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8"/>
  <workbookPr defaultThemeVersion="202300"/>
  <mc:AlternateContent xmlns:mc="http://schemas.openxmlformats.org/markup-compatibility/2006">
    <mc:Choice Requires="x15">
      <x15ac:absPath xmlns:x15ac="http://schemas.microsoft.com/office/spreadsheetml/2010/11/ac" url="/Users/developer/zFinance Learning ML/Project/Data Science/Northwind/"/>
    </mc:Choice>
  </mc:AlternateContent>
  <xr:revisionPtr revIDLastSave="0" documentId="13_ncr:1_{F150A661-63BC-6E42-BA7C-41860F32FC46}" xr6:coauthVersionLast="47" xr6:coauthVersionMax="47" xr10:uidLastSave="{00000000-0000-0000-0000-000000000000}"/>
  <bookViews>
    <workbookView xWindow="0" yWindow="680" windowWidth="29200" windowHeight="18960" firstSheet="2" activeTab="8" xr2:uid="{5695EDC7-F46F-BE40-9C64-7323FFC53870}"/>
  </bookViews>
  <sheets>
    <sheet name="territories" sheetId="2" r:id="rId1"/>
    <sheet name="suppliers" sheetId="3" r:id="rId2"/>
    <sheet name="supplier_pivot" sheetId="17" r:id="rId3"/>
    <sheet name="shippers" sheetId="4" r:id="rId4"/>
    <sheet name="region" sheetId="5" r:id="rId5"/>
    <sheet name="products" sheetId="6" r:id="rId6"/>
    <sheet name="product_pivot" sheetId="19" r:id="rId7"/>
    <sheet name="orders" sheetId="7" r:id="rId8"/>
    <sheet name="Dashboard2" sheetId="21" r:id="rId9"/>
    <sheet name="Dashboard" sheetId="1" r:id="rId10"/>
    <sheet name="order_details (2)" sheetId="14" r:id="rId11"/>
    <sheet name="order_detail_pivot" sheetId="20" r:id="rId12"/>
    <sheet name="order_details" sheetId="8" r:id="rId13"/>
    <sheet name="employees" sheetId="9" r:id="rId14"/>
    <sheet name="employee_territory" sheetId="10" r:id="rId15"/>
    <sheet name="customers (2)" sheetId="12" r:id="rId16"/>
    <sheet name="categories" sheetId="13" r:id="rId17"/>
  </sheets>
  <definedNames>
    <definedName name="_xlnm._FilterDatabase" localSheetId="12" hidden="1">order_details!$A$2:$A$2156</definedName>
    <definedName name="_xlnm._FilterDatabase" localSheetId="10" hidden="1">'order_details (2)'!$A$2:$A$2156</definedName>
    <definedName name="_xlchart.v5.0" hidden="1">order_detail_pivot!$D$97</definedName>
    <definedName name="_xlchart.v5.1" hidden="1">order_detail_pivot!$D$98:$D$118</definedName>
    <definedName name="_xlchart.v5.2" hidden="1">order_detail_pivot!$E$97</definedName>
    <definedName name="_xlchart.v5.3" hidden="1">order_detail_pivot!$E$98:$E$118</definedName>
    <definedName name="ExternalData_1" localSheetId="16" hidden="1">'categories'!$A$1:$C$9</definedName>
    <definedName name="ExternalData_1" localSheetId="15" hidden="1">'customers (2)'!$A$1:$K$94</definedName>
    <definedName name="ExternalData_1" localSheetId="14" hidden="1">employee_territory!$A$1:$B$50</definedName>
    <definedName name="ExternalData_1" localSheetId="13" hidden="1">employees!$A$1:$N$10</definedName>
    <definedName name="ExternalData_1" localSheetId="10" hidden="1">'order_details (2)'!$A$1:$E$2156</definedName>
    <definedName name="ExternalData_1" localSheetId="7" hidden="1">orders!$A$1:$N$831</definedName>
    <definedName name="ExternalData_1" localSheetId="5" hidden="1">products!$A$1:$J$78</definedName>
    <definedName name="ExternalData_1" localSheetId="4" hidden="1">'region'!$A$1:$B$5</definedName>
    <definedName name="ExternalData_1" localSheetId="3" hidden="1">shippers!$A$1:$C$4</definedName>
    <definedName name="ExternalData_1" localSheetId="1" hidden="1">suppliers!$A$1:$L$30</definedName>
    <definedName name="ExternalData_1" localSheetId="0" hidden="1">territories!$A$1:$C$54</definedName>
    <definedName name="_xlnm.Extract" localSheetId="12">order_details!$C$3</definedName>
    <definedName name="Slicer_Region">#N/A</definedName>
    <definedName name="Slicer_Year">#N/A</definedName>
  </definedNames>
  <calcPr calcId="191029"/>
  <pivotCaches>
    <pivotCache cacheId="0" r:id="rId18"/>
    <pivotCache cacheId="1" r:id="rId19"/>
    <pivotCache cacheId="21"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14" l="1"/>
  <c r="R3" i="14"/>
  <c r="R4" i="14"/>
  <c r="R5" i="14"/>
  <c r="R6" i="14"/>
  <c r="R7" i="14"/>
  <c r="R8" i="14"/>
  <c r="R9" i="14"/>
  <c r="R10" i="14"/>
  <c r="R11" i="14"/>
  <c r="R12" i="14"/>
  <c r="R13" i="14"/>
  <c r="R14" i="14"/>
  <c r="R15" i="1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57" i="14"/>
  <c r="R58" i="14"/>
  <c r="R59" i="14"/>
  <c r="R60" i="14"/>
  <c r="R61" i="14"/>
  <c r="R62" i="14"/>
  <c r="R63" i="14"/>
  <c r="R64" i="14"/>
  <c r="R65" i="14"/>
  <c r="R66" i="14"/>
  <c r="R67" i="14"/>
  <c r="R68" i="14"/>
  <c r="R69" i="14"/>
  <c r="R70" i="14"/>
  <c r="R71" i="14"/>
  <c r="R72" i="14"/>
  <c r="R73" i="14"/>
  <c r="R74" i="14"/>
  <c r="R75" i="14"/>
  <c r="R76" i="14"/>
  <c r="R77" i="14"/>
  <c r="R78" i="14"/>
  <c r="R79" i="14"/>
  <c r="R80" i="14"/>
  <c r="R81" i="14"/>
  <c r="R82" i="14"/>
  <c r="R83" i="14"/>
  <c r="R84" i="14"/>
  <c r="R85" i="14"/>
  <c r="R86" i="14"/>
  <c r="R87" i="14"/>
  <c r="R88" i="14"/>
  <c r="R89" i="14"/>
  <c r="R90" i="14"/>
  <c r="R91" i="14"/>
  <c r="R92" i="14"/>
  <c r="R93" i="14"/>
  <c r="R94" i="14"/>
  <c r="R95" i="14"/>
  <c r="R96" i="14"/>
  <c r="R97" i="14"/>
  <c r="R98" i="14"/>
  <c r="R99" i="14"/>
  <c r="R100" i="14"/>
  <c r="R101" i="14"/>
  <c r="R102" i="14"/>
  <c r="R103" i="14"/>
  <c r="R104" i="14"/>
  <c r="R105" i="14"/>
  <c r="R106" i="14"/>
  <c r="R107" i="14"/>
  <c r="R108" i="14"/>
  <c r="R109" i="14"/>
  <c r="R110" i="14"/>
  <c r="R111" i="14"/>
  <c r="R112" i="14"/>
  <c r="R113" i="14"/>
  <c r="R114" i="14"/>
  <c r="R115" i="14"/>
  <c r="R116" i="14"/>
  <c r="R117" i="14"/>
  <c r="R118" i="14"/>
  <c r="R119" i="14"/>
  <c r="R120" i="14"/>
  <c r="R121" i="14"/>
  <c r="R122" i="14"/>
  <c r="R123" i="14"/>
  <c r="R124" i="14"/>
  <c r="R125" i="14"/>
  <c r="R126" i="14"/>
  <c r="R127" i="14"/>
  <c r="R128" i="14"/>
  <c r="R129" i="14"/>
  <c r="R130" i="14"/>
  <c r="R131" i="14"/>
  <c r="R132" i="14"/>
  <c r="R133" i="14"/>
  <c r="R134" i="14"/>
  <c r="R135" i="14"/>
  <c r="R136" i="14"/>
  <c r="R137" i="14"/>
  <c r="R138" i="14"/>
  <c r="R139" i="14"/>
  <c r="R140" i="14"/>
  <c r="R141" i="14"/>
  <c r="R142" i="14"/>
  <c r="R143" i="14"/>
  <c r="R144" i="14"/>
  <c r="R145" i="14"/>
  <c r="R146" i="14"/>
  <c r="R147" i="14"/>
  <c r="R148" i="14"/>
  <c r="R149" i="14"/>
  <c r="R150" i="14"/>
  <c r="R151" i="14"/>
  <c r="R152" i="14"/>
  <c r="R153" i="14"/>
  <c r="R154" i="14"/>
  <c r="R155" i="14"/>
  <c r="R156" i="14"/>
  <c r="R157" i="14"/>
  <c r="R158" i="14"/>
  <c r="R159" i="14"/>
  <c r="R160" i="14"/>
  <c r="R161" i="14"/>
  <c r="R162" i="14"/>
  <c r="R163" i="14"/>
  <c r="R164" i="14"/>
  <c r="R165" i="14"/>
  <c r="R166" i="14"/>
  <c r="R167" i="14"/>
  <c r="R168" i="14"/>
  <c r="R169" i="14"/>
  <c r="R170" i="14"/>
  <c r="R171" i="14"/>
  <c r="R172" i="14"/>
  <c r="R173" i="14"/>
  <c r="R174" i="14"/>
  <c r="R175" i="14"/>
  <c r="R176" i="14"/>
  <c r="R177" i="14"/>
  <c r="R178" i="14"/>
  <c r="R179" i="14"/>
  <c r="R180" i="14"/>
  <c r="R181" i="14"/>
  <c r="R182" i="14"/>
  <c r="R183" i="14"/>
  <c r="R184" i="14"/>
  <c r="R185" i="14"/>
  <c r="R186" i="14"/>
  <c r="R187" i="14"/>
  <c r="R188" i="14"/>
  <c r="R189" i="14"/>
  <c r="R190" i="14"/>
  <c r="R191" i="14"/>
  <c r="R192" i="14"/>
  <c r="R193" i="14"/>
  <c r="R194" i="14"/>
  <c r="R195" i="14"/>
  <c r="R196" i="14"/>
  <c r="R197" i="14"/>
  <c r="R198" i="14"/>
  <c r="R199" i="14"/>
  <c r="R200" i="14"/>
  <c r="R201" i="14"/>
  <c r="R202" i="14"/>
  <c r="R203" i="14"/>
  <c r="R204" i="14"/>
  <c r="R205" i="14"/>
  <c r="R206" i="14"/>
  <c r="R207" i="14"/>
  <c r="R208" i="14"/>
  <c r="R209" i="14"/>
  <c r="R210" i="14"/>
  <c r="R211" i="14"/>
  <c r="R212" i="14"/>
  <c r="R213" i="14"/>
  <c r="R214" i="14"/>
  <c r="R215" i="14"/>
  <c r="R216" i="14"/>
  <c r="R217" i="14"/>
  <c r="R218" i="14"/>
  <c r="R219" i="14"/>
  <c r="R220" i="14"/>
  <c r="R221" i="14"/>
  <c r="R222" i="14"/>
  <c r="R223" i="14"/>
  <c r="R224" i="14"/>
  <c r="R225" i="14"/>
  <c r="R226" i="14"/>
  <c r="R227" i="14"/>
  <c r="R228" i="14"/>
  <c r="R229" i="14"/>
  <c r="R230" i="14"/>
  <c r="R231" i="14"/>
  <c r="R232" i="14"/>
  <c r="R233" i="14"/>
  <c r="R234" i="14"/>
  <c r="R235" i="14"/>
  <c r="R236" i="14"/>
  <c r="R237" i="14"/>
  <c r="R238" i="14"/>
  <c r="R239" i="14"/>
  <c r="R240" i="14"/>
  <c r="R241" i="14"/>
  <c r="R242" i="14"/>
  <c r="R243" i="14"/>
  <c r="R244" i="14"/>
  <c r="R245" i="14"/>
  <c r="R246" i="14"/>
  <c r="R247" i="14"/>
  <c r="R248" i="14"/>
  <c r="R249" i="14"/>
  <c r="R250" i="14"/>
  <c r="R251" i="14"/>
  <c r="R252" i="14"/>
  <c r="R253" i="14"/>
  <c r="R254" i="14"/>
  <c r="R255" i="14"/>
  <c r="R256" i="14"/>
  <c r="R257" i="14"/>
  <c r="R258" i="14"/>
  <c r="R259" i="14"/>
  <c r="R260" i="14"/>
  <c r="R261" i="14"/>
  <c r="R262" i="14"/>
  <c r="R263" i="14"/>
  <c r="R264" i="14"/>
  <c r="R265" i="14"/>
  <c r="R266" i="14"/>
  <c r="R267" i="14"/>
  <c r="R268" i="14"/>
  <c r="R269" i="14"/>
  <c r="R270" i="14"/>
  <c r="R271" i="14"/>
  <c r="R272" i="14"/>
  <c r="R273" i="14"/>
  <c r="R274" i="14"/>
  <c r="R275" i="14"/>
  <c r="R276" i="14"/>
  <c r="R277" i="14"/>
  <c r="R278" i="14"/>
  <c r="R279" i="14"/>
  <c r="R280" i="14"/>
  <c r="R281" i="14"/>
  <c r="R282" i="14"/>
  <c r="R283" i="14"/>
  <c r="R284" i="14"/>
  <c r="R285" i="14"/>
  <c r="R286" i="14"/>
  <c r="R287" i="14"/>
  <c r="R288" i="14"/>
  <c r="R289" i="14"/>
  <c r="R290" i="14"/>
  <c r="R291" i="14"/>
  <c r="R292" i="14"/>
  <c r="R293" i="14"/>
  <c r="R294" i="14"/>
  <c r="R295" i="14"/>
  <c r="R296" i="14"/>
  <c r="R297" i="14"/>
  <c r="R298" i="14"/>
  <c r="R299" i="14"/>
  <c r="R300" i="14"/>
  <c r="R301" i="14"/>
  <c r="R302" i="14"/>
  <c r="R303" i="14"/>
  <c r="R304" i="14"/>
  <c r="R305" i="14"/>
  <c r="R306" i="14"/>
  <c r="R307" i="14"/>
  <c r="R308" i="14"/>
  <c r="R309" i="14"/>
  <c r="R310" i="14"/>
  <c r="R311" i="14"/>
  <c r="R312" i="14"/>
  <c r="R313" i="14"/>
  <c r="R314" i="14"/>
  <c r="R315" i="14"/>
  <c r="R316" i="14"/>
  <c r="R317" i="14"/>
  <c r="R318" i="14"/>
  <c r="R319" i="14"/>
  <c r="R320" i="14"/>
  <c r="R321" i="14"/>
  <c r="R322" i="14"/>
  <c r="R323" i="14"/>
  <c r="R324" i="14"/>
  <c r="R325" i="14"/>
  <c r="R326" i="14"/>
  <c r="R327" i="14"/>
  <c r="R328" i="14"/>
  <c r="R329" i="14"/>
  <c r="R330" i="14"/>
  <c r="R331" i="14"/>
  <c r="R332" i="14"/>
  <c r="R333" i="14"/>
  <c r="R334" i="14"/>
  <c r="R335" i="14"/>
  <c r="R336" i="14"/>
  <c r="R337" i="14"/>
  <c r="R338" i="14"/>
  <c r="R339" i="14"/>
  <c r="R340" i="14"/>
  <c r="R341" i="14"/>
  <c r="R342" i="14"/>
  <c r="R343" i="14"/>
  <c r="R344" i="14"/>
  <c r="R345" i="14"/>
  <c r="R346" i="14"/>
  <c r="R347" i="14"/>
  <c r="R348" i="14"/>
  <c r="R349" i="14"/>
  <c r="R350" i="14"/>
  <c r="R351" i="14"/>
  <c r="R352" i="14"/>
  <c r="R353" i="14"/>
  <c r="R354" i="14"/>
  <c r="R355" i="14"/>
  <c r="R356" i="14"/>
  <c r="R357" i="14"/>
  <c r="R358" i="14"/>
  <c r="R359" i="14"/>
  <c r="R360" i="14"/>
  <c r="R361" i="14"/>
  <c r="R362" i="14"/>
  <c r="R363" i="14"/>
  <c r="R364" i="14"/>
  <c r="R365" i="14"/>
  <c r="R366" i="14"/>
  <c r="R367" i="14"/>
  <c r="R368" i="14"/>
  <c r="R369" i="14"/>
  <c r="R370" i="14"/>
  <c r="R371" i="14"/>
  <c r="R372" i="14"/>
  <c r="R373" i="14"/>
  <c r="R374" i="14"/>
  <c r="R375" i="14"/>
  <c r="R376" i="14"/>
  <c r="R377" i="14"/>
  <c r="R378" i="14"/>
  <c r="R379" i="14"/>
  <c r="R380" i="14"/>
  <c r="R381" i="14"/>
  <c r="R382" i="14"/>
  <c r="R383" i="14"/>
  <c r="R384" i="14"/>
  <c r="R385" i="14"/>
  <c r="R386" i="14"/>
  <c r="R387" i="14"/>
  <c r="R388" i="14"/>
  <c r="R389" i="14"/>
  <c r="R390" i="14"/>
  <c r="R391" i="14"/>
  <c r="R392" i="14"/>
  <c r="R393" i="14"/>
  <c r="R394" i="14"/>
  <c r="R395" i="14"/>
  <c r="R396" i="14"/>
  <c r="R397" i="14"/>
  <c r="R398" i="14"/>
  <c r="R399" i="14"/>
  <c r="R400" i="14"/>
  <c r="R401" i="14"/>
  <c r="R402" i="14"/>
  <c r="R403" i="14"/>
  <c r="R404" i="14"/>
  <c r="R405" i="14"/>
  <c r="R406" i="14"/>
  <c r="R407" i="14"/>
  <c r="R408" i="14"/>
  <c r="R409" i="14"/>
  <c r="R410" i="14"/>
  <c r="R411" i="14"/>
  <c r="R412" i="14"/>
  <c r="R413" i="14"/>
  <c r="R414" i="14"/>
  <c r="R415" i="14"/>
  <c r="R416" i="14"/>
  <c r="R417" i="14"/>
  <c r="R418" i="14"/>
  <c r="R419" i="14"/>
  <c r="R420" i="14"/>
  <c r="R421" i="14"/>
  <c r="R422" i="14"/>
  <c r="R423" i="14"/>
  <c r="R424" i="14"/>
  <c r="R425" i="14"/>
  <c r="R426" i="14"/>
  <c r="R427" i="14"/>
  <c r="R428" i="14"/>
  <c r="R429" i="14"/>
  <c r="R430" i="14"/>
  <c r="R431" i="14"/>
  <c r="R432" i="14"/>
  <c r="R433" i="14"/>
  <c r="R434" i="14"/>
  <c r="R435" i="14"/>
  <c r="R436" i="14"/>
  <c r="R437" i="14"/>
  <c r="R438" i="14"/>
  <c r="R439" i="14"/>
  <c r="R440" i="14"/>
  <c r="R441" i="14"/>
  <c r="R442" i="14"/>
  <c r="R443" i="14"/>
  <c r="R444" i="14"/>
  <c r="R445" i="14"/>
  <c r="R446" i="14"/>
  <c r="R447" i="14"/>
  <c r="R448" i="14"/>
  <c r="R449" i="14"/>
  <c r="R450" i="14"/>
  <c r="R451" i="14"/>
  <c r="R452" i="14"/>
  <c r="R453" i="14"/>
  <c r="R454" i="14"/>
  <c r="R455" i="14"/>
  <c r="R456" i="14"/>
  <c r="R457" i="14"/>
  <c r="R458" i="14"/>
  <c r="R459" i="14"/>
  <c r="R460" i="14"/>
  <c r="R461" i="14"/>
  <c r="R462" i="14"/>
  <c r="R463" i="14"/>
  <c r="R464" i="14"/>
  <c r="R465" i="14"/>
  <c r="R466" i="14"/>
  <c r="R467" i="14"/>
  <c r="R468" i="14"/>
  <c r="R469" i="14"/>
  <c r="R470" i="14"/>
  <c r="R471" i="14"/>
  <c r="R472" i="14"/>
  <c r="R473" i="14"/>
  <c r="R474" i="14"/>
  <c r="R475" i="14"/>
  <c r="R476" i="14"/>
  <c r="R477" i="14"/>
  <c r="R478" i="14"/>
  <c r="R479" i="14"/>
  <c r="R480" i="14"/>
  <c r="R481" i="14"/>
  <c r="R482" i="14"/>
  <c r="R483" i="14"/>
  <c r="R484" i="14"/>
  <c r="R485" i="14"/>
  <c r="R486" i="14"/>
  <c r="R487" i="14"/>
  <c r="R488" i="14"/>
  <c r="R489" i="14"/>
  <c r="R490" i="14"/>
  <c r="R491" i="14"/>
  <c r="R492" i="14"/>
  <c r="R493" i="14"/>
  <c r="R494" i="14"/>
  <c r="R495" i="14"/>
  <c r="R496" i="14"/>
  <c r="R497" i="14"/>
  <c r="R498" i="14"/>
  <c r="R499" i="14"/>
  <c r="R500" i="14"/>
  <c r="R501" i="14"/>
  <c r="R502" i="14"/>
  <c r="R503" i="14"/>
  <c r="R504" i="14"/>
  <c r="R505" i="14"/>
  <c r="R506" i="14"/>
  <c r="R507" i="14"/>
  <c r="R508" i="14"/>
  <c r="R509" i="14"/>
  <c r="R510" i="14"/>
  <c r="R511" i="14"/>
  <c r="R512" i="14"/>
  <c r="R513" i="14"/>
  <c r="R514" i="14"/>
  <c r="R515" i="14"/>
  <c r="R516" i="14"/>
  <c r="R517" i="14"/>
  <c r="R518" i="14"/>
  <c r="R519" i="14"/>
  <c r="R520" i="14"/>
  <c r="R521" i="14"/>
  <c r="R522" i="14"/>
  <c r="R523" i="14"/>
  <c r="R524" i="14"/>
  <c r="R525" i="14"/>
  <c r="R526" i="14"/>
  <c r="R527" i="14"/>
  <c r="R528" i="14"/>
  <c r="R529" i="14"/>
  <c r="R530" i="14"/>
  <c r="R531" i="14"/>
  <c r="R532" i="14"/>
  <c r="R533" i="14"/>
  <c r="R534" i="14"/>
  <c r="R535" i="14"/>
  <c r="R536" i="14"/>
  <c r="R537" i="14"/>
  <c r="R538" i="14"/>
  <c r="R539" i="14"/>
  <c r="R540" i="14"/>
  <c r="R541" i="14"/>
  <c r="R542" i="14"/>
  <c r="R543" i="14"/>
  <c r="R544" i="14"/>
  <c r="R545" i="14"/>
  <c r="R546" i="14"/>
  <c r="R547" i="14"/>
  <c r="R548" i="14"/>
  <c r="R549" i="14"/>
  <c r="R550" i="14"/>
  <c r="R551" i="14"/>
  <c r="R552" i="14"/>
  <c r="R553" i="14"/>
  <c r="R554" i="14"/>
  <c r="R555" i="14"/>
  <c r="R556" i="14"/>
  <c r="R557" i="14"/>
  <c r="R558" i="14"/>
  <c r="R559" i="14"/>
  <c r="R560" i="14"/>
  <c r="R561" i="14"/>
  <c r="R562" i="14"/>
  <c r="R563" i="14"/>
  <c r="R564" i="14"/>
  <c r="R565" i="14"/>
  <c r="R566" i="14"/>
  <c r="R567" i="14"/>
  <c r="R568" i="14"/>
  <c r="R569" i="14"/>
  <c r="R570" i="14"/>
  <c r="R571" i="14"/>
  <c r="R572" i="14"/>
  <c r="R573" i="14"/>
  <c r="R574" i="14"/>
  <c r="R575" i="14"/>
  <c r="R576" i="14"/>
  <c r="R577" i="14"/>
  <c r="R578" i="14"/>
  <c r="R579" i="14"/>
  <c r="R580" i="14"/>
  <c r="R581" i="14"/>
  <c r="R582" i="14"/>
  <c r="R583" i="14"/>
  <c r="R584" i="14"/>
  <c r="R585" i="14"/>
  <c r="R586" i="14"/>
  <c r="R587" i="14"/>
  <c r="R588" i="14"/>
  <c r="R589" i="14"/>
  <c r="R590" i="14"/>
  <c r="R591" i="14"/>
  <c r="R592" i="14"/>
  <c r="R593" i="14"/>
  <c r="R594" i="14"/>
  <c r="R595" i="14"/>
  <c r="R596" i="14"/>
  <c r="R597" i="14"/>
  <c r="R598" i="14"/>
  <c r="R599" i="14"/>
  <c r="R600" i="14"/>
  <c r="R601" i="14"/>
  <c r="R602" i="14"/>
  <c r="R603" i="14"/>
  <c r="R604" i="14"/>
  <c r="R605" i="14"/>
  <c r="R606" i="14"/>
  <c r="R607" i="14"/>
  <c r="R608" i="14"/>
  <c r="R609" i="14"/>
  <c r="R610" i="14"/>
  <c r="R611" i="14"/>
  <c r="R612" i="14"/>
  <c r="R613" i="14"/>
  <c r="R614" i="14"/>
  <c r="R615" i="14"/>
  <c r="R616" i="14"/>
  <c r="R617" i="14"/>
  <c r="R618" i="14"/>
  <c r="R619" i="14"/>
  <c r="R620" i="14"/>
  <c r="R621" i="14"/>
  <c r="R622" i="14"/>
  <c r="R623" i="14"/>
  <c r="R624" i="14"/>
  <c r="R625" i="14"/>
  <c r="R626" i="14"/>
  <c r="R627" i="14"/>
  <c r="R628" i="14"/>
  <c r="R629" i="14"/>
  <c r="R630" i="14"/>
  <c r="R631" i="14"/>
  <c r="R632" i="14"/>
  <c r="R633" i="14"/>
  <c r="R634" i="14"/>
  <c r="R635" i="14"/>
  <c r="R636" i="14"/>
  <c r="R637" i="14"/>
  <c r="R638" i="14"/>
  <c r="R639" i="14"/>
  <c r="R640" i="14"/>
  <c r="R641" i="14"/>
  <c r="R642" i="14"/>
  <c r="R643" i="14"/>
  <c r="R644" i="14"/>
  <c r="R645" i="14"/>
  <c r="R646" i="14"/>
  <c r="R647" i="14"/>
  <c r="R648" i="14"/>
  <c r="R649" i="14"/>
  <c r="R650" i="14"/>
  <c r="R651" i="14"/>
  <c r="R652" i="14"/>
  <c r="R653" i="14"/>
  <c r="R654" i="14"/>
  <c r="R655" i="14"/>
  <c r="R656" i="14"/>
  <c r="R657" i="14"/>
  <c r="R658" i="14"/>
  <c r="R659" i="14"/>
  <c r="R660" i="14"/>
  <c r="R661" i="14"/>
  <c r="R662" i="14"/>
  <c r="R663" i="14"/>
  <c r="R664" i="14"/>
  <c r="R665" i="14"/>
  <c r="R666" i="14"/>
  <c r="R667" i="14"/>
  <c r="R668" i="14"/>
  <c r="R669" i="14"/>
  <c r="R670" i="14"/>
  <c r="R671" i="14"/>
  <c r="R672" i="14"/>
  <c r="R673" i="14"/>
  <c r="R674" i="14"/>
  <c r="R675" i="14"/>
  <c r="R676" i="14"/>
  <c r="R677" i="14"/>
  <c r="R678" i="14"/>
  <c r="R679" i="14"/>
  <c r="R680" i="14"/>
  <c r="R681" i="14"/>
  <c r="R682" i="14"/>
  <c r="R683" i="14"/>
  <c r="R684" i="14"/>
  <c r="R685" i="14"/>
  <c r="R686" i="14"/>
  <c r="R687" i="14"/>
  <c r="R688" i="14"/>
  <c r="R689" i="14"/>
  <c r="R690" i="14"/>
  <c r="R691" i="14"/>
  <c r="R692" i="14"/>
  <c r="R693" i="14"/>
  <c r="R694" i="14"/>
  <c r="R695" i="14"/>
  <c r="R696" i="14"/>
  <c r="R697" i="14"/>
  <c r="R698" i="14"/>
  <c r="R699" i="14"/>
  <c r="R700" i="14"/>
  <c r="R701" i="14"/>
  <c r="R702" i="14"/>
  <c r="R703" i="14"/>
  <c r="R704" i="14"/>
  <c r="R705" i="14"/>
  <c r="R706" i="14"/>
  <c r="R707" i="14"/>
  <c r="R708" i="14"/>
  <c r="R709" i="14"/>
  <c r="R710" i="14"/>
  <c r="R711" i="14"/>
  <c r="R712" i="14"/>
  <c r="R713" i="14"/>
  <c r="R714" i="14"/>
  <c r="R715" i="14"/>
  <c r="R716" i="14"/>
  <c r="R717" i="14"/>
  <c r="R718" i="14"/>
  <c r="R719" i="14"/>
  <c r="R720" i="14"/>
  <c r="R721" i="14"/>
  <c r="R722" i="14"/>
  <c r="R723" i="14"/>
  <c r="R724" i="14"/>
  <c r="R725" i="14"/>
  <c r="R726" i="14"/>
  <c r="R727" i="14"/>
  <c r="R728" i="14"/>
  <c r="R729" i="14"/>
  <c r="R730" i="14"/>
  <c r="R731" i="14"/>
  <c r="R732" i="14"/>
  <c r="R733" i="14"/>
  <c r="R734" i="14"/>
  <c r="R735" i="14"/>
  <c r="R736" i="14"/>
  <c r="R737" i="14"/>
  <c r="R738" i="14"/>
  <c r="R739" i="14"/>
  <c r="R740" i="14"/>
  <c r="R741" i="14"/>
  <c r="R742" i="14"/>
  <c r="R743" i="14"/>
  <c r="R744" i="14"/>
  <c r="R745" i="14"/>
  <c r="R746" i="14"/>
  <c r="R747" i="14"/>
  <c r="R748" i="14"/>
  <c r="R749" i="14"/>
  <c r="R750" i="14"/>
  <c r="R751" i="14"/>
  <c r="R752" i="14"/>
  <c r="R753" i="14"/>
  <c r="R754" i="14"/>
  <c r="R755" i="14"/>
  <c r="R756" i="14"/>
  <c r="R757" i="14"/>
  <c r="R758" i="14"/>
  <c r="R759" i="14"/>
  <c r="R760" i="14"/>
  <c r="R761" i="14"/>
  <c r="R762" i="14"/>
  <c r="R763" i="14"/>
  <c r="R764" i="14"/>
  <c r="R765" i="14"/>
  <c r="R766" i="14"/>
  <c r="R767" i="14"/>
  <c r="R768" i="14"/>
  <c r="R769" i="14"/>
  <c r="R770" i="14"/>
  <c r="R771" i="14"/>
  <c r="R772" i="14"/>
  <c r="R773" i="14"/>
  <c r="R774" i="14"/>
  <c r="R775" i="14"/>
  <c r="R776" i="14"/>
  <c r="R777" i="14"/>
  <c r="R778" i="14"/>
  <c r="R779" i="14"/>
  <c r="R780" i="14"/>
  <c r="R781" i="14"/>
  <c r="R782" i="14"/>
  <c r="R783" i="14"/>
  <c r="R784" i="14"/>
  <c r="R785" i="14"/>
  <c r="R786" i="14"/>
  <c r="R787" i="14"/>
  <c r="R788" i="14"/>
  <c r="R789" i="14"/>
  <c r="R790" i="14"/>
  <c r="R791" i="14"/>
  <c r="R792" i="14"/>
  <c r="R793" i="14"/>
  <c r="R794" i="14"/>
  <c r="R795" i="14"/>
  <c r="R796" i="14"/>
  <c r="R797" i="14"/>
  <c r="R798" i="14"/>
  <c r="R799" i="14"/>
  <c r="R800" i="14"/>
  <c r="R801" i="14"/>
  <c r="R802" i="14"/>
  <c r="R803" i="14"/>
  <c r="R804" i="14"/>
  <c r="R805" i="14"/>
  <c r="R806" i="14"/>
  <c r="R807" i="14"/>
  <c r="R808" i="14"/>
  <c r="R809" i="14"/>
  <c r="R810" i="14"/>
  <c r="R811" i="14"/>
  <c r="R812" i="14"/>
  <c r="R813" i="14"/>
  <c r="R814" i="14"/>
  <c r="R815" i="14"/>
  <c r="R816" i="14"/>
  <c r="R817" i="14"/>
  <c r="R818" i="14"/>
  <c r="R819" i="14"/>
  <c r="R820" i="14"/>
  <c r="R821" i="14"/>
  <c r="R822" i="14"/>
  <c r="R823" i="14"/>
  <c r="R824" i="14"/>
  <c r="R825" i="14"/>
  <c r="R826" i="14"/>
  <c r="R827" i="14"/>
  <c r="R828" i="14"/>
  <c r="R829" i="14"/>
  <c r="R830" i="14"/>
  <c r="R831" i="14"/>
  <c r="R832" i="14"/>
  <c r="R833" i="14"/>
  <c r="R834" i="14"/>
  <c r="R835" i="14"/>
  <c r="R836" i="14"/>
  <c r="R837" i="14"/>
  <c r="R838" i="14"/>
  <c r="R839" i="14"/>
  <c r="R840" i="14"/>
  <c r="R841" i="14"/>
  <c r="R842" i="14"/>
  <c r="R843" i="14"/>
  <c r="R844" i="14"/>
  <c r="R845" i="14"/>
  <c r="R846" i="14"/>
  <c r="R847" i="14"/>
  <c r="R848" i="14"/>
  <c r="R849" i="14"/>
  <c r="R850" i="14"/>
  <c r="R851" i="14"/>
  <c r="R852" i="14"/>
  <c r="R853" i="14"/>
  <c r="R854" i="14"/>
  <c r="R855" i="14"/>
  <c r="R856" i="14"/>
  <c r="R857" i="14"/>
  <c r="R858" i="14"/>
  <c r="R859" i="14"/>
  <c r="R860" i="14"/>
  <c r="R861" i="14"/>
  <c r="R862" i="14"/>
  <c r="R863" i="14"/>
  <c r="R864" i="14"/>
  <c r="R865" i="14"/>
  <c r="R866" i="14"/>
  <c r="R867" i="14"/>
  <c r="R868" i="14"/>
  <c r="R869" i="14"/>
  <c r="R870" i="14"/>
  <c r="R871" i="14"/>
  <c r="R872" i="14"/>
  <c r="R873" i="14"/>
  <c r="R874" i="14"/>
  <c r="R875" i="14"/>
  <c r="R876" i="14"/>
  <c r="R877" i="14"/>
  <c r="R878" i="14"/>
  <c r="R879" i="14"/>
  <c r="R880" i="14"/>
  <c r="R881" i="14"/>
  <c r="R882" i="14"/>
  <c r="R883" i="14"/>
  <c r="R884" i="14"/>
  <c r="R885" i="14"/>
  <c r="R886" i="14"/>
  <c r="R887" i="14"/>
  <c r="R888" i="14"/>
  <c r="R889" i="14"/>
  <c r="R890" i="14"/>
  <c r="R891" i="14"/>
  <c r="R892" i="14"/>
  <c r="R893" i="14"/>
  <c r="R894" i="14"/>
  <c r="R895" i="14"/>
  <c r="R896" i="14"/>
  <c r="R897" i="14"/>
  <c r="R898" i="14"/>
  <c r="R899" i="14"/>
  <c r="R900" i="14"/>
  <c r="R901" i="14"/>
  <c r="R902" i="14"/>
  <c r="R903" i="14"/>
  <c r="R904" i="14"/>
  <c r="R905" i="14"/>
  <c r="R906" i="14"/>
  <c r="R907" i="14"/>
  <c r="R908" i="14"/>
  <c r="R909" i="14"/>
  <c r="R910" i="14"/>
  <c r="R911" i="14"/>
  <c r="R912" i="14"/>
  <c r="R913" i="14"/>
  <c r="R914" i="14"/>
  <c r="R915" i="14"/>
  <c r="R916" i="14"/>
  <c r="R917" i="14"/>
  <c r="R918" i="14"/>
  <c r="R919" i="14"/>
  <c r="R920" i="14"/>
  <c r="R921" i="14"/>
  <c r="R922" i="14"/>
  <c r="R923" i="14"/>
  <c r="R924" i="14"/>
  <c r="R925" i="14"/>
  <c r="R926" i="14"/>
  <c r="R927" i="14"/>
  <c r="R928" i="14"/>
  <c r="R929" i="14"/>
  <c r="R930" i="14"/>
  <c r="R931" i="14"/>
  <c r="R932" i="14"/>
  <c r="R933" i="14"/>
  <c r="R934" i="14"/>
  <c r="R935" i="14"/>
  <c r="R936" i="14"/>
  <c r="R937" i="14"/>
  <c r="R938" i="14"/>
  <c r="R939" i="14"/>
  <c r="R940" i="14"/>
  <c r="R941" i="14"/>
  <c r="R942" i="14"/>
  <c r="R943" i="14"/>
  <c r="R944" i="14"/>
  <c r="R945" i="14"/>
  <c r="R946" i="14"/>
  <c r="R947" i="14"/>
  <c r="R948" i="14"/>
  <c r="R949" i="14"/>
  <c r="R950" i="14"/>
  <c r="R951" i="14"/>
  <c r="R952" i="14"/>
  <c r="R953" i="14"/>
  <c r="R954" i="14"/>
  <c r="R955" i="14"/>
  <c r="R956" i="14"/>
  <c r="R957" i="14"/>
  <c r="R958" i="14"/>
  <c r="R959" i="14"/>
  <c r="R960" i="14"/>
  <c r="R961" i="14"/>
  <c r="R962" i="14"/>
  <c r="R963" i="14"/>
  <c r="R964" i="14"/>
  <c r="R965" i="14"/>
  <c r="R966" i="14"/>
  <c r="R967" i="14"/>
  <c r="R968" i="14"/>
  <c r="R969" i="14"/>
  <c r="R970" i="14"/>
  <c r="R971" i="14"/>
  <c r="R972" i="14"/>
  <c r="R973" i="14"/>
  <c r="R974" i="14"/>
  <c r="R975" i="14"/>
  <c r="R976" i="14"/>
  <c r="R977" i="14"/>
  <c r="R978" i="14"/>
  <c r="R979" i="14"/>
  <c r="R980" i="14"/>
  <c r="R981" i="14"/>
  <c r="R982" i="14"/>
  <c r="R983" i="14"/>
  <c r="R984" i="14"/>
  <c r="R985" i="14"/>
  <c r="R986" i="14"/>
  <c r="R987" i="14"/>
  <c r="R988" i="14"/>
  <c r="R989" i="14"/>
  <c r="R990" i="14"/>
  <c r="R991" i="14"/>
  <c r="R992" i="14"/>
  <c r="R993" i="14"/>
  <c r="R994" i="14"/>
  <c r="R995" i="14"/>
  <c r="R996" i="14"/>
  <c r="R997" i="14"/>
  <c r="R998" i="14"/>
  <c r="R999" i="14"/>
  <c r="R1000" i="14"/>
  <c r="R1001" i="14"/>
  <c r="R1002" i="14"/>
  <c r="R1003" i="14"/>
  <c r="R1004" i="14"/>
  <c r="R1005" i="14"/>
  <c r="R1006" i="14"/>
  <c r="R1007" i="14"/>
  <c r="R1008" i="14"/>
  <c r="R1009" i="14"/>
  <c r="R1010" i="14"/>
  <c r="R1011" i="14"/>
  <c r="R1012" i="14"/>
  <c r="R1013" i="14"/>
  <c r="R1014" i="14"/>
  <c r="R1015" i="14"/>
  <c r="R1016" i="14"/>
  <c r="R1017" i="14"/>
  <c r="R1018" i="14"/>
  <c r="R1019" i="14"/>
  <c r="R1020" i="14"/>
  <c r="R1021" i="14"/>
  <c r="R1022" i="14"/>
  <c r="R1023" i="14"/>
  <c r="R1024" i="14"/>
  <c r="R1025" i="14"/>
  <c r="R1026" i="14"/>
  <c r="R1027" i="14"/>
  <c r="R1028" i="14"/>
  <c r="R1029" i="14"/>
  <c r="R1030" i="14"/>
  <c r="R1031" i="14"/>
  <c r="R1032" i="14"/>
  <c r="R1033" i="14"/>
  <c r="R1034" i="14"/>
  <c r="R1035" i="14"/>
  <c r="R1036" i="14"/>
  <c r="R1037" i="14"/>
  <c r="R1038" i="14"/>
  <c r="R1039" i="14"/>
  <c r="R1040" i="14"/>
  <c r="R1041" i="14"/>
  <c r="R1042" i="14"/>
  <c r="R1043" i="14"/>
  <c r="R1044" i="14"/>
  <c r="R1045" i="14"/>
  <c r="R1046" i="14"/>
  <c r="R1047" i="14"/>
  <c r="R1048" i="14"/>
  <c r="R1049" i="14"/>
  <c r="R1050" i="14"/>
  <c r="R1051" i="14"/>
  <c r="R1052" i="14"/>
  <c r="R1053" i="14"/>
  <c r="R1054" i="14"/>
  <c r="R1055" i="14"/>
  <c r="R1056" i="14"/>
  <c r="R1057" i="14"/>
  <c r="R1058" i="14"/>
  <c r="R1059" i="14"/>
  <c r="R1060" i="14"/>
  <c r="R1061" i="14"/>
  <c r="R1062" i="14"/>
  <c r="R1063" i="14"/>
  <c r="R1064" i="14"/>
  <c r="R1065" i="14"/>
  <c r="R1066" i="14"/>
  <c r="R1067" i="14"/>
  <c r="R1068" i="14"/>
  <c r="R1069" i="14"/>
  <c r="R1070" i="14"/>
  <c r="R1071" i="14"/>
  <c r="R1072" i="14"/>
  <c r="R1073" i="14"/>
  <c r="R1074" i="14"/>
  <c r="R1075" i="14"/>
  <c r="R1076" i="14"/>
  <c r="R1077" i="14"/>
  <c r="R1078" i="14"/>
  <c r="R1079" i="14"/>
  <c r="R1080" i="14"/>
  <c r="R1081" i="14"/>
  <c r="R1082" i="14"/>
  <c r="R1083" i="14"/>
  <c r="R1084" i="14"/>
  <c r="R1085" i="14"/>
  <c r="R1086" i="14"/>
  <c r="R1087" i="14"/>
  <c r="R1088" i="14"/>
  <c r="R1089" i="14"/>
  <c r="R1090" i="14"/>
  <c r="R1091" i="14"/>
  <c r="R1092" i="14"/>
  <c r="R1093" i="14"/>
  <c r="R1094" i="14"/>
  <c r="R1095" i="14"/>
  <c r="R1096" i="14"/>
  <c r="R1097" i="14"/>
  <c r="R1098" i="14"/>
  <c r="R1099" i="14"/>
  <c r="R1100" i="14"/>
  <c r="R1101" i="14"/>
  <c r="R1102" i="14"/>
  <c r="R1103" i="14"/>
  <c r="R1104" i="14"/>
  <c r="R1105" i="14"/>
  <c r="R1106" i="14"/>
  <c r="R1107" i="14"/>
  <c r="R1108" i="14"/>
  <c r="R1109" i="14"/>
  <c r="R1110" i="14"/>
  <c r="R1111" i="14"/>
  <c r="R1112" i="14"/>
  <c r="R1113" i="14"/>
  <c r="R1114" i="14"/>
  <c r="R1115" i="14"/>
  <c r="R1116" i="14"/>
  <c r="R1117" i="14"/>
  <c r="R1118" i="14"/>
  <c r="R1119" i="14"/>
  <c r="R1120" i="14"/>
  <c r="R1121" i="14"/>
  <c r="R1122" i="14"/>
  <c r="R1123" i="14"/>
  <c r="R1124" i="14"/>
  <c r="R1125" i="14"/>
  <c r="R1126" i="14"/>
  <c r="R1127" i="14"/>
  <c r="R1128" i="14"/>
  <c r="R1129" i="14"/>
  <c r="R1130" i="14"/>
  <c r="R1131" i="14"/>
  <c r="R1132" i="14"/>
  <c r="R1133" i="14"/>
  <c r="R1134" i="14"/>
  <c r="R1135" i="14"/>
  <c r="R1136" i="14"/>
  <c r="R1137" i="14"/>
  <c r="R1138" i="14"/>
  <c r="R1139" i="14"/>
  <c r="R1140" i="14"/>
  <c r="R1141" i="14"/>
  <c r="R1142" i="14"/>
  <c r="R1143" i="14"/>
  <c r="R1144" i="14"/>
  <c r="R1145" i="14"/>
  <c r="R1146" i="14"/>
  <c r="R1147" i="14"/>
  <c r="R1148" i="14"/>
  <c r="R1149" i="14"/>
  <c r="R1150" i="14"/>
  <c r="R1151" i="14"/>
  <c r="R1152" i="14"/>
  <c r="R1153" i="14"/>
  <c r="R1154" i="14"/>
  <c r="R1155" i="14"/>
  <c r="R1156" i="14"/>
  <c r="R1157" i="14"/>
  <c r="R1158" i="14"/>
  <c r="R1159" i="14"/>
  <c r="R1160" i="14"/>
  <c r="R1161" i="14"/>
  <c r="R1162" i="14"/>
  <c r="R1163" i="14"/>
  <c r="R1164" i="14"/>
  <c r="R1165" i="14"/>
  <c r="R1166" i="14"/>
  <c r="R1167" i="14"/>
  <c r="R1168" i="14"/>
  <c r="R1169" i="14"/>
  <c r="R1170" i="14"/>
  <c r="R1171" i="14"/>
  <c r="R1172" i="14"/>
  <c r="R1173" i="14"/>
  <c r="R1174" i="14"/>
  <c r="R1175" i="14"/>
  <c r="R1176" i="14"/>
  <c r="R1177" i="14"/>
  <c r="R1178" i="14"/>
  <c r="R1179" i="14"/>
  <c r="R1180" i="14"/>
  <c r="R1181" i="14"/>
  <c r="R1182" i="14"/>
  <c r="R1183" i="14"/>
  <c r="R1184" i="14"/>
  <c r="R1185" i="14"/>
  <c r="R1186" i="14"/>
  <c r="R1187" i="14"/>
  <c r="R1188" i="14"/>
  <c r="R1189" i="14"/>
  <c r="R1190" i="14"/>
  <c r="R1191" i="14"/>
  <c r="R1192" i="14"/>
  <c r="R1193" i="14"/>
  <c r="R1194" i="14"/>
  <c r="R1195" i="14"/>
  <c r="R1196" i="14"/>
  <c r="R1197" i="14"/>
  <c r="R1198" i="14"/>
  <c r="R1199" i="14"/>
  <c r="R1200" i="14"/>
  <c r="R1201" i="14"/>
  <c r="R1202" i="14"/>
  <c r="R1203" i="14"/>
  <c r="R1204" i="14"/>
  <c r="R1205" i="14"/>
  <c r="R1206" i="14"/>
  <c r="R1207" i="14"/>
  <c r="R1208" i="14"/>
  <c r="R1209" i="14"/>
  <c r="R1210" i="14"/>
  <c r="R1211" i="14"/>
  <c r="R1212" i="14"/>
  <c r="R1213" i="14"/>
  <c r="R1214" i="14"/>
  <c r="R1215" i="14"/>
  <c r="R1216" i="14"/>
  <c r="R1217" i="14"/>
  <c r="R1218" i="14"/>
  <c r="R1219" i="14"/>
  <c r="R1220" i="14"/>
  <c r="R1221" i="14"/>
  <c r="R1222" i="14"/>
  <c r="R1223" i="14"/>
  <c r="R1224" i="14"/>
  <c r="R1225" i="14"/>
  <c r="R1226" i="14"/>
  <c r="R1227" i="14"/>
  <c r="R1228" i="14"/>
  <c r="R1229" i="14"/>
  <c r="R1230" i="14"/>
  <c r="R1231" i="14"/>
  <c r="R1232" i="14"/>
  <c r="R1233" i="14"/>
  <c r="R1234" i="14"/>
  <c r="R1235" i="14"/>
  <c r="R1236" i="14"/>
  <c r="R1237" i="14"/>
  <c r="R1238" i="14"/>
  <c r="R1239" i="14"/>
  <c r="R1240" i="14"/>
  <c r="R1241" i="14"/>
  <c r="R1242" i="14"/>
  <c r="R1243" i="14"/>
  <c r="R1244" i="14"/>
  <c r="R1245" i="14"/>
  <c r="R1246" i="14"/>
  <c r="R1247" i="14"/>
  <c r="R1248" i="14"/>
  <c r="R1249" i="14"/>
  <c r="R1250" i="14"/>
  <c r="R1251" i="14"/>
  <c r="R1252" i="14"/>
  <c r="R1253" i="14"/>
  <c r="R1254" i="14"/>
  <c r="R1255" i="14"/>
  <c r="R1256" i="14"/>
  <c r="R1257" i="14"/>
  <c r="R1258" i="14"/>
  <c r="R1259" i="14"/>
  <c r="R1260" i="14"/>
  <c r="R1261" i="14"/>
  <c r="R1262" i="14"/>
  <c r="R1263" i="14"/>
  <c r="R1264" i="14"/>
  <c r="R1265" i="14"/>
  <c r="R1266" i="14"/>
  <c r="R1267" i="14"/>
  <c r="R1268" i="14"/>
  <c r="R1269" i="14"/>
  <c r="R1270" i="14"/>
  <c r="R1271" i="14"/>
  <c r="R1272" i="14"/>
  <c r="R1273" i="14"/>
  <c r="R1274" i="14"/>
  <c r="R1275" i="14"/>
  <c r="R1276" i="14"/>
  <c r="R1277" i="14"/>
  <c r="R1278" i="14"/>
  <c r="R1279" i="14"/>
  <c r="R1280" i="14"/>
  <c r="R1281" i="14"/>
  <c r="R1282" i="14"/>
  <c r="R1283" i="14"/>
  <c r="R1284" i="14"/>
  <c r="R1285" i="14"/>
  <c r="R1286" i="14"/>
  <c r="R1287" i="14"/>
  <c r="R1288" i="14"/>
  <c r="R1289" i="14"/>
  <c r="R1290" i="14"/>
  <c r="R1291" i="14"/>
  <c r="R1292" i="14"/>
  <c r="R1293" i="14"/>
  <c r="R1294" i="14"/>
  <c r="R1295" i="14"/>
  <c r="R1296" i="14"/>
  <c r="R1297" i="14"/>
  <c r="R1298" i="14"/>
  <c r="R1299" i="14"/>
  <c r="R1300" i="14"/>
  <c r="R1301" i="14"/>
  <c r="R1302" i="14"/>
  <c r="R1303" i="14"/>
  <c r="R1304" i="14"/>
  <c r="R1305" i="14"/>
  <c r="R1306" i="14"/>
  <c r="R1307" i="14"/>
  <c r="R1308" i="14"/>
  <c r="R1309" i="14"/>
  <c r="R1310" i="14"/>
  <c r="R1311" i="14"/>
  <c r="R1312" i="14"/>
  <c r="R1313" i="14"/>
  <c r="R1314" i="14"/>
  <c r="R1315" i="14"/>
  <c r="R1316" i="14"/>
  <c r="R1317" i="14"/>
  <c r="R1318" i="14"/>
  <c r="R1319" i="14"/>
  <c r="R1320" i="14"/>
  <c r="R1321" i="14"/>
  <c r="R1322" i="14"/>
  <c r="R1323" i="14"/>
  <c r="R1324" i="14"/>
  <c r="R1325" i="14"/>
  <c r="R1326" i="14"/>
  <c r="R1327" i="14"/>
  <c r="R1328" i="14"/>
  <c r="R1329" i="14"/>
  <c r="R1330" i="14"/>
  <c r="R1331" i="14"/>
  <c r="R1332" i="14"/>
  <c r="R1333" i="14"/>
  <c r="R1334" i="14"/>
  <c r="R1335" i="14"/>
  <c r="R1336" i="14"/>
  <c r="R1337" i="14"/>
  <c r="R1338" i="14"/>
  <c r="R1339" i="14"/>
  <c r="R1340" i="14"/>
  <c r="R1341" i="14"/>
  <c r="R1342" i="14"/>
  <c r="R1343" i="14"/>
  <c r="R1344" i="14"/>
  <c r="R1345" i="14"/>
  <c r="R1346" i="14"/>
  <c r="R1347" i="14"/>
  <c r="R1348" i="14"/>
  <c r="R1349" i="14"/>
  <c r="R1350" i="14"/>
  <c r="R1351" i="14"/>
  <c r="R1352" i="14"/>
  <c r="R1353" i="14"/>
  <c r="R1354" i="14"/>
  <c r="R1355" i="14"/>
  <c r="R1356" i="14"/>
  <c r="R1357" i="14"/>
  <c r="R1358" i="14"/>
  <c r="R1359" i="14"/>
  <c r="R1360" i="14"/>
  <c r="R1361" i="14"/>
  <c r="R1362" i="14"/>
  <c r="R1363" i="14"/>
  <c r="R1364" i="14"/>
  <c r="R1365" i="14"/>
  <c r="R1366" i="14"/>
  <c r="R1367" i="14"/>
  <c r="R1368" i="14"/>
  <c r="R1369" i="14"/>
  <c r="R1370" i="14"/>
  <c r="R1371" i="14"/>
  <c r="R1372" i="14"/>
  <c r="R1373" i="14"/>
  <c r="R1374" i="14"/>
  <c r="R1375" i="14"/>
  <c r="R1376" i="14"/>
  <c r="R1377" i="14"/>
  <c r="R1378" i="14"/>
  <c r="R1379" i="14"/>
  <c r="R1380" i="14"/>
  <c r="R1381" i="14"/>
  <c r="R1382" i="14"/>
  <c r="R1383" i="14"/>
  <c r="R1384" i="14"/>
  <c r="R1385" i="14"/>
  <c r="R1386" i="14"/>
  <c r="R1387" i="14"/>
  <c r="R1388" i="14"/>
  <c r="R1389" i="14"/>
  <c r="R1390" i="14"/>
  <c r="R1391" i="14"/>
  <c r="R1392" i="14"/>
  <c r="R1393" i="14"/>
  <c r="R1394" i="14"/>
  <c r="R1395" i="14"/>
  <c r="R1396" i="14"/>
  <c r="R1397" i="14"/>
  <c r="R1398" i="14"/>
  <c r="R1399" i="14"/>
  <c r="R1400" i="14"/>
  <c r="R1401" i="14"/>
  <c r="R1402" i="14"/>
  <c r="R1403" i="14"/>
  <c r="R1404" i="14"/>
  <c r="R1405" i="14"/>
  <c r="R1406" i="14"/>
  <c r="R1407" i="14"/>
  <c r="R1408" i="14"/>
  <c r="R1409" i="14"/>
  <c r="R1410" i="14"/>
  <c r="R1411" i="14"/>
  <c r="R1412" i="14"/>
  <c r="R1413" i="14"/>
  <c r="R1414" i="14"/>
  <c r="R1415" i="14"/>
  <c r="R1416" i="14"/>
  <c r="R1417" i="14"/>
  <c r="R1418" i="14"/>
  <c r="R1419" i="14"/>
  <c r="R1420" i="14"/>
  <c r="R1421" i="14"/>
  <c r="R1422" i="14"/>
  <c r="R1423" i="14"/>
  <c r="R1424" i="14"/>
  <c r="R1425" i="14"/>
  <c r="R1426" i="14"/>
  <c r="R1427" i="14"/>
  <c r="R1428" i="14"/>
  <c r="R1429" i="14"/>
  <c r="R1430" i="14"/>
  <c r="R1431" i="14"/>
  <c r="R1432" i="14"/>
  <c r="R1433" i="14"/>
  <c r="R1434" i="14"/>
  <c r="R1435" i="14"/>
  <c r="R1436" i="14"/>
  <c r="R1437" i="14"/>
  <c r="R1438" i="14"/>
  <c r="R1439" i="14"/>
  <c r="R1440" i="14"/>
  <c r="R1441" i="14"/>
  <c r="R1442" i="14"/>
  <c r="R1443" i="14"/>
  <c r="R1444" i="14"/>
  <c r="R1445" i="14"/>
  <c r="R1446" i="14"/>
  <c r="R1447" i="14"/>
  <c r="R1448" i="14"/>
  <c r="R1449" i="14"/>
  <c r="R1450" i="14"/>
  <c r="R1451" i="14"/>
  <c r="R1452" i="14"/>
  <c r="R1453" i="14"/>
  <c r="R1454" i="14"/>
  <c r="R1455" i="14"/>
  <c r="R1456" i="14"/>
  <c r="R1457" i="14"/>
  <c r="R1458" i="14"/>
  <c r="R1459" i="14"/>
  <c r="R1460" i="14"/>
  <c r="R1461" i="14"/>
  <c r="R1462" i="14"/>
  <c r="R1463" i="14"/>
  <c r="R1464" i="14"/>
  <c r="R1465" i="14"/>
  <c r="R1466" i="14"/>
  <c r="R1467" i="14"/>
  <c r="R1468" i="14"/>
  <c r="R1469" i="14"/>
  <c r="R1470" i="14"/>
  <c r="R1471" i="14"/>
  <c r="R1472" i="14"/>
  <c r="R1473" i="14"/>
  <c r="R1474" i="14"/>
  <c r="R1475" i="14"/>
  <c r="R1476" i="14"/>
  <c r="R1477" i="14"/>
  <c r="R1478" i="14"/>
  <c r="R1479" i="14"/>
  <c r="R1480" i="14"/>
  <c r="R1481" i="14"/>
  <c r="R1482" i="14"/>
  <c r="R1483" i="14"/>
  <c r="R1484" i="14"/>
  <c r="R1485" i="14"/>
  <c r="R1486" i="14"/>
  <c r="R1487" i="14"/>
  <c r="R1488" i="14"/>
  <c r="R1489" i="14"/>
  <c r="R1490" i="14"/>
  <c r="R1491" i="14"/>
  <c r="R1492" i="14"/>
  <c r="R1493" i="14"/>
  <c r="R1494" i="14"/>
  <c r="R1495" i="14"/>
  <c r="R1496" i="14"/>
  <c r="R1497" i="14"/>
  <c r="R1498" i="14"/>
  <c r="R1499" i="14"/>
  <c r="R1500" i="14"/>
  <c r="R1501" i="14"/>
  <c r="R1502" i="14"/>
  <c r="R1503" i="14"/>
  <c r="R1504" i="14"/>
  <c r="R1505" i="14"/>
  <c r="R1506" i="14"/>
  <c r="R1507" i="14"/>
  <c r="R1508" i="14"/>
  <c r="R1509" i="14"/>
  <c r="R1510" i="14"/>
  <c r="R1511" i="14"/>
  <c r="R1512" i="14"/>
  <c r="R1513" i="14"/>
  <c r="R1514" i="14"/>
  <c r="R1515" i="14"/>
  <c r="R1516" i="14"/>
  <c r="R1517" i="14"/>
  <c r="R1518" i="14"/>
  <c r="R1519" i="14"/>
  <c r="R1520" i="14"/>
  <c r="R1521" i="14"/>
  <c r="R1522" i="14"/>
  <c r="R1523" i="14"/>
  <c r="R1524" i="14"/>
  <c r="R1525" i="14"/>
  <c r="R1526" i="14"/>
  <c r="R1527" i="14"/>
  <c r="R1528" i="14"/>
  <c r="R1529" i="14"/>
  <c r="R1530" i="14"/>
  <c r="R1531" i="14"/>
  <c r="R1532" i="14"/>
  <c r="R1533" i="14"/>
  <c r="R1534" i="14"/>
  <c r="R1535" i="14"/>
  <c r="R1536" i="14"/>
  <c r="R1537" i="14"/>
  <c r="R1538" i="14"/>
  <c r="R1539" i="14"/>
  <c r="R1540" i="14"/>
  <c r="R1541" i="14"/>
  <c r="R1542" i="14"/>
  <c r="R1543" i="14"/>
  <c r="R1544" i="14"/>
  <c r="R1545" i="14"/>
  <c r="R1546" i="14"/>
  <c r="R1547" i="14"/>
  <c r="R1548" i="14"/>
  <c r="R1549" i="14"/>
  <c r="R1550" i="14"/>
  <c r="R1551" i="14"/>
  <c r="R1552" i="14"/>
  <c r="R1553" i="14"/>
  <c r="R1554" i="14"/>
  <c r="R1555" i="14"/>
  <c r="R1556" i="14"/>
  <c r="R1557" i="14"/>
  <c r="R1558" i="14"/>
  <c r="R1559" i="14"/>
  <c r="R1560" i="14"/>
  <c r="R1561" i="14"/>
  <c r="R1562" i="14"/>
  <c r="R1563" i="14"/>
  <c r="R1564" i="14"/>
  <c r="R1565" i="14"/>
  <c r="R1566" i="14"/>
  <c r="R1567" i="14"/>
  <c r="R1568" i="14"/>
  <c r="R1569" i="14"/>
  <c r="R1570" i="14"/>
  <c r="R1571" i="14"/>
  <c r="R1572" i="14"/>
  <c r="R1573" i="14"/>
  <c r="R1574" i="14"/>
  <c r="R1575" i="14"/>
  <c r="R1576" i="14"/>
  <c r="R1577" i="14"/>
  <c r="R1578" i="14"/>
  <c r="R1579" i="14"/>
  <c r="R1580" i="14"/>
  <c r="R1581" i="14"/>
  <c r="R1582" i="14"/>
  <c r="R1583" i="14"/>
  <c r="R1584" i="14"/>
  <c r="R1585" i="14"/>
  <c r="R1586" i="14"/>
  <c r="R1587" i="14"/>
  <c r="R1588" i="14"/>
  <c r="R1589" i="14"/>
  <c r="R1590" i="14"/>
  <c r="R1591" i="14"/>
  <c r="R1592" i="14"/>
  <c r="R1593" i="14"/>
  <c r="R1594" i="14"/>
  <c r="R1595" i="14"/>
  <c r="R1596" i="14"/>
  <c r="R1597" i="14"/>
  <c r="R1598" i="14"/>
  <c r="R1599" i="14"/>
  <c r="R1600" i="14"/>
  <c r="R1601" i="14"/>
  <c r="R1602" i="14"/>
  <c r="R1603" i="14"/>
  <c r="R1604" i="14"/>
  <c r="R1605" i="14"/>
  <c r="R1606" i="14"/>
  <c r="R1607" i="14"/>
  <c r="R1608" i="14"/>
  <c r="R1609" i="14"/>
  <c r="R1610" i="14"/>
  <c r="R1611" i="14"/>
  <c r="R1612" i="14"/>
  <c r="R1613" i="14"/>
  <c r="R1614" i="14"/>
  <c r="R1615" i="14"/>
  <c r="R1616" i="14"/>
  <c r="R1617" i="14"/>
  <c r="R1618" i="14"/>
  <c r="R1619" i="14"/>
  <c r="R1620" i="14"/>
  <c r="R1621" i="14"/>
  <c r="R1622" i="14"/>
  <c r="R1623" i="14"/>
  <c r="R1624" i="14"/>
  <c r="R1625" i="14"/>
  <c r="R1626" i="14"/>
  <c r="R1627" i="14"/>
  <c r="R1628" i="14"/>
  <c r="R1629" i="14"/>
  <c r="R1630" i="14"/>
  <c r="R1631" i="14"/>
  <c r="R1632" i="14"/>
  <c r="R1633" i="14"/>
  <c r="R1634" i="14"/>
  <c r="R1635" i="14"/>
  <c r="R1636" i="14"/>
  <c r="R1637" i="14"/>
  <c r="R1638" i="14"/>
  <c r="R1639" i="14"/>
  <c r="R1640" i="14"/>
  <c r="R1641" i="14"/>
  <c r="R1642" i="14"/>
  <c r="R1643" i="14"/>
  <c r="R1644" i="14"/>
  <c r="R1645" i="14"/>
  <c r="R1646" i="14"/>
  <c r="R1647" i="14"/>
  <c r="R1648" i="14"/>
  <c r="R1649" i="14"/>
  <c r="R1650" i="14"/>
  <c r="R1651" i="14"/>
  <c r="R1652" i="14"/>
  <c r="R1653" i="14"/>
  <c r="R1654" i="14"/>
  <c r="R1655" i="14"/>
  <c r="R1656" i="14"/>
  <c r="R1657" i="14"/>
  <c r="R1658" i="14"/>
  <c r="R1659" i="14"/>
  <c r="R1660" i="14"/>
  <c r="R1661" i="14"/>
  <c r="R1662" i="14"/>
  <c r="R1663" i="14"/>
  <c r="R1664" i="14"/>
  <c r="R1665" i="14"/>
  <c r="R1666" i="14"/>
  <c r="R1667" i="14"/>
  <c r="R1668" i="14"/>
  <c r="R1669" i="14"/>
  <c r="R1670" i="14"/>
  <c r="R1671" i="14"/>
  <c r="R1672" i="14"/>
  <c r="R1673" i="14"/>
  <c r="R1674" i="14"/>
  <c r="R1675" i="14"/>
  <c r="R1676" i="14"/>
  <c r="R1677" i="14"/>
  <c r="R1678" i="14"/>
  <c r="R1679" i="14"/>
  <c r="R1680" i="14"/>
  <c r="R1681" i="14"/>
  <c r="R1682" i="14"/>
  <c r="R1683" i="14"/>
  <c r="R1684" i="14"/>
  <c r="R1685" i="14"/>
  <c r="R1686" i="14"/>
  <c r="R1687" i="14"/>
  <c r="R1688" i="14"/>
  <c r="R1689" i="14"/>
  <c r="R1690" i="14"/>
  <c r="R1691" i="14"/>
  <c r="R1692" i="14"/>
  <c r="R1693" i="14"/>
  <c r="R1694" i="14"/>
  <c r="R1695" i="14"/>
  <c r="R1696" i="14"/>
  <c r="R1697" i="14"/>
  <c r="R1698" i="14"/>
  <c r="R1699" i="14"/>
  <c r="R1700" i="14"/>
  <c r="R1701" i="14"/>
  <c r="R1702" i="14"/>
  <c r="R1703" i="14"/>
  <c r="R1704" i="14"/>
  <c r="R1705" i="14"/>
  <c r="R1706" i="14"/>
  <c r="R1707" i="14"/>
  <c r="R1708" i="14"/>
  <c r="R1709" i="14"/>
  <c r="R1710" i="14"/>
  <c r="R1711" i="14"/>
  <c r="R1712" i="14"/>
  <c r="R1713" i="14"/>
  <c r="R1714" i="14"/>
  <c r="R1715" i="14"/>
  <c r="R1716" i="14"/>
  <c r="R1717" i="14"/>
  <c r="R1718" i="14"/>
  <c r="R1719" i="14"/>
  <c r="R1720" i="14"/>
  <c r="R1721" i="14"/>
  <c r="R1722" i="14"/>
  <c r="R1723" i="14"/>
  <c r="R1724" i="14"/>
  <c r="R1725" i="14"/>
  <c r="R1726" i="14"/>
  <c r="R1727" i="14"/>
  <c r="R1728" i="14"/>
  <c r="R1729" i="14"/>
  <c r="R1730" i="14"/>
  <c r="R1731" i="14"/>
  <c r="R1732" i="14"/>
  <c r="R1733" i="14"/>
  <c r="R1734" i="14"/>
  <c r="R1735" i="14"/>
  <c r="R1736" i="14"/>
  <c r="R1737" i="14"/>
  <c r="R1738" i="14"/>
  <c r="R1739" i="14"/>
  <c r="R1740" i="14"/>
  <c r="R1741" i="14"/>
  <c r="R1742" i="14"/>
  <c r="R1743" i="14"/>
  <c r="R1744" i="14"/>
  <c r="R1745" i="14"/>
  <c r="R1746" i="14"/>
  <c r="R1747" i="14"/>
  <c r="R1748" i="14"/>
  <c r="R1749" i="14"/>
  <c r="R1750" i="14"/>
  <c r="R1751" i="14"/>
  <c r="R1752" i="14"/>
  <c r="R1753" i="14"/>
  <c r="R1754" i="14"/>
  <c r="R1755" i="14"/>
  <c r="R1756" i="14"/>
  <c r="R1757" i="14"/>
  <c r="R1758" i="14"/>
  <c r="R1759" i="14"/>
  <c r="R1760" i="14"/>
  <c r="R1761" i="14"/>
  <c r="R1762" i="14"/>
  <c r="R1763" i="14"/>
  <c r="R1764" i="14"/>
  <c r="R1765" i="14"/>
  <c r="R1766" i="14"/>
  <c r="R1767" i="14"/>
  <c r="R1768" i="14"/>
  <c r="R1769" i="14"/>
  <c r="R1770" i="14"/>
  <c r="R1771" i="14"/>
  <c r="R1772" i="14"/>
  <c r="R1773" i="14"/>
  <c r="R1774" i="14"/>
  <c r="R1775" i="14"/>
  <c r="R1776" i="14"/>
  <c r="R1777" i="14"/>
  <c r="R1778" i="14"/>
  <c r="R1779" i="14"/>
  <c r="R1780" i="14"/>
  <c r="R1781" i="14"/>
  <c r="R1782" i="14"/>
  <c r="R1783" i="14"/>
  <c r="R1784" i="14"/>
  <c r="R1785" i="14"/>
  <c r="R1786" i="14"/>
  <c r="R1787" i="14"/>
  <c r="R1788" i="14"/>
  <c r="R1789" i="14"/>
  <c r="R1790" i="14"/>
  <c r="R1791" i="14"/>
  <c r="R1792" i="14"/>
  <c r="R1793" i="14"/>
  <c r="R1794" i="14"/>
  <c r="R1795" i="14"/>
  <c r="R1796" i="14"/>
  <c r="R1797" i="14"/>
  <c r="R1798" i="14"/>
  <c r="R1799" i="14"/>
  <c r="R1800" i="14"/>
  <c r="R1801" i="14"/>
  <c r="R1802" i="14"/>
  <c r="R1803" i="14"/>
  <c r="R1804" i="14"/>
  <c r="R1805" i="14"/>
  <c r="R1806" i="14"/>
  <c r="R1807" i="14"/>
  <c r="R1808" i="14"/>
  <c r="R1809" i="14"/>
  <c r="R1810" i="14"/>
  <c r="R1811" i="14"/>
  <c r="R1812" i="14"/>
  <c r="R1813" i="14"/>
  <c r="R1814" i="14"/>
  <c r="R1815" i="14"/>
  <c r="R1816" i="14"/>
  <c r="R1817" i="14"/>
  <c r="R1818" i="14"/>
  <c r="R1819" i="14"/>
  <c r="R1820" i="14"/>
  <c r="R1821" i="14"/>
  <c r="R1822" i="14"/>
  <c r="R1823" i="14"/>
  <c r="R1824" i="14"/>
  <c r="R1825" i="14"/>
  <c r="R1826" i="14"/>
  <c r="R1827" i="14"/>
  <c r="R1828" i="14"/>
  <c r="R1829" i="14"/>
  <c r="R1830" i="14"/>
  <c r="R1831" i="14"/>
  <c r="R1832" i="14"/>
  <c r="R1833" i="14"/>
  <c r="R1834" i="14"/>
  <c r="R1835" i="14"/>
  <c r="R1836" i="14"/>
  <c r="R1837" i="14"/>
  <c r="R1838" i="14"/>
  <c r="R1839" i="14"/>
  <c r="R1840" i="14"/>
  <c r="R1841" i="14"/>
  <c r="R1842" i="14"/>
  <c r="R1843" i="14"/>
  <c r="R1844" i="14"/>
  <c r="R1845" i="14"/>
  <c r="R1846" i="14"/>
  <c r="R1847" i="14"/>
  <c r="R1848" i="14"/>
  <c r="R1849" i="14"/>
  <c r="R1850" i="14"/>
  <c r="R1851" i="14"/>
  <c r="R1852" i="14"/>
  <c r="R1853" i="14"/>
  <c r="R1854" i="14"/>
  <c r="R1855" i="14"/>
  <c r="R1856" i="14"/>
  <c r="R1857" i="14"/>
  <c r="R1858" i="14"/>
  <c r="R1859" i="14"/>
  <c r="R1860" i="14"/>
  <c r="R1861" i="14"/>
  <c r="R1862" i="14"/>
  <c r="R1863" i="14"/>
  <c r="R1864" i="14"/>
  <c r="R1865" i="14"/>
  <c r="R1866" i="14"/>
  <c r="R1867" i="14"/>
  <c r="R1868" i="14"/>
  <c r="R1869" i="14"/>
  <c r="R1870" i="14"/>
  <c r="R1871" i="14"/>
  <c r="R1872" i="14"/>
  <c r="R1873" i="14"/>
  <c r="R1874" i="14"/>
  <c r="R1875" i="14"/>
  <c r="R1876" i="14"/>
  <c r="R1877" i="14"/>
  <c r="R1878" i="14"/>
  <c r="R1879" i="14"/>
  <c r="R1880" i="14"/>
  <c r="R1881" i="14"/>
  <c r="R1882" i="14"/>
  <c r="R1883" i="14"/>
  <c r="R1884" i="14"/>
  <c r="R1885" i="14"/>
  <c r="R1886" i="14"/>
  <c r="R1887" i="14"/>
  <c r="R1888" i="14"/>
  <c r="R1889" i="14"/>
  <c r="R1890" i="14"/>
  <c r="R1891" i="14"/>
  <c r="R1892" i="14"/>
  <c r="R1893" i="14"/>
  <c r="R1894" i="14"/>
  <c r="R1895" i="14"/>
  <c r="R1896" i="14"/>
  <c r="R1897" i="14"/>
  <c r="R1898" i="14"/>
  <c r="R1899" i="14"/>
  <c r="R1900" i="14"/>
  <c r="R1901" i="14"/>
  <c r="R1902" i="14"/>
  <c r="R1903" i="14"/>
  <c r="R1904" i="14"/>
  <c r="R1905" i="14"/>
  <c r="R1906" i="14"/>
  <c r="R1907" i="14"/>
  <c r="R1908" i="14"/>
  <c r="R1909" i="14"/>
  <c r="R1910" i="14"/>
  <c r="R1911" i="14"/>
  <c r="R1912" i="14"/>
  <c r="R1913" i="14"/>
  <c r="R1914" i="14"/>
  <c r="R1915" i="14"/>
  <c r="R1916" i="14"/>
  <c r="R1917" i="14"/>
  <c r="R1918" i="14"/>
  <c r="R1919" i="14"/>
  <c r="R1920" i="14"/>
  <c r="R1921" i="14"/>
  <c r="R1922" i="14"/>
  <c r="R1923" i="14"/>
  <c r="R1924" i="14"/>
  <c r="R1925" i="14"/>
  <c r="R1926" i="14"/>
  <c r="R1927" i="14"/>
  <c r="R1928" i="14"/>
  <c r="R1929" i="14"/>
  <c r="R1930" i="14"/>
  <c r="R1931" i="14"/>
  <c r="R1932" i="14"/>
  <c r="R1933" i="14"/>
  <c r="R1934" i="14"/>
  <c r="R1935" i="14"/>
  <c r="R1936" i="14"/>
  <c r="R1937" i="14"/>
  <c r="R1938" i="14"/>
  <c r="R1939" i="14"/>
  <c r="R1940" i="14"/>
  <c r="R1941" i="14"/>
  <c r="R1942" i="14"/>
  <c r="R1943" i="14"/>
  <c r="R1944" i="14"/>
  <c r="R1945" i="14"/>
  <c r="R1946" i="14"/>
  <c r="R1947" i="14"/>
  <c r="R1948" i="14"/>
  <c r="R1949" i="14"/>
  <c r="R1950" i="14"/>
  <c r="R1951" i="14"/>
  <c r="R1952" i="14"/>
  <c r="R1953" i="14"/>
  <c r="R1954" i="14"/>
  <c r="R1955" i="14"/>
  <c r="R1956" i="14"/>
  <c r="R1957" i="14"/>
  <c r="R1958" i="14"/>
  <c r="R1959" i="14"/>
  <c r="R1960" i="14"/>
  <c r="R1961" i="14"/>
  <c r="R1962" i="14"/>
  <c r="R1963" i="14"/>
  <c r="R1964" i="14"/>
  <c r="R1965" i="14"/>
  <c r="R1966" i="14"/>
  <c r="R1967" i="14"/>
  <c r="R1968" i="14"/>
  <c r="R1969" i="14"/>
  <c r="R1970" i="14"/>
  <c r="R1971" i="14"/>
  <c r="R1972" i="14"/>
  <c r="R1973" i="14"/>
  <c r="R1974" i="14"/>
  <c r="R1975" i="14"/>
  <c r="R1976" i="14"/>
  <c r="R1977" i="14"/>
  <c r="R1978" i="14"/>
  <c r="R1979" i="14"/>
  <c r="R1980" i="14"/>
  <c r="R1981" i="14"/>
  <c r="R1982" i="14"/>
  <c r="R1983" i="14"/>
  <c r="R1984" i="14"/>
  <c r="R1985" i="14"/>
  <c r="R1986" i="14"/>
  <c r="R1987" i="14"/>
  <c r="R1988" i="14"/>
  <c r="R1989" i="14"/>
  <c r="R1990" i="14"/>
  <c r="R1991" i="14"/>
  <c r="R1992" i="14"/>
  <c r="R1993" i="14"/>
  <c r="R1994" i="14"/>
  <c r="R1995" i="14"/>
  <c r="R1996" i="14"/>
  <c r="R1997" i="14"/>
  <c r="R1998" i="14"/>
  <c r="R1999" i="14"/>
  <c r="R2000" i="14"/>
  <c r="R2001" i="14"/>
  <c r="R2002" i="14"/>
  <c r="R2003" i="14"/>
  <c r="R2004" i="14"/>
  <c r="R2005" i="14"/>
  <c r="R2006" i="14"/>
  <c r="R2007" i="14"/>
  <c r="R2008" i="14"/>
  <c r="R2009" i="14"/>
  <c r="R2010" i="14"/>
  <c r="R2011" i="14"/>
  <c r="R2012" i="14"/>
  <c r="R2013" i="14"/>
  <c r="R2014" i="14"/>
  <c r="R2015" i="14"/>
  <c r="R2016" i="14"/>
  <c r="R2017" i="14"/>
  <c r="R2018" i="14"/>
  <c r="R2019" i="14"/>
  <c r="R2020" i="14"/>
  <c r="R2021" i="14"/>
  <c r="R2022" i="14"/>
  <c r="R2023" i="14"/>
  <c r="R2024" i="14"/>
  <c r="R2025" i="14"/>
  <c r="R2026" i="14"/>
  <c r="R2027" i="14"/>
  <c r="R2028" i="14"/>
  <c r="R2029" i="14"/>
  <c r="R2030" i="14"/>
  <c r="R2031" i="14"/>
  <c r="R2032" i="14"/>
  <c r="R2033" i="14"/>
  <c r="R2034" i="14"/>
  <c r="R2035" i="14"/>
  <c r="R2036" i="14"/>
  <c r="R2037" i="14"/>
  <c r="R2038" i="14"/>
  <c r="R2039" i="14"/>
  <c r="R2040" i="14"/>
  <c r="R2041" i="14"/>
  <c r="R2042" i="14"/>
  <c r="R2043" i="14"/>
  <c r="R2044" i="14"/>
  <c r="R2045" i="14"/>
  <c r="R2046" i="14"/>
  <c r="R2047" i="14"/>
  <c r="R2048" i="14"/>
  <c r="R2049" i="14"/>
  <c r="R2050" i="14"/>
  <c r="R2051" i="14"/>
  <c r="R2052" i="14"/>
  <c r="R2053" i="14"/>
  <c r="R2054" i="14"/>
  <c r="R2055" i="14"/>
  <c r="R2056" i="14"/>
  <c r="R2057" i="14"/>
  <c r="R2058" i="14"/>
  <c r="R2059" i="14"/>
  <c r="R2060" i="14"/>
  <c r="R2061" i="14"/>
  <c r="R2062" i="14"/>
  <c r="R2063" i="14"/>
  <c r="R2064" i="14"/>
  <c r="R2065" i="14"/>
  <c r="R2066" i="14"/>
  <c r="R2067" i="14"/>
  <c r="R2068" i="14"/>
  <c r="R2069" i="14"/>
  <c r="R2070" i="14"/>
  <c r="R2071" i="14"/>
  <c r="R2072" i="14"/>
  <c r="R2073" i="14"/>
  <c r="R2074" i="14"/>
  <c r="R2075" i="14"/>
  <c r="R2076" i="14"/>
  <c r="R2077" i="14"/>
  <c r="R2078" i="14"/>
  <c r="R2079" i="14"/>
  <c r="R2080" i="14"/>
  <c r="R2081" i="14"/>
  <c r="R2082" i="14"/>
  <c r="R2083" i="14"/>
  <c r="R2084" i="14"/>
  <c r="R2085" i="14"/>
  <c r="R2086" i="14"/>
  <c r="R2087" i="14"/>
  <c r="R2088" i="14"/>
  <c r="R2089" i="14"/>
  <c r="R2090" i="14"/>
  <c r="R2091" i="14"/>
  <c r="R2092" i="14"/>
  <c r="R2093" i="14"/>
  <c r="R2094" i="14"/>
  <c r="R2095" i="14"/>
  <c r="R2096" i="14"/>
  <c r="R2097" i="14"/>
  <c r="R2098" i="14"/>
  <c r="R2099" i="14"/>
  <c r="R2100" i="14"/>
  <c r="R2101" i="14"/>
  <c r="R2102" i="14"/>
  <c r="R2103" i="14"/>
  <c r="R2104" i="14"/>
  <c r="R2105" i="14"/>
  <c r="R2106" i="14"/>
  <c r="R2107" i="14"/>
  <c r="R2108" i="14"/>
  <c r="R2109" i="14"/>
  <c r="R2110" i="14"/>
  <c r="R2111" i="14"/>
  <c r="R2112" i="14"/>
  <c r="R2113" i="14"/>
  <c r="R2114" i="14"/>
  <c r="R2115" i="14"/>
  <c r="R2116" i="14"/>
  <c r="R2117" i="14"/>
  <c r="R2118" i="14"/>
  <c r="R2119" i="14"/>
  <c r="R2120" i="14"/>
  <c r="R2121" i="14"/>
  <c r="R2122" i="14"/>
  <c r="R2123" i="14"/>
  <c r="R2124" i="14"/>
  <c r="R2125" i="14"/>
  <c r="R2126" i="14"/>
  <c r="R2127" i="14"/>
  <c r="R2128" i="14"/>
  <c r="R2129" i="14"/>
  <c r="R2130" i="14"/>
  <c r="R2131" i="14"/>
  <c r="R2132" i="14"/>
  <c r="R2133" i="14"/>
  <c r="R2134" i="14"/>
  <c r="R2135" i="14"/>
  <c r="R2136" i="14"/>
  <c r="R2137" i="14"/>
  <c r="R2138" i="14"/>
  <c r="R2139" i="14"/>
  <c r="R2140" i="14"/>
  <c r="R2141" i="14"/>
  <c r="R2142" i="14"/>
  <c r="R2143" i="14"/>
  <c r="R2144" i="14"/>
  <c r="R2145" i="14"/>
  <c r="R2146" i="14"/>
  <c r="R2147" i="14"/>
  <c r="R2148" i="14"/>
  <c r="R2149" i="14"/>
  <c r="R2150" i="14"/>
  <c r="R2151" i="14"/>
  <c r="R2152" i="14"/>
  <c r="R2153" i="14"/>
  <c r="R2154" i="14"/>
  <c r="R2155" i="14"/>
  <c r="R2156" i="14"/>
  <c r="U2" i="7"/>
  <c r="U3"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97" i="7"/>
  <c r="U198" i="7"/>
  <c r="U199" i="7"/>
  <c r="U200" i="7"/>
  <c r="U201" i="7"/>
  <c r="U202" i="7"/>
  <c r="U203" i="7"/>
  <c r="U204" i="7"/>
  <c r="U205" i="7"/>
  <c r="U206" i="7"/>
  <c r="U207" i="7"/>
  <c r="U208" i="7"/>
  <c r="U209" i="7"/>
  <c r="U210" i="7"/>
  <c r="U211" i="7"/>
  <c r="U212" i="7"/>
  <c r="U213" i="7"/>
  <c r="U214" i="7"/>
  <c r="U215" i="7"/>
  <c r="U216" i="7"/>
  <c r="U217" i="7"/>
  <c r="U218" i="7"/>
  <c r="U219" i="7"/>
  <c r="U220" i="7"/>
  <c r="U221" i="7"/>
  <c r="U222" i="7"/>
  <c r="U223" i="7"/>
  <c r="U224" i="7"/>
  <c r="U225" i="7"/>
  <c r="U226" i="7"/>
  <c r="U227" i="7"/>
  <c r="U228" i="7"/>
  <c r="U229" i="7"/>
  <c r="U230" i="7"/>
  <c r="U231" i="7"/>
  <c r="U232" i="7"/>
  <c r="U233" i="7"/>
  <c r="U234" i="7"/>
  <c r="U235" i="7"/>
  <c r="U236" i="7"/>
  <c r="U237" i="7"/>
  <c r="U238" i="7"/>
  <c r="U239" i="7"/>
  <c r="U240" i="7"/>
  <c r="U241" i="7"/>
  <c r="U242" i="7"/>
  <c r="U243" i="7"/>
  <c r="U244" i="7"/>
  <c r="U245" i="7"/>
  <c r="U246" i="7"/>
  <c r="U247" i="7"/>
  <c r="U248" i="7"/>
  <c r="U249" i="7"/>
  <c r="U250" i="7"/>
  <c r="U251" i="7"/>
  <c r="U252" i="7"/>
  <c r="U253" i="7"/>
  <c r="U254" i="7"/>
  <c r="U255" i="7"/>
  <c r="U256" i="7"/>
  <c r="U257" i="7"/>
  <c r="U258" i="7"/>
  <c r="U259" i="7"/>
  <c r="U260" i="7"/>
  <c r="U261" i="7"/>
  <c r="U262" i="7"/>
  <c r="U263" i="7"/>
  <c r="U264" i="7"/>
  <c r="U265" i="7"/>
  <c r="U266" i="7"/>
  <c r="U267" i="7"/>
  <c r="U268" i="7"/>
  <c r="U269" i="7"/>
  <c r="U270" i="7"/>
  <c r="U271" i="7"/>
  <c r="U272" i="7"/>
  <c r="U273" i="7"/>
  <c r="U274" i="7"/>
  <c r="U275" i="7"/>
  <c r="U276" i="7"/>
  <c r="U277" i="7"/>
  <c r="U278" i="7"/>
  <c r="U279" i="7"/>
  <c r="U280" i="7"/>
  <c r="U281" i="7"/>
  <c r="U282" i="7"/>
  <c r="U283" i="7"/>
  <c r="U284" i="7"/>
  <c r="U285" i="7"/>
  <c r="U286" i="7"/>
  <c r="U287" i="7"/>
  <c r="U288" i="7"/>
  <c r="U289" i="7"/>
  <c r="U290" i="7"/>
  <c r="U291" i="7"/>
  <c r="U292" i="7"/>
  <c r="U293" i="7"/>
  <c r="U294" i="7"/>
  <c r="U295" i="7"/>
  <c r="U296" i="7"/>
  <c r="U297" i="7"/>
  <c r="U298" i="7"/>
  <c r="U299" i="7"/>
  <c r="U300" i="7"/>
  <c r="U301" i="7"/>
  <c r="U302" i="7"/>
  <c r="U303" i="7"/>
  <c r="U304" i="7"/>
  <c r="U305" i="7"/>
  <c r="U306" i="7"/>
  <c r="U307" i="7"/>
  <c r="U308" i="7"/>
  <c r="U309" i="7"/>
  <c r="U310" i="7"/>
  <c r="U311" i="7"/>
  <c r="U312" i="7"/>
  <c r="U313" i="7"/>
  <c r="U314" i="7"/>
  <c r="U315" i="7"/>
  <c r="U316" i="7"/>
  <c r="U317" i="7"/>
  <c r="U318" i="7"/>
  <c r="U319" i="7"/>
  <c r="U320" i="7"/>
  <c r="U321" i="7"/>
  <c r="U322" i="7"/>
  <c r="U323" i="7"/>
  <c r="U324" i="7"/>
  <c r="U325" i="7"/>
  <c r="U326" i="7"/>
  <c r="U327" i="7"/>
  <c r="U328" i="7"/>
  <c r="U329" i="7"/>
  <c r="U330" i="7"/>
  <c r="U331" i="7"/>
  <c r="U332" i="7"/>
  <c r="U333" i="7"/>
  <c r="U334" i="7"/>
  <c r="U335" i="7"/>
  <c r="U336" i="7"/>
  <c r="U337" i="7"/>
  <c r="U338" i="7"/>
  <c r="U339" i="7"/>
  <c r="U340" i="7"/>
  <c r="U341" i="7"/>
  <c r="U342" i="7"/>
  <c r="U343" i="7"/>
  <c r="U344" i="7"/>
  <c r="U345" i="7"/>
  <c r="U346" i="7"/>
  <c r="U347" i="7"/>
  <c r="U348" i="7"/>
  <c r="U349" i="7"/>
  <c r="U350" i="7"/>
  <c r="U351" i="7"/>
  <c r="U352" i="7"/>
  <c r="U353" i="7"/>
  <c r="U354" i="7"/>
  <c r="U355" i="7"/>
  <c r="U356" i="7"/>
  <c r="U357" i="7"/>
  <c r="U358" i="7"/>
  <c r="U359" i="7"/>
  <c r="U360" i="7"/>
  <c r="U361" i="7"/>
  <c r="U362" i="7"/>
  <c r="U363" i="7"/>
  <c r="U364" i="7"/>
  <c r="U365" i="7"/>
  <c r="U366" i="7"/>
  <c r="U367" i="7"/>
  <c r="U368" i="7"/>
  <c r="U369" i="7"/>
  <c r="U370" i="7"/>
  <c r="U371" i="7"/>
  <c r="U372" i="7"/>
  <c r="U373" i="7"/>
  <c r="U374" i="7"/>
  <c r="U375" i="7"/>
  <c r="U376" i="7"/>
  <c r="U377" i="7"/>
  <c r="U378" i="7"/>
  <c r="U379" i="7"/>
  <c r="U380" i="7"/>
  <c r="U381" i="7"/>
  <c r="U382" i="7"/>
  <c r="U383" i="7"/>
  <c r="U384" i="7"/>
  <c r="U385" i="7"/>
  <c r="U386" i="7"/>
  <c r="U387" i="7"/>
  <c r="U388" i="7"/>
  <c r="U389" i="7"/>
  <c r="U390" i="7"/>
  <c r="U391" i="7"/>
  <c r="U392" i="7"/>
  <c r="U393" i="7"/>
  <c r="U394" i="7"/>
  <c r="U395" i="7"/>
  <c r="U396" i="7"/>
  <c r="U397" i="7"/>
  <c r="U398" i="7"/>
  <c r="U399" i="7"/>
  <c r="U400" i="7"/>
  <c r="U401" i="7"/>
  <c r="U402" i="7"/>
  <c r="U403" i="7"/>
  <c r="U404" i="7"/>
  <c r="U405" i="7"/>
  <c r="U406" i="7"/>
  <c r="U407" i="7"/>
  <c r="U408" i="7"/>
  <c r="U409" i="7"/>
  <c r="U410" i="7"/>
  <c r="U411" i="7"/>
  <c r="U412" i="7"/>
  <c r="U413" i="7"/>
  <c r="U414" i="7"/>
  <c r="U415" i="7"/>
  <c r="U416" i="7"/>
  <c r="U417" i="7"/>
  <c r="U418" i="7"/>
  <c r="U419" i="7"/>
  <c r="U420" i="7"/>
  <c r="U421" i="7"/>
  <c r="U422" i="7"/>
  <c r="U423" i="7"/>
  <c r="U424" i="7"/>
  <c r="U425" i="7"/>
  <c r="U426" i="7"/>
  <c r="U427" i="7"/>
  <c r="U428" i="7"/>
  <c r="U429" i="7"/>
  <c r="U430" i="7"/>
  <c r="U431" i="7"/>
  <c r="U432" i="7"/>
  <c r="U433" i="7"/>
  <c r="U434" i="7"/>
  <c r="U435" i="7"/>
  <c r="U436" i="7"/>
  <c r="U437" i="7"/>
  <c r="U438" i="7"/>
  <c r="U439" i="7"/>
  <c r="U440" i="7"/>
  <c r="U441" i="7"/>
  <c r="U442" i="7"/>
  <c r="U443" i="7"/>
  <c r="U444" i="7"/>
  <c r="U445" i="7"/>
  <c r="U446" i="7"/>
  <c r="U447" i="7"/>
  <c r="U448" i="7"/>
  <c r="U449" i="7"/>
  <c r="U450" i="7"/>
  <c r="U451" i="7"/>
  <c r="U452" i="7"/>
  <c r="U453" i="7"/>
  <c r="U454" i="7"/>
  <c r="U455" i="7"/>
  <c r="U456" i="7"/>
  <c r="U457" i="7"/>
  <c r="U458" i="7"/>
  <c r="U459" i="7"/>
  <c r="U460" i="7"/>
  <c r="U461" i="7"/>
  <c r="U462" i="7"/>
  <c r="U463" i="7"/>
  <c r="U464" i="7"/>
  <c r="U465" i="7"/>
  <c r="U466" i="7"/>
  <c r="U467" i="7"/>
  <c r="U468" i="7"/>
  <c r="U469" i="7"/>
  <c r="U470" i="7"/>
  <c r="U471" i="7"/>
  <c r="U472" i="7"/>
  <c r="U473" i="7"/>
  <c r="U474" i="7"/>
  <c r="U475" i="7"/>
  <c r="U476" i="7"/>
  <c r="U477" i="7"/>
  <c r="U478" i="7"/>
  <c r="U479" i="7"/>
  <c r="U480" i="7"/>
  <c r="U481" i="7"/>
  <c r="U482" i="7"/>
  <c r="U483" i="7"/>
  <c r="U484" i="7"/>
  <c r="U485" i="7"/>
  <c r="U486" i="7"/>
  <c r="U487" i="7"/>
  <c r="U488" i="7"/>
  <c r="U489" i="7"/>
  <c r="U490" i="7"/>
  <c r="U491" i="7"/>
  <c r="U492" i="7"/>
  <c r="U493" i="7"/>
  <c r="U494" i="7"/>
  <c r="U495" i="7"/>
  <c r="U496" i="7"/>
  <c r="U497" i="7"/>
  <c r="U498" i="7"/>
  <c r="U499" i="7"/>
  <c r="U500" i="7"/>
  <c r="U501" i="7"/>
  <c r="U502" i="7"/>
  <c r="U503" i="7"/>
  <c r="U504" i="7"/>
  <c r="U505" i="7"/>
  <c r="U506" i="7"/>
  <c r="U507" i="7"/>
  <c r="U508" i="7"/>
  <c r="U509" i="7"/>
  <c r="U510" i="7"/>
  <c r="U511" i="7"/>
  <c r="U512" i="7"/>
  <c r="U513" i="7"/>
  <c r="U514" i="7"/>
  <c r="U515" i="7"/>
  <c r="U516" i="7"/>
  <c r="U517" i="7"/>
  <c r="U518" i="7"/>
  <c r="U519" i="7"/>
  <c r="U520" i="7"/>
  <c r="U521" i="7"/>
  <c r="U522" i="7"/>
  <c r="U523" i="7"/>
  <c r="U524" i="7"/>
  <c r="U525" i="7"/>
  <c r="U526" i="7"/>
  <c r="U527" i="7"/>
  <c r="U528" i="7"/>
  <c r="U529" i="7"/>
  <c r="U530" i="7"/>
  <c r="U531" i="7"/>
  <c r="U532" i="7"/>
  <c r="U533" i="7"/>
  <c r="U534" i="7"/>
  <c r="U535" i="7"/>
  <c r="U536" i="7"/>
  <c r="U537" i="7"/>
  <c r="U538" i="7"/>
  <c r="U539" i="7"/>
  <c r="U540" i="7"/>
  <c r="U541" i="7"/>
  <c r="U542" i="7"/>
  <c r="U543" i="7"/>
  <c r="U544" i="7"/>
  <c r="U545" i="7"/>
  <c r="U546" i="7"/>
  <c r="U547" i="7"/>
  <c r="U548" i="7"/>
  <c r="U549" i="7"/>
  <c r="U550" i="7"/>
  <c r="U551" i="7"/>
  <c r="U552" i="7"/>
  <c r="U553" i="7"/>
  <c r="U554" i="7"/>
  <c r="U555" i="7"/>
  <c r="U556" i="7"/>
  <c r="U557" i="7"/>
  <c r="U558" i="7"/>
  <c r="U559" i="7"/>
  <c r="U560" i="7"/>
  <c r="U561" i="7"/>
  <c r="U562" i="7"/>
  <c r="U563" i="7"/>
  <c r="U564" i="7"/>
  <c r="U565" i="7"/>
  <c r="U566" i="7"/>
  <c r="U567" i="7"/>
  <c r="U568" i="7"/>
  <c r="U569" i="7"/>
  <c r="U570" i="7"/>
  <c r="U571" i="7"/>
  <c r="U572" i="7"/>
  <c r="U573" i="7"/>
  <c r="U574" i="7"/>
  <c r="U575" i="7"/>
  <c r="U576" i="7"/>
  <c r="U577" i="7"/>
  <c r="U578" i="7"/>
  <c r="U579" i="7"/>
  <c r="U580" i="7"/>
  <c r="U581" i="7"/>
  <c r="U582" i="7"/>
  <c r="U583" i="7"/>
  <c r="U584" i="7"/>
  <c r="U585" i="7"/>
  <c r="U586" i="7"/>
  <c r="U587" i="7"/>
  <c r="U588" i="7"/>
  <c r="U589" i="7"/>
  <c r="U590" i="7"/>
  <c r="U591" i="7"/>
  <c r="U592" i="7"/>
  <c r="U593" i="7"/>
  <c r="U594" i="7"/>
  <c r="U595" i="7"/>
  <c r="U596" i="7"/>
  <c r="U597" i="7"/>
  <c r="U598" i="7"/>
  <c r="U599" i="7"/>
  <c r="U600" i="7"/>
  <c r="U601" i="7"/>
  <c r="U602" i="7"/>
  <c r="U603" i="7"/>
  <c r="U604" i="7"/>
  <c r="U605" i="7"/>
  <c r="U606" i="7"/>
  <c r="U607" i="7"/>
  <c r="U608" i="7"/>
  <c r="U609" i="7"/>
  <c r="U610" i="7"/>
  <c r="U611" i="7"/>
  <c r="U612" i="7"/>
  <c r="U613" i="7"/>
  <c r="U614" i="7"/>
  <c r="U615" i="7"/>
  <c r="U616" i="7"/>
  <c r="U617" i="7"/>
  <c r="U618" i="7"/>
  <c r="U619" i="7"/>
  <c r="U620" i="7"/>
  <c r="U621" i="7"/>
  <c r="U622" i="7"/>
  <c r="U623" i="7"/>
  <c r="U624" i="7"/>
  <c r="U625" i="7"/>
  <c r="U626" i="7"/>
  <c r="U627" i="7"/>
  <c r="U628" i="7"/>
  <c r="U629" i="7"/>
  <c r="U630" i="7"/>
  <c r="U631" i="7"/>
  <c r="U632" i="7"/>
  <c r="U633" i="7"/>
  <c r="U634" i="7"/>
  <c r="U635" i="7"/>
  <c r="U636" i="7"/>
  <c r="U637" i="7"/>
  <c r="U638" i="7"/>
  <c r="U639" i="7"/>
  <c r="U640" i="7"/>
  <c r="U641" i="7"/>
  <c r="U642" i="7"/>
  <c r="U643" i="7"/>
  <c r="U644" i="7"/>
  <c r="U645" i="7"/>
  <c r="U646" i="7"/>
  <c r="U647" i="7"/>
  <c r="U648" i="7"/>
  <c r="U649" i="7"/>
  <c r="U650" i="7"/>
  <c r="U651" i="7"/>
  <c r="U652" i="7"/>
  <c r="U653" i="7"/>
  <c r="U654" i="7"/>
  <c r="U655" i="7"/>
  <c r="U656" i="7"/>
  <c r="U657" i="7"/>
  <c r="U658" i="7"/>
  <c r="U659" i="7"/>
  <c r="U660" i="7"/>
  <c r="U661" i="7"/>
  <c r="U662" i="7"/>
  <c r="U663" i="7"/>
  <c r="U664" i="7"/>
  <c r="U665" i="7"/>
  <c r="U666" i="7"/>
  <c r="U667" i="7"/>
  <c r="U668" i="7"/>
  <c r="U669" i="7"/>
  <c r="U670" i="7"/>
  <c r="U671" i="7"/>
  <c r="U672" i="7"/>
  <c r="U673" i="7"/>
  <c r="U674" i="7"/>
  <c r="U675" i="7"/>
  <c r="U676" i="7"/>
  <c r="U677" i="7"/>
  <c r="U678" i="7"/>
  <c r="U679" i="7"/>
  <c r="U680" i="7"/>
  <c r="U681" i="7"/>
  <c r="U682" i="7"/>
  <c r="U683" i="7"/>
  <c r="U684" i="7"/>
  <c r="U685" i="7"/>
  <c r="U686" i="7"/>
  <c r="U687" i="7"/>
  <c r="U688" i="7"/>
  <c r="U689" i="7"/>
  <c r="U690" i="7"/>
  <c r="U691" i="7"/>
  <c r="U692" i="7"/>
  <c r="U693" i="7"/>
  <c r="U694" i="7"/>
  <c r="U695" i="7"/>
  <c r="U696" i="7"/>
  <c r="U697" i="7"/>
  <c r="U698" i="7"/>
  <c r="U699" i="7"/>
  <c r="U700" i="7"/>
  <c r="U701" i="7"/>
  <c r="U702" i="7"/>
  <c r="U703" i="7"/>
  <c r="U704" i="7"/>
  <c r="U705" i="7"/>
  <c r="U706" i="7"/>
  <c r="U707" i="7"/>
  <c r="U708" i="7"/>
  <c r="U709" i="7"/>
  <c r="U710" i="7"/>
  <c r="U711" i="7"/>
  <c r="U712" i="7"/>
  <c r="U713" i="7"/>
  <c r="U714" i="7"/>
  <c r="U715" i="7"/>
  <c r="U716" i="7"/>
  <c r="U717" i="7"/>
  <c r="U718" i="7"/>
  <c r="U719" i="7"/>
  <c r="U720" i="7"/>
  <c r="U721" i="7"/>
  <c r="U722" i="7"/>
  <c r="U723" i="7"/>
  <c r="U724" i="7"/>
  <c r="U725" i="7"/>
  <c r="U726" i="7"/>
  <c r="U727" i="7"/>
  <c r="U728" i="7"/>
  <c r="U729" i="7"/>
  <c r="U730" i="7"/>
  <c r="U731" i="7"/>
  <c r="U732" i="7"/>
  <c r="U733" i="7"/>
  <c r="U734" i="7"/>
  <c r="U735" i="7"/>
  <c r="U736" i="7"/>
  <c r="U737" i="7"/>
  <c r="U738" i="7"/>
  <c r="U739" i="7"/>
  <c r="U740" i="7"/>
  <c r="U741" i="7"/>
  <c r="U742" i="7"/>
  <c r="U743" i="7"/>
  <c r="U744" i="7"/>
  <c r="U745" i="7"/>
  <c r="U746" i="7"/>
  <c r="U747" i="7"/>
  <c r="U748" i="7"/>
  <c r="U749" i="7"/>
  <c r="U750" i="7"/>
  <c r="U751" i="7"/>
  <c r="U752" i="7"/>
  <c r="U753" i="7"/>
  <c r="U754" i="7"/>
  <c r="U755" i="7"/>
  <c r="U756" i="7"/>
  <c r="U757" i="7"/>
  <c r="U758" i="7"/>
  <c r="U759" i="7"/>
  <c r="U760" i="7"/>
  <c r="U761" i="7"/>
  <c r="U762" i="7"/>
  <c r="U763" i="7"/>
  <c r="U764" i="7"/>
  <c r="U765" i="7"/>
  <c r="U766" i="7"/>
  <c r="U767" i="7"/>
  <c r="U768" i="7"/>
  <c r="U769" i="7"/>
  <c r="U770" i="7"/>
  <c r="U771" i="7"/>
  <c r="U772" i="7"/>
  <c r="U773" i="7"/>
  <c r="U774" i="7"/>
  <c r="U775" i="7"/>
  <c r="U776" i="7"/>
  <c r="U777" i="7"/>
  <c r="U778" i="7"/>
  <c r="U779" i="7"/>
  <c r="U780" i="7"/>
  <c r="U781" i="7"/>
  <c r="U782" i="7"/>
  <c r="U783" i="7"/>
  <c r="U784" i="7"/>
  <c r="U785" i="7"/>
  <c r="U786" i="7"/>
  <c r="U787" i="7"/>
  <c r="U788" i="7"/>
  <c r="U789" i="7"/>
  <c r="U790" i="7"/>
  <c r="U791" i="7"/>
  <c r="U792" i="7"/>
  <c r="U793" i="7"/>
  <c r="U794" i="7"/>
  <c r="U795" i="7"/>
  <c r="U796" i="7"/>
  <c r="U797" i="7"/>
  <c r="U798" i="7"/>
  <c r="U799" i="7"/>
  <c r="U800" i="7"/>
  <c r="U801" i="7"/>
  <c r="U802" i="7"/>
  <c r="U803" i="7"/>
  <c r="U804" i="7"/>
  <c r="U805" i="7"/>
  <c r="U806" i="7"/>
  <c r="U807" i="7"/>
  <c r="U808" i="7"/>
  <c r="U809" i="7"/>
  <c r="U810" i="7"/>
  <c r="U811" i="7"/>
  <c r="U812" i="7"/>
  <c r="U813" i="7"/>
  <c r="U814" i="7"/>
  <c r="U815" i="7"/>
  <c r="U816" i="7"/>
  <c r="U817" i="7"/>
  <c r="U818" i="7"/>
  <c r="U819" i="7"/>
  <c r="U820" i="7"/>
  <c r="U821" i="7"/>
  <c r="U822" i="7"/>
  <c r="U823" i="7"/>
  <c r="U824" i="7"/>
  <c r="U825" i="7"/>
  <c r="U826" i="7"/>
  <c r="U827" i="7"/>
  <c r="U828" i="7"/>
  <c r="U829" i="7"/>
  <c r="U830" i="7"/>
  <c r="U831" i="7"/>
  <c r="D99" i="20"/>
  <c r="D100" i="20"/>
  <c r="D101" i="20"/>
  <c r="D102" i="20"/>
  <c r="D103" i="20"/>
  <c r="D104" i="20"/>
  <c r="D105" i="20"/>
  <c r="D106" i="20"/>
  <c r="D107" i="20"/>
  <c r="D108" i="20"/>
  <c r="D109" i="20"/>
  <c r="D110" i="20"/>
  <c r="D111" i="20"/>
  <c r="D112" i="20"/>
  <c r="D113" i="20"/>
  <c r="D114" i="20"/>
  <c r="D115" i="20"/>
  <c r="D116" i="20"/>
  <c r="D117" i="20"/>
  <c r="D118" i="20"/>
  <c r="D98" i="20"/>
  <c r="Q3" i="14"/>
  <c r="Q4" i="14"/>
  <c r="Q27" i="14"/>
  <c r="Q65" i="14"/>
  <c r="Q73" i="14"/>
  <c r="Q105" i="14"/>
  <c r="Q115" i="14"/>
  <c r="Q169" i="14"/>
  <c r="Q204" i="14"/>
  <c r="Q233" i="14"/>
  <c r="Q265" i="14"/>
  <c r="Q268" i="14"/>
  <c r="Q307" i="14"/>
  <c r="Q324" i="14"/>
  <c r="Q329" i="14"/>
  <c r="Q361" i="14"/>
  <c r="Q371" i="14"/>
  <c r="Q393" i="14"/>
  <c r="Q411" i="14"/>
  <c r="Q427" i="14"/>
  <c r="Q441" i="14"/>
  <c r="Q468" i="14"/>
  <c r="Q475" i="14"/>
  <c r="Q515" i="14"/>
  <c r="Q532" i="14"/>
  <c r="Q540" i="14"/>
  <c r="Q548" i="14"/>
  <c r="Q588" i="14"/>
  <c r="Q652" i="14"/>
  <c r="Q1150" i="14"/>
  <c r="Q1209" i="14"/>
  <c r="Q1252" i="14"/>
  <c r="Q1317" i="14"/>
  <c r="Q1355" i="14"/>
  <c r="Q1390" i="14"/>
  <c r="Q1420" i="14"/>
  <c r="Q1493" i="14"/>
  <c r="Q1523" i="14"/>
  <c r="Q1558" i="14"/>
  <c r="Q1596" i="14"/>
  <c r="Q1661" i="14"/>
  <c r="Q1715" i="14"/>
  <c r="Q1739" i="14"/>
  <c r="Q1757" i="14"/>
  <c r="Q1775" i="14"/>
  <c r="Q1794" i="14"/>
  <c r="Q1812" i="14"/>
  <c r="Q1830" i="14"/>
  <c r="Q1846" i="14"/>
  <c r="Q1860" i="14"/>
  <c r="Q1875" i="14"/>
  <c r="Q1891" i="14"/>
  <c r="Q1903" i="14"/>
  <c r="Q1919" i="14"/>
  <c r="Q1933" i="14"/>
  <c r="Q1948" i="14"/>
  <c r="Q1964" i="14"/>
  <c r="Q2006" i="14"/>
  <c r="Q2021" i="14"/>
  <c r="Q2037" i="14"/>
  <c r="Q2050" i="14"/>
  <c r="Q2065" i="14"/>
  <c r="Q2077" i="14"/>
  <c r="Q2090" i="14"/>
  <c r="Q2115" i="14"/>
  <c r="Q2129" i="14"/>
  <c r="Q2141" i="14"/>
  <c r="Q2154" i="14"/>
  <c r="P2" i="14"/>
  <c r="Q2" i="14" s="1"/>
  <c r="P3" i="14"/>
  <c r="P4" i="14"/>
  <c r="P5" i="14"/>
  <c r="Q5" i="14" s="1"/>
  <c r="P6" i="14"/>
  <c r="Q6" i="14" s="1"/>
  <c r="P7" i="14"/>
  <c r="Q7" i="14" s="1"/>
  <c r="P8" i="14"/>
  <c r="Q8" i="14" s="1"/>
  <c r="P9" i="14"/>
  <c r="Q9" i="14" s="1"/>
  <c r="P10" i="14"/>
  <c r="Q10" i="14" s="1"/>
  <c r="P11" i="14"/>
  <c r="Q11" i="14" s="1"/>
  <c r="P12" i="14"/>
  <c r="Q12" i="14" s="1"/>
  <c r="P13" i="14"/>
  <c r="Q13" i="14" s="1"/>
  <c r="P14" i="14"/>
  <c r="Q14" i="14" s="1"/>
  <c r="P15" i="14"/>
  <c r="Q15" i="14" s="1"/>
  <c r="P16" i="14"/>
  <c r="Q16" i="14" s="1"/>
  <c r="P17" i="14"/>
  <c r="Q17" i="14" s="1"/>
  <c r="P18" i="14"/>
  <c r="Q18" i="14" s="1"/>
  <c r="P19" i="14"/>
  <c r="Q19" i="14" s="1"/>
  <c r="P20" i="14"/>
  <c r="Q20" i="14" s="1"/>
  <c r="P21" i="14"/>
  <c r="Q21" i="14" s="1"/>
  <c r="P22" i="14"/>
  <c r="Q22" i="14" s="1"/>
  <c r="P23" i="14"/>
  <c r="Q23" i="14" s="1"/>
  <c r="P24" i="14"/>
  <c r="Q24" i="14" s="1"/>
  <c r="P25" i="14"/>
  <c r="Q25" i="14" s="1"/>
  <c r="P26" i="14"/>
  <c r="Q26" i="14" s="1"/>
  <c r="P27" i="14"/>
  <c r="P28" i="14"/>
  <c r="Q28" i="14" s="1"/>
  <c r="P29" i="14"/>
  <c r="Q29" i="14" s="1"/>
  <c r="P30" i="14"/>
  <c r="Q30" i="14" s="1"/>
  <c r="P31" i="14"/>
  <c r="Q31" i="14" s="1"/>
  <c r="P32" i="14"/>
  <c r="Q32" i="14" s="1"/>
  <c r="P33" i="14"/>
  <c r="Q33" i="14" s="1"/>
  <c r="P34" i="14"/>
  <c r="Q34" i="14" s="1"/>
  <c r="P35" i="14"/>
  <c r="Q35" i="14" s="1"/>
  <c r="P36" i="14"/>
  <c r="Q36" i="14" s="1"/>
  <c r="P37" i="14"/>
  <c r="Q37" i="14" s="1"/>
  <c r="P38" i="14"/>
  <c r="Q38" i="14" s="1"/>
  <c r="P39" i="14"/>
  <c r="Q39" i="14" s="1"/>
  <c r="P40" i="14"/>
  <c r="Q40" i="14" s="1"/>
  <c r="P41" i="14"/>
  <c r="Q41" i="14" s="1"/>
  <c r="P42" i="14"/>
  <c r="Q42" i="14" s="1"/>
  <c r="P43" i="14"/>
  <c r="Q43" i="14" s="1"/>
  <c r="P44" i="14"/>
  <c r="Q44" i="14" s="1"/>
  <c r="P45" i="14"/>
  <c r="Q45" i="14" s="1"/>
  <c r="P46" i="14"/>
  <c r="Q46" i="14" s="1"/>
  <c r="P47" i="14"/>
  <c r="Q47" i="14" s="1"/>
  <c r="P48" i="14"/>
  <c r="Q48" i="14" s="1"/>
  <c r="P49" i="14"/>
  <c r="Q49" i="14" s="1"/>
  <c r="P50" i="14"/>
  <c r="Q50" i="14" s="1"/>
  <c r="P51" i="14"/>
  <c r="Q51" i="14" s="1"/>
  <c r="P52" i="14"/>
  <c r="Q52" i="14" s="1"/>
  <c r="P53" i="14"/>
  <c r="Q53" i="14" s="1"/>
  <c r="P54" i="14"/>
  <c r="Q54" i="14" s="1"/>
  <c r="P55" i="14"/>
  <c r="Q55" i="14" s="1"/>
  <c r="P56" i="14"/>
  <c r="Q56" i="14" s="1"/>
  <c r="P57" i="14"/>
  <c r="Q57" i="14" s="1"/>
  <c r="P58" i="14"/>
  <c r="Q58" i="14" s="1"/>
  <c r="P59" i="14"/>
  <c r="Q59" i="14" s="1"/>
  <c r="P60" i="14"/>
  <c r="Q60" i="14" s="1"/>
  <c r="P61" i="14"/>
  <c r="Q61" i="14" s="1"/>
  <c r="P62" i="14"/>
  <c r="Q62" i="14" s="1"/>
  <c r="P63" i="14"/>
  <c r="Q63" i="14" s="1"/>
  <c r="P64" i="14"/>
  <c r="Q64" i="14" s="1"/>
  <c r="P65" i="14"/>
  <c r="P66" i="14"/>
  <c r="Q66" i="14" s="1"/>
  <c r="P67" i="14"/>
  <c r="Q67" i="14" s="1"/>
  <c r="P68" i="14"/>
  <c r="Q68" i="14" s="1"/>
  <c r="P69" i="14"/>
  <c r="Q69" i="14" s="1"/>
  <c r="P70" i="14"/>
  <c r="Q70" i="14" s="1"/>
  <c r="P71" i="14"/>
  <c r="Q71" i="14" s="1"/>
  <c r="P72" i="14"/>
  <c r="Q72" i="14" s="1"/>
  <c r="P73" i="14"/>
  <c r="P74" i="14"/>
  <c r="Q74" i="14" s="1"/>
  <c r="P75" i="14"/>
  <c r="Q75" i="14" s="1"/>
  <c r="P76" i="14"/>
  <c r="Q76" i="14" s="1"/>
  <c r="P77" i="14"/>
  <c r="Q77" i="14" s="1"/>
  <c r="P78" i="14"/>
  <c r="Q78" i="14" s="1"/>
  <c r="P79" i="14"/>
  <c r="Q79" i="14" s="1"/>
  <c r="P80" i="14"/>
  <c r="Q80" i="14" s="1"/>
  <c r="P81" i="14"/>
  <c r="Q81" i="14" s="1"/>
  <c r="P82" i="14"/>
  <c r="Q82" i="14" s="1"/>
  <c r="P83" i="14"/>
  <c r="Q83" i="14" s="1"/>
  <c r="P84" i="14"/>
  <c r="Q84" i="14" s="1"/>
  <c r="P85" i="14"/>
  <c r="Q85" i="14" s="1"/>
  <c r="P86" i="14"/>
  <c r="Q86" i="14" s="1"/>
  <c r="P87" i="14"/>
  <c r="Q87" i="14" s="1"/>
  <c r="P88" i="14"/>
  <c r="Q88" i="14" s="1"/>
  <c r="P89" i="14"/>
  <c r="Q89" i="14" s="1"/>
  <c r="P90" i="14"/>
  <c r="Q90" i="14" s="1"/>
  <c r="P91" i="14"/>
  <c r="Q91" i="14" s="1"/>
  <c r="P92" i="14"/>
  <c r="Q92" i="14" s="1"/>
  <c r="P93" i="14"/>
  <c r="Q93" i="14" s="1"/>
  <c r="P94" i="14"/>
  <c r="Q94" i="14" s="1"/>
  <c r="P95" i="14"/>
  <c r="Q95" i="14" s="1"/>
  <c r="P96" i="14"/>
  <c r="Q96" i="14" s="1"/>
  <c r="P97" i="14"/>
  <c r="Q97" i="14" s="1"/>
  <c r="P98" i="14"/>
  <c r="Q98" i="14" s="1"/>
  <c r="P99" i="14"/>
  <c r="Q99" i="14" s="1"/>
  <c r="P100" i="14"/>
  <c r="Q100" i="14" s="1"/>
  <c r="P101" i="14"/>
  <c r="Q101" i="14" s="1"/>
  <c r="P102" i="14"/>
  <c r="Q102" i="14" s="1"/>
  <c r="P103" i="14"/>
  <c r="Q103" i="14" s="1"/>
  <c r="P104" i="14"/>
  <c r="Q104" i="14" s="1"/>
  <c r="P105" i="14"/>
  <c r="P106" i="14"/>
  <c r="Q106" i="14" s="1"/>
  <c r="P107" i="14"/>
  <c r="Q107" i="14" s="1"/>
  <c r="P108" i="14"/>
  <c r="Q108" i="14" s="1"/>
  <c r="P109" i="14"/>
  <c r="Q109" i="14" s="1"/>
  <c r="P110" i="14"/>
  <c r="Q110" i="14" s="1"/>
  <c r="P111" i="14"/>
  <c r="Q111" i="14" s="1"/>
  <c r="P112" i="14"/>
  <c r="Q112" i="14" s="1"/>
  <c r="P113" i="14"/>
  <c r="Q113" i="14" s="1"/>
  <c r="P114" i="14"/>
  <c r="Q114" i="14" s="1"/>
  <c r="P115" i="14"/>
  <c r="P116" i="14"/>
  <c r="Q116" i="14" s="1"/>
  <c r="P117" i="14"/>
  <c r="Q117" i="14" s="1"/>
  <c r="P118" i="14"/>
  <c r="Q118" i="14" s="1"/>
  <c r="P119" i="14"/>
  <c r="Q119" i="14" s="1"/>
  <c r="P120" i="14"/>
  <c r="Q120" i="14" s="1"/>
  <c r="P121" i="14"/>
  <c r="Q121" i="14" s="1"/>
  <c r="P122" i="14"/>
  <c r="Q122" i="14" s="1"/>
  <c r="P123" i="14"/>
  <c r="Q123" i="14" s="1"/>
  <c r="P124" i="14"/>
  <c r="Q124" i="14" s="1"/>
  <c r="P125" i="14"/>
  <c r="Q125" i="14" s="1"/>
  <c r="P126" i="14"/>
  <c r="Q126" i="14" s="1"/>
  <c r="P127" i="14"/>
  <c r="Q127" i="14" s="1"/>
  <c r="P128" i="14"/>
  <c r="Q128" i="14" s="1"/>
  <c r="P129" i="14"/>
  <c r="Q129" i="14" s="1"/>
  <c r="P130" i="14"/>
  <c r="Q130" i="14" s="1"/>
  <c r="P131" i="14"/>
  <c r="Q131" i="14" s="1"/>
  <c r="P132" i="14"/>
  <c r="Q132" i="14" s="1"/>
  <c r="P133" i="14"/>
  <c r="Q133" i="14" s="1"/>
  <c r="P134" i="14"/>
  <c r="Q134" i="14" s="1"/>
  <c r="P135" i="14"/>
  <c r="Q135" i="14" s="1"/>
  <c r="P136" i="14"/>
  <c r="Q136" i="14" s="1"/>
  <c r="P137" i="14"/>
  <c r="Q137" i="14" s="1"/>
  <c r="P138" i="14"/>
  <c r="Q138" i="14" s="1"/>
  <c r="P139" i="14"/>
  <c r="Q139" i="14" s="1"/>
  <c r="P140" i="14"/>
  <c r="Q140" i="14" s="1"/>
  <c r="P141" i="14"/>
  <c r="Q141" i="14" s="1"/>
  <c r="P142" i="14"/>
  <c r="Q142" i="14" s="1"/>
  <c r="P143" i="14"/>
  <c r="Q143" i="14" s="1"/>
  <c r="P144" i="14"/>
  <c r="Q144" i="14" s="1"/>
  <c r="P145" i="14"/>
  <c r="Q145" i="14" s="1"/>
  <c r="P146" i="14"/>
  <c r="Q146" i="14" s="1"/>
  <c r="P147" i="14"/>
  <c r="Q147" i="14" s="1"/>
  <c r="P148" i="14"/>
  <c r="Q148" i="14" s="1"/>
  <c r="P149" i="14"/>
  <c r="Q149" i="14" s="1"/>
  <c r="P150" i="14"/>
  <c r="Q150" i="14" s="1"/>
  <c r="P151" i="14"/>
  <c r="Q151" i="14" s="1"/>
  <c r="P152" i="14"/>
  <c r="Q152" i="14" s="1"/>
  <c r="P153" i="14"/>
  <c r="Q153" i="14" s="1"/>
  <c r="P154" i="14"/>
  <c r="Q154" i="14" s="1"/>
  <c r="P155" i="14"/>
  <c r="Q155" i="14" s="1"/>
  <c r="P156" i="14"/>
  <c r="Q156" i="14" s="1"/>
  <c r="P157" i="14"/>
  <c r="Q157" i="14" s="1"/>
  <c r="P158" i="14"/>
  <c r="Q158" i="14" s="1"/>
  <c r="P159" i="14"/>
  <c r="Q159" i="14" s="1"/>
  <c r="P160" i="14"/>
  <c r="Q160" i="14" s="1"/>
  <c r="P161" i="14"/>
  <c r="Q161" i="14" s="1"/>
  <c r="P162" i="14"/>
  <c r="Q162" i="14" s="1"/>
  <c r="P163" i="14"/>
  <c r="Q163" i="14" s="1"/>
  <c r="P164" i="14"/>
  <c r="Q164" i="14" s="1"/>
  <c r="P165" i="14"/>
  <c r="Q165" i="14" s="1"/>
  <c r="P166" i="14"/>
  <c r="Q166" i="14" s="1"/>
  <c r="P167" i="14"/>
  <c r="Q167" i="14" s="1"/>
  <c r="P168" i="14"/>
  <c r="Q168" i="14" s="1"/>
  <c r="P169" i="14"/>
  <c r="P170" i="14"/>
  <c r="Q170" i="14" s="1"/>
  <c r="P171" i="14"/>
  <c r="Q171" i="14" s="1"/>
  <c r="P172" i="14"/>
  <c r="Q172" i="14" s="1"/>
  <c r="P173" i="14"/>
  <c r="Q173" i="14" s="1"/>
  <c r="P174" i="14"/>
  <c r="Q174" i="14" s="1"/>
  <c r="P175" i="14"/>
  <c r="Q175" i="14" s="1"/>
  <c r="P176" i="14"/>
  <c r="Q176" i="14" s="1"/>
  <c r="P177" i="14"/>
  <c r="Q177" i="14" s="1"/>
  <c r="P178" i="14"/>
  <c r="Q178" i="14" s="1"/>
  <c r="P179" i="14"/>
  <c r="Q179" i="14" s="1"/>
  <c r="P180" i="14"/>
  <c r="Q180" i="14" s="1"/>
  <c r="P181" i="14"/>
  <c r="Q181" i="14" s="1"/>
  <c r="P182" i="14"/>
  <c r="Q182" i="14" s="1"/>
  <c r="P183" i="14"/>
  <c r="Q183" i="14" s="1"/>
  <c r="P184" i="14"/>
  <c r="Q184" i="14" s="1"/>
  <c r="P185" i="14"/>
  <c r="Q185" i="14" s="1"/>
  <c r="P186" i="14"/>
  <c r="Q186" i="14" s="1"/>
  <c r="P187" i="14"/>
  <c r="Q187" i="14" s="1"/>
  <c r="P188" i="14"/>
  <c r="Q188" i="14" s="1"/>
  <c r="P189" i="14"/>
  <c r="Q189" i="14" s="1"/>
  <c r="P190" i="14"/>
  <c r="Q190" i="14" s="1"/>
  <c r="P191" i="14"/>
  <c r="Q191" i="14" s="1"/>
  <c r="P192" i="14"/>
  <c r="Q192" i="14" s="1"/>
  <c r="P193" i="14"/>
  <c r="Q193" i="14" s="1"/>
  <c r="P194" i="14"/>
  <c r="Q194" i="14" s="1"/>
  <c r="P195" i="14"/>
  <c r="Q195" i="14" s="1"/>
  <c r="P196" i="14"/>
  <c r="Q196" i="14" s="1"/>
  <c r="P197" i="14"/>
  <c r="Q197" i="14" s="1"/>
  <c r="P198" i="14"/>
  <c r="Q198" i="14" s="1"/>
  <c r="P199" i="14"/>
  <c r="Q199" i="14" s="1"/>
  <c r="P200" i="14"/>
  <c r="Q200" i="14" s="1"/>
  <c r="P201" i="14"/>
  <c r="Q201" i="14" s="1"/>
  <c r="P202" i="14"/>
  <c r="Q202" i="14" s="1"/>
  <c r="P203" i="14"/>
  <c r="Q203" i="14" s="1"/>
  <c r="P204" i="14"/>
  <c r="P205" i="14"/>
  <c r="Q205" i="14" s="1"/>
  <c r="P206" i="14"/>
  <c r="Q206" i="14" s="1"/>
  <c r="P207" i="14"/>
  <c r="Q207" i="14" s="1"/>
  <c r="P208" i="14"/>
  <c r="Q208" i="14" s="1"/>
  <c r="P209" i="14"/>
  <c r="Q209" i="14" s="1"/>
  <c r="P210" i="14"/>
  <c r="Q210" i="14" s="1"/>
  <c r="P211" i="14"/>
  <c r="Q211" i="14" s="1"/>
  <c r="P212" i="14"/>
  <c r="Q212" i="14" s="1"/>
  <c r="P213" i="14"/>
  <c r="Q213" i="14" s="1"/>
  <c r="P214" i="14"/>
  <c r="Q214" i="14" s="1"/>
  <c r="P215" i="14"/>
  <c r="Q215" i="14" s="1"/>
  <c r="P216" i="14"/>
  <c r="Q216" i="14" s="1"/>
  <c r="P217" i="14"/>
  <c r="Q217" i="14" s="1"/>
  <c r="P218" i="14"/>
  <c r="Q218" i="14" s="1"/>
  <c r="P219" i="14"/>
  <c r="Q219" i="14" s="1"/>
  <c r="P220" i="14"/>
  <c r="Q220" i="14" s="1"/>
  <c r="P221" i="14"/>
  <c r="Q221" i="14" s="1"/>
  <c r="P222" i="14"/>
  <c r="Q222" i="14" s="1"/>
  <c r="P223" i="14"/>
  <c r="Q223" i="14" s="1"/>
  <c r="P224" i="14"/>
  <c r="Q224" i="14" s="1"/>
  <c r="P225" i="14"/>
  <c r="Q225" i="14" s="1"/>
  <c r="P226" i="14"/>
  <c r="Q226" i="14" s="1"/>
  <c r="P227" i="14"/>
  <c r="Q227" i="14" s="1"/>
  <c r="P228" i="14"/>
  <c r="Q228" i="14" s="1"/>
  <c r="P229" i="14"/>
  <c r="Q229" i="14" s="1"/>
  <c r="P230" i="14"/>
  <c r="Q230" i="14" s="1"/>
  <c r="P231" i="14"/>
  <c r="Q231" i="14" s="1"/>
  <c r="P232" i="14"/>
  <c r="Q232" i="14" s="1"/>
  <c r="P233" i="14"/>
  <c r="P234" i="14"/>
  <c r="Q234" i="14" s="1"/>
  <c r="P235" i="14"/>
  <c r="Q235" i="14" s="1"/>
  <c r="P236" i="14"/>
  <c r="Q236" i="14" s="1"/>
  <c r="P237" i="14"/>
  <c r="Q237" i="14" s="1"/>
  <c r="P238" i="14"/>
  <c r="Q238" i="14" s="1"/>
  <c r="P239" i="14"/>
  <c r="Q239" i="14" s="1"/>
  <c r="P240" i="14"/>
  <c r="Q240" i="14" s="1"/>
  <c r="P241" i="14"/>
  <c r="Q241" i="14" s="1"/>
  <c r="P242" i="14"/>
  <c r="Q242" i="14" s="1"/>
  <c r="P243" i="14"/>
  <c r="Q243" i="14" s="1"/>
  <c r="P244" i="14"/>
  <c r="Q244" i="14" s="1"/>
  <c r="P245" i="14"/>
  <c r="Q245" i="14" s="1"/>
  <c r="P246" i="14"/>
  <c r="Q246" i="14" s="1"/>
  <c r="P247" i="14"/>
  <c r="Q247" i="14" s="1"/>
  <c r="P248" i="14"/>
  <c r="Q248" i="14" s="1"/>
  <c r="P249" i="14"/>
  <c r="Q249" i="14" s="1"/>
  <c r="P250" i="14"/>
  <c r="Q250" i="14" s="1"/>
  <c r="P251" i="14"/>
  <c r="Q251" i="14" s="1"/>
  <c r="P252" i="14"/>
  <c r="Q252" i="14" s="1"/>
  <c r="P253" i="14"/>
  <c r="Q253" i="14" s="1"/>
  <c r="P254" i="14"/>
  <c r="Q254" i="14" s="1"/>
  <c r="P255" i="14"/>
  <c r="Q255" i="14" s="1"/>
  <c r="P256" i="14"/>
  <c r="Q256" i="14" s="1"/>
  <c r="P257" i="14"/>
  <c r="Q257" i="14" s="1"/>
  <c r="P258" i="14"/>
  <c r="Q258" i="14" s="1"/>
  <c r="P259" i="14"/>
  <c r="Q259" i="14" s="1"/>
  <c r="P260" i="14"/>
  <c r="Q260" i="14" s="1"/>
  <c r="P261" i="14"/>
  <c r="Q261" i="14" s="1"/>
  <c r="P262" i="14"/>
  <c r="Q262" i="14" s="1"/>
  <c r="P263" i="14"/>
  <c r="Q263" i="14" s="1"/>
  <c r="P264" i="14"/>
  <c r="Q264" i="14" s="1"/>
  <c r="P265" i="14"/>
  <c r="P266" i="14"/>
  <c r="Q266" i="14" s="1"/>
  <c r="P267" i="14"/>
  <c r="Q267" i="14" s="1"/>
  <c r="P268" i="14"/>
  <c r="P269" i="14"/>
  <c r="Q269" i="14" s="1"/>
  <c r="P270" i="14"/>
  <c r="Q270" i="14" s="1"/>
  <c r="P271" i="14"/>
  <c r="Q271" i="14" s="1"/>
  <c r="P272" i="14"/>
  <c r="Q272" i="14" s="1"/>
  <c r="P273" i="14"/>
  <c r="Q273" i="14" s="1"/>
  <c r="P274" i="14"/>
  <c r="Q274" i="14" s="1"/>
  <c r="P275" i="14"/>
  <c r="Q275" i="14" s="1"/>
  <c r="P276" i="14"/>
  <c r="Q276" i="14" s="1"/>
  <c r="P277" i="14"/>
  <c r="Q277" i="14" s="1"/>
  <c r="P278" i="14"/>
  <c r="Q278" i="14" s="1"/>
  <c r="P279" i="14"/>
  <c r="Q279" i="14" s="1"/>
  <c r="P280" i="14"/>
  <c r="Q280" i="14" s="1"/>
  <c r="P281" i="14"/>
  <c r="Q281" i="14" s="1"/>
  <c r="P282" i="14"/>
  <c r="Q282" i="14" s="1"/>
  <c r="P283" i="14"/>
  <c r="Q283" i="14" s="1"/>
  <c r="P284" i="14"/>
  <c r="Q284" i="14" s="1"/>
  <c r="P285" i="14"/>
  <c r="Q285" i="14" s="1"/>
  <c r="P286" i="14"/>
  <c r="Q286" i="14" s="1"/>
  <c r="P287" i="14"/>
  <c r="Q287" i="14" s="1"/>
  <c r="P288" i="14"/>
  <c r="Q288" i="14" s="1"/>
  <c r="P289" i="14"/>
  <c r="Q289" i="14" s="1"/>
  <c r="P290" i="14"/>
  <c r="Q290" i="14" s="1"/>
  <c r="P291" i="14"/>
  <c r="Q291" i="14" s="1"/>
  <c r="P292" i="14"/>
  <c r="Q292" i="14" s="1"/>
  <c r="P293" i="14"/>
  <c r="Q293" i="14" s="1"/>
  <c r="P294" i="14"/>
  <c r="Q294" i="14" s="1"/>
  <c r="P295" i="14"/>
  <c r="Q295" i="14" s="1"/>
  <c r="P296" i="14"/>
  <c r="Q296" i="14" s="1"/>
  <c r="P297" i="14"/>
  <c r="Q297" i="14" s="1"/>
  <c r="P298" i="14"/>
  <c r="Q298" i="14" s="1"/>
  <c r="P299" i="14"/>
  <c r="Q299" i="14" s="1"/>
  <c r="P300" i="14"/>
  <c r="Q300" i="14" s="1"/>
  <c r="P301" i="14"/>
  <c r="Q301" i="14" s="1"/>
  <c r="P302" i="14"/>
  <c r="Q302" i="14" s="1"/>
  <c r="P303" i="14"/>
  <c r="Q303" i="14" s="1"/>
  <c r="P304" i="14"/>
  <c r="Q304" i="14" s="1"/>
  <c r="P305" i="14"/>
  <c r="Q305" i="14" s="1"/>
  <c r="P306" i="14"/>
  <c r="Q306" i="14" s="1"/>
  <c r="P307" i="14"/>
  <c r="P308" i="14"/>
  <c r="Q308" i="14" s="1"/>
  <c r="P309" i="14"/>
  <c r="Q309" i="14" s="1"/>
  <c r="P310" i="14"/>
  <c r="Q310" i="14" s="1"/>
  <c r="P311" i="14"/>
  <c r="Q311" i="14" s="1"/>
  <c r="P312" i="14"/>
  <c r="Q312" i="14" s="1"/>
  <c r="P313" i="14"/>
  <c r="Q313" i="14" s="1"/>
  <c r="P314" i="14"/>
  <c r="Q314" i="14" s="1"/>
  <c r="P315" i="14"/>
  <c r="Q315" i="14" s="1"/>
  <c r="P316" i="14"/>
  <c r="Q316" i="14" s="1"/>
  <c r="P317" i="14"/>
  <c r="Q317" i="14" s="1"/>
  <c r="P318" i="14"/>
  <c r="Q318" i="14" s="1"/>
  <c r="P319" i="14"/>
  <c r="Q319" i="14" s="1"/>
  <c r="P320" i="14"/>
  <c r="Q320" i="14" s="1"/>
  <c r="P321" i="14"/>
  <c r="Q321" i="14" s="1"/>
  <c r="P322" i="14"/>
  <c r="Q322" i="14" s="1"/>
  <c r="P323" i="14"/>
  <c r="Q323" i="14" s="1"/>
  <c r="P324" i="14"/>
  <c r="P325" i="14"/>
  <c r="Q325" i="14" s="1"/>
  <c r="P326" i="14"/>
  <c r="Q326" i="14" s="1"/>
  <c r="P327" i="14"/>
  <c r="Q327" i="14" s="1"/>
  <c r="P328" i="14"/>
  <c r="Q328" i="14" s="1"/>
  <c r="P329" i="14"/>
  <c r="P330" i="14"/>
  <c r="Q330" i="14" s="1"/>
  <c r="P331" i="14"/>
  <c r="Q331" i="14" s="1"/>
  <c r="P332" i="14"/>
  <c r="Q332" i="14" s="1"/>
  <c r="P333" i="14"/>
  <c r="Q333" i="14" s="1"/>
  <c r="P334" i="14"/>
  <c r="Q334" i="14" s="1"/>
  <c r="P335" i="14"/>
  <c r="Q335" i="14" s="1"/>
  <c r="P336" i="14"/>
  <c r="Q336" i="14" s="1"/>
  <c r="P337" i="14"/>
  <c r="Q337" i="14" s="1"/>
  <c r="P338" i="14"/>
  <c r="Q338" i="14" s="1"/>
  <c r="P339" i="14"/>
  <c r="Q339" i="14" s="1"/>
  <c r="P340" i="14"/>
  <c r="Q340" i="14" s="1"/>
  <c r="P341" i="14"/>
  <c r="Q341" i="14" s="1"/>
  <c r="P342" i="14"/>
  <c r="Q342" i="14" s="1"/>
  <c r="P343" i="14"/>
  <c r="Q343" i="14" s="1"/>
  <c r="P344" i="14"/>
  <c r="Q344" i="14" s="1"/>
  <c r="P345" i="14"/>
  <c r="Q345" i="14" s="1"/>
  <c r="P346" i="14"/>
  <c r="Q346" i="14" s="1"/>
  <c r="P347" i="14"/>
  <c r="Q347" i="14" s="1"/>
  <c r="P348" i="14"/>
  <c r="Q348" i="14" s="1"/>
  <c r="P349" i="14"/>
  <c r="Q349" i="14" s="1"/>
  <c r="P350" i="14"/>
  <c r="Q350" i="14" s="1"/>
  <c r="P351" i="14"/>
  <c r="Q351" i="14" s="1"/>
  <c r="P352" i="14"/>
  <c r="Q352" i="14" s="1"/>
  <c r="P353" i="14"/>
  <c r="Q353" i="14" s="1"/>
  <c r="P354" i="14"/>
  <c r="Q354" i="14" s="1"/>
  <c r="P355" i="14"/>
  <c r="Q355" i="14" s="1"/>
  <c r="P356" i="14"/>
  <c r="Q356" i="14" s="1"/>
  <c r="P357" i="14"/>
  <c r="Q357" i="14" s="1"/>
  <c r="P358" i="14"/>
  <c r="Q358" i="14" s="1"/>
  <c r="P359" i="14"/>
  <c r="Q359" i="14" s="1"/>
  <c r="P360" i="14"/>
  <c r="Q360" i="14" s="1"/>
  <c r="P361" i="14"/>
  <c r="P362" i="14"/>
  <c r="Q362" i="14" s="1"/>
  <c r="P363" i="14"/>
  <c r="Q363" i="14" s="1"/>
  <c r="P364" i="14"/>
  <c r="Q364" i="14" s="1"/>
  <c r="P365" i="14"/>
  <c r="Q365" i="14" s="1"/>
  <c r="P366" i="14"/>
  <c r="Q366" i="14" s="1"/>
  <c r="P367" i="14"/>
  <c r="Q367" i="14" s="1"/>
  <c r="P368" i="14"/>
  <c r="Q368" i="14" s="1"/>
  <c r="P369" i="14"/>
  <c r="Q369" i="14" s="1"/>
  <c r="P370" i="14"/>
  <c r="Q370" i="14" s="1"/>
  <c r="P371" i="14"/>
  <c r="P372" i="14"/>
  <c r="Q372" i="14" s="1"/>
  <c r="P373" i="14"/>
  <c r="Q373" i="14" s="1"/>
  <c r="P374" i="14"/>
  <c r="Q374" i="14" s="1"/>
  <c r="P375" i="14"/>
  <c r="Q375" i="14" s="1"/>
  <c r="P376" i="14"/>
  <c r="Q376" i="14" s="1"/>
  <c r="P377" i="14"/>
  <c r="Q377" i="14" s="1"/>
  <c r="P378" i="14"/>
  <c r="Q378" i="14" s="1"/>
  <c r="P379" i="14"/>
  <c r="Q379" i="14" s="1"/>
  <c r="P380" i="14"/>
  <c r="Q380" i="14" s="1"/>
  <c r="P381" i="14"/>
  <c r="Q381" i="14" s="1"/>
  <c r="P382" i="14"/>
  <c r="Q382" i="14" s="1"/>
  <c r="P383" i="14"/>
  <c r="Q383" i="14" s="1"/>
  <c r="P384" i="14"/>
  <c r="Q384" i="14" s="1"/>
  <c r="P385" i="14"/>
  <c r="Q385" i="14" s="1"/>
  <c r="P386" i="14"/>
  <c r="Q386" i="14" s="1"/>
  <c r="P387" i="14"/>
  <c r="Q387" i="14" s="1"/>
  <c r="P388" i="14"/>
  <c r="Q388" i="14" s="1"/>
  <c r="P389" i="14"/>
  <c r="Q389" i="14" s="1"/>
  <c r="P390" i="14"/>
  <c r="Q390" i="14" s="1"/>
  <c r="P391" i="14"/>
  <c r="Q391" i="14" s="1"/>
  <c r="P392" i="14"/>
  <c r="Q392" i="14" s="1"/>
  <c r="P393" i="14"/>
  <c r="P394" i="14"/>
  <c r="Q394" i="14" s="1"/>
  <c r="P395" i="14"/>
  <c r="Q395" i="14" s="1"/>
  <c r="P396" i="14"/>
  <c r="Q396" i="14" s="1"/>
  <c r="P397" i="14"/>
  <c r="Q397" i="14" s="1"/>
  <c r="P398" i="14"/>
  <c r="Q398" i="14" s="1"/>
  <c r="P399" i="14"/>
  <c r="Q399" i="14" s="1"/>
  <c r="P400" i="14"/>
  <c r="Q400" i="14" s="1"/>
  <c r="P401" i="14"/>
  <c r="Q401" i="14" s="1"/>
  <c r="P402" i="14"/>
  <c r="Q402" i="14" s="1"/>
  <c r="P403" i="14"/>
  <c r="Q403" i="14" s="1"/>
  <c r="P404" i="14"/>
  <c r="Q404" i="14" s="1"/>
  <c r="P405" i="14"/>
  <c r="Q405" i="14" s="1"/>
  <c r="P406" i="14"/>
  <c r="Q406" i="14" s="1"/>
  <c r="P407" i="14"/>
  <c r="Q407" i="14" s="1"/>
  <c r="P408" i="14"/>
  <c r="Q408" i="14" s="1"/>
  <c r="P409" i="14"/>
  <c r="Q409" i="14" s="1"/>
  <c r="P410" i="14"/>
  <c r="Q410" i="14" s="1"/>
  <c r="P411" i="14"/>
  <c r="P412" i="14"/>
  <c r="Q412" i="14" s="1"/>
  <c r="P413" i="14"/>
  <c r="Q413" i="14" s="1"/>
  <c r="P414" i="14"/>
  <c r="Q414" i="14" s="1"/>
  <c r="P415" i="14"/>
  <c r="Q415" i="14" s="1"/>
  <c r="P416" i="14"/>
  <c r="Q416" i="14" s="1"/>
  <c r="P417" i="14"/>
  <c r="Q417" i="14" s="1"/>
  <c r="P418" i="14"/>
  <c r="Q418" i="14" s="1"/>
  <c r="P419" i="14"/>
  <c r="Q419" i="14" s="1"/>
  <c r="P420" i="14"/>
  <c r="Q420" i="14" s="1"/>
  <c r="P421" i="14"/>
  <c r="Q421" i="14" s="1"/>
  <c r="P422" i="14"/>
  <c r="Q422" i="14" s="1"/>
  <c r="P423" i="14"/>
  <c r="Q423" i="14" s="1"/>
  <c r="P424" i="14"/>
  <c r="Q424" i="14" s="1"/>
  <c r="P425" i="14"/>
  <c r="Q425" i="14" s="1"/>
  <c r="P426" i="14"/>
  <c r="Q426" i="14" s="1"/>
  <c r="P427" i="14"/>
  <c r="P428" i="14"/>
  <c r="Q428" i="14" s="1"/>
  <c r="P429" i="14"/>
  <c r="Q429" i="14" s="1"/>
  <c r="P430" i="14"/>
  <c r="Q430" i="14" s="1"/>
  <c r="P431" i="14"/>
  <c r="Q431" i="14" s="1"/>
  <c r="P432" i="14"/>
  <c r="Q432" i="14" s="1"/>
  <c r="P433" i="14"/>
  <c r="Q433" i="14" s="1"/>
  <c r="P434" i="14"/>
  <c r="Q434" i="14" s="1"/>
  <c r="P435" i="14"/>
  <c r="Q435" i="14" s="1"/>
  <c r="P436" i="14"/>
  <c r="Q436" i="14" s="1"/>
  <c r="P437" i="14"/>
  <c r="Q437" i="14" s="1"/>
  <c r="P438" i="14"/>
  <c r="Q438" i="14" s="1"/>
  <c r="P439" i="14"/>
  <c r="Q439" i="14" s="1"/>
  <c r="P440" i="14"/>
  <c r="Q440" i="14" s="1"/>
  <c r="P441" i="14"/>
  <c r="P442" i="14"/>
  <c r="Q442" i="14" s="1"/>
  <c r="P443" i="14"/>
  <c r="Q443" i="14" s="1"/>
  <c r="P444" i="14"/>
  <c r="Q444" i="14" s="1"/>
  <c r="P445" i="14"/>
  <c r="Q445" i="14" s="1"/>
  <c r="P446" i="14"/>
  <c r="Q446" i="14" s="1"/>
  <c r="P447" i="14"/>
  <c r="Q447" i="14" s="1"/>
  <c r="P448" i="14"/>
  <c r="Q448" i="14" s="1"/>
  <c r="P449" i="14"/>
  <c r="Q449" i="14" s="1"/>
  <c r="P450" i="14"/>
  <c r="Q450" i="14" s="1"/>
  <c r="P451" i="14"/>
  <c r="Q451" i="14" s="1"/>
  <c r="P452" i="14"/>
  <c r="Q452" i="14" s="1"/>
  <c r="P453" i="14"/>
  <c r="Q453" i="14" s="1"/>
  <c r="P454" i="14"/>
  <c r="Q454" i="14" s="1"/>
  <c r="P455" i="14"/>
  <c r="Q455" i="14" s="1"/>
  <c r="P456" i="14"/>
  <c r="Q456" i="14" s="1"/>
  <c r="P457" i="14"/>
  <c r="Q457" i="14" s="1"/>
  <c r="P458" i="14"/>
  <c r="Q458" i="14" s="1"/>
  <c r="P459" i="14"/>
  <c r="Q459" i="14" s="1"/>
  <c r="P460" i="14"/>
  <c r="Q460" i="14" s="1"/>
  <c r="P461" i="14"/>
  <c r="Q461" i="14" s="1"/>
  <c r="P462" i="14"/>
  <c r="Q462" i="14" s="1"/>
  <c r="P463" i="14"/>
  <c r="Q463" i="14" s="1"/>
  <c r="P464" i="14"/>
  <c r="Q464" i="14" s="1"/>
  <c r="P465" i="14"/>
  <c r="Q465" i="14" s="1"/>
  <c r="P466" i="14"/>
  <c r="Q466" i="14" s="1"/>
  <c r="P467" i="14"/>
  <c r="Q467" i="14" s="1"/>
  <c r="P468" i="14"/>
  <c r="P469" i="14"/>
  <c r="Q469" i="14" s="1"/>
  <c r="P470" i="14"/>
  <c r="Q470" i="14" s="1"/>
  <c r="P471" i="14"/>
  <c r="Q471" i="14" s="1"/>
  <c r="P472" i="14"/>
  <c r="Q472" i="14" s="1"/>
  <c r="P473" i="14"/>
  <c r="Q473" i="14" s="1"/>
  <c r="P474" i="14"/>
  <c r="Q474" i="14" s="1"/>
  <c r="P475" i="14"/>
  <c r="P476" i="14"/>
  <c r="Q476" i="14" s="1"/>
  <c r="P477" i="14"/>
  <c r="Q477" i="14" s="1"/>
  <c r="P478" i="14"/>
  <c r="Q478" i="14" s="1"/>
  <c r="P479" i="14"/>
  <c r="Q479" i="14" s="1"/>
  <c r="P480" i="14"/>
  <c r="Q480" i="14" s="1"/>
  <c r="P481" i="14"/>
  <c r="Q481" i="14" s="1"/>
  <c r="P482" i="14"/>
  <c r="Q482" i="14" s="1"/>
  <c r="P483" i="14"/>
  <c r="Q483" i="14" s="1"/>
  <c r="P484" i="14"/>
  <c r="Q484" i="14" s="1"/>
  <c r="P485" i="14"/>
  <c r="Q485" i="14" s="1"/>
  <c r="P486" i="14"/>
  <c r="Q486" i="14" s="1"/>
  <c r="P487" i="14"/>
  <c r="Q487" i="14" s="1"/>
  <c r="P488" i="14"/>
  <c r="Q488" i="14" s="1"/>
  <c r="P489" i="14"/>
  <c r="Q489" i="14" s="1"/>
  <c r="P490" i="14"/>
  <c r="Q490" i="14" s="1"/>
  <c r="P491" i="14"/>
  <c r="Q491" i="14" s="1"/>
  <c r="P492" i="14"/>
  <c r="Q492" i="14" s="1"/>
  <c r="P493" i="14"/>
  <c r="Q493" i="14" s="1"/>
  <c r="P494" i="14"/>
  <c r="Q494" i="14" s="1"/>
  <c r="P495" i="14"/>
  <c r="Q495" i="14" s="1"/>
  <c r="P496" i="14"/>
  <c r="Q496" i="14" s="1"/>
  <c r="P497" i="14"/>
  <c r="Q497" i="14" s="1"/>
  <c r="P498" i="14"/>
  <c r="Q498" i="14" s="1"/>
  <c r="P499" i="14"/>
  <c r="Q499" i="14" s="1"/>
  <c r="P500" i="14"/>
  <c r="Q500" i="14" s="1"/>
  <c r="P501" i="14"/>
  <c r="Q501" i="14" s="1"/>
  <c r="P502" i="14"/>
  <c r="Q502" i="14" s="1"/>
  <c r="P503" i="14"/>
  <c r="Q503" i="14" s="1"/>
  <c r="P504" i="14"/>
  <c r="Q504" i="14" s="1"/>
  <c r="P505" i="14"/>
  <c r="Q505" i="14" s="1"/>
  <c r="P506" i="14"/>
  <c r="Q506" i="14" s="1"/>
  <c r="P507" i="14"/>
  <c r="Q507" i="14" s="1"/>
  <c r="P508" i="14"/>
  <c r="Q508" i="14" s="1"/>
  <c r="P509" i="14"/>
  <c r="Q509" i="14" s="1"/>
  <c r="P510" i="14"/>
  <c r="Q510" i="14" s="1"/>
  <c r="P511" i="14"/>
  <c r="Q511" i="14" s="1"/>
  <c r="P512" i="14"/>
  <c r="Q512" i="14" s="1"/>
  <c r="P513" i="14"/>
  <c r="Q513" i="14" s="1"/>
  <c r="P514" i="14"/>
  <c r="Q514" i="14" s="1"/>
  <c r="P515" i="14"/>
  <c r="P516" i="14"/>
  <c r="Q516" i="14" s="1"/>
  <c r="P517" i="14"/>
  <c r="Q517" i="14" s="1"/>
  <c r="P518" i="14"/>
  <c r="Q518" i="14" s="1"/>
  <c r="P519" i="14"/>
  <c r="Q519" i="14" s="1"/>
  <c r="P520" i="14"/>
  <c r="Q520" i="14" s="1"/>
  <c r="P521" i="14"/>
  <c r="Q521" i="14" s="1"/>
  <c r="P522" i="14"/>
  <c r="Q522" i="14" s="1"/>
  <c r="P523" i="14"/>
  <c r="Q523" i="14" s="1"/>
  <c r="P524" i="14"/>
  <c r="Q524" i="14" s="1"/>
  <c r="P525" i="14"/>
  <c r="Q525" i="14" s="1"/>
  <c r="P526" i="14"/>
  <c r="Q526" i="14" s="1"/>
  <c r="P527" i="14"/>
  <c r="Q527" i="14" s="1"/>
  <c r="P528" i="14"/>
  <c r="Q528" i="14" s="1"/>
  <c r="P529" i="14"/>
  <c r="Q529" i="14" s="1"/>
  <c r="P530" i="14"/>
  <c r="Q530" i="14" s="1"/>
  <c r="P531" i="14"/>
  <c r="Q531" i="14" s="1"/>
  <c r="P532" i="14"/>
  <c r="P533" i="14"/>
  <c r="Q533" i="14" s="1"/>
  <c r="P534" i="14"/>
  <c r="Q534" i="14" s="1"/>
  <c r="P535" i="14"/>
  <c r="Q535" i="14" s="1"/>
  <c r="P536" i="14"/>
  <c r="Q536" i="14" s="1"/>
  <c r="P537" i="14"/>
  <c r="Q537" i="14" s="1"/>
  <c r="P538" i="14"/>
  <c r="Q538" i="14" s="1"/>
  <c r="P539" i="14"/>
  <c r="Q539" i="14" s="1"/>
  <c r="P540" i="14"/>
  <c r="P541" i="14"/>
  <c r="Q541" i="14" s="1"/>
  <c r="P542" i="14"/>
  <c r="Q542" i="14" s="1"/>
  <c r="P543" i="14"/>
  <c r="Q543" i="14" s="1"/>
  <c r="P544" i="14"/>
  <c r="Q544" i="14" s="1"/>
  <c r="P545" i="14"/>
  <c r="Q545" i="14" s="1"/>
  <c r="P546" i="14"/>
  <c r="Q546" i="14" s="1"/>
  <c r="P547" i="14"/>
  <c r="Q547" i="14" s="1"/>
  <c r="P548" i="14"/>
  <c r="P549" i="14"/>
  <c r="Q549" i="14" s="1"/>
  <c r="P550" i="14"/>
  <c r="Q550" i="14" s="1"/>
  <c r="P551" i="14"/>
  <c r="Q551" i="14" s="1"/>
  <c r="P552" i="14"/>
  <c r="Q552" i="14" s="1"/>
  <c r="P553" i="14"/>
  <c r="Q553" i="14" s="1"/>
  <c r="P554" i="14"/>
  <c r="Q554" i="14" s="1"/>
  <c r="P555" i="14"/>
  <c r="Q555" i="14" s="1"/>
  <c r="P556" i="14"/>
  <c r="Q556" i="14" s="1"/>
  <c r="P557" i="14"/>
  <c r="Q557" i="14" s="1"/>
  <c r="P558" i="14"/>
  <c r="Q558" i="14" s="1"/>
  <c r="P559" i="14"/>
  <c r="Q559" i="14" s="1"/>
  <c r="P560" i="14"/>
  <c r="Q560" i="14" s="1"/>
  <c r="P561" i="14"/>
  <c r="Q561" i="14" s="1"/>
  <c r="P562" i="14"/>
  <c r="Q562" i="14" s="1"/>
  <c r="P563" i="14"/>
  <c r="Q563" i="14" s="1"/>
  <c r="P564" i="14"/>
  <c r="Q564" i="14" s="1"/>
  <c r="P565" i="14"/>
  <c r="Q565" i="14" s="1"/>
  <c r="P566" i="14"/>
  <c r="Q566" i="14" s="1"/>
  <c r="P567" i="14"/>
  <c r="Q567" i="14" s="1"/>
  <c r="P568" i="14"/>
  <c r="Q568" i="14" s="1"/>
  <c r="P569" i="14"/>
  <c r="Q569" i="14" s="1"/>
  <c r="P570" i="14"/>
  <c r="Q570" i="14" s="1"/>
  <c r="P571" i="14"/>
  <c r="Q571" i="14" s="1"/>
  <c r="P572" i="14"/>
  <c r="Q572" i="14" s="1"/>
  <c r="P573" i="14"/>
  <c r="Q573" i="14" s="1"/>
  <c r="P574" i="14"/>
  <c r="Q574" i="14" s="1"/>
  <c r="P575" i="14"/>
  <c r="Q575" i="14" s="1"/>
  <c r="P576" i="14"/>
  <c r="Q576" i="14" s="1"/>
  <c r="P577" i="14"/>
  <c r="Q577" i="14" s="1"/>
  <c r="P578" i="14"/>
  <c r="Q578" i="14" s="1"/>
  <c r="P579" i="14"/>
  <c r="Q579" i="14" s="1"/>
  <c r="P580" i="14"/>
  <c r="Q580" i="14" s="1"/>
  <c r="P581" i="14"/>
  <c r="Q581" i="14" s="1"/>
  <c r="P582" i="14"/>
  <c r="Q582" i="14" s="1"/>
  <c r="P583" i="14"/>
  <c r="Q583" i="14" s="1"/>
  <c r="P584" i="14"/>
  <c r="Q584" i="14" s="1"/>
  <c r="P585" i="14"/>
  <c r="Q585" i="14" s="1"/>
  <c r="P586" i="14"/>
  <c r="Q586" i="14" s="1"/>
  <c r="P587" i="14"/>
  <c r="Q587" i="14" s="1"/>
  <c r="P588" i="14"/>
  <c r="P589" i="14"/>
  <c r="Q589" i="14" s="1"/>
  <c r="P590" i="14"/>
  <c r="Q590" i="14" s="1"/>
  <c r="P591" i="14"/>
  <c r="Q591" i="14" s="1"/>
  <c r="P592" i="14"/>
  <c r="Q592" i="14" s="1"/>
  <c r="P593" i="14"/>
  <c r="Q593" i="14" s="1"/>
  <c r="P594" i="14"/>
  <c r="Q594" i="14" s="1"/>
  <c r="P595" i="14"/>
  <c r="Q595" i="14" s="1"/>
  <c r="P596" i="14"/>
  <c r="Q596" i="14" s="1"/>
  <c r="P597" i="14"/>
  <c r="Q597" i="14" s="1"/>
  <c r="P598" i="14"/>
  <c r="Q598" i="14" s="1"/>
  <c r="P599" i="14"/>
  <c r="Q599" i="14" s="1"/>
  <c r="P600" i="14"/>
  <c r="Q600" i="14" s="1"/>
  <c r="P601" i="14"/>
  <c r="Q601" i="14" s="1"/>
  <c r="P602" i="14"/>
  <c r="Q602" i="14" s="1"/>
  <c r="P603" i="14"/>
  <c r="Q603" i="14" s="1"/>
  <c r="P604" i="14"/>
  <c r="Q604" i="14" s="1"/>
  <c r="P605" i="14"/>
  <c r="Q605" i="14" s="1"/>
  <c r="P606" i="14"/>
  <c r="Q606" i="14" s="1"/>
  <c r="P607" i="14"/>
  <c r="Q607" i="14" s="1"/>
  <c r="P608" i="14"/>
  <c r="Q608" i="14" s="1"/>
  <c r="P609" i="14"/>
  <c r="Q609" i="14" s="1"/>
  <c r="P610" i="14"/>
  <c r="Q610" i="14" s="1"/>
  <c r="P611" i="14"/>
  <c r="Q611" i="14" s="1"/>
  <c r="P612" i="14"/>
  <c r="Q612" i="14" s="1"/>
  <c r="P613" i="14"/>
  <c r="Q613" i="14" s="1"/>
  <c r="P614" i="14"/>
  <c r="Q614" i="14" s="1"/>
  <c r="P615" i="14"/>
  <c r="Q615" i="14" s="1"/>
  <c r="P616" i="14"/>
  <c r="Q616" i="14" s="1"/>
  <c r="P617" i="14"/>
  <c r="Q617" i="14" s="1"/>
  <c r="P618" i="14"/>
  <c r="Q618" i="14" s="1"/>
  <c r="P619" i="14"/>
  <c r="Q619" i="14" s="1"/>
  <c r="P620" i="14"/>
  <c r="Q620" i="14" s="1"/>
  <c r="P621" i="14"/>
  <c r="Q621" i="14" s="1"/>
  <c r="P622" i="14"/>
  <c r="Q622" i="14" s="1"/>
  <c r="P623" i="14"/>
  <c r="Q623" i="14" s="1"/>
  <c r="P624" i="14"/>
  <c r="Q624" i="14" s="1"/>
  <c r="P625" i="14"/>
  <c r="Q625" i="14" s="1"/>
  <c r="P626" i="14"/>
  <c r="Q626" i="14" s="1"/>
  <c r="P627" i="14"/>
  <c r="Q627" i="14" s="1"/>
  <c r="P628" i="14"/>
  <c r="Q628" i="14" s="1"/>
  <c r="P629" i="14"/>
  <c r="Q629" i="14" s="1"/>
  <c r="P630" i="14"/>
  <c r="Q630" i="14" s="1"/>
  <c r="P631" i="14"/>
  <c r="Q631" i="14" s="1"/>
  <c r="P632" i="14"/>
  <c r="Q632" i="14" s="1"/>
  <c r="P633" i="14"/>
  <c r="Q633" i="14" s="1"/>
  <c r="P634" i="14"/>
  <c r="Q634" i="14" s="1"/>
  <c r="P635" i="14"/>
  <c r="Q635" i="14" s="1"/>
  <c r="P636" i="14"/>
  <c r="Q636" i="14" s="1"/>
  <c r="P637" i="14"/>
  <c r="Q637" i="14" s="1"/>
  <c r="P638" i="14"/>
  <c r="Q638" i="14" s="1"/>
  <c r="P639" i="14"/>
  <c r="Q639" i="14" s="1"/>
  <c r="P640" i="14"/>
  <c r="Q640" i="14" s="1"/>
  <c r="P641" i="14"/>
  <c r="Q641" i="14" s="1"/>
  <c r="P642" i="14"/>
  <c r="Q642" i="14" s="1"/>
  <c r="P643" i="14"/>
  <c r="Q643" i="14" s="1"/>
  <c r="P644" i="14"/>
  <c r="Q644" i="14" s="1"/>
  <c r="P645" i="14"/>
  <c r="Q645" i="14" s="1"/>
  <c r="P646" i="14"/>
  <c r="Q646" i="14" s="1"/>
  <c r="P647" i="14"/>
  <c r="Q647" i="14" s="1"/>
  <c r="P648" i="14"/>
  <c r="Q648" i="14" s="1"/>
  <c r="P649" i="14"/>
  <c r="Q649" i="14" s="1"/>
  <c r="P650" i="14"/>
  <c r="Q650" i="14" s="1"/>
  <c r="P651" i="14"/>
  <c r="Q651" i="14" s="1"/>
  <c r="P652" i="14"/>
  <c r="P653" i="14"/>
  <c r="Q653" i="14" s="1"/>
  <c r="P654" i="14"/>
  <c r="Q654" i="14" s="1"/>
  <c r="P655" i="14"/>
  <c r="Q655" i="14" s="1"/>
  <c r="P656" i="14"/>
  <c r="Q656" i="14" s="1"/>
  <c r="P657" i="14"/>
  <c r="Q657" i="14" s="1"/>
  <c r="P658" i="14"/>
  <c r="Q658" i="14" s="1"/>
  <c r="P659" i="14"/>
  <c r="Q659" i="14" s="1"/>
  <c r="P660" i="14"/>
  <c r="Q660" i="14" s="1"/>
  <c r="P661" i="14"/>
  <c r="Q661" i="14" s="1"/>
  <c r="P662" i="14"/>
  <c r="Q662" i="14" s="1"/>
  <c r="P663" i="14"/>
  <c r="Q663" i="14" s="1"/>
  <c r="P664" i="14"/>
  <c r="Q664" i="14" s="1"/>
  <c r="P665" i="14"/>
  <c r="Q665" i="14" s="1"/>
  <c r="P666" i="14"/>
  <c r="Q666" i="14" s="1"/>
  <c r="P667" i="14"/>
  <c r="Q667" i="14" s="1"/>
  <c r="P668" i="14"/>
  <c r="Q668" i="14" s="1"/>
  <c r="P669" i="14"/>
  <c r="Q669" i="14" s="1"/>
  <c r="P670" i="14"/>
  <c r="Q670" i="14" s="1"/>
  <c r="P671" i="14"/>
  <c r="Q671" i="14" s="1"/>
  <c r="P672" i="14"/>
  <c r="Q672" i="14" s="1"/>
  <c r="P673" i="14"/>
  <c r="Q673" i="14" s="1"/>
  <c r="P674" i="14"/>
  <c r="Q674" i="14" s="1"/>
  <c r="P675" i="14"/>
  <c r="Q675" i="14" s="1"/>
  <c r="P676" i="14"/>
  <c r="Q676" i="14" s="1"/>
  <c r="P677" i="14"/>
  <c r="Q677" i="14" s="1"/>
  <c r="P678" i="14"/>
  <c r="Q678" i="14" s="1"/>
  <c r="P679" i="14"/>
  <c r="Q679" i="14" s="1"/>
  <c r="P680" i="14"/>
  <c r="Q680" i="14" s="1"/>
  <c r="P681" i="14"/>
  <c r="Q681" i="14" s="1"/>
  <c r="P682" i="14"/>
  <c r="Q682" i="14" s="1"/>
  <c r="P683" i="14"/>
  <c r="Q683" i="14" s="1"/>
  <c r="P684" i="14"/>
  <c r="Q684" i="14" s="1"/>
  <c r="P685" i="14"/>
  <c r="Q685" i="14" s="1"/>
  <c r="P686" i="14"/>
  <c r="Q686" i="14" s="1"/>
  <c r="P687" i="14"/>
  <c r="Q687" i="14" s="1"/>
  <c r="P688" i="14"/>
  <c r="Q688" i="14" s="1"/>
  <c r="P689" i="14"/>
  <c r="Q689" i="14" s="1"/>
  <c r="P690" i="14"/>
  <c r="Q690" i="14" s="1"/>
  <c r="P691" i="14"/>
  <c r="Q691" i="14" s="1"/>
  <c r="P692" i="14"/>
  <c r="Q692" i="14" s="1"/>
  <c r="P693" i="14"/>
  <c r="Q693" i="14" s="1"/>
  <c r="P694" i="14"/>
  <c r="Q694" i="14" s="1"/>
  <c r="P695" i="14"/>
  <c r="Q695" i="14" s="1"/>
  <c r="P696" i="14"/>
  <c r="Q696" i="14" s="1"/>
  <c r="P697" i="14"/>
  <c r="Q697" i="14" s="1"/>
  <c r="P698" i="14"/>
  <c r="Q698" i="14" s="1"/>
  <c r="P699" i="14"/>
  <c r="Q699" i="14" s="1"/>
  <c r="P700" i="14"/>
  <c r="Q700" i="14" s="1"/>
  <c r="P701" i="14"/>
  <c r="Q701" i="14" s="1"/>
  <c r="P702" i="14"/>
  <c r="Q702" i="14" s="1"/>
  <c r="P703" i="14"/>
  <c r="Q703" i="14" s="1"/>
  <c r="P704" i="14"/>
  <c r="Q704" i="14" s="1"/>
  <c r="P705" i="14"/>
  <c r="Q705" i="14" s="1"/>
  <c r="P706" i="14"/>
  <c r="Q706" i="14" s="1"/>
  <c r="P707" i="14"/>
  <c r="Q707" i="14" s="1"/>
  <c r="P708" i="14"/>
  <c r="Q708" i="14" s="1"/>
  <c r="P709" i="14"/>
  <c r="Q709" i="14" s="1"/>
  <c r="P710" i="14"/>
  <c r="Q710" i="14" s="1"/>
  <c r="P711" i="14"/>
  <c r="Q711" i="14" s="1"/>
  <c r="P712" i="14"/>
  <c r="Q712" i="14" s="1"/>
  <c r="P713" i="14"/>
  <c r="Q713" i="14" s="1"/>
  <c r="P714" i="14"/>
  <c r="Q714" i="14" s="1"/>
  <c r="P715" i="14"/>
  <c r="Q715" i="14" s="1"/>
  <c r="P716" i="14"/>
  <c r="Q716" i="14" s="1"/>
  <c r="P717" i="14"/>
  <c r="Q717" i="14" s="1"/>
  <c r="P718" i="14"/>
  <c r="Q718" i="14" s="1"/>
  <c r="P719" i="14"/>
  <c r="Q719" i="14" s="1"/>
  <c r="P720" i="14"/>
  <c r="Q720" i="14" s="1"/>
  <c r="P721" i="14"/>
  <c r="Q721" i="14" s="1"/>
  <c r="P722" i="14"/>
  <c r="Q722" i="14" s="1"/>
  <c r="P723" i="14"/>
  <c r="Q723" i="14" s="1"/>
  <c r="P724" i="14"/>
  <c r="Q724" i="14" s="1"/>
  <c r="P725" i="14"/>
  <c r="Q725" i="14" s="1"/>
  <c r="P726" i="14"/>
  <c r="Q726" i="14" s="1"/>
  <c r="P727" i="14"/>
  <c r="Q727" i="14" s="1"/>
  <c r="P728" i="14"/>
  <c r="Q728" i="14" s="1"/>
  <c r="P729" i="14"/>
  <c r="Q729" i="14" s="1"/>
  <c r="P730" i="14"/>
  <c r="Q730" i="14" s="1"/>
  <c r="P731" i="14"/>
  <c r="Q731" i="14" s="1"/>
  <c r="P732" i="14"/>
  <c r="Q732" i="14" s="1"/>
  <c r="P733" i="14"/>
  <c r="Q733" i="14" s="1"/>
  <c r="P734" i="14"/>
  <c r="Q734" i="14" s="1"/>
  <c r="P735" i="14"/>
  <c r="Q735" i="14" s="1"/>
  <c r="P736" i="14"/>
  <c r="Q736" i="14" s="1"/>
  <c r="P737" i="14"/>
  <c r="Q737" i="14" s="1"/>
  <c r="P738" i="14"/>
  <c r="Q738" i="14" s="1"/>
  <c r="P739" i="14"/>
  <c r="Q739" i="14" s="1"/>
  <c r="P740" i="14"/>
  <c r="Q740" i="14" s="1"/>
  <c r="P741" i="14"/>
  <c r="Q741" i="14" s="1"/>
  <c r="P742" i="14"/>
  <c r="Q742" i="14" s="1"/>
  <c r="P743" i="14"/>
  <c r="Q743" i="14" s="1"/>
  <c r="P744" i="14"/>
  <c r="Q744" i="14" s="1"/>
  <c r="P745" i="14"/>
  <c r="Q745" i="14" s="1"/>
  <c r="P746" i="14"/>
  <c r="Q746" i="14" s="1"/>
  <c r="P747" i="14"/>
  <c r="Q747" i="14" s="1"/>
  <c r="P748" i="14"/>
  <c r="Q748" i="14" s="1"/>
  <c r="P749" i="14"/>
  <c r="Q749" i="14" s="1"/>
  <c r="P750" i="14"/>
  <c r="Q750" i="14" s="1"/>
  <c r="P751" i="14"/>
  <c r="Q751" i="14" s="1"/>
  <c r="P752" i="14"/>
  <c r="Q752" i="14" s="1"/>
  <c r="P753" i="14"/>
  <c r="Q753" i="14" s="1"/>
  <c r="P754" i="14"/>
  <c r="Q754" i="14" s="1"/>
  <c r="P755" i="14"/>
  <c r="Q755" i="14" s="1"/>
  <c r="P756" i="14"/>
  <c r="Q756" i="14" s="1"/>
  <c r="P757" i="14"/>
  <c r="Q757" i="14" s="1"/>
  <c r="P758" i="14"/>
  <c r="Q758" i="14" s="1"/>
  <c r="P759" i="14"/>
  <c r="Q759" i="14" s="1"/>
  <c r="P760" i="14"/>
  <c r="Q760" i="14" s="1"/>
  <c r="P761" i="14"/>
  <c r="Q761" i="14" s="1"/>
  <c r="P762" i="14"/>
  <c r="Q762" i="14" s="1"/>
  <c r="P763" i="14"/>
  <c r="Q763" i="14" s="1"/>
  <c r="P764" i="14"/>
  <c r="Q764" i="14" s="1"/>
  <c r="P765" i="14"/>
  <c r="Q765" i="14" s="1"/>
  <c r="P766" i="14"/>
  <c r="Q766" i="14" s="1"/>
  <c r="P767" i="14"/>
  <c r="Q767" i="14" s="1"/>
  <c r="P768" i="14"/>
  <c r="Q768" i="14" s="1"/>
  <c r="P769" i="14"/>
  <c r="Q769" i="14" s="1"/>
  <c r="P770" i="14"/>
  <c r="Q770" i="14" s="1"/>
  <c r="P771" i="14"/>
  <c r="Q771" i="14" s="1"/>
  <c r="P772" i="14"/>
  <c r="Q772" i="14" s="1"/>
  <c r="P773" i="14"/>
  <c r="Q773" i="14" s="1"/>
  <c r="P774" i="14"/>
  <c r="Q774" i="14" s="1"/>
  <c r="P775" i="14"/>
  <c r="Q775" i="14" s="1"/>
  <c r="P776" i="14"/>
  <c r="Q776" i="14" s="1"/>
  <c r="P777" i="14"/>
  <c r="Q777" i="14" s="1"/>
  <c r="P778" i="14"/>
  <c r="Q778" i="14" s="1"/>
  <c r="P779" i="14"/>
  <c r="Q779" i="14" s="1"/>
  <c r="P780" i="14"/>
  <c r="Q780" i="14" s="1"/>
  <c r="P781" i="14"/>
  <c r="Q781" i="14" s="1"/>
  <c r="P782" i="14"/>
  <c r="Q782" i="14" s="1"/>
  <c r="P783" i="14"/>
  <c r="Q783" i="14" s="1"/>
  <c r="P784" i="14"/>
  <c r="Q784" i="14" s="1"/>
  <c r="P785" i="14"/>
  <c r="Q785" i="14" s="1"/>
  <c r="P786" i="14"/>
  <c r="Q786" i="14" s="1"/>
  <c r="P787" i="14"/>
  <c r="Q787" i="14" s="1"/>
  <c r="P788" i="14"/>
  <c r="Q788" i="14" s="1"/>
  <c r="P789" i="14"/>
  <c r="Q789" i="14" s="1"/>
  <c r="P790" i="14"/>
  <c r="Q790" i="14" s="1"/>
  <c r="P791" i="14"/>
  <c r="Q791" i="14" s="1"/>
  <c r="P792" i="14"/>
  <c r="Q792" i="14" s="1"/>
  <c r="P793" i="14"/>
  <c r="Q793" i="14" s="1"/>
  <c r="P794" i="14"/>
  <c r="Q794" i="14" s="1"/>
  <c r="P795" i="14"/>
  <c r="Q795" i="14" s="1"/>
  <c r="P796" i="14"/>
  <c r="Q796" i="14" s="1"/>
  <c r="P797" i="14"/>
  <c r="Q797" i="14" s="1"/>
  <c r="P798" i="14"/>
  <c r="Q798" i="14" s="1"/>
  <c r="P799" i="14"/>
  <c r="Q799" i="14" s="1"/>
  <c r="P800" i="14"/>
  <c r="Q800" i="14" s="1"/>
  <c r="P801" i="14"/>
  <c r="Q801" i="14" s="1"/>
  <c r="P802" i="14"/>
  <c r="Q802" i="14" s="1"/>
  <c r="P803" i="14"/>
  <c r="Q803" i="14" s="1"/>
  <c r="P804" i="14"/>
  <c r="Q804" i="14" s="1"/>
  <c r="P805" i="14"/>
  <c r="Q805" i="14" s="1"/>
  <c r="P806" i="14"/>
  <c r="Q806" i="14" s="1"/>
  <c r="P807" i="14"/>
  <c r="Q807" i="14" s="1"/>
  <c r="P808" i="14"/>
  <c r="Q808" i="14" s="1"/>
  <c r="P809" i="14"/>
  <c r="Q809" i="14" s="1"/>
  <c r="P810" i="14"/>
  <c r="Q810" i="14" s="1"/>
  <c r="P811" i="14"/>
  <c r="Q811" i="14" s="1"/>
  <c r="P812" i="14"/>
  <c r="Q812" i="14" s="1"/>
  <c r="P813" i="14"/>
  <c r="Q813" i="14" s="1"/>
  <c r="P814" i="14"/>
  <c r="Q814" i="14" s="1"/>
  <c r="P815" i="14"/>
  <c r="Q815" i="14" s="1"/>
  <c r="P816" i="14"/>
  <c r="Q816" i="14" s="1"/>
  <c r="P817" i="14"/>
  <c r="Q817" i="14" s="1"/>
  <c r="P818" i="14"/>
  <c r="Q818" i="14" s="1"/>
  <c r="P819" i="14"/>
  <c r="Q819" i="14" s="1"/>
  <c r="P820" i="14"/>
  <c r="Q820" i="14" s="1"/>
  <c r="P821" i="14"/>
  <c r="Q821" i="14" s="1"/>
  <c r="P822" i="14"/>
  <c r="Q822" i="14" s="1"/>
  <c r="P823" i="14"/>
  <c r="Q823" i="14" s="1"/>
  <c r="P824" i="14"/>
  <c r="Q824" i="14" s="1"/>
  <c r="P825" i="14"/>
  <c r="Q825" i="14" s="1"/>
  <c r="P826" i="14"/>
  <c r="Q826" i="14" s="1"/>
  <c r="P827" i="14"/>
  <c r="Q827" i="14" s="1"/>
  <c r="P828" i="14"/>
  <c r="Q828" i="14" s="1"/>
  <c r="P829" i="14"/>
  <c r="Q829" i="14" s="1"/>
  <c r="P830" i="14"/>
  <c r="Q830" i="14" s="1"/>
  <c r="P831" i="14"/>
  <c r="Q831" i="14" s="1"/>
  <c r="P832" i="14"/>
  <c r="Q832" i="14" s="1"/>
  <c r="P833" i="14"/>
  <c r="Q833" i="14" s="1"/>
  <c r="P834" i="14"/>
  <c r="Q834" i="14" s="1"/>
  <c r="P835" i="14"/>
  <c r="Q835" i="14" s="1"/>
  <c r="P836" i="14"/>
  <c r="Q836" i="14" s="1"/>
  <c r="P837" i="14"/>
  <c r="Q837" i="14" s="1"/>
  <c r="P838" i="14"/>
  <c r="Q838" i="14" s="1"/>
  <c r="P839" i="14"/>
  <c r="Q839" i="14" s="1"/>
  <c r="P840" i="14"/>
  <c r="Q840" i="14" s="1"/>
  <c r="P841" i="14"/>
  <c r="Q841" i="14" s="1"/>
  <c r="P842" i="14"/>
  <c r="Q842" i="14" s="1"/>
  <c r="P843" i="14"/>
  <c r="Q843" i="14" s="1"/>
  <c r="P844" i="14"/>
  <c r="Q844" i="14" s="1"/>
  <c r="P845" i="14"/>
  <c r="Q845" i="14" s="1"/>
  <c r="P846" i="14"/>
  <c r="Q846" i="14" s="1"/>
  <c r="P847" i="14"/>
  <c r="Q847" i="14" s="1"/>
  <c r="P848" i="14"/>
  <c r="Q848" i="14" s="1"/>
  <c r="P849" i="14"/>
  <c r="Q849" i="14" s="1"/>
  <c r="P850" i="14"/>
  <c r="Q850" i="14" s="1"/>
  <c r="P851" i="14"/>
  <c r="Q851" i="14" s="1"/>
  <c r="P852" i="14"/>
  <c r="Q852" i="14" s="1"/>
  <c r="P853" i="14"/>
  <c r="Q853" i="14" s="1"/>
  <c r="P854" i="14"/>
  <c r="Q854" i="14" s="1"/>
  <c r="P855" i="14"/>
  <c r="Q855" i="14" s="1"/>
  <c r="P856" i="14"/>
  <c r="Q856" i="14" s="1"/>
  <c r="P857" i="14"/>
  <c r="Q857" i="14" s="1"/>
  <c r="P858" i="14"/>
  <c r="Q858" i="14" s="1"/>
  <c r="P859" i="14"/>
  <c r="Q859" i="14" s="1"/>
  <c r="P860" i="14"/>
  <c r="Q860" i="14" s="1"/>
  <c r="P861" i="14"/>
  <c r="Q861" i="14" s="1"/>
  <c r="P862" i="14"/>
  <c r="Q862" i="14" s="1"/>
  <c r="P863" i="14"/>
  <c r="Q863" i="14" s="1"/>
  <c r="P864" i="14"/>
  <c r="Q864" i="14" s="1"/>
  <c r="P865" i="14"/>
  <c r="Q865" i="14" s="1"/>
  <c r="P866" i="14"/>
  <c r="Q866" i="14" s="1"/>
  <c r="P867" i="14"/>
  <c r="Q867" i="14" s="1"/>
  <c r="P868" i="14"/>
  <c r="Q868" i="14" s="1"/>
  <c r="P869" i="14"/>
  <c r="Q869" i="14" s="1"/>
  <c r="P870" i="14"/>
  <c r="Q870" i="14" s="1"/>
  <c r="P871" i="14"/>
  <c r="Q871" i="14" s="1"/>
  <c r="P872" i="14"/>
  <c r="Q872" i="14" s="1"/>
  <c r="P873" i="14"/>
  <c r="Q873" i="14" s="1"/>
  <c r="P874" i="14"/>
  <c r="Q874" i="14" s="1"/>
  <c r="P875" i="14"/>
  <c r="Q875" i="14" s="1"/>
  <c r="P876" i="14"/>
  <c r="Q876" i="14" s="1"/>
  <c r="P877" i="14"/>
  <c r="Q877" i="14" s="1"/>
  <c r="P878" i="14"/>
  <c r="Q878" i="14" s="1"/>
  <c r="P879" i="14"/>
  <c r="Q879" i="14" s="1"/>
  <c r="P880" i="14"/>
  <c r="Q880" i="14" s="1"/>
  <c r="P881" i="14"/>
  <c r="Q881" i="14" s="1"/>
  <c r="P882" i="14"/>
  <c r="Q882" i="14" s="1"/>
  <c r="P883" i="14"/>
  <c r="Q883" i="14" s="1"/>
  <c r="P884" i="14"/>
  <c r="Q884" i="14" s="1"/>
  <c r="P885" i="14"/>
  <c r="Q885" i="14" s="1"/>
  <c r="P886" i="14"/>
  <c r="Q886" i="14" s="1"/>
  <c r="P887" i="14"/>
  <c r="Q887" i="14" s="1"/>
  <c r="P888" i="14"/>
  <c r="Q888" i="14" s="1"/>
  <c r="P889" i="14"/>
  <c r="Q889" i="14" s="1"/>
  <c r="P890" i="14"/>
  <c r="Q890" i="14" s="1"/>
  <c r="P891" i="14"/>
  <c r="Q891" i="14" s="1"/>
  <c r="P892" i="14"/>
  <c r="Q892" i="14" s="1"/>
  <c r="P893" i="14"/>
  <c r="Q893" i="14" s="1"/>
  <c r="P894" i="14"/>
  <c r="Q894" i="14" s="1"/>
  <c r="P895" i="14"/>
  <c r="Q895" i="14" s="1"/>
  <c r="P896" i="14"/>
  <c r="Q896" i="14" s="1"/>
  <c r="P897" i="14"/>
  <c r="Q897" i="14" s="1"/>
  <c r="P898" i="14"/>
  <c r="Q898" i="14" s="1"/>
  <c r="P899" i="14"/>
  <c r="Q899" i="14" s="1"/>
  <c r="P900" i="14"/>
  <c r="Q900" i="14" s="1"/>
  <c r="P901" i="14"/>
  <c r="Q901" i="14" s="1"/>
  <c r="P902" i="14"/>
  <c r="Q902" i="14" s="1"/>
  <c r="P903" i="14"/>
  <c r="Q903" i="14" s="1"/>
  <c r="P904" i="14"/>
  <c r="Q904" i="14" s="1"/>
  <c r="P905" i="14"/>
  <c r="Q905" i="14" s="1"/>
  <c r="P906" i="14"/>
  <c r="Q906" i="14" s="1"/>
  <c r="P907" i="14"/>
  <c r="Q907" i="14" s="1"/>
  <c r="P908" i="14"/>
  <c r="Q908" i="14" s="1"/>
  <c r="P909" i="14"/>
  <c r="Q909" i="14" s="1"/>
  <c r="P910" i="14"/>
  <c r="Q910" i="14" s="1"/>
  <c r="P911" i="14"/>
  <c r="Q911" i="14" s="1"/>
  <c r="P912" i="14"/>
  <c r="Q912" i="14" s="1"/>
  <c r="P913" i="14"/>
  <c r="Q913" i="14" s="1"/>
  <c r="P914" i="14"/>
  <c r="Q914" i="14" s="1"/>
  <c r="P915" i="14"/>
  <c r="Q915" i="14" s="1"/>
  <c r="P916" i="14"/>
  <c r="Q916" i="14" s="1"/>
  <c r="P917" i="14"/>
  <c r="Q917" i="14" s="1"/>
  <c r="P918" i="14"/>
  <c r="Q918" i="14" s="1"/>
  <c r="P919" i="14"/>
  <c r="Q919" i="14" s="1"/>
  <c r="P920" i="14"/>
  <c r="Q920" i="14" s="1"/>
  <c r="P921" i="14"/>
  <c r="Q921" i="14" s="1"/>
  <c r="P922" i="14"/>
  <c r="Q922" i="14" s="1"/>
  <c r="P923" i="14"/>
  <c r="Q923" i="14" s="1"/>
  <c r="P924" i="14"/>
  <c r="Q924" i="14" s="1"/>
  <c r="P925" i="14"/>
  <c r="Q925" i="14" s="1"/>
  <c r="P926" i="14"/>
  <c r="Q926" i="14" s="1"/>
  <c r="P927" i="14"/>
  <c r="Q927" i="14" s="1"/>
  <c r="P928" i="14"/>
  <c r="Q928" i="14" s="1"/>
  <c r="P929" i="14"/>
  <c r="Q929" i="14" s="1"/>
  <c r="P930" i="14"/>
  <c r="Q930" i="14" s="1"/>
  <c r="P931" i="14"/>
  <c r="Q931" i="14" s="1"/>
  <c r="P932" i="14"/>
  <c r="Q932" i="14" s="1"/>
  <c r="P933" i="14"/>
  <c r="Q933" i="14" s="1"/>
  <c r="P934" i="14"/>
  <c r="Q934" i="14" s="1"/>
  <c r="P935" i="14"/>
  <c r="Q935" i="14" s="1"/>
  <c r="P936" i="14"/>
  <c r="Q936" i="14" s="1"/>
  <c r="P937" i="14"/>
  <c r="Q937" i="14" s="1"/>
  <c r="P938" i="14"/>
  <c r="Q938" i="14" s="1"/>
  <c r="P939" i="14"/>
  <c r="Q939" i="14" s="1"/>
  <c r="P940" i="14"/>
  <c r="Q940" i="14" s="1"/>
  <c r="P941" i="14"/>
  <c r="Q941" i="14" s="1"/>
  <c r="P942" i="14"/>
  <c r="Q942" i="14" s="1"/>
  <c r="P943" i="14"/>
  <c r="Q943" i="14" s="1"/>
  <c r="P944" i="14"/>
  <c r="Q944" i="14" s="1"/>
  <c r="P945" i="14"/>
  <c r="Q945" i="14" s="1"/>
  <c r="P946" i="14"/>
  <c r="Q946" i="14" s="1"/>
  <c r="P947" i="14"/>
  <c r="Q947" i="14" s="1"/>
  <c r="P948" i="14"/>
  <c r="Q948" i="14" s="1"/>
  <c r="P949" i="14"/>
  <c r="Q949" i="14" s="1"/>
  <c r="P950" i="14"/>
  <c r="Q950" i="14" s="1"/>
  <c r="P951" i="14"/>
  <c r="Q951" i="14" s="1"/>
  <c r="P952" i="14"/>
  <c r="Q952" i="14" s="1"/>
  <c r="P953" i="14"/>
  <c r="Q953" i="14" s="1"/>
  <c r="P954" i="14"/>
  <c r="Q954" i="14" s="1"/>
  <c r="P955" i="14"/>
  <c r="Q955" i="14" s="1"/>
  <c r="P956" i="14"/>
  <c r="Q956" i="14" s="1"/>
  <c r="P957" i="14"/>
  <c r="Q957" i="14" s="1"/>
  <c r="P958" i="14"/>
  <c r="Q958" i="14" s="1"/>
  <c r="P959" i="14"/>
  <c r="Q959" i="14" s="1"/>
  <c r="P960" i="14"/>
  <c r="Q960" i="14" s="1"/>
  <c r="P961" i="14"/>
  <c r="Q961" i="14" s="1"/>
  <c r="P962" i="14"/>
  <c r="Q962" i="14" s="1"/>
  <c r="P963" i="14"/>
  <c r="Q963" i="14" s="1"/>
  <c r="P964" i="14"/>
  <c r="Q964" i="14" s="1"/>
  <c r="P965" i="14"/>
  <c r="Q965" i="14" s="1"/>
  <c r="P966" i="14"/>
  <c r="Q966" i="14" s="1"/>
  <c r="P967" i="14"/>
  <c r="Q967" i="14" s="1"/>
  <c r="P968" i="14"/>
  <c r="Q968" i="14" s="1"/>
  <c r="P969" i="14"/>
  <c r="Q969" i="14" s="1"/>
  <c r="P970" i="14"/>
  <c r="Q970" i="14" s="1"/>
  <c r="P971" i="14"/>
  <c r="Q971" i="14" s="1"/>
  <c r="P972" i="14"/>
  <c r="Q972" i="14" s="1"/>
  <c r="P973" i="14"/>
  <c r="Q973" i="14" s="1"/>
  <c r="P974" i="14"/>
  <c r="Q974" i="14" s="1"/>
  <c r="P975" i="14"/>
  <c r="Q975" i="14" s="1"/>
  <c r="P976" i="14"/>
  <c r="Q976" i="14" s="1"/>
  <c r="P977" i="14"/>
  <c r="Q977" i="14" s="1"/>
  <c r="P978" i="14"/>
  <c r="Q978" i="14" s="1"/>
  <c r="P979" i="14"/>
  <c r="Q979" i="14" s="1"/>
  <c r="P980" i="14"/>
  <c r="Q980" i="14" s="1"/>
  <c r="P981" i="14"/>
  <c r="Q981" i="14" s="1"/>
  <c r="P982" i="14"/>
  <c r="Q982" i="14" s="1"/>
  <c r="P983" i="14"/>
  <c r="Q983" i="14" s="1"/>
  <c r="P984" i="14"/>
  <c r="Q984" i="14" s="1"/>
  <c r="P985" i="14"/>
  <c r="Q985" i="14" s="1"/>
  <c r="P986" i="14"/>
  <c r="Q986" i="14" s="1"/>
  <c r="P987" i="14"/>
  <c r="Q987" i="14" s="1"/>
  <c r="P988" i="14"/>
  <c r="Q988" i="14" s="1"/>
  <c r="P989" i="14"/>
  <c r="Q989" i="14" s="1"/>
  <c r="P990" i="14"/>
  <c r="Q990" i="14" s="1"/>
  <c r="P991" i="14"/>
  <c r="Q991" i="14" s="1"/>
  <c r="P992" i="14"/>
  <c r="Q992" i="14" s="1"/>
  <c r="P993" i="14"/>
  <c r="Q993" i="14" s="1"/>
  <c r="P994" i="14"/>
  <c r="Q994" i="14" s="1"/>
  <c r="P995" i="14"/>
  <c r="Q995" i="14" s="1"/>
  <c r="P996" i="14"/>
  <c r="Q996" i="14" s="1"/>
  <c r="P997" i="14"/>
  <c r="Q997" i="14" s="1"/>
  <c r="P998" i="14"/>
  <c r="Q998" i="14" s="1"/>
  <c r="P999" i="14"/>
  <c r="Q999" i="14" s="1"/>
  <c r="P1000" i="14"/>
  <c r="Q1000" i="14" s="1"/>
  <c r="P1001" i="14"/>
  <c r="Q1001" i="14" s="1"/>
  <c r="P1002" i="14"/>
  <c r="Q1002" i="14" s="1"/>
  <c r="P1003" i="14"/>
  <c r="Q1003" i="14" s="1"/>
  <c r="P1004" i="14"/>
  <c r="Q1004" i="14" s="1"/>
  <c r="P1005" i="14"/>
  <c r="Q1005" i="14" s="1"/>
  <c r="P1006" i="14"/>
  <c r="Q1006" i="14" s="1"/>
  <c r="P1007" i="14"/>
  <c r="Q1007" i="14" s="1"/>
  <c r="P1008" i="14"/>
  <c r="Q1008" i="14" s="1"/>
  <c r="P1009" i="14"/>
  <c r="Q1009" i="14" s="1"/>
  <c r="P1010" i="14"/>
  <c r="Q1010" i="14" s="1"/>
  <c r="P1011" i="14"/>
  <c r="Q1011" i="14" s="1"/>
  <c r="P1012" i="14"/>
  <c r="Q1012" i="14" s="1"/>
  <c r="P1013" i="14"/>
  <c r="Q1013" i="14" s="1"/>
  <c r="P1014" i="14"/>
  <c r="Q1014" i="14" s="1"/>
  <c r="P1015" i="14"/>
  <c r="Q1015" i="14" s="1"/>
  <c r="P1016" i="14"/>
  <c r="Q1016" i="14" s="1"/>
  <c r="P1017" i="14"/>
  <c r="Q1017" i="14" s="1"/>
  <c r="P1018" i="14"/>
  <c r="Q1018" i="14" s="1"/>
  <c r="P1019" i="14"/>
  <c r="Q1019" i="14" s="1"/>
  <c r="P1020" i="14"/>
  <c r="Q1020" i="14" s="1"/>
  <c r="P1021" i="14"/>
  <c r="Q1021" i="14" s="1"/>
  <c r="P1022" i="14"/>
  <c r="Q1022" i="14" s="1"/>
  <c r="P1023" i="14"/>
  <c r="Q1023" i="14" s="1"/>
  <c r="P1024" i="14"/>
  <c r="Q1024" i="14" s="1"/>
  <c r="P1025" i="14"/>
  <c r="Q1025" i="14" s="1"/>
  <c r="P1026" i="14"/>
  <c r="Q1026" i="14" s="1"/>
  <c r="P1027" i="14"/>
  <c r="Q1027" i="14" s="1"/>
  <c r="P1028" i="14"/>
  <c r="Q1028" i="14" s="1"/>
  <c r="P1029" i="14"/>
  <c r="Q1029" i="14" s="1"/>
  <c r="P1030" i="14"/>
  <c r="Q1030" i="14" s="1"/>
  <c r="P1031" i="14"/>
  <c r="Q1031" i="14" s="1"/>
  <c r="P1032" i="14"/>
  <c r="Q1032" i="14" s="1"/>
  <c r="P1033" i="14"/>
  <c r="Q1033" i="14" s="1"/>
  <c r="P1034" i="14"/>
  <c r="Q1034" i="14" s="1"/>
  <c r="P1035" i="14"/>
  <c r="Q1035" i="14" s="1"/>
  <c r="P1036" i="14"/>
  <c r="Q1036" i="14" s="1"/>
  <c r="P1037" i="14"/>
  <c r="Q1037" i="14" s="1"/>
  <c r="P1038" i="14"/>
  <c r="Q1038" i="14" s="1"/>
  <c r="P1039" i="14"/>
  <c r="Q1039" i="14" s="1"/>
  <c r="P1040" i="14"/>
  <c r="Q1040" i="14" s="1"/>
  <c r="P1041" i="14"/>
  <c r="Q1041" i="14" s="1"/>
  <c r="P1042" i="14"/>
  <c r="Q1042" i="14" s="1"/>
  <c r="P1043" i="14"/>
  <c r="Q1043" i="14" s="1"/>
  <c r="P1044" i="14"/>
  <c r="Q1044" i="14" s="1"/>
  <c r="P1045" i="14"/>
  <c r="Q1045" i="14" s="1"/>
  <c r="P1046" i="14"/>
  <c r="Q1046" i="14" s="1"/>
  <c r="P1047" i="14"/>
  <c r="Q1047" i="14" s="1"/>
  <c r="P1048" i="14"/>
  <c r="Q1048" i="14" s="1"/>
  <c r="P1049" i="14"/>
  <c r="Q1049" i="14" s="1"/>
  <c r="P1050" i="14"/>
  <c r="Q1050" i="14" s="1"/>
  <c r="P1051" i="14"/>
  <c r="Q1051" i="14" s="1"/>
  <c r="P1052" i="14"/>
  <c r="Q1052" i="14" s="1"/>
  <c r="P1053" i="14"/>
  <c r="Q1053" i="14" s="1"/>
  <c r="P1054" i="14"/>
  <c r="Q1054" i="14" s="1"/>
  <c r="P1055" i="14"/>
  <c r="Q1055" i="14" s="1"/>
  <c r="P1056" i="14"/>
  <c r="Q1056" i="14" s="1"/>
  <c r="P1057" i="14"/>
  <c r="Q1057" i="14" s="1"/>
  <c r="P1058" i="14"/>
  <c r="Q1058" i="14" s="1"/>
  <c r="P1059" i="14"/>
  <c r="Q1059" i="14" s="1"/>
  <c r="P1060" i="14"/>
  <c r="Q1060" i="14" s="1"/>
  <c r="P1061" i="14"/>
  <c r="Q1061" i="14" s="1"/>
  <c r="P1062" i="14"/>
  <c r="Q1062" i="14" s="1"/>
  <c r="P1063" i="14"/>
  <c r="Q1063" i="14" s="1"/>
  <c r="P1064" i="14"/>
  <c r="Q1064" i="14" s="1"/>
  <c r="P1065" i="14"/>
  <c r="Q1065" i="14" s="1"/>
  <c r="P1066" i="14"/>
  <c r="Q1066" i="14" s="1"/>
  <c r="P1067" i="14"/>
  <c r="Q1067" i="14" s="1"/>
  <c r="P1068" i="14"/>
  <c r="Q1068" i="14" s="1"/>
  <c r="P1069" i="14"/>
  <c r="Q1069" i="14" s="1"/>
  <c r="P1070" i="14"/>
  <c r="Q1070" i="14" s="1"/>
  <c r="P1071" i="14"/>
  <c r="Q1071" i="14" s="1"/>
  <c r="P1072" i="14"/>
  <c r="Q1072" i="14" s="1"/>
  <c r="P1073" i="14"/>
  <c r="Q1073" i="14" s="1"/>
  <c r="P1074" i="14"/>
  <c r="Q1074" i="14" s="1"/>
  <c r="P1075" i="14"/>
  <c r="Q1075" i="14" s="1"/>
  <c r="P1076" i="14"/>
  <c r="Q1076" i="14" s="1"/>
  <c r="P1077" i="14"/>
  <c r="Q1077" i="14" s="1"/>
  <c r="P1078" i="14"/>
  <c r="Q1078" i="14" s="1"/>
  <c r="P1079" i="14"/>
  <c r="Q1079" i="14" s="1"/>
  <c r="P1080" i="14"/>
  <c r="Q1080" i="14" s="1"/>
  <c r="P1081" i="14"/>
  <c r="Q1081" i="14" s="1"/>
  <c r="P1082" i="14"/>
  <c r="Q1082" i="14" s="1"/>
  <c r="P1083" i="14"/>
  <c r="Q1083" i="14" s="1"/>
  <c r="P1084" i="14"/>
  <c r="Q1084" i="14" s="1"/>
  <c r="P1085" i="14"/>
  <c r="Q1085" i="14" s="1"/>
  <c r="P1086" i="14"/>
  <c r="Q1086" i="14" s="1"/>
  <c r="P1087" i="14"/>
  <c r="Q1087" i="14" s="1"/>
  <c r="P1088" i="14"/>
  <c r="Q1088" i="14" s="1"/>
  <c r="P1089" i="14"/>
  <c r="Q1089" i="14" s="1"/>
  <c r="P1090" i="14"/>
  <c r="Q1090" i="14" s="1"/>
  <c r="P1091" i="14"/>
  <c r="Q1091" i="14" s="1"/>
  <c r="P1092" i="14"/>
  <c r="Q1092" i="14" s="1"/>
  <c r="P1093" i="14"/>
  <c r="Q1093" i="14" s="1"/>
  <c r="P1094" i="14"/>
  <c r="Q1094" i="14" s="1"/>
  <c r="P1095" i="14"/>
  <c r="Q1095" i="14" s="1"/>
  <c r="P1096" i="14"/>
  <c r="Q1096" i="14" s="1"/>
  <c r="P1097" i="14"/>
  <c r="Q1097" i="14" s="1"/>
  <c r="P1098" i="14"/>
  <c r="Q1098" i="14" s="1"/>
  <c r="P1099" i="14"/>
  <c r="Q1099" i="14" s="1"/>
  <c r="P1100" i="14"/>
  <c r="Q1100" i="14" s="1"/>
  <c r="P1101" i="14"/>
  <c r="Q1101" i="14" s="1"/>
  <c r="P1102" i="14"/>
  <c r="Q1102" i="14" s="1"/>
  <c r="P1103" i="14"/>
  <c r="Q1103" i="14" s="1"/>
  <c r="P1104" i="14"/>
  <c r="Q1104" i="14" s="1"/>
  <c r="P1105" i="14"/>
  <c r="Q1105" i="14" s="1"/>
  <c r="P1106" i="14"/>
  <c r="Q1106" i="14" s="1"/>
  <c r="P1107" i="14"/>
  <c r="Q1107" i="14" s="1"/>
  <c r="P1108" i="14"/>
  <c r="Q1108" i="14" s="1"/>
  <c r="P1109" i="14"/>
  <c r="Q1109" i="14" s="1"/>
  <c r="P1110" i="14"/>
  <c r="Q1110" i="14" s="1"/>
  <c r="P1111" i="14"/>
  <c r="Q1111" i="14" s="1"/>
  <c r="P1112" i="14"/>
  <c r="Q1112" i="14" s="1"/>
  <c r="P1113" i="14"/>
  <c r="Q1113" i="14" s="1"/>
  <c r="P1114" i="14"/>
  <c r="Q1114" i="14" s="1"/>
  <c r="P1115" i="14"/>
  <c r="Q1115" i="14" s="1"/>
  <c r="P1116" i="14"/>
  <c r="Q1116" i="14" s="1"/>
  <c r="P1117" i="14"/>
  <c r="Q1117" i="14" s="1"/>
  <c r="P1118" i="14"/>
  <c r="Q1118" i="14" s="1"/>
  <c r="P1119" i="14"/>
  <c r="Q1119" i="14" s="1"/>
  <c r="P1120" i="14"/>
  <c r="Q1120" i="14" s="1"/>
  <c r="P1121" i="14"/>
  <c r="Q1121" i="14" s="1"/>
  <c r="P1122" i="14"/>
  <c r="Q1122" i="14" s="1"/>
  <c r="P1123" i="14"/>
  <c r="Q1123" i="14" s="1"/>
  <c r="P1124" i="14"/>
  <c r="Q1124" i="14" s="1"/>
  <c r="P1125" i="14"/>
  <c r="Q1125" i="14" s="1"/>
  <c r="P1126" i="14"/>
  <c r="Q1126" i="14" s="1"/>
  <c r="P1127" i="14"/>
  <c r="Q1127" i="14" s="1"/>
  <c r="P1128" i="14"/>
  <c r="Q1128" i="14" s="1"/>
  <c r="P1129" i="14"/>
  <c r="Q1129" i="14" s="1"/>
  <c r="P1130" i="14"/>
  <c r="Q1130" i="14" s="1"/>
  <c r="P1131" i="14"/>
  <c r="Q1131" i="14" s="1"/>
  <c r="P1132" i="14"/>
  <c r="Q1132" i="14" s="1"/>
  <c r="P1133" i="14"/>
  <c r="Q1133" i="14" s="1"/>
  <c r="P1134" i="14"/>
  <c r="Q1134" i="14" s="1"/>
  <c r="P1135" i="14"/>
  <c r="Q1135" i="14" s="1"/>
  <c r="P1136" i="14"/>
  <c r="Q1136" i="14" s="1"/>
  <c r="P1137" i="14"/>
  <c r="Q1137" i="14" s="1"/>
  <c r="P1138" i="14"/>
  <c r="Q1138" i="14" s="1"/>
  <c r="P1139" i="14"/>
  <c r="Q1139" i="14" s="1"/>
  <c r="P1140" i="14"/>
  <c r="Q1140" i="14" s="1"/>
  <c r="P1141" i="14"/>
  <c r="Q1141" i="14" s="1"/>
  <c r="P1142" i="14"/>
  <c r="Q1142" i="14" s="1"/>
  <c r="P1143" i="14"/>
  <c r="Q1143" i="14" s="1"/>
  <c r="P1144" i="14"/>
  <c r="Q1144" i="14" s="1"/>
  <c r="P1145" i="14"/>
  <c r="Q1145" i="14" s="1"/>
  <c r="P1146" i="14"/>
  <c r="Q1146" i="14" s="1"/>
  <c r="P1147" i="14"/>
  <c r="Q1147" i="14" s="1"/>
  <c r="P1148" i="14"/>
  <c r="Q1148" i="14" s="1"/>
  <c r="P1149" i="14"/>
  <c r="Q1149" i="14" s="1"/>
  <c r="P1150" i="14"/>
  <c r="P1151" i="14"/>
  <c r="Q1151" i="14" s="1"/>
  <c r="P1152" i="14"/>
  <c r="Q1152" i="14" s="1"/>
  <c r="P1153" i="14"/>
  <c r="Q1153" i="14" s="1"/>
  <c r="P1154" i="14"/>
  <c r="Q1154" i="14" s="1"/>
  <c r="P1155" i="14"/>
  <c r="Q1155" i="14" s="1"/>
  <c r="P1156" i="14"/>
  <c r="Q1156" i="14" s="1"/>
  <c r="P1157" i="14"/>
  <c r="Q1157" i="14" s="1"/>
  <c r="P1158" i="14"/>
  <c r="Q1158" i="14" s="1"/>
  <c r="P1159" i="14"/>
  <c r="Q1159" i="14" s="1"/>
  <c r="P1160" i="14"/>
  <c r="Q1160" i="14" s="1"/>
  <c r="P1161" i="14"/>
  <c r="Q1161" i="14" s="1"/>
  <c r="P1162" i="14"/>
  <c r="Q1162" i="14" s="1"/>
  <c r="P1163" i="14"/>
  <c r="Q1163" i="14" s="1"/>
  <c r="P1164" i="14"/>
  <c r="Q1164" i="14" s="1"/>
  <c r="P1165" i="14"/>
  <c r="Q1165" i="14" s="1"/>
  <c r="P1166" i="14"/>
  <c r="Q1166" i="14" s="1"/>
  <c r="P1167" i="14"/>
  <c r="Q1167" i="14" s="1"/>
  <c r="P1168" i="14"/>
  <c r="Q1168" i="14" s="1"/>
  <c r="P1169" i="14"/>
  <c r="Q1169" i="14" s="1"/>
  <c r="P1170" i="14"/>
  <c r="Q1170" i="14" s="1"/>
  <c r="P1171" i="14"/>
  <c r="Q1171" i="14" s="1"/>
  <c r="P1172" i="14"/>
  <c r="Q1172" i="14" s="1"/>
  <c r="P1173" i="14"/>
  <c r="Q1173" i="14" s="1"/>
  <c r="P1174" i="14"/>
  <c r="Q1174" i="14" s="1"/>
  <c r="P1175" i="14"/>
  <c r="Q1175" i="14" s="1"/>
  <c r="P1176" i="14"/>
  <c r="Q1176" i="14" s="1"/>
  <c r="P1177" i="14"/>
  <c r="Q1177" i="14" s="1"/>
  <c r="P1178" i="14"/>
  <c r="Q1178" i="14" s="1"/>
  <c r="P1179" i="14"/>
  <c r="Q1179" i="14" s="1"/>
  <c r="P1180" i="14"/>
  <c r="Q1180" i="14" s="1"/>
  <c r="P1181" i="14"/>
  <c r="Q1181" i="14" s="1"/>
  <c r="P1182" i="14"/>
  <c r="Q1182" i="14" s="1"/>
  <c r="P1183" i="14"/>
  <c r="Q1183" i="14" s="1"/>
  <c r="P1184" i="14"/>
  <c r="Q1184" i="14" s="1"/>
  <c r="P1185" i="14"/>
  <c r="Q1185" i="14" s="1"/>
  <c r="P1186" i="14"/>
  <c r="Q1186" i="14" s="1"/>
  <c r="P1187" i="14"/>
  <c r="Q1187" i="14" s="1"/>
  <c r="P1188" i="14"/>
  <c r="Q1188" i="14" s="1"/>
  <c r="P1189" i="14"/>
  <c r="Q1189" i="14" s="1"/>
  <c r="P1190" i="14"/>
  <c r="Q1190" i="14" s="1"/>
  <c r="P1191" i="14"/>
  <c r="Q1191" i="14" s="1"/>
  <c r="P1192" i="14"/>
  <c r="Q1192" i="14" s="1"/>
  <c r="P1193" i="14"/>
  <c r="Q1193" i="14" s="1"/>
  <c r="P1194" i="14"/>
  <c r="Q1194" i="14" s="1"/>
  <c r="P1195" i="14"/>
  <c r="Q1195" i="14" s="1"/>
  <c r="P1196" i="14"/>
  <c r="Q1196" i="14" s="1"/>
  <c r="P1197" i="14"/>
  <c r="Q1197" i="14" s="1"/>
  <c r="P1198" i="14"/>
  <c r="Q1198" i="14" s="1"/>
  <c r="P1199" i="14"/>
  <c r="Q1199" i="14" s="1"/>
  <c r="P1200" i="14"/>
  <c r="Q1200" i="14" s="1"/>
  <c r="P1201" i="14"/>
  <c r="Q1201" i="14" s="1"/>
  <c r="P1202" i="14"/>
  <c r="Q1202" i="14" s="1"/>
  <c r="P1203" i="14"/>
  <c r="Q1203" i="14" s="1"/>
  <c r="P1204" i="14"/>
  <c r="Q1204" i="14" s="1"/>
  <c r="P1205" i="14"/>
  <c r="Q1205" i="14" s="1"/>
  <c r="P1206" i="14"/>
  <c r="Q1206" i="14" s="1"/>
  <c r="P1207" i="14"/>
  <c r="Q1207" i="14" s="1"/>
  <c r="P1208" i="14"/>
  <c r="Q1208" i="14" s="1"/>
  <c r="P1209" i="14"/>
  <c r="P1210" i="14"/>
  <c r="Q1210" i="14" s="1"/>
  <c r="P1211" i="14"/>
  <c r="Q1211" i="14" s="1"/>
  <c r="P1212" i="14"/>
  <c r="Q1212" i="14" s="1"/>
  <c r="P1213" i="14"/>
  <c r="Q1213" i="14" s="1"/>
  <c r="P1214" i="14"/>
  <c r="Q1214" i="14" s="1"/>
  <c r="P1215" i="14"/>
  <c r="Q1215" i="14" s="1"/>
  <c r="P1216" i="14"/>
  <c r="Q1216" i="14" s="1"/>
  <c r="P1217" i="14"/>
  <c r="Q1217" i="14" s="1"/>
  <c r="P1218" i="14"/>
  <c r="Q1218" i="14" s="1"/>
  <c r="P1219" i="14"/>
  <c r="Q1219" i="14" s="1"/>
  <c r="P1220" i="14"/>
  <c r="Q1220" i="14" s="1"/>
  <c r="P1221" i="14"/>
  <c r="Q1221" i="14" s="1"/>
  <c r="P1222" i="14"/>
  <c r="Q1222" i="14" s="1"/>
  <c r="P1223" i="14"/>
  <c r="Q1223" i="14" s="1"/>
  <c r="P1224" i="14"/>
  <c r="Q1224" i="14" s="1"/>
  <c r="P1225" i="14"/>
  <c r="Q1225" i="14" s="1"/>
  <c r="P1226" i="14"/>
  <c r="Q1226" i="14" s="1"/>
  <c r="P1227" i="14"/>
  <c r="Q1227" i="14" s="1"/>
  <c r="P1228" i="14"/>
  <c r="Q1228" i="14" s="1"/>
  <c r="P1229" i="14"/>
  <c r="Q1229" i="14" s="1"/>
  <c r="P1230" i="14"/>
  <c r="Q1230" i="14" s="1"/>
  <c r="P1231" i="14"/>
  <c r="Q1231" i="14" s="1"/>
  <c r="P1232" i="14"/>
  <c r="Q1232" i="14" s="1"/>
  <c r="P1233" i="14"/>
  <c r="Q1233" i="14" s="1"/>
  <c r="P1234" i="14"/>
  <c r="Q1234" i="14" s="1"/>
  <c r="P1235" i="14"/>
  <c r="Q1235" i="14" s="1"/>
  <c r="P1236" i="14"/>
  <c r="Q1236" i="14" s="1"/>
  <c r="P1237" i="14"/>
  <c r="Q1237" i="14" s="1"/>
  <c r="P1238" i="14"/>
  <c r="Q1238" i="14" s="1"/>
  <c r="P1239" i="14"/>
  <c r="Q1239" i="14" s="1"/>
  <c r="P1240" i="14"/>
  <c r="Q1240" i="14" s="1"/>
  <c r="P1241" i="14"/>
  <c r="Q1241" i="14" s="1"/>
  <c r="P1242" i="14"/>
  <c r="Q1242" i="14" s="1"/>
  <c r="P1243" i="14"/>
  <c r="Q1243" i="14" s="1"/>
  <c r="P1244" i="14"/>
  <c r="Q1244" i="14" s="1"/>
  <c r="P1245" i="14"/>
  <c r="Q1245" i="14" s="1"/>
  <c r="P1246" i="14"/>
  <c r="Q1246" i="14" s="1"/>
  <c r="P1247" i="14"/>
  <c r="Q1247" i="14" s="1"/>
  <c r="P1248" i="14"/>
  <c r="Q1248" i="14" s="1"/>
  <c r="P1249" i="14"/>
  <c r="Q1249" i="14" s="1"/>
  <c r="P1250" i="14"/>
  <c r="Q1250" i="14" s="1"/>
  <c r="P1251" i="14"/>
  <c r="Q1251" i="14" s="1"/>
  <c r="P1252" i="14"/>
  <c r="P1253" i="14"/>
  <c r="Q1253" i="14" s="1"/>
  <c r="P1254" i="14"/>
  <c r="Q1254" i="14" s="1"/>
  <c r="P1255" i="14"/>
  <c r="Q1255" i="14" s="1"/>
  <c r="P1256" i="14"/>
  <c r="Q1256" i="14" s="1"/>
  <c r="P1257" i="14"/>
  <c r="Q1257" i="14" s="1"/>
  <c r="P1258" i="14"/>
  <c r="Q1258" i="14" s="1"/>
  <c r="P1259" i="14"/>
  <c r="Q1259" i="14" s="1"/>
  <c r="P1260" i="14"/>
  <c r="Q1260" i="14" s="1"/>
  <c r="P1261" i="14"/>
  <c r="Q1261" i="14" s="1"/>
  <c r="P1262" i="14"/>
  <c r="Q1262" i="14" s="1"/>
  <c r="P1263" i="14"/>
  <c r="Q1263" i="14" s="1"/>
  <c r="P1264" i="14"/>
  <c r="Q1264" i="14" s="1"/>
  <c r="P1265" i="14"/>
  <c r="Q1265" i="14" s="1"/>
  <c r="P1266" i="14"/>
  <c r="Q1266" i="14" s="1"/>
  <c r="P1267" i="14"/>
  <c r="Q1267" i="14" s="1"/>
  <c r="P1268" i="14"/>
  <c r="Q1268" i="14" s="1"/>
  <c r="P1269" i="14"/>
  <c r="Q1269" i="14" s="1"/>
  <c r="P1270" i="14"/>
  <c r="Q1270" i="14" s="1"/>
  <c r="P1271" i="14"/>
  <c r="Q1271" i="14" s="1"/>
  <c r="P1272" i="14"/>
  <c r="Q1272" i="14" s="1"/>
  <c r="P1273" i="14"/>
  <c r="Q1273" i="14" s="1"/>
  <c r="P1274" i="14"/>
  <c r="Q1274" i="14" s="1"/>
  <c r="P1275" i="14"/>
  <c r="Q1275" i="14" s="1"/>
  <c r="P1276" i="14"/>
  <c r="Q1276" i="14" s="1"/>
  <c r="P1277" i="14"/>
  <c r="Q1277" i="14" s="1"/>
  <c r="P1278" i="14"/>
  <c r="Q1278" i="14" s="1"/>
  <c r="P1279" i="14"/>
  <c r="Q1279" i="14" s="1"/>
  <c r="P1280" i="14"/>
  <c r="Q1280" i="14" s="1"/>
  <c r="P1281" i="14"/>
  <c r="Q1281" i="14" s="1"/>
  <c r="P1282" i="14"/>
  <c r="Q1282" i="14" s="1"/>
  <c r="P1283" i="14"/>
  <c r="Q1283" i="14" s="1"/>
  <c r="P1284" i="14"/>
  <c r="Q1284" i="14" s="1"/>
  <c r="P1285" i="14"/>
  <c r="Q1285" i="14" s="1"/>
  <c r="P1286" i="14"/>
  <c r="Q1286" i="14" s="1"/>
  <c r="P1287" i="14"/>
  <c r="Q1287" i="14" s="1"/>
  <c r="P1288" i="14"/>
  <c r="Q1288" i="14" s="1"/>
  <c r="P1289" i="14"/>
  <c r="Q1289" i="14" s="1"/>
  <c r="P1290" i="14"/>
  <c r="Q1290" i="14" s="1"/>
  <c r="P1291" i="14"/>
  <c r="Q1291" i="14" s="1"/>
  <c r="P1292" i="14"/>
  <c r="Q1292" i="14" s="1"/>
  <c r="P1293" i="14"/>
  <c r="Q1293" i="14" s="1"/>
  <c r="P1294" i="14"/>
  <c r="Q1294" i="14" s="1"/>
  <c r="P1295" i="14"/>
  <c r="Q1295" i="14" s="1"/>
  <c r="P1296" i="14"/>
  <c r="Q1296" i="14" s="1"/>
  <c r="P1297" i="14"/>
  <c r="Q1297" i="14" s="1"/>
  <c r="P1298" i="14"/>
  <c r="Q1298" i="14" s="1"/>
  <c r="P1299" i="14"/>
  <c r="Q1299" i="14" s="1"/>
  <c r="P1300" i="14"/>
  <c r="Q1300" i="14" s="1"/>
  <c r="P1301" i="14"/>
  <c r="Q1301" i="14" s="1"/>
  <c r="P1302" i="14"/>
  <c r="Q1302" i="14" s="1"/>
  <c r="P1303" i="14"/>
  <c r="Q1303" i="14" s="1"/>
  <c r="P1304" i="14"/>
  <c r="Q1304" i="14" s="1"/>
  <c r="P1305" i="14"/>
  <c r="Q1305" i="14" s="1"/>
  <c r="P1306" i="14"/>
  <c r="Q1306" i="14" s="1"/>
  <c r="P1307" i="14"/>
  <c r="Q1307" i="14" s="1"/>
  <c r="P1308" i="14"/>
  <c r="Q1308" i="14" s="1"/>
  <c r="P1309" i="14"/>
  <c r="Q1309" i="14" s="1"/>
  <c r="P1310" i="14"/>
  <c r="Q1310" i="14" s="1"/>
  <c r="P1311" i="14"/>
  <c r="Q1311" i="14" s="1"/>
  <c r="P1312" i="14"/>
  <c r="Q1312" i="14" s="1"/>
  <c r="P1313" i="14"/>
  <c r="Q1313" i="14" s="1"/>
  <c r="P1314" i="14"/>
  <c r="Q1314" i="14" s="1"/>
  <c r="P1315" i="14"/>
  <c r="Q1315" i="14" s="1"/>
  <c r="P1316" i="14"/>
  <c r="Q1316" i="14" s="1"/>
  <c r="P1317" i="14"/>
  <c r="P1318" i="14"/>
  <c r="Q1318" i="14" s="1"/>
  <c r="P1319" i="14"/>
  <c r="Q1319" i="14" s="1"/>
  <c r="P1320" i="14"/>
  <c r="Q1320" i="14" s="1"/>
  <c r="P1321" i="14"/>
  <c r="Q1321" i="14" s="1"/>
  <c r="P1322" i="14"/>
  <c r="Q1322" i="14" s="1"/>
  <c r="P1323" i="14"/>
  <c r="Q1323" i="14" s="1"/>
  <c r="P1324" i="14"/>
  <c r="Q1324" i="14" s="1"/>
  <c r="P1325" i="14"/>
  <c r="Q1325" i="14" s="1"/>
  <c r="P1326" i="14"/>
  <c r="Q1326" i="14" s="1"/>
  <c r="P1327" i="14"/>
  <c r="Q1327" i="14" s="1"/>
  <c r="P1328" i="14"/>
  <c r="Q1328" i="14" s="1"/>
  <c r="P1329" i="14"/>
  <c r="Q1329" i="14" s="1"/>
  <c r="P1330" i="14"/>
  <c r="Q1330" i="14" s="1"/>
  <c r="P1331" i="14"/>
  <c r="Q1331" i="14" s="1"/>
  <c r="P1332" i="14"/>
  <c r="Q1332" i="14" s="1"/>
  <c r="P1333" i="14"/>
  <c r="Q1333" i="14" s="1"/>
  <c r="P1334" i="14"/>
  <c r="Q1334" i="14" s="1"/>
  <c r="P1335" i="14"/>
  <c r="Q1335" i="14" s="1"/>
  <c r="P1336" i="14"/>
  <c r="Q1336" i="14" s="1"/>
  <c r="P1337" i="14"/>
  <c r="Q1337" i="14" s="1"/>
  <c r="P1338" i="14"/>
  <c r="Q1338" i="14" s="1"/>
  <c r="P1339" i="14"/>
  <c r="Q1339" i="14" s="1"/>
  <c r="P1340" i="14"/>
  <c r="Q1340" i="14" s="1"/>
  <c r="P1341" i="14"/>
  <c r="Q1341" i="14" s="1"/>
  <c r="P1342" i="14"/>
  <c r="Q1342" i="14" s="1"/>
  <c r="P1343" i="14"/>
  <c r="Q1343" i="14" s="1"/>
  <c r="P1344" i="14"/>
  <c r="Q1344" i="14" s="1"/>
  <c r="P1345" i="14"/>
  <c r="Q1345" i="14" s="1"/>
  <c r="P1346" i="14"/>
  <c r="Q1346" i="14" s="1"/>
  <c r="P1347" i="14"/>
  <c r="Q1347" i="14" s="1"/>
  <c r="P1348" i="14"/>
  <c r="Q1348" i="14" s="1"/>
  <c r="P1349" i="14"/>
  <c r="Q1349" i="14" s="1"/>
  <c r="P1350" i="14"/>
  <c r="Q1350" i="14" s="1"/>
  <c r="P1351" i="14"/>
  <c r="Q1351" i="14" s="1"/>
  <c r="P1352" i="14"/>
  <c r="Q1352" i="14" s="1"/>
  <c r="P1353" i="14"/>
  <c r="Q1353" i="14" s="1"/>
  <c r="P1354" i="14"/>
  <c r="Q1354" i="14" s="1"/>
  <c r="P1355" i="14"/>
  <c r="P1356" i="14"/>
  <c r="Q1356" i="14" s="1"/>
  <c r="P1357" i="14"/>
  <c r="Q1357" i="14" s="1"/>
  <c r="P1358" i="14"/>
  <c r="Q1358" i="14" s="1"/>
  <c r="P1359" i="14"/>
  <c r="Q1359" i="14" s="1"/>
  <c r="P1360" i="14"/>
  <c r="Q1360" i="14" s="1"/>
  <c r="P1361" i="14"/>
  <c r="Q1361" i="14" s="1"/>
  <c r="P1362" i="14"/>
  <c r="Q1362" i="14" s="1"/>
  <c r="P1363" i="14"/>
  <c r="Q1363" i="14" s="1"/>
  <c r="P1364" i="14"/>
  <c r="Q1364" i="14" s="1"/>
  <c r="P1365" i="14"/>
  <c r="Q1365" i="14" s="1"/>
  <c r="P1366" i="14"/>
  <c r="Q1366" i="14" s="1"/>
  <c r="P1367" i="14"/>
  <c r="Q1367" i="14" s="1"/>
  <c r="P1368" i="14"/>
  <c r="Q1368" i="14" s="1"/>
  <c r="P1369" i="14"/>
  <c r="Q1369" i="14" s="1"/>
  <c r="P1370" i="14"/>
  <c r="Q1370" i="14" s="1"/>
  <c r="P1371" i="14"/>
  <c r="Q1371" i="14" s="1"/>
  <c r="P1372" i="14"/>
  <c r="Q1372" i="14" s="1"/>
  <c r="P1373" i="14"/>
  <c r="Q1373" i="14" s="1"/>
  <c r="P1374" i="14"/>
  <c r="Q1374" i="14" s="1"/>
  <c r="P1375" i="14"/>
  <c r="Q1375" i="14" s="1"/>
  <c r="P1376" i="14"/>
  <c r="Q1376" i="14" s="1"/>
  <c r="P1377" i="14"/>
  <c r="Q1377" i="14" s="1"/>
  <c r="P1378" i="14"/>
  <c r="Q1378" i="14" s="1"/>
  <c r="P1379" i="14"/>
  <c r="Q1379" i="14" s="1"/>
  <c r="P1380" i="14"/>
  <c r="Q1380" i="14" s="1"/>
  <c r="P1381" i="14"/>
  <c r="Q1381" i="14" s="1"/>
  <c r="P1382" i="14"/>
  <c r="Q1382" i="14" s="1"/>
  <c r="P1383" i="14"/>
  <c r="Q1383" i="14" s="1"/>
  <c r="P1384" i="14"/>
  <c r="Q1384" i="14" s="1"/>
  <c r="P1385" i="14"/>
  <c r="Q1385" i="14" s="1"/>
  <c r="P1386" i="14"/>
  <c r="Q1386" i="14" s="1"/>
  <c r="P1387" i="14"/>
  <c r="Q1387" i="14" s="1"/>
  <c r="P1388" i="14"/>
  <c r="Q1388" i="14" s="1"/>
  <c r="P1389" i="14"/>
  <c r="Q1389" i="14" s="1"/>
  <c r="P1390" i="14"/>
  <c r="P1391" i="14"/>
  <c r="Q1391" i="14" s="1"/>
  <c r="P1392" i="14"/>
  <c r="Q1392" i="14" s="1"/>
  <c r="P1393" i="14"/>
  <c r="Q1393" i="14" s="1"/>
  <c r="P1394" i="14"/>
  <c r="Q1394" i="14" s="1"/>
  <c r="P1395" i="14"/>
  <c r="Q1395" i="14" s="1"/>
  <c r="P1396" i="14"/>
  <c r="Q1396" i="14" s="1"/>
  <c r="P1397" i="14"/>
  <c r="Q1397" i="14" s="1"/>
  <c r="P1398" i="14"/>
  <c r="Q1398" i="14" s="1"/>
  <c r="P1399" i="14"/>
  <c r="Q1399" i="14" s="1"/>
  <c r="P1400" i="14"/>
  <c r="Q1400" i="14" s="1"/>
  <c r="P1401" i="14"/>
  <c r="Q1401" i="14" s="1"/>
  <c r="P1402" i="14"/>
  <c r="Q1402" i="14" s="1"/>
  <c r="P1403" i="14"/>
  <c r="Q1403" i="14" s="1"/>
  <c r="P1404" i="14"/>
  <c r="Q1404" i="14" s="1"/>
  <c r="P1405" i="14"/>
  <c r="Q1405" i="14" s="1"/>
  <c r="P1406" i="14"/>
  <c r="Q1406" i="14" s="1"/>
  <c r="P1407" i="14"/>
  <c r="Q1407" i="14" s="1"/>
  <c r="P1408" i="14"/>
  <c r="Q1408" i="14" s="1"/>
  <c r="P1409" i="14"/>
  <c r="Q1409" i="14" s="1"/>
  <c r="P1410" i="14"/>
  <c r="Q1410" i="14" s="1"/>
  <c r="P1411" i="14"/>
  <c r="Q1411" i="14" s="1"/>
  <c r="P1412" i="14"/>
  <c r="Q1412" i="14" s="1"/>
  <c r="P1413" i="14"/>
  <c r="Q1413" i="14" s="1"/>
  <c r="P1414" i="14"/>
  <c r="Q1414" i="14" s="1"/>
  <c r="P1415" i="14"/>
  <c r="Q1415" i="14" s="1"/>
  <c r="P1416" i="14"/>
  <c r="Q1416" i="14" s="1"/>
  <c r="P1417" i="14"/>
  <c r="Q1417" i="14" s="1"/>
  <c r="P1418" i="14"/>
  <c r="Q1418" i="14" s="1"/>
  <c r="P1419" i="14"/>
  <c r="Q1419" i="14" s="1"/>
  <c r="P1420" i="14"/>
  <c r="P1421" i="14"/>
  <c r="Q1421" i="14" s="1"/>
  <c r="P1422" i="14"/>
  <c r="Q1422" i="14" s="1"/>
  <c r="P1423" i="14"/>
  <c r="Q1423" i="14" s="1"/>
  <c r="P1424" i="14"/>
  <c r="Q1424" i="14" s="1"/>
  <c r="P1425" i="14"/>
  <c r="Q1425" i="14" s="1"/>
  <c r="P1426" i="14"/>
  <c r="Q1426" i="14" s="1"/>
  <c r="P1427" i="14"/>
  <c r="Q1427" i="14" s="1"/>
  <c r="P1428" i="14"/>
  <c r="Q1428" i="14" s="1"/>
  <c r="P1429" i="14"/>
  <c r="Q1429" i="14" s="1"/>
  <c r="P1430" i="14"/>
  <c r="Q1430" i="14" s="1"/>
  <c r="P1431" i="14"/>
  <c r="Q1431" i="14" s="1"/>
  <c r="P1432" i="14"/>
  <c r="Q1432" i="14" s="1"/>
  <c r="P1433" i="14"/>
  <c r="Q1433" i="14" s="1"/>
  <c r="P1434" i="14"/>
  <c r="Q1434" i="14" s="1"/>
  <c r="P1435" i="14"/>
  <c r="Q1435" i="14" s="1"/>
  <c r="P1436" i="14"/>
  <c r="Q1436" i="14" s="1"/>
  <c r="P1437" i="14"/>
  <c r="Q1437" i="14" s="1"/>
  <c r="P1438" i="14"/>
  <c r="Q1438" i="14" s="1"/>
  <c r="P1439" i="14"/>
  <c r="Q1439" i="14" s="1"/>
  <c r="P1440" i="14"/>
  <c r="Q1440" i="14" s="1"/>
  <c r="P1441" i="14"/>
  <c r="Q1441" i="14" s="1"/>
  <c r="P1442" i="14"/>
  <c r="Q1442" i="14" s="1"/>
  <c r="P1443" i="14"/>
  <c r="Q1443" i="14" s="1"/>
  <c r="P1444" i="14"/>
  <c r="Q1444" i="14" s="1"/>
  <c r="P1445" i="14"/>
  <c r="Q1445" i="14" s="1"/>
  <c r="P1446" i="14"/>
  <c r="Q1446" i="14" s="1"/>
  <c r="P1447" i="14"/>
  <c r="Q1447" i="14" s="1"/>
  <c r="P1448" i="14"/>
  <c r="Q1448" i="14" s="1"/>
  <c r="P1449" i="14"/>
  <c r="Q1449" i="14" s="1"/>
  <c r="P1450" i="14"/>
  <c r="Q1450" i="14" s="1"/>
  <c r="P1451" i="14"/>
  <c r="Q1451" i="14" s="1"/>
  <c r="P1452" i="14"/>
  <c r="Q1452" i="14" s="1"/>
  <c r="P1453" i="14"/>
  <c r="Q1453" i="14" s="1"/>
  <c r="P1454" i="14"/>
  <c r="Q1454" i="14" s="1"/>
  <c r="P1455" i="14"/>
  <c r="Q1455" i="14" s="1"/>
  <c r="P1456" i="14"/>
  <c r="Q1456" i="14" s="1"/>
  <c r="P1457" i="14"/>
  <c r="Q1457" i="14" s="1"/>
  <c r="P1458" i="14"/>
  <c r="Q1458" i="14" s="1"/>
  <c r="P1459" i="14"/>
  <c r="Q1459" i="14" s="1"/>
  <c r="P1460" i="14"/>
  <c r="Q1460" i="14" s="1"/>
  <c r="P1461" i="14"/>
  <c r="Q1461" i="14" s="1"/>
  <c r="P1462" i="14"/>
  <c r="Q1462" i="14" s="1"/>
  <c r="P1463" i="14"/>
  <c r="Q1463" i="14" s="1"/>
  <c r="P1464" i="14"/>
  <c r="Q1464" i="14" s="1"/>
  <c r="P1465" i="14"/>
  <c r="Q1465" i="14" s="1"/>
  <c r="P1466" i="14"/>
  <c r="Q1466" i="14" s="1"/>
  <c r="P1467" i="14"/>
  <c r="Q1467" i="14" s="1"/>
  <c r="P1468" i="14"/>
  <c r="Q1468" i="14" s="1"/>
  <c r="P1469" i="14"/>
  <c r="Q1469" i="14" s="1"/>
  <c r="P1470" i="14"/>
  <c r="Q1470" i="14" s="1"/>
  <c r="P1471" i="14"/>
  <c r="Q1471" i="14" s="1"/>
  <c r="P1472" i="14"/>
  <c r="Q1472" i="14" s="1"/>
  <c r="P1473" i="14"/>
  <c r="Q1473" i="14" s="1"/>
  <c r="P1474" i="14"/>
  <c r="Q1474" i="14" s="1"/>
  <c r="P1475" i="14"/>
  <c r="Q1475" i="14" s="1"/>
  <c r="P1476" i="14"/>
  <c r="Q1476" i="14" s="1"/>
  <c r="P1477" i="14"/>
  <c r="Q1477" i="14" s="1"/>
  <c r="P1478" i="14"/>
  <c r="Q1478" i="14" s="1"/>
  <c r="P1479" i="14"/>
  <c r="Q1479" i="14" s="1"/>
  <c r="P1480" i="14"/>
  <c r="Q1480" i="14" s="1"/>
  <c r="P1481" i="14"/>
  <c r="Q1481" i="14" s="1"/>
  <c r="P1482" i="14"/>
  <c r="Q1482" i="14" s="1"/>
  <c r="P1483" i="14"/>
  <c r="Q1483" i="14" s="1"/>
  <c r="P1484" i="14"/>
  <c r="Q1484" i="14" s="1"/>
  <c r="P1485" i="14"/>
  <c r="Q1485" i="14" s="1"/>
  <c r="P1486" i="14"/>
  <c r="Q1486" i="14" s="1"/>
  <c r="P1487" i="14"/>
  <c r="Q1487" i="14" s="1"/>
  <c r="P1488" i="14"/>
  <c r="Q1488" i="14" s="1"/>
  <c r="P1489" i="14"/>
  <c r="Q1489" i="14" s="1"/>
  <c r="P1490" i="14"/>
  <c r="Q1490" i="14" s="1"/>
  <c r="P1491" i="14"/>
  <c r="Q1491" i="14" s="1"/>
  <c r="P1492" i="14"/>
  <c r="Q1492" i="14" s="1"/>
  <c r="P1493" i="14"/>
  <c r="P1494" i="14"/>
  <c r="Q1494" i="14" s="1"/>
  <c r="P1495" i="14"/>
  <c r="Q1495" i="14" s="1"/>
  <c r="P1496" i="14"/>
  <c r="Q1496" i="14" s="1"/>
  <c r="P1497" i="14"/>
  <c r="Q1497" i="14" s="1"/>
  <c r="P1498" i="14"/>
  <c r="Q1498" i="14" s="1"/>
  <c r="P1499" i="14"/>
  <c r="Q1499" i="14" s="1"/>
  <c r="P1500" i="14"/>
  <c r="Q1500" i="14" s="1"/>
  <c r="P1501" i="14"/>
  <c r="Q1501" i="14" s="1"/>
  <c r="P1502" i="14"/>
  <c r="Q1502" i="14" s="1"/>
  <c r="P1503" i="14"/>
  <c r="Q1503" i="14" s="1"/>
  <c r="P1504" i="14"/>
  <c r="Q1504" i="14" s="1"/>
  <c r="P1505" i="14"/>
  <c r="Q1505" i="14" s="1"/>
  <c r="P1506" i="14"/>
  <c r="Q1506" i="14" s="1"/>
  <c r="P1507" i="14"/>
  <c r="Q1507" i="14" s="1"/>
  <c r="P1508" i="14"/>
  <c r="Q1508" i="14" s="1"/>
  <c r="P1509" i="14"/>
  <c r="Q1509" i="14" s="1"/>
  <c r="P1510" i="14"/>
  <c r="Q1510" i="14" s="1"/>
  <c r="P1511" i="14"/>
  <c r="Q1511" i="14" s="1"/>
  <c r="P1512" i="14"/>
  <c r="Q1512" i="14" s="1"/>
  <c r="P1513" i="14"/>
  <c r="Q1513" i="14" s="1"/>
  <c r="P1514" i="14"/>
  <c r="Q1514" i="14" s="1"/>
  <c r="P1515" i="14"/>
  <c r="Q1515" i="14" s="1"/>
  <c r="P1516" i="14"/>
  <c r="Q1516" i="14" s="1"/>
  <c r="P1517" i="14"/>
  <c r="Q1517" i="14" s="1"/>
  <c r="P1518" i="14"/>
  <c r="Q1518" i="14" s="1"/>
  <c r="P1519" i="14"/>
  <c r="Q1519" i="14" s="1"/>
  <c r="P1520" i="14"/>
  <c r="Q1520" i="14" s="1"/>
  <c r="P1521" i="14"/>
  <c r="Q1521" i="14" s="1"/>
  <c r="P1522" i="14"/>
  <c r="Q1522" i="14" s="1"/>
  <c r="P1523" i="14"/>
  <c r="P1524" i="14"/>
  <c r="Q1524" i="14" s="1"/>
  <c r="P1525" i="14"/>
  <c r="Q1525" i="14" s="1"/>
  <c r="P1526" i="14"/>
  <c r="Q1526" i="14" s="1"/>
  <c r="P1527" i="14"/>
  <c r="Q1527" i="14" s="1"/>
  <c r="P1528" i="14"/>
  <c r="Q1528" i="14" s="1"/>
  <c r="P1529" i="14"/>
  <c r="Q1529" i="14" s="1"/>
  <c r="P1530" i="14"/>
  <c r="Q1530" i="14" s="1"/>
  <c r="P1531" i="14"/>
  <c r="Q1531" i="14" s="1"/>
  <c r="P1532" i="14"/>
  <c r="Q1532" i="14" s="1"/>
  <c r="P1533" i="14"/>
  <c r="Q1533" i="14" s="1"/>
  <c r="P1534" i="14"/>
  <c r="Q1534" i="14" s="1"/>
  <c r="P1535" i="14"/>
  <c r="Q1535" i="14" s="1"/>
  <c r="P1536" i="14"/>
  <c r="Q1536" i="14" s="1"/>
  <c r="P1537" i="14"/>
  <c r="Q1537" i="14" s="1"/>
  <c r="P1538" i="14"/>
  <c r="Q1538" i="14" s="1"/>
  <c r="P1539" i="14"/>
  <c r="Q1539" i="14" s="1"/>
  <c r="P1540" i="14"/>
  <c r="Q1540" i="14" s="1"/>
  <c r="P1541" i="14"/>
  <c r="Q1541" i="14" s="1"/>
  <c r="P1542" i="14"/>
  <c r="Q1542" i="14" s="1"/>
  <c r="P1543" i="14"/>
  <c r="Q1543" i="14" s="1"/>
  <c r="P1544" i="14"/>
  <c r="Q1544" i="14" s="1"/>
  <c r="P1545" i="14"/>
  <c r="Q1545" i="14" s="1"/>
  <c r="P1546" i="14"/>
  <c r="Q1546" i="14" s="1"/>
  <c r="P1547" i="14"/>
  <c r="Q1547" i="14" s="1"/>
  <c r="P1548" i="14"/>
  <c r="Q1548" i="14" s="1"/>
  <c r="P1549" i="14"/>
  <c r="Q1549" i="14" s="1"/>
  <c r="P1550" i="14"/>
  <c r="Q1550" i="14" s="1"/>
  <c r="P1551" i="14"/>
  <c r="Q1551" i="14" s="1"/>
  <c r="P1552" i="14"/>
  <c r="Q1552" i="14" s="1"/>
  <c r="P1553" i="14"/>
  <c r="Q1553" i="14" s="1"/>
  <c r="P1554" i="14"/>
  <c r="Q1554" i="14" s="1"/>
  <c r="P1555" i="14"/>
  <c r="Q1555" i="14" s="1"/>
  <c r="P1556" i="14"/>
  <c r="Q1556" i="14" s="1"/>
  <c r="P1557" i="14"/>
  <c r="Q1557" i="14" s="1"/>
  <c r="P1558" i="14"/>
  <c r="P1559" i="14"/>
  <c r="Q1559" i="14" s="1"/>
  <c r="P1560" i="14"/>
  <c r="Q1560" i="14" s="1"/>
  <c r="P1561" i="14"/>
  <c r="Q1561" i="14" s="1"/>
  <c r="P1562" i="14"/>
  <c r="Q1562" i="14" s="1"/>
  <c r="P1563" i="14"/>
  <c r="Q1563" i="14" s="1"/>
  <c r="P1564" i="14"/>
  <c r="Q1564" i="14" s="1"/>
  <c r="P1565" i="14"/>
  <c r="Q1565" i="14" s="1"/>
  <c r="P1566" i="14"/>
  <c r="Q1566" i="14" s="1"/>
  <c r="P1567" i="14"/>
  <c r="Q1567" i="14" s="1"/>
  <c r="P1568" i="14"/>
  <c r="Q1568" i="14" s="1"/>
  <c r="P1569" i="14"/>
  <c r="Q1569" i="14" s="1"/>
  <c r="P1570" i="14"/>
  <c r="Q1570" i="14" s="1"/>
  <c r="P1571" i="14"/>
  <c r="Q1571" i="14" s="1"/>
  <c r="P1572" i="14"/>
  <c r="Q1572" i="14" s="1"/>
  <c r="P1573" i="14"/>
  <c r="Q1573" i="14" s="1"/>
  <c r="P1574" i="14"/>
  <c r="Q1574" i="14" s="1"/>
  <c r="P1575" i="14"/>
  <c r="Q1575" i="14" s="1"/>
  <c r="P1576" i="14"/>
  <c r="Q1576" i="14" s="1"/>
  <c r="P1577" i="14"/>
  <c r="Q1577" i="14" s="1"/>
  <c r="P1578" i="14"/>
  <c r="Q1578" i="14" s="1"/>
  <c r="P1579" i="14"/>
  <c r="Q1579" i="14" s="1"/>
  <c r="P1580" i="14"/>
  <c r="Q1580" i="14" s="1"/>
  <c r="P1581" i="14"/>
  <c r="Q1581" i="14" s="1"/>
  <c r="P1582" i="14"/>
  <c r="Q1582" i="14" s="1"/>
  <c r="P1583" i="14"/>
  <c r="Q1583" i="14" s="1"/>
  <c r="P1584" i="14"/>
  <c r="Q1584" i="14" s="1"/>
  <c r="P1585" i="14"/>
  <c r="Q1585" i="14" s="1"/>
  <c r="P1586" i="14"/>
  <c r="Q1586" i="14" s="1"/>
  <c r="P1587" i="14"/>
  <c r="Q1587" i="14" s="1"/>
  <c r="P1588" i="14"/>
  <c r="Q1588" i="14" s="1"/>
  <c r="P1589" i="14"/>
  <c r="Q1589" i="14" s="1"/>
  <c r="P1590" i="14"/>
  <c r="Q1590" i="14" s="1"/>
  <c r="P1591" i="14"/>
  <c r="Q1591" i="14" s="1"/>
  <c r="P1592" i="14"/>
  <c r="Q1592" i="14" s="1"/>
  <c r="P1593" i="14"/>
  <c r="Q1593" i="14" s="1"/>
  <c r="P1594" i="14"/>
  <c r="Q1594" i="14" s="1"/>
  <c r="P1595" i="14"/>
  <c r="Q1595" i="14" s="1"/>
  <c r="P1596" i="14"/>
  <c r="P1597" i="14"/>
  <c r="Q1597" i="14" s="1"/>
  <c r="P1598" i="14"/>
  <c r="Q1598" i="14" s="1"/>
  <c r="P1599" i="14"/>
  <c r="Q1599" i="14" s="1"/>
  <c r="P1600" i="14"/>
  <c r="Q1600" i="14" s="1"/>
  <c r="P1601" i="14"/>
  <c r="Q1601" i="14" s="1"/>
  <c r="P1602" i="14"/>
  <c r="Q1602" i="14" s="1"/>
  <c r="P1603" i="14"/>
  <c r="Q1603" i="14" s="1"/>
  <c r="P1604" i="14"/>
  <c r="Q1604" i="14" s="1"/>
  <c r="P1605" i="14"/>
  <c r="Q1605" i="14" s="1"/>
  <c r="P1606" i="14"/>
  <c r="Q1606" i="14" s="1"/>
  <c r="P1607" i="14"/>
  <c r="Q1607" i="14" s="1"/>
  <c r="P1608" i="14"/>
  <c r="Q1608" i="14" s="1"/>
  <c r="P1609" i="14"/>
  <c r="Q1609" i="14" s="1"/>
  <c r="P1610" i="14"/>
  <c r="Q1610" i="14" s="1"/>
  <c r="P1611" i="14"/>
  <c r="Q1611" i="14" s="1"/>
  <c r="P1612" i="14"/>
  <c r="Q1612" i="14" s="1"/>
  <c r="P1613" i="14"/>
  <c r="Q1613" i="14" s="1"/>
  <c r="P1614" i="14"/>
  <c r="Q1614" i="14" s="1"/>
  <c r="P1615" i="14"/>
  <c r="Q1615" i="14" s="1"/>
  <c r="P1616" i="14"/>
  <c r="Q1616" i="14" s="1"/>
  <c r="P1617" i="14"/>
  <c r="Q1617" i="14" s="1"/>
  <c r="P1618" i="14"/>
  <c r="Q1618" i="14" s="1"/>
  <c r="P1619" i="14"/>
  <c r="Q1619" i="14" s="1"/>
  <c r="P1620" i="14"/>
  <c r="Q1620" i="14" s="1"/>
  <c r="P1621" i="14"/>
  <c r="Q1621" i="14" s="1"/>
  <c r="P1622" i="14"/>
  <c r="Q1622" i="14" s="1"/>
  <c r="P1623" i="14"/>
  <c r="Q1623" i="14" s="1"/>
  <c r="P1624" i="14"/>
  <c r="Q1624" i="14" s="1"/>
  <c r="P1625" i="14"/>
  <c r="Q1625" i="14" s="1"/>
  <c r="P1626" i="14"/>
  <c r="Q1626" i="14" s="1"/>
  <c r="P1627" i="14"/>
  <c r="Q1627" i="14" s="1"/>
  <c r="P1628" i="14"/>
  <c r="Q1628" i="14" s="1"/>
  <c r="P1629" i="14"/>
  <c r="Q1629" i="14" s="1"/>
  <c r="P1630" i="14"/>
  <c r="Q1630" i="14" s="1"/>
  <c r="P1631" i="14"/>
  <c r="Q1631" i="14" s="1"/>
  <c r="P1632" i="14"/>
  <c r="Q1632" i="14" s="1"/>
  <c r="P1633" i="14"/>
  <c r="Q1633" i="14" s="1"/>
  <c r="P1634" i="14"/>
  <c r="Q1634" i="14" s="1"/>
  <c r="P1635" i="14"/>
  <c r="Q1635" i="14" s="1"/>
  <c r="P1636" i="14"/>
  <c r="Q1636" i="14" s="1"/>
  <c r="P1637" i="14"/>
  <c r="Q1637" i="14" s="1"/>
  <c r="P1638" i="14"/>
  <c r="Q1638" i="14" s="1"/>
  <c r="P1639" i="14"/>
  <c r="Q1639" i="14" s="1"/>
  <c r="P1640" i="14"/>
  <c r="Q1640" i="14" s="1"/>
  <c r="P1641" i="14"/>
  <c r="Q1641" i="14" s="1"/>
  <c r="P1642" i="14"/>
  <c r="Q1642" i="14" s="1"/>
  <c r="P1643" i="14"/>
  <c r="Q1643" i="14" s="1"/>
  <c r="P1644" i="14"/>
  <c r="Q1644" i="14" s="1"/>
  <c r="P1645" i="14"/>
  <c r="Q1645" i="14" s="1"/>
  <c r="P1646" i="14"/>
  <c r="Q1646" i="14" s="1"/>
  <c r="P1647" i="14"/>
  <c r="Q1647" i="14" s="1"/>
  <c r="P1648" i="14"/>
  <c r="Q1648" i="14" s="1"/>
  <c r="P1649" i="14"/>
  <c r="Q1649" i="14" s="1"/>
  <c r="P1650" i="14"/>
  <c r="Q1650" i="14" s="1"/>
  <c r="P1651" i="14"/>
  <c r="Q1651" i="14" s="1"/>
  <c r="P1652" i="14"/>
  <c r="Q1652" i="14" s="1"/>
  <c r="P1653" i="14"/>
  <c r="Q1653" i="14" s="1"/>
  <c r="P1654" i="14"/>
  <c r="Q1654" i="14" s="1"/>
  <c r="P1655" i="14"/>
  <c r="Q1655" i="14" s="1"/>
  <c r="P1656" i="14"/>
  <c r="Q1656" i="14" s="1"/>
  <c r="P1657" i="14"/>
  <c r="Q1657" i="14" s="1"/>
  <c r="P1658" i="14"/>
  <c r="Q1658" i="14" s="1"/>
  <c r="P1659" i="14"/>
  <c r="Q1659" i="14" s="1"/>
  <c r="P1660" i="14"/>
  <c r="Q1660" i="14" s="1"/>
  <c r="P1661" i="14"/>
  <c r="P1662" i="14"/>
  <c r="Q1662" i="14" s="1"/>
  <c r="P1663" i="14"/>
  <c r="Q1663" i="14" s="1"/>
  <c r="P1664" i="14"/>
  <c r="Q1664" i="14" s="1"/>
  <c r="P1665" i="14"/>
  <c r="Q1665" i="14" s="1"/>
  <c r="P1666" i="14"/>
  <c r="Q1666" i="14" s="1"/>
  <c r="P1667" i="14"/>
  <c r="Q1667" i="14" s="1"/>
  <c r="P1668" i="14"/>
  <c r="Q1668" i="14" s="1"/>
  <c r="P1669" i="14"/>
  <c r="Q1669" i="14" s="1"/>
  <c r="P1670" i="14"/>
  <c r="Q1670" i="14" s="1"/>
  <c r="P1671" i="14"/>
  <c r="Q1671" i="14" s="1"/>
  <c r="P1672" i="14"/>
  <c r="Q1672" i="14" s="1"/>
  <c r="P1673" i="14"/>
  <c r="Q1673" i="14" s="1"/>
  <c r="P1674" i="14"/>
  <c r="Q1674" i="14" s="1"/>
  <c r="P1675" i="14"/>
  <c r="Q1675" i="14" s="1"/>
  <c r="P1676" i="14"/>
  <c r="Q1676" i="14" s="1"/>
  <c r="P1677" i="14"/>
  <c r="Q1677" i="14" s="1"/>
  <c r="P1678" i="14"/>
  <c r="Q1678" i="14" s="1"/>
  <c r="P1679" i="14"/>
  <c r="Q1679" i="14" s="1"/>
  <c r="P1680" i="14"/>
  <c r="Q1680" i="14" s="1"/>
  <c r="P1681" i="14"/>
  <c r="Q1681" i="14" s="1"/>
  <c r="P1682" i="14"/>
  <c r="Q1682" i="14" s="1"/>
  <c r="P1683" i="14"/>
  <c r="Q1683" i="14" s="1"/>
  <c r="P1684" i="14"/>
  <c r="Q1684" i="14" s="1"/>
  <c r="P1685" i="14"/>
  <c r="Q1685" i="14" s="1"/>
  <c r="P1686" i="14"/>
  <c r="Q1686" i="14" s="1"/>
  <c r="P1687" i="14"/>
  <c r="Q1687" i="14" s="1"/>
  <c r="P1688" i="14"/>
  <c r="Q1688" i="14" s="1"/>
  <c r="P1689" i="14"/>
  <c r="Q1689" i="14" s="1"/>
  <c r="P1690" i="14"/>
  <c r="Q1690" i="14" s="1"/>
  <c r="P1691" i="14"/>
  <c r="Q1691" i="14" s="1"/>
  <c r="P1692" i="14"/>
  <c r="Q1692" i="14" s="1"/>
  <c r="P1693" i="14"/>
  <c r="Q1693" i="14" s="1"/>
  <c r="P1694" i="14"/>
  <c r="Q1694" i="14" s="1"/>
  <c r="P1695" i="14"/>
  <c r="Q1695" i="14" s="1"/>
  <c r="P1696" i="14"/>
  <c r="Q1696" i="14" s="1"/>
  <c r="P1697" i="14"/>
  <c r="Q1697" i="14" s="1"/>
  <c r="P1698" i="14"/>
  <c r="Q1698" i="14" s="1"/>
  <c r="P1699" i="14"/>
  <c r="Q1699" i="14" s="1"/>
  <c r="P1700" i="14"/>
  <c r="Q1700" i="14" s="1"/>
  <c r="P1701" i="14"/>
  <c r="Q1701" i="14" s="1"/>
  <c r="P1702" i="14"/>
  <c r="Q1702" i="14" s="1"/>
  <c r="P1703" i="14"/>
  <c r="Q1703" i="14" s="1"/>
  <c r="P1704" i="14"/>
  <c r="Q1704" i="14" s="1"/>
  <c r="P1705" i="14"/>
  <c r="Q1705" i="14" s="1"/>
  <c r="P1706" i="14"/>
  <c r="Q1706" i="14" s="1"/>
  <c r="P1707" i="14"/>
  <c r="Q1707" i="14" s="1"/>
  <c r="P1708" i="14"/>
  <c r="Q1708" i="14" s="1"/>
  <c r="P1709" i="14"/>
  <c r="Q1709" i="14" s="1"/>
  <c r="P1710" i="14"/>
  <c r="Q1710" i="14" s="1"/>
  <c r="P1711" i="14"/>
  <c r="Q1711" i="14" s="1"/>
  <c r="P1712" i="14"/>
  <c r="Q1712" i="14" s="1"/>
  <c r="P1713" i="14"/>
  <c r="Q1713" i="14" s="1"/>
  <c r="P1714" i="14"/>
  <c r="Q1714" i="14" s="1"/>
  <c r="P1715" i="14"/>
  <c r="P1716" i="14"/>
  <c r="Q1716" i="14" s="1"/>
  <c r="P1717" i="14"/>
  <c r="Q1717" i="14" s="1"/>
  <c r="P1718" i="14"/>
  <c r="Q1718" i="14" s="1"/>
  <c r="P1719" i="14"/>
  <c r="Q1719" i="14" s="1"/>
  <c r="P1720" i="14"/>
  <c r="Q1720" i="14" s="1"/>
  <c r="P1721" i="14"/>
  <c r="Q1721" i="14" s="1"/>
  <c r="P1722" i="14"/>
  <c r="Q1722" i="14" s="1"/>
  <c r="P1723" i="14"/>
  <c r="Q1723" i="14" s="1"/>
  <c r="P1724" i="14"/>
  <c r="Q1724" i="14" s="1"/>
  <c r="P1725" i="14"/>
  <c r="Q1725" i="14" s="1"/>
  <c r="P1726" i="14"/>
  <c r="Q1726" i="14" s="1"/>
  <c r="P1727" i="14"/>
  <c r="Q1727" i="14" s="1"/>
  <c r="P1728" i="14"/>
  <c r="Q1728" i="14" s="1"/>
  <c r="P1729" i="14"/>
  <c r="Q1729" i="14" s="1"/>
  <c r="P1730" i="14"/>
  <c r="Q1730" i="14" s="1"/>
  <c r="P1731" i="14"/>
  <c r="Q1731" i="14" s="1"/>
  <c r="P1732" i="14"/>
  <c r="Q1732" i="14" s="1"/>
  <c r="P1733" i="14"/>
  <c r="Q1733" i="14" s="1"/>
  <c r="P1734" i="14"/>
  <c r="Q1734" i="14" s="1"/>
  <c r="P1735" i="14"/>
  <c r="Q1735" i="14" s="1"/>
  <c r="P1736" i="14"/>
  <c r="Q1736" i="14" s="1"/>
  <c r="P1737" i="14"/>
  <c r="Q1737" i="14" s="1"/>
  <c r="P1738" i="14"/>
  <c r="Q1738" i="14" s="1"/>
  <c r="P1739" i="14"/>
  <c r="P1740" i="14"/>
  <c r="Q1740" i="14" s="1"/>
  <c r="P1741" i="14"/>
  <c r="Q1741" i="14" s="1"/>
  <c r="P1742" i="14"/>
  <c r="Q1742" i="14" s="1"/>
  <c r="P1743" i="14"/>
  <c r="Q1743" i="14" s="1"/>
  <c r="P1744" i="14"/>
  <c r="Q1744" i="14" s="1"/>
  <c r="P1745" i="14"/>
  <c r="Q1745" i="14" s="1"/>
  <c r="P1746" i="14"/>
  <c r="Q1746" i="14" s="1"/>
  <c r="P1747" i="14"/>
  <c r="Q1747" i="14" s="1"/>
  <c r="P1748" i="14"/>
  <c r="Q1748" i="14" s="1"/>
  <c r="P1749" i="14"/>
  <c r="Q1749" i="14" s="1"/>
  <c r="P1750" i="14"/>
  <c r="Q1750" i="14" s="1"/>
  <c r="P1751" i="14"/>
  <c r="Q1751" i="14" s="1"/>
  <c r="P1752" i="14"/>
  <c r="Q1752" i="14" s="1"/>
  <c r="P1753" i="14"/>
  <c r="Q1753" i="14" s="1"/>
  <c r="P1754" i="14"/>
  <c r="Q1754" i="14" s="1"/>
  <c r="P1755" i="14"/>
  <c r="Q1755" i="14" s="1"/>
  <c r="P1756" i="14"/>
  <c r="Q1756" i="14" s="1"/>
  <c r="P1757" i="14"/>
  <c r="P1758" i="14"/>
  <c r="Q1758" i="14" s="1"/>
  <c r="P1759" i="14"/>
  <c r="Q1759" i="14" s="1"/>
  <c r="P1760" i="14"/>
  <c r="Q1760" i="14" s="1"/>
  <c r="P1761" i="14"/>
  <c r="Q1761" i="14" s="1"/>
  <c r="P1762" i="14"/>
  <c r="Q1762" i="14" s="1"/>
  <c r="P1763" i="14"/>
  <c r="Q1763" i="14" s="1"/>
  <c r="P1764" i="14"/>
  <c r="Q1764" i="14" s="1"/>
  <c r="P1765" i="14"/>
  <c r="Q1765" i="14" s="1"/>
  <c r="P1766" i="14"/>
  <c r="Q1766" i="14" s="1"/>
  <c r="P1767" i="14"/>
  <c r="Q1767" i="14" s="1"/>
  <c r="P1768" i="14"/>
  <c r="Q1768" i="14" s="1"/>
  <c r="P1769" i="14"/>
  <c r="Q1769" i="14" s="1"/>
  <c r="P1770" i="14"/>
  <c r="Q1770" i="14" s="1"/>
  <c r="P1771" i="14"/>
  <c r="Q1771" i="14" s="1"/>
  <c r="P1772" i="14"/>
  <c r="Q1772" i="14" s="1"/>
  <c r="P1773" i="14"/>
  <c r="Q1773" i="14" s="1"/>
  <c r="P1774" i="14"/>
  <c r="Q1774" i="14" s="1"/>
  <c r="P1775" i="14"/>
  <c r="P1776" i="14"/>
  <c r="Q1776" i="14" s="1"/>
  <c r="P1777" i="14"/>
  <c r="Q1777" i="14" s="1"/>
  <c r="P1778" i="14"/>
  <c r="Q1778" i="14" s="1"/>
  <c r="P1779" i="14"/>
  <c r="Q1779" i="14" s="1"/>
  <c r="P1780" i="14"/>
  <c r="Q1780" i="14" s="1"/>
  <c r="P1781" i="14"/>
  <c r="Q1781" i="14" s="1"/>
  <c r="P1782" i="14"/>
  <c r="Q1782" i="14" s="1"/>
  <c r="P1783" i="14"/>
  <c r="Q1783" i="14" s="1"/>
  <c r="P1784" i="14"/>
  <c r="Q1784" i="14" s="1"/>
  <c r="P1785" i="14"/>
  <c r="Q1785" i="14" s="1"/>
  <c r="P1786" i="14"/>
  <c r="Q1786" i="14" s="1"/>
  <c r="P1787" i="14"/>
  <c r="Q1787" i="14" s="1"/>
  <c r="P1788" i="14"/>
  <c r="Q1788" i="14" s="1"/>
  <c r="P1789" i="14"/>
  <c r="Q1789" i="14" s="1"/>
  <c r="P1790" i="14"/>
  <c r="Q1790" i="14" s="1"/>
  <c r="P1791" i="14"/>
  <c r="Q1791" i="14" s="1"/>
  <c r="P1792" i="14"/>
  <c r="Q1792" i="14" s="1"/>
  <c r="P1793" i="14"/>
  <c r="Q1793" i="14" s="1"/>
  <c r="P1794" i="14"/>
  <c r="P1795" i="14"/>
  <c r="Q1795" i="14" s="1"/>
  <c r="P1796" i="14"/>
  <c r="Q1796" i="14" s="1"/>
  <c r="P1797" i="14"/>
  <c r="Q1797" i="14" s="1"/>
  <c r="P1798" i="14"/>
  <c r="Q1798" i="14" s="1"/>
  <c r="P1799" i="14"/>
  <c r="Q1799" i="14" s="1"/>
  <c r="P1800" i="14"/>
  <c r="Q1800" i="14" s="1"/>
  <c r="P1801" i="14"/>
  <c r="Q1801" i="14" s="1"/>
  <c r="P1802" i="14"/>
  <c r="Q1802" i="14" s="1"/>
  <c r="P1803" i="14"/>
  <c r="Q1803" i="14" s="1"/>
  <c r="P1804" i="14"/>
  <c r="Q1804" i="14" s="1"/>
  <c r="P1805" i="14"/>
  <c r="Q1805" i="14" s="1"/>
  <c r="P1806" i="14"/>
  <c r="Q1806" i="14" s="1"/>
  <c r="P1807" i="14"/>
  <c r="Q1807" i="14" s="1"/>
  <c r="P1808" i="14"/>
  <c r="Q1808" i="14" s="1"/>
  <c r="P1809" i="14"/>
  <c r="Q1809" i="14" s="1"/>
  <c r="P1810" i="14"/>
  <c r="Q1810" i="14" s="1"/>
  <c r="P1811" i="14"/>
  <c r="Q1811" i="14" s="1"/>
  <c r="P1812" i="14"/>
  <c r="P1813" i="14"/>
  <c r="Q1813" i="14" s="1"/>
  <c r="P1814" i="14"/>
  <c r="Q1814" i="14" s="1"/>
  <c r="P1815" i="14"/>
  <c r="Q1815" i="14" s="1"/>
  <c r="P1816" i="14"/>
  <c r="Q1816" i="14" s="1"/>
  <c r="P1817" i="14"/>
  <c r="Q1817" i="14" s="1"/>
  <c r="P1818" i="14"/>
  <c r="Q1818" i="14" s="1"/>
  <c r="P1819" i="14"/>
  <c r="Q1819" i="14" s="1"/>
  <c r="P1820" i="14"/>
  <c r="Q1820" i="14" s="1"/>
  <c r="P1821" i="14"/>
  <c r="Q1821" i="14" s="1"/>
  <c r="P1822" i="14"/>
  <c r="Q1822" i="14" s="1"/>
  <c r="P1823" i="14"/>
  <c r="Q1823" i="14" s="1"/>
  <c r="P1824" i="14"/>
  <c r="Q1824" i="14" s="1"/>
  <c r="P1825" i="14"/>
  <c r="Q1825" i="14" s="1"/>
  <c r="P1826" i="14"/>
  <c r="Q1826" i="14" s="1"/>
  <c r="P1827" i="14"/>
  <c r="Q1827" i="14" s="1"/>
  <c r="P1828" i="14"/>
  <c r="Q1828" i="14" s="1"/>
  <c r="P1829" i="14"/>
  <c r="Q1829" i="14" s="1"/>
  <c r="P1830" i="14"/>
  <c r="P1831" i="14"/>
  <c r="Q1831" i="14" s="1"/>
  <c r="P1832" i="14"/>
  <c r="Q1832" i="14" s="1"/>
  <c r="P1833" i="14"/>
  <c r="Q1833" i="14" s="1"/>
  <c r="P1834" i="14"/>
  <c r="Q1834" i="14" s="1"/>
  <c r="P1835" i="14"/>
  <c r="Q1835" i="14" s="1"/>
  <c r="P1836" i="14"/>
  <c r="Q1836" i="14" s="1"/>
  <c r="P1837" i="14"/>
  <c r="Q1837" i="14" s="1"/>
  <c r="P1838" i="14"/>
  <c r="Q1838" i="14" s="1"/>
  <c r="P1839" i="14"/>
  <c r="Q1839" i="14" s="1"/>
  <c r="P1840" i="14"/>
  <c r="Q1840" i="14" s="1"/>
  <c r="P1841" i="14"/>
  <c r="Q1841" i="14" s="1"/>
  <c r="P1842" i="14"/>
  <c r="Q1842" i="14" s="1"/>
  <c r="P1843" i="14"/>
  <c r="Q1843" i="14" s="1"/>
  <c r="P1844" i="14"/>
  <c r="Q1844" i="14" s="1"/>
  <c r="P1845" i="14"/>
  <c r="Q1845" i="14" s="1"/>
  <c r="P1846" i="14"/>
  <c r="P1847" i="14"/>
  <c r="Q1847" i="14" s="1"/>
  <c r="P1848" i="14"/>
  <c r="Q1848" i="14" s="1"/>
  <c r="P1849" i="14"/>
  <c r="Q1849" i="14" s="1"/>
  <c r="P1850" i="14"/>
  <c r="Q1850" i="14" s="1"/>
  <c r="P1851" i="14"/>
  <c r="Q1851" i="14" s="1"/>
  <c r="P1852" i="14"/>
  <c r="Q1852" i="14" s="1"/>
  <c r="P1853" i="14"/>
  <c r="Q1853" i="14" s="1"/>
  <c r="P1854" i="14"/>
  <c r="Q1854" i="14" s="1"/>
  <c r="P1855" i="14"/>
  <c r="Q1855" i="14" s="1"/>
  <c r="P1856" i="14"/>
  <c r="Q1856" i="14" s="1"/>
  <c r="P1857" i="14"/>
  <c r="Q1857" i="14" s="1"/>
  <c r="P1858" i="14"/>
  <c r="Q1858" i="14" s="1"/>
  <c r="P1859" i="14"/>
  <c r="Q1859" i="14" s="1"/>
  <c r="P1860" i="14"/>
  <c r="P1861" i="14"/>
  <c r="Q1861" i="14" s="1"/>
  <c r="P1862" i="14"/>
  <c r="Q1862" i="14" s="1"/>
  <c r="P1863" i="14"/>
  <c r="Q1863" i="14" s="1"/>
  <c r="P1864" i="14"/>
  <c r="Q1864" i="14" s="1"/>
  <c r="P1865" i="14"/>
  <c r="Q1865" i="14" s="1"/>
  <c r="P1866" i="14"/>
  <c r="Q1866" i="14" s="1"/>
  <c r="P1867" i="14"/>
  <c r="Q1867" i="14" s="1"/>
  <c r="P1868" i="14"/>
  <c r="Q1868" i="14" s="1"/>
  <c r="P1869" i="14"/>
  <c r="Q1869" i="14" s="1"/>
  <c r="P1870" i="14"/>
  <c r="Q1870" i="14" s="1"/>
  <c r="P1871" i="14"/>
  <c r="Q1871" i="14" s="1"/>
  <c r="P1872" i="14"/>
  <c r="Q1872" i="14" s="1"/>
  <c r="P1873" i="14"/>
  <c r="Q1873" i="14" s="1"/>
  <c r="P1874" i="14"/>
  <c r="Q1874" i="14" s="1"/>
  <c r="P1875" i="14"/>
  <c r="P1876" i="14"/>
  <c r="Q1876" i="14" s="1"/>
  <c r="P1877" i="14"/>
  <c r="Q1877" i="14" s="1"/>
  <c r="P1878" i="14"/>
  <c r="Q1878" i="14" s="1"/>
  <c r="P1879" i="14"/>
  <c r="Q1879" i="14" s="1"/>
  <c r="P1880" i="14"/>
  <c r="Q1880" i="14" s="1"/>
  <c r="P1881" i="14"/>
  <c r="Q1881" i="14" s="1"/>
  <c r="P1882" i="14"/>
  <c r="Q1882" i="14" s="1"/>
  <c r="P1883" i="14"/>
  <c r="Q1883" i="14" s="1"/>
  <c r="P1884" i="14"/>
  <c r="Q1884" i="14" s="1"/>
  <c r="P1885" i="14"/>
  <c r="Q1885" i="14" s="1"/>
  <c r="P1886" i="14"/>
  <c r="Q1886" i="14" s="1"/>
  <c r="P1887" i="14"/>
  <c r="Q1887" i="14" s="1"/>
  <c r="P1888" i="14"/>
  <c r="Q1888" i="14" s="1"/>
  <c r="P1889" i="14"/>
  <c r="Q1889" i="14" s="1"/>
  <c r="P1890" i="14"/>
  <c r="Q1890" i="14" s="1"/>
  <c r="P1891" i="14"/>
  <c r="P1892" i="14"/>
  <c r="Q1892" i="14" s="1"/>
  <c r="P1893" i="14"/>
  <c r="Q1893" i="14" s="1"/>
  <c r="P1894" i="14"/>
  <c r="Q1894" i="14" s="1"/>
  <c r="P1895" i="14"/>
  <c r="Q1895" i="14" s="1"/>
  <c r="P1896" i="14"/>
  <c r="Q1896" i="14" s="1"/>
  <c r="P1897" i="14"/>
  <c r="Q1897" i="14" s="1"/>
  <c r="P1898" i="14"/>
  <c r="Q1898" i="14" s="1"/>
  <c r="P1899" i="14"/>
  <c r="Q1899" i="14" s="1"/>
  <c r="P1900" i="14"/>
  <c r="Q1900" i="14" s="1"/>
  <c r="P1901" i="14"/>
  <c r="Q1901" i="14" s="1"/>
  <c r="P1902" i="14"/>
  <c r="Q1902" i="14" s="1"/>
  <c r="P1903" i="14"/>
  <c r="P1904" i="14"/>
  <c r="Q1904" i="14" s="1"/>
  <c r="P1905" i="14"/>
  <c r="Q1905" i="14" s="1"/>
  <c r="P1906" i="14"/>
  <c r="Q1906" i="14" s="1"/>
  <c r="P1907" i="14"/>
  <c r="Q1907" i="14" s="1"/>
  <c r="P1908" i="14"/>
  <c r="Q1908" i="14" s="1"/>
  <c r="P1909" i="14"/>
  <c r="Q1909" i="14" s="1"/>
  <c r="P1910" i="14"/>
  <c r="Q1910" i="14" s="1"/>
  <c r="P1911" i="14"/>
  <c r="Q1911" i="14" s="1"/>
  <c r="P1912" i="14"/>
  <c r="Q1912" i="14" s="1"/>
  <c r="P1913" i="14"/>
  <c r="Q1913" i="14" s="1"/>
  <c r="P1914" i="14"/>
  <c r="Q1914" i="14" s="1"/>
  <c r="P1915" i="14"/>
  <c r="Q1915" i="14" s="1"/>
  <c r="P1916" i="14"/>
  <c r="Q1916" i="14" s="1"/>
  <c r="P1917" i="14"/>
  <c r="Q1917" i="14" s="1"/>
  <c r="P1918" i="14"/>
  <c r="Q1918" i="14" s="1"/>
  <c r="P1919" i="14"/>
  <c r="P1920" i="14"/>
  <c r="Q1920" i="14" s="1"/>
  <c r="P1921" i="14"/>
  <c r="Q1921" i="14" s="1"/>
  <c r="P1922" i="14"/>
  <c r="Q1922" i="14" s="1"/>
  <c r="P1923" i="14"/>
  <c r="Q1923" i="14" s="1"/>
  <c r="P1924" i="14"/>
  <c r="Q1924" i="14" s="1"/>
  <c r="P1925" i="14"/>
  <c r="Q1925" i="14" s="1"/>
  <c r="P1926" i="14"/>
  <c r="Q1926" i="14" s="1"/>
  <c r="P1927" i="14"/>
  <c r="Q1927" i="14" s="1"/>
  <c r="P1928" i="14"/>
  <c r="Q1928" i="14" s="1"/>
  <c r="P1929" i="14"/>
  <c r="Q1929" i="14" s="1"/>
  <c r="P1930" i="14"/>
  <c r="Q1930" i="14" s="1"/>
  <c r="P1931" i="14"/>
  <c r="Q1931" i="14" s="1"/>
  <c r="P1932" i="14"/>
  <c r="Q1932" i="14" s="1"/>
  <c r="P1933" i="14"/>
  <c r="P1934" i="14"/>
  <c r="Q1934" i="14" s="1"/>
  <c r="P1935" i="14"/>
  <c r="Q1935" i="14" s="1"/>
  <c r="P1936" i="14"/>
  <c r="Q1936" i="14" s="1"/>
  <c r="P1937" i="14"/>
  <c r="Q1937" i="14" s="1"/>
  <c r="P1938" i="14"/>
  <c r="Q1938" i="14" s="1"/>
  <c r="P1939" i="14"/>
  <c r="Q1939" i="14" s="1"/>
  <c r="P1940" i="14"/>
  <c r="Q1940" i="14" s="1"/>
  <c r="P1941" i="14"/>
  <c r="Q1941" i="14" s="1"/>
  <c r="P1942" i="14"/>
  <c r="Q1942" i="14" s="1"/>
  <c r="P1943" i="14"/>
  <c r="Q1943" i="14" s="1"/>
  <c r="P1944" i="14"/>
  <c r="Q1944" i="14" s="1"/>
  <c r="P1945" i="14"/>
  <c r="Q1945" i="14" s="1"/>
  <c r="P1946" i="14"/>
  <c r="Q1946" i="14" s="1"/>
  <c r="P1947" i="14"/>
  <c r="Q1947" i="14" s="1"/>
  <c r="P1948" i="14"/>
  <c r="P1949" i="14"/>
  <c r="Q1949" i="14" s="1"/>
  <c r="P1950" i="14"/>
  <c r="Q1950" i="14" s="1"/>
  <c r="P1951" i="14"/>
  <c r="Q1951" i="14" s="1"/>
  <c r="P1952" i="14"/>
  <c r="Q1952" i="14" s="1"/>
  <c r="P1953" i="14"/>
  <c r="Q1953" i="14" s="1"/>
  <c r="P1954" i="14"/>
  <c r="Q1954" i="14" s="1"/>
  <c r="P1955" i="14"/>
  <c r="Q1955" i="14" s="1"/>
  <c r="P1956" i="14"/>
  <c r="Q1956" i="14" s="1"/>
  <c r="P1957" i="14"/>
  <c r="Q1957" i="14" s="1"/>
  <c r="P1958" i="14"/>
  <c r="Q1958" i="14" s="1"/>
  <c r="P1959" i="14"/>
  <c r="Q1959" i="14" s="1"/>
  <c r="P1960" i="14"/>
  <c r="Q1960" i="14" s="1"/>
  <c r="P1961" i="14"/>
  <c r="Q1961" i="14" s="1"/>
  <c r="P1962" i="14"/>
  <c r="Q1962" i="14" s="1"/>
  <c r="P1963" i="14"/>
  <c r="Q1963" i="14" s="1"/>
  <c r="P1964" i="14"/>
  <c r="P1965" i="14"/>
  <c r="Q1965" i="14" s="1"/>
  <c r="P1966" i="14"/>
  <c r="Q1966" i="14" s="1"/>
  <c r="P1967" i="14"/>
  <c r="Q1967" i="14" s="1"/>
  <c r="P1968" i="14"/>
  <c r="Q1968" i="14" s="1"/>
  <c r="P1969" i="14"/>
  <c r="Q1969" i="14" s="1"/>
  <c r="P1970" i="14"/>
  <c r="Q1970" i="14" s="1"/>
  <c r="P1971" i="14"/>
  <c r="Q1971" i="14" s="1"/>
  <c r="P1972" i="14"/>
  <c r="Q1972" i="14" s="1"/>
  <c r="P1973" i="14"/>
  <c r="Q1973" i="14" s="1"/>
  <c r="P1974" i="14"/>
  <c r="Q1974" i="14" s="1"/>
  <c r="P1975" i="14"/>
  <c r="Q1975" i="14" s="1"/>
  <c r="P1976" i="14"/>
  <c r="Q1976" i="14" s="1"/>
  <c r="P1977" i="14"/>
  <c r="Q1977" i="14" s="1"/>
  <c r="P1978" i="14"/>
  <c r="Q1978" i="14" s="1"/>
  <c r="P1979" i="14"/>
  <c r="Q1979" i="14" s="1"/>
  <c r="P1980" i="14"/>
  <c r="Q1980" i="14" s="1"/>
  <c r="P1981" i="14"/>
  <c r="Q1981" i="14" s="1"/>
  <c r="P1982" i="14"/>
  <c r="Q1982" i="14" s="1"/>
  <c r="P1983" i="14"/>
  <c r="Q1983" i="14" s="1"/>
  <c r="P1984" i="14"/>
  <c r="Q1984" i="14" s="1"/>
  <c r="P1985" i="14"/>
  <c r="Q1985" i="14" s="1"/>
  <c r="P1986" i="14"/>
  <c r="Q1986" i="14" s="1"/>
  <c r="P1987" i="14"/>
  <c r="Q1987" i="14" s="1"/>
  <c r="P1988" i="14"/>
  <c r="Q1988" i="14" s="1"/>
  <c r="P1989" i="14"/>
  <c r="Q1989" i="14" s="1"/>
  <c r="P1990" i="14"/>
  <c r="Q1990" i="14" s="1"/>
  <c r="P1991" i="14"/>
  <c r="Q1991" i="14" s="1"/>
  <c r="P1992" i="14"/>
  <c r="Q1992" i="14" s="1"/>
  <c r="P1993" i="14"/>
  <c r="Q1993" i="14" s="1"/>
  <c r="P1994" i="14"/>
  <c r="Q1994" i="14" s="1"/>
  <c r="P1995" i="14"/>
  <c r="Q1995" i="14" s="1"/>
  <c r="P1996" i="14"/>
  <c r="Q1996" i="14" s="1"/>
  <c r="P1997" i="14"/>
  <c r="Q1997" i="14" s="1"/>
  <c r="P1998" i="14"/>
  <c r="Q1998" i="14" s="1"/>
  <c r="P1999" i="14"/>
  <c r="Q1999" i="14" s="1"/>
  <c r="P2000" i="14"/>
  <c r="Q2000" i="14" s="1"/>
  <c r="P2001" i="14"/>
  <c r="Q2001" i="14" s="1"/>
  <c r="P2002" i="14"/>
  <c r="Q2002" i="14" s="1"/>
  <c r="P2003" i="14"/>
  <c r="Q2003" i="14" s="1"/>
  <c r="P2004" i="14"/>
  <c r="Q2004" i="14" s="1"/>
  <c r="P2005" i="14"/>
  <c r="Q2005" i="14" s="1"/>
  <c r="P2006" i="14"/>
  <c r="P2007" i="14"/>
  <c r="Q2007" i="14" s="1"/>
  <c r="P2008" i="14"/>
  <c r="Q2008" i="14" s="1"/>
  <c r="P2009" i="14"/>
  <c r="Q2009" i="14" s="1"/>
  <c r="P2010" i="14"/>
  <c r="Q2010" i="14" s="1"/>
  <c r="P2011" i="14"/>
  <c r="Q2011" i="14" s="1"/>
  <c r="P2012" i="14"/>
  <c r="Q2012" i="14" s="1"/>
  <c r="P2013" i="14"/>
  <c r="Q2013" i="14" s="1"/>
  <c r="P2014" i="14"/>
  <c r="Q2014" i="14" s="1"/>
  <c r="P2015" i="14"/>
  <c r="Q2015" i="14" s="1"/>
  <c r="P2016" i="14"/>
  <c r="Q2016" i="14" s="1"/>
  <c r="P2017" i="14"/>
  <c r="Q2017" i="14" s="1"/>
  <c r="P2018" i="14"/>
  <c r="Q2018" i="14" s="1"/>
  <c r="P2019" i="14"/>
  <c r="Q2019" i="14" s="1"/>
  <c r="P2020" i="14"/>
  <c r="Q2020" i="14" s="1"/>
  <c r="P2021" i="14"/>
  <c r="P2022" i="14"/>
  <c r="Q2022" i="14" s="1"/>
  <c r="P2023" i="14"/>
  <c r="Q2023" i="14" s="1"/>
  <c r="P2024" i="14"/>
  <c r="Q2024" i="14" s="1"/>
  <c r="P2025" i="14"/>
  <c r="Q2025" i="14" s="1"/>
  <c r="P2026" i="14"/>
  <c r="Q2026" i="14" s="1"/>
  <c r="P2027" i="14"/>
  <c r="Q2027" i="14" s="1"/>
  <c r="P2028" i="14"/>
  <c r="Q2028" i="14" s="1"/>
  <c r="P2029" i="14"/>
  <c r="Q2029" i="14" s="1"/>
  <c r="P2030" i="14"/>
  <c r="Q2030" i="14" s="1"/>
  <c r="P2031" i="14"/>
  <c r="Q2031" i="14" s="1"/>
  <c r="P2032" i="14"/>
  <c r="Q2032" i="14" s="1"/>
  <c r="P2033" i="14"/>
  <c r="Q2033" i="14" s="1"/>
  <c r="P2034" i="14"/>
  <c r="Q2034" i="14" s="1"/>
  <c r="P2035" i="14"/>
  <c r="Q2035" i="14" s="1"/>
  <c r="P2036" i="14"/>
  <c r="Q2036" i="14" s="1"/>
  <c r="P2037" i="14"/>
  <c r="P2038" i="14"/>
  <c r="Q2038" i="14" s="1"/>
  <c r="P2039" i="14"/>
  <c r="Q2039" i="14" s="1"/>
  <c r="P2040" i="14"/>
  <c r="Q2040" i="14" s="1"/>
  <c r="P2041" i="14"/>
  <c r="Q2041" i="14" s="1"/>
  <c r="P2042" i="14"/>
  <c r="Q2042" i="14" s="1"/>
  <c r="P2043" i="14"/>
  <c r="Q2043" i="14" s="1"/>
  <c r="P2044" i="14"/>
  <c r="Q2044" i="14" s="1"/>
  <c r="P2045" i="14"/>
  <c r="Q2045" i="14" s="1"/>
  <c r="P2046" i="14"/>
  <c r="Q2046" i="14" s="1"/>
  <c r="P2047" i="14"/>
  <c r="Q2047" i="14" s="1"/>
  <c r="P2048" i="14"/>
  <c r="Q2048" i="14" s="1"/>
  <c r="P2049" i="14"/>
  <c r="Q2049" i="14" s="1"/>
  <c r="P2050" i="14"/>
  <c r="P2051" i="14"/>
  <c r="Q2051" i="14" s="1"/>
  <c r="P2052" i="14"/>
  <c r="Q2052" i="14" s="1"/>
  <c r="P2053" i="14"/>
  <c r="Q2053" i="14" s="1"/>
  <c r="P2054" i="14"/>
  <c r="Q2054" i="14" s="1"/>
  <c r="P2055" i="14"/>
  <c r="Q2055" i="14" s="1"/>
  <c r="P2056" i="14"/>
  <c r="Q2056" i="14" s="1"/>
  <c r="P2057" i="14"/>
  <c r="Q2057" i="14" s="1"/>
  <c r="P2058" i="14"/>
  <c r="Q2058" i="14" s="1"/>
  <c r="P2059" i="14"/>
  <c r="Q2059" i="14" s="1"/>
  <c r="P2060" i="14"/>
  <c r="Q2060" i="14" s="1"/>
  <c r="P2061" i="14"/>
  <c r="Q2061" i="14" s="1"/>
  <c r="P2062" i="14"/>
  <c r="Q2062" i="14" s="1"/>
  <c r="P2063" i="14"/>
  <c r="Q2063" i="14" s="1"/>
  <c r="P2064" i="14"/>
  <c r="Q2064" i="14" s="1"/>
  <c r="P2065" i="14"/>
  <c r="P2066" i="14"/>
  <c r="Q2066" i="14" s="1"/>
  <c r="P2067" i="14"/>
  <c r="Q2067" i="14" s="1"/>
  <c r="P2068" i="14"/>
  <c r="Q2068" i="14" s="1"/>
  <c r="P2069" i="14"/>
  <c r="Q2069" i="14" s="1"/>
  <c r="P2070" i="14"/>
  <c r="Q2070" i="14" s="1"/>
  <c r="P2071" i="14"/>
  <c r="Q2071" i="14" s="1"/>
  <c r="P2072" i="14"/>
  <c r="Q2072" i="14" s="1"/>
  <c r="P2073" i="14"/>
  <c r="Q2073" i="14" s="1"/>
  <c r="P2074" i="14"/>
  <c r="Q2074" i="14" s="1"/>
  <c r="P2075" i="14"/>
  <c r="Q2075" i="14" s="1"/>
  <c r="P2076" i="14"/>
  <c r="Q2076" i="14" s="1"/>
  <c r="P2077" i="14"/>
  <c r="P2078" i="14"/>
  <c r="Q2078" i="14" s="1"/>
  <c r="P2079" i="14"/>
  <c r="Q2079" i="14" s="1"/>
  <c r="P2080" i="14"/>
  <c r="Q2080" i="14" s="1"/>
  <c r="P2081" i="14"/>
  <c r="Q2081" i="14" s="1"/>
  <c r="P2082" i="14"/>
  <c r="Q2082" i="14" s="1"/>
  <c r="P2083" i="14"/>
  <c r="Q2083" i="14" s="1"/>
  <c r="P2084" i="14"/>
  <c r="Q2084" i="14" s="1"/>
  <c r="P2085" i="14"/>
  <c r="Q2085" i="14" s="1"/>
  <c r="P2086" i="14"/>
  <c r="Q2086" i="14" s="1"/>
  <c r="P2087" i="14"/>
  <c r="Q2087" i="14" s="1"/>
  <c r="P2088" i="14"/>
  <c r="Q2088" i="14" s="1"/>
  <c r="P2089" i="14"/>
  <c r="Q2089" i="14" s="1"/>
  <c r="P2090" i="14"/>
  <c r="P2091" i="14"/>
  <c r="Q2091" i="14" s="1"/>
  <c r="P2092" i="14"/>
  <c r="Q2092" i="14" s="1"/>
  <c r="P2093" i="14"/>
  <c r="Q2093" i="14" s="1"/>
  <c r="P2094" i="14"/>
  <c r="Q2094" i="14" s="1"/>
  <c r="P2095" i="14"/>
  <c r="Q2095" i="14" s="1"/>
  <c r="P2096" i="14"/>
  <c r="Q2096" i="14" s="1"/>
  <c r="P2097" i="14"/>
  <c r="Q2097" i="14" s="1"/>
  <c r="P2098" i="14"/>
  <c r="Q2098" i="14" s="1"/>
  <c r="P2099" i="14"/>
  <c r="Q2099" i="14" s="1"/>
  <c r="P2100" i="14"/>
  <c r="Q2100" i="14" s="1"/>
  <c r="P2101" i="14"/>
  <c r="Q2101" i="14" s="1"/>
  <c r="P2102" i="14"/>
  <c r="Q2102" i="14" s="1"/>
  <c r="P2103" i="14"/>
  <c r="Q2103" i="14" s="1"/>
  <c r="P2104" i="14"/>
  <c r="Q2104" i="14" s="1"/>
  <c r="P2105" i="14"/>
  <c r="Q2105" i="14" s="1"/>
  <c r="P2106" i="14"/>
  <c r="Q2106" i="14" s="1"/>
  <c r="P2107" i="14"/>
  <c r="Q2107" i="14" s="1"/>
  <c r="P2108" i="14"/>
  <c r="Q2108" i="14" s="1"/>
  <c r="P2109" i="14"/>
  <c r="Q2109" i="14" s="1"/>
  <c r="P2110" i="14"/>
  <c r="Q2110" i="14" s="1"/>
  <c r="P2111" i="14"/>
  <c r="Q2111" i="14" s="1"/>
  <c r="P2112" i="14"/>
  <c r="Q2112" i="14" s="1"/>
  <c r="P2113" i="14"/>
  <c r="Q2113" i="14" s="1"/>
  <c r="P2114" i="14"/>
  <c r="Q2114" i="14" s="1"/>
  <c r="P2115" i="14"/>
  <c r="P2116" i="14"/>
  <c r="Q2116" i="14" s="1"/>
  <c r="P2117" i="14"/>
  <c r="Q2117" i="14" s="1"/>
  <c r="P2118" i="14"/>
  <c r="Q2118" i="14" s="1"/>
  <c r="P2119" i="14"/>
  <c r="Q2119" i="14" s="1"/>
  <c r="P2120" i="14"/>
  <c r="Q2120" i="14" s="1"/>
  <c r="P2121" i="14"/>
  <c r="Q2121" i="14" s="1"/>
  <c r="P2122" i="14"/>
  <c r="Q2122" i="14" s="1"/>
  <c r="P2123" i="14"/>
  <c r="Q2123" i="14" s="1"/>
  <c r="P2124" i="14"/>
  <c r="Q2124" i="14" s="1"/>
  <c r="P2125" i="14"/>
  <c r="Q2125" i="14" s="1"/>
  <c r="P2126" i="14"/>
  <c r="Q2126" i="14" s="1"/>
  <c r="P2127" i="14"/>
  <c r="Q2127" i="14" s="1"/>
  <c r="P2128" i="14"/>
  <c r="Q2128" i="14" s="1"/>
  <c r="P2129" i="14"/>
  <c r="P2130" i="14"/>
  <c r="Q2130" i="14" s="1"/>
  <c r="P2131" i="14"/>
  <c r="Q2131" i="14" s="1"/>
  <c r="P2132" i="14"/>
  <c r="Q2132" i="14" s="1"/>
  <c r="P2133" i="14"/>
  <c r="Q2133" i="14" s="1"/>
  <c r="P2134" i="14"/>
  <c r="Q2134" i="14" s="1"/>
  <c r="P2135" i="14"/>
  <c r="Q2135" i="14" s="1"/>
  <c r="P2136" i="14"/>
  <c r="Q2136" i="14" s="1"/>
  <c r="P2137" i="14"/>
  <c r="Q2137" i="14" s="1"/>
  <c r="P2138" i="14"/>
  <c r="Q2138" i="14" s="1"/>
  <c r="P2139" i="14"/>
  <c r="Q2139" i="14" s="1"/>
  <c r="P2140" i="14"/>
  <c r="Q2140" i="14" s="1"/>
  <c r="P2141" i="14"/>
  <c r="P2142" i="14"/>
  <c r="Q2142" i="14" s="1"/>
  <c r="P2143" i="14"/>
  <c r="Q2143" i="14" s="1"/>
  <c r="P2144" i="14"/>
  <c r="Q2144" i="14" s="1"/>
  <c r="P2145" i="14"/>
  <c r="Q2145" i="14" s="1"/>
  <c r="P2146" i="14"/>
  <c r="Q2146" i="14" s="1"/>
  <c r="P2147" i="14"/>
  <c r="Q2147" i="14" s="1"/>
  <c r="P2148" i="14"/>
  <c r="Q2148" i="14" s="1"/>
  <c r="P2149" i="14"/>
  <c r="Q2149" i="14" s="1"/>
  <c r="P2150" i="14"/>
  <c r="Q2150" i="14" s="1"/>
  <c r="P2151" i="14"/>
  <c r="Q2151" i="14" s="1"/>
  <c r="P2152" i="14"/>
  <c r="Q2152" i="14" s="1"/>
  <c r="P2153" i="14"/>
  <c r="Q2153" i="14" s="1"/>
  <c r="P2154" i="14"/>
  <c r="P2155" i="14"/>
  <c r="Q2155" i="14" s="1"/>
  <c r="P2156" i="14"/>
  <c r="Q2156" i="14" s="1"/>
  <c r="N2" i="14"/>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263" i="14"/>
  <c r="N264" i="14"/>
  <c r="N265" i="14"/>
  <c r="N266" i="14"/>
  <c r="N267" i="14"/>
  <c r="N268" i="14"/>
  <c r="N269" i="14"/>
  <c r="N270" i="14"/>
  <c r="N271" i="14"/>
  <c r="N272" i="14"/>
  <c r="N273" i="14"/>
  <c r="N274" i="14"/>
  <c r="N275" i="14"/>
  <c r="N276" i="14"/>
  <c r="N277" i="14"/>
  <c r="N278" i="14"/>
  <c r="N279" i="14"/>
  <c r="N280" i="14"/>
  <c r="N281" i="14"/>
  <c r="N282" i="14"/>
  <c r="N283" i="14"/>
  <c r="N284" i="14"/>
  <c r="N285" i="14"/>
  <c r="N286" i="14"/>
  <c r="N287" i="14"/>
  <c r="N288" i="14"/>
  <c r="N289" i="14"/>
  <c r="N290" i="14"/>
  <c r="N291" i="14"/>
  <c r="N292" i="14"/>
  <c r="N293" i="14"/>
  <c r="N294" i="14"/>
  <c r="N295" i="14"/>
  <c r="N296" i="14"/>
  <c r="N297" i="14"/>
  <c r="N298" i="14"/>
  <c r="N299" i="14"/>
  <c r="N300" i="14"/>
  <c r="N301" i="14"/>
  <c r="N302" i="14"/>
  <c r="N303" i="14"/>
  <c r="N304" i="14"/>
  <c r="N305" i="14"/>
  <c r="N306" i="14"/>
  <c r="N307" i="14"/>
  <c r="N308" i="14"/>
  <c r="N309" i="14"/>
  <c r="N310" i="14"/>
  <c r="N311" i="14"/>
  <c r="N312" i="14"/>
  <c r="N313" i="14"/>
  <c r="N314" i="14"/>
  <c r="N315" i="14"/>
  <c r="N316" i="14"/>
  <c r="N317" i="14"/>
  <c r="N318" i="14"/>
  <c r="N319" i="14"/>
  <c r="N320" i="14"/>
  <c r="N321" i="14"/>
  <c r="N322" i="14"/>
  <c r="N323" i="14"/>
  <c r="N324" i="14"/>
  <c r="N325" i="14"/>
  <c r="N326" i="14"/>
  <c r="N327" i="14"/>
  <c r="N328" i="14"/>
  <c r="N329" i="14"/>
  <c r="N330" i="14"/>
  <c r="N331" i="14"/>
  <c r="N332" i="14"/>
  <c r="N333" i="14"/>
  <c r="N334" i="14"/>
  <c r="N335" i="14"/>
  <c r="N336" i="14"/>
  <c r="N337" i="14"/>
  <c r="N338" i="14"/>
  <c r="N339" i="14"/>
  <c r="N340" i="14"/>
  <c r="N341" i="14"/>
  <c r="N342" i="14"/>
  <c r="N343" i="14"/>
  <c r="N344" i="14"/>
  <c r="N345" i="14"/>
  <c r="N346" i="14"/>
  <c r="N347" i="14"/>
  <c r="N348" i="14"/>
  <c r="N349" i="14"/>
  <c r="N350" i="14"/>
  <c r="N351" i="14"/>
  <c r="N352" i="14"/>
  <c r="N353" i="14"/>
  <c r="N354" i="14"/>
  <c r="N355" i="14"/>
  <c r="N356" i="14"/>
  <c r="N357" i="14"/>
  <c r="N358" i="14"/>
  <c r="N359" i="14"/>
  <c r="N360" i="14"/>
  <c r="N361" i="14"/>
  <c r="N362" i="14"/>
  <c r="N363" i="14"/>
  <c r="N364" i="14"/>
  <c r="N365" i="14"/>
  <c r="N366" i="14"/>
  <c r="N367" i="14"/>
  <c r="N368" i="14"/>
  <c r="N369" i="14"/>
  <c r="N370" i="14"/>
  <c r="N371" i="14"/>
  <c r="N372" i="14"/>
  <c r="N373" i="14"/>
  <c r="N374" i="14"/>
  <c r="N375" i="14"/>
  <c r="N376" i="14"/>
  <c r="N377" i="14"/>
  <c r="N378" i="14"/>
  <c r="N379" i="14"/>
  <c r="N380" i="14"/>
  <c r="N381" i="14"/>
  <c r="N382" i="14"/>
  <c r="N383" i="14"/>
  <c r="N384" i="14"/>
  <c r="N385" i="14"/>
  <c r="N386" i="14"/>
  <c r="N387" i="14"/>
  <c r="N388" i="14"/>
  <c r="N389" i="14"/>
  <c r="N390" i="14"/>
  <c r="N391" i="14"/>
  <c r="N392" i="14"/>
  <c r="N393" i="14"/>
  <c r="N394" i="14"/>
  <c r="N395" i="14"/>
  <c r="N396" i="14"/>
  <c r="N397" i="14"/>
  <c r="N398" i="14"/>
  <c r="N399" i="14"/>
  <c r="N400" i="14"/>
  <c r="N401" i="14"/>
  <c r="N402" i="14"/>
  <c r="N403" i="14"/>
  <c r="N404" i="14"/>
  <c r="N405" i="14"/>
  <c r="N406" i="14"/>
  <c r="N407" i="14"/>
  <c r="N408" i="14"/>
  <c r="N409" i="14"/>
  <c r="N410" i="14"/>
  <c r="N411" i="14"/>
  <c r="N412" i="14"/>
  <c r="N413" i="14"/>
  <c r="N414" i="14"/>
  <c r="N415" i="14"/>
  <c r="N416" i="14"/>
  <c r="N417" i="14"/>
  <c r="N418" i="14"/>
  <c r="N419" i="14"/>
  <c r="N420" i="14"/>
  <c r="N421" i="14"/>
  <c r="N422" i="14"/>
  <c r="N423" i="14"/>
  <c r="N424" i="14"/>
  <c r="N425" i="14"/>
  <c r="N426" i="14"/>
  <c r="N427" i="14"/>
  <c r="N428" i="14"/>
  <c r="N429" i="14"/>
  <c r="N430" i="14"/>
  <c r="N431" i="14"/>
  <c r="N432" i="14"/>
  <c r="N433" i="14"/>
  <c r="N434" i="14"/>
  <c r="N435" i="14"/>
  <c r="N436" i="14"/>
  <c r="N437" i="14"/>
  <c r="N438" i="14"/>
  <c r="N439" i="14"/>
  <c r="N440" i="14"/>
  <c r="N441" i="14"/>
  <c r="N442" i="14"/>
  <c r="N443" i="14"/>
  <c r="N444" i="14"/>
  <c r="N445" i="14"/>
  <c r="N446" i="14"/>
  <c r="N447" i="14"/>
  <c r="N448" i="14"/>
  <c r="N449" i="14"/>
  <c r="N450" i="14"/>
  <c r="N451" i="14"/>
  <c r="N452" i="14"/>
  <c r="N453" i="14"/>
  <c r="N454" i="14"/>
  <c r="N455" i="14"/>
  <c r="N456" i="14"/>
  <c r="N457" i="14"/>
  <c r="N458" i="14"/>
  <c r="N459" i="14"/>
  <c r="N460" i="14"/>
  <c r="N461" i="14"/>
  <c r="N462" i="14"/>
  <c r="N463" i="14"/>
  <c r="N464" i="14"/>
  <c r="N465" i="14"/>
  <c r="N466" i="14"/>
  <c r="N467" i="14"/>
  <c r="N468" i="14"/>
  <c r="N469" i="14"/>
  <c r="N470" i="14"/>
  <c r="N471" i="14"/>
  <c r="N472" i="14"/>
  <c r="N473" i="14"/>
  <c r="N474" i="14"/>
  <c r="N475" i="14"/>
  <c r="N476" i="14"/>
  <c r="N477" i="14"/>
  <c r="N478" i="14"/>
  <c r="N479" i="14"/>
  <c r="N480" i="14"/>
  <c r="N481" i="14"/>
  <c r="N482" i="14"/>
  <c r="N483" i="14"/>
  <c r="N484" i="14"/>
  <c r="N485" i="14"/>
  <c r="N486" i="14"/>
  <c r="N487" i="14"/>
  <c r="N488" i="14"/>
  <c r="N489" i="14"/>
  <c r="N490" i="14"/>
  <c r="N491" i="14"/>
  <c r="N492" i="14"/>
  <c r="N493" i="14"/>
  <c r="N494" i="14"/>
  <c r="N495" i="14"/>
  <c r="N496" i="14"/>
  <c r="N497" i="14"/>
  <c r="N498" i="14"/>
  <c r="N499" i="14"/>
  <c r="N500" i="14"/>
  <c r="N501" i="14"/>
  <c r="N502" i="14"/>
  <c r="N503" i="14"/>
  <c r="N504" i="14"/>
  <c r="N505" i="14"/>
  <c r="N506" i="14"/>
  <c r="N507" i="14"/>
  <c r="N508" i="14"/>
  <c r="N509" i="14"/>
  <c r="N510" i="14"/>
  <c r="N511" i="14"/>
  <c r="N512" i="14"/>
  <c r="N513" i="14"/>
  <c r="N514" i="14"/>
  <c r="N515" i="14"/>
  <c r="N516" i="14"/>
  <c r="N517" i="14"/>
  <c r="N518" i="14"/>
  <c r="N519" i="14"/>
  <c r="N520" i="14"/>
  <c r="N521" i="14"/>
  <c r="N522" i="14"/>
  <c r="N523" i="14"/>
  <c r="N524" i="14"/>
  <c r="N525" i="14"/>
  <c r="N526" i="14"/>
  <c r="N527" i="14"/>
  <c r="N528" i="14"/>
  <c r="N529" i="14"/>
  <c r="N530" i="14"/>
  <c r="N531" i="14"/>
  <c r="N532" i="14"/>
  <c r="N533" i="14"/>
  <c r="N534" i="14"/>
  <c r="N535" i="14"/>
  <c r="N536" i="14"/>
  <c r="N537" i="14"/>
  <c r="N538" i="14"/>
  <c r="N539" i="14"/>
  <c r="N540" i="14"/>
  <c r="N541" i="14"/>
  <c r="N542" i="14"/>
  <c r="N543" i="14"/>
  <c r="N544" i="14"/>
  <c r="N545" i="14"/>
  <c r="N546" i="14"/>
  <c r="N547" i="14"/>
  <c r="N548" i="14"/>
  <c r="N549" i="14"/>
  <c r="N550" i="14"/>
  <c r="N551" i="14"/>
  <c r="N552" i="14"/>
  <c r="N553" i="14"/>
  <c r="N554" i="14"/>
  <c r="N555" i="14"/>
  <c r="N556" i="14"/>
  <c r="N557" i="14"/>
  <c r="N558" i="14"/>
  <c r="N559" i="14"/>
  <c r="N560" i="14"/>
  <c r="N561" i="14"/>
  <c r="N562" i="14"/>
  <c r="N563" i="14"/>
  <c r="N564" i="14"/>
  <c r="N565" i="14"/>
  <c r="N566" i="14"/>
  <c r="N567" i="14"/>
  <c r="N568" i="14"/>
  <c r="N569" i="14"/>
  <c r="N570" i="14"/>
  <c r="N571" i="14"/>
  <c r="N572" i="14"/>
  <c r="N573" i="14"/>
  <c r="N574" i="14"/>
  <c r="N575" i="14"/>
  <c r="N576" i="14"/>
  <c r="N577" i="14"/>
  <c r="N578" i="14"/>
  <c r="N579" i="14"/>
  <c r="N580" i="14"/>
  <c r="N581" i="14"/>
  <c r="N582" i="14"/>
  <c r="N583" i="14"/>
  <c r="N584" i="14"/>
  <c r="N585" i="14"/>
  <c r="N586" i="14"/>
  <c r="N587" i="14"/>
  <c r="N588" i="14"/>
  <c r="N589" i="14"/>
  <c r="N590" i="14"/>
  <c r="N591" i="14"/>
  <c r="N592" i="14"/>
  <c r="N593" i="14"/>
  <c r="N594" i="14"/>
  <c r="N595" i="14"/>
  <c r="N596" i="14"/>
  <c r="N597" i="14"/>
  <c r="N598" i="14"/>
  <c r="N599" i="14"/>
  <c r="N600" i="14"/>
  <c r="N601" i="14"/>
  <c r="N602" i="14"/>
  <c r="N603" i="14"/>
  <c r="N604" i="14"/>
  <c r="N605" i="14"/>
  <c r="N606" i="14"/>
  <c r="N607" i="14"/>
  <c r="N608" i="14"/>
  <c r="N609" i="14"/>
  <c r="N610" i="14"/>
  <c r="N611" i="14"/>
  <c r="N612" i="14"/>
  <c r="N613" i="14"/>
  <c r="N614" i="14"/>
  <c r="N615" i="14"/>
  <c r="N616" i="14"/>
  <c r="N617" i="14"/>
  <c r="N618" i="14"/>
  <c r="N619" i="14"/>
  <c r="N620" i="14"/>
  <c r="N621" i="14"/>
  <c r="N622" i="14"/>
  <c r="N623" i="14"/>
  <c r="N624" i="14"/>
  <c r="N625" i="14"/>
  <c r="N626" i="14"/>
  <c r="N627" i="14"/>
  <c r="N628" i="14"/>
  <c r="N629" i="14"/>
  <c r="N630" i="14"/>
  <c r="N631" i="14"/>
  <c r="N632" i="14"/>
  <c r="N633" i="14"/>
  <c r="N634" i="14"/>
  <c r="N635" i="14"/>
  <c r="N636" i="14"/>
  <c r="N637" i="14"/>
  <c r="N638" i="14"/>
  <c r="N639" i="14"/>
  <c r="N640" i="14"/>
  <c r="N641" i="14"/>
  <c r="N642" i="14"/>
  <c r="N643" i="14"/>
  <c r="N644" i="14"/>
  <c r="N645" i="14"/>
  <c r="N646" i="14"/>
  <c r="N647" i="14"/>
  <c r="N648" i="14"/>
  <c r="N649" i="14"/>
  <c r="N650" i="14"/>
  <c r="N651" i="14"/>
  <c r="N652" i="14"/>
  <c r="N653" i="14"/>
  <c r="N654" i="14"/>
  <c r="N655" i="14"/>
  <c r="N656" i="14"/>
  <c r="N657" i="14"/>
  <c r="N658" i="14"/>
  <c r="N659" i="14"/>
  <c r="N660" i="14"/>
  <c r="N661" i="14"/>
  <c r="N662" i="14"/>
  <c r="N663" i="14"/>
  <c r="N664" i="14"/>
  <c r="N665" i="14"/>
  <c r="N666" i="14"/>
  <c r="N667" i="14"/>
  <c r="N668" i="14"/>
  <c r="N669" i="14"/>
  <c r="N670" i="14"/>
  <c r="N671" i="14"/>
  <c r="N672" i="14"/>
  <c r="N673" i="14"/>
  <c r="N674" i="14"/>
  <c r="N675" i="14"/>
  <c r="N676" i="14"/>
  <c r="N677" i="14"/>
  <c r="N678" i="14"/>
  <c r="N679" i="14"/>
  <c r="N680" i="14"/>
  <c r="N681" i="14"/>
  <c r="N682" i="14"/>
  <c r="N683" i="14"/>
  <c r="N684" i="14"/>
  <c r="N685" i="14"/>
  <c r="N686" i="14"/>
  <c r="N687" i="14"/>
  <c r="N688" i="14"/>
  <c r="N689" i="14"/>
  <c r="N690" i="14"/>
  <c r="N691" i="14"/>
  <c r="N692" i="14"/>
  <c r="N693" i="14"/>
  <c r="N694" i="14"/>
  <c r="N695" i="14"/>
  <c r="N696" i="14"/>
  <c r="N697" i="14"/>
  <c r="N698" i="14"/>
  <c r="N699" i="14"/>
  <c r="N700" i="14"/>
  <c r="N701" i="14"/>
  <c r="N702" i="14"/>
  <c r="N703" i="14"/>
  <c r="N704" i="14"/>
  <c r="N705" i="14"/>
  <c r="N706" i="14"/>
  <c r="N707" i="14"/>
  <c r="N708" i="14"/>
  <c r="N709" i="14"/>
  <c r="N710" i="14"/>
  <c r="N711" i="14"/>
  <c r="N712" i="14"/>
  <c r="N713" i="14"/>
  <c r="N714" i="14"/>
  <c r="N715" i="14"/>
  <c r="N716" i="14"/>
  <c r="N717" i="14"/>
  <c r="N718" i="14"/>
  <c r="N719" i="14"/>
  <c r="N720" i="14"/>
  <c r="N721" i="14"/>
  <c r="N722" i="14"/>
  <c r="N723" i="14"/>
  <c r="N724" i="14"/>
  <c r="N725" i="14"/>
  <c r="N726" i="14"/>
  <c r="N727" i="14"/>
  <c r="N728" i="14"/>
  <c r="N729" i="14"/>
  <c r="N730" i="14"/>
  <c r="N731" i="14"/>
  <c r="N732" i="14"/>
  <c r="N733" i="14"/>
  <c r="N734" i="14"/>
  <c r="N735" i="14"/>
  <c r="N736" i="14"/>
  <c r="N737" i="14"/>
  <c r="N738" i="14"/>
  <c r="N739" i="14"/>
  <c r="N740" i="14"/>
  <c r="N741" i="14"/>
  <c r="N742" i="14"/>
  <c r="N743" i="14"/>
  <c r="N744" i="14"/>
  <c r="N745" i="14"/>
  <c r="N746" i="14"/>
  <c r="N747" i="14"/>
  <c r="N748" i="14"/>
  <c r="N749" i="14"/>
  <c r="N750" i="14"/>
  <c r="N751" i="14"/>
  <c r="N752" i="14"/>
  <c r="N753" i="14"/>
  <c r="N754" i="14"/>
  <c r="N755" i="14"/>
  <c r="N756" i="14"/>
  <c r="N757" i="14"/>
  <c r="N758" i="14"/>
  <c r="N759" i="14"/>
  <c r="N760" i="14"/>
  <c r="N761" i="14"/>
  <c r="N762" i="14"/>
  <c r="N763" i="14"/>
  <c r="N764" i="14"/>
  <c r="N765" i="14"/>
  <c r="N766" i="14"/>
  <c r="N767" i="14"/>
  <c r="N768" i="14"/>
  <c r="N769" i="14"/>
  <c r="N770" i="14"/>
  <c r="N771" i="14"/>
  <c r="N772" i="14"/>
  <c r="N773" i="14"/>
  <c r="N774" i="14"/>
  <c r="N775" i="14"/>
  <c r="N776" i="14"/>
  <c r="N777" i="14"/>
  <c r="N778" i="14"/>
  <c r="N779" i="14"/>
  <c r="N780" i="14"/>
  <c r="N781" i="14"/>
  <c r="N782" i="14"/>
  <c r="N783" i="14"/>
  <c r="N784" i="14"/>
  <c r="N785" i="14"/>
  <c r="N786" i="14"/>
  <c r="N787" i="14"/>
  <c r="N788" i="14"/>
  <c r="N789" i="14"/>
  <c r="N790" i="14"/>
  <c r="N791" i="14"/>
  <c r="N792" i="14"/>
  <c r="N793" i="14"/>
  <c r="N794" i="14"/>
  <c r="N795" i="14"/>
  <c r="N796" i="14"/>
  <c r="N797" i="14"/>
  <c r="N798" i="14"/>
  <c r="N799" i="14"/>
  <c r="N800" i="14"/>
  <c r="N801" i="14"/>
  <c r="N802" i="14"/>
  <c r="N803" i="14"/>
  <c r="N804" i="14"/>
  <c r="N805" i="14"/>
  <c r="N806" i="14"/>
  <c r="N807" i="14"/>
  <c r="N808" i="14"/>
  <c r="N809" i="14"/>
  <c r="N810" i="14"/>
  <c r="N811" i="14"/>
  <c r="N812" i="14"/>
  <c r="N813" i="14"/>
  <c r="N814" i="14"/>
  <c r="N815" i="14"/>
  <c r="N816" i="14"/>
  <c r="N817" i="14"/>
  <c r="N818" i="14"/>
  <c r="N819" i="14"/>
  <c r="N820" i="14"/>
  <c r="N821" i="14"/>
  <c r="N822" i="14"/>
  <c r="N823" i="14"/>
  <c r="N824" i="14"/>
  <c r="N825" i="14"/>
  <c r="N826" i="14"/>
  <c r="N827" i="14"/>
  <c r="N828" i="14"/>
  <c r="N829" i="14"/>
  <c r="N830" i="14"/>
  <c r="N831" i="14"/>
  <c r="N832" i="14"/>
  <c r="N833" i="14"/>
  <c r="N834" i="14"/>
  <c r="N835" i="14"/>
  <c r="N836" i="14"/>
  <c r="N837" i="14"/>
  <c r="N838" i="14"/>
  <c r="N839" i="14"/>
  <c r="N840" i="14"/>
  <c r="N841" i="14"/>
  <c r="N842" i="14"/>
  <c r="N843" i="14"/>
  <c r="N844" i="14"/>
  <c r="N845" i="14"/>
  <c r="N846" i="14"/>
  <c r="N847" i="14"/>
  <c r="N848" i="14"/>
  <c r="N849" i="14"/>
  <c r="N850" i="14"/>
  <c r="N851" i="14"/>
  <c r="N852" i="14"/>
  <c r="N853" i="14"/>
  <c r="N854" i="14"/>
  <c r="N855" i="14"/>
  <c r="N856" i="14"/>
  <c r="N857" i="14"/>
  <c r="N858" i="14"/>
  <c r="N859" i="14"/>
  <c r="N860" i="14"/>
  <c r="N861" i="14"/>
  <c r="N862" i="14"/>
  <c r="N863" i="14"/>
  <c r="N864" i="14"/>
  <c r="N865" i="14"/>
  <c r="N866" i="14"/>
  <c r="N867" i="14"/>
  <c r="N868" i="14"/>
  <c r="N869" i="14"/>
  <c r="N870" i="14"/>
  <c r="N871" i="14"/>
  <c r="N872" i="14"/>
  <c r="N873" i="14"/>
  <c r="N874" i="14"/>
  <c r="N875" i="14"/>
  <c r="N876" i="14"/>
  <c r="N877" i="14"/>
  <c r="N878" i="14"/>
  <c r="N879" i="14"/>
  <c r="N880" i="14"/>
  <c r="N881" i="14"/>
  <c r="N882" i="14"/>
  <c r="N883" i="14"/>
  <c r="N884" i="14"/>
  <c r="N885" i="14"/>
  <c r="N886" i="14"/>
  <c r="N887" i="14"/>
  <c r="N888" i="14"/>
  <c r="N889" i="14"/>
  <c r="N890" i="14"/>
  <c r="N891" i="14"/>
  <c r="N892" i="14"/>
  <c r="N893" i="14"/>
  <c r="N894" i="14"/>
  <c r="N895" i="14"/>
  <c r="N896" i="14"/>
  <c r="N897" i="14"/>
  <c r="N898" i="14"/>
  <c r="N899" i="14"/>
  <c r="N900" i="14"/>
  <c r="N901" i="14"/>
  <c r="N902" i="14"/>
  <c r="N903" i="14"/>
  <c r="N904" i="14"/>
  <c r="N905" i="14"/>
  <c r="N906" i="14"/>
  <c r="N907" i="14"/>
  <c r="N908" i="14"/>
  <c r="N909" i="14"/>
  <c r="N910" i="14"/>
  <c r="N911" i="14"/>
  <c r="N912" i="14"/>
  <c r="N913" i="14"/>
  <c r="N914" i="14"/>
  <c r="N915" i="14"/>
  <c r="N916" i="14"/>
  <c r="N917" i="14"/>
  <c r="N918" i="14"/>
  <c r="N919" i="14"/>
  <c r="N920" i="14"/>
  <c r="N921" i="14"/>
  <c r="N922" i="14"/>
  <c r="N923" i="14"/>
  <c r="N924" i="14"/>
  <c r="N925" i="14"/>
  <c r="N926" i="14"/>
  <c r="N927" i="14"/>
  <c r="N928" i="14"/>
  <c r="N929" i="14"/>
  <c r="N930" i="14"/>
  <c r="N931" i="14"/>
  <c r="N932" i="14"/>
  <c r="N933" i="14"/>
  <c r="N934" i="14"/>
  <c r="N935" i="14"/>
  <c r="N936" i="14"/>
  <c r="N937" i="14"/>
  <c r="N938" i="14"/>
  <c r="N939" i="14"/>
  <c r="N940" i="14"/>
  <c r="N941" i="14"/>
  <c r="N942" i="14"/>
  <c r="N943" i="14"/>
  <c r="N944" i="14"/>
  <c r="N945" i="14"/>
  <c r="N946" i="14"/>
  <c r="N947" i="14"/>
  <c r="N948" i="14"/>
  <c r="N949" i="14"/>
  <c r="N950" i="14"/>
  <c r="N951" i="14"/>
  <c r="N952" i="14"/>
  <c r="N953" i="14"/>
  <c r="N954" i="14"/>
  <c r="N955" i="14"/>
  <c r="N956" i="14"/>
  <c r="N957" i="14"/>
  <c r="N958" i="14"/>
  <c r="N959" i="14"/>
  <c r="N960" i="14"/>
  <c r="N961" i="14"/>
  <c r="N962" i="14"/>
  <c r="N963" i="14"/>
  <c r="N964" i="14"/>
  <c r="N965" i="14"/>
  <c r="N966" i="14"/>
  <c r="N967" i="14"/>
  <c r="N968" i="14"/>
  <c r="N969" i="14"/>
  <c r="N970" i="14"/>
  <c r="N971" i="14"/>
  <c r="N972" i="14"/>
  <c r="N973" i="14"/>
  <c r="N974" i="14"/>
  <c r="N975" i="14"/>
  <c r="N976" i="14"/>
  <c r="N977" i="14"/>
  <c r="N978" i="14"/>
  <c r="N979" i="14"/>
  <c r="N980" i="14"/>
  <c r="N981" i="14"/>
  <c r="N982" i="14"/>
  <c r="N983" i="14"/>
  <c r="N984" i="14"/>
  <c r="N985" i="14"/>
  <c r="N986" i="14"/>
  <c r="N987" i="14"/>
  <c r="N988" i="14"/>
  <c r="N989" i="14"/>
  <c r="N990" i="14"/>
  <c r="N991" i="14"/>
  <c r="N992" i="14"/>
  <c r="N993" i="14"/>
  <c r="N994" i="14"/>
  <c r="N995" i="14"/>
  <c r="N996" i="14"/>
  <c r="N997" i="14"/>
  <c r="N998" i="14"/>
  <c r="N999" i="14"/>
  <c r="N1000" i="14"/>
  <c r="N1001" i="14"/>
  <c r="N1002" i="14"/>
  <c r="N1003" i="14"/>
  <c r="N1004" i="14"/>
  <c r="N1005" i="14"/>
  <c r="N1006" i="14"/>
  <c r="N1007" i="14"/>
  <c r="N1008" i="14"/>
  <c r="N1009" i="14"/>
  <c r="N1010" i="14"/>
  <c r="N1011" i="14"/>
  <c r="N1012" i="14"/>
  <c r="N1013" i="14"/>
  <c r="N1014" i="14"/>
  <c r="N1015" i="14"/>
  <c r="N1016" i="14"/>
  <c r="N1017" i="14"/>
  <c r="N1018" i="14"/>
  <c r="N1019" i="14"/>
  <c r="N1020" i="14"/>
  <c r="N1021" i="14"/>
  <c r="N1022" i="14"/>
  <c r="N1023" i="14"/>
  <c r="N1024" i="14"/>
  <c r="N1025" i="14"/>
  <c r="N1026" i="14"/>
  <c r="N1027" i="14"/>
  <c r="N1028" i="14"/>
  <c r="N1029" i="14"/>
  <c r="N1030" i="14"/>
  <c r="N1031" i="14"/>
  <c r="N1032" i="14"/>
  <c r="N1033" i="14"/>
  <c r="N1034" i="14"/>
  <c r="N1035" i="14"/>
  <c r="N1036" i="14"/>
  <c r="N1037" i="14"/>
  <c r="N1038" i="14"/>
  <c r="N1039" i="14"/>
  <c r="N1040" i="14"/>
  <c r="N1041" i="14"/>
  <c r="N1042" i="14"/>
  <c r="N1043" i="14"/>
  <c r="N1044" i="14"/>
  <c r="N1045" i="14"/>
  <c r="N1046" i="14"/>
  <c r="N1047" i="14"/>
  <c r="N1048" i="14"/>
  <c r="N1049" i="14"/>
  <c r="N1050" i="14"/>
  <c r="N1051" i="14"/>
  <c r="N1052" i="14"/>
  <c r="N1053" i="14"/>
  <c r="N1054" i="14"/>
  <c r="N1055" i="14"/>
  <c r="N1056" i="14"/>
  <c r="N1057" i="14"/>
  <c r="N1058" i="14"/>
  <c r="N1059" i="14"/>
  <c r="N1060" i="14"/>
  <c r="N1061" i="14"/>
  <c r="N1062" i="14"/>
  <c r="N1063" i="14"/>
  <c r="N1064" i="14"/>
  <c r="N1065" i="14"/>
  <c r="N1066" i="14"/>
  <c r="N1067" i="14"/>
  <c r="N1068" i="14"/>
  <c r="N1069" i="14"/>
  <c r="N1070" i="14"/>
  <c r="N1071" i="14"/>
  <c r="N1072" i="14"/>
  <c r="N1073" i="14"/>
  <c r="N1074" i="14"/>
  <c r="N1075" i="14"/>
  <c r="N1076" i="14"/>
  <c r="N1077" i="14"/>
  <c r="N1078" i="14"/>
  <c r="N1079" i="14"/>
  <c r="N1080" i="14"/>
  <c r="N1081" i="14"/>
  <c r="N1082" i="14"/>
  <c r="N1083" i="14"/>
  <c r="N1084" i="14"/>
  <c r="N1085" i="14"/>
  <c r="N1086" i="14"/>
  <c r="N1087" i="14"/>
  <c r="N1088" i="14"/>
  <c r="N1089" i="14"/>
  <c r="N1090" i="14"/>
  <c r="N1091" i="14"/>
  <c r="N1092" i="14"/>
  <c r="N1093" i="14"/>
  <c r="N1094" i="14"/>
  <c r="N1095" i="14"/>
  <c r="N1096" i="14"/>
  <c r="N1097" i="14"/>
  <c r="N1098" i="14"/>
  <c r="N1099" i="14"/>
  <c r="N1100" i="14"/>
  <c r="N1101" i="14"/>
  <c r="N1102" i="14"/>
  <c r="N1103" i="14"/>
  <c r="N1104" i="14"/>
  <c r="N1105" i="14"/>
  <c r="N1106" i="14"/>
  <c r="N1107" i="14"/>
  <c r="N1108" i="14"/>
  <c r="N1109" i="14"/>
  <c r="N1110" i="14"/>
  <c r="N1111" i="14"/>
  <c r="N1112" i="14"/>
  <c r="N1113" i="14"/>
  <c r="N1114" i="14"/>
  <c r="N1115" i="14"/>
  <c r="N1116" i="14"/>
  <c r="N1117" i="14"/>
  <c r="N1118" i="14"/>
  <c r="N1119" i="14"/>
  <c r="N1120" i="14"/>
  <c r="N1121" i="14"/>
  <c r="N1122" i="14"/>
  <c r="N1123" i="14"/>
  <c r="N1124" i="14"/>
  <c r="N1125" i="14"/>
  <c r="N1126" i="14"/>
  <c r="N1127" i="14"/>
  <c r="N1128" i="14"/>
  <c r="N1129" i="14"/>
  <c r="N1130" i="14"/>
  <c r="N1131" i="14"/>
  <c r="N1132" i="14"/>
  <c r="N1133" i="14"/>
  <c r="N1134" i="14"/>
  <c r="N1135" i="14"/>
  <c r="N1136" i="14"/>
  <c r="N1137" i="14"/>
  <c r="N1138" i="14"/>
  <c r="N1139" i="14"/>
  <c r="N1140" i="14"/>
  <c r="N1141" i="14"/>
  <c r="N1142" i="14"/>
  <c r="N1143" i="14"/>
  <c r="N1144" i="14"/>
  <c r="N1145" i="14"/>
  <c r="N1146" i="14"/>
  <c r="N1147" i="14"/>
  <c r="N1148" i="14"/>
  <c r="N1149" i="14"/>
  <c r="N1150" i="14"/>
  <c r="N1151" i="14"/>
  <c r="N1152" i="14"/>
  <c r="N1153" i="14"/>
  <c r="N1154" i="14"/>
  <c r="N1155" i="14"/>
  <c r="N1156" i="14"/>
  <c r="N1157" i="14"/>
  <c r="N1158" i="14"/>
  <c r="N1159" i="14"/>
  <c r="N1160" i="14"/>
  <c r="N1161" i="14"/>
  <c r="N1162" i="14"/>
  <c r="N1163" i="14"/>
  <c r="N1164" i="14"/>
  <c r="N1165" i="14"/>
  <c r="N1166" i="14"/>
  <c r="N1167" i="14"/>
  <c r="N1168" i="14"/>
  <c r="N1169" i="14"/>
  <c r="N1170" i="14"/>
  <c r="N1171" i="14"/>
  <c r="N1172" i="14"/>
  <c r="N1173" i="14"/>
  <c r="N1174" i="14"/>
  <c r="N1175" i="14"/>
  <c r="N1176" i="14"/>
  <c r="N1177" i="14"/>
  <c r="N1178" i="14"/>
  <c r="N1179" i="14"/>
  <c r="N1180" i="14"/>
  <c r="N1181" i="14"/>
  <c r="N1182" i="14"/>
  <c r="N1183" i="14"/>
  <c r="N1184" i="14"/>
  <c r="N1185" i="14"/>
  <c r="N1186" i="14"/>
  <c r="N1187" i="14"/>
  <c r="N1188" i="14"/>
  <c r="N1189" i="14"/>
  <c r="N1190" i="14"/>
  <c r="N1191" i="14"/>
  <c r="N1192" i="14"/>
  <c r="N1193" i="14"/>
  <c r="N1194" i="14"/>
  <c r="N1195" i="14"/>
  <c r="N1196" i="14"/>
  <c r="N1197" i="14"/>
  <c r="N1198" i="14"/>
  <c r="N1199" i="14"/>
  <c r="N1200" i="14"/>
  <c r="N1201" i="14"/>
  <c r="N1202" i="14"/>
  <c r="N1203" i="14"/>
  <c r="N1204" i="14"/>
  <c r="N1205" i="14"/>
  <c r="N1206" i="14"/>
  <c r="N1207" i="14"/>
  <c r="N1208" i="14"/>
  <c r="N1209" i="14"/>
  <c r="N1210" i="14"/>
  <c r="N1211" i="14"/>
  <c r="N1212" i="14"/>
  <c r="N1213" i="14"/>
  <c r="N1214" i="14"/>
  <c r="N1215" i="14"/>
  <c r="N1216" i="14"/>
  <c r="N1217" i="14"/>
  <c r="N1218" i="14"/>
  <c r="N1219" i="14"/>
  <c r="N1220" i="14"/>
  <c r="N1221" i="14"/>
  <c r="N1222" i="14"/>
  <c r="N1223" i="14"/>
  <c r="N1224" i="14"/>
  <c r="N1225" i="14"/>
  <c r="N1226" i="14"/>
  <c r="N1227" i="14"/>
  <c r="N1228" i="14"/>
  <c r="N1229" i="14"/>
  <c r="N1230" i="14"/>
  <c r="N1231" i="14"/>
  <c r="N1232" i="14"/>
  <c r="N1233" i="14"/>
  <c r="N1234" i="14"/>
  <c r="N1235" i="14"/>
  <c r="N1236" i="14"/>
  <c r="N1237" i="14"/>
  <c r="N1238" i="14"/>
  <c r="N1239" i="14"/>
  <c r="N1240" i="14"/>
  <c r="N1241" i="14"/>
  <c r="N1242" i="14"/>
  <c r="N1243" i="14"/>
  <c r="N1244" i="14"/>
  <c r="N1245" i="14"/>
  <c r="N1246" i="14"/>
  <c r="N1247" i="14"/>
  <c r="N1248" i="14"/>
  <c r="N1249" i="14"/>
  <c r="N1250" i="14"/>
  <c r="N1251" i="14"/>
  <c r="N1252" i="14"/>
  <c r="N1253" i="14"/>
  <c r="N1254" i="14"/>
  <c r="N1255" i="14"/>
  <c r="N1256" i="14"/>
  <c r="N1257" i="14"/>
  <c r="N1258" i="14"/>
  <c r="N1259" i="14"/>
  <c r="N1260" i="14"/>
  <c r="N1261" i="14"/>
  <c r="N1262" i="14"/>
  <c r="N1263" i="14"/>
  <c r="N1264" i="14"/>
  <c r="N1265" i="14"/>
  <c r="N1266" i="14"/>
  <c r="N1267" i="14"/>
  <c r="N1268" i="14"/>
  <c r="N1269" i="14"/>
  <c r="N1270" i="14"/>
  <c r="N1271" i="14"/>
  <c r="N1272" i="14"/>
  <c r="N1273" i="14"/>
  <c r="N1274" i="14"/>
  <c r="N1275" i="14"/>
  <c r="N1276" i="14"/>
  <c r="N1277" i="14"/>
  <c r="N1278" i="14"/>
  <c r="N1279" i="14"/>
  <c r="N1280" i="14"/>
  <c r="N1281" i="14"/>
  <c r="N1282" i="14"/>
  <c r="N1283" i="14"/>
  <c r="N1284" i="14"/>
  <c r="N1285" i="14"/>
  <c r="N1286" i="14"/>
  <c r="N1287" i="14"/>
  <c r="N1288" i="14"/>
  <c r="N1289" i="14"/>
  <c r="N1290" i="14"/>
  <c r="N1291" i="14"/>
  <c r="N1292" i="14"/>
  <c r="N1293" i="14"/>
  <c r="N1294" i="14"/>
  <c r="N1295" i="14"/>
  <c r="N1296" i="14"/>
  <c r="N1297" i="14"/>
  <c r="N1298" i="14"/>
  <c r="N1299" i="14"/>
  <c r="N1300" i="14"/>
  <c r="N1301" i="14"/>
  <c r="N1302" i="14"/>
  <c r="N1303" i="14"/>
  <c r="N1304" i="14"/>
  <c r="N1305" i="14"/>
  <c r="N1306" i="14"/>
  <c r="N1307" i="14"/>
  <c r="N1308" i="14"/>
  <c r="N1309" i="14"/>
  <c r="N1310" i="14"/>
  <c r="N1311" i="14"/>
  <c r="N1312" i="14"/>
  <c r="N1313" i="14"/>
  <c r="N1314" i="14"/>
  <c r="N1315" i="14"/>
  <c r="N1316" i="14"/>
  <c r="N1317" i="14"/>
  <c r="N1318" i="14"/>
  <c r="N1319" i="14"/>
  <c r="N1320" i="14"/>
  <c r="N1321" i="14"/>
  <c r="N1322" i="14"/>
  <c r="N1323" i="14"/>
  <c r="N1324" i="14"/>
  <c r="N1325" i="14"/>
  <c r="N1326" i="14"/>
  <c r="N1327" i="14"/>
  <c r="N1328" i="14"/>
  <c r="N1329" i="14"/>
  <c r="N1330" i="14"/>
  <c r="N1331" i="14"/>
  <c r="N1332" i="14"/>
  <c r="N1333" i="14"/>
  <c r="N1334" i="14"/>
  <c r="N1335" i="14"/>
  <c r="N1336" i="14"/>
  <c r="N1337" i="14"/>
  <c r="N1338" i="14"/>
  <c r="N1339" i="14"/>
  <c r="N1340" i="14"/>
  <c r="N1341" i="14"/>
  <c r="N1342" i="14"/>
  <c r="N1343" i="14"/>
  <c r="N1344" i="14"/>
  <c r="N1345" i="14"/>
  <c r="N1346" i="14"/>
  <c r="N1347" i="14"/>
  <c r="N1348" i="14"/>
  <c r="N1349" i="14"/>
  <c r="N1350" i="14"/>
  <c r="N1351" i="14"/>
  <c r="N1352" i="14"/>
  <c r="N1353" i="14"/>
  <c r="N1354" i="14"/>
  <c r="N1355" i="14"/>
  <c r="N1356" i="14"/>
  <c r="N1357" i="14"/>
  <c r="N1358" i="14"/>
  <c r="N1359" i="14"/>
  <c r="N1360" i="14"/>
  <c r="N1361" i="14"/>
  <c r="N1362" i="14"/>
  <c r="N1363" i="14"/>
  <c r="N1364" i="14"/>
  <c r="N1365" i="14"/>
  <c r="N1366" i="14"/>
  <c r="N1367" i="14"/>
  <c r="N1368" i="14"/>
  <c r="N1369" i="14"/>
  <c r="N1370" i="14"/>
  <c r="N1371" i="14"/>
  <c r="N1372" i="14"/>
  <c r="N1373" i="14"/>
  <c r="N1374" i="14"/>
  <c r="N1375" i="14"/>
  <c r="N1376" i="14"/>
  <c r="N1377" i="14"/>
  <c r="N1378" i="14"/>
  <c r="N1379" i="14"/>
  <c r="N1380" i="14"/>
  <c r="N1381" i="14"/>
  <c r="N1382" i="14"/>
  <c r="N1383" i="14"/>
  <c r="N1384" i="14"/>
  <c r="N1385" i="14"/>
  <c r="N1386" i="14"/>
  <c r="N1387" i="14"/>
  <c r="N1388" i="14"/>
  <c r="N1389" i="14"/>
  <c r="N1390" i="14"/>
  <c r="N1391" i="14"/>
  <c r="N1392" i="14"/>
  <c r="N1393" i="14"/>
  <c r="N1394" i="14"/>
  <c r="N1395" i="14"/>
  <c r="N1396" i="14"/>
  <c r="N1397" i="14"/>
  <c r="N1398" i="14"/>
  <c r="N1399" i="14"/>
  <c r="N1400" i="14"/>
  <c r="N1401" i="14"/>
  <c r="N1402" i="14"/>
  <c r="N1403" i="14"/>
  <c r="N1404" i="14"/>
  <c r="N1405" i="14"/>
  <c r="N1406" i="14"/>
  <c r="N1407" i="14"/>
  <c r="N1408" i="14"/>
  <c r="N1409" i="14"/>
  <c r="N1410" i="14"/>
  <c r="N1411" i="14"/>
  <c r="N1412" i="14"/>
  <c r="N1413" i="14"/>
  <c r="N1414" i="14"/>
  <c r="N1415" i="14"/>
  <c r="N1416" i="14"/>
  <c r="N1417" i="14"/>
  <c r="N1418" i="14"/>
  <c r="N1419" i="14"/>
  <c r="N1420" i="14"/>
  <c r="N1421" i="14"/>
  <c r="N1422" i="14"/>
  <c r="N1423" i="14"/>
  <c r="N1424" i="14"/>
  <c r="N1425" i="14"/>
  <c r="N1426" i="14"/>
  <c r="N1427" i="14"/>
  <c r="N1428" i="14"/>
  <c r="N1429" i="14"/>
  <c r="N1430" i="14"/>
  <c r="N1431" i="14"/>
  <c r="N1432" i="14"/>
  <c r="N1433" i="14"/>
  <c r="N1434" i="14"/>
  <c r="N1435" i="14"/>
  <c r="N1436" i="14"/>
  <c r="N1437" i="14"/>
  <c r="N1438" i="14"/>
  <c r="N1439" i="14"/>
  <c r="N1440" i="14"/>
  <c r="N1441" i="14"/>
  <c r="N1442" i="14"/>
  <c r="N1443" i="14"/>
  <c r="N1444" i="14"/>
  <c r="N1445" i="14"/>
  <c r="N1446" i="14"/>
  <c r="N1447" i="14"/>
  <c r="N1448" i="14"/>
  <c r="N1449" i="14"/>
  <c r="N1450" i="14"/>
  <c r="N1451" i="14"/>
  <c r="N1452" i="14"/>
  <c r="N1453" i="14"/>
  <c r="N1454" i="14"/>
  <c r="N1455" i="14"/>
  <c r="N1456" i="14"/>
  <c r="N1457" i="14"/>
  <c r="N1458" i="14"/>
  <c r="N1459" i="14"/>
  <c r="N1460" i="14"/>
  <c r="N1461" i="14"/>
  <c r="N1462" i="14"/>
  <c r="N1463" i="14"/>
  <c r="N1464" i="14"/>
  <c r="N1465" i="14"/>
  <c r="N1466" i="14"/>
  <c r="N1467" i="14"/>
  <c r="N1468" i="14"/>
  <c r="N1469" i="14"/>
  <c r="N1470" i="14"/>
  <c r="N1471" i="14"/>
  <c r="N1472" i="14"/>
  <c r="N1473" i="14"/>
  <c r="N1474" i="14"/>
  <c r="N1475" i="14"/>
  <c r="N1476" i="14"/>
  <c r="N1477" i="14"/>
  <c r="N1478" i="14"/>
  <c r="N1479" i="14"/>
  <c r="N1480" i="14"/>
  <c r="N1481" i="14"/>
  <c r="N1482" i="14"/>
  <c r="N1483" i="14"/>
  <c r="N1484" i="14"/>
  <c r="N1485" i="14"/>
  <c r="N1486" i="14"/>
  <c r="N1487" i="14"/>
  <c r="N1488" i="14"/>
  <c r="N1489" i="14"/>
  <c r="N1490" i="14"/>
  <c r="N1491" i="14"/>
  <c r="N1492" i="14"/>
  <c r="N1493" i="14"/>
  <c r="N1494" i="14"/>
  <c r="N1495" i="14"/>
  <c r="N1496" i="14"/>
  <c r="N1497" i="14"/>
  <c r="N1498" i="14"/>
  <c r="N1499" i="14"/>
  <c r="N1500" i="14"/>
  <c r="N1501" i="14"/>
  <c r="N1502" i="14"/>
  <c r="N1503" i="14"/>
  <c r="N1504" i="14"/>
  <c r="N1505" i="14"/>
  <c r="N1506" i="14"/>
  <c r="N1507" i="14"/>
  <c r="N1508" i="14"/>
  <c r="N1509" i="14"/>
  <c r="N1510" i="14"/>
  <c r="N1511" i="14"/>
  <c r="N1512" i="14"/>
  <c r="N1513" i="14"/>
  <c r="N1514" i="14"/>
  <c r="N1515" i="14"/>
  <c r="N1516" i="14"/>
  <c r="N1517" i="14"/>
  <c r="N1518" i="14"/>
  <c r="N1519" i="14"/>
  <c r="N1520" i="14"/>
  <c r="N1521" i="14"/>
  <c r="N1522" i="14"/>
  <c r="N1523" i="14"/>
  <c r="N1524" i="14"/>
  <c r="N1525" i="14"/>
  <c r="N1526" i="14"/>
  <c r="N1527" i="14"/>
  <c r="N1528" i="14"/>
  <c r="N1529" i="14"/>
  <c r="N1530" i="14"/>
  <c r="N1531" i="14"/>
  <c r="N1532" i="14"/>
  <c r="N1533" i="14"/>
  <c r="N1534" i="14"/>
  <c r="N1535" i="14"/>
  <c r="N1536" i="14"/>
  <c r="N1537" i="14"/>
  <c r="N1538" i="14"/>
  <c r="N1539" i="14"/>
  <c r="N1540" i="14"/>
  <c r="N1541" i="14"/>
  <c r="N1542" i="14"/>
  <c r="N1543" i="14"/>
  <c r="N1544" i="14"/>
  <c r="N1545" i="14"/>
  <c r="N1546" i="14"/>
  <c r="N1547" i="14"/>
  <c r="N1548" i="14"/>
  <c r="N1549" i="14"/>
  <c r="N1550" i="14"/>
  <c r="N1551" i="14"/>
  <c r="N1552" i="14"/>
  <c r="N1553" i="14"/>
  <c r="N1554" i="14"/>
  <c r="N1555" i="14"/>
  <c r="N1556" i="14"/>
  <c r="N1557" i="14"/>
  <c r="N1558" i="14"/>
  <c r="N1559" i="14"/>
  <c r="N1560" i="14"/>
  <c r="N1561" i="14"/>
  <c r="N1562" i="14"/>
  <c r="N1563" i="14"/>
  <c r="N1564" i="14"/>
  <c r="N1565" i="14"/>
  <c r="N1566" i="14"/>
  <c r="N1567" i="14"/>
  <c r="N1568" i="14"/>
  <c r="N1569" i="14"/>
  <c r="N1570" i="14"/>
  <c r="N1571" i="14"/>
  <c r="N1572" i="14"/>
  <c r="N1573" i="14"/>
  <c r="N1574" i="14"/>
  <c r="N1575" i="14"/>
  <c r="N1576" i="14"/>
  <c r="N1577" i="14"/>
  <c r="N1578" i="14"/>
  <c r="N1579" i="14"/>
  <c r="N1580" i="14"/>
  <c r="N1581" i="14"/>
  <c r="N1582" i="14"/>
  <c r="N1583" i="14"/>
  <c r="N1584" i="14"/>
  <c r="N1585" i="14"/>
  <c r="N1586" i="14"/>
  <c r="N1587" i="14"/>
  <c r="N1588" i="14"/>
  <c r="N1589" i="14"/>
  <c r="N1590" i="14"/>
  <c r="N1591" i="14"/>
  <c r="N1592" i="14"/>
  <c r="N1593" i="14"/>
  <c r="N1594" i="14"/>
  <c r="N1595" i="14"/>
  <c r="N1596" i="14"/>
  <c r="N1597" i="14"/>
  <c r="N1598" i="14"/>
  <c r="N1599" i="14"/>
  <c r="N1600" i="14"/>
  <c r="N1601" i="14"/>
  <c r="N1602" i="14"/>
  <c r="N1603" i="14"/>
  <c r="N1604" i="14"/>
  <c r="N1605" i="14"/>
  <c r="N1606" i="14"/>
  <c r="N1607" i="14"/>
  <c r="N1608" i="14"/>
  <c r="N1609" i="14"/>
  <c r="N1610" i="14"/>
  <c r="N1611" i="14"/>
  <c r="N1612" i="14"/>
  <c r="N1613" i="14"/>
  <c r="N1614" i="14"/>
  <c r="N1615" i="14"/>
  <c r="N1616" i="14"/>
  <c r="N1617" i="14"/>
  <c r="N1618" i="14"/>
  <c r="N1619" i="14"/>
  <c r="N1620" i="14"/>
  <c r="N1621" i="14"/>
  <c r="N1622" i="14"/>
  <c r="N1623" i="14"/>
  <c r="N1624" i="14"/>
  <c r="N1625" i="14"/>
  <c r="N1626" i="14"/>
  <c r="N1627" i="14"/>
  <c r="N1628" i="14"/>
  <c r="N1629" i="14"/>
  <c r="N1630" i="14"/>
  <c r="N1631" i="14"/>
  <c r="N1632" i="14"/>
  <c r="N1633" i="14"/>
  <c r="N1634" i="14"/>
  <c r="N1635" i="14"/>
  <c r="N1636" i="14"/>
  <c r="N1637" i="14"/>
  <c r="N1638" i="14"/>
  <c r="N1639" i="14"/>
  <c r="N1640" i="14"/>
  <c r="N1641" i="14"/>
  <c r="N1642" i="14"/>
  <c r="N1643" i="14"/>
  <c r="N1644" i="14"/>
  <c r="N1645" i="14"/>
  <c r="N1646" i="14"/>
  <c r="N1647" i="14"/>
  <c r="N1648" i="14"/>
  <c r="N1649" i="14"/>
  <c r="N1650" i="14"/>
  <c r="N1651" i="14"/>
  <c r="N1652" i="14"/>
  <c r="N1653" i="14"/>
  <c r="N1654" i="14"/>
  <c r="N1655" i="14"/>
  <c r="N1656" i="14"/>
  <c r="N1657" i="14"/>
  <c r="N1658" i="14"/>
  <c r="N1659" i="14"/>
  <c r="N1660" i="14"/>
  <c r="N1661" i="14"/>
  <c r="N1662" i="14"/>
  <c r="N1663" i="14"/>
  <c r="N1664" i="14"/>
  <c r="N1665" i="14"/>
  <c r="N1666" i="14"/>
  <c r="N1667" i="14"/>
  <c r="N1668" i="14"/>
  <c r="N1669" i="14"/>
  <c r="N1670" i="14"/>
  <c r="N1671" i="14"/>
  <c r="N1672" i="14"/>
  <c r="N1673" i="14"/>
  <c r="N1674" i="14"/>
  <c r="N1675" i="14"/>
  <c r="N1676" i="14"/>
  <c r="N1677" i="14"/>
  <c r="N1678" i="14"/>
  <c r="N1679" i="14"/>
  <c r="N1680" i="14"/>
  <c r="N1681" i="14"/>
  <c r="N1682" i="14"/>
  <c r="N1683" i="14"/>
  <c r="N1684" i="14"/>
  <c r="N1685" i="14"/>
  <c r="N1686" i="14"/>
  <c r="N1687" i="14"/>
  <c r="N1688" i="14"/>
  <c r="N1689" i="14"/>
  <c r="N1690" i="14"/>
  <c r="N1691" i="14"/>
  <c r="N1692" i="14"/>
  <c r="N1693" i="14"/>
  <c r="N1694" i="14"/>
  <c r="N1695" i="14"/>
  <c r="N1696" i="14"/>
  <c r="N1697" i="14"/>
  <c r="N1698" i="14"/>
  <c r="N1699" i="14"/>
  <c r="N1700" i="14"/>
  <c r="N1701" i="14"/>
  <c r="N1702" i="14"/>
  <c r="N1703" i="14"/>
  <c r="N1704" i="14"/>
  <c r="N1705" i="14"/>
  <c r="N1706" i="14"/>
  <c r="N1707" i="14"/>
  <c r="N1708" i="14"/>
  <c r="N1709" i="14"/>
  <c r="N1710" i="14"/>
  <c r="N1711" i="14"/>
  <c r="N1712" i="14"/>
  <c r="N1713" i="14"/>
  <c r="N1714" i="14"/>
  <c r="N1715" i="14"/>
  <c r="N1716" i="14"/>
  <c r="N1717" i="14"/>
  <c r="N1718" i="14"/>
  <c r="N1719" i="14"/>
  <c r="N1720" i="14"/>
  <c r="N1721" i="14"/>
  <c r="N1722" i="14"/>
  <c r="N1723" i="14"/>
  <c r="N1724" i="14"/>
  <c r="N1725" i="14"/>
  <c r="N1726" i="14"/>
  <c r="N1727" i="14"/>
  <c r="N1728" i="14"/>
  <c r="N1729" i="14"/>
  <c r="N1730" i="14"/>
  <c r="N1731" i="14"/>
  <c r="N1732" i="14"/>
  <c r="N1733" i="14"/>
  <c r="N1734" i="14"/>
  <c r="N1735" i="14"/>
  <c r="N1736" i="14"/>
  <c r="N1737" i="14"/>
  <c r="N1738" i="14"/>
  <c r="N1739" i="14"/>
  <c r="N1740" i="14"/>
  <c r="N1741" i="14"/>
  <c r="N1742" i="14"/>
  <c r="N1743" i="14"/>
  <c r="N1744" i="14"/>
  <c r="N1745" i="14"/>
  <c r="N1746" i="14"/>
  <c r="N1747" i="14"/>
  <c r="N1748" i="14"/>
  <c r="N1749" i="14"/>
  <c r="N1750" i="14"/>
  <c r="N1751" i="14"/>
  <c r="N1752" i="14"/>
  <c r="N1753" i="14"/>
  <c r="N1754" i="14"/>
  <c r="N1755" i="14"/>
  <c r="N1756" i="14"/>
  <c r="N1757" i="14"/>
  <c r="N1758" i="14"/>
  <c r="N1759" i="14"/>
  <c r="N1760" i="14"/>
  <c r="N1761" i="14"/>
  <c r="N1762" i="14"/>
  <c r="N1763" i="14"/>
  <c r="N1764" i="14"/>
  <c r="N1765" i="14"/>
  <c r="N1766" i="14"/>
  <c r="N1767" i="14"/>
  <c r="N1768" i="14"/>
  <c r="N1769" i="14"/>
  <c r="N1770" i="14"/>
  <c r="N1771" i="14"/>
  <c r="N1772" i="14"/>
  <c r="N1773" i="14"/>
  <c r="N1774" i="14"/>
  <c r="N1775" i="14"/>
  <c r="N1776" i="14"/>
  <c r="N1777" i="14"/>
  <c r="N1778" i="14"/>
  <c r="N1779" i="14"/>
  <c r="N1780" i="14"/>
  <c r="N1781" i="14"/>
  <c r="N1782" i="14"/>
  <c r="N1783" i="14"/>
  <c r="N1784" i="14"/>
  <c r="N1785" i="14"/>
  <c r="N1786" i="14"/>
  <c r="N1787" i="14"/>
  <c r="N1788" i="14"/>
  <c r="N1789" i="14"/>
  <c r="N1790" i="14"/>
  <c r="N1791" i="14"/>
  <c r="N1792" i="14"/>
  <c r="N1793" i="14"/>
  <c r="N1794" i="14"/>
  <c r="N1795" i="14"/>
  <c r="N1796" i="14"/>
  <c r="N1797" i="14"/>
  <c r="N1798" i="14"/>
  <c r="N1799" i="14"/>
  <c r="N1800" i="14"/>
  <c r="N1801" i="14"/>
  <c r="N1802" i="14"/>
  <c r="N1803" i="14"/>
  <c r="N1804" i="14"/>
  <c r="N1805" i="14"/>
  <c r="N1806" i="14"/>
  <c r="N1807" i="14"/>
  <c r="N1808" i="14"/>
  <c r="N1809" i="14"/>
  <c r="N1810" i="14"/>
  <c r="N1811" i="14"/>
  <c r="N1812" i="14"/>
  <c r="N1813" i="14"/>
  <c r="N1814" i="14"/>
  <c r="N1815" i="14"/>
  <c r="N1816" i="14"/>
  <c r="N1817" i="14"/>
  <c r="N1818" i="14"/>
  <c r="N1819" i="14"/>
  <c r="N1820" i="14"/>
  <c r="N1821" i="14"/>
  <c r="N1822" i="14"/>
  <c r="N1823" i="14"/>
  <c r="N1824" i="14"/>
  <c r="N1825" i="14"/>
  <c r="N1826" i="14"/>
  <c r="N1827" i="14"/>
  <c r="N1828" i="14"/>
  <c r="N1829" i="14"/>
  <c r="N1830" i="14"/>
  <c r="N1831" i="14"/>
  <c r="N1832" i="14"/>
  <c r="N1833" i="14"/>
  <c r="N1834" i="14"/>
  <c r="N1835" i="14"/>
  <c r="N1836" i="14"/>
  <c r="N1837" i="14"/>
  <c r="N1838" i="14"/>
  <c r="N1839" i="14"/>
  <c r="N1840" i="14"/>
  <c r="N1841" i="14"/>
  <c r="N1842" i="14"/>
  <c r="N1843" i="14"/>
  <c r="N1844" i="14"/>
  <c r="N1845" i="14"/>
  <c r="N1846" i="14"/>
  <c r="N1847" i="14"/>
  <c r="N1848" i="14"/>
  <c r="N1849" i="14"/>
  <c r="N1850" i="14"/>
  <c r="N1851" i="14"/>
  <c r="N1852" i="14"/>
  <c r="N1853" i="14"/>
  <c r="N1854" i="14"/>
  <c r="N1855" i="14"/>
  <c r="N1856" i="14"/>
  <c r="N1857" i="14"/>
  <c r="N1858" i="14"/>
  <c r="N1859" i="14"/>
  <c r="N1860" i="14"/>
  <c r="N1861" i="14"/>
  <c r="N1862" i="14"/>
  <c r="N1863" i="14"/>
  <c r="N1864" i="14"/>
  <c r="N1865" i="14"/>
  <c r="N1866" i="14"/>
  <c r="N1867" i="14"/>
  <c r="N1868" i="14"/>
  <c r="N1869" i="14"/>
  <c r="N1870" i="14"/>
  <c r="N1871" i="14"/>
  <c r="N1872" i="14"/>
  <c r="N1873" i="14"/>
  <c r="N1874" i="14"/>
  <c r="N1875" i="14"/>
  <c r="N1876" i="14"/>
  <c r="N1877" i="14"/>
  <c r="N1878" i="14"/>
  <c r="N1879" i="14"/>
  <c r="N1880" i="14"/>
  <c r="N1881" i="14"/>
  <c r="N1882" i="14"/>
  <c r="N1883" i="14"/>
  <c r="N1884" i="14"/>
  <c r="N1885" i="14"/>
  <c r="N1886" i="14"/>
  <c r="N1887" i="14"/>
  <c r="N1888" i="14"/>
  <c r="N1889" i="14"/>
  <c r="N1890" i="14"/>
  <c r="N1891" i="14"/>
  <c r="N1892" i="14"/>
  <c r="N1893" i="14"/>
  <c r="N1894" i="14"/>
  <c r="N1895" i="14"/>
  <c r="N1896" i="14"/>
  <c r="N1897" i="14"/>
  <c r="N1898" i="14"/>
  <c r="N1899" i="14"/>
  <c r="N1900" i="14"/>
  <c r="N1901" i="14"/>
  <c r="N1902" i="14"/>
  <c r="N1903" i="14"/>
  <c r="N1904" i="14"/>
  <c r="N1905" i="14"/>
  <c r="N1906" i="14"/>
  <c r="N1907" i="14"/>
  <c r="N1908" i="14"/>
  <c r="N1909" i="14"/>
  <c r="N1910" i="14"/>
  <c r="N1911" i="14"/>
  <c r="N1912" i="14"/>
  <c r="N1913" i="14"/>
  <c r="N1914" i="14"/>
  <c r="N1915" i="14"/>
  <c r="N1916" i="14"/>
  <c r="N1917" i="14"/>
  <c r="N1918" i="14"/>
  <c r="N1919" i="14"/>
  <c r="N1920" i="14"/>
  <c r="N1921" i="14"/>
  <c r="N1922" i="14"/>
  <c r="N1923" i="14"/>
  <c r="N1924" i="14"/>
  <c r="N1925" i="14"/>
  <c r="N1926" i="14"/>
  <c r="N1927" i="14"/>
  <c r="N1928" i="14"/>
  <c r="N1929" i="14"/>
  <c r="N1930" i="14"/>
  <c r="N1931" i="14"/>
  <c r="N1932" i="14"/>
  <c r="N1933" i="14"/>
  <c r="N1934" i="14"/>
  <c r="N1935" i="14"/>
  <c r="N1936" i="14"/>
  <c r="N1937" i="14"/>
  <c r="N1938" i="14"/>
  <c r="N1939" i="14"/>
  <c r="N1940" i="14"/>
  <c r="N1941" i="14"/>
  <c r="N1942" i="14"/>
  <c r="N1943" i="14"/>
  <c r="N1944" i="14"/>
  <c r="N1945" i="14"/>
  <c r="N1946" i="14"/>
  <c r="N1947" i="14"/>
  <c r="N1948" i="14"/>
  <c r="N1949" i="14"/>
  <c r="N1950" i="14"/>
  <c r="N1951" i="14"/>
  <c r="N1952" i="14"/>
  <c r="N1953" i="14"/>
  <c r="N1954" i="14"/>
  <c r="N1955" i="14"/>
  <c r="N1956" i="14"/>
  <c r="N1957" i="14"/>
  <c r="N1958" i="14"/>
  <c r="N1959" i="14"/>
  <c r="N1960" i="14"/>
  <c r="N1961" i="14"/>
  <c r="N1962" i="14"/>
  <c r="N1963" i="14"/>
  <c r="N1964" i="14"/>
  <c r="N1965" i="14"/>
  <c r="N1966" i="14"/>
  <c r="N1967" i="14"/>
  <c r="N1968" i="14"/>
  <c r="N1969" i="14"/>
  <c r="N1970" i="14"/>
  <c r="N1971" i="14"/>
  <c r="N1972" i="14"/>
  <c r="N1973" i="14"/>
  <c r="N1974" i="14"/>
  <c r="N1975" i="14"/>
  <c r="N1976" i="14"/>
  <c r="N1977" i="14"/>
  <c r="N1978" i="14"/>
  <c r="N1979" i="14"/>
  <c r="N1980" i="14"/>
  <c r="N1981" i="14"/>
  <c r="N1982" i="14"/>
  <c r="N1983" i="14"/>
  <c r="N1984" i="14"/>
  <c r="N1985" i="14"/>
  <c r="N1986" i="14"/>
  <c r="N1987" i="14"/>
  <c r="N1988" i="14"/>
  <c r="N1989" i="14"/>
  <c r="N1990" i="14"/>
  <c r="N1991" i="14"/>
  <c r="N1992" i="14"/>
  <c r="N1993" i="14"/>
  <c r="N1994" i="14"/>
  <c r="N1995" i="14"/>
  <c r="N1996" i="14"/>
  <c r="N1997" i="14"/>
  <c r="N1998" i="14"/>
  <c r="N1999" i="14"/>
  <c r="N2000" i="14"/>
  <c r="N2001" i="14"/>
  <c r="N2002" i="14"/>
  <c r="N2003" i="14"/>
  <c r="N2004" i="14"/>
  <c r="N2005" i="14"/>
  <c r="N2006" i="14"/>
  <c r="N2007" i="14"/>
  <c r="N2008" i="14"/>
  <c r="N2009" i="14"/>
  <c r="N2010" i="14"/>
  <c r="N2011" i="14"/>
  <c r="N2012" i="14"/>
  <c r="N2013" i="14"/>
  <c r="N2014" i="14"/>
  <c r="N2015" i="14"/>
  <c r="N2016" i="14"/>
  <c r="N2017" i="14"/>
  <c r="N2018" i="14"/>
  <c r="N2019" i="14"/>
  <c r="N2020" i="14"/>
  <c r="N2021" i="14"/>
  <c r="N2022" i="14"/>
  <c r="N2023" i="14"/>
  <c r="N2024" i="14"/>
  <c r="N2025" i="14"/>
  <c r="N2026" i="14"/>
  <c r="N2027" i="14"/>
  <c r="N2028" i="14"/>
  <c r="N2029" i="14"/>
  <c r="N2030" i="14"/>
  <c r="N2031" i="14"/>
  <c r="N2032" i="14"/>
  <c r="N2033" i="14"/>
  <c r="N2034" i="14"/>
  <c r="N2035" i="14"/>
  <c r="N2036" i="14"/>
  <c r="N2037" i="14"/>
  <c r="N2038" i="14"/>
  <c r="N2039" i="14"/>
  <c r="N2040" i="14"/>
  <c r="N2041" i="14"/>
  <c r="N2042" i="14"/>
  <c r="N2043" i="14"/>
  <c r="N2044" i="14"/>
  <c r="N2045" i="14"/>
  <c r="N2046" i="14"/>
  <c r="N2047" i="14"/>
  <c r="N2048" i="14"/>
  <c r="N2049" i="14"/>
  <c r="N2050" i="14"/>
  <c r="N2051" i="14"/>
  <c r="N2052" i="14"/>
  <c r="N2053" i="14"/>
  <c r="N2054" i="14"/>
  <c r="N2055" i="14"/>
  <c r="N2056" i="14"/>
  <c r="N2057" i="14"/>
  <c r="N2058" i="14"/>
  <c r="N2059" i="14"/>
  <c r="N2060" i="14"/>
  <c r="N2061" i="14"/>
  <c r="N2062" i="14"/>
  <c r="N2063" i="14"/>
  <c r="N2064" i="14"/>
  <c r="N2065" i="14"/>
  <c r="N2066" i="14"/>
  <c r="N2067" i="14"/>
  <c r="N2068" i="14"/>
  <c r="N2069" i="14"/>
  <c r="N2070" i="14"/>
  <c r="N2071" i="14"/>
  <c r="N2072" i="14"/>
  <c r="N2073" i="14"/>
  <c r="N2074" i="14"/>
  <c r="N2075" i="14"/>
  <c r="N2076" i="14"/>
  <c r="N2077" i="14"/>
  <c r="N2078" i="14"/>
  <c r="N2079" i="14"/>
  <c r="N2080" i="14"/>
  <c r="N2081" i="14"/>
  <c r="N2082" i="14"/>
  <c r="N2083" i="14"/>
  <c r="N2084" i="14"/>
  <c r="N2085" i="14"/>
  <c r="N2086" i="14"/>
  <c r="N2087" i="14"/>
  <c r="N2088" i="14"/>
  <c r="N2089" i="14"/>
  <c r="N2090" i="14"/>
  <c r="N2091" i="14"/>
  <c r="N2092" i="14"/>
  <c r="N2093" i="14"/>
  <c r="N2094" i="14"/>
  <c r="N2095" i="14"/>
  <c r="N2096" i="14"/>
  <c r="N2097" i="14"/>
  <c r="N2098" i="14"/>
  <c r="N2099" i="14"/>
  <c r="N2100" i="14"/>
  <c r="N2101" i="14"/>
  <c r="N2102" i="14"/>
  <c r="N2103" i="14"/>
  <c r="N2104" i="14"/>
  <c r="N2105" i="14"/>
  <c r="N2106" i="14"/>
  <c r="N2107" i="14"/>
  <c r="N2108" i="14"/>
  <c r="N2109" i="14"/>
  <c r="N2110" i="14"/>
  <c r="N2111" i="14"/>
  <c r="N2112" i="14"/>
  <c r="N2113" i="14"/>
  <c r="N2114" i="14"/>
  <c r="N2115" i="14"/>
  <c r="N2116" i="14"/>
  <c r="N2117" i="14"/>
  <c r="N2118" i="14"/>
  <c r="N2119" i="14"/>
  <c r="N2120" i="14"/>
  <c r="N2121" i="14"/>
  <c r="N2122" i="14"/>
  <c r="N2123" i="14"/>
  <c r="N2124" i="14"/>
  <c r="N2125" i="14"/>
  <c r="N2126" i="14"/>
  <c r="N2127" i="14"/>
  <c r="N2128" i="14"/>
  <c r="N2129" i="14"/>
  <c r="N2130" i="14"/>
  <c r="N2131" i="14"/>
  <c r="N2132" i="14"/>
  <c r="N2133" i="14"/>
  <c r="N2134" i="14"/>
  <c r="N2135" i="14"/>
  <c r="N2136" i="14"/>
  <c r="N2137" i="14"/>
  <c r="N2138" i="14"/>
  <c r="N2139" i="14"/>
  <c r="N2140" i="14"/>
  <c r="N2141" i="14"/>
  <c r="N2142" i="14"/>
  <c r="N2143" i="14"/>
  <c r="N2144" i="14"/>
  <c r="N2145" i="14"/>
  <c r="N2146" i="14"/>
  <c r="N2147" i="14"/>
  <c r="N2148" i="14"/>
  <c r="N2149" i="14"/>
  <c r="N2150" i="14"/>
  <c r="N2151" i="14"/>
  <c r="N2152" i="14"/>
  <c r="N2153" i="14"/>
  <c r="N2154" i="14"/>
  <c r="N2155" i="14"/>
  <c r="N2156" i="14"/>
  <c r="L2" i="14"/>
  <c r="M2" i="14" s="1"/>
  <c r="L3" i="14"/>
  <c r="M3" i="14" s="1"/>
  <c r="L4" i="14"/>
  <c r="M4" i="14" s="1"/>
  <c r="L5" i="14"/>
  <c r="M5" i="14" s="1"/>
  <c r="L6" i="14"/>
  <c r="M6" i="14" s="1"/>
  <c r="L7" i="14"/>
  <c r="M7" i="14" s="1"/>
  <c r="L8" i="14"/>
  <c r="M8" i="14" s="1"/>
  <c r="L9" i="14"/>
  <c r="M9" i="14" s="1"/>
  <c r="L10" i="14"/>
  <c r="M10" i="14" s="1"/>
  <c r="L11" i="14"/>
  <c r="M11" i="14" s="1"/>
  <c r="L12" i="14"/>
  <c r="M12" i="14" s="1"/>
  <c r="L13" i="14"/>
  <c r="M13" i="14" s="1"/>
  <c r="L14" i="14"/>
  <c r="M14" i="14" s="1"/>
  <c r="L15" i="14"/>
  <c r="M15" i="14" s="1"/>
  <c r="L16" i="14"/>
  <c r="M16" i="14" s="1"/>
  <c r="L17" i="14"/>
  <c r="M17" i="14" s="1"/>
  <c r="L18" i="14"/>
  <c r="M18" i="14" s="1"/>
  <c r="L19" i="14"/>
  <c r="M19" i="14" s="1"/>
  <c r="L20" i="14"/>
  <c r="M20" i="14" s="1"/>
  <c r="L21" i="14"/>
  <c r="M21" i="14" s="1"/>
  <c r="L22" i="14"/>
  <c r="M22" i="14" s="1"/>
  <c r="L23" i="14"/>
  <c r="M23" i="14" s="1"/>
  <c r="L24" i="14"/>
  <c r="M24" i="14" s="1"/>
  <c r="L25" i="14"/>
  <c r="M25" i="14" s="1"/>
  <c r="L26" i="14"/>
  <c r="M26" i="14" s="1"/>
  <c r="L27" i="14"/>
  <c r="M27" i="14" s="1"/>
  <c r="L28" i="14"/>
  <c r="M28" i="14" s="1"/>
  <c r="L29" i="14"/>
  <c r="M29" i="14" s="1"/>
  <c r="L30" i="14"/>
  <c r="M30" i="14" s="1"/>
  <c r="L31" i="14"/>
  <c r="M31" i="14" s="1"/>
  <c r="L32" i="14"/>
  <c r="M32" i="14" s="1"/>
  <c r="L33" i="14"/>
  <c r="M33" i="14" s="1"/>
  <c r="L34" i="14"/>
  <c r="M34" i="14" s="1"/>
  <c r="L35" i="14"/>
  <c r="M35" i="14" s="1"/>
  <c r="L36" i="14"/>
  <c r="M36" i="14" s="1"/>
  <c r="L37" i="14"/>
  <c r="M37" i="14" s="1"/>
  <c r="L38" i="14"/>
  <c r="M38" i="14" s="1"/>
  <c r="L39" i="14"/>
  <c r="M39" i="14" s="1"/>
  <c r="L40" i="14"/>
  <c r="M40" i="14" s="1"/>
  <c r="L41" i="14"/>
  <c r="M41" i="14" s="1"/>
  <c r="L42" i="14"/>
  <c r="M42" i="14" s="1"/>
  <c r="L43" i="14"/>
  <c r="M43" i="14" s="1"/>
  <c r="L44" i="14"/>
  <c r="M44" i="14" s="1"/>
  <c r="L45" i="14"/>
  <c r="M45" i="14" s="1"/>
  <c r="L46" i="14"/>
  <c r="M46" i="14" s="1"/>
  <c r="L47" i="14"/>
  <c r="M47" i="14" s="1"/>
  <c r="L48" i="14"/>
  <c r="M48" i="14" s="1"/>
  <c r="L49" i="14"/>
  <c r="M49" i="14" s="1"/>
  <c r="L50" i="14"/>
  <c r="M50" i="14" s="1"/>
  <c r="L51" i="14"/>
  <c r="M51" i="14" s="1"/>
  <c r="L52" i="14"/>
  <c r="M52" i="14" s="1"/>
  <c r="L53" i="14"/>
  <c r="M53" i="14" s="1"/>
  <c r="L54" i="14"/>
  <c r="M54" i="14" s="1"/>
  <c r="L55" i="14"/>
  <c r="M55" i="14" s="1"/>
  <c r="L56" i="14"/>
  <c r="M56" i="14" s="1"/>
  <c r="L57" i="14"/>
  <c r="M57" i="14" s="1"/>
  <c r="L58" i="14"/>
  <c r="M58" i="14" s="1"/>
  <c r="L59" i="14"/>
  <c r="M59" i="14" s="1"/>
  <c r="L60" i="14"/>
  <c r="M60" i="14" s="1"/>
  <c r="L61" i="14"/>
  <c r="M61" i="14" s="1"/>
  <c r="L62" i="14"/>
  <c r="M62" i="14" s="1"/>
  <c r="L63" i="14"/>
  <c r="M63" i="14" s="1"/>
  <c r="L64" i="14"/>
  <c r="M64" i="14" s="1"/>
  <c r="L65" i="14"/>
  <c r="M65" i="14" s="1"/>
  <c r="L66" i="14"/>
  <c r="M66" i="14" s="1"/>
  <c r="L67" i="14"/>
  <c r="M67" i="14" s="1"/>
  <c r="L68" i="14"/>
  <c r="M68" i="14" s="1"/>
  <c r="L69" i="14"/>
  <c r="M69" i="14" s="1"/>
  <c r="L70" i="14"/>
  <c r="M70" i="14" s="1"/>
  <c r="L71" i="14"/>
  <c r="M71" i="14" s="1"/>
  <c r="L72" i="14"/>
  <c r="M72" i="14" s="1"/>
  <c r="L73" i="14"/>
  <c r="M73" i="14" s="1"/>
  <c r="L74" i="14"/>
  <c r="M74" i="14" s="1"/>
  <c r="L75" i="14"/>
  <c r="M75" i="14" s="1"/>
  <c r="L76" i="14"/>
  <c r="M76" i="14" s="1"/>
  <c r="L77" i="14"/>
  <c r="M77" i="14" s="1"/>
  <c r="L78" i="14"/>
  <c r="M78" i="14" s="1"/>
  <c r="L79" i="14"/>
  <c r="M79" i="14" s="1"/>
  <c r="L80" i="14"/>
  <c r="M80" i="14" s="1"/>
  <c r="L81" i="14"/>
  <c r="M81" i="14" s="1"/>
  <c r="L82" i="14"/>
  <c r="M82" i="14" s="1"/>
  <c r="L83" i="14"/>
  <c r="M83" i="14" s="1"/>
  <c r="L84" i="14"/>
  <c r="M84" i="14" s="1"/>
  <c r="L85" i="14"/>
  <c r="M85" i="14" s="1"/>
  <c r="L86" i="14"/>
  <c r="M86" i="14" s="1"/>
  <c r="L87" i="14"/>
  <c r="M87" i="14" s="1"/>
  <c r="L88" i="14"/>
  <c r="M88" i="14" s="1"/>
  <c r="L89" i="14"/>
  <c r="M89" i="14" s="1"/>
  <c r="L90" i="14"/>
  <c r="M90" i="14" s="1"/>
  <c r="L91" i="14"/>
  <c r="M91" i="14" s="1"/>
  <c r="L92" i="14"/>
  <c r="M92" i="14" s="1"/>
  <c r="L93" i="14"/>
  <c r="M93" i="14" s="1"/>
  <c r="L94" i="14"/>
  <c r="M94" i="14" s="1"/>
  <c r="L95" i="14"/>
  <c r="M95" i="14" s="1"/>
  <c r="L96" i="14"/>
  <c r="M96" i="14" s="1"/>
  <c r="L97" i="14"/>
  <c r="M97" i="14" s="1"/>
  <c r="L98" i="14"/>
  <c r="M98" i="14" s="1"/>
  <c r="L99" i="14"/>
  <c r="M99" i="14" s="1"/>
  <c r="L100" i="14"/>
  <c r="M100" i="14" s="1"/>
  <c r="L101" i="14"/>
  <c r="M101" i="14" s="1"/>
  <c r="L102" i="14"/>
  <c r="M102" i="14" s="1"/>
  <c r="L103" i="14"/>
  <c r="M103" i="14" s="1"/>
  <c r="L104" i="14"/>
  <c r="M104" i="14" s="1"/>
  <c r="L105" i="14"/>
  <c r="M105" i="14" s="1"/>
  <c r="L106" i="14"/>
  <c r="M106" i="14" s="1"/>
  <c r="L107" i="14"/>
  <c r="M107" i="14" s="1"/>
  <c r="L108" i="14"/>
  <c r="M108" i="14" s="1"/>
  <c r="L109" i="14"/>
  <c r="M109" i="14" s="1"/>
  <c r="L110" i="14"/>
  <c r="M110" i="14" s="1"/>
  <c r="L111" i="14"/>
  <c r="M111" i="14" s="1"/>
  <c r="L112" i="14"/>
  <c r="M112" i="14" s="1"/>
  <c r="L113" i="14"/>
  <c r="M113" i="14" s="1"/>
  <c r="L114" i="14"/>
  <c r="M114" i="14" s="1"/>
  <c r="L115" i="14"/>
  <c r="M115" i="14" s="1"/>
  <c r="L116" i="14"/>
  <c r="M116" i="14" s="1"/>
  <c r="L117" i="14"/>
  <c r="M117" i="14" s="1"/>
  <c r="L118" i="14"/>
  <c r="M118" i="14" s="1"/>
  <c r="L119" i="14"/>
  <c r="M119" i="14" s="1"/>
  <c r="L120" i="14"/>
  <c r="M120" i="14" s="1"/>
  <c r="L121" i="14"/>
  <c r="M121" i="14" s="1"/>
  <c r="L122" i="14"/>
  <c r="M122" i="14" s="1"/>
  <c r="L123" i="14"/>
  <c r="M123" i="14" s="1"/>
  <c r="L124" i="14"/>
  <c r="M124" i="14" s="1"/>
  <c r="L125" i="14"/>
  <c r="M125" i="14" s="1"/>
  <c r="L126" i="14"/>
  <c r="M126" i="14" s="1"/>
  <c r="L127" i="14"/>
  <c r="M127" i="14" s="1"/>
  <c r="L128" i="14"/>
  <c r="M128" i="14" s="1"/>
  <c r="L129" i="14"/>
  <c r="M129" i="14" s="1"/>
  <c r="L130" i="14"/>
  <c r="M130" i="14" s="1"/>
  <c r="L131" i="14"/>
  <c r="M131" i="14" s="1"/>
  <c r="L132" i="14"/>
  <c r="M132" i="14" s="1"/>
  <c r="L133" i="14"/>
  <c r="M133" i="14" s="1"/>
  <c r="L134" i="14"/>
  <c r="M134" i="14" s="1"/>
  <c r="L135" i="14"/>
  <c r="M135" i="14" s="1"/>
  <c r="L136" i="14"/>
  <c r="M136" i="14" s="1"/>
  <c r="L137" i="14"/>
  <c r="M137" i="14" s="1"/>
  <c r="L138" i="14"/>
  <c r="M138" i="14" s="1"/>
  <c r="L139" i="14"/>
  <c r="M139" i="14" s="1"/>
  <c r="L140" i="14"/>
  <c r="M140" i="14" s="1"/>
  <c r="L141" i="14"/>
  <c r="M141" i="14" s="1"/>
  <c r="L142" i="14"/>
  <c r="M142" i="14" s="1"/>
  <c r="L143" i="14"/>
  <c r="M143" i="14" s="1"/>
  <c r="L144" i="14"/>
  <c r="M144" i="14" s="1"/>
  <c r="L145" i="14"/>
  <c r="M145" i="14" s="1"/>
  <c r="L146" i="14"/>
  <c r="M146" i="14" s="1"/>
  <c r="L147" i="14"/>
  <c r="M147" i="14" s="1"/>
  <c r="L148" i="14"/>
  <c r="M148" i="14" s="1"/>
  <c r="L149" i="14"/>
  <c r="M149" i="14" s="1"/>
  <c r="L150" i="14"/>
  <c r="M150" i="14" s="1"/>
  <c r="L151" i="14"/>
  <c r="M151" i="14" s="1"/>
  <c r="L152" i="14"/>
  <c r="M152" i="14" s="1"/>
  <c r="L153" i="14"/>
  <c r="M153" i="14" s="1"/>
  <c r="L154" i="14"/>
  <c r="M154" i="14" s="1"/>
  <c r="L155" i="14"/>
  <c r="M155" i="14" s="1"/>
  <c r="L156" i="14"/>
  <c r="M156" i="14" s="1"/>
  <c r="L157" i="14"/>
  <c r="M157" i="14" s="1"/>
  <c r="L158" i="14"/>
  <c r="M158" i="14" s="1"/>
  <c r="L159" i="14"/>
  <c r="M159" i="14" s="1"/>
  <c r="L160" i="14"/>
  <c r="M160" i="14" s="1"/>
  <c r="L161" i="14"/>
  <c r="M161" i="14" s="1"/>
  <c r="L162" i="14"/>
  <c r="M162" i="14" s="1"/>
  <c r="L163" i="14"/>
  <c r="M163" i="14" s="1"/>
  <c r="L164" i="14"/>
  <c r="M164" i="14" s="1"/>
  <c r="L165" i="14"/>
  <c r="M165" i="14" s="1"/>
  <c r="L166" i="14"/>
  <c r="M166" i="14" s="1"/>
  <c r="L167" i="14"/>
  <c r="M167" i="14" s="1"/>
  <c r="L168" i="14"/>
  <c r="M168" i="14" s="1"/>
  <c r="L169" i="14"/>
  <c r="M169" i="14" s="1"/>
  <c r="L170" i="14"/>
  <c r="M170" i="14" s="1"/>
  <c r="L171" i="14"/>
  <c r="M171" i="14" s="1"/>
  <c r="L172" i="14"/>
  <c r="M172" i="14" s="1"/>
  <c r="L173" i="14"/>
  <c r="M173" i="14" s="1"/>
  <c r="L174" i="14"/>
  <c r="M174" i="14" s="1"/>
  <c r="L175" i="14"/>
  <c r="M175" i="14" s="1"/>
  <c r="L176" i="14"/>
  <c r="M176" i="14" s="1"/>
  <c r="L177" i="14"/>
  <c r="M177" i="14" s="1"/>
  <c r="L178" i="14"/>
  <c r="M178" i="14" s="1"/>
  <c r="L179" i="14"/>
  <c r="M179" i="14" s="1"/>
  <c r="L180" i="14"/>
  <c r="M180" i="14" s="1"/>
  <c r="L181" i="14"/>
  <c r="M181" i="14" s="1"/>
  <c r="L182" i="14"/>
  <c r="M182" i="14" s="1"/>
  <c r="L183" i="14"/>
  <c r="M183" i="14" s="1"/>
  <c r="L184" i="14"/>
  <c r="M184" i="14" s="1"/>
  <c r="L185" i="14"/>
  <c r="M185" i="14" s="1"/>
  <c r="L186" i="14"/>
  <c r="M186" i="14" s="1"/>
  <c r="L187" i="14"/>
  <c r="M187" i="14" s="1"/>
  <c r="L188" i="14"/>
  <c r="M188" i="14" s="1"/>
  <c r="L189" i="14"/>
  <c r="M189" i="14" s="1"/>
  <c r="L190" i="14"/>
  <c r="M190" i="14" s="1"/>
  <c r="L191" i="14"/>
  <c r="M191" i="14" s="1"/>
  <c r="L192" i="14"/>
  <c r="M192" i="14" s="1"/>
  <c r="L193" i="14"/>
  <c r="M193" i="14" s="1"/>
  <c r="L194" i="14"/>
  <c r="M194" i="14" s="1"/>
  <c r="L195" i="14"/>
  <c r="M195" i="14" s="1"/>
  <c r="L196" i="14"/>
  <c r="M196" i="14" s="1"/>
  <c r="L197" i="14"/>
  <c r="M197" i="14" s="1"/>
  <c r="L198" i="14"/>
  <c r="M198" i="14" s="1"/>
  <c r="L199" i="14"/>
  <c r="M199" i="14" s="1"/>
  <c r="L200" i="14"/>
  <c r="M200" i="14" s="1"/>
  <c r="L201" i="14"/>
  <c r="M201" i="14" s="1"/>
  <c r="L202" i="14"/>
  <c r="M202" i="14" s="1"/>
  <c r="L203" i="14"/>
  <c r="M203" i="14" s="1"/>
  <c r="L204" i="14"/>
  <c r="M204" i="14" s="1"/>
  <c r="L205" i="14"/>
  <c r="M205" i="14" s="1"/>
  <c r="L206" i="14"/>
  <c r="M206" i="14" s="1"/>
  <c r="L207" i="14"/>
  <c r="M207" i="14" s="1"/>
  <c r="L208" i="14"/>
  <c r="M208" i="14" s="1"/>
  <c r="L209" i="14"/>
  <c r="M209" i="14" s="1"/>
  <c r="L210" i="14"/>
  <c r="M210" i="14" s="1"/>
  <c r="L211" i="14"/>
  <c r="M211" i="14" s="1"/>
  <c r="L212" i="14"/>
  <c r="M212" i="14" s="1"/>
  <c r="L213" i="14"/>
  <c r="M213" i="14" s="1"/>
  <c r="L214" i="14"/>
  <c r="M214" i="14" s="1"/>
  <c r="L215" i="14"/>
  <c r="M215" i="14" s="1"/>
  <c r="L216" i="14"/>
  <c r="M216" i="14" s="1"/>
  <c r="L217" i="14"/>
  <c r="M217" i="14" s="1"/>
  <c r="L218" i="14"/>
  <c r="M218" i="14" s="1"/>
  <c r="L219" i="14"/>
  <c r="M219" i="14" s="1"/>
  <c r="L220" i="14"/>
  <c r="M220" i="14" s="1"/>
  <c r="L221" i="14"/>
  <c r="M221" i="14" s="1"/>
  <c r="L222" i="14"/>
  <c r="M222" i="14" s="1"/>
  <c r="L223" i="14"/>
  <c r="M223" i="14" s="1"/>
  <c r="L224" i="14"/>
  <c r="M224" i="14" s="1"/>
  <c r="L225" i="14"/>
  <c r="M225" i="14" s="1"/>
  <c r="L226" i="14"/>
  <c r="M226" i="14" s="1"/>
  <c r="L227" i="14"/>
  <c r="M227" i="14" s="1"/>
  <c r="L228" i="14"/>
  <c r="M228" i="14" s="1"/>
  <c r="L229" i="14"/>
  <c r="M229" i="14" s="1"/>
  <c r="L230" i="14"/>
  <c r="M230" i="14" s="1"/>
  <c r="L231" i="14"/>
  <c r="M231" i="14" s="1"/>
  <c r="L232" i="14"/>
  <c r="M232" i="14" s="1"/>
  <c r="L233" i="14"/>
  <c r="M233" i="14" s="1"/>
  <c r="L234" i="14"/>
  <c r="M234" i="14" s="1"/>
  <c r="L235" i="14"/>
  <c r="M235" i="14" s="1"/>
  <c r="L236" i="14"/>
  <c r="M236" i="14" s="1"/>
  <c r="L237" i="14"/>
  <c r="M237" i="14" s="1"/>
  <c r="L238" i="14"/>
  <c r="M238" i="14" s="1"/>
  <c r="L239" i="14"/>
  <c r="M239" i="14" s="1"/>
  <c r="L240" i="14"/>
  <c r="M240" i="14" s="1"/>
  <c r="L241" i="14"/>
  <c r="M241" i="14" s="1"/>
  <c r="L242" i="14"/>
  <c r="M242" i="14" s="1"/>
  <c r="L243" i="14"/>
  <c r="M243" i="14" s="1"/>
  <c r="L244" i="14"/>
  <c r="M244" i="14" s="1"/>
  <c r="L245" i="14"/>
  <c r="M245" i="14" s="1"/>
  <c r="L246" i="14"/>
  <c r="M246" i="14" s="1"/>
  <c r="L247" i="14"/>
  <c r="M247" i="14" s="1"/>
  <c r="L248" i="14"/>
  <c r="M248" i="14" s="1"/>
  <c r="L249" i="14"/>
  <c r="M249" i="14" s="1"/>
  <c r="L250" i="14"/>
  <c r="M250" i="14" s="1"/>
  <c r="L251" i="14"/>
  <c r="M251" i="14" s="1"/>
  <c r="L252" i="14"/>
  <c r="M252" i="14" s="1"/>
  <c r="L253" i="14"/>
  <c r="M253" i="14" s="1"/>
  <c r="L254" i="14"/>
  <c r="M254" i="14" s="1"/>
  <c r="L255" i="14"/>
  <c r="M255" i="14" s="1"/>
  <c r="L256" i="14"/>
  <c r="M256" i="14" s="1"/>
  <c r="L257" i="14"/>
  <c r="M257" i="14" s="1"/>
  <c r="L258" i="14"/>
  <c r="M258" i="14" s="1"/>
  <c r="L259" i="14"/>
  <c r="M259" i="14" s="1"/>
  <c r="L260" i="14"/>
  <c r="M260" i="14" s="1"/>
  <c r="L261" i="14"/>
  <c r="M261" i="14" s="1"/>
  <c r="L262" i="14"/>
  <c r="M262" i="14" s="1"/>
  <c r="L263" i="14"/>
  <c r="M263" i="14" s="1"/>
  <c r="L264" i="14"/>
  <c r="M264" i="14" s="1"/>
  <c r="L265" i="14"/>
  <c r="M265" i="14" s="1"/>
  <c r="L266" i="14"/>
  <c r="M266" i="14" s="1"/>
  <c r="L267" i="14"/>
  <c r="M267" i="14" s="1"/>
  <c r="L268" i="14"/>
  <c r="M268" i="14" s="1"/>
  <c r="L269" i="14"/>
  <c r="M269" i="14" s="1"/>
  <c r="L270" i="14"/>
  <c r="M270" i="14" s="1"/>
  <c r="L271" i="14"/>
  <c r="M271" i="14" s="1"/>
  <c r="L272" i="14"/>
  <c r="M272" i="14" s="1"/>
  <c r="L273" i="14"/>
  <c r="M273" i="14" s="1"/>
  <c r="L274" i="14"/>
  <c r="M274" i="14" s="1"/>
  <c r="L275" i="14"/>
  <c r="M275" i="14" s="1"/>
  <c r="L276" i="14"/>
  <c r="M276" i="14" s="1"/>
  <c r="L277" i="14"/>
  <c r="M277" i="14" s="1"/>
  <c r="L278" i="14"/>
  <c r="M278" i="14" s="1"/>
  <c r="L279" i="14"/>
  <c r="M279" i="14" s="1"/>
  <c r="L280" i="14"/>
  <c r="M280" i="14" s="1"/>
  <c r="L281" i="14"/>
  <c r="M281" i="14" s="1"/>
  <c r="L282" i="14"/>
  <c r="M282" i="14" s="1"/>
  <c r="L283" i="14"/>
  <c r="M283" i="14" s="1"/>
  <c r="L284" i="14"/>
  <c r="M284" i="14" s="1"/>
  <c r="L285" i="14"/>
  <c r="M285" i="14" s="1"/>
  <c r="L286" i="14"/>
  <c r="M286" i="14" s="1"/>
  <c r="L287" i="14"/>
  <c r="M287" i="14" s="1"/>
  <c r="L288" i="14"/>
  <c r="M288" i="14" s="1"/>
  <c r="L289" i="14"/>
  <c r="M289" i="14" s="1"/>
  <c r="L290" i="14"/>
  <c r="M290" i="14" s="1"/>
  <c r="L291" i="14"/>
  <c r="M291" i="14" s="1"/>
  <c r="L292" i="14"/>
  <c r="M292" i="14" s="1"/>
  <c r="L293" i="14"/>
  <c r="M293" i="14" s="1"/>
  <c r="L294" i="14"/>
  <c r="M294" i="14" s="1"/>
  <c r="L295" i="14"/>
  <c r="M295" i="14" s="1"/>
  <c r="L296" i="14"/>
  <c r="M296" i="14" s="1"/>
  <c r="L297" i="14"/>
  <c r="M297" i="14" s="1"/>
  <c r="L298" i="14"/>
  <c r="M298" i="14" s="1"/>
  <c r="L299" i="14"/>
  <c r="M299" i="14" s="1"/>
  <c r="L300" i="14"/>
  <c r="M300" i="14" s="1"/>
  <c r="L301" i="14"/>
  <c r="M301" i="14" s="1"/>
  <c r="L302" i="14"/>
  <c r="M302" i="14" s="1"/>
  <c r="L303" i="14"/>
  <c r="M303" i="14" s="1"/>
  <c r="L304" i="14"/>
  <c r="M304" i="14" s="1"/>
  <c r="L305" i="14"/>
  <c r="M305" i="14" s="1"/>
  <c r="L306" i="14"/>
  <c r="M306" i="14" s="1"/>
  <c r="L307" i="14"/>
  <c r="M307" i="14" s="1"/>
  <c r="L308" i="14"/>
  <c r="M308" i="14" s="1"/>
  <c r="L309" i="14"/>
  <c r="M309" i="14" s="1"/>
  <c r="L310" i="14"/>
  <c r="M310" i="14" s="1"/>
  <c r="L311" i="14"/>
  <c r="M311" i="14" s="1"/>
  <c r="L312" i="14"/>
  <c r="M312" i="14" s="1"/>
  <c r="L313" i="14"/>
  <c r="M313" i="14" s="1"/>
  <c r="L314" i="14"/>
  <c r="M314" i="14" s="1"/>
  <c r="L315" i="14"/>
  <c r="M315" i="14" s="1"/>
  <c r="L316" i="14"/>
  <c r="M316" i="14" s="1"/>
  <c r="L317" i="14"/>
  <c r="M317" i="14" s="1"/>
  <c r="L318" i="14"/>
  <c r="M318" i="14" s="1"/>
  <c r="L319" i="14"/>
  <c r="M319" i="14" s="1"/>
  <c r="L320" i="14"/>
  <c r="M320" i="14" s="1"/>
  <c r="L321" i="14"/>
  <c r="M321" i="14" s="1"/>
  <c r="L322" i="14"/>
  <c r="M322" i="14" s="1"/>
  <c r="L323" i="14"/>
  <c r="M323" i="14" s="1"/>
  <c r="L324" i="14"/>
  <c r="M324" i="14" s="1"/>
  <c r="L325" i="14"/>
  <c r="M325" i="14" s="1"/>
  <c r="L326" i="14"/>
  <c r="M326" i="14" s="1"/>
  <c r="L327" i="14"/>
  <c r="M327" i="14" s="1"/>
  <c r="L328" i="14"/>
  <c r="M328" i="14" s="1"/>
  <c r="L329" i="14"/>
  <c r="M329" i="14" s="1"/>
  <c r="L330" i="14"/>
  <c r="M330" i="14" s="1"/>
  <c r="L331" i="14"/>
  <c r="M331" i="14" s="1"/>
  <c r="L332" i="14"/>
  <c r="M332" i="14" s="1"/>
  <c r="L333" i="14"/>
  <c r="M333" i="14" s="1"/>
  <c r="L334" i="14"/>
  <c r="M334" i="14" s="1"/>
  <c r="L335" i="14"/>
  <c r="M335" i="14" s="1"/>
  <c r="L336" i="14"/>
  <c r="M336" i="14" s="1"/>
  <c r="L337" i="14"/>
  <c r="M337" i="14" s="1"/>
  <c r="L338" i="14"/>
  <c r="M338" i="14" s="1"/>
  <c r="L339" i="14"/>
  <c r="M339" i="14" s="1"/>
  <c r="L340" i="14"/>
  <c r="M340" i="14" s="1"/>
  <c r="L341" i="14"/>
  <c r="M341" i="14" s="1"/>
  <c r="L342" i="14"/>
  <c r="M342" i="14" s="1"/>
  <c r="L343" i="14"/>
  <c r="M343" i="14" s="1"/>
  <c r="L344" i="14"/>
  <c r="M344" i="14" s="1"/>
  <c r="L345" i="14"/>
  <c r="M345" i="14" s="1"/>
  <c r="L346" i="14"/>
  <c r="M346" i="14" s="1"/>
  <c r="L347" i="14"/>
  <c r="M347" i="14" s="1"/>
  <c r="L348" i="14"/>
  <c r="M348" i="14" s="1"/>
  <c r="L349" i="14"/>
  <c r="M349" i="14" s="1"/>
  <c r="L350" i="14"/>
  <c r="M350" i="14" s="1"/>
  <c r="L351" i="14"/>
  <c r="M351" i="14" s="1"/>
  <c r="L352" i="14"/>
  <c r="M352" i="14" s="1"/>
  <c r="L353" i="14"/>
  <c r="M353" i="14" s="1"/>
  <c r="L354" i="14"/>
  <c r="M354" i="14" s="1"/>
  <c r="L355" i="14"/>
  <c r="M355" i="14" s="1"/>
  <c r="L356" i="14"/>
  <c r="M356" i="14" s="1"/>
  <c r="L357" i="14"/>
  <c r="M357" i="14" s="1"/>
  <c r="L358" i="14"/>
  <c r="M358" i="14" s="1"/>
  <c r="L359" i="14"/>
  <c r="M359" i="14" s="1"/>
  <c r="L360" i="14"/>
  <c r="M360" i="14" s="1"/>
  <c r="L361" i="14"/>
  <c r="M361" i="14" s="1"/>
  <c r="L362" i="14"/>
  <c r="M362" i="14" s="1"/>
  <c r="L363" i="14"/>
  <c r="M363" i="14" s="1"/>
  <c r="L364" i="14"/>
  <c r="M364" i="14" s="1"/>
  <c r="L365" i="14"/>
  <c r="M365" i="14" s="1"/>
  <c r="L366" i="14"/>
  <c r="M366" i="14" s="1"/>
  <c r="L367" i="14"/>
  <c r="M367" i="14" s="1"/>
  <c r="L368" i="14"/>
  <c r="M368" i="14" s="1"/>
  <c r="L369" i="14"/>
  <c r="M369" i="14" s="1"/>
  <c r="L370" i="14"/>
  <c r="M370" i="14" s="1"/>
  <c r="L371" i="14"/>
  <c r="M371" i="14" s="1"/>
  <c r="L372" i="14"/>
  <c r="M372" i="14" s="1"/>
  <c r="L373" i="14"/>
  <c r="M373" i="14" s="1"/>
  <c r="L374" i="14"/>
  <c r="M374" i="14" s="1"/>
  <c r="L375" i="14"/>
  <c r="M375" i="14" s="1"/>
  <c r="L376" i="14"/>
  <c r="M376" i="14" s="1"/>
  <c r="L377" i="14"/>
  <c r="M377" i="14" s="1"/>
  <c r="L378" i="14"/>
  <c r="M378" i="14" s="1"/>
  <c r="L379" i="14"/>
  <c r="M379" i="14" s="1"/>
  <c r="L380" i="14"/>
  <c r="M380" i="14" s="1"/>
  <c r="L381" i="14"/>
  <c r="M381" i="14" s="1"/>
  <c r="L382" i="14"/>
  <c r="M382" i="14" s="1"/>
  <c r="L383" i="14"/>
  <c r="M383" i="14" s="1"/>
  <c r="L384" i="14"/>
  <c r="M384" i="14" s="1"/>
  <c r="L385" i="14"/>
  <c r="M385" i="14" s="1"/>
  <c r="L386" i="14"/>
  <c r="M386" i="14" s="1"/>
  <c r="L387" i="14"/>
  <c r="M387" i="14" s="1"/>
  <c r="L388" i="14"/>
  <c r="M388" i="14" s="1"/>
  <c r="L389" i="14"/>
  <c r="M389" i="14" s="1"/>
  <c r="L390" i="14"/>
  <c r="M390" i="14" s="1"/>
  <c r="L391" i="14"/>
  <c r="M391" i="14" s="1"/>
  <c r="L392" i="14"/>
  <c r="M392" i="14" s="1"/>
  <c r="L393" i="14"/>
  <c r="M393" i="14" s="1"/>
  <c r="L394" i="14"/>
  <c r="M394" i="14" s="1"/>
  <c r="L395" i="14"/>
  <c r="M395" i="14" s="1"/>
  <c r="L396" i="14"/>
  <c r="M396" i="14" s="1"/>
  <c r="L397" i="14"/>
  <c r="M397" i="14" s="1"/>
  <c r="L398" i="14"/>
  <c r="M398" i="14" s="1"/>
  <c r="L399" i="14"/>
  <c r="M399" i="14" s="1"/>
  <c r="L400" i="14"/>
  <c r="M400" i="14" s="1"/>
  <c r="L401" i="14"/>
  <c r="M401" i="14" s="1"/>
  <c r="L402" i="14"/>
  <c r="M402" i="14" s="1"/>
  <c r="L403" i="14"/>
  <c r="M403" i="14" s="1"/>
  <c r="L404" i="14"/>
  <c r="M404" i="14" s="1"/>
  <c r="L405" i="14"/>
  <c r="M405" i="14" s="1"/>
  <c r="L406" i="14"/>
  <c r="M406" i="14" s="1"/>
  <c r="L407" i="14"/>
  <c r="M407" i="14" s="1"/>
  <c r="L408" i="14"/>
  <c r="M408" i="14" s="1"/>
  <c r="L409" i="14"/>
  <c r="M409" i="14" s="1"/>
  <c r="L410" i="14"/>
  <c r="M410" i="14" s="1"/>
  <c r="L411" i="14"/>
  <c r="M411" i="14" s="1"/>
  <c r="L412" i="14"/>
  <c r="M412" i="14" s="1"/>
  <c r="L413" i="14"/>
  <c r="M413" i="14" s="1"/>
  <c r="L414" i="14"/>
  <c r="M414" i="14" s="1"/>
  <c r="L415" i="14"/>
  <c r="M415" i="14" s="1"/>
  <c r="L416" i="14"/>
  <c r="M416" i="14" s="1"/>
  <c r="L417" i="14"/>
  <c r="M417" i="14" s="1"/>
  <c r="L418" i="14"/>
  <c r="M418" i="14" s="1"/>
  <c r="L419" i="14"/>
  <c r="M419" i="14" s="1"/>
  <c r="L420" i="14"/>
  <c r="M420" i="14" s="1"/>
  <c r="L421" i="14"/>
  <c r="M421" i="14" s="1"/>
  <c r="L422" i="14"/>
  <c r="M422" i="14" s="1"/>
  <c r="L423" i="14"/>
  <c r="M423" i="14" s="1"/>
  <c r="L424" i="14"/>
  <c r="M424" i="14" s="1"/>
  <c r="L425" i="14"/>
  <c r="M425" i="14" s="1"/>
  <c r="L426" i="14"/>
  <c r="M426" i="14" s="1"/>
  <c r="L427" i="14"/>
  <c r="M427" i="14" s="1"/>
  <c r="L428" i="14"/>
  <c r="M428" i="14" s="1"/>
  <c r="L429" i="14"/>
  <c r="M429" i="14" s="1"/>
  <c r="L430" i="14"/>
  <c r="M430" i="14" s="1"/>
  <c r="L431" i="14"/>
  <c r="M431" i="14" s="1"/>
  <c r="L432" i="14"/>
  <c r="M432" i="14" s="1"/>
  <c r="L433" i="14"/>
  <c r="M433" i="14" s="1"/>
  <c r="L434" i="14"/>
  <c r="M434" i="14" s="1"/>
  <c r="L435" i="14"/>
  <c r="M435" i="14" s="1"/>
  <c r="L436" i="14"/>
  <c r="M436" i="14" s="1"/>
  <c r="L437" i="14"/>
  <c r="M437" i="14" s="1"/>
  <c r="L438" i="14"/>
  <c r="M438" i="14" s="1"/>
  <c r="L439" i="14"/>
  <c r="M439" i="14" s="1"/>
  <c r="L440" i="14"/>
  <c r="M440" i="14" s="1"/>
  <c r="L441" i="14"/>
  <c r="M441" i="14" s="1"/>
  <c r="L442" i="14"/>
  <c r="M442" i="14" s="1"/>
  <c r="L443" i="14"/>
  <c r="M443" i="14" s="1"/>
  <c r="L444" i="14"/>
  <c r="M444" i="14" s="1"/>
  <c r="L445" i="14"/>
  <c r="M445" i="14" s="1"/>
  <c r="L446" i="14"/>
  <c r="M446" i="14" s="1"/>
  <c r="L447" i="14"/>
  <c r="M447" i="14" s="1"/>
  <c r="L448" i="14"/>
  <c r="M448" i="14" s="1"/>
  <c r="L449" i="14"/>
  <c r="M449" i="14" s="1"/>
  <c r="L450" i="14"/>
  <c r="M450" i="14" s="1"/>
  <c r="L451" i="14"/>
  <c r="M451" i="14" s="1"/>
  <c r="L452" i="14"/>
  <c r="M452" i="14" s="1"/>
  <c r="L453" i="14"/>
  <c r="M453" i="14" s="1"/>
  <c r="L454" i="14"/>
  <c r="M454" i="14" s="1"/>
  <c r="L455" i="14"/>
  <c r="M455" i="14" s="1"/>
  <c r="L456" i="14"/>
  <c r="M456" i="14" s="1"/>
  <c r="L457" i="14"/>
  <c r="M457" i="14" s="1"/>
  <c r="L458" i="14"/>
  <c r="M458" i="14" s="1"/>
  <c r="L459" i="14"/>
  <c r="M459" i="14" s="1"/>
  <c r="L460" i="14"/>
  <c r="M460" i="14" s="1"/>
  <c r="L461" i="14"/>
  <c r="M461" i="14" s="1"/>
  <c r="L462" i="14"/>
  <c r="M462" i="14" s="1"/>
  <c r="L463" i="14"/>
  <c r="M463" i="14" s="1"/>
  <c r="L464" i="14"/>
  <c r="M464" i="14" s="1"/>
  <c r="L465" i="14"/>
  <c r="M465" i="14" s="1"/>
  <c r="L466" i="14"/>
  <c r="M466" i="14" s="1"/>
  <c r="L467" i="14"/>
  <c r="M467" i="14" s="1"/>
  <c r="L468" i="14"/>
  <c r="M468" i="14" s="1"/>
  <c r="L469" i="14"/>
  <c r="M469" i="14" s="1"/>
  <c r="L470" i="14"/>
  <c r="M470" i="14" s="1"/>
  <c r="L471" i="14"/>
  <c r="M471" i="14" s="1"/>
  <c r="L472" i="14"/>
  <c r="M472" i="14" s="1"/>
  <c r="L473" i="14"/>
  <c r="M473" i="14" s="1"/>
  <c r="L474" i="14"/>
  <c r="M474" i="14" s="1"/>
  <c r="L475" i="14"/>
  <c r="M475" i="14" s="1"/>
  <c r="L476" i="14"/>
  <c r="M476" i="14" s="1"/>
  <c r="L477" i="14"/>
  <c r="M477" i="14" s="1"/>
  <c r="L478" i="14"/>
  <c r="M478" i="14" s="1"/>
  <c r="L479" i="14"/>
  <c r="M479" i="14" s="1"/>
  <c r="L480" i="14"/>
  <c r="M480" i="14" s="1"/>
  <c r="L481" i="14"/>
  <c r="M481" i="14" s="1"/>
  <c r="L482" i="14"/>
  <c r="M482" i="14" s="1"/>
  <c r="L483" i="14"/>
  <c r="M483" i="14" s="1"/>
  <c r="L484" i="14"/>
  <c r="M484" i="14" s="1"/>
  <c r="L485" i="14"/>
  <c r="M485" i="14" s="1"/>
  <c r="L486" i="14"/>
  <c r="M486" i="14" s="1"/>
  <c r="L487" i="14"/>
  <c r="M487" i="14" s="1"/>
  <c r="L488" i="14"/>
  <c r="M488" i="14" s="1"/>
  <c r="L489" i="14"/>
  <c r="M489" i="14" s="1"/>
  <c r="L490" i="14"/>
  <c r="M490" i="14" s="1"/>
  <c r="L491" i="14"/>
  <c r="M491" i="14" s="1"/>
  <c r="L492" i="14"/>
  <c r="M492" i="14" s="1"/>
  <c r="L493" i="14"/>
  <c r="M493" i="14" s="1"/>
  <c r="L494" i="14"/>
  <c r="M494" i="14" s="1"/>
  <c r="L495" i="14"/>
  <c r="M495" i="14" s="1"/>
  <c r="L496" i="14"/>
  <c r="M496" i="14" s="1"/>
  <c r="L497" i="14"/>
  <c r="M497" i="14" s="1"/>
  <c r="L498" i="14"/>
  <c r="M498" i="14" s="1"/>
  <c r="L499" i="14"/>
  <c r="M499" i="14" s="1"/>
  <c r="L500" i="14"/>
  <c r="M500" i="14" s="1"/>
  <c r="L501" i="14"/>
  <c r="M501" i="14" s="1"/>
  <c r="L502" i="14"/>
  <c r="M502" i="14" s="1"/>
  <c r="L503" i="14"/>
  <c r="M503" i="14" s="1"/>
  <c r="L504" i="14"/>
  <c r="M504" i="14" s="1"/>
  <c r="L505" i="14"/>
  <c r="M505" i="14" s="1"/>
  <c r="L506" i="14"/>
  <c r="M506" i="14" s="1"/>
  <c r="L507" i="14"/>
  <c r="M507" i="14" s="1"/>
  <c r="L508" i="14"/>
  <c r="M508" i="14" s="1"/>
  <c r="L509" i="14"/>
  <c r="M509" i="14" s="1"/>
  <c r="L510" i="14"/>
  <c r="M510" i="14" s="1"/>
  <c r="L511" i="14"/>
  <c r="M511" i="14" s="1"/>
  <c r="L512" i="14"/>
  <c r="M512" i="14" s="1"/>
  <c r="L513" i="14"/>
  <c r="M513" i="14" s="1"/>
  <c r="L514" i="14"/>
  <c r="M514" i="14" s="1"/>
  <c r="L515" i="14"/>
  <c r="M515" i="14" s="1"/>
  <c r="L516" i="14"/>
  <c r="M516" i="14" s="1"/>
  <c r="L517" i="14"/>
  <c r="M517" i="14" s="1"/>
  <c r="L518" i="14"/>
  <c r="M518" i="14" s="1"/>
  <c r="L519" i="14"/>
  <c r="M519" i="14" s="1"/>
  <c r="L520" i="14"/>
  <c r="M520" i="14" s="1"/>
  <c r="L521" i="14"/>
  <c r="M521" i="14" s="1"/>
  <c r="L522" i="14"/>
  <c r="M522" i="14" s="1"/>
  <c r="L523" i="14"/>
  <c r="M523" i="14" s="1"/>
  <c r="L524" i="14"/>
  <c r="M524" i="14" s="1"/>
  <c r="L525" i="14"/>
  <c r="M525" i="14" s="1"/>
  <c r="L526" i="14"/>
  <c r="M526" i="14" s="1"/>
  <c r="L527" i="14"/>
  <c r="M527" i="14" s="1"/>
  <c r="L528" i="14"/>
  <c r="M528" i="14" s="1"/>
  <c r="L529" i="14"/>
  <c r="M529" i="14" s="1"/>
  <c r="L530" i="14"/>
  <c r="M530" i="14" s="1"/>
  <c r="L531" i="14"/>
  <c r="M531" i="14" s="1"/>
  <c r="L532" i="14"/>
  <c r="M532" i="14" s="1"/>
  <c r="L533" i="14"/>
  <c r="M533" i="14" s="1"/>
  <c r="L534" i="14"/>
  <c r="M534" i="14" s="1"/>
  <c r="L535" i="14"/>
  <c r="M535" i="14" s="1"/>
  <c r="L536" i="14"/>
  <c r="M536" i="14" s="1"/>
  <c r="L537" i="14"/>
  <c r="M537" i="14" s="1"/>
  <c r="L538" i="14"/>
  <c r="M538" i="14" s="1"/>
  <c r="L539" i="14"/>
  <c r="M539" i="14" s="1"/>
  <c r="L540" i="14"/>
  <c r="M540" i="14" s="1"/>
  <c r="L541" i="14"/>
  <c r="M541" i="14" s="1"/>
  <c r="L542" i="14"/>
  <c r="M542" i="14" s="1"/>
  <c r="L543" i="14"/>
  <c r="M543" i="14" s="1"/>
  <c r="L544" i="14"/>
  <c r="M544" i="14" s="1"/>
  <c r="L545" i="14"/>
  <c r="M545" i="14" s="1"/>
  <c r="L546" i="14"/>
  <c r="M546" i="14" s="1"/>
  <c r="L547" i="14"/>
  <c r="M547" i="14" s="1"/>
  <c r="L548" i="14"/>
  <c r="M548" i="14" s="1"/>
  <c r="L549" i="14"/>
  <c r="M549" i="14" s="1"/>
  <c r="L550" i="14"/>
  <c r="M550" i="14" s="1"/>
  <c r="L551" i="14"/>
  <c r="M551" i="14" s="1"/>
  <c r="L552" i="14"/>
  <c r="M552" i="14" s="1"/>
  <c r="L553" i="14"/>
  <c r="M553" i="14" s="1"/>
  <c r="L554" i="14"/>
  <c r="M554" i="14" s="1"/>
  <c r="L555" i="14"/>
  <c r="M555" i="14" s="1"/>
  <c r="L556" i="14"/>
  <c r="M556" i="14" s="1"/>
  <c r="L557" i="14"/>
  <c r="M557" i="14" s="1"/>
  <c r="L558" i="14"/>
  <c r="M558" i="14" s="1"/>
  <c r="L559" i="14"/>
  <c r="M559" i="14" s="1"/>
  <c r="L560" i="14"/>
  <c r="M560" i="14" s="1"/>
  <c r="L561" i="14"/>
  <c r="M561" i="14" s="1"/>
  <c r="L562" i="14"/>
  <c r="M562" i="14" s="1"/>
  <c r="L563" i="14"/>
  <c r="M563" i="14" s="1"/>
  <c r="L564" i="14"/>
  <c r="M564" i="14" s="1"/>
  <c r="L565" i="14"/>
  <c r="M565" i="14" s="1"/>
  <c r="L566" i="14"/>
  <c r="M566" i="14" s="1"/>
  <c r="L567" i="14"/>
  <c r="M567" i="14" s="1"/>
  <c r="L568" i="14"/>
  <c r="M568" i="14" s="1"/>
  <c r="L569" i="14"/>
  <c r="M569" i="14" s="1"/>
  <c r="L570" i="14"/>
  <c r="M570" i="14" s="1"/>
  <c r="L571" i="14"/>
  <c r="M571" i="14" s="1"/>
  <c r="L572" i="14"/>
  <c r="M572" i="14" s="1"/>
  <c r="L573" i="14"/>
  <c r="M573" i="14" s="1"/>
  <c r="L574" i="14"/>
  <c r="M574" i="14" s="1"/>
  <c r="L575" i="14"/>
  <c r="M575" i="14" s="1"/>
  <c r="L576" i="14"/>
  <c r="M576" i="14" s="1"/>
  <c r="L577" i="14"/>
  <c r="M577" i="14" s="1"/>
  <c r="L578" i="14"/>
  <c r="M578" i="14" s="1"/>
  <c r="L579" i="14"/>
  <c r="M579" i="14" s="1"/>
  <c r="L580" i="14"/>
  <c r="M580" i="14" s="1"/>
  <c r="L581" i="14"/>
  <c r="M581" i="14" s="1"/>
  <c r="L582" i="14"/>
  <c r="M582" i="14" s="1"/>
  <c r="L583" i="14"/>
  <c r="M583" i="14" s="1"/>
  <c r="L584" i="14"/>
  <c r="M584" i="14" s="1"/>
  <c r="L585" i="14"/>
  <c r="M585" i="14" s="1"/>
  <c r="L586" i="14"/>
  <c r="M586" i="14" s="1"/>
  <c r="L587" i="14"/>
  <c r="M587" i="14" s="1"/>
  <c r="L588" i="14"/>
  <c r="M588" i="14" s="1"/>
  <c r="L589" i="14"/>
  <c r="M589" i="14" s="1"/>
  <c r="L590" i="14"/>
  <c r="M590" i="14" s="1"/>
  <c r="L591" i="14"/>
  <c r="M591" i="14" s="1"/>
  <c r="L592" i="14"/>
  <c r="M592" i="14" s="1"/>
  <c r="L593" i="14"/>
  <c r="M593" i="14" s="1"/>
  <c r="L594" i="14"/>
  <c r="M594" i="14" s="1"/>
  <c r="L595" i="14"/>
  <c r="M595" i="14" s="1"/>
  <c r="L596" i="14"/>
  <c r="M596" i="14" s="1"/>
  <c r="L597" i="14"/>
  <c r="M597" i="14" s="1"/>
  <c r="L598" i="14"/>
  <c r="M598" i="14" s="1"/>
  <c r="L599" i="14"/>
  <c r="M599" i="14" s="1"/>
  <c r="L600" i="14"/>
  <c r="M600" i="14" s="1"/>
  <c r="L601" i="14"/>
  <c r="M601" i="14" s="1"/>
  <c r="L602" i="14"/>
  <c r="M602" i="14" s="1"/>
  <c r="L603" i="14"/>
  <c r="M603" i="14" s="1"/>
  <c r="L604" i="14"/>
  <c r="M604" i="14" s="1"/>
  <c r="L605" i="14"/>
  <c r="M605" i="14" s="1"/>
  <c r="L606" i="14"/>
  <c r="M606" i="14" s="1"/>
  <c r="L607" i="14"/>
  <c r="M607" i="14" s="1"/>
  <c r="L608" i="14"/>
  <c r="M608" i="14" s="1"/>
  <c r="L609" i="14"/>
  <c r="M609" i="14" s="1"/>
  <c r="L610" i="14"/>
  <c r="M610" i="14" s="1"/>
  <c r="L611" i="14"/>
  <c r="M611" i="14" s="1"/>
  <c r="L612" i="14"/>
  <c r="M612" i="14" s="1"/>
  <c r="L613" i="14"/>
  <c r="M613" i="14" s="1"/>
  <c r="L614" i="14"/>
  <c r="M614" i="14" s="1"/>
  <c r="L615" i="14"/>
  <c r="M615" i="14" s="1"/>
  <c r="L616" i="14"/>
  <c r="M616" i="14" s="1"/>
  <c r="L617" i="14"/>
  <c r="M617" i="14" s="1"/>
  <c r="L618" i="14"/>
  <c r="M618" i="14" s="1"/>
  <c r="L619" i="14"/>
  <c r="M619" i="14" s="1"/>
  <c r="L620" i="14"/>
  <c r="M620" i="14" s="1"/>
  <c r="L621" i="14"/>
  <c r="M621" i="14" s="1"/>
  <c r="L622" i="14"/>
  <c r="M622" i="14" s="1"/>
  <c r="L623" i="14"/>
  <c r="M623" i="14" s="1"/>
  <c r="L624" i="14"/>
  <c r="M624" i="14" s="1"/>
  <c r="L625" i="14"/>
  <c r="M625" i="14" s="1"/>
  <c r="L626" i="14"/>
  <c r="M626" i="14" s="1"/>
  <c r="L627" i="14"/>
  <c r="M627" i="14" s="1"/>
  <c r="L628" i="14"/>
  <c r="M628" i="14" s="1"/>
  <c r="L629" i="14"/>
  <c r="M629" i="14" s="1"/>
  <c r="L630" i="14"/>
  <c r="M630" i="14" s="1"/>
  <c r="L631" i="14"/>
  <c r="M631" i="14" s="1"/>
  <c r="L632" i="14"/>
  <c r="M632" i="14" s="1"/>
  <c r="L633" i="14"/>
  <c r="M633" i="14" s="1"/>
  <c r="L634" i="14"/>
  <c r="M634" i="14" s="1"/>
  <c r="L635" i="14"/>
  <c r="M635" i="14" s="1"/>
  <c r="L636" i="14"/>
  <c r="M636" i="14" s="1"/>
  <c r="L637" i="14"/>
  <c r="M637" i="14" s="1"/>
  <c r="L638" i="14"/>
  <c r="M638" i="14" s="1"/>
  <c r="L639" i="14"/>
  <c r="M639" i="14" s="1"/>
  <c r="L640" i="14"/>
  <c r="M640" i="14" s="1"/>
  <c r="L641" i="14"/>
  <c r="M641" i="14" s="1"/>
  <c r="L642" i="14"/>
  <c r="M642" i="14" s="1"/>
  <c r="L643" i="14"/>
  <c r="M643" i="14" s="1"/>
  <c r="L644" i="14"/>
  <c r="M644" i="14" s="1"/>
  <c r="L645" i="14"/>
  <c r="M645" i="14" s="1"/>
  <c r="L646" i="14"/>
  <c r="M646" i="14" s="1"/>
  <c r="L647" i="14"/>
  <c r="M647" i="14" s="1"/>
  <c r="L648" i="14"/>
  <c r="M648" i="14" s="1"/>
  <c r="L649" i="14"/>
  <c r="M649" i="14" s="1"/>
  <c r="L650" i="14"/>
  <c r="M650" i="14" s="1"/>
  <c r="L651" i="14"/>
  <c r="M651" i="14" s="1"/>
  <c r="L652" i="14"/>
  <c r="M652" i="14" s="1"/>
  <c r="L653" i="14"/>
  <c r="M653" i="14" s="1"/>
  <c r="L654" i="14"/>
  <c r="M654" i="14" s="1"/>
  <c r="L655" i="14"/>
  <c r="M655" i="14" s="1"/>
  <c r="L656" i="14"/>
  <c r="M656" i="14" s="1"/>
  <c r="L657" i="14"/>
  <c r="M657" i="14" s="1"/>
  <c r="L658" i="14"/>
  <c r="M658" i="14" s="1"/>
  <c r="L659" i="14"/>
  <c r="M659" i="14" s="1"/>
  <c r="L660" i="14"/>
  <c r="M660" i="14" s="1"/>
  <c r="L661" i="14"/>
  <c r="M661" i="14" s="1"/>
  <c r="L662" i="14"/>
  <c r="M662" i="14" s="1"/>
  <c r="L663" i="14"/>
  <c r="M663" i="14" s="1"/>
  <c r="L664" i="14"/>
  <c r="M664" i="14" s="1"/>
  <c r="L665" i="14"/>
  <c r="M665" i="14" s="1"/>
  <c r="L666" i="14"/>
  <c r="M666" i="14" s="1"/>
  <c r="L667" i="14"/>
  <c r="M667" i="14" s="1"/>
  <c r="L668" i="14"/>
  <c r="M668" i="14" s="1"/>
  <c r="L669" i="14"/>
  <c r="M669" i="14" s="1"/>
  <c r="L670" i="14"/>
  <c r="M670" i="14" s="1"/>
  <c r="L671" i="14"/>
  <c r="M671" i="14" s="1"/>
  <c r="L672" i="14"/>
  <c r="M672" i="14" s="1"/>
  <c r="L673" i="14"/>
  <c r="M673" i="14" s="1"/>
  <c r="L674" i="14"/>
  <c r="M674" i="14" s="1"/>
  <c r="L675" i="14"/>
  <c r="M675" i="14" s="1"/>
  <c r="L676" i="14"/>
  <c r="M676" i="14" s="1"/>
  <c r="L677" i="14"/>
  <c r="M677" i="14" s="1"/>
  <c r="L678" i="14"/>
  <c r="M678" i="14" s="1"/>
  <c r="L679" i="14"/>
  <c r="M679" i="14" s="1"/>
  <c r="L680" i="14"/>
  <c r="M680" i="14" s="1"/>
  <c r="L681" i="14"/>
  <c r="M681" i="14" s="1"/>
  <c r="L682" i="14"/>
  <c r="M682" i="14" s="1"/>
  <c r="L683" i="14"/>
  <c r="M683" i="14" s="1"/>
  <c r="L684" i="14"/>
  <c r="M684" i="14" s="1"/>
  <c r="L685" i="14"/>
  <c r="M685" i="14" s="1"/>
  <c r="L686" i="14"/>
  <c r="M686" i="14" s="1"/>
  <c r="L687" i="14"/>
  <c r="M687" i="14" s="1"/>
  <c r="L688" i="14"/>
  <c r="M688" i="14" s="1"/>
  <c r="L689" i="14"/>
  <c r="M689" i="14" s="1"/>
  <c r="L690" i="14"/>
  <c r="M690" i="14" s="1"/>
  <c r="L691" i="14"/>
  <c r="M691" i="14" s="1"/>
  <c r="L692" i="14"/>
  <c r="M692" i="14" s="1"/>
  <c r="L693" i="14"/>
  <c r="M693" i="14" s="1"/>
  <c r="L694" i="14"/>
  <c r="M694" i="14" s="1"/>
  <c r="L695" i="14"/>
  <c r="M695" i="14" s="1"/>
  <c r="L696" i="14"/>
  <c r="M696" i="14" s="1"/>
  <c r="L697" i="14"/>
  <c r="M697" i="14" s="1"/>
  <c r="L698" i="14"/>
  <c r="M698" i="14" s="1"/>
  <c r="L699" i="14"/>
  <c r="M699" i="14" s="1"/>
  <c r="L700" i="14"/>
  <c r="M700" i="14" s="1"/>
  <c r="L701" i="14"/>
  <c r="M701" i="14" s="1"/>
  <c r="L702" i="14"/>
  <c r="M702" i="14" s="1"/>
  <c r="L703" i="14"/>
  <c r="M703" i="14" s="1"/>
  <c r="L704" i="14"/>
  <c r="M704" i="14" s="1"/>
  <c r="L705" i="14"/>
  <c r="M705" i="14" s="1"/>
  <c r="L706" i="14"/>
  <c r="M706" i="14" s="1"/>
  <c r="L707" i="14"/>
  <c r="M707" i="14" s="1"/>
  <c r="L708" i="14"/>
  <c r="M708" i="14" s="1"/>
  <c r="L709" i="14"/>
  <c r="M709" i="14" s="1"/>
  <c r="L710" i="14"/>
  <c r="M710" i="14" s="1"/>
  <c r="L711" i="14"/>
  <c r="M711" i="14" s="1"/>
  <c r="L712" i="14"/>
  <c r="M712" i="14" s="1"/>
  <c r="L713" i="14"/>
  <c r="M713" i="14" s="1"/>
  <c r="L714" i="14"/>
  <c r="M714" i="14" s="1"/>
  <c r="L715" i="14"/>
  <c r="M715" i="14" s="1"/>
  <c r="L716" i="14"/>
  <c r="M716" i="14" s="1"/>
  <c r="L717" i="14"/>
  <c r="M717" i="14" s="1"/>
  <c r="L718" i="14"/>
  <c r="M718" i="14" s="1"/>
  <c r="L719" i="14"/>
  <c r="M719" i="14" s="1"/>
  <c r="L720" i="14"/>
  <c r="M720" i="14" s="1"/>
  <c r="L721" i="14"/>
  <c r="M721" i="14" s="1"/>
  <c r="L722" i="14"/>
  <c r="M722" i="14" s="1"/>
  <c r="L723" i="14"/>
  <c r="M723" i="14" s="1"/>
  <c r="L724" i="14"/>
  <c r="M724" i="14" s="1"/>
  <c r="L725" i="14"/>
  <c r="M725" i="14" s="1"/>
  <c r="L726" i="14"/>
  <c r="M726" i="14" s="1"/>
  <c r="L727" i="14"/>
  <c r="M727" i="14" s="1"/>
  <c r="L728" i="14"/>
  <c r="M728" i="14" s="1"/>
  <c r="L729" i="14"/>
  <c r="M729" i="14" s="1"/>
  <c r="L730" i="14"/>
  <c r="M730" i="14" s="1"/>
  <c r="L731" i="14"/>
  <c r="M731" i="14" s="1"/>
  <c r="L732" i="14"/>
  <c r="M732" i="14" s="1"/>
  <c r="L733" i="14"/>
  <c r="M733" i="14" s="1"/>
  <c r="L734" i="14"/>
  <c r="M734" i="14" s="1"/>
  <c r="L735" i="14"/>
  <c r="M735" i="14" s="1"/>
  <c r="L736" i="14"/>
  <c r="M736" i="14" s="1"/>
  <c r="L737" i="14"/>
  <c r="M737" i="14" s="1"/>
  <c r="L738" i="14"/>
  <c r="M738" i="14" s="1"/>
  <c r="L739" i="14"/>
  <c r="M739" i="14" s="1"/>
  <c r="L740" i="14"/>
  <c r="M740" i="14" s="1"/>
  <c r="L741" i="14"/>
  <c r="M741" i="14" s="1"/>
  <c r="L742" i="14"/>
  <c r="M742" i="14" s="1"/>
  <c r="L743" i="14"/>
  <c r="M743" i="14" s="1"/>
  <c r="L744" i="14"/>
  <c r="M744" i="14" s="1"/>
  <c r="L745" i="14"/>
  <c r="M745" i="14" s="1"/>
  <c r="L746" i="14"/>
  <c r="M746" i="14" s="1"/>
  <c r="L747" i="14"/>
  <c r="M747" i="14" s="1"/>
  <c r="L748" i="14"/>
  <c r="M748" i="14" s="1"/>
  <c r="L749" i="14"/>
  <c r="M749" i="14" s="1"/>
  <c r="L750" i="14"/>
  <c r="M750" i="14" s="1"/>
  <c r="L751" i="14"/>
  <c r="M751" i="14" s="1"/>
  <c r="L752" i="14"/>
  <c r="M752" i="14" s="1"/>
  <c r="L753" i="14"/>
  <c r="M753" i="14" s="1"/>
  <c r="L754" i="14"/>
  <c r="M754" i="14" s="1"/>
  <c r="L755" i="14"/>
  <c r="M755" i="14" s="1"/>
  <c r="L756" i="14"/>
  <c r="M756" i="14" s="1"/>
  <c r="L757" i="14"/>
  <c r="M757" i="14" s="1"/>
  <c r="L758" i="14"/>
  <c r="M758" i="14" s="1"/>
  <c r="L759" i="14"/>
  <c r="M759" i="14" s="1"/>
  <c r="L760" i="14"/>
  <c r="M760" i="14" s="1"/>
  <c r="L761" i="14"/>
  <c r="M761" i="14" s="1"/>
  <c r="L762" i="14"/>
  <c r="M762" i="14" s="1"/>
  <c r="L763" i="14"/>
  <c r="M763" i="14" s="1"/>
  <c r="L764" i="14"/>
  <c r="M764" i="14" s="1"/>
  <c r="L765" i="14"/>
  <c r="M765" i="14" s="1"/>
  <c r="L766" i="14"/>
  <c r="M766" i="14" s="1"/>
  <c r="L767" i="14"/>
  <c r="M767" i="14" s="1"/>
  <c r="L768" i="14"/>
  <c r="M768" i="14" s="1"/>
  <c r="L769" i="14"/>
  <c r="M769" i="14" s="1"/>
  <c r="L770" i="14"/>
  <c r="M770" i="14" s="1"/>
  <c r="L771" i="14"/>
  <c r="M771" i="14" s="1"/>
  <c r="L772" i="14"/>
  <c r="M772" i="14" s="1"/>
  <c r="L773" i="14"/>
  <c r="M773" i="14" s="1"/>
  <c r="L774" i="14"/>
  <c r="M774" i="14" s="1"/>
  <c r="L775" i="14"/>
  <c r="M775" i="14" s="1"/>
  <c r="L776" i="14"/>
  <c r="M776" i="14" s="1"/>
  <c r="L777" i="14"/>
  <c r="M777" i="14" s="1"/>
  <c r="L778" i="14"/>
  <c r="M778" i="14" s="1"/>
  <c r="L779" i="14"/>
  <c r="M779" i="14" s="1"/>
  <c r="L780" i="14"/>
  <c r="M780" i="14" s="1"/>
  <c r="L781" i="14"/>
  <c r="M781" i="14" s="1"/>
  <c r="L782" i="14"/>
  <c r="M782" i="14" s="1"/>
  <c r="L783" i="14"/>
  <c r="M783" i="14" s="1"/>
  <c r="L784" i="14"/>
  <c r="M784" i="14" s="1"/>
  <c r="L785" i="14"/>
  <c r="M785" i="14" s="1"/>
  <c r="L786" i="14"/>
  <c r="M786" i="14" s="1"/>
  <c r="L787" i="14"/>
  <c r="M787" i="14" s="1"/>
  <c r="L788" i="14"/>
  <c r="M788" i="14" s="1"/>
  <c r="L789" i="14"/>
  <c r="M789" i="14" s="1"/>
  <c r="L790" i="14"/>
  <c r="M790" i="14" s="1"/>
  <c r="L791" i="14"/>
  <c r="M791" i="14" s="1"/>
  <c r="L792" i="14"/>
  <c r="M792" i="14" s="1"/>
  <c r="L793" i="14"/>
  <c r="M793" i="14" s="1"/>
  <c r="L794" i="14"/>
  <c r="M794" i="14" s="1"/>
  <c r="L795" i="14"/>
  <c r="M795" i="14" s="1"/>
  <c r="L796" i="14"/>
  <c r="M796" i="14" s="1"/>
  <c r="L797" i="14"/>
  <c r="M797" i="14" s="1"/>
  <c r="L798" i="14"/>
  <c r="M798" i="14" s="1"/>
  <c r="L799" i="14"/>
  <c r="M799" i="14" s="1"/>
  <c r="L800" i="14"/>
  <c r="M800" i="14" s="1"/>
  <c r="L801" i="14"/>
  <c r="M801" i="14" s="1"/>
  <c r="L802" i="14"/>
  <c r="M802" i="14" s="1"/>
  <c r="L803" i="14"/>
  <c r="M803" i="14" s="1"/>
  <c r="L804" i="14"/>
  <c r="M804" i="14" s="1"/>
  <c r="L805" i="14"/>
  <c r="M805" i="14" s="1"/>
  <c r="L806" i="14"/>
  <c r="M806" i="14" s="1"/>
  <c r="L807" i="14"/>
  <c r="M807" i="14" s="1"/>
  <c r="L808" i="14"/>
  <c r="M808" i="14" s="1"/>
  <c r="L809" i="14"/>
  <c r="M809" i="14" s="1"/>
  <c r="L810" i="14"/>
  <c r="M810" i="14" s="1"/>
  <c r="L811" i="14"/>
  <c r="M811" i="14" s="1"/>
  <c r="L812" i="14"/>
  <c r="M812" i="14" s="1"/>
  <c r="L813" i="14"/>
  <c r="M813" i="14" s="1"/>
  <c r="L814" i="14"/>
  <c r="M814" i="14" s="1"/>
  <c r="L815" i="14"/>
  <c r="M815" i="14" s="1"/>
  <c r="L816" i="14"/>
  <c r="M816" i="14" s="1"/>
  <c r="L817" i="14"/>
  <c r="M817" i="14" s="1"/>
  <c r="L818" i="14"/>
  <c r="M818" i="14" s="1"/>
  <c r="L819" i="14"/>
  <c r="M819" i="14" s="1"/>
  <c r="L820" i="14"/>
  <c r="M820" i="14" s="1"/>
  <c r="L821" i="14"/>
  <c r="M821" i="14" s="1"/>
  <c r="L822" i="14"/>
  <c r="M822" i="14" s="1"/>
  <c r="L823" i="14"/>
  <c r="M823" i="14" s="1"/>
  <c r="L824" i="14"/>
  <c r="M824" i="14" s="1"/>
  <c r="L825" i="14"/>
  <c r="M825" i="14" s="1"/>
  <c r="L826" i="14"/>
  <c r="M826" i="14" s="1"/>
  <c r="L827" i="14"/>
  <c r="M827" i="14" s="1"/>
  <c r="L828" i="14"/>
  <c r="M828" i="14" s="1"/>
  <c r="L829" i="14"/>
  <c r="M829" i="14" s="1"/>
  <c r="L830" i="14"/>
  <c r="M830" i="14" s="1"/>
  <c r="L831" i="14"/>
  <c r="M831" i="14" s="1"/>
  <c r="L832" i="14"/>
  <c r="M832" i="14" s="1"/>
  <c r="L833" i="14"/>
  <c r="M833" i="14" s="1"/>
  <c r="L834" i="14"/>
  <c r="M834" i="14" s="1"/>
  <c r="L835" i="14"/>
  <c r="M835" i="14" s="1"/>
  <c r="L836" i="14"/>
  <c r="M836" i="14" s="1"/>
  <c r="L837" i="14"/>
  <c r="M837" i="14" s="1"/>
  <c r="L838" i="14"/>
  <c r="M838" i="14" s="1"/>
  <c r="L839" i="14"/>
  <c r="M839" i="14" s="1"/>
  <c r="L840" i="14"/>
  <c r="M840" i="14" s="1"/>
  <c r="L841" i="14"/>
  <c r="M841" i="14" s="1"/>
  <c r="L842" i="14"/>
  <c r="M842" i="14" s="1"/>
  <c r="L843" i="14"/>
  <c r="M843" i="14" s="1"/>
  <c r="L844" i="14"/>
  <c r="M844" i="14" s="1"/>
  <c r="L845" i="14"/>
  <c r="M845" i="14" s="1"/>
  <c r="L846" i="14"/>
  <c r="M846" i="14" s="1"/>
  <c r="L847" i="14"/>
  <c r="M847" i="14" s="1"/>
  <c r="L848" i="14"/>
  <c r="M848" i="14" s="1"/>
  <c r="L849" i="14"/>
  <c r="M849" i="14" s="1"/>
  <c r="L850" i="14"/>
  <c r="M850" i="14" s="1"/>
  <c r="L851" i="14"/>
  <c r="M851" i="14" s="1"/>
  <c r="L852" i="14"/>
  <c r="M852" i="14" s="1"/>
  <c r="L853" i="14"/>
  <c r="M853" i="14" s="1"/>
  <c r="L854" i="14"/>
  <c r="M854" i="14" s="1"/>
  <c r="L855" i="14"/>
  <c r="M855" i="14" s="1"/>
  <c r="L856" i="14"/>
  <c r="M856" i="14" s="1"/>
  <c r="L857" i="14"/>
  <c r="M857" i="14" s="1"/>
  <c r="L858" i="14"/>
  <c r="M858" i="14" s="1"/>
  <c r="L859" i="14"/>
  <c r="M859" i="14" s="1"/>
  <c r="L860" i="14"/>
  <c r="M860" i="14" s="1"/>
  <c r="L861" i="14"/>
  <c r="M861" i="14" s="1"/>
  <c r="L862" i="14"/>
  <c r="M862" i="14" s="1"/>
  <c r="L863" i="14"/>
  <c r="M863" i="14" s="1"/>
  <c r="L864" i="14"/>
  <c r="M864" i="14" s="1"/>
  <c r="L865" i="14"/>
  <c r="M865" i="14" s="1"/>
  <c r="L866" i="14"/>
  <c r="M866" i="14" s="1"/>
  <c r="L867" i="14"/>
  <c r="M867" i="14" s="1"/>
  <c r="L868" i="14"/>
  <c r="M868" i="14" s="1"/>
  <c r="L869" i="14"/>
  <c r="M869" i="14" s="1"/>
  <c r="L870" i="14"/>
  <c r="M870" i="14" s="1"/>
  <c r="L871" i="14"/>
  <c r="M871" i="14" s="1"/>
  <c r="L872" i="14"/>
  <c r="M872" i="14" s="1"/>
  <c r="L873" i="14"/>
  <c r="M873" i="14" s="1"/>
  <c r="L874" i="14"/>
  <c r="M874" i="14" s="1"/>
  <c r="L875" i="14"/>
  <c r="M875" i="14" s="1"/>
  <c r="L876" i="14"/>
  <c r="M876" i="14" s="1"/>
  <c r="L877" i="14"/>
  <c r="M877" i="14" s="1"/>
  <c r="L878" i="14"/>
  <c r="M878" i="14" s="1"/>
  <c r="L879" i="14"/>
  <c r="M879" i="14" s="1"/>
  <c r="L880" i="14"/>
  <c r="M880" i="14" s="1"/>
  <c r="L881" i="14"/>
  <c r="M881" i="14" s="1"/>
  <c r="L882" i="14"/>
  <c r="M882" i="14" s="1"/>
  <c r="L883" i="14"/>
  <c r="M883" i="14" s="1"/>
  <c r="L884" i="14"/>
  <c r="M884" i="14" s="1"/>
  <c r="L885" i="14"/>
  <c r="M885" i="14" s="1"/>
  <c r="L886" i="14"/>
  <c r="M886" i="14" s="1"/>
  <c r="L887" i="14"/>
  <c r="M887" i="14" s="1"/>
  <c r="L888" i="14"/>
  <c r="M888" i="14" s="1"/>
  <c r="L889" i="14"/>
  <c r="M889" i="14" s="1"/>
  <c r="L890" i="14"/>
  <c r="M890" i="14" s="1"/>
  <c r="L891" i="14"/>
  <c r="M891" i="14" s="1"/>
  <c r="L892" i="14"/>
  <c r="M892" i="14" s="1"/>
  <c r="L893" i="14"/>
  <c r="M893" i="14" s="1"/>
  <c r="L894" i="14"/>
  <c r="M894" i="14" s="1"/>
  <c r="L895" i="14"/>
  <c r="M895" i="14" s="1"/>
  <c r="L896" i="14"/>
  <c r="M896" i="14" s="1"/>
  <c r="L897" i="14"/>
  <c r="M897" i="14" s="1"/>
  <c r="L898" i="14"/>
  <c r="M898" i="14" s="1"/>
  <c r="L899" i="14"/>
  <c r="M899" i="14" s="1"/>
  <c r="L900" i="14"/>
  <c r="M900" i="14" s="1"/>
  <c r="L901" i="14"/>
  <c r="M901" i="14" s="1"/>
  <c r="L902" i="14"/>
  <c r="M902" i="14" s="1"/>
  <c r="L903" i="14"/>
  <c r="M903" i="14" s="1"/>
  <c r="L904" i="14"/>
  <c r="M904" i="14" s="1"/>
  <c r="L905" i="14"/>
  <c r="M905" i="14" s="1"/>
  <c r="L906" i="14"/>
  <c r="M906" i="14" s="1"/>
  <c r="L907" i="14"/>
  <c r="M907" i="14" s="1"/>
  <c r="L908" i="14"/>
  <c r="M908" i="14" s="1"/>
  <c r="L909" i="14"/>
  <c r="M909" i="14" s="1"/>
  <c r="L910" i="14"/>
  <c r="M910" i="14" s="1"/>
  <c r="L911" i="14"/>
  <c r="M911" i="14" s="1"/>
  <c r="L912" i="14"/>
  <c r="M912" i="14" s="1"/>
  <c r="L913" i="14"/>
  <c r="M913" i="14" s="1"/>
  <c r="L914" i="14"/>
  <c r="M914" i="14" s="1"/>
  <c r="L915" i="14"/>
  <c r="M915" i="14" s="1"/>
  <c r="L916" i="14"/>
  <c r="M916" i="14" s="1"/>
  <c r="L917" i="14"/>
  <c r="M917" i="14" s="1"/>
  <c r="L918" i="14"/>
  <c r="M918" i="14" s="1"/>
  <c r="L919" i="14"/>
  <c r="M919" i="14" s="1"/>
  <c r="L920" i="14"/>
  <c r="M920" i="14" s="1"/>
  <c r="L921" i="14"/>
  <c r="M921" i="14" s="1"/>
  <c r="L922" i="14"/>
  <c r="M922" i="14" s="1"/>
  <c r="L923" i="14"/>
  <c r="M923" i="14" s="1"/>
  <c r="L924" i="14"/>
  <c r="M924" i="14" s="1"/>
  <c r="L925" i="14"/>
  <c r="M925" i="14" s="1"/>
  <c r="L926" i="14"/>
  <c r="M926" i="14" s="1"/>
  <c r="L927" i="14"/>
  <c r="M927" i="14" s="1"/>
  <c r="L928" i="14"/>
  <c r="M928" i="14" s="1"/>
  <c r="L929" i="14"/>
  <c r="M929" i="14" s="1"/>
  <c r="L930" i="14"/>
  <c r="M930" i="14" s="1"/>
  <c r="L931" i="14"/>
  <c r="M931" i="14" s="1"/>
  <c r="L932" i="14"/>
  <c r="M932" i="14" s="1"/>
  <c r="L933" i="14"/>
  <c r="M933" i="14" s="1"/>
  <c r="L934" i="14"/>
  <c r="M934" i="14" s="1"/>
  <c r="L935" i="14"/>
  <c r="M935" i="14" s="1"/>
  <c r="L936" i="14"/>
  <c r="M936" i="14" s="1"/>
  <c r="L937" i="14"/>
  <c r="M937" i="14" s="1"/>
  <c r="L938" i="14"/>
  <c r="M938" i="14" s="1"/>
  <c r="L939" i="14"/>
  <c r="M939" i="14" s="1"/>
  <c r="L940" i="14"/>
  <c r="M940" i="14" s="1"/>
  <c r="L941" i="14"/>
  <c r="M941" i="14" s="1"/>
  <c r="L942" i="14"/>
  <c r="M942" i="14" s="1"/>
  <c r="L943" i="14"/>
  <c r="M943" i="14" s="1"/>
  <c r="L944" i="14"/>
  <c r="M944" i="14" s="1"/>
  <c r="L945" i="14"/>
  <c r="M945" i="14" s="1"/>
  <c r="L946" i="14"/>
  <c r="M946" i="14" s="1"/>
  <c r="L947" i="14"/>
  <c r="M947" i="14" s="1"/>
  <c r="L948" i="14"/>
  <c r="M948" i="14" s="1"/>
  <c r="L949" i="14"/>
  <c r="M949" i="14" s="1"/>
  <c r="L950" i="14"/>
  <c r="M950" i="14" s="1"/>
  <c r="L951" i="14"/>
  <c r="M951" i="14" s="1"/>
  <c r="L952" i="14"/>
  <c r="M952" i="14" s="1"/>
  <c r="L953" i="14"/>
  <c r="M953" i="14" s="1"/>
  <c r="L954" i="14"/>
  <c r="M954" i="14" s="1"/>
  <c r="L955" i="14"/>
  <c r="M955" i="14" s="1"/>
  <c r="L956" i="14"/>
  <c r="M956" i="14" s="1"/>
  <c r="L957" i="14"/>
  <c r="M957" i="14" s="1"/>
  <c r="L958" i="14"/>
  <c r="M958" i="14" s="1"/>
  <c r="L959" i="14"/>
  <c r="M959" i="14" s="1"/>
  <c r="L960" i="14"/>
  <c r="M960" i="14" s="1"/>
  <c r="L961" i="14"/>
  <c r="M961" i="14" s="1"/>
  <c r="L962" i="14"/>
  <c r="M962" i="14" s="1"/>
  <c r="L963" i="14"/>
  <c r="M963" i="14" s="1"/>
  <c r="L964" i="14"/>
  <c r="M964" i="14" s="1"/>
  <c r="L965" i="14"/>
  <c r="M965" i="14" s="1"/>
  <c r="L966" i="14"/>
  <c r="M966" i="14" s="1"/>
  <c r="L967" i="14"/>
  <c r="M967" i="14" s="1"/>
  <c r="L968" i="14"/>
  <c r="M968" i="14" s="1"/>
  <c r="L969" i="14"/>
  <c r="M969" i="14" s="1"/>
  <c r="L970" i="14"/>
  <c r="M970" i="14" s="1"/>
  <c r="L971" i="14"/>
  <c r="M971" i="14" s="1"/>
  <c r="L972" i="14"/>
  <c r="M972" i="14" s="1"/>
  <c r="L973" i="14"/>
  <c r="M973" i="14" s="1"/>
  <c r="L974" i="14"/>
  <c r="M974" i="14" s="1"/>
  <c r="L975" i="14"/>
  <c r="M975" i="14" s="1"/>
  <c r="L976" i="14"/>
  <c r="M976" i="14" s="1"/>
  <c r="L977" i="14"/>
  <c r="M977" i="14" s="1"/>
  <c r="L978" i="14"/>
  <c r="M978" i="14" s="1"/>
  <c r="L979" i="14"/>
  <c r="M979" i="14" s="1"/>
  <c r="L980" i="14"/>
  <c r="M980" i="14" s="1"/>
  <c r="L981" i="14"/>
  <c r="M981" i="14" s="1"/>
  <c r="L982" i="14"/>
  <c r="M982" i="14" s="1"/>
  <c r="L983" i="14"/>
  <c r="M983" i="14" s="1"/>
  <c r="L984" i="14"/>
  <c r="M984" i="14" s="1"/>
  <c r="L985" i="14"/>
  <c r="M985" i="14" s="1"/>
  <c r="L986" i="14"/>
  <c r="M986" i="14" s="1"/>
  <c r="L987" i="14"/>
  <c r="M987" i="14" s="1"/>
  <c r="L988" i="14"/>
  <c r="M988" i="14" s="1"/>
  <c r="L989" i="14"/>
  <c r="M989" i="14" s="1"/>
  <c r="L990" i="14"/>
  <c r="M990" i="14" s="1"/>
  <c r="L991" i="14"/>
  <c r="M991" i="14" s="1"/>
  <c r="L992" i="14"/>
  <c r="M992" i="14" s="1"/>
  <c r="L993" i="14"/>
  <c r="M993" i="14" s="1"/>
  <c r="L994" i="14"/>
  <c r="M994" i="14" s="1"/>
  <c r="L995" i="14"/>
  <c r="M995" i="14" s="1"/>
  <c r="L996" i="14"/>
  <c r="M996" i="14" s="1"/>
  <c r="L997" i="14"/>
  <c r="M997" i="14" s="1"/>
  <c r="L998" i="14"/>
  <c r="M998" i="14" s="1"/>
  <c r="L999" i="14"/>
  <c r="M999" i="14" s="1"/>
  <c r="L1000" i="14"/>
  <c r="M1000" i="14" s="1"/>
  <c r="L1001" i="14"/>
  <c r="M1001" i="14" s="1"/>
  <c r="L1002" i="14"/>
  <c r="M1002" i="14" s="1"/>
  <c r="L1003" i="14"/>
  <c r="M1003" i="14" s="1"/>
  <c r="L1004" i="14"/>
  <c r="M1004" i="14" s="1"/>
  <c r="L1005" i="14"/>
  <c r="M1005" i="14" s="1"/>
  <c r="L1006" i="14"/>
  <c r="M1006" i="14" s="1"/>
  <c r="L1007" i="14"/>
  <c r="M1007" i="14" s="1"/>
  <c r="L1008" i="14"/>
  <c r="M1008" i="14" s="1"/>
  <c r="L1009" i="14"/>
  <c r="M1009" i="14" s="1"/>
  <c r="L1010" i="14"/>
  <c r="M1010" i="14" s="1"/>
  <c r="L1011" i="14"/>
  <c r="M1011" i="14" s="1"/>
  <c r="L1012" i="14"/>
  <c r="M1012" i="14" s="1"/>
  <c r="L1013" i="14"/>
  <c r="M1013" i="14" s="1"/>
  <c r="L1014" i="14"/>
  <c r="M1014" i="14" s="1"/>
  <c r="L1015" i="14"/>
  <c r="M1015" i="14" s="1"/>
  <c r="L1016" i="14"/>
  <c r="M1016" i="14" s="1"/>
  <c r="L1017" i="14"/>
  <c r="M1017" i="14" s="1"/>
  <c r="L1018" i="14"/>
  <c r="M1018" i="14" s="1"/>
  <c r="L1019" i="14"/>
  <c r="M1019" i="14" s="1"/>
  <c r="L1020" i="14"/>
  <c r="M1020" i="14" s="1"/>
  <c r="L1021" i="14"/>
  <c r="M1021" i="14" s="1"/>
  <c r="L1022" i="14"/>
  <c r="M1022" i="14" s="1"/>
  <c r="L1023" i="14"/>
  <c r="M1023" i="14" s="1"/>
  <c r="L1024" i="14"/>
  <c r="M1024" i="14" s="1"/>
  <c r="L1025" i="14"/>
  <c r="M1025" i="14" s="1"/>
  <c r="L1026" i="14"/>
  <c r="M1026" i="14" s="1"/>
  <c r="L1027" i="14"/>
  <c r="M1027" i="14" s="1"/>
  <c r="L1028" i="14"/>
  <c r="M1028" i="14" s="1"/>
  <c r="L1029" i="14"/>
  <c r="M1029" i="14" s="1"/>
  <c r="L1030" i="14"/>
  <c r="M1030" i="14" s="1"/>
  <c r="L1031" i="14"/>
  <c r="M1031" i="14" s="1"/>
  <c r="L1032" i="14"/>
  <c r="M1032" i="14" s="1"/>
  <c r="L1033" i="14"/>
  <c r="M1033" i="14" s="1"/>
  <c r="L1034" i="14"/>
  <c r="M1034" i="14" s="1"/>
  <c r="L1035" i="14"/>
  <c r="M1035" i="14" s="1"/>
  <c r="L1036" i="14"/>
  <c r="M1036" i="14" s="1"/>
  <c r="L1037" i="14"/>
  <c r="M1037" i="14" s="1"/>
  <c r="L1038" i="14"/>
  <c r="M1038" i="14" s="1"/>
  <c r="L1039" i="14"/>
  <c r="M1039" i="14" s="1"/>
  <c r="L1040" i="14"/>
  <c r="M1040" i="14" s="1"/>
  <c r="L1041" i="14"/>
  <c r="M1041" i="14" s="1"/>
  <c r="L1042" i="14"/>
  <c r="M1042" i="14" s="1"/>
  <c r="L1043" i="14"/>
  <c r="M1043" i="14" s="1"/>
  <c r="L1044" i="14"/>
  <c r="M1044" i="14" s="1"/>
  <c r="L1045" i="14"/>
  <c r="M1045" i="14" s="1"/>
  <c r="L1046" i="14"/>
  <c r="M1046" i="14" s="1"/>
  <c r="L1047" i="14"/>
  <c r="M1047" i="14" s="1"/>
  <c r="L1048" i="14"/>
  <c r="M1048" i="14" s="1"/>
  <c r="L1049" i="14"/>
  <c r="M1049" i="14" s="1"/>
  <c r="L1050" i="14"/>
  <c r="M1050" i="14" s="1"/>
  <c r="L1051" i="14"/>
  <c r="M1051" i="14" s="1"/>
  <c r="L1052" i="14"/>
  <c r="M1052" i="14" s="1"/>
  <c r="L1053" i="14"/>
  <c r="M1053" i="14" s="1"/>
  <c r="L1054" i="14"/>
  <c r="M1054" i="14" s="1"/>
  <c r="L1055" i="14"/>
  <c r="M1055" i="14" s="1"/>
  <c r="L1056" i="14"/>
  <c r="M1056" i="14" s="1"/>
  <c r="L1057" i="14"/>
  <c r="M1057" i="14" s="1"/>
  <c r="L1058" i="14"/>
  <c r="M1058" i="14" s="1"/>
  <c r="L1059" i="14"/>
  <c r="M1059" i="14" s="1"/>
  <c r="L1060" i="14"/>
  <c r="M1060" i="14" s="1"/>
  <c r="L1061" i="14"/>
  <c r="M1061" i="14" s="1"/>
  <c r="L1062" i="14"/>
  <c r="M1062" i="14" s="1"/>
  <c r="L1063" i="14"/>
  <c r="M1063" i="14" s="1"/>
  <c r="L1064" i="14"/>
  <c r="M1064" i="14" s="1"/>
  <c r="L1065" i="14"/>
  <c r="M1065" i="14" s="1"/>
  <c r="L1066" i="14"/>
  <c r="M1066" i="14" s="1"/>
  <c r="L1067" i="14"/>
  <c r="M1067" i="14" s="1"/>
  <c r="L1068" i="14"/>
  <c r="M1068" i="14" s="1"/>
  <c r="L1069" i="14"/>
  <c r="M1069" i="14" s="1"/>
  <c r="L1070" i="14"/>
  <c r="M1070" i="14" s="1"/>
  <c r="L1071" i="14"/>
  <c r="M1071" i="14" s="1"/>
  <c r="L1072" i="14"/>
  <c r="M1072" i="14" s="1"/>
  <c r="L1073" i="14"/>
  <c r="M1073" i="14" s="1"/>
  <c r="L1074" i="14"/>
  <c r="M1074" i="14" s="1"/>
  <c r="L1075" i="14"/>
  <c r="M1075" i="14" s="1"/>
  <c r="L1076" i="14"/>
  <c r="M1076" i="14" s="1"/>
  <c r="L1077" i="14"/>
  <c r="M1077" i="14" s="1"/>
  <c r="L1078" i="14"/>
  <c r="M1078" i="14" s="1"/>
  <c r="L1079" i="14"/>
  <c r="M1079" i="14" s="1"/>
  <c r="L1080" i="14"/>
  <c r="M1080" i="14" s="1"/>
  <c r="L1081" i="14"/>
  <c r="M1081" i="14" s="1"/>
  <c r="L1082" i="14"/>
  <c r="M1082" i="14" s="1"/>
  <c r="L1083" i="14"/>
  <c r="M1083" i="14" s="1"/>
  <c r="L1084" i="14"/>
  <c r="M1084" i="14" s="1"/>
  <c r="L1085" i="14"/>
  <c r="M1085" i="14" s="1"/>
  <c r="L1086" i="14"/>
  <c r="M1086" i="14" s="1"/>
  <c r="L1087" i="14"/>
  <c r="M1087" i="14" s="1"/>
  <c r="L1088" i="14"/>
  <c r="M1088" i="14" s="1"/>
  <c r="L1089" i="14"/>
  <c r="M1089" i="14" s="1"/>
  <c r="L1090" i="14"/>
  <c r="M1090" i="14" s="1"/>
  <c r="L1091" i="14"/>
  <c r="M1091" i="14" s="1"/>
  <c r="L1092" i="14"/>
  <c r="M1092" i="14" s="1"/>
  <c r="L1093" i="14"/>
  <c r="M1093" i="14" s="1"/>
  <c r="L1094" i="14"/>
  <c r="M1094" i="14" s="1"/>
  <c r="L1095" i="14"/>
  <c r="M1095" i="14" s="1"/>
  <c r="L1096" i="14"/>
  <c r="M1096" i="14" s="1"/>
  <c r="L1097" i="14"/>
  <c r="M1097" i="14" s="1"/>
  <c r="L1098" i="14"/>
  <c r="M1098" i="14" s="1"/>
  <c r="L1099" i="14"/>
  <c r="M1099" i="14" s="1"/>
  <c r="L1100" i="14"/>
  <c r="M1100" i="14" s="1"/>
  <c r="L1101" i="14"/>
  <c r="M1101" i="14" s="1"/>
  <c r="L1102" i="14"/>
  <c r="M1102" i="14" s="1"/>
  <c r="L1103" i="14"/>
  <c r="M1103" i="14" s="1"/>
  <c r="L1104" i="14"/>
  <c r="M1104" i="14" s="1"/>
  <c r="L1105" i="14"/>
  <c r="M1105" i="14" s="1"/>
  <c r="L1106" i="14"/>
  <c r="M1106" i="14" s="1"/>
  <c r="L1107" i="14"/>
  <c r="M1107" i="14" s="1"/>
  <c r="L1108" i="14"/>
  <c r="M1108" i="14" s="1"/>
  <c r="L1109" i="14"/>
  <c r="M1109" i="14" s="1"/>
  <c r="L1110" i="14"/>
  <c r="M1110" i="14" s="1"/>
  <c r="L1111" i="14"/>
  <c r="M1111" i="14" s="1"/>
  <c r="L1112" i="14"/>
  <c r="M1112" i="14" s="1"/>
  <c r="L1113" i="14"/>
  <c r="M1113" i="14" s="1"/>
  <c r="L1114" i="14"/>
  <c r="M1114" i="14" s="1"/>
  <c r="L1115" i="14"/>
  <c r="M1115" i="14" s="1"/>
  <c r="L1116" i="14"/>
  <c r="M1116" i="14" s="1"/>
  <c r="L1117" i="14"/>
  <c r="M1117" i="14" s="1"/>
  <c r="L1118" i="14"/>
  <c r="M1118" i="14" s="1"/>
  <c r="L1119" i="14"/>
  <c r="M1119" i="14" s="1"/>
  <c r="L1120" i="14"/>
  <c r="M1120" i="14" s="1"/>
  <c r="L1121" i="14"/>
  <c r="M1121" i="14" s="1"/>
  <c r="L1122" i="14"/>
  <c r="M1122" i="14" s="1"/>
  <c r="L1123" i="14"/>
  <c r="M1123" i="14" s="1"/>
  <c r="L1124" i="14"/>
  <c r="M1124" i="14" s="1"/>
  <c r="L1125" i="14"/>
  <c r="M1125" i="14" s="1"/>
  <c r="L1126" i="14"/>
  <c r="M1126" i="14" s="1"/>
  <c r="L1127" i="14"/>
  <c r="M1127" i="14" s="1"/>
  <c r="L1128" i="14"/>
  <c r="M1128" i="14" s="1"/>
  <c r="L1129" i="14"/>
  <c r="M1129" i="14" s="1"/>
  <c r="L1130" i="14"/>
  <c r="M1130" i="14" s="1"/>
  <c r="L1131" i="14"/>
  <c r="M1131" i="14" s="1"/>
  <c r="L1132" i="14"/>
  <c r="M1132" i="14" s="1"/>
  <c r="L1133" i="14"/>
  <c r="M1133" i="14" s="1"/>
  <c r="L1134" i="14"/>
  <c r="M1134" i="14" s="1"/>
  <c r="L1135" i="14"/>
  <c r="M1135" i="14" s="1"/>
  <c r="L1136" i="14"/>
  <c r="M1136" i="14" s="1"/>
  <c r="L1137" i="14"/>
  <c r="M1137" i="14" s="1"/>
  <c r="L1138" i="14"/>
  <c r="M1138" i="14" s="1"/>
  <c r="L1139" i="14"/>
  <c r="M1139" i="14" s="1"/>
  <c r="L1140" i="14"/>
  <c r="M1140" i="14" s="1"/>
  <c r="L1141" i="14"/>
  <c r="M1141" i="14" s="1"/>
  <c r="L1142" i="14"/>
  <c r="M1142" i="14" s="1"/>
  <c r="L1143" i="14"/>
  <c r="M1143" i="14" s="1"/>
  <c r="L1144" i="14"/>
  <c r="M1144" i="14" s="1"/>
  <c r="L1145" i="14"/>
  <c r="M1145" i="14" s="1"/>
  <c r="L1146" i="14"/>
  <c r="M1146" i="14" s="1"/>
  <c r="L1147" i="14"/>
  <c r="M1147" i="14" s="1"/>
  <c r="L1148" i="14"/>
  <c r="M1148" i="14" s="1"/>
  <c r="L1149" i="14"/>
  <c r="M1149" i="14" s="1"/>
  <c r="L1150" i="14"/>
  <c r="M1150" i="14" s="1"/>
  <c r="L1151" i="14"/>
  <c r="M1151" i="14" s="1"/>
  <c r="L1152" i="14"/>
  <c r="M1152" i="14" s="1"/>
  <c r="L1153" i="14"/>
  <c r="M1153" i="14" s="1"/>
  <c r="L1154" i="14"/>
  <c r="M1154" i="14" s="1"/>
  <c r="L1155" i="14"/>
  <c r="M1155" i="14" s="1"/>
  <c r="L1156" i="14"/>
  <c r="M1156" i="14" s="1"/>
  <c r="L1157" i="14"/>
  <c r="M1157" i="14" s="1"/>
  <c r="L1158" i="14"/>
  <c r="M1158" i="14" s="1"/>
  <c r="L1159" i="14"/>
  <c r="M1159" i="14" s="1"/>
  <c r="L1160" i="14"/>
  <c r="M1160" i="14" s="1"/>
  <c r="L1161" i="14"/>
  <c r="M1161" i="14" s="1"/>
  <c r="L1162" i="14"/>
  <c r="M1162" i="14" s="1"/>
  <c r="L1163" i="14"/>
  <c r="M1163" i="14" s="1"/>
  <c r="L1164" i="14"/>
  <c r="M1164" i="14" s="1"/>
  <c r="L1165" i="14"/>
  <c r="M1165" i="14" s="1"/>
  <c r="L1166" i="14"/>
  <c r="M1166" i="14" s="1"/>
  <c r="L1167" i="14"/>
  <c r="M1167" i="14" s="1"/>
  <c r="L1168" i="14"/>
  <c r="M1168" i="14" s="1"/>
  <c r="L1169" i="14"/>
  <c r="M1169" i="14" s="1"/>
  <c r="L1170" i="14"/>
  <c r="M1170" i="14" s="1"/>
  <c r="L1171" i="14"/>
  <c r="M1171" i="14" s="1"/>
  <c r="L1172" i="14"/>
  <c r="M1172" i="14" s="1"/>
  <c r="L1173" i="14"/>
  <c r="M1173" i="14" s="1"/>
  <c r="L1174" i="14"/>
  <c r="M1174" i="14" s="1"/>
  <c r="L1175" i="14"/>
  <c r="M1175" i="14" s="1"/>
  <c r="L1176" i="14"/>
  <c r="M1176" i="14" s="1"/>
  <c r="L1177" i="14"/>
  <c r="M1177" i="14" s="1"/>
  <c r="L1178" i="14"/>
  <c r="M1178" i="14" s="1"/>
  <c r="L1179" i="14"/>
  <c r="M1179" i="14" s="1"/>
  <c r="L1180" i="14"/>
  <c r="M1180" i="14" s="1"/>
  <c r="L1181" i="14"/>
  <c r="M1181" i="14" s="1"/>
  <c r="L1182" i="14"/>
  <c r="M1182" i="14" s="1"/>
  <c r="L1183" i="14"/>
  <c r="M1183" i="14" s="1"/>
  <c r="L1184" i="14"/>
  <c r="M1184" i="14" s="1"/>
  <c r="L1185" i="14"/>
  <c r="M1185" i="14" s="1"/>
  <c r="L1186" i="14"/>
  <c r="M1186" i="14" s="1"/>
  <c r="L1187" i="14"/>
  <c r="M1187" i="14" s="1"/>
  <c r="L1188" i="14"/>
  <c r="M1188" i="14" s="1"/>
  <c r="L1189" i="14"/>
  <c r="M1189" i="14" s="1"/>
  <c r="L1190" i="14"/>
  <c r="M1190" i="14" s="1"/>
  <c r="L1191" i="14"/>
  <c r="M1191" i="14" s="1"/>
  <c r="L1192" i="14"/>
  <c r="M1192" i="14" s="1"/>
  <c r="L1193" i="14"/>
  <c r="M1193" i="14" s="1"/>
  <c r="L1194" i="14"/>
  <c r="M1194" i="14" s="1"/>
  <c r="L1195" i="14"/>
  <c r="M1195" i="14" s="1"/>
  <c r="L1196" i="14"/>
  <c r="M1196" i="14" s="1"/>
  <c r="L1197" i="14"/>
  <c r="M1197" i="14" s="1"/>
  <c r="L1198" i="14"/>
  <c r="M1198" i="14" s="1"/>
  <c r="L1199" i="14"/>
  <c r="M1199" i="14" s="1"/>
  <c r="L1200" i="14"/>
  <c r="M1200" i="14" s="1"/>
  <c r="L1201" i="14"/>
  <c r="M1201" i="14" s="1"/>
  <c r="L1202" i="14"/>
  <c r="M1202" i="14" s="1"/>
  <c r="L1203" i="14"/>
  <c r="M1203" i="14" s="1"/>
  <c r="L1204" i="14"/>
  <c r="M1204" i="14" s="1"/>
  <c r="L1205" i="14"/>
  <c r="M1205" i="14" s="1"/>
  <c r="L1206" i="14"/>
  <c r="M1206" i="14" s="1"/>
  <c r="L1207" i="14"/>
  <c r="M1207" i="14" s="1"/>
  <c r="L1208" i="14"/>
  <c r="M1208" i="14" s="1"/>
  <c r="L1209" i="14"/>
  <c r="M1209" i="14" s="1"/>
  <c r="L1210" i="14"/>
  <c r="M1210" i="14" s="1"/>
  <c r="L1211" i="14"/>
  <c r="M1211" i="14" s="1"/>
  <c r="L1212" i="14"/>
  <c r="M1212" i="14" s="1"/>
  <c r="L1213" i="14"/>
  <c r="M1213" i="14" s="1"/>
  <c r="L1214" i="14"/>
  <c r="M1214" i="14" s="1"/>
  <c r="L1215" i="14"/>
  <c r="M1215" i="14" s="1"/>
  <c r="L1216" i="14"/>
  <c r="M1216" i="14" s="1"/>
  <c r="L1217" i="14"/>
  <c r="M1217" i="14" s="1"/>
  <c r="L1218" i="14"/>
  <c r="M1218" i="14" s="1"/>
  <c r="L1219" i="14"/>
  <c r="M1219" i="14" s="1"/>
  <c r="L1220" i="14"/>
  <c r="M1220" i="14" s="1"/>
  <c r="L1221" i="14"/>
  <c r="M1221" i="14" s="1"/>
  <c r="L1222" i="14"/>
  <c r="M1222" i="14" s="1"/>
  <c r="L1223" i="14"/>
  <c r="M1223" i="14" s="1"/>
  <c r="L1224" i="14"/>
  <c r="M1224" i="14" s="1"/>
  <c r="L1225" i="14"/>
  <c r="M1225" i="14" s="1"/>
  <c r="L1226" i="14"/>
  <c r="M1226" i="14" s="1"/>
  <c r="L1227" i="14"/>
  <c r="M1227" i="14" s="1"/>
  <c r="L1228" i="14"/>
  <c r="M1228" i="14" s="1"/>
  <c r="L1229" i="14"/>
  <c r="M1229" i="14" s="1"/>
  <c r="L1230" i="14"/>
  <c r="M1230" i="14" s="1"/>
  <c r="L1231" i="14"/>
  <c r="M1231" i="14" s="1"/>
  <c r="L1232" i="14"/>
  <c r="M1232" i="14" s="1"/>
  <c r="L1233" i="14"/>
  <c r="M1233" i="14" s="1"/>
  <c r="L1234" i="14"/>
  <c r="M1234" i="14" s="1"/>
  <c r="L1235" i="14"/>
  <c r="M1235" i="14" s="1"/>
  <c r="L1236" i="14"/>
  <c r="M1236" i="14" s="1"/>
  <c r="L1237" i="14"/>
  <c r="M1237" i="14" s="1"/>
  <c r="L1238" i="14"/>
  <c r="M1238" i="14" s="1"/>
  <c r="L1239" i="14"/>
  <c r="M1239" i="14" s="1"/>
  <c r="L1240" i="14"/>
  <c r="M1240" i="14" s="1"/>
  <c r="L1241" i="14"/>
  <c r="M1241" i="14" s="1"/>
  <c r="L1242" i="14"/>
  <c r="M1242" i="14" s="1"/>
  <c r="L1243" i="14"/>
  <c r="M1243" i="14" s="1"/>
  <c r="L1244" i="14"/>
  <c r="M1244" i="14" s="1"/>
  <c r="L1245" i="14"/>
  <c r="M1245" i="14" s="1"/>
  <c r="L1246" i="14"/>
  <c r="M1246" i="14" s="1"/>
  <c r="L1247" i="14"/>
  <c r="M1247" i="14" s="1"/>
  <c r="L1248" i="14"/>
  <c r="M1248" i="14" s="1"/>
  <c r="L1249" i="14"/>
  <c r="M1249" i="14" s="1"/>
  <c r="L1250" i="14"/>
  <c r="M1250" i="14" s="1"/>
  <c r="L1251" i="14"/>
  <c r="M1251" i="14" s="1"/>
  <c r="L1252" i="14"/>
  <c r="M1252" i="14" s="1"/>
  <c r="L1253" i="14"/>
  <c r="M1253" i="14" s="1"/>
  <c r="L1254" i="14"/>
  <c r="M1254" i="14" s="1"/>
  <c r="L1255" i="14"/>
  <c r="M1255" i="14" s="1"/>
  <c r="L1256" i="14"/>
  <c r="M1256" i="14" s="1"/>
  <c r="L1257" i="14"/>
  <c r="M1257" i="14" s="1"/>
  <c r="L1258" i="14"/>
  <c r="M1258" i="14" s="1"/>
  <c r="L1259" i="14"/>
  <c r="M1259" i="14" s="1"/>
  <c r="L1260" i="14"/>
  <c r="M1260" i="14" s="1"/>
  <c r="L1261" i="14"/>
  <c r="M1261" i="14" s="1"/>
  <c r="L1262" i="14"/>
  <c r="M1262" i="14" s="1"/>
  <c r="L1263" i="14"/>
  <c r="M1263" i="14" s="1"/>
  <c r="L1264" i="14"/>
  <c r="M1264" i="14" s="1"/>
  <c r="L1265" i="14"/>
  <c r="M1265" i="14" s="1"/>
  <c r="L1266" i="14"/>
  <c r="M1266" i="14" s="1"/>
  <c r="L1267" i="14"/>
  <c r="M1267" i="14" s="1"/>
  <c r="L1268" i="14"/>
  <c r="M1268" i="14" s="1"/>
  <c r="L1269" i="14"/>
  <c r="M1269" i="14" s="1"/>
  <c r="L1270" i="14"/>
  <c r="M1270" i="14" s="1"/>
  <c r="L1271" i="14"/>
  <c r="M1271" i="14" s="1"/>
  <c r="L1272" i="14"/>
  <c r="M1272" i="14" s="1"/>
  <c r="L1273" i="14"/>
  <c r="M1273" i="14" s="1"/>
  <c r="L1274" i="14"/>
  <c r="M1274" i="14" s="1"/>
  <c r="L1275" i="14"/>
  <c r="M1275" i="14" s="1"/>
  <c r="L1276" i="14"/>
  <c r="M1276" i="14" s="1"/>
  <c r="L1277" i="14"/>
  <c r="M1277" i="14" s="1"/>
  <c r="L1278" i="14"/>
  <c r="M1278" i="14" s="1"/>
  <c r="L1279" i="14"/>
  <c r="M1279" i="14" s="1"/>
  <c r="L1280" i="14"/>
  <c r="M1280" i="14" s="1"/>
  <c r="L1281" i="14"/>
  <c r="M1281" i="14" s="1"/>
  <c r="L1282" i="14"/>
  <c r="M1282" i="14" s="1"/>
  <c r="L1283" i="14"/>
  <c r="M1283" i="14" s="1"/>
  <c r="L1284" i="14"/>
  <c r="M1284" i="14" s="1"/>
  <c r="L1285" i="14"/>
  <c r="M1285" i="14" s="1"/>
  <c r="L1286" i="14"/>
  <c r="M1286" i="14" s="1"/>
  <c r="L1287" i="14"/>
  <c r="M1287" i="14" s="1"/>
  <c r="L1288" i="14"/>
  <c r="M1288" i="14" s="1"/>
  <c r="L1289" i="14"/>
  <c r="M1289" i="14" s="1"/>
  <c r="L1290" i="14"/>
  <c r="M1290" i="14" s="1"/>
  <c r="L1291" i="14"/>
  <c r="M1291" i="14" s="1"/>
  <c r="L1292" i="14"/>
  <c r="M1292" i="14" s="1"/>
  <c r="L1293" i="14"/>
  <c r="M1293" i="14" s="1"/>
  <c r="L1294" i="14"/>
  <c r="M1294" i="14" s="1"/>
  <c r="L1295" i="14"/>
  <c r="M1295" i="14" s="1"/>
  <c r="L1296" i="14"/>
  <c r="M1296" i="14" s="1"/>
  <c r="L1297" i="14"/>
  <c r="M1297" i="14" s="1"/>
  <c r="L1298" i="14"/>
  <c r="M1298" i="14" s="1"/>
  <c r="L1299" i="14"/>
  <c r="M1299" i="14" s="1"/>
  <c r="L1300" i="14"/>
  <c r="M1300" i="14" s="1"/>
  <c r="L1301" i="14"/>
  <c r="M1301" i="14" s="1"/>
  <c r="L1302" i="14"/>
  <c r="M1302" i="14" s="1"/>
  <c r="L1303" i="14"/>
  <c r="M1303" i="14" s="1"/>
  <c r="L1304" i="14"/>
  <c r="M1304" i="14" s="1"/>
  <c r="L1305" i="14"/>
  <c r="M1305" i="14" s="1"/>
  <c r="L1306" i="14"/>
  <c r="M1306" i="14" s="1"/>
  <c r="L1307" i="14"/>
  <c r="M1307" i="14" s="1"/>
  <c r="L1308" i="14"/>
  <c r="M1308" i="14" s="1"/>
  <c r="L1309" i="14"/>
  <c r="M1309" i="14" s="1"/>
  <c r="L1310" i="14"/>
  <c r="M1310" i="14" s="1"/>
  <c r="L1311" i="14"/>
  <c r="M1311" i="14" s="1"/>
  <c r="L1312" i="14"/>
  <c r="M1312" i="14" s="1"/>
  <c r="L1313" i="14"/>
  <c r="M1313" i="14" s="1"/>
  <c r="L1314" i="14"/>
  <c r="M1314" i="14" s="1"/>
  <c r="L1315" i="14"/>
  <c r="M1315" i="14" s="1"/>
  <c r="L1316" i="14"/>
  <c r="M1316" i="14" s="1"/>
  <c r="L1317" i="14"/>
  <c r="M1317" i="14" s="1"/>
  <c r="L1318" i="14"/>
  <c r="M1318" i="14" s="1"/>
  <c r="L1319" i="14"/>
  <c r="M1319" i="14" s="1"/>
  <c r="L1320" i="14"/>
  <c r="M1320" i="14" s="1"/>
  <c r="L1321" i="14"/>
  <c r="M1321" i="14" s="1"/>
  <c r="L1322" i="14"/>
  <c r="M1322" i="14" s="1"/>
  <c r="L1323" i="14"/>
  <c r="M1323" i="14" s="1"/>
  <c r="L1324" i="14"/>
  <c r="M1324" i="14" s="1"/>
  <c r="L1325" i="14"/>
  <c r="M1325" i="14" s="1"/>
  <c r="L1326" i="14"/>
  <c r="M1326" i="14" s="1"/>
  <c r="L1327" i="14"/>
  <c r="M1327" i="14" s="1"/>
  <c r="L1328" i="14"/>
  <c r="M1328" i="14" s="1"/>
  <c r="L1329" i="14"/>
  <c r="M1329" i="14" s="1"/>
  <c r="L1330" i="14"/>
  <c r="M1330" i="14" s="1"/>
  <c r="L1331" i="14"/>
  <c r="M1331" i="14" s="1"/>
  <c r="L1332" i="14"/>
  <c r="M1332" i="14" s="1"/>
  <c r="L1333" i="14"/>
  <c r="M1333" i="14" s="1"/>
  <c r="L1334" i="14"/>
  <c r="M1334" i="14" s="1"/>
  <c r="L1335" i="14"/>
  <c r="M1335" i="14" s="1"/>
  <c r="L1336" i="14"/>
  <c r="M1336" i="14" s="1"/>
  <c r="L1337" i="14"/>
  <c r="M1337" i="14" s="1"/>
  <c r="L1338" i="14"/>
  <c r="M1338" i="14" s="1"/>
  <c r="L1339" i="14"/>
  <c r="M1339" i="14" s="1"/>
  <c r="L1340" i="14"/>
  <c r="M1340" i="14" s="1"/>
  <c r="L1341" i="14"/>
  <c r="M1341" i="14" s="1"/>
  <c r="L1342" i="14"/>
  <c r="M1342" i="14" s="1"/>
  <c r="L1343" i="14"/>
  <c r="M1343" i="14" s="1"/>
  <c r="L1344" i="14"/>
  <c r="M1344" i="14" s="1"/>
  <c r="L1345" i="14"/>
  <c r="M1345" i="14" s="1"/>
  <c r="L1346" i="14"/>
  <c r="M1346" i="14" s="1"/>
  <c r="L1347" i="14"/>
  <c r="M1347" i="14" s="1"/>
  <c r="L1348" i="14"/>
  <c r="M1348" i="14" s="1"/>
  <c r="L1349" i="14"/>
  <c r="M1349" i="14" s="1"/>
  <c r="L1350" i="14"/>
  <c r="M1350" i="14" s="1"/>
  <c r="L1351" i="14"/>
  <c r="M1351" i="14" s="1"/>
  <c r="L1352" i="14"/>
  <c r="M1352" i="14" s="1"/>
  <c r="L1353" i="14"/>
  <c r="M1353" i="14" s="1"/>
  <c r="L1354" i="14"/>
  <c r="M1354" i="14" s="1"/>
  <c r="L1355" i="14"/>
  <c r="M1355" i="14" s="1"/>
  <c r="L1356" i="14"/>
  <c r="M1356" i="14" s="1"/>
  <c r="L1357" i="14"/>
  <c r="M1357" i="14" s="1"/>
  <c r="L1358" i="14"/>
  <c r="M1358" i="14" s="1"/>
  <c r="L1359" i="14"/>
  <c r="M1359" i="14" s="1"/>
  <c r="L1360" i="14"/>
  <c r="M1360" i="14" s="1"/>
  <c r="L1361" i="14"/>
  <c r="M1361" i="14" s="1"/>
  <c r="L1362" i="14"/>
  <c r="M1362" i="14" s="1"/>
  <c r="L1363" i="14"/>
  <c r="M1363" i="14" s="1"/>
  <c r="L1364" i="14"/>
  <c r="M1364" i="14" s="1"/>
  <c r="L1365" i="14"/>
  <c r="M1365" i="14" s="1"/>
  <c r="L1366" i="14"/>
  <c r="M1366" i="14" s="1"/>
  <c r="L1367" i="14"/>
  <c r="M1367" i="14" s="1"/>
  <c r="L1368" i="14"/>
  <c r="M1368" i="14" s="1"/>
  <c r="L1369" i="14"/>
  <c r="M1369" i="14" s="1"/>
  <c r="L1370" i="14"/>
  <c r="M1370" i="14" s="1"/>
  <c r="L1371" i="14"/>
  <c r="M1371" i="14" s="1"/>
  <c r="L1372" i="14"/>
  <c r="M1372" i="14" s="1"/>
  <c r="L1373" i="14"/>
  <c r="M1373" i="14" s="1"/>
  <c r="L1374" i="14"/>
  <c r="M1374" i="14" s="1"/>
  <c r="L1375" i="14"/>
  <c r="M1375" i="14" s="1"/>
  <c r="L1376" i="14"/>
  <c r="M1376" i="14" s="1"/>
  <c r="L1377" i="14"/>
  <c r="M1377" i="14" s="1"/>
  <c r="L1378" i="14"/>
  <c r="M1378" i="14" s="1"/>
  <c r="L1379" i="14"/>
  <c r="M1379" i="14" s="1"/>
  <c r="L1380" i="14"/>
  <c r="M1380" i="14" s="1"/>
  <c r="L1381" i="14"/>
  <c r="M1381" i="14" s="1"/>
  <c r="L1382" i="14"/>
  <c r="M1382" i="14" s="1"/>
  <c r="L1383" i="14"/>
  <c r="M1383" i="14" s="1"/>
  <c r="L1384" i="14"/>
  <c r="M1384" i="14" s="1"/>
  <c r="L1385" i="14"/>
  <c r="M1385" i="14" s="1"/>
  <c r="L1386" i="14"/>
  <c r="M1386" i="14" s="1"/>
  <c r="L1387" i="14"/>
  <c r="M1387" i="14" s="1"/>
  <c r="L1388" i="14"/>
  <c r="M1388" i="14" s="1"/>
  <c r="L1389" i="14"/>
  <c r="M1389" i="14" s="1"/>
  <c r="L1390" i="14"/>
  <c r="M1390" i="14" s="1"/>
  <c r="L1391" i="14"/>
  <c r="M1391" i="14" s="1"/>
  <c r="L1392" i="14"/>
  <c r="M1392" i="14" s="1"/>
  <c r="L1393" i="14"/>
  <c r="M1393" i="14" s="1"/>
  <c r="L1394" i="14"/>
  <c r="M1394" i="14" s="1"/>
  <c r="L1395" i="14"/>
  <c r="M1395" i="14" s="1"/>
  <c r="L1396" i="14"/>
  <c r="M1396" i="14" s="1"/>
  <c r="L1397" i="14"/>
  <c r="M1397" i="14" s="1"/>
  <c r="L1398" i="14"/>
  <c r="M1398" i="14" s="1"/>
  <c r="L1399" i="14"/>
  <c r="M1399" i="14" s="1"/>
  <c r="L1400" i="14"/>
  <c r="M1400" i="14" s="1"/>
  <c r="L1401" i="14"/>
  <c r="M1401" i="14" s="1"/>
  <c r="L1402" i="14"/>
  <c r="M1402" i="14" s="1"/>
  <c r="L1403" i="14"/>
  <c r="M1403" i="14" s="1"/>
  <c r="L1404" i="14"/>
  <c r="M1404" i="14" s="1"/>
  <c r="L1405" i="14"/>
  <c r="M1405" i="14" s="1"/>
  <c r="L1406" i="14"/>
  <c r="M1406" i="14" s="1"/>
  <c r="L1407" i="14"/>
  <c r="M1407" i="14" s="1"/>
  <c r="L1408" i="14"/>
  <c r="M1408" i="14" s="1"/>
  <c r="L1409" i="14"/>
  <c r="M1409" i="14" s="1"/>
  <c r="L1410" i="14"/>
  <c r="M1410" i="14" s="1"/>
  <c r="L1411" i="14"/>
  <c r="M1411" i="14" s="1"/>
  <c r="L1412" i="14"/>
  <c r="M1412" i="14" s="1"/>
  <c r="L1413" i="14"/>
  <c r="M1413" i="14" s="1"/>
  <c r="L1414" i="14"/>
  <c r="M1414" i="14" s="1"/>
  <c r="L1415" i="14"/>
  <c r="M1415" i="14" s="1"/>
  <c r="L1416" i="14"/>
  <c r="M1416" i="14" s="1"/>
  <c r="L1417" i="14"/>
  <c r="M1417" i="14" s="1"/>
  <c r="L1418" i="14"/>
  <c r="M1418" i="14" s="1"/>
  <c r="L1419" i="14"/>
  <c r="M1419" i="14" s="1"/>
  <c r="L1420" i="14"/>
  <c r="M1420" i="14" s="1"/>
  <c r="L1421" i="14"/>
  <c r="M1421" i="14" s="1"/>
  <c r="L1422" i="14"/>
  <c r="M1422" i="14" s="1"/>
  <c r="L1423" i="14"/>
  <c r="M1423" i="14" s="1"/>
  <c r="L1424" i="14"/>
  <c r="M1424" i="14" s="1"/>
  <c r="L1425" i="14"/>
  <c r="M1425" i="14" s="1"/>
  <c r="L1426" i="14"/>
  <c r="M1426" i="14" s="1"/>
  <c r="L1427" i="14"/>
  <c r="M1427" i="14" s="1"/>
  <c r="L1428" i="14"/>
  <c r="M1428" i="14" s="1"/>
  <c r="L1429" i="14"/>
  <c r="M1429" i="14" s="1"/>
  <c r="L1430" i="14"/>
  <c r="M1430" i="14" s="1"/>
  <c r="L1431" i="14"/>
  <c r="M1431" i="14" s="1"/>
  <c r="L1432" i="14"/>
  <c r="M1432" i="14" s="1"/>
  <c r="L1433" i="14"/>
  <c r="M1433" i="14" s="1"/>
  <c r="L1434" i="14"/>
  <c r="M1434" i="14" s="1"/>
  <c r="L1435" i="14"/>
  <c r="M1435" i="14" s="1"/>
  <c r="L1436" i="14"/>
  <c r="M1436" i="14" s="1"/>
  <c r="L1437" i="14"/>
  <c r="M1437" i="14" s="1"/>
  <c r="L1438" i="14"/>
  <c r="M1438" i="14" s="1"/>
  <c r="L1439" i="14"/>
  <c r="M1439" i="14" s="1"/>
  <c r="L1440" i="14"/>
  <c r="M1440" i="14" s="1"/>
  <c r="L1441" i="14"/>
  <c r="M1441" i="14" s="1"/>
  <c r="L1442" i="14"/>
  <c r="M1442" i="14" s="1"/>
  <c r="L1443" i="14"/>
  <c r="M1443" i="14" s="1"/>
  <c r="L1444" i="14"/>
  <c r="M1444" i="14" s="1"/>
  <c r="L1445" i="14"/>
  <c r="M1445" i="14" s="1"/>
  <c r="L1446" i="14"/>
  <c r="M1446" i="14" s="1"/>
  <c r="L1447" i="14"/>
  <c r="M1447" i="14" s="1"/>
  <c r="L1448" i="14"/>
  <c r="M1448" i="14" s="1"/>
  <c r="L1449" i="14"/>
  <c r="M1449" i="14" s="1"/>
  <c r="L1450" i="14"/>
  <c r="M1450" i="14" s="1"/>
  <c r="L1451" i="14"/>
  <c r="M1451" i="14" s="1"/>
  <c r="L1452" i="14"/>
  <c r="M1452" i="14" s="1"/>
  <c r="L1453" i="14"/>
  <c r="M1453" i="14" s="1"/>
  <c r="L1454" i="14"/>
  <c r="M1454" i="14" s="1"/>
  <c r="L1455" i="14"/>
  <c r="M1455" i="14" s="1"/>
  <c r="L1456" i="14"/>
  <c r="M1456" i="14" s="1"/>
  <c r="L1457" i="14"/>
  <c r="M1457" i="14" s="1"/>
  <c r="L1458" i="14"/>
  <c r="M1458" i="14" s="1"/>
  <c r="L1459" i="14"/>
  <c r="M1459" i="14" s="1"/>
  <c r="L1460" i="14"/>
  <c r="M1460" i="14" s="1"/>
  <c r="L1461" i="14"/>
  <c r="M1461" i="14" s="1"/>
  <c r="L1462" i="14"/>
  <c r="M1462" i="14" s="1"/>
  <c r="L1463" i="14"/>
  <c r="M1463" i="14" s="1"/>
  <c r="L1464" i="14"/>
  <c r="M1464" i="14" s="1"/>
  <c r="L1465" i="14"/>
  <c r="M1465" i="14" s="1"/>
  <c r="L1466" i="14"/>
  <c r="M1466" i="14" s="1"/>
  <c r="L1467" i="14"/>
  <c r="M1467" i="14" s="1"/>
  <c r="L1468" i="14"/>
  <c r="M1468" i="14" s="1"/>
  <c r="L1469" i="14"/>
  <c r="M1469" i="14" s="1"/>
  <c r="L1470" i="14"/>
  <c r="M1470" i="14" s="1"/>
  <c r="L1471" i="14"/>
  <c r="M1471" i="14" s="1"/>
  <c r="L1472" i="14"/>
  <c r="M1472" i="14" s="1"/>
  <c r="L1473" i="14"/>
  <c r="M1473" i="14" s="1"/>
  <c r="L1474" i="14"/>
  <c r="M1474" i="14" s="1"/>
  <c r="L1475" i="14"/>
  <c r="M1475" i="14" s="1"/>
  <c r="L1476" i="14"/>
  <c r="M1476" i="14" s="1"/>
  <c r="L1477" i="14"/>
  <c r="M1477" i="14" s="1"/>
  <c r="L1478" i="14"/>
  <c r="M1478" i="14" s="1"/>
  <c r="L1479" i="14"/>
  <c r="M1479" i="14" s="1"/>
  <c r="L1480" i="14"/>
  <c r="M1480" i="14" s="1"/>
  <c r="L1481" i="14"/>
  <c r="M1481" i="14" s="1"/>
  <c r="L1482" i="14"/>
  <c r="M1482" i="14" s="1"/>
  <c r="L1483" i="14"/>
  <c r="M1483" i="14" s="1"/>
  <c r="L1484" i="14"/>
  <c r="M1484" i="14" s="1"/>
  <c r="L1485" i="14"/>
  <c r="M1485" i="14" s="1"/>
  <c r="L1486" i="14"/>
  <c r="M1486" i="14" s="1"/>
  <c r="L1487" i="14"/>
  <c r="M1487" i="14" s="1"/>
  <c r="L1488" i="14"/>
  <c r="M1488" i="14" s="1"/>
  <c r="L1489" i="14"/>
  <c r="M1489" i="14" s="1"/>
  <c r="L1490" i="14"/>
  <c r="M1490" i="14" s="1"/>
  <c r="L1491" i="14"/>
  <c r="M1491" i="14" s="1"/>
  <c r="L1492" i="14"/>
  <c r="M1492" i="14" s="1"/>
  <c r="L1493" i="14"/>
  <c r="M1493" i="14" s="1"/>
  <c r="L1494" i="14"/>
  <c r="M1494" i="14" s="1"/>
  <c r="L1495" i="14"/>
  <c r="M1495" i="14" s="1"/>
  <c r="L1496" i="14"/>
  <c r="M1496" i="14" s="1"/>
  <c r="L1497" i="14"/>
  <c r="M1497" i="14" s="1"/>
  <c r="L1498" i="14"/>
  <c r="M1498" i="14" s="1"/>
  <c r="L1499" i="14"/>
  <c r="M1499" i="14" s="1"/>
  <c r="L1500" i="14"/>
  <c r="M1500" i="14" s="1"/>
  <c r="L1501" i="14"/>
  <c r="M1501" i="14" s="1"/>
  <c r="L1502" i="14"/>
  <c r="M1502" i="14" s="1"/>
  <c r="L1503" i="14"/>
  <c r="M1503" i="14" s="1"/>
  <c r="L1504" i="14"/>
  <c r="M1504" i="14" s="1"/>
  <c r="L1505" i="14"/>
  <c r="M1505" i="14" s="1"/>
  <c r="L1506" i="14"/>
  <c r="M1506" i="14" s="1"/>
  <c r="L1507" i="14"/>
  <c r="M1507" i="14" s="1"/>
  <c r="L1508" i="14"/>
  <c r="M1508" i="14" s="1"/>
  <c r="L1509" i="14"/>
  <c r="M1509" i="14" s="1"/>
  <c r="L1510" i="14"/>
  <c r="M1510" i="14" s="1"/>
  <c r="L1511" i="14"/>
  <c r="M1511" i="14" s="1"/>
  <c r="L1512" i="14"/>
  <c r="M1512" i="14" s="1"/>
  <c r="L1513" i="14"/>
  <c r="M1513" i="14" s="1"/>
  <c r="L1514" i="14"/>
  <c r="M1514" i="14" s="1"/>
  <c r="L1515" i="14"/>
  <c r="M1515" i="14" s="1"/>
  <c r="L1516" i="14"/>
  <c r="M1516" i="14" s="1"/>
  <c r="L1517" i="14"/>
  <c r="M1517" i="14" s="1"/>
  <c r="L1518" i="14"/>
  <c r="M1518" i="14" s="1"/>
  <c r="L1519" i="14"/>
  <c r="M1519" i="14" s="1"/>
  <c r="L1520" i="14"/>
  <c r="M1520" i="14" s="1"/>
  <c r="L1521" i="14"/>
  <c r="M1521" i="14" s="1"/>
  <c r="L1522" i="14"/>
  <c r="M1522" i="14" s="1"/>
  <c r="L1523" i="14"/>
  <c r="M1523" i="14" s="1"/>
  <c r="L1524" i="14"/>
  <c r="M1524" i="14" s="1"/>
  <c r="L1525" i="14"/>
  <c r="M1525" i="14" s="1"/>
  <c r="L1526" i="14"/>
  <c r="M1526" i="14" s="1"/>
  <c r="L1527" i="14"/>
  <c r="M1527" i="14" s="1"/>
  <c r="L1528" i="14"/>
  <c r="M1528" i="14" s="1"/>
  <c r="L1529" i="14"/>
  <c r="M1529" i="14" s="1"/>
  <c r="L1530" i="14"/>
  <c r="M1530" i="14" s="1"/>
  <c r="L1531" i="14"/>
  <c r="M1531" i="14" s="1"/>
  <c r="L1532" i="14"/>
  <c r="M1532" i="14" s="1"/>
  <c r="L1533" i="14"/>
  <c r="M1533" i="14" s="1"/>
  <c r="L1534" i="14"/>
  <c r="M1534" i="14" s="1"/>
  <c r="L1535" i="14"/>
  <c r="M1535" i="14" s="1"/>
  <c r="L1536" i="14"/>
  <c r="M1536" i="14" s="1"/>
  <c r="L1537" i="14"/>
  <c r="M1537" i="14" s="1"/>
  <c r="L1538" i="14"/>
  <c r="M1538" i="14" s="1"/>
  <c r="L1539" i="14"/>
  <c r="M1539" i="14" s="1"/>
  <c r="L1540" i="14"/>
  <c r="M1540" i="14" s="1"/>
  <c r="L1541" i="14"/>
  <c r="M1541" i="14" s="1"/>
  <c r="L1542" i="14"/>
  <c r="M1542" i="14" s="1"/>
  <c r="L1543" i="14"/>
  <c r="M1543" i="14" s="1"/>
  <c r="L1544" i="14"/>
  <c r="M1544" i="14" s="1"/>
  <c r="L1545" i="14"/>
  <c r="M1545" i="14" s="1"/>
  <c r="L1546" i="14"/>
  <c r="M1546" i="14" s="1"/>
  <c r="L1547" i="14"/>
  <c r="M1547" i="14" s="1"/>
  <c r="L1548" i="14"/>
  <c r="M1548" i="14" s="1"/>
  <c r="L1549" i="14"/>
  <c r="M1549" i="14" s="1"/>
  <c r="L1550" i="14"/>
  <c r="M1550" i="14" s="1"/>
  <c r="L1551" i="14"/>
  <c r="M1551" i="14" s="1"/>
  <c r="L1552" i="14"/>
  <c r="M1552" i="14" s="1"/>
  <c r="L1553" i="14"/>
  <c r="M1553" i="14" s="1"/>
  <c r="L1554" i="14"/>
  <c r="M1554" i="14" s="1"/>
  <c r="L1555" i="14"/>
  <c r="M1555" i="14" s="1"/>
  <c r="L1556" i="14"/>
  <c r="M1556" i="14" s="1"/>
  <c r="L1557" i="14"/>
  <c r="M1557" i="14" s="1"/>
  <c r="L1558" i="14"/>
  <c r="M1558" i="14" s="1"/>
  <c r="L1559" i="14"/>
  <c r="M1559" i="14" s="1"/>
  <c r="L1560" i="14"/>
  <c r="M1560" i="14" s="1"/>
  <c r="L1561" i="14"/>
  <c r="M1561" i="14" s="1"/>
  <c r="L1562" i="14"/>
  <c r="M1562" i="14" s="1"/>
  <c r="L1563" i="14"/>
  <c r="M1563" i="14" s="1"/>
  <c r="L1564" i="14"/>
  <c r="M1564" i="14" s="1"/>
  <c r="L1565" i="14"/>
  <c r="M1565" i="14" s="1"/>
  <c r="L1566" i="14"/>
  <c r="M1566" i="14" s="1"/>
  <c r="L1567" i="14"/>
  <c r="M1567" i="14" s="1"/>
  <c r="L1568" i="14"/>
  <c r="M1568" i="14" s="1"/>
  <c r="L1569" i="14"/>
  <c r="M1569" i="14" s="1"/>
  <c r="L1570" i="14"/>
  <c r="M1570" i="14" s="1"/>
  <c r="L1571" i="14"/>
  <c r="M1571" i="14" s="1"/>
  <c r="L1572" i="14"/>
  <c r="M1572" i="14" s="1"/>
  <c r="L1573" i="14"/>
  <c r="M1573" i="14" s="1"/>
  <c r="L1574" i="14"/>
  <c r="M1574" i="14" s="1"/>
  <c r="L1575" i="14"/>
  <c r="M1575" i="14" s="1"/>
  <c r="L1576" i="14"/>
  <c r="M1576" i="14" s="1"/>
  <c r="L1577" i="14"/>
  <c r="M1577" i="14" s="1"/>
  <c r="L1578" i="14"/>
  <c r="M1578" i="14" s="1"/>
  <c r="L1579" i="14"/>
  <c r="M1579" i="14" s="1"/>
  <c r="L1580" i="14"/>
  <c r="M1580" i="14" s="1"/>
  <c r="L1581" i="14"/>
  <c r="M1581" i="14" s="1"/>
  <c r="L1582" i="14"/>
  <c r="M1582" i="14" s="1"/>
  <c r="L1583" i="14"/>
  <c r="M1583" i="14" s="1"/>
  <c r="L1584" i="14"/>
  <c r="M1584" i="14" s="1"/>
  <c r="L1585" i="14"/>
  <c r="M1585" i="14" s="1"/>
  <c r="L1586" i="14"/>
  <c r="M1586" i="14" s="1"/>
  <c r="L1587" i="14"/>
  <c r="M1587" i="14" s="1"/>
  <c r="L1588" i="14"/>
  <c r="M1588" i="14" s="1"/>
  <c r="L1589" i="14"/>
  <c r="M1589" i="14" s="1"/>
  <c r="L1590" i="14"/>
  <c r="M1590" i="14" s="1"/>
  <c r="L1591" i="14"/>
  <c r="M1591" i="14" s="1"/>
  <c r="L1592" i="14"/>
  <c r="M1592" i="14" s="1"/>
  <c r="L1593" i="14"/>
  <c r="M1593" i="14" s="1"/>
  <c r="L1594" i="14"/>
  <c r="M1594" i="14" s="1"/>
  <c r="L1595" i="14"/>
  <c r="M1595" i="14" s="1"/>
  <c r="L1596" i="14"/>
  <c r="M1596" i="14" s="1"/>
  <c r="L1597" i="14"/>
  <c r="M1597" i="14" s="1"/>
  <c r="L1598" i="14"/>
  <c r="M1598" i="14" s="1"/>
  <c r="L1599" i="14"/>
  <c r="M1599" i="14" s="1"/>
  <c r="L1600" i="14"/>
  <c r="M1600" i="14" s="1"/>
  <c r="L1601" i="14"/>
  <c r="M1601" i="14" s="1"/>
  <c r="L1602" i="14"/>
  <c r="M1602" i="14" s="1"/>
  <c r="L1603" i="14"/>
  <c r="M1603" i="14" s="1"/>
  <c r="L1604" i="14"/>
  <c r="M1604" i="14" s="1"/>
  <c r="L1605" i="14"/>
  <c r="M1605" i="14" s="1"/>
  <c r="L1606" i="14"/>
  <c r="M1606" i="14" s="1"/>
  <c r="L1607" i="14"/>
  <c r="M1607" i="14" s="1"/>
  <c r="L1608" i="14"/>
  <c r="M1608" i="14" s="1"/>
  <c r="L1609" i="14"/>
  <c r="M1609" i="14" s="1"/>
  <c r="L1610" i="14"/>
  <c r="M1610" i="14" s="1"/>
  <c r="L1611" i="14"/>
  <c r="M1611" i="14" s="1"/>
  <c r="L1612" i="14"/>
  <c r="M1612" i="14" s="1"/>
  <c r="L1613" i="14"/>
  <c r="M1613" i="14" s="1"/>
  <c r="L1614" i="14"/>
  <c r="M1614" i="14" s="1"/>
  <c r="L1615" i="14"/>
  <c r="M1615" i="14" s="1"/>
  <c r="L1616" i="14"/>
  <c r="M1616" i="14" s="1"/>
  <c r="L1617" i="14"/>
  <c r="M1617" i="14" s="1"/>
  <c r="L1618" i="14"/>
  <c r="M1618" i="14" s="1"/>
  <c r="L1619" i="14"/>
  <c r="M1619" i="14" s="1"/>
  <c r="L1620" i="14"/>
  <c r="M1620" i="14" s="1"/>
  <c r="L1621" i="14"/>
  <c r="M1621" i="14" s="1"/>
  <c r="L1622" i="14"/>
  <c r="M1622" i="14" s="1"/>
  <c r="L1623" i="14"/>
  <c r="M1623" i="14" s="1"/>
  <c r="L1624" i="14"/>
  <c r="M1624" i="14" s="1"/>
  <c r="L1625" i="14"/>
  <c r="M1625" i="14" s="1"/>
  <c r="L1626" i="14"/>
  <c r="M1626" i="14" s="1"/>
  <c r="L1627" i="14"/>
  <c r="M1627" i="14" s="1"/>
  <c r="L1628" i="14"/>
  <c r="M1628" i="14" s="1"/>
  <c r="L1629" i="14"/>
  <c r="M1629" i="14" s="1"/>
  <c r="L1630" i="14"/>
  <c r="M1630" i="14" s="1"/>
  <c r="L1631" i="14"/>
  <c r="M1631" i="14" s="1"/>
  <c r="L1632" i="14"/>
  <c r="M1632" i="14" s="1"/>
  <c r="L1633" i="14"/>
  <c r="M1633" i="14" s="1"/>
  <c r="L1634" i="14"/>
  <c r="M1634" i="14" s="1"/>
  <c r="L1635" i="14"/>
  <c r="M1635" i="14" s="1"/>
  <c r="L1636" i="14"/>
  <c r="M1636" i="14" s="1"/>
  <c r="L1637" i="14"/>
  <c r="M1637" i="14" s="1"/>
  <c r="L1638" i="14"/>
  <c r="M1638" i="14" s="1"/>
  <c r="L1639" i="14"/>
  <c r="M1639" i="14" s="1"/>
  <c r="L1640" i="14"/>
  <c r="M1640" i="14" s="1"/>
  <c r="L1641" i="14"/>
  <c r="M1641" i="14" s="1"/>
  <c r="L1642" i="14"/>
  <c r="M1642" i="14" s="1"/>
  <c r="L1643" i="14"/>
  <c r="M1643" i="14" s="1"/>
  <c r="L1644" i="14"/>
  <c r="M1644" i="14" s="1"/>
  <c r="L1645" i="14"/>
  <c r="M1645" i="14" s="1"/>
  <c r="L1646" i="14"/>
  <c r="M1646" i="14" s="1"/>
  <c r="L1647" i="14"/>
  <c r="M1647" i="14" s="1"/>
  <c r="L1648" i="14"/>
  <c r="M1648" i="14" s="1"/>
  <c r="L1649" i="14"/>
  <c r="M1649" i="14" s="1"/>
  <c r="L1650" i="14"/>
  <c r="M1650" i="14" s="1"/>
  <c r="L1651" i="14"/>
  <c r="M1651" i="14" s="1"/>
  <c r="L1652" i="14"/>
  <c r="M1652" i="14" s="1"/>
  <c r="L1653" i="14"/>
  <c r="M1653" i="14" s="1"/>
  <c r="L1654" i="14"/>
  <c r="M1654" i="14" s="1"/>
  <c r="L1655" i="14"/>
  <c r="M1655" i="14" s="1"/>
  <c r="L1656" i="14"/>
  <c r="M1656" i="14" s="1"/>
  <c r="L1657" i="14"/>
  <c r="M1657" i="14" s="1"/>
  <c r="L1658" i="14"/>
  <c r="M1658" i="14" s="1"/>
  <c r="L1659" i="14"/>
  <c r="M1659" i="14" s="1"/>
  <c r="L1660" i="14"/>
  <c r="M1660" i="14" s="1"/>
  <c r="L1661" i="14"/>
  <c r="M1661" i="14" s="1"/>
  <c r="L1662" i="14"/>
  <c r="M1662" i="14" s="1"/>
  <c r="L1663" i="14"/>
  <c r="M1663" i="14" s="1"/>
  <c r="L1664" i="14"/>
  <c r="M1664" i="14" s="1"/>
  <c r="L1665" i="14"/>
  <c r="M1665" i="14" s="1"/>
  <c r="L1666" i="14"/>
  <c r="M1666" i="14" s="1"/>
  <c r="L1667" i="14"/>
  <c r="M1667" i="14" s="1"/>
  <c r="L1668" i="14"/>
  <c r="M1668" i="14" s="1"/>
  <c r="L1669" i="14"/>
  <c r="M1669" i="14" s="1"/>
  <c r="L1670" i="14"/>
  <c r="M1670" i="14" s="1"/>
  <c r="L1671" i="14"/>
  <c r="M1671" i="14" s="1"/>
  <c r="L1672" i="14"/>
  <c r="M1672" i="14" s="1"/>
  <c r="L1673" i="14"/>
  <c r="M1673" i="14" s="1"/>
  <c r="L1674" i="14"/>
  <c r="M1674" i="14" s="1"/>
  <c r="L1675" i="14"/>
  <c r="M1675" i="14" s="1"/>
  <c r="L1676" i="14"/>
  <c r="M1676" i="14" s="1"/>
  <c r="L1677" i="14"/>
  <c r="M1677" i="14" s="1"/>
  <c r="L1678" i="14"/>
  <c r="M1678" i="14" s="1"/>
  <c r="L1679" i="14"/>
  <c r="M1679" i="14" s="1"/>
  <c r="L1680" i="14"/>
  <c r="M1680" i="14" s="1"/>
  <c r="L1681" i="14"/>
  <c r="M1681" i="14" s="1"/>
  <c r="L1682" i="14"/>
  <c r="M1682" i="14" s="1"/>
  <c r="L1683" i="14"/>
  <c r="M1683" i="14" s="1"/>
  <c r="L1684" i="14"/>
  <c r="M1684" i="14" s="1"/>
  <c r="L1685" i="14"/>
  <c r="M1685" i="14" s="1"/>
  <c r="L1686" i="14"/>
  <c r="M1686" i="14" s="1"/>
  <c r="L1687" i="14"/>
  <c r="M1687" i="14" s="1"/>
  <c r="L1688" i="14"/>
  <c r="M1688" i="14" s="1"/>
  <c r="L1689" i="14"/>
  <c r="M1689" i="14" s="1"/>
  <c r="L1690" i="14"/>
  <c r="M1690" i="14" s="1"/>
  <c r="L1691" i="14"/>
  <c r="M1691" i="14" s="1"/>
  <c r="L1692" i="14"/>
  <c r="M1692" i="14" s="1"/>
  <c r="L1693" i="14"/>
  <c r="M1693" i="14" s="1"/>
  <c r="L1694" i="14"/>
  <c r="M1694" i="14" s="1"/>
  <c r="L1695" i="14"/>
  <c r="M1695" i="14" s="1"/>
  <c r="L1696" i="14"/>
  <c r="M1696" i="14" s="1"/>
  <c r="L1697" i="14"/>
  <c r="M1697" i="14" s="1"/>
  <c r="L1698" i="14"/>
  <c r="M1698" i="14" s="1"/>
  <c r="L1699" i="14"/>
  <c r="M1699" i="14" s="1"/>
  <c r="L1700" i="14"/>
  <c r="M1700" i="14" s="1"/>
  <c r="L1701" i="14"/>
  <c r="M1701" i="14" s="1"/>
  <c r="L1702" i="14"/>
  <c r="M1702" i="14" s="1"/>
  <c r="L1703" i="14"/>
  <c r="M1703" i="14" s="1"/>
  <c r="L1704" i="14"/>
  <c r="M1704" i="14" s="1"/>
  <c r="L1705" i="14"/>
  <c r="M1705" i="14" s="1"/>
  <c r="L1706" i="14"/>
  <c r="M1706" i="14" s="1"/>
  <c r="L1707" i="14"/>
  <c r="M1707" i="14" s="1"/>
  <c r="L1708" i="14"/>
  <c r="M1708" i="14" s="1"/>
  <c r="L1709" i="14"/>
  <c r="M1709" i="14" s="1"/>
  <c r="L1710" i="14"/>
  <c r="M1710" i="14" s="1"/>
  <c r="L1711" i="14"/>
  <c r="M1711" i="14" s="1"/>
  <c r="L1712" i="14"/>
  <c r="M1712" i="14" s="1"/>
  <c r="L1713" i="14"/>
  <c r="M1713" i="14" s="1"/>
  <c r="L1714" i="14"/>
  <c r="M1714" i="14" s="1"/>
  <c r="L1715" i="14"/>
  <c r="M1715" i="14" s="1"/>
  <c r="L1716" i="14"/>
  <c r="M1716" i="14" s="1"/>
  <c r="L1717" i="14"/>
  <c r="M1717" i="14" s="1"/>
  <c r="L1718" i="14"/>
  <c r="M1718" i="14" s="1"/>
  <c r="L1719" i="14"/>
  <c r="M1719" i="14" s="1"/>
  <c r="L1720" i="14"/>
  <c r="M1720" i="14" s="1"/>
  <c r="L1721" i="14"/>
  <c r="M1721" i="14" s="1"/>
  <c r="L1722" i="14"/>
  <c r="M1722" i="14" s="1"/>
  <c r="L1723" i="14"/>
  <c r="M1723" i="14" s="1"/>
  <c r="L1724" i="14"/>
  <c r="M1724" i="14" s="1"/>
  <c r="L1725" i="14"/>
  <c r="M1725" i="14" s="1"/>
  <c r="L1726" i="14"/>
  <c r="M1726" i="14" s="1"/>
  <c r="L1727" i="14"/>
  <c r="M1727" i="14" s="1"/>
  <c r="L1728" i="14"/>
  <c r="M1728" i="14" s="1"/>
  <c r="L1729" i="14"/>
  <c r="M1729" i="14" s="1"/>
  <c r="L1730" i="14"/>
  <c r="M1730" i="14" s="1"/>
  <c r="L1731" i="14"/>
  <c r="M1731" i="14" s="1"/>
  <c r="L1732" i="14"/>
  <c r="M1732" i="14" s="1"/>
  <c r="L1733" i="14"/>
  <c r="M1733" i="14" s="1"/>
  <c r="L1734" i="14"/>
  <c r="M1734" i="14" s="1"/>
  <c r="L1735" i="14"/>
  <c r="M1735" i="14" s="1"/>
  <c r="L1736" i="14"/>
  <c r="M1736" i="14" s="1"/>
  <c r="L1737" i="14"/>
  <c r="M1737" i="14" s="1"/>
  <c r="L1738" i="14"/>
  <c r="M1738" i="14" s="1"/>
  <c r="L1739" i="14"/>
  <c r="M1739" i="14" s="1"/>
  <c r="L1740" i="14"/>
  <c r="M1740" i="14" s="1"/>
  <c r="L1741" i="14"/>
  <c r="M1741" i="14" s="1"/>
  <c r="L1742" i="14"/>
  <c r="M1742" i="14" s="1"/>
  <c r="L1743" i="14"/>
  <c r="M1743" i="14" s="1"/>
  <c r="L1744" i="14"/>
  <c r="M1744" i="14" s="1"/>
  <c r="L1745" i="14"/>
  <c r="M1745" i="14" s="1"/>
  <c r="L1746" i="14"/>
  <c r="M1746" i="14" s="1"/>
  <c r="L1747" i="14"/>
  <c r="M1747" i="14" s="1"/>
  <c r="L1748" i="14"/>
  <c r="M1748" i="14" s="1"/>
  <c r="L1749" i="14"/>
  <c r="M1749" i="14" s="1"/>
  <c r="L1750" i="14"/>
  <c r="M1750" i="14" s="1"/>
  <c r="L1751" i="14"/>
  <c r="M1751" i="14" s="1"/>
  <c r="L1752" i="14"/>
  <c r="M1752" i="14" s="1"/>
  <c r="L1753" i="14"/>
  <c r="M1753" i="14" s="1"/>
  <c r="L1754" i="14"/>
  <c r="M1754" i="14" s="1"/>
  <c r="L1755" i="14"/>
  <c r="M1755" i="14" s="1"/>
  <c r="L1756" i="14"/>
  <c r="M1756" i="14" s="1"/>
  <c r="L1757" i="14"/>
  <c r="M1757" i="14" s="1"/>
  <c r="L1758" i="14"/>
  <c r="M1758" i="14" s="1"/>
  <c r="L1759" i="14"/>
  <c r="M1759" i="14" s="1"/>
  <c r="L1760" i="14"/>
  <c r="M1760" i="14" s="1"/>
  <c r="L1761" i="14"/>
  <c r="M1761" i="14" s="1"/>
  <c r="L1762" i="14"/>
  <c r="M1762" i="14" s="1"/>
  <c r="L1763" i="14"/>
  <c r="M1763" i="14" s="1"/>
  <c r="L1764" i="14"/>
  <c r="M1764" i="14" s="1"/>
  <c r="L1765" i="14"/>
  <c r="M1765" i="14" s="1"/>
  <c r="L1766" i="14"/>
  <c r="M1766" i="14" s="1"/>
  <c r="L1767" i="14"/>
  <c r="M1767" i="14" s="1"/>
  <c r="L1768" i="14"/>
  <c r="M1768" i="14" s="1"/>
  <c r="L1769" i="14"/>
  <c r="M1769" i="14" s="1"/>
  <c r="L1770" i="14"/>
  <c r="M1770" i="14" s="1"/>
  <c r="L1771" i="14"/>
  <c r="M1771" i="14" s="1"/>
  <c r="L1772" i="14"/>
  <c r="M1772" i="14" s="1"/>
  <c r="L1773" i="14"/>
  <c r="M1773" i="14" s="1"/>
  <c r="L1774" i="14"/>
  <c r="M1774" i="14" s="1"/>
  <c r="L1775" i="14"/>
  <c r="M1775" i="14" s="1"/>
  <c r="L1776" i="14"/>
  <c r="M1776" i="14" s="1"/>
  <c r="L1777" i="14"/>
  <c r="M1777" i="14" s="1"/>
  <c r="L1778" i="14"/>
  <c r="M1778" i="14" s="1"/>
  <c r="L1779" i="14"/>
  <c r="M1779" i="14" s="1"/>
  <c r="L1780" i="14"/>
  <c r="M1780" i="14" s="1"/>
  <c r="L1781" i="14"/>
  <c r="M1781" i="14" s="1"/>
  <c r="L1782" i="14"/>
  <c r="M1782" i="14" s="1"/>
  <c r="L1783" i="14"/>
  <c r="M1783" i="14" s="1"/>
  <c r="L1784" i="14"/>
  <c r="M1784" i="14" s="1"/>
  <c r="L1785" i="14"/>
  <c r="M1785" i="14" s="1"/>
  <c r="L1786" i="14"/>
  <c r="M1786" i="14" s="1"/>
  <c r="L1787" i="14"/>
  <c r="M1787" i="14" s="1"/>
  <c r="L1788" i="14"/>
  <c r="M1788" i="14" s="1"/>
  <c r="L1789" i="14"/>
  <c r="M1789" i="14" s="1"/>
  <c r="L1790" i="14"/>
  <c r="M1790" i="14" s="1"/>
  <c r="L1791" i="14"/>
  <c r="M1791" i="14" s="1"/>
  <c r="L1792" i="14"/>
  <c r="M1792" i="14" s="1"/>
  <c r="L1793" i="14"/>
  <c r="M1793" i="14" s="1"/>
  <c r="L1794" i="14"/>
  <c r="M1794" i="14" s="1"/>
  <c r="L1795" i="14"/>
  <c r="M1795" i="14" s="1"/>
  <c r="L1796" i="14"/>
  <c r="M1796" i="14" s="1"/>
  <c r="L1797" i="14"/>
  <c r="M1797" i="14" s="1"/>
  <c r="L1798" i="14"/>
  <c r="M1798" i="14" s="1"/>
  <c r="L1799" i="14"/>
  <c r="M1799" i="14" s="1"/>
  <c r="L1800" i="14"/>
  <c r="M1800" i="14" s="1"/>
  <c r="L1801" i="14"/>
  <c r="M1801" i="14" s="1"/>
  <c r="L1802" i="14"/>
  <c r="M1802" i="14" s="1"/>
  <c r="L1803" i="14"/>
  <c r="M1803" i="14" s="1"/>
  <c r="L1804" i="14"/>
  <c r="M1804" i="14" s="1"/>
  <c r="L1805" i="14"/>
  <c r="M1805" i="14" s="1"/>
  <c r="L1806" i="14"/>
  <c r="M1806" i="14" s="1"/>
  <c r="L1807" i="14"/>
  <c r="M1807" i="14" s="1"/>
  <c r="L1808" i="14"/>
  <c r="M1808" i="14" s="1"/>
  <c r="L1809" i="14"/>
  <c r="M1809" i="14" s="1"/>
  <c r="L1810" i="14"/>
  <c r="M1810" i="14" s="1"/>
  <c r="L1811" i="14"/>
  <c r="M1811" i="14" s="1"/>
  <c r="L1812" i="14"/>
  <c r="M1812" i="14" s="1"/>
  <c r="L1813" i="14"/>
  <c r="M1813" i="14" s="1"/>
  <c r="L1814" i="14"/>
  <c r="M1814" i="14" s="1"/>
  <c r="L1815" i="14"/>
  <c r="M1815" i="14" s="1"/>
  <c r="L1816" i="14"/>
  <c r="M1816" i="14" s="1"/>
  <c r="L1817" i="14"/>
  <c r="M1817" i="14" s="1"/>
  <c r="L1818" i="14"/>
  <c r="M1818" i="14" s="1"/>
  <c r="L1819" i="14"/>
  <c r="M1819" i="14" s="1"/>
  <c r="L1820" i="14"/>
  <c r="M1820" i="14" s="1"/>
  <c r="L1821" i="14"/>
  <c r="M1821" i="14" s="1"/>
  <c r="L1822" i="14"/>
  <c r="M1822" i="14" s="1"/>
  <c r="L1823" i="14"/>
  <c r="M1823" i="14" s="1"/>
  <c r="L1824" i="14"/>
  <c r="M1824" i="14" s="1"/>
  <c r="L1825" i="14"/>
  <c r="M1825" i="14" s="1"/>
  <c r="L1826" i="14"/>
  <c r="M1826" i="14" s="1"/>
  <c r="L1827" i="14"/>
  <c r="M1827" i="14" s="1"/>
  <c r="L1828" i="14"/>
  <c r="M1828" i="14" s="1"/>
  <c r="L1829" i="14"/>
  <c r="M1829" i="14" s="1"/>
  <c r="L1830" i="14"/>
  <c r="M1830" i="14" s="1"/>
  <c r="L1831" i="14"/>
  <c r="M1831" i="14" s="1"/>
  <c r="L1832" i="14"/>
  <c r="M1832" i="14" s="1"/>
  <c r="L1833" i="14"/>
  <c r="M1833" i="14" s="1"/>
  <c r="L1834" i="14"/>
  <c r="M1834" i="14" s="1"/>
  <c r="L1835" i="14"/>
  <c r="M1835" i="14" s="1"/>
  <c r="L1836" i="14"/>
  <c r="M1836" i="14" s="1"/>
  <c r="L1837" i="14"/>
  <c r="M1837" i="14" s="1"/>
  <c r="L1838" i="14"/>
  <c r="M1838" i="14" s="1"/>
  <c r="L1839" i="14"/>
  <c r="M1839" i="14" s="1"/>
  <c r="L1840" i="14"/>
  <c r="M1840" i="14" s="1"/>
  <c r="L1841" i="14"/>
  <c r="M1841" i="14" s="1"/>
  <c r="L1842" i="14"/>
  <c r="M1842" i="14" s="1"/>
  <c r="L1843" i="14"/>
  <c r="M1843" i="14" s="1"/>
  <c r="L1844" i="14"/>
  <c r="M1844" i="14" s="1"/>
  <c r="L1845" i="14"/>
  <c r="M1845" i="14" s="1"/>
  <c r="L1846" i="14"/>
  <c r="M1846" i="14" s="1"/>
  <c r="L1847" i="14"/>
  <c r="M1847" i="14" s="1"/>
  <c r="L1848" i="14"/>
  <c r="M1848" i="14" s="1"/>
  <c r="L1849" i="14"/>
  <c r="M1849" i="14" s="1"/>
  <c r="L1850" i="14"/>
  <c r="M1850" i="14" s="1"/>
  <c r="L1851" i="14"/>
  <c r="M1851" i="14" s="1"/>
  <c r="L1852" i="14"/>
  <c r="M1852" i="14" s="1"/>
  <c r="L1853" i="14"/>
  <c r="M1853" i="14" s="1"/>
  <c r="L1854" i="14"/>
  <c r="M1854" i="14" s="1"/>
  <c r="L1855" i="14"/>
  <c r="M1855" i="14" s="1"/>
  <c r="L1856" i="14"/>
  <c r="M1856" i="14" s="1"/>
  <c r="L1857" i="14"/>
  <c r="M1857" i="14" s="1"/>
  <c r="L1858" i="14"/>
  <c r="M1858" i="14" s="1"/>
  <c r="L1859" i="14"/>
  <c r="M1859" i="14" s="1"/>
  <c r="L1860" i="14"/>
  <c r="M1860" i="14" s="1"/>
  <c r="L1861" i="14"/>
  <c r="M1861" i="14" s="1"/>
  <c r="L1862" i="14"/>
  <c r="M1862" i="14" s="1"/>
  <c r="L1863" i="14"/>
  <c r="M1863" i="14" s="1"/>
  <c r="L1864" i="14"/>
  <c r="M1864" i="14" s="1"/>
  <c r="L1865" i="14"/>
  <c r="M1865" i="14" s="1"/>
  <c r="L1866" i="14"/>
  <c r="M1866" i="14" s="1"/>
  <c r="L1867" i="14"/>
  <c r="M1867" i="14" s="1"/>
  <c r="L1868" i="14"/>
  <c r="M1868" i="14" s="1"/>
  <c r="L1869" i="14"/>
  <c r="M1869" i="14" s="1"/>
  <c r="L1870" i="14"/>
  <c r="M1870" i="14" s="1"/>
  <c r="L1871" i="14"/>
  <c r="M1871" i="14" s="1"/>
  <c r="L1872" i="14"/>
  <c r="M1872" i="14" s="1"/>
  <c r="L1873" i="14"/>
  <c r="M1873" i="14" s="1"/>
  <c r="L1874" i="14"/>
  <c r="M1874" i="14" s="1"/>
  <c r="L1875" i="14"/>
  <c r="M1875" i="14" s="1"/>
  <c r="L1876" i="14"/>
  <c r="M1876" i="14" s="1"/>
  <c r="L1877" i="14"/>
  <c r="M1877" i="14" s="1"/>
  <c r="L1878" i="14"/>
  <c r="M1878" i="14" s="1"/>
  <c r="L1879" i="14"/>
  <c r="M1879" i="14" s="1"/>
  <c r="L1880" i="14"/>
  <c r="M1880" i="14" s="1"/>
  <c r="L1881" i="14"/>
  <c r="M1881" i="14" s="1"/>
  <c r="L1882" i="14"/>
  <c r="M1882" i="14" s="1"/>
  <c r="L1883" i="14"/>
  <c r="M1883" i="14" s="1"/>
  <c r="L1884" i="14"/>
  <c r="M1884" i="14" s="1"/>
  <c r="L1885" i="14"/>
  <c r="M1885" i="14" s="1"/>
  <c r="L1886" i="14"/>
  <c r="M1886" i="14" s="1"/>
  <c r="L1887" i="14"/>
  <c r="M1887" i="14" s="1"/>
  <c r="L1888" i="14"/>
  <c r="M1888" i="14" s="1"/>
  <c r="L1889" i="14"/>
  <c r="M1889" i="14" s="1"/>
  <c r="L1890" i="14"/>
  <c r="M1890" i="14" s="1"/>
  <c r="L1891" i="14"/>
  <c r="M1891" i="14" s="1"/>
  <c r="L1892" i="14"/>
  <c r="M1892" i="14" s="1"/>
  <c r="L1893" i="14"/>
  <c r="M1893" i="14" s="1"/>
  <c r="L1894" i="14"/>
  <c r="M1894" i="14" s="1"/>
  <c r="L1895" i="14"/>
  <c r="M1895" i="14" s="1"/>
  <c r="L1896" i="14"/>
  <c r="M1896" i="14" s="1"/>
  <c r="L1897" i="14"/>
  <c r="M1897" i="14" s="1"/>
  <c r="L1898" i="14"/>
  <c r="M1898" i="14" s="1"/>
  <c r="L1899" i="14"/>
  <c r="M1899" i="14" s="1"/>
  <c r="L1900" i="14"/>
  <c r="M1900" i="14" s="1"/>
  <c r="L1901" i="14"/>
  <c r="M1901" i="14" s="1"/>
  <c r="L1902" i="14"/>
  <c r="M1902" i="14" s="1"/>
  <c r="L1903" i="14"/>
  <c r="M1903" i="14" s="1"/>
  <c r="L1904" i="14"/>
  <c r="M1904" i="14" s="1"/>
  <c r="L1905" i="14"/>
  <c r="M1905" i="14" s="1"/>
  <c r="L1906" i="14"/>
  <c r="M1906" i="14" s="1"/>
  <c r="L1907" i="14"/>
  <c r="M1907" i="14" s="1"/>
  <c r="L1908" i="14"/>
  <c r="M1908" i="14" s="1"/>
  <c r="L1909" i="14"/>
  <c r="M1909" i="14" s="1"/>
  <c r="L1910" i="14"/>
  <c r="M1910" i="14" s="1"/>
  <c r="L1911" i="14"/>
  <c r="M1911" i="14" s="1"/>
  <c r="L1912" i="14"/>
  <c r="M1912" i="14" s="1"/>
  <c r="L1913" i="14"/>
  <c r="M1913" i="14" s="1"/>
  <c r="L1914" i="14"/>
  <c r="M1914" i="14" s="1"/>
  <c r="L1915" i="14"/>
  <c r="M1915" i="14" s="1"/>
  <c r="L1916" i="14"/>
  <c r="M1916" i="14" s="1"/>
  <c r="L1917" i="14"/>
  <c r="M1917" i="14" s="1"/>
  <c r="L1918" i="14"/>
  <c r="M1918" i="14" s="1"/>
  <c r="L1919" i="14"/>
  <c r="M1919" i="14" s="1"/>
  <c r="L1920" i="14"/>
  <c r="M1920" i="14" s="1"/>
  <c r="L1921" i="14"/>
  <c r="M1921" i="14" s="1"/>
  <c r="L1922" i="14"/>
  <c r="M1922" i="14" s="1"/>
  <c r="L1923" i="14"/>
  <c r="M1923" i="14" s="1"/>
  <c r="L1924" i="14"/>
  <c r="M1924" i="14" s="1"/>
  <c r="L1925" i="14"/>
  <c r="M1925" i="14" s="1"/>
  <c r="L1926" i="14"/>
  <c r="M1926" i="14" s="1"/>
  <c r="L1927" i="14"/>
  <c r="M1927" i="14" s="1"/>
  <c r="L1928" i="14"/>
  <c r="M1928" i="14" s="1"/>
  <c r="L1929" i="14"/>
  <c r="M1929" i="14" s="1"/>
  <c r="L1930" i="14"/>
  <c r="M1930" i="14" s="1"/>
  <c r="L1931" i="14"/>
  <c r="M1931" i="14" s="1"/>
  <c r="L1932" i="14"/>
  <c r="M1932" i="14" s="1"/>
  <c r="L1933" i="14"/>
  <c r="M1933" i="14" s="1"/>
  <c r="L1934" i="14"/>
  <c r="M1934" i="14" s="1"/>
  <c r="L1935" i="14"/>
  <c r="M1935" i="14" s="1"/>
  <c r="L1936" i="14"/>
  <c r="M1936" i="14" s="1"/>
  <c r="L1937" i="14"/>
  <c r="M1937" i="14" s="1"/>
  <c r="L1938" i="14"/>
  <c r="M1938" i="14" s="1"/>
  <c r="L1939" i="14"/>
  <c r="M1939" i="14" s="1"/>
  <c r="L1940" i="14"/>
  <c r="M1940" i="14" s="1"/>
  <c r="L1941" i="14"/>
  <c r="M1941" i="14" s="1"/>
  <c r="L1942" i="14"/>
  <c r="M1942" i="14" s="1"/>
  <c r="L1943" i="14"/>
  <c r="M1943" i="14" s="1"/>
  <c r="L1944" i="14"/>
  <c r="M1944" i="14" s="1"/>
  <c r="L1945" i="14"/>
  <c r="M1945" i="14" s="1"/>
  <c r="L1946" i="14"/>
  <c r="M1946" i="14" s="1"/>
  <c r="L1947" i="14"/>
  <c r="M1947" i="14" s="1"/>
  <c r="L1948" i="14"/>
  <c r="M1948" i="14" s="1"/>
  <c r="L1949" i="14"/>
  <c r="M1949" i="14" s="1"/>
  <c r="L1950" i="14"/>
  <c r="M1950" i="14" s="1"/>
  <c r="L1951" i="14"/>
  <c r="M1951" i="14" s="1"/>
  <c r="L1952" i="14"/>
  <c r="M1952" i="14" s="1"/>
  <c r="L1953" i="14"/>
  <c r="M1953" i="14" s="1"/>
  <c r="L1954" i="14"/>
  <c r="M1954" i="14" s="1"/>
  <c r="L1955" i="14"/>
  <c r="M1955" i="14" s="1"/>
  <c r="L1956" i="14"/>
  <c r="M1956" i="14" s="1"/>
  <c r="L1957" i="14"/>
  <c r="M1957" i="14" s="1"/>
  <c r="L1958" i="14"/>
  <c r="M1958" i="14" s="1"/>
  <c r="L1959" i="14"/>
  <c r="M1959" i="14" s="1"/>
  <c r="L1960" i="14"/>
  <c r="M1960" i="14" s="1"/>
  <c r="L1961" i="14"/>
  <c r="M1961" i="14" s="1"/>
  <c r="L1962" i="14"/>
  <c r="M1962" i="14" s="1"/>
  <c r="L1963" i="14"/>
  <c r="M1963" i="14" s="1"/>
  <c r="L1964" i="14"/>
  <c r="M1964" i="14" s="1"/>
  <c r="L1965" i="14"/>
  <c r="M1965" i="14" s="1"/>
  <c r="L1966" i="14"/>
  <c r="M1966" i="14" s="1"/>
  <c r="L1967" i="14"/>
  <c r="M1967" i="14" s="1"/>
  <c r="L1968" i="14"/>
  <c r="M1968" i="14" s="1"/>
  <c r="L1969" i="14"/>
  <c r="M1969" i="14" s="1"/>
  <c r="L1970" i="14"/>
  <c r="M1970" i="14" s="1"/>
  <c r="L1971" i="14"/>
  <c r="M1971" i="14" s="1"/>
  <c r="L1972" i="14"/>
  <c r="M1972" i="14" s="1"/>
  <c r="L1973" i="14"/>
  <c r="M1973" i="14" s="1"/>
  <c r="L1974" i="14"/>
  <c r="M1974" i="14" s="1"/>
  <c r="L1975" i="14"/>
  <c r="M1975" i="14" s="1"/>
  <c r="L1976" i="14"/>
  <c r="M1976" i="14" s="1"/>
  <c r="L1977" i="14"/>
  <c r="M1977" i="14" s="1"/>
  <c r="L1978" i="14"/>
  <c r="M1978" i="14" s="1"/>
  <c r="L1979" i="14"/>
  <c r="M1979" i="14" s="1"/>
  <c r="L1980" i="14"/>
  <c r="M1980" i="14" s="1"/>
  <c r="L1981" i="14"/>
  <c r="M1981" i="14" s="1"/>
  <c r="L1982" i="14"/>
  <c r="M1982" i="14" s="1"/>
  <c r="L1983" i="14"/>
  <c r="M1983" i="14" s="1"/>
  <c r="L1984" i="14"/>
  <c r="M1984" i="14" s="1"/>
  <c r="L1985" i="14"/>
  <c r="M1985" i="14" s="1"/>
  <c r="L1986" i="14"/>
  <c r="M1986" i="14" s="1"/>
  <c r="L1987" i="14"/>
  <c r="M1987" i="14" s="1"/>
  <c r="L1988" i="14"/>
  <c r="M1988" i="14" s="1"/>
  <c r="L1989" i="14"/>
  <c r="M1989" i="14" s="1"/>
  <c r="L1990" i="14"/>
  <c r="M1990" i="14" s="1"/>
  <c r="L1991" i="14"/>
  <c r="M1991" i="14" s="1"/>
  <c r="L1992" i="14"/>
  <c r="M1992" i="14" s="1"/>
  <c r="L1993" i="14"/>
  <c r="M1993" i="14" s="1"/>
  <c r="L1994" i="14"/>
  <c r="M1994" i="14" s="1"/>
  <c r="L1995" i="14"/>
  <c r="M1995" i="14" s="1"/>
  <c r="L1996" i="14"/>
  <c r="M1996" i="14" s="1"/>
  <c r="L1997" i="14"/>
  <c r="M1997" i="14" s="1"/>
  <c r="L1998" i="14"/>
  <c r="M1998" i="14" s="1"/>
  <c r="L1999" i="14"/>
  <c r="M1999" i="14" s="1"/>
  <c r="L2000" i="14"/>
  <c r="M2000" i="14" s="1"/>
  <c r="L2001" i="14"/>
  <c r="M2001" i="14" s="1"/>
  <c r="L2002" i="14"/>
  <c r="M2002" i="14" s="1"/>
  <c r="L2003" i="14"/>
  <c r="M2003" i="14" s="1"/>
  <c r="L2004" i="14"/>
  <c r="M2004" i="14" s="1"/>
  <c r="L2005" i="14"/>
  <c r="M2005" i="14" s="1"/>
  <c r="L2006" i="14"/>
  <c r="M2006" i="14" s="1"/>
  <c r="L2007" i="14"/>
  <c r="M2007" i="14" s="1"/>
  <c r="L2008" i="14"/>
  <c r="M2008" i="14" s="1"/>
  <c r="L2009" i="14"/>
  <c r="M2009" i="14" s="1"/>
  <c r="L2010" i="14"/>
  <c r="M2010" i="14" s="1"/>
  <c r="L2011" i="14"/>
  <c r="M2011" i="14" s="1"/>
  <c r="L2012" i="14"/>
  <c r="M2012" i="14" s="1"/>
  <c r="L2013" i="14"/>
  <c r="M2013" i="14" s="1"/>
  <c r="L2014" i="14"/>
  <c r="M2014" i="14" s="1"/>
  <c r="L2015" i="14"/>
  <c r="M2015" i="14" s="1"/>
  <c r="L2016" i="14"/>
  <c r="M2016" i="14" s="1"/>
  <c r="L2017" i="14"/>
  <c r="M2017" i="14" s="1"/>
  <c r="L2018" i="14"/>
  <c r="M2018" i="14" s="1"/>
  <c r="L2019" i="14"/>
  <c r="M2019" i="14" s="1"/>
  <c r="L2020" i="14"/>
  <c r="M2020" i="14" s="1"/>
  <c r="L2021" i="14"/>
  <c r="M2021" i="14" s="1"/>
  <c r="L2022" i="14"/>
  <c r="M2022" i="14" s="1"/>
  <c r="L2023" i="14"/>
  <c r="M2023" i="14" s="1"/>
  <c r="L2024" i="14"/>
  <c r="M2024" i="14" s="1"/>
  <c r="L2025" i="14"/>
  <c r="M2025" i="14" s="1"/>
  <c r="L2026" i="14"/>
  <c r="M2026" i="14" s="1"/>
  <c r="L2027" i="14"/>
  <c r="M2027" i="14" s="1"/>
  <c r="L2028" i="14"/>
  <c r="M2028" i="14" s="1"/>
  <c r="L2029" i="14"/>
  <c r="M2029" i="14" s="1"/>
  <c r="L2030" i="14"/>
  <c r="M2030" i="14" s="1"/>
  <c r="L2031" i="14"/>
  <c r="M2031" i="14" s="1"/>
  <c r="L2032" i="14"/>
  <c r="M2032" i="14" s="1"/>
  <c r="L2033" i="14"/>
  <c r="M2033" i="14" s="1"/>
  <c r="L2034" i="14"/>
  <c r="M2034" i="14" s="1"/>
  <c r="L2035" i="14"/>
  <c r="M2035" i="14" s="1"/>
  <c r="L2036" i="14"/>
  <c r="M2036" i="14" s="1"/>
  <c r="L2037" i="14"/>
  <c r="M2037" i="14" s="1"/>
  <c r="L2038" i="14"/>
  <c r="M2038" i="14" s="1"/>
  <c r="L2039" i="14"/>
  <c r="M2039" i="14" s="1"/>
  <c r="L2040" i="14"/>
  <c r="M2040" i="14" s="1"/>
  <c r="L2041" i="14"/>
  <c r="M2041" i="14" s="1"/>
  <c r="L2042" i="14"/>
  <c r="M2042" i="14" s="1"/>
  <c r="L2043" i="14"/>
  <c r="M2043" i="14" s="1"/>
  <c r="L2044" i="14"/>
  <c r="M2044" i="14" s="1"/>
  <c r="L2045" i="14"/>
  <c r="M2045" i="14" s="1"/>
  <c r="L2046" i="14"/>
  <c r="M2046" i="14" s="1"/>
  <c r="L2047" i="14"/>
  <c r="M2047" i="14" s="1"/>
  <c r="L2048" i="14"/>
  <c r="M2048" i="14" s="1"/>
  <c r="L2049" i="14"/>
  <c r="M2049" i="14" s="1"/>
  <c r="L2050" i="14"/>
  <c r="M2050" i="14" s="1"/>
  <c r="L2051" i="14"/>
  <c r="M2051" i="14" s="1"/>
  <c r="L2052" i="14"/>
  <c r="M2052" i="14" s="1"/>
  <c r="L2053" i="14"/>
  <c r="M2053" i="14" s="1"/>
  <c r="L2054" i="14"/>
  <c r="M2054" i="14" s="1"/>
  <c r="L2055" i="14"/>
  <c r="M2055" i="14" s="1"/>
  <c r="L2056" i="14"/>
  <c r="M2056" i="14" s="1"/>
  <c r="L2057" i="14"/>
  <c r="M2057" i="14" s="1"/>
  <c r="L2058" i="14"/>
  <c r="M2058" i="14" s="1"/>
  <c r="L2059" i="14"/>
  <c r="M2059" i="14" s="1"/>
  <c r="L2060" i="14"/>
  <c r="M2060" i="14" s="1"/>
  <c r="L2061" i="14"/>
  <c r="M2061" i="14" s="1"/>
  <c r="L2062" i="14"/>
  <c r="M2062" i="14" s="1"/>
  <c r="L2063" i="14"/>
  <c r="M2063" i="14" s="1"/>
  <c r="L2064" i="14"/>
  <c r="M2064" i="14" s="1"/>
  <c r="L2065" i="14"/>
  <c r="M2065" i="14" s="1"/>
  <c r="L2066" i="14"/>
  <c r="M2066" i="14" s="1"/>
  <c r="L2067" i="14"/>
  <c r="M2067" i="14" s="1"/>
  <c r="L2068" i="14"/>
  <c r="M2068" i="14" s="1"/>
  <c r="L2069" i="14"/>
  <c r="M2069" i="14" s="1"/>
  <c r="L2070" i="14"/>
  <c r="M2070" i="14" s="1"/>
  <c r="L2071" i="14"/>
  <c r="M2071" i="14" s="1"/>
  <c r="L2072" i="14"/>
  <c r="M2072" i="14" s="1"/>
  <c r="L2073" i="14"/>
  <c r="M2073" i="14" s="1"/>
  <c r="L2074" i="14"/>
  <c r="M2074" i="14" s="1"/>
  <c r="L2075" i="14"/>
  <c r="M2075" i="14" s="1"/>
  <c r="L2076" i="14"/>
  <c r="M2076" i="14" s="1"/>
  <c r="L2077" i="14"/>
  <c r="M2077" i="14" s="1"/>
  <c r="L2078" i="14"/>
  <c r="M2078" i="14" s="1"/>
  <c r="L2079" i="14"/>
  <c r="M2079" i="14" s="1"/>
  <c r="L2080" i="14"/>
  <c r="M2080" i="14" s="1"/>
  <c r="L2081" i="14"/>
  <c r="M2081" i="14" s="1"/>
  <c r="L2082" i="14"/>
  <c r="M2082" i="14" s="1"/>
  <c r="L2083" i="14"/>
  <c r="M2083" i="14" s="1"/>
  <c r="L2084" i="14"/>
  <c r="M2084" i="14" s="1"/>
  <c r="L2085" i="14"/>
  <c r="M2085" i="14" s="1"/>
  <c r="L2086" i="14"/>
  <c r="M2086" i="14" s="1"/>
  <c r="L2087" i="14"/>
  <c r="M2087" i="14" s="1"/>
  <c r="L2088" i="14"/>
  <c r="M2088" i="14" s="1"/>
  <c r="L2089" i="14"/>
  <c r="M2089" i="14" s="1"/>
  <c r="L2090" i="14"/>
  <c r="M2090" i="14" s="1"/>
  <c r="L2091" i="14"/>
  <c r="M2091" i="14" s="1"/>
  <c r="L2092" i="14"/>
  <c r="M2092" i="14" s="1"/>
  <c r="L2093" i="14"/>
  <c r="M2093" i="14" s="1"/>
  <c r="L2094" i="14"/>
  <c r="M2094" i="14" s="1"/>
  <c r="L2095" i="14"/>
  <c r="M2095" i="14" s="1"/>
  <c r="L2096" i="14"/>
  <c r="M2096" i="14" s="1"/>
  <c r="L2097" i="14"/>
  <c r="M2097" i="14" s="1"/>
  <c r="L2098" i="14"/>
  <c r="M2098" i="14" s="1"/>
  <c r="L2099" i="14"/>
  <c r="M2099" i="14" s="1"/>
  <c r="L2100" i="14"/>
  <c r="M2100" i="14" s="1"/>
  <c r="L2101" i="14"/>
  <c r="M2101" i="14" s="1"/>
  <c r="L2102" i="14"/>
  <c r="M2102" i="14" s="1"/>
  <c r="L2103" i="14"/>
  <c r="M2103" i="14" s="1"/>
  <c r="L2104" i="14"/>
  <c r="M2104" i="14" s="1"/>
  <c r="L2105" i="14"/>
  <c r="M2105" i="14" s="1"/>
  <c r="L2106" i="14"/>
  <c r="M2106" i="14" s="1"/>
  <c r="L2107" i="14"/>
  <c r="M2107" i="14" s="1"/>
  <c r="L2108" i="14"/>
  <c r="M2108" i="14" s="1"/>
  <c r="L2109" i="14"/>
  <c r="M2109" i="14" s="1"/>
  <c r="L2110" i="14"/>
  <c r="M2110" i="14" s="1"/>
  <c r="L2111" i="14"/>
  <c r="M2111" i="14" s="1"/>
  <c r="L2112" i="14"/>
  <c r="M2112" i="14" s="1"/>
  <c r="L2113" i="14"/>
  <c r="M2113" i="14" s="1"/>
  <c r="L2114" i="14"/>
  <c r="M2114" i="14" s="1"/>
  <c r="L2115" i="14"/>
  <c r="M2115" i="14" s="1"/>
  <c r="L2116" i="14"/>
  <c r="M2116" i="14" s="1"/>
  <c r="L2117" i="14"/>
  <c r="M2117" i="14" s="1"/>
  <c r="L2118" i="14"/>
  <c r="M2118" i="14" s="1"/>
  <c r="L2119" i="14"/>
  <c r="M2119" i="14" s="1"/>
  <c r="L2120" i="14"/>
  <c r="M2120" i="14" s="1"/>
  <c r="L2121" i="14"/>
  <c r="M2121" i="14" s="1"/>
  <c r="L2122" i="14"/>
  <c r="M2122" i="14" s="1"/>
  <c r="L2123" i="14"/>
  <c r="M2123" i="14" s="1"/>
  <c r="L2124" i="14"/>
  <c r="M2124" i="14" s="1"/>
  <c r="L2125" i="14"/>
  <c r="M2125" i="14" s="1"/>
  <c r="L2126" i="14"/>
  <c r="M2126" i="14" s="1"/>
  <c r="L2127" i="14"/>
  <c r="M2127" i="14" s="1"/>
  <c r="L2128" i="14"/>
  <c r="M2128" i="14" s="1"/>
  <c r="L2129" i="14"/>
  <c r="M2129" i="14" s="1"/>
  <c r="L2130" i="14"/>
  <c r="M2130" i="14" s="1"/>
  <c r="L2131" i="14"/>
  <c r="M2131" i="14" s="1"/>
  <c r="L2132" i="14"/>
  <c r="M2132" i="14" s="1"/>
  <c r="L2133" i="14"/>
  <c r="M2133" i="14" s="1"/>
  <c r="L2134" i="14"/>
  <c r="M2134" i="14" s="1"/>
  <c r="L2135" i="14"/>
  <c r="M2135" i="14" s="1"/>
  <c r="L2136" i="14"/>
  <c r="M2136" i="14" s="1"/>
  <c r="L2137" i="14"/>
  <c r="M2137" i="14" s="1"/>
  <c r="L2138" i="14"/>
  <c r="M2138" i="14" s="1"/>
  <c r="L2139" i="14"/>
  <c r="M2139" i="14" s="1"/>
  <c r="L2140" i="14"/>
  <c r="M2140" i="14" s="1"/>
  <c r="L2141" i="14"/>
  <c r="M2141" i="14" s="1"/>
  <c r="L2142" i="14"/>
  <c r="M2142" i="14" s="1"/>
  <c r="L2143" i="14"/>
  <c r="M2143" i="14" s="1"/>
  <c r="L2144" i="14"/>
  <c r="M2144" i="14" s="1"/>
  <c r="L2145" i="14"/>
  <c r="M2145" i="14" s="1"/>
  <c r="L2146" i="14"/>
  <c r="M2146" i="14" s="1"/>
  <c r="L2147" i="14"/>
  <c r="M2147" i="14" s="1"/>
  <c r="L2148" i="14"/>
  <c r="M2148" i="14" s="1"/>
  <c r="L2149" i="14"/>
  <c r="M2149" i="14" s="1"/>
  <c r="L2150" i="14"/>
  <c r="M2150" i="14" s="1"/>
  <c r="L2151" i="14"/>
  <c r="M2151" i="14" s="1"/>
  <c r="L2152" i="14"/>
  <c r="M2152" i="14" s="1"/>
  <c r="L2153" i="14"/>
  <c r="M2153" i="14" s="1"/>
  <c r="L2154" i="14"/>
  <c r="M2154" i="14" s="1"/>
  <c r="L2155" i="14"/>
  <c r="M2155" i="14" s="1"/>
  <c r="L2156" i="14"/>
  <c r="M2156" i="14" s="1"/>
  <c r="K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349" i="14"/>
  <c r="K350" i="14"/>
  <c r="K351" i="14"/>
  <c r="K352" i="14"/>
  <c r="K353" i="14"/>
  <c r="K354" i="14"/>
  <c r="K355" i="14"/>
  <c r="K356" i="14"/>
  <c r="K357" i="14"/>
  <c r="K358" i="14"/>
  <c r="K359" i="14"/>
  <c r="K360" i="14"/>
  <c r="K361" i="14"/>
  <c r="K362" i="14"/>
  <c r="K363" i="14"/>
  <c r="K364" i="14"/>
  <c r="K365" i="14"/>
  <c r="K366" i="14"/>
  <c r="K367" i="14"/>
  <c r="K368" i="14"/>
  <c r="K369" i="14"/>
  <c r="K370" i="14"/>
  <c r="K371" i="14"/>
  <c r="K372" i="14"/>
  <c r="K373" i="14"/>
  <c r="K374" i="14"/>
  <c r="K375" i="14"/>
  <c r="K376" i="14"/>
  <c r="K377" i="14"/>
  <c r="K378" i="14"/>
  <c r="K379" i="14"/>
  <c r="K380" i="14"/>
  <c r="K381" i="14"/>
  <c r="K382" i="14"/>
  <c r="K383" i="14"/>
  <c r="K384" i="14"/>
  <c r="K385" i="14"/>
  <c r="K386" i="14"/>
  <c r="K387" i="14"/>
  <c r="K388" i="14"/>
  <c r="K389" i="14"/>
  <c r="K390" i="14"/>
  <c r="K391" i="14"/>
  <c r="K392" i="14"/>
  <c r="K393" i="14"/>
  <c r="K394" i="14"/>
  <c r="K395" i="14"/>
  <c r="K396" i="14"/>
  <c r="K397" i="14"/>
  <c r="K398" i="14"/>
  <c r="K399" i="14"/>
  <c r="K400" i="14"/>
  <c r="K401" i="14"/>
  <c r="K402" i="14"/>
  <c r="K403" i="14"/>
  <c r="K404" i="14"/>
  <c r="K405" i="14"/>
  <c r="K406" i="14"/>
  <c r="K407" i="14"/>
  <c r="K408" i="14"/>
  <c r="K409" i="14"/>
  <c r="K410" i="14"/>
  <c r="K411" i="14"/>
  <c r="K412" i="14"/>
  <c r="K413" i="14"/>
  <c r="K414" i="14"/>
  <c r="K415" i="14"/>
  <c r="K416" i="14"/>
  <c r="K417" i="14"/>
  <c r="K418" i="14"/>
  <c r="K419" i="14"/>
  <c r="K420" i="14"/>
  <c r="K421" i="14"/>
  <c r="K422" i="14"/>
  <c r="K423" i="14"/>
  <c r="K424" i="14"/>
  <c r="K425" i="14"/>
  <c r="K426" i="14"/>
  <c r="K427" i="14"/>
  <c r="K428" i="14"/>
  <c r="K429" i="14"/>
  <c r="K430" i="14"/>
  <c r="K431" i="14"/>
  <c r="K432" i="14"/>
  <c r="K433" i="14"/>
  <c r="K434" i="14"/>
  <c r="K435" i="14"/>
  <c r="K436" i="14"/>
  <c r="K437" i="14"/>
  <c r="K438" i="14"/>
  <c r="K439" i="14"/>
  <c r="K440" i="14"/>
  <c r="K441" i="14"/>
  <c r="K442" i="14"/>
  <c r="K443" i="14"/>
  <c r="K444" i="14"/>
  <c r="K445" i="14"/>
  <c r="K446" i="14"/>
  <c r="K447" i="14"/>
  <c r="K448" i="14"/>
  <c r="K449" i="14"/>
  <c r="K450" i="14"/>
  <c r="K451" i="14"/>
  <c r="K452" i="14"/>
  <c r="K453" i="14"/>
  <c r="K454" i="14"/>
  <c r="K455" i="14"/>
  <c r="K456" i="14"/>
  <c r="K457" i="14"/>
  <c r="K458" i="14"/>
  <c r="K459" i="14"/>
  <c r="K460" i="14"/>
  <c r="K461" i="14"/>
  <c r="K462" i="14"/>
  <c r="K463" i="14"/>
  <c r="K464" i="14"/>
  <c r="K465" i="14"/>
  <c r="K466" i="14"/>
  <c r="K467" i="14"/>
  <c r="K468" i="14"/>
  <c r="K469" i="14"/>
  <c r="K470" i="14"/>
  <c r="K471" i="14"/>
  <c r="K472" i="14"/>
  <c r="K473" i="14"/>
  <c r="K474" i="14"/>
  <c r="K475" i="14"/>
  <c r="K476" i="14"/>
  <c r="K477" i="14"/>
  <c r="K478" i="14"/>
  <c r="K479" i="14"/>
  <c r="K480" i="14"/>
  <c r="K481" i="14"/>
  <c r="K482" i="14"/>
  <c r="K483" i="14"/>
  <c r="K484" i="14"/>
  <c r="K485" i="14"/>
  <c r="K486" i="14"/>
  <c r="K487" i="14"/>
  <c r="K488" i="14"/>
  <c r="K489" i="14"/>
  <c r="K490" i="14"/>
  <c r="K491" i="14"/>
  <c r="K492" i="14"/>
  <c r="K493" i="14"/>
  <c r="K494" i="14"/>
  <c r="K495" i="14"/>
  <c r="K496" i="14"/>
  <c r="K497" i="14"/>
  <c r="K498" i="14"/>
  <c r="K499" i="14"/>
  <c r="K500" i="14"/>
  <c r="K501" i="14"/>
  <c r="K502" i="14"/>
  <c r="K503" i="14"/>
  <c r="K504" i="14"/>
  <c r="K505" i="14"/>
  <c r="K506" i="14"/>
  <c r="K507" i="14"/>
  <c r="K508" i="14"/>
  <c r="K509" i="14"/>
  <c r="K510" i="14"/>
  <c r="K511" i="14"/>
  <c r="K512" i="14"/>
  <c r="K513" i="14"/>
  <c r="K514" i="14"/>
  <c r="K515" i="14"/>
  <c r="K516" i="14"/>
  <c r="K517" i="14"/>
  <c r="K518" i="14"/>
  <c r="K519" i="14"/>
  <c r="K520" i="14"/>
  <c r="K521" i="14"/>
  <c r="K522" i="14"/>
  <c r="K523" i="14"/>
  <c r="K524" i="14"/>
  <c r="K525" i="14"/>
  <c r="K526" i="14"/>
  <c r="K527" i="14"/>
  <c r="K528" i="14"/>
  <c r="K529" i="14"/>
  <c r="K530" i="14"/>
  <c r="K531" i="14"/>
  <c r="K532" i="14"/>
  <c r="K533" i="14"/>
  <c r="K534" i="14"/>
  <c r="K535" i="14"/>
  <c r="K536" i="14"/>
  <c r="K537" i="14"/>
  <c r="K538" i="14"/>
  <c r="K539" i="14"/>
  <c r="K540" i="14"/>
  <c r="K541" i="14"/>
  <c r="K542" i="14"/>
  <c r="K543" i="14"/>
  <c r="K544" i="14"/>
  <c r="K545" i="14"/>
  <c r="K546" i="14"/>
  <c r="K547" i="14"/>
  <c r="K548" i="14"/>
  <c r="K549" i="14"/>
  <c r="K550" i="14"/>
  <c r="K551" i="14"/>
  <c r="K552" i="14"/>
  <c r="K553" i="14"/>
  <c r="K554" i="14"/>
  <c r="K555" i="14"/>
  <c r="K556" i="14"/>
  <c r="K557" i="14"/>
  <c r="K558" i="14"/>
  <c r="K559" i="14"/>
  <c r="K560" i="14"/>
  <c r="K561" i="14"/>
  <c r="K562" i="14"/>
  <c r="K563" i="14"/>
  <c r="K564" i="14"/>
  <c r="K565" i="14"/>
  <c r="K566" i="14"/>
  <c r="K567" i="14"/>
  <c r="K568" i="14"/>
  <c r="K569" i="14"/>
  <c r="K570" i="14"/>
  <c r="K571" i="14"/>
  <c r="K572" i="14"/>
  <c r="K573" i="14"/>
  <c r="K574" i="14"/>
  <c r="K575" i="14"/>
  <c r="K576" i="14"/>
  <c r="K577" i="14"/>
  <c r="K578" i="14"/>
  <c r="K579" i="14"/>
  <c r="K580" i="14"/>
  <c r="K581" i="14"/>
  <c r="K582" i="14"/>
  <c r="K583" i="14"/>
  <c r="K584" i="14"/>
  <c r="K585" i="14"/>
  <c r="K586" i="14"/>
  <c r="K587" i="14"/>
  <c r="K588" i="14"/>
  <c r="K589" i="14"/>
  <c r="K590" i="14"/>
  <c r="K591" i="14"/>
  <c r="K592" i="14"/>
  <c r="K593" i="14"/>
  <c r="K594" i="14"/>
  <c r="K595" i="14"/>
  <c r="K596" i="14"/>
  <c r="K597" i="14"/>
  <c r="K598" i="14"/>
  <c r="K599" i="14"/>
  <c r="K600" i="14"/>
  <c r="K601" i="14"/>
  <c r="K602" i="14"/>
  <c r="K603" i="14"/>
  <c r="K604" i="14"/>
  <c r="K605" i="14"/>
  <c r="K606" i="14"/>
  <c r="K607" i="14"/>
  <c r="K608" i="14"/>
  <c r="K609" i="14"/>
  <c r="K610" i="14"/>
  <c r="K611" i="14"/>
  <c r="K612" i="14"/>
  <c r="K613" i="14"/>
  <c r="K614" i="14"/>
  <c r="K615" i="14"/>
  <c r="K616" i="14"/>
  <c r="K617" i="14"/>
  <c r="K618" i="14"/>
  <c r="K619" i="14"/>
  <c r="K620" i="14"/>
  <c r="K621" i="14"/>
  <c r="K622" i="14"/>
  <c r="K623" i="14"/>
  <c r="K624" i="14"/>
  <c r="K625" i="14"/>
  <c r="K626" i="14"/>
  <c r="K627" i="14"/>
  <c r="K628" i="14"/>
  <c r="K629" i="14"/>
  <c r="K630" i="14"/>
  <c r="K631" i="14"/>
  <c r="K632" i="14"/>
  <c r="K633" i="14"/>
  <c r="K634" i="14"/>
  <c r="K635" i="14"/>
  <c r="K636" i="14"/>
  <c r="K637" i="14"/>
  <c r="K638" i="14"/>
  <c r="K639" i="14"/>
  <c r="K640" i="14"/>
  <c r="K641" i="14"/>
  <c r="K642" i="14"/>
  <c r="K643" i="14"/>
  <c r="K644" i="14"/>
  <c r="K645" i="14"/>
  <c r="K646" i="14"/>
  <c r="K647" i="14"/>
  <c r="K648" i="14"/>
  <c r="K649" i="14"/>
  <c r="K650" i="14"/>
  <c r="K651" i="14"/>
  <c r="K652" i="14"/>
  <c r="K653" i="14"/>
  <c r="K654" i="14"/>
  <c r="K655" i="14"/>
  <c r="K656" i="14"/>
  <c r="K657" i="14"/>
  <c r="K658" i="14"/>
  <c r="K659" i="14"/>
  <c r="K660" i="14"/>
  <c r="K661" i="14"/>
  <c r="K662" i="14"/>
  <c r="K663" i="14"/>
  <c r="K664" i="14"/>
  <c r="K665" i="14"/>
  <c r="K666" i="14"/>
  <c r="K667" i="14"/>
  <c r="K668" i="14"/>
  <c r="K669" i="14"/>
  <c r="K670" i="14"/>
  <c r="K671" i="14"/>
  <c r="K672" i="14"/>
  <c r="K673" i="14"/>
  <c r="K674" i="14"/>
  <c r="K675" i="14"/>
  <c r="K676" i="14"/>
  <c r="K677" i="14"/>
  <c r="K678" i="14"/>
  <c r="K679" i="14"/>
  <c r="K680" i="14"/>
  <c r="K681" i="14"/>
  <c r="K682" i="14"/>
  <c r="K683" i="14"/>
  <c r="K684" i="14"/>
  <c r="K685" i="14"/>
  <c r="K686" i="14"/>
  <c r="K687" i="14"/>
  <c r="K688" i="14"/>
  <c r="K689" i="14"/>
  <c r="K690" i="14"/>
  <c r="K691" i="14"/>
  <c r="K692" i="14"/>
  <c r="K693" i="14"/>
  <c r="K694" i="14"/>
  <c r="K695" i="14"/>
  <c r="K696" i="14"/>
  <c r="K697" i="14"/>
  <c r="K698" i="14"/>
  <c r="K699" i="14"/>
  <c r="K700" i="14"/>
  <c r="K701" i="14"/>
  <c r="K702" i="14"/>
  <c r="K703" i="14"/>
  <c r="K704" i="14"/>
  <c r="K705" i="14"/>
  <c r="K706" i="14"/>
  <c r="K707" i="14"/>
  <c r="K708" i="14"/>
  <c r="K709" i="14"/>
  <c r="K710" i="14"/>
  <c r="K711" i="14"/>
  <c r="K712" i="14"/>
  <c r="K713" i="14"/>
  <c r="K714" i="14"/>
  <c r="K715" i="14"/>
  <c r="K716" i="14"/>
  <c r="K717" i="14"/>
  <c r="K718" i="14"/>
  <c r="K719" i="14"/>
  <c r="K720" i="14"/>
  <c r="K721" i="14"/>
  <c r="K722" i="14"/>
  <c r="K723" i="14"/>
  <c r="K724" i="14"/>
  <c r="K725" i="14"/>
  <c r="K726" i="14"/>
  <c r="K727" i="14"/>
  <c r="K728" i="14"/>
  <c r="K729" i="14"/>
  <c r="K730" i="14"/>
  <c r="K731" i="14"/>
  <c r="K732" i="14"/>
  <c r="K733" i="14"/>
  <c r="K734" i="14"/>
  <c r="K735" i="14"/>
  <c r="K736" i="14"/>
  <c r="K737" i="14"/>
  <c r="K738" i="14"/>
  <c r="K739" i="14"/>
  <c r="K740" i="14"/>
  <c r="K741" i="14"/>
  <c r="K742" i="14"/>
  <c r="K743" i="14"/>
  <c r="K744" i="14"/>
  <c r="K745" i="14"/>
  <c r="K746" i="14"/>
  <c r="K747" i="14"/>
  <c r="K748" i="14"/>
  <c r="K749" i="14"/>
  <c r="K750" i="14"/>
  <c r="K751" i="14"/>
  <c r="K752" i="14"/>
  <c r="K753" i="14"/>
  <c r="K754" i="14"/>
  <c r="K755" i="14"/>
  <c r="K756" i="14"/>
  <c r="K757" i="14"/>
  <c r="K758" i="14"/>
  <c r="K759" i="14"/>
  <c r="K760" i="14"/>
  <c r="K761" i="14"/>
  <c r="K762" i="14"/>
  <c r="K763" i="14"/>
  <c r="K764" i="14"/>
  <c r="K765" i="14"/>
  <c r="K766" i="14"/>
  <c r="K767" i="14"/>
  <c r="K768" i="14"/>
  <c r="K769" i="14"/>
  <c r="K770" i="14"/>
  <c r="K771" i="14"/>
  <c r="K772" i="14"/>
  <c r="K773" i="14"/>
  <c r="K774" i="14"/>
  <c r="K775" i="14"/>
  <c r="K776" i="14"/>
  <c r="K777" i="14"/>
  <c r="K778" i="14"/>
  <c r="K779" i="14"/>
  <c r="K780" i="14"/>
  <c r="K781" i="14"/>
  <c r="K782" i="14"/>
  <c r="K783" i="14"/>
  <c r="K784" i="14"/>
  <c r="K785" i="14"/>
  <c r="K786" i="14"/>
  <c r="K787" i="14"/>
  <c r="K788" i="14"/>
  <c r="K789" i="14"/>
  <c r="K790" i="14"/>
  <c r="K791" i="14"/>
  <c r="K792" i="14"/>
  <c r="K793" i="14"/>
  <c r="K794" i="14"/>
  <c r="K795" i="14"/>
  <c r="K796" i="14"/>
  <c r="K797" i="14"/>
  <c r="K798" i="14"/>
  <c r="K799" i="14"/>
  <c r="K800" i="14"/>
  <c r="K801" i="14"/>
  <c r="K802" i="14"/>
  <c r="K803" i="14"/>
  <c r="K804" i="14"/>
  <c r="K805" i="14"/>
  <c r="K806" i="14"/>
  <c r="K807" i="14"/>
  <c r="K808" i="14"/>
  <c r="K809" i="14"/>
  <c r="K810" i="14"/>
  <c r="K811" i="14"/>
  <c r="K812" i="14"/>
  <c r="K813" i="14"/>
  <c r="K814" i="14"/>
  <c r="K815" i="14"/>
  <c r="K816" i="14"/>
  <c r="K817" i="14"/>
  <c r="K818" i="14"/>
  <c r="K819" i="14"/>
  <c r="K820" i="14"/>
  <c r="K821" i="14"/>
  <c r="K822" i="14"/>
  <c r="K823" i="14"/>
  <c r="K824" i="14"/>
  <c r="K825" i="14"/>
  <c r="K826" i="14"/>
  <c r="K827" i="14"/>
  <c r="K828" i="14"/>
  <c r="K829" i="14"/>
  <c r="K830" i="14"/>
  <c r="K831" i="14"/>
  <c r="K832" i="14"/>
  <c r="K833" i="14"/>
  <c r="K834" i="14"/>
  <c r="K835" i="14"/>
  <c r="K836" i="14"/>
  <c r="K837" i="14"/>
  <c r="K838" i="14"/>
  <c r="K839" i="14"/>
  <c r="K840" i="14"/>
  <c r="K841" i="14"/>
  <c r="K842" i="14"/>
  <c r="K843" i="14"/>
  <c r="K844" i="14"/>
  <c r="K845" i="14"/>
  <c r="K846" i="14"/>
  <c r="K847" i="14"/>
  <c r="K848" i="14"/>
  <c r="K849" i="14"/>
  <c r="K850" i="14"/>
  <c r="K851" i="14"/>
  <c r="K852" i="14"/>
  <c r="K853" i="14"/>
  <c r="K854" i="14"/>
  <c r="K855" i="14"/>
  <c r="K856" i="14"/>
  <c r="K857" i="14"/>
  <c r="K858" i="14"/>
  <c r="K859" i="14"/>
  <c r="K860" i="14"/>
  <c r="K861" i="14"/>
  <c r="K862" i="14"/>
  <c r="K863" i="14"/>
  <c r="K864" i="14"/>
  <c r="K865" i="14"/>
  <c r="K866" i="14"/>
  <c r="K867" i="14"/>
  <c r="K868" i="14"/>
  <c r="K869" i="14"/>
  <c r="K870" i="14"/>
  <c r="K871" i="14"/>
  <c r="K872" i="14"/>
  <c r="K873" i="14"/>
  <c r="K874" i="14"/>
  <c r="K875" i="14"/>
  <c r="K876" i="14"/>
  <c r="K877" i="14"/>
  <c r="K878" i="14"/>
  <c r="K879" i="14"/>
  <c r="K880" i="14"/>
  <c r="K881" i="14"/>
  <c r="K882" i="14"/>
  <c r="K883" i="14"/>
  <c r="K884" i="14"/>
  <c r="K885" i="14"/>
  <c r="K886" i="14"/>
  <c r="K887" i="14"/>
  <c r="K888" i="14"/>
  <c r="K889" i="14"/>
  <c r="K890" i="14"/>
  <c r="K891" i="14"/>
  <c r="K892" i="14"/>
  <c r="K893" i="14"/>
  <c r="K894" i="14"/>
  <c r="K895" i="14"/>
  <c r="K896" i="14"/>
  <c r="K897" i="14"/>
  <c r="K898" i="14"/>
  <c r="K899" i="14"/>
  <c r="K900" i="14"/>
  <c r="K901" i="14"/>
  <c r="K902" i="14"/>
  <c r="K903" i="14"/>
  <c r="K904" i="14"/>
  <c r="K905" i="14"/>
  <c r="K906" i="14"/>
  <c r="K907" i="14"/>
  <c r="K908" i="14"/>
  <c r="K909" i="14"/>
  <c r="K910" i="14"/>
  <c r="K911" i="14"/>
  <c r="K912" i="14"/>
  <c r="K913" i="14"/>
  <c r="K914" i="14"/>
  <c r="K915" i="14"/>
  <c r="K916" i="14"/>
  <c r="K917" i="14"/>
  <c r="K918" i="14"/>
  <c r="K919" i="14"/>
  <c r="K920" i="14"/>
  <c r="K921" i="14"/>
  <c r="K922" i="14"/>
  <c r="K923" i="14"/>
  <c r="K924" i="14"/>
  <c r="K925" i="14"/>
  <c r="K926" i="14"/>
  <c r="K927" i="14"/>
  <c r="K928" i="14"/>
  <c r="K929" i="14"/>
  <c r="K930" i="14"/>
  <c r="K931" i="14"/>
  <c r="K932" i="14"/>
  <c r="K933" i="14"/>
  <c r="K934" i="14"/>
  <c r="K935" i="14"/>
  <c r="K936" i="14"/>
  <c r="K937" i="14"/>
  <c r="K938" i="14"/>
  <c r="K939" i="14"/>
  <c r="K940" i="14"/>
  <c r="K941" i="14"/>
  <c r="K942" i="14"/>
  <c r="K943" i="14"/>
  <c r="K944" i="14"/>
  <c r="K945" i="14"/>
  <c r="K946" i="14"/>
  <c r="K947" i="14"/>
  <c r="K948" i="14"/>
  <c r="K949" i="14"/>
  <c r="K950" i="14"/>
  <c r="K951" i="14"/>
  <c r="K952" i="14"/>
  <c r="K953" i="14"/>
  <c r="K954" i="14"/>
  <c r="K955" i="14"/>
  <c r="K956" i="14"/>
  <c r="K957" i="14"/>
  <c r="K958" i="14"/>
  <c r="K959" i="14"/>
  <c r="K960" i="14"/>
  <c r="K961" i="14"/>
  <c r="K962" i="14"/>
  <c r="K963" i="14"/>
  <c r="K964" i="14"/>
  <c r="K965" i="14"/>
  <c r="K966" i="14"/>
  <c r="K967" i="14"/>
  <c r="K968" i="14"/>
  <c r="K969" i="14"/>
  <c r="K970" i="14"/>
  <c r="K971" i="14"/>
  <c r="K972" i="14"/>
  <c r="K973" i="14"/>
  <c r="K974" i="14"/>
  <c r="K975" i="14"/>
  <c r="K976" i="14"/>
  <c r="K977" i="14"/>
  <c r="K978" i="14"/>
  <c r="K979" i="14"/>
  <c r="K980" i="14"/>
  <c r="K981" i="14"/>
  <c r="K982" i="14"/>
  <c r="K983" i="14"/>
  <c r="K984" i="14"/>
  <c r="K985" i="14"/>
  <c r="K986" i="14"/>
  <c r="K987" i="14"/>
  <c r="K988" i="14"/>
  <c r="K989" i="14"/>
  <c r="K990" i="14"/>
  <c r="K991" i="14"/>
  <c r="K992" i="14"/>
  <c r="K993" i="14"/>
  <c r="K994" i="14"/>
  <c r="K995" i="14"/>
  <c r="K996" i="14"/>
  <c r="K997" i="14"/>
  <c r="K998" i="14"/>
  <c r="K999" i="14"/>
  <c r="K1000" i="14"/>
  <c r="K1001" i="14"/>
  <c r="K1002" i="14"/>
  <c r="K1003" i="14"/>
  <c r="K1004" i="14"/>
  <c r="K1005" i="14"/>
  <c r="K1006" i="14"/>
  <c r="K1007" i="14"/>
  <c r="K1008" i="14"/>
  <c r="K1009" i="14"/>
  <c r="K1010" i="14"/>
  <c r="K1011" i="14"/>
  <c r="K1012" i="14"/>
  <c r="K1013" i="14"/>
  <c r="K1014" i="14"/>
  <c r="K1015" i="14"/>
  <c r="K1016" i="14"/>
  <c r="K1017" i="14"/>
  <c r="K1018" i="14"/>
  <c r="K1019" i="14"/>
  <c r="K1020" i="14"/>
  <c r="K1021" i="14"/>
  <c r="K1022" i="14"/>
  <c r="K1023" i="14"/>
  <c r="K1024" i="14"/>
  <c r="K1025" i="14"/>
  <c r="K1026" i="14"/>
  <c r="K1027" i="14"/>
  <c r="K1028" i="14"/>
  <c r="K1029" i="14"/>
  <c r="K1030" i="14"/>
  <c r="K1031" i="14"/>
  <c r="K1032" i="14"/>
  <c r="K1033" i="14"/>
  <c r="K1034" i="14"/>
  <c r="K1035" i="14"/>
  <c r="K1036" i="14"/>
  <c r="K1037" i="14"/>
  <c r="K1038" i="14"/>
  <c r="K1039" i="14"/>
  <c r="K1040" i="14"/>
  <c r="K1041" i="14"/>
  <c r="K1042" i="14"/>
  <c r="K1043" i="14"/>
  <c r="K1044" i="14"/>
  <c r="K1045" i="14"/>
  <c r="K1046" i="14"/>
  <c r="K1047" i="14"/>
  <c r="K1048" i="14"/>
  <c r="K1049" i="14"/>
  <c r="K1050" i="14"/>
  <c r="K1051" i="14"/>
  <c r="K1052" i="14"/>
  <c r="K1053" i="14"/>
  <c r="K1054" i="14"/>
  <c r="K1055" i="14"/>
  <c r="K1056" i="14"/>
  <c r="K1057" i="14"/>
  <c r="K1058" i="14"/>
  <c r="K1059" i="14"/>
  <c r="K1060" i="14"/>
  <c r="K1061" i="14"/>
  <c r="K1062" i="14"/>
  <c r="K1063" i="14"/>
  <c r="K1064" i="14"/>
  <c r="K1065" i="14"/>
  <c r="K1066" i="14"/>
  <c r="K1067" i="14"/>
  <c r="K1068" i="14"/>
  <c r="K1069" i="14"/>
  <c r="K1070" i="14"/>
  <c r="K1071" i="14"/>
  <c r="K1072" i="14"/>
  <c r="K1073" i="14"/>
  <c r="K1074" i="14"/>
  <c r="K1075" i="14"/>
  <c r="K1076" i="14"/>
  <c r="K1077" i="14"/>
  <c r="K1078" i="14"/>
  <c r="K1079" i="14"/>
  <c r="K1080" i="14"/>
  <c r="K1081" i="14"/>
  <c r="K1082" i="14"/>
  <c r="K1083" i="14"/>
  <c r="K1084" i="14"/>
  <c r="K1085" i="14"/>
  <c r="K1086" i="14"/>
  <c r="K1087" i="14"/>
  <c r="K1088" i="14"/>
  <c r="K1089" i="14"/>
  <c r="K1090" i="14"/>
  <c r="K1091" i="14"/>
  <c r="K1092" i="14"/>
  <c r="K1093" i="14"/>
  <c r="K1094" i="14"/>
  <c r="K1095" i="14"/>
  <c r="K1096" i="14"/>
  <c r="K1097" i="14"/>
  <c r="K1098" i="14"/>
  <c r="K1099" i="14"/>
  <c r="K1100" i="14"/>
  <c r="K1101" i="14"/>
  <c r="K1102" i="14"/>
  <c r="K1103" i="14"/>
  <c r="K1104" i="14"/>
  <c r="K1105" i="14"/>
  <c r="K1106" i="14"/>
  <c r="K1107" i="14"/>
  <c r="K1108" i="14"/>
  <c r="K1109" i="14"/>
  <c r="K1110" i="14"/>
  <c r="K1111" i="14"/>
  <c r="K1112" i="14"/>
  <c r="K1113" i="14"/>
  <c r="K1114" i="14"/>
  <c r="K1115" i="14"/>
  <c r="K1116" i="14"/>
  <c r="K1117" i="14"/>
  <c r="K1118" i="14"/>
  <c r="K1119" i="14"/>
  <c r="K1120" i="14"/>
  <c r="K1121" i="14"/>
  <c r="K1122" i="14"/>
  <c r="K1123" i="14"/>
  <c r="K1124" i="14"/>
  <c r="K1125" i="14"/>
  <c r="K1126" i="14"/>
  <c r="K1127" i="14"/>
  <c r="K1128" i="14"/>
  <c r="K1129" i="14"/>
  <c r="K1130" i="14"/>
  <c r="K1131" i="14"/>
  <c r="K1132" i="14"/>
  <c r="K1133" i="14"/>
  <c r="K1134" i="14"/>
  <c r="K1135" i="14"/>
  <c r="K1136" i="14"/>
  <c r="K1137" i="14"/>
  <c r="K1138" i="14"/>
  <c r="K1139" i="14"/>
  <c r="K1140" i="14"/>
  <c r="K1141" i="14"/>
  <c r="K1142" i="14"/>
  <c r="K1143" i="14"/>
  <c r="K1144" i="14"/>
  <c r="K1145" i="14"/>
  <c r="K1146" i="14"/>
  <c r="K1147" i="14"/>
  <c r="K1148" i="14"/>
  <c r="K1149" i="14"/>
  <c r="K1150" i="14"/>
  <c r="K1151" i="14"/>
  <c r="K1152" i="14"/>
  <c r="K1153" i="14"/>
  <c r="K1154" i="14"/>
  <c r="K1155" i="14"/>
  <c r="K1156" i="14"/>
  <c r="K1157" i="14"/>
  <c r="K1158" i="14"/>
  <c r="K1159" i="14"/>
  <c r="K1160" i="14"/>
  <c r="K1161" i="14"/>
  <c r="K1162" i="14"/>
  <c r="K1163" i="14"/>
  <c r="K1164" i="14"/>
  <c r="K1165" i="14"/>
  <c r="K1166" i="14"/>
  <c r="K1167" i="14"/>
  <c r="K1168" i="14"/>
  <c r="K1169" i="14"/>
  <c r="K1170" i="14"/>
  <c r="K1171" i="14"/>
  <c r="K1172" i="14"/>
  <c r="K1173" i="14"/>
  <c r="K1174" i="14"/>
  <c r="K1175" i="14"/>
  <c r="K1176" i="14"/>
  <c r="K1177" i="14"/>
  <c r="K1178" i="14"/>
  <c r="K1179" i="14"/>
  <c r="K1180" i="14"/>
  <c r="K1181" i="14"/>
  <c r="K1182" i="14"/>
  <c r="K1183" i="14"/>
  <c r="K1184" i="14"/>
  <c r="K1185" i="14"/>
  <c r="K1186" i="14"/>
  <c r="K1187" i="14"/>
  <c r="K1188" i="14"/>
  <c r="K1189" i="14"/>
  <c r="K1190" i="14"/>
  <c r="K1191" i="14"/>
  <c r="K1192" i="14"/>
  <c r="K1193" i="14"/>
  <c r="K1194" i="14"/>
  <c r="K1195" i="14"/>
  <c r="K1196" i="14"/>
  <c r="K1197" i="14"/>
  <c r="K1198" i="14"/>
  <c r="K1199" i="14"/>
  <c r="K1200" i="14"/>
  <c r="K1201" i="14"/>
  <c r="K1202" i="14"/>
  <c r="K1203" i="14"/>
  <c r="K1204" i="14"/>
  <c r="K1205" i="14"/>
  <c r="K1206" i="14"/>
  <c r="K1207" i="14"/>
  <c r="K1208" i="14"/>
  <c r="K1209" i="14"/>
  <c r="K1210" i="14"/>
  <c r="K1211" i="14"/>
  <c r="K1212" i="14"/>
  <c r="K1213" i="14"/>
  <c r="K1214" i="14"/>
  <c r="K1215" i="14"/>
  <c r="K1216" i="14"/>
  <c r="K1217" i="14"/>
  <c r="K1218" i="14"/>
  <c r="K1219" i="14"/>
  <c r="K1220" i="14"/>
  <c r="K1221" i="14"/>
  <c r="K1222" i="14"/>
  <c r="K1223" i="14"/>
  <c r="K1224" i="14"/>
  <c r="K1225" i="14"/>
  <c r="K1226" i="14"/>
  <c r="K1227" i="14"/>
  <c r="K1228" i="14"/>
  <c r="K1229" i="14"/>
  <c r="K1230" i="14"/>
  <c r="K1231" i="14"/>
  <c r="K1232" i="14"/>
  <c r="K1233" i="14"/>
  <c r="K1234" i="14"/>
  <c r="K1235" i="14"/>
  <c r="K1236" i="14"/>
  <c r="K1237" i="14"/>
  <c r="K1238" i="14"/>
  <c r="K1239" i="14"/>
  <c r="K1240" i="14"/>
  <c r="K1241" i="14"/>
  <c r="K1242" i="14"/>
  <c r="K1243" i="14"/>
  <c r="K1244" i="14"/>
  <c r="K1245" i="14"/>
  <c r="K1246" i="14"/>
  <c r="K1247" i="14"/>
  <c r="K1248" i="14"/>
  <c r="K1249" i="14"/>
  <c r="K1250" i="14"/>
  <c r="K1251" i="14"/>
  <c r="K1252" i="14"/>
  <c r="K1253" i="14"/>
  <c r="K1254" i="14"/>
  <c r="K1255" i="14"/>
  <c r="K1256" i="14"/>
  <c r="K1257" i="14"/>
  <c r="K1258" i="14"/>
  <c r="K1259" i="14"/>
  <c r="K1260" i="14"/>
  <c r="K1261" i="14"/>
  <c r="K1262" i="14"/>
  <c r="K1263" i="14"/>
  <c r="K1264" i="14"/>
  <c r="K1265" i="14"/>
  <c r="K1266" i="14"/>
  <c r="K1267" i="14"/>
  <c r="K1268" i="14"/>
  <c r="K1269" i="14"/>
  <c r="K1270" i="14"/>
  <c r="K1271" i="14"/>
  <c r="K1272" i="14"/>
  <c r="K1273" i="14"/>
  <c r="K1274" i="14"/>
  <c r="K1275" i="14"/>
  <c r="K1276" i="14"/>
  <c r="K1277" i="14"/>
  <c r="K1278" i="14"/>
  <c r="K1279" i="14"/>
  <c r="K1280" i="14"/>
  <c r="K1281" i="14"/>
  <c r="K1282" i="14"/>
  <c r="K1283" i="14"/>
  <c r="K1284" i="14"/>
  <c r="K1285" i="14"/>
  <c r="K1286" i="14"/>
  <c r="K1287" i="14"/>
  <c r="K1288" i="14"/>
  <c r="K1289" i="14"/>
  <c r="K1290" i="14"/>
  <c r="K1291" i="14"/>
  <c r="K1292" i="14"/>
  <c r="K1293" i="14"/>
  <c r="K1294" i="14"/>
  <c r="K1295" i="14"/>
  <c r="K1296" i="14"/>
  <c r="K1297" i="14"/>
  <c r="K1298" i="14"/>
  <c r="K1299" i="14"/>
  <c r="K1300" i="14"/>
  <c r="K1301" i="14"/>
  <c r="K1302" i="14"/>
  <c r="K1303" i="14"/>
  <c r="K1304" i="14"/>
  <c r="K1305" i="14"/>
  <c r="K1306" i="14"/>
  <c r="K1307" i="14"/>
  <c r="K1308" i="14"/>
  <c r="K1309" i="14"/>
  <c r="K1310" i="14"/>
  <c r="K1311" i="14"/>
  <c r="K1312" i="14"/>
  <c r="K1313" i="14"/>
  <c r="K1314" i="14"/>
  <c r="K1315" i="14"/>
  <c r="K1316" i="14"/>
  <c r="K1317" i="14"/>
  <c r="K1318" i="14"/>
  <c r="K1319" i="14"/>
  <c r="K1320" i="14"/>
  <c r="K1321" i="14"/>
  <c r="K1322" i="14"/>
  <c r="K1323" i="14"/>
  <c r="K1324" i="14"/>
  <c r="K1325" i="14"/>
  <c r="K1326" i="14"/>
  <c r="K1327" i="14"/>
  <c r="K1328" i="14"/>
  <c r="K1329" i="14"/>
  <c r="K1330" i="14"/>
  <c r="K1331" i="14"/>
  <c r="K1332" i="14"/>
  <c r="K1333" i="14"/>
  <c r="K1334" i="14"/>
  <c r="K1335" i="14"/>
  <c r="K1336" i="14"/>
  <c r="K1337" i="14"/>
  <c r="K1338" i="14"/>
  <c r="K1339" i="14"/>
  <c r="K1340" i="14"/>
  <c r="K1341" i="14"/>
  <c r="K1342" i="14"/>
  <c r="K1343" i="14"/>
  <c r="K1344" i="14"/>
  <c r="K1345" i="14"/>
  <c r="K1346" i="14"/>
  <c r="K1347" i="14"/>
  <c r="K1348" i="14"/>
  <c r="K1349" i="14"/>
  <c r="K1350" i="14"/>
  <c r="K1351" i="14"/>
  <c r="K1352" i="14"/>
  <c r="K1353" i="14"/>
  <c r="K1354" i="14"/>
  <c r="K1355" i="14"/>
  <c r="K1356" i="14"/>
  <c r="K1357" i="14"/>
  <c r="K1358" i="14"/>
  <c r="K1359" i="14"/>
  <c r="K1360" i="14"/>
  <c r="K1361" i="14"/>
  <c r="K1362" i="14"/>
  <c r="K1363" i="14"/>
  <c r="K1364" i="14"/>
  <c r="K1365" i="14"/>
  <c r="K1366" i="14"/>
  <c r="K1367" i="14"/>
  <c r="K1368" i="14"/>
  <c r="K1369" i="14"/>
  <c r="K1370" i="14"/>
  <c r="K1371" i="14"/>
  <c r="K1372" i="14"/>
  <c r="K1373" i="14"/>
  <c r="K1374" i="14"/>
  <c r="K1375" i="14"/>
  <c r="K1376" i="14"/>
  <c r="K1377" i="14"/>
  <c r="K1378" i="14"/>
  <c r="K1379" i="14"/>
  <c r="K1380" i="14"/>
  <c r="K1381" i="14"/>
  <c r="K1382" i="14"/>
  <c r="K1383" i="14"/>
  <c r="K1384" i="14"/>
  <c r="K1385" i="14"/>
  <c r="K1386" i="14"/>
  <c r="K1387" i="14"/>
  <c r="K1388" i="14"/>
  <c r="K1389" i="14"/>
  <c r="K1390" i="14"/>
  <c r="K1391" i="14"/>
  <c r="K1392" i="14"/>
  <c r="K1393" i="14"/>
  <c r="K1394" i="14"/>
  <c r="K1395" i="14"/>
  <c r="K1396" i="14"/>
  <c r="K1397" i="14"/>
  <c r="K1398" i="14"/>
  <c r="K1399" i="14"/>
  <c r="K1400" i="14"/>
  <c r="K1401" i="14"/>
  <c r="K1402" i="14"/>
  <c r="K1403" i="14"/>
  <c r="K1404" i="14"/>
  <c r="K1405" i="14"/>
  <c r="K1406" i="14"/>
  <c r="K1407" i="14"/>
  <c r="K1408" i="14"/>
  <c r="K1409" i="14"/>
  <c r="K1410" i="14"/>
  <c r="K1411" i="14"/>
  <c r="K1412" i="14"/>
  <c r="K1413" i="14"/>
  <c r="K1414" i="14"/>
  <c r="K1415" i="14"/>
  <c r="K1416" i="14"/>
  <c r="K1417" i="14"/>
  <c r="K1418" i="14"/>
  <c r="K1419" i="14"/>
  <c r="K1420" i="14"/>
  <c r="K1421" i="14"/>
  <c r="K1422" i="14"/>
  <c r="K1423" i="14"/>
  <c r="K1424" i="14"/>
  <c r="K1425" i="14"/>
  <c r="K1426" i="14"/>
  <c r="K1427" i="14"/>
  <c r="K1428" i="14"/>
  <c r="K1429" i="14"/>
  <c r="K1430" i="14"/>
  <c r="K1431" i="14"/>
  <c r="K1432" i="14"/>
  <c r="K1433" i="14"/>
  <c r="K1434" i="14"/>
  <c r="K1435" i="14"/>
  <c r="K1436" i="14"/>
  <c r="K1437" i="14"/>
  <c r="K1438" i="14"/>
  <c r="K1439" i="14"/>
  <c r="K1440" i="14"/>
  <c r="K1441" i="14"/>
  <c r="K1442" i="14"/>
  <c r="K1443" i="14"/>
  <c r="K1444" i="14"/>
  <c r="K1445" i="14"/>
  <c r="K1446" i="14"/>
  <c r="K1447" i="14"/>
  <c r="K1448" i="14"/>
  <c r="K1449" i="14"/>
  <c r="K1450" i="14"/>
  <c r="K1451" i="14"/>
  <c r="K1452" i="14"/>
  <c r="K1453" i="14"/>
  <c r="K1454" i="14"/>
  <c r="K1455" i="14"/>
  <c r="K1456" i="14"/>
  <c r="K1457" i="14"/>
  <c r="K1458" i="14"/>
  <c r="K1459" i="14"/>
  <c r="K1460" i="14"/>
  <c r="K1461" i="14"/>
  <c r="K1462" i="14"/>
  <c r="K1463" i="14"/>
  <c r="K1464" i="14"/>
  <c r="K1465" i="14"/>
  <c r="K1466" i="14"/>
  <c r="K1467" i="14"/>
  <c r="K1468" i="14"/>
  <c r="K1469" i="14"/>
  <c r="K1470" i="14"/>
  <c r="K1471" i="14"/>
  <c r="K1472" i="14"/>
  <c r="K1473" i="14"/>
  <c r="K1474" i="14"/>
  <c r="K1475" i="14"/>
  <c r="K1476" i="14"/>
  <c r="K1477" i="14"/>
  <c r="K1478" i="14"/>
  <c r="K1479" i="14"/>
  <c r="K1480" i="14"/>
  <c r="K1481" i="14"/>
  <c r="K1482" i="14"/>
  <c r="K1483" i="14"/>
  <c r="K1484" i="14"/>
  <c r="K1485" i="14"/>
  <c r="K1486" i="14"/>
  <c r="K1487" i="14"/>
  <c r="K1488" i="14"/>
  <c r="K1489" i="14"/>
  <c r="K1490" i="14"/>
  <c r="K1491" i="14"/>
  <c r="K1492" i="14"/>
  <c r="K1493" i="14"/>
  <c r="K1494" i="14"/>
  <c r="K1495" i="14"/>
  <c r="K1496" i="14"/>
  <c r="K1497" i="14"/>
  <c r="K1498" i="14"/>
  <c r="K1499" i="14"/>
  <c r="K1500" i="14"/>
  <c r="K1501" i="14"/>
  <c r="K1502" i="14"/>
  <c r="K1503" i="14"/>
  <c r="K1504" i="14"/>
  <c r="K1505" i="14"/>
  <c r="K1506" i="14"/>
  <c r="K1507" i="14"/>
  <c r="K1508" i="14"/>
  <c r="K1509" i="14"/>
  <c r="K1510" i="14"/>
  <c r="K1511" i="14"/>
  <c r="K1512" i="14"/>
  <c r="K1513" i="14"/>
  <c r="K1514" i="14"/>
  <c r="K1515" i="14"/>
  <c r="K1516" i="14"/>
  <c r="K1517" i="14"/>
  <c r="K1518" i="14"/>
  <c r="K1519" i="14"/>
  <c r="K1520" i="14"/>
  <c r="K1521" i="14"/>
  <c r="K1522" i="14"/>
  <c r="K1523" i="14"/>
  <c r="K1524" i="14"/>
  <c r="K1525" i="14"/>
  <c r="K1526" i="14"/>
  <c r="K1527" i="14"/>
  <c r="K1528" i="14"/>
  <c r="K1529" i="14"/>
  <c r="K1530" i="14"/>
  <c r="K1531" i="14"/>
  <c r="K1532" i="14"/>
  <c r="K1533" i="14"/>
  <c r="K1534" i="14"/>
  <c r="K1535" i="14"/>
  <c r="K1536" i="14"/>
  <c r="K1537" i="14"/>
  <c r="K1538" i="14"/>
  <c r="K1539" i="14"/>
  <c r="K1540" i="14"/>
  <c r="K1541" i="14"/>
  <c r="K1542" i="14"/>
  <c r="K1543" i="14"/>
  <c r="K1544" i="14"/>
  <c r="K1545" i="14"/>
  <c r="K1546" i="14"/>
  <c r="K1547" i="14"/>
  <c r="K1548" i="14"/>
  <c r="K1549" i="14"/>
  <c r="K1550" i="14"/>
  <c r="K1551" i="14"/>
  <c r="K1552" i="14"/>
  <c r="K1553" i="14"/>
  <c r="K1554" i="14"/>
  <c r="K1555" i="14"/>
  <c r="K1556" i="14"/>
  <c r="K1557" i="14"/>
  <c r="K1558" i="14"/>
  <c r="K1559" i="14"/>
  <c r="K1560" i="14"/>
  <c r="K1561" i="14"/>
  <c r="K1562" i="14"/>
  <c r="K1563" i="14"/>
  <c r="K1564" i="14"/>
  <c r="K1565" i="14"/>
  <c r="K1566" i="14"/>
  <c r="K1567" i="14"/>
  <c r="K1568" i="14"/>
  <c r="K1569" i="14"/>
  <c r="K1570" i="14"/>
  <c r="K1571" i="14"/>
  <c r="K1572" i="14"/>
  <c r="K1573" i="14"/>
  <c r="K1574" i="14"/>
  <c r="K1575" i="14"/>
  <c r="K1576" i="14"/>
  <c r="K1577" i="14"/>
  <c r="K1578" i="14"/>
  <c r="K1579" i="14"/>
  <c r="K1580" i="14"/>
  <c r="K1581" i="14"/>
  <c r="K1582" i="14"/>
  <c r="K1583" i="14"/>
  <c r="K1584" i="14"/>
  <c r="K1585" i="14"/>
  <c r="K1586" i="14"/>
  <c r="K1587" i="14"/>
  <c r="K1588" i="14"/>
  <c r="K1589" i="14"/>
  <c r="K1590" i="14"/>
  <c r="K1591" i="14"/>
  <c r="K1592" i="14"/>
  <c r="K1593" i="14"/>
  <c r="K1594" i="14"/>
  <c r="K1595" i="14"/>
  <c r="K1596" i="14"/>
  <c r="K1597" i="14"/>
  <c r="K1598" i="14"/>
  <c r="K1599" i="14"/>
  <c r="K1600" i="14"/>
  <c r="K1601" i="14"/>
  <c r="K1602" i="14"/>
  <c r="K1603" i="14"/>
  <c r="K1604" i="14"/>
  <c r="K1605" i="14"/>
  <c r="K1606" i="14"/>
  <c r="K1607" i="14"/>
  <c r="K1608" i="14"/>
  <c r="K1609" i="14"/>
  <c r="K1610" i="14"/>
  <c r="K1611" i="14"/>
  <c r="K1612" i="14"/>
  <c r="K1613" i="14"/>
  <c r="K1614" i="14"/>
  <c r="K1615" i="14"/>
  <c r="K1616" i="14"/>
  <c r="K1617" i="14"/>
  <c r="K1618" i="14"/>
  <c r="K1619" i="14"/>
  <c r="K1620" i="14"/>
  <c r="K1621" i="14"/>
  <c r="K1622" i="14"/>
  <c r="K1623" i="14"/>
  <c r="K1624" i="14"/>
  <c r="K1625" i="14"/>
  <c r="K1626" i="14"/>
  <c r="K1627" i="14"/>
  <c r="K1628" i="14"/>
  <c r="K1629" i="14"/>
  <c r="K1630" i="14"/>
  <c r="K1631" i="14"/>
  <c r="K1632" i="14"/>
  <c r="K1633" i="14"/>
  <c r="K1634" i="14"/>
  <c r="K1635" i="14"/>
  <c r="K1636" i="14"/>
  <c r="K1637" i="14"/>
  <c r="K1638" i="14"/>
  <c r="K1639" i="14"/>
  <c r="K1640" i="14"/>
  <c r="K1641" i="14"/>
  <c r="K1642" i="14"/>
  <c r="K1643" i="14"/>
  <c r="K1644" i="14"/>
  <c r="K1645" i="14"/>
  <c r="K1646" i="14"/>
  <c r="K1647" i="14"/>
  <c r="K1648" i="14"/>
  <c r="K1649" i="14"/>
  <c r="K1650" i="14"/>
  <c r="K1651" i="14"/>
  <c r="K1652" i="14"/>
  <c r="K1653" i="14"/>
  <c r="K1654" i="14"/>
  <c r="K1655" i="14"/>
  <c r="K1656" i="14"/>
  <c r="K1657" i="14"/>
  <c r="K1658" i="14"/>
  <c r="K1659" i="14"/>
  <c r="K1660" i="14"/>
  <c r="K1661" i="14"/>
  <c r="K1662" i="14"/>
  <c r="K1663" i="14"/>
  <c r="K1664" i="14"/>
  <c r="K1665" i="14"/>
  <c r="K1666" i="14"/>
  <c r="K1667" i="14"/>
  <c r="K1668" i="14"/>
  <c r="K1669" i="14"/>
  <c r="K1670" i="14"/>
  <c r="K1671" i="14"/>
  <c r="K1672" i="14"/>
  <c r="K1673" i="14"/>
  <c r="K1674" i="14"/>
  <c r="K1675" i="14"/>
  <c r="K1676" i="14"/>
  <c r="K1677" i="14"/>
  <c r="K1678" i="14"/>
  <c r="K1679" i="14"/>
  <c r="K1680" i="14"/>
  <c r="K1681" i="14"/>
  <c r="K1682" i="14"/>
  <c r="K1683" i="14"/>
  <c r="K1684" i="14"/>
  <c r="K1685" i="14"/>
  <c r="K1686" i="14"/>
  <c r="K1687" i="14"/>
  <c r="K1688" i="14"/>
  <c r="K1689" i="14"/>
  <c r="K1690" i="14"/>
  <c r="K1691" i="14"/>
  <c r="K1692" i="14"/>
  <c r="K1693" i="14"/>
  <c r="K1694" i="14"/>
  <c r="K1695" i="14"/>
  <c r="K1696" i="14"/>
  <c r="K1697" i="14"/>
  <c r="K1698" i="14"/>
  <c r="K1699" i="14"/>
  <c r="K1700" i="14"/>
  <c r="K1701" i="14"/>
  <c r="K1702" i="14"/>
  <c r="K1703" i="14"/>
  <c r="K1704" i="14"/>
  <c r="K1705" i="14"/>
  <c r="K1706" i="14"/>
  <c r="K1707" i="14"/>
  <c r="K1708" i="14"/>
  <c r="K1709" i="14"/>
  <c r="K1710" i="14"/>
  <c r="K1711" i="14"/>
  <c r="K1712" i="14"/>
  <c r="K1713" i="14"/>
  <c r="K1714" i="14"/>
  <c r="K1715" i="14"/>
  <c r="K1716" i="14"/>
  <c r="K1717" i="14"/>
  <c r="K1718" i="14"/>
  <c r="K1719" i="14"/>
  <c r="K1720" i="14"/>
  <c r="K1721" i="14"/>
  <c r="K1722" i="14"/>
  <c r="K1723" i="14"/>
  <c r="K1724" i="14"/>
  <c r="K1725" i="14"/>
  <c r="K1726" i="14"/>
  <c r="K1727" i="14"/>
  <c r="K1728" i="14"/>
  <c r="K1729" i="14"/>
  <c r="K1730" i="14"/>
  <c r="K1731" i="14"/>
  <c r="K1732" i="14"/>
  <c r="K1733" i="14"/>
  <c r="K1734" i="14"/>
  <c r="K1735" i="14"/>
  <c r="K1736" i="14"/>
  <c r="K1737" i="14"/>
  <c r="K1738" i="14"/>
  <c r="K1739" i="14"/>
  <c r="K1740" i="14"/>
  <c r="K1741" i="14"/>
  <c r="K1742" i="14"/>
  <c r="K1743" i="14"/>
  <c r="K1744" i="14"/>
  <c r="K1745" i="14"/>
  <c r="K1746" i="14"/>
  <c r="K1747" i="14"/>
  <c r="K1748" i="14"/>
  <c r="K1749" i="14"/>
  <c r="K1750" i="14"/>
  <c r="K1751" i="14"/>
  <c r="K1752" i="14"/>
  <c r="K1753" i="14"/>
  <c r="K1754" i="14"/>
  <c r="K1755" i="14"/>
  <c r="K1756" i="14"/>
  <c r="K1757" i="14"/>
  <c r="K1758" i="14"/>
  <c r="K1759" i="14"/>
  <c r="K1760" i="14"/>
  <c r="K1761" i="14"/>
  <c r="K1762" i="14"/>
  <c r="K1763" i="14"/>
  <c r="K1764" i="14"/>
  <c r="K1765" i="14"/>
  <c r="K1766" i="14"/>
  <c r="K1767" i="14"/>
  <c r="K1768" i="14"/>
  <c r="K1769" i="14"/>
  <c r="K1770" i="14"/>
  <c r="K1771" i="14"/>
  <c r="K1772" i="14"/>
  <c r="K1773" i="14"/>
  <c r="K1774" i="14"/>
  <c r="K1775" i="14"/>
  <c r="K1776" i="14"/>
  <c r="K1777" i="14"/>
  <c r="K1778" i="14"/>
  <c r="K1779" i="14"/>
  <c r="K1780" i="14"/>
  <c r="K1781" i="14"/>
  <c r="K1782" i="14"/>
  <c r="K1783" i="14"/>
  <c r="K1784" i="14"/>
  <c r="K1785" i="14"/>
  <c r="K1786" i="14"/>
  <c r="K1787" i="14"/>
  <c r="K1788" i="14"/>
  <c r="K1789" i="14"/>
  <c r="K1790" i="14"/>
  <c r="K1791" i="14"/>
  <c r="K1792" i="14"/>
  <c r="K1793" i="14"/>
  <c r="K1794" i="14"/>
  <c r="K1795" i="14"/>
  <c r="K1796" i="14"/>
  <c r="K1797" i="14"/>
  <c r="K1798" i="14"/>
  <c r="K1799" i="14"/>
  <c r="K1800" i="14"/>
  <c r="K1801" i="14"/>
  <c r="K1802" i="14"/>
  <c r="K1803" i="14"/>
  <c r="K1804" i="14"/>
  <c r="K1805" i="14"/>
  <c r="K1806" i="14"/>
  <c r="K1807" i="14"/>
  <c r="K1808" i="14"/>
  <c r="K1809" i="14"/>
  <c r="K1810" i="14"/>
  <c r="K1811" i="14"/>
  <c r="K1812" i="14"/>
  <c r="K1813" i="14"/>
  <c r="K1814" i="14"/>
  <c r="K1815" i="14"/>
  <c r="K1816" i="14"/>
  <c r="K1817" i="14"/>
  <c r="K1818" i="14"/>
  <c r="K1819" i="14"/>
  <c r="K1820" i="14"/>
  <c r="K1821" i="14"/>
  <c r="K1822" i="14"/>
  <c r="K1823" i="14"/>
  <c r="K1824" i="14"/>
  <c r="K1825" i="14"/>
  <c r="K1826" i="14"/>
  <c r="K1827" i="14"/>
  <c r="K1828" i="14"/>
  <c r="K1829" i="14"/>
  <c r="K1830" i="14"/>
  <c r="K1831" i="14"/>
  <c r="K1832" i="14"/>
  <c r="K1833" i="14"/>
  <c r="K1834" i="14"/>
  <c r="K1835" i="14"/>
  <c r="K1836" i="14"/>
  <c r="K1837" i="14"/>
  <c r="K1838" i="14"/>
  <c r="K1839" i="14"/>
  <c r="K1840" i="14"/>
  <c r="K1841" i="14"/>
  <c r="K1842" i="14"/>
  <c r="K1843" i="14"/>
  <c r="K1844" i="14"/>
  <c r="K1845" i="14"/>
  <c r="K1846" i="14"/>
  <c r="K1847" i="14"/>
  <c r="K1848" i="14"/>
  <c r="K1849" i="14"/>
  <c r="K1850" i="14"/>
  <c r="K1851" i="14"/>
  <c r="K1852" i="14"/>
  <c r="K1853" i="14"/>
  <c r="K1854" i="14"/>
  <c r="K1855" i="14"/>
  <c r="K1856" i="14"/>
  <c r="K1857" i="14"/>
  <c r="K1858" i="14"/>
  <c r="K1859" i="14"/>
  <c r="K1860" i="14"/>
  <c r="K1861" i="14"/>
  <c r="K1862" i="14"/>
  <c r="K1863" i="14"/>
  <c r="K1864" i="14"/>
  <c r="K1865" i="14"/>
  <c r="K1866" i="14"/>
  <c r="K1867" i="14"/>
  <c r="K1868" i="14"/>
  <c r="K1869" i="14"/>
  <c r="K1870" i="14"/>
  <c r="K1871" i="14"/>
  <c r="K1872" i="14"/>
  <c r="K1873" i="14"/>
  <c r="K1874" i="14"/>
  <c r="K1875" i="14"/>
  <c r="K1876" i="14"/>
  <c r="K1877" i="14"/>
  <c r="K1878" i="14"/>
  <c r="K1879" i="14"/>
  <c r="K1880" i="14"/>
  <c r="K1881" i="14"/>
  <c r="K1882" i="14"/>
  <c r="K1883" i="14"/>
  <c r="K1884" i="14"/>
  <c r="K1885" i="14"/>
  <c r="K1886" i="14"/>
  <c r="K1887" i="14"/>
  <c r="K1888" i="14"/>
  <c r="K1889" i="14"/>
  <c r="K1890" i="14"/>
  <c r="K1891" i="14"/>
  <c r="K1892" i="14"/>
  <c r="K1893" i="14"/>
  <c r="K1894" i="14"/>
  <c r="K1895" i="14"/>
  <c r="K1896" i="14"/>
  <c r="K1897" i="14"/>
  <c r="K1898" i="14"/>
  <c r="K1899" i="14"/>
  <c r="K1900" i="14"/>
  <c r="K1901" i="14"/>
  <c r="K1902" i="14"/>
  <c r="K1903" i="14"/>
  <c r="K1904" i="14"/>
  <c r="K1905" i="14"/>
  <c r="K1906" i="14"/>
  <c r="K1907" i="14"/>
  <c r="K1908" i="14"/>
  <c r="K1909" i="14"/>
  <c r="K1910" i="14"/>
  <c r="K1911" i="14"/>
  <c r="K1912" i="14"/>
  <c r="K1913" i="14"/>
  <c r="K1914" i="14"/>
  <c r="K1915" i="14"/>
  <c r="K1916" i="14"/>
  <c r="K1917" i="14"/>
  <c r="K1918" i="14"/>
  <c r="K1919" i="14"/>
  <c r="K1920" i="14"/>
  <c r="K1921" i="14"/>
  <c r="K1922" i="14"/>
  <c r="K1923" i="14"/>
  <c r="K1924" i="14"/>
  <c r="K1925" i="14"/>
  <c r="K1926" i="14"/>
  <c r="K1927" i="14"/>
  <c r="K1928" i="14"/>
  <c r="K1929" i="14"/>
  <c r="K1930" i="14"/>
  <c r="K1931" i="14"/>
  <c r="K1932" i="14"/>
  <c r="K1933" i="14"/>
  <c r="K1934" i="14"/>
  <c r="K1935" i="14"/>
  <c r="K1936" i="14"/>
  <c r="K1937" i="14"/>
  <c r="K1938" i="14"/>
  <c r="K1939" i="14"/>
  <c r="K1940" i="14"/>
  <c r="K1941" i="14"/>
  <c r="K1942" i="14"/>
  <c r="K1943" i="14"/>
  <c r="K1944" i="14"/>
  <c r="K1945" i="14"/>
  <c r="K1946" i="14"/>
  <c r="K1947" i="14"/>
  <c r="K1948" i="14"/>
  <c r="K1949" i="14"/>
  <c r="K1950" i="14"/>
  <c r="K1951" i="14"/>
  <c r="K1952" i="14"/>
  <c r="K1953" i="14"/>
  <c r="K1954" i="14"/>
  <c r="K1955" i="14"/>
  <c r="K1956" i="14"/>
  <c r="K1957" i="14"/>
  <c r="K1958" i="14"/>
  <c r="K1959" i="14"/>
  <c r="K1960" i="14"/>
  <c r="K1961" i="14"/>
  <c r="K1962" i="14"/>
  <c r="K1963" i="14"/>
  <c r="K1964" i="14"/>
  <c r="K1965" i="14"/>
  <c r="K1966" i="14"/>
  <c r="K1967" i="14"/>
  <c r="K1968" i="14"/>
  <c r="K1969" i="14"/>
  <c r="K1970" i="14"/>
  <c r="K1971" i="14"/>
  <c r="K1972" i="14"/>
  <c r="K1973" i="14"/>
  <c r="K1974" i="14"/>
  <c r="K1975" i="14"/>
  <c r="K1976" i="14"/>
  <c r="K1977" i="14"/>
  <c r="K1978" i="14"/>
  <c r="K1979" i="14"/>
  <c r="K1980" i="14"/>
  <c r="K1981" i="14"/>
  <c r="K1982" i="14"/>
  <c r="K1983" i="14"/>
  <c r="K1984" i="14"/>
  <c r="K1985" i="14"/>
  <c r="K1986" i="14"/>
  <c r="K1987" i="14"/>
  <c r="K1988" i="14"/>
  <c r="K1989" i="14"/>
  <c r="K1990" i="14"/>
  <c r="K1991" i="14"/>
  <c r="K1992" i="14"/>
  <c r="K1993" i="14"/>
  <c r="K1994" i="14"/>
  <c r="K1995" i="14"/>
  <c r="K1996" i="14"/>
  <c r="K1997" i="14"/>
  <c r="K1998" i="14"/>
  <c r="K1999" i="14"/>
  <c r="K2000" i="14"/>
  <c r="K2001" i="14"/>
  <c r="K2002" i="14"/>
  <c r="K2003" i="14"/>
  <c r="K2004" i="14"/>
  <c r="K2005" i="14"/>
  <c r="K2006" i="14"/>
  <c r="K2007" i="14"/>
  <c r="K2008" i="14"/>
  <c r="K2009" i="14"/>
  <c r="K2010" i="14"/>
  <c r="K2011" i="14"/>
  <c r="K2012" i="14"/>
  <c r="K2013" i="14"/>
  <c r="K2014" i="14"/>
  <c r="K2015" i="14"/>
  <c r="K2016" i="14"/>
  <c r="K2017" i="14"/>
  <c r="K2018" i="14"/>
  <c r="K2019" i="14"/>
  <c r="K2020" i="14"/>
  <c r="K2021" i="14"/>
  <c r="K2022" i="14"/>
  <c r="K2023" i="14"/>
  <c r="K2024" i="14"/>
  <c r="K2025" i="14"/>
  <c r="K2026" i="14"/>
  <c r="K2027" i="14"/>
  <c r="K2028" i="14"/>
  <c r="K2029" i="14"/>
  <c r="K2030" i="14"/>
  <c r="K2031" i="14"/>
  <c r="K2032" i="14"/>
  <c r="K2033" i="14"/>
  <c r="K2034" i="14"/>
  <c r="K2035" i="14"/>
  <c r="K2036" i="14"/>
  <c r="K2037" i="14"/>
  <c r="K2038" i="14"/>
  <c r="K2039" i="14"/>
  <c r="K2040" i="14"/>
  <c r="K2041" i="14"/>
  <c r="K2042" i="14"/>
  <c r="K2043" i="14"/>
  <c r="K2044" i="14"/>
  <c r="K2045" i="14"/>
  <c r="K2046" i="14"/>
  <c r="K2047" i="14"/>
  <c r="K2048" i="14"/>
  <c r="K2049" i="14"/>
  <c r="K2050" i="14"/>
  <c r="K2051" i="14"/>
  <c r="K2052" i="14"/>
  <c r="K2053" i="14"/>
  <c r="K2054" i="14"/>
  <c r="K2055" i="14"/>
  <c r="K2056" i="14"/>
  <c r="K2057" i="14"/>
  <c r="K2058" i="14"/>
  <c r="K2059" i="14"/>
  <c r="K2060" i="14"/>
  <c r="K2061" i="14"/>
  <c r="K2062" i="14"/>
  <c r="K2063" i="14"/>
  <c r="K2064" i="14"/>
  <c r="K2065" i="14"/>
  <c r="K2066" i="14"/>
  <c r="K2067" i="14"/>
  <c r="K2068" i="14"/>
  <c r="K2069" i="14"/>
  <c r="K2070" i="14"/>
  <c r="K2071" i="14"/>
  <c r="K2072" i="14"/>
  <c r="K2073" i="14"/>
  <c r="K2074" i="14"/>
  <c r="K2075" i="14"/>
  <c r="K2076" i="14"/>
  <c r="K2077" i="14"/>
  <c r="K2078" i="14"/>
  <c r="K2079" i="14"/>
  <c r="K2080" i="14"/>
  <c r="K2081" i="14"/>
  <c r="K2082" i="14"/>
  <c r="K2083" i="14"/>
  <c r="K2084" i="14"/>
  <c r="K2085" i="14"/>
  <c r="K2086" i="14"/>
  <c r="K2087" i="14"/>
  <c r="K2088" i="14"/>
  <c r="K2089" i="14"/>
  <c r="K2090" i="14"/>
  <c r="K2091" i="14"/>
  <c r="K2092" i="14"/>
  <c r="K2093" i="14"/>
  <c r="K2094" i="14"/>
  <c r="K2095" i="14"/>
  <c r="K2096" i="14"/>
  <c r="K2097" i="14"/>
  <c r="K2098" i="14"/>
  <c r="K2099" i="14"/>
  <c r="K2100" i="14"/>
  <c r="K2101" i="14"/>
  <c r="K2102" i="14"/>
  <c r="K2103" i="14"/>
  <c r="K2104" i="14"/>
  <c r="K2105" i="14"/>
  <c r="K2106" i="14"/>
  <c r="K2107" i="14"/>
  <c r="K2108" i="14"/>
  <c r="K2109" i="14"/>
  <c r="K2110" i="14"/>
  <c r="K2111" i="14"/>
  <c r="K2112" i="14"/>
  <c r="K2113" i="14"/>
  <c r="K2114" i="14"/>
  <c r="K2115" i="14"/>
  <c r="K2116" i="14"/>
  <c r="K2117" i="14"/>
  <c r="K2118" i="14"/>
  <c r="K2119" i="14"/>
  <c r="K2120" i="14"/>
  <c r="K2121" i="14"/>
  <c r="K2122" i="14"/>
  <c r="K2123" i="14"/>
  <c r="K2124" i="14"/>
  <c r="K2125" i="14"/>
  <c r="K2126" i="14"/>
  <c r="K2127" i="14"/>
  <c r="K2128" i="14"/>
  <c r="K2129" i="14"/>
  <c r="K2130" i="14"/>
  <c r="K2131" i="14"/>
  <c r="K2132" i="14"/>
  <c r="K2133" i="14"/>
  <c r="K2134" i="14"/>
  <c r="K2135" i="14"/>
  <c r="K2136" i="14"/>
  <c r="K2137" i="14"/>
  <c r="K2138" i="14"/>
  <c r="K2139" i="14"/>
  <c r="K2140" i="14"/>
  <c r="K2141" i="14"/>
  <c r="K2142" i="14"/>
  <c r="K2143" i="14"/>
  <c r="K2144" i="14"/>
  <c r="K2145" i="14"/>
  <c r="K2146" i="14"/>
  <c r="K2147" i="14"/>
  <c r="K2148" i="14"/>
  <c r="K2149" i="14"/>
  <c r="K2150" i="14"/>
  <c r="K2151" i="14"/>
  <c r="K2152" i="14"/>
  <c r="K2153" i="14"/>
  <c r="K2154" i="14"/>
  <c r="K2155" i="14"/>
  <c r="K2156" i="14"/>
  <c r="I2" i="14"/>
  <c r="I3" i="14"/>
  <c r="I4" i="14"/>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97" i="14"/>
  <c r="I98" i="14"/>
  <c r="I99" i="14"/>
  <c r="I100" i="14"/>
  <c r="I101" i="14"/>
  <c r="I102" i="14"/>
  <c r="I103" i="14"/>
  <c r="I104" i="14"/>
  <c r="I105" i="14"/>
  <c r="I106" i="14"/>
  <c r="I107" i="14"/>
  <c r="I108" i="14"/>
  <c r="I109" i="14"/>
  <c r="I110" i="14"/>
  <c r="I111" i="14"/>
  <c r="I112" i="14"/>
  <c r="I113" i="14"/>
  <c r="I114" i="14"/>
  <c r="I115" i="14"/>
  <c r="I116" i="14"/>
  <c r="I117" i="14"/>
  <c r="I118" i="14"/>
  <c r="I119" i="14"/>
  <c r="I120" i="14"/>
  <c r="I121" i="14"/>
  <c r="I122" i="14"/>
  <c r="I123" i="14"/>
  <c r="I124" i="14"/>
  <c r="I125" i="14"/>
  <c r="I126" i="14"/>
  <c r="I127" i="14"/>
  <c r="I128" i="14"/>
  <c r="I129" i="14"/>
  <c r="I130" i="14"/>
  <c r="I131" i="14"/>
  <c r="I132" i="14"/>
  <c r="I133" i="14"/>
  <c r="I134" i="14"/>
  <c r="I135" i="14"/>
  <c r="I136" i="14"/>
  <c r="I137" i="14"/>
  <c r="I138" i="14"/>
  <c r="I139" i="14"/>
  <c r="I140" i="14"/>
  <c r="I141" i="14"/>
  <c r="I142" i="14"/>
  <c r="I143" i="14"/>
  <c r="I144" i="14"/>
  <c r="I145" i="14"/>
  <c r="I146" i="14"/>
  <c r="I147" i="14"/>
  <c r="I148" i="14"/>
  <c r="I149" i="14"/>
  <c r="I150" i="14"/>
  <c r="I151" i="14"/>
  <c r="I152" i="14"/>
  <c r="I153" i="14"/>
  <c r="I154" i="14"/>
  <c r="I155" i="14"/>
  <c r="I156" i="14"/>
  <c r="I157" i="14"/>
  <c r="I158" i="14"/>
  <c r="I159" i="14"/>
  <c r="I160" i="14"/>
  <c r="I161" i="14"/>
  <c r="I162" i="14"/>
  <c r="I163" i="14"/>
  <c r="I164" i="14"/>
  <c r="I165" i="14"/>
  <c r="I166" i="14"/>
  <c r="I167" i="14"/>
  <c r="I168" i="14"/>
  <c r="I169" i="14"/>
  <c r="I170" i="14"/>
  <c r="I171" i="14"/>
  <c r="I172" i="14"/>
  <c r="I173" i="14"/>
  <c r="I174" i="14"/>
  <c r="I175" i="14"/>
  <c r="I176" i="14"/>
  <c r="I177" i="14"/>
  <c r="I178" i="14"/>
  <c r="I179" i="14"/>
  <c r="I180" i="14"/>
  <c r="I181" i="14"/>
  <c r="I182" i="14"/>
  <c r="I183" i="14"/>
  <c r="I184" i="14"/>
  <c r="I185" i="14"/>
  <c r="I186" i="14"/>
  <c r="I187" i="14"/>
  <c r="I188" i="14"/>
  <c r="I189" i="14"/>
  <c r="I190" i="14"/>
  <c r="I191" i="14"/>
  <c r="I192" i="14"/>
  <c r="I193" i="14"/>
  <c r="I194" i="14"/>
  <c r="I195" i="14"/>
  <c r="I196" i="14"/>
  <c r="I197" i="14"/>
  <c r="I198" i="14"/>
  <c r="I199" i="14"/>
  <c r="I200" i="14"/>
  <c r="I201" i="14"/>
  <c r="I202" i="14"/>
  <c r="I203" i="14"/>
  <c r="I204" i="14"/>
  <c r="I205" i="14"/>
  <c r="I206" i="14"/>
  <c r="I207" i="14"/>
  <c r="I208" i="14"/>
  <c r="I209" i="14"/>
  <c r="I210" i="14"/>
  <c r="I211" i="14"/>
  <c r="I212" i="14"/>
  <c r="I213" i="14"/>
  <c r="I214" i="14"/>
  <c r="I215" i="14"/>
  <c r="I216" i="14"/>
  <c r="I217" i="14"/>
  <c r="I218" i="14"/>
  <c r="I219" i="14"/>
  <c r="I220" i="14"/>
  <c r="I221" i="14"/>
  <c r="I222" i="14"/>
  <c r="I223" i="14"/>
  <c r="I224" i="14"/>
  <c r="I225" i="14"/>
  <c r="I226" i="14"/>
  <c r="I227" i="14"/>
  <c r="I228" i="14"/>
  <c r="I229" i="14"/>
  <c r="I230" i="14"/>
  <c r="I231" i="14"/>
  <c r="I232" i="14"/>
  <c r="I233" i="14"/>
  <c r="I234" i="14"/>
  <c r="I235" i="14"/>
  <c r="I236" i="14"/>
  <c r="I237" i="14"/>
  <c r="I238" i="14"/>
  <c r="I239" i="14"/>
  <c r="I240" i="14"/>
  <c r="I241" i="14"/>
  <c r="I242" i="14"/>
  <c r="I243" i="14"/>
  <c r="I244" i="14"/>
  <c r="I245" i="14"/>
  <c r="I246" i="14"/>
  <c r="I247" i="14"/>
  <c r="I248" i="14"/>
  <c r="I249" i="14"/>
  <c r="I250" i="14"/>
  <c r="I251" i="14"/>
  <c r="I252" i="14"/>
  <c r="I253" i="14"/>
  <c r="I254" i="14"/>
  <c r="I255" i="14"/>
  <c r="I256" i="14"/>
  <c r="I257" i="14"/>
  <c r="I258" i="14"/>
  <c r="I259" i="14"/>
  <c r="I260" i="14"/>
  <c r="I261" i="14"/>
  <c r="I262" i="14"/>
  <c r="I263" i="14"/>
  <c r="I264" i="14"/>
  <c r="I265" i="14"/>
  <c r="I266" i="14"/>
  <c r="I267" i="14"/>
  <c r="I268" i="14"/>
  <c r="I269" i="14"/>
  <c r="I270" i="14"/>
  <c r="I271" i="14"/>
  <c r="I272" i="14"/>
  <c r="I273" i="14"/>
  <c r="I274" i="14"/>
  <c r="I275" i="14"/>
  <c r="I276" i="14"/>
  <c r="I277" i="14"/>
  <c r="I278" i="14"/>
  <c r="I279" i="14"/>
  <c r="I280" i="14"/>
  <c r="I281" i="14"/>
  <c r="I282" i="14"/>
  <c r="I283" i="14"/>
  <c r="I284" i="14"/>
  <c r="I285" i="14"/>
  <c r="I286" i="14"/>
  <c r="I287" i="14"/>
  <c r="I288" i="14"/>
  <c r="I289" i="14"/>
  <c r="I290" i="14"/>
  <c r="I291" i="14"/>
  <c r="I292" i="14"/>
  <c r="I293" i="14"/>
  <c r="I294" i="14"/>
  <c r="I295" i="14"/>
  <c r="I296" i="14"/>
  <c r="I297" i="14"/>
  <c r="I298" i="14"/>
  <c r="I299" i="14"/>
  <c r="I300" i="14"/>
  <c r="I301" i="14"/>
  <c r="I302" i="14"/>
  <c r="I303" i="14"/>
  <c r="I304" i="14"/>
  <c r="I305" i="14"/>
  <c r="I306" i="14"/>
  <c r="I307" i="14"/>
  <c r="I308" i="14"/>
  <c r="I309" i="14"/>
  <c r="I310" i="14"/>
  <c r="I311" i="14"/>
  <c r="I312" i="14"/>
  <c r="I313" i="14"/>
  <c r="I314" i="14"/>
  <c r="I315" i="14"/>
  <c r="I316" i="14"/>
  <c r="I317" i="14"/>
  <c r="I318" i="14"/>
  <c r="I319" i="14"/>
  <c r="I320" i="14"/>
  <c r="I321" i="14"/>
  <c r="I322" i="14"/>
  <c r="I323" i="14"/>
  <c r="I324" i="14"/>
  <c r="I325" i="14"/>
  <c r="I326" i="14"/>
  <c r="I327" i="14"/>
  <c r="I328" i="14"/>
  <c r="I329" i="14"/>
  <c r="I330" i="14"/>
  <c r="I331" i="14"/>
  <c r="I332" i="14"/>
  <c r="I333" i="14"/>
  <c r="I334" i="14"/>
  <c r="I335" i="14"/>
  <c r="I336" i="14"/>
  <c r="I337" i="14"/>
  <c r="I338" i="14"/>
  <c r="I339" i="14"/>
  <c r="I340" i="14"/>
  <c r="I341" i="14"/>
  <c r="I342" i="14"/>
  <c r="I343" i="14"/>
  <c r="I344" i="14"/>
  <c r="I345" i="14"/>
  <c r="I346" i="14"/>
  <c r="I347" i="14"/>
  <c r="I348" i="14"/>
  <c r="I349" i="14"/>
  <c r="I350" i="14"/>
  <c r="I351" i="14"/>
  <c r="I352" i="14"/>
  <c r="I353" i="14"/>
  <c r="I354" i="14"/>
  <c r="I355" i="14"/>
  <c r="I356" i="14"/>
  <c r="I357" i="14"/>
  <c r="I358" i="14"/>
  <c r="I359" i="14"/>
  <c r="I360" i="14"/>
  <c r="I361" i="14"/>
  <c r="I362" i="14"/>
  <c r="I363" i="14"/>
  <c r="I364" i="14"/>
  <c r="I365" i="14"/>
  <c r="I366" i="14"/>
  <c r="I367" i="14"/>
  <c r="I368" i="14"/>
  <c r="I369" i="14"/>
  <c r="I370" i="14"/>
  <c r="I371" i="14"/>
  <c r="I372" i="14"/>
  <c r="I373" i="14"/>
  <c r="I374" i="14"/>
  <c r="I375" i="14"/>
  <c r="I376" i="14"/>
  <c r="I377" i="14"/>
  <c r="I378" i="14"/>
  <c r="I379" i="14"/>
  <c r="I380" i="14"/>
  <c r="I381" i="14"/>
  <c r="I382" i="14"/>
  <c r="I383" i="14"/>
  <c r="I384" i="14"/>
  <c r="I385" i="14"/>
  <c r="I386" i="14"/>
  <c r="I387" i="14"/>
  <c r="I388" i="14"/>
  <c r="I389" i="14"/>
  <c r="I390" i="14"/>
  <c r="I391" i="14"/>
  <c r="I392" i="14"/>
  <c r="I393" i="14"/>
  <c r="I394" i="14"/>
  <c r="I395" i="14"/>
  <c r="I396" i="14"/>
  <c r="I397" i="14"/>
  <c r="I398" i="14"/>
  <c r="I399" i="14"/>
  <c r="I400" i="14"/>
  <c r="I401" i="14"/>
  <c r="I402" i="14"/>
  <c r="I403" i="14"/>
  <c r="I404" i="14"/>
  <c r="I405" i="14"/>
  <c r="I406" i="14"/>
  <c r="I407" i="14"/>
  <c r="I408" i="14"/>
  <c r="I409" i="14"/>
  <c r="I410" i="14"/>
  <c r="I411" i="14"/>
  <c r="I412" i="14"/>
  <c r="I413" i="14"/>
  <c r="I414" i="14"/>
  <c r="I415" i="14"/>
  <c r="I416" i="14"/>
  <c r="I417" i="14"/>
  <c r="I418" i="14"/>
  <c r="I419" i="14"/>
  <c r="I420" i="14"/>
  <c r="I421" i="14"/>
  <c r="I422" i="14"/>
  <c r="I423" i="14"/>
  <c r="I424" i="14"/>
  <c r="I425" i="14"/>
  <c r="I426" i="14"/>
  <c r="I427" i="14"/>
  <c r="I428" i="14"/>
  <c r="I429" i="14"/>
  <c r="I430" i="14"/>
  <c r="I431" i="14"/>
  <c r="I432" i="14"/>
  <c r="I433" i="14"/>
  <c r="I434" i="14"/>
  <c r="I435" i="14"/>
  <c r="I436" i="14"/>
  <c r="I437" i="14"/>
  <c r="I438" i="14"/>
  <c r="I439" i="14"/>
  <c r="I440" i="14"/>
  <c r="I441" i="14"/>
  <c r="I442" i="14"/>
  <c r="I443" i="14"/>
  <c r="I444" i="14"/>
  <c r="I445" i="14"/>
  <c r="I446" i="14"/>
  <c r="I447" i="14"/>
  <c r="I448" i="14"/>
  <c r="I449" i="14"/>
  <c r="I450" i="14"/>
  <c r="I451" i="14"/>
  <c r="I452" i="14"/>
  <c r="I453" i="14"/>
  <c r="I454" i="14"/>
  <c r="I455" i="14"/>
  <c r="I456" i="14"/>
  <c r="I457" i="14"/>
  <c r="I458" i="14"/>
  <c r="I459" i="14"/>
  <c r="I460" i="14"/>
  <c r="I461" i="14"/>
  <c r="I462" i="14"/>
  <c r="I463" i="14"/>
  <c r="I464" i="14"/>
  <c r="I465" i="14"/>
  <c r="I466" i="14"/>
  <c r="I467" i="14"/>
  <c r="I468" i="14"/>
  <c r="I469" i="14"/>
  <c r="I470" i="14"/>
  <c r="I471" i="14"/>
  <c r="I472" i="14"/>
  <c r="I473" i="14"/>
  <c r="I474" i="14"/>
  <c r="I475" i="14"/>
  <c r="I476" i="14"/>
  <c r="I477" i="14"/>
  <c r="I478" i="14"/>
  <c r="I479" i="14"/>
  <c r="I480" i="14"/>
  <c r="I481" i="14"/>
  <c r="I482" i="14"/>
  <c r="I483" i="14"/>
  <c r="I484" i="14"/>
  <c r="I485" i="14"/>
  <c r="I486" i="14"/>
  <c r="I487" i="14"/>
  <c r="I488" i="14"/>
  <c r="I489" i="14"/>
  <c r="I490" i="14"/>
  <c r="I491" i="14"/>
  <c r="I492" i="14"/>
  <c r="I493" i="14"/>
  <c r="I494" i="14"/>
  <c r="I495" i="14"/>
  <c r="I496" i="14"/>
  <c r="I497" i="14"/>
  <c r="I498" i="14"/>
  <c r="I499" i="14"/>
  <c r="I500" i="14"/>
  <c r="I501" i="14"/>
  <c r="I502" i="14"/>
  <c r="I503" i="14"/>
  <c r="I504" i="14"/>
  <c r="I505" i="14"/>
  <c r="I506" i="14"/>
  <c r="I507" i="14"/>
  <c r="I508" i="14"/>
  <c r="I509" i="14"/>
  <c r="I510" i="14"/>
  <c r="I511" i="14"/>
  <c r="I512" i="14"/>
  <c r="I513" i="14"/>
  <c r="I514" i="14"/>
  <c r="I515" i="14"/>
  <c r="I516" i="14"/>
  <c r="I517" i="14"/>
  <c r="I518" i="14"/>
  <c r="I519" i="14"/>
  <c r="I520" i="14"/>
  <c r="I521" i="14"/>
  <c r="I522" i="14"/>
  <c r="I523" i="14"/>
  <c r="I524" i="14"/>
  <c r="I525" i="14"/>
  <c r="I526" i="14"/>
  <c r="I527" i="14"/>
  <c r="I528" i="14"/>
  <c r="I529" i="14"/>
  <c r="I530" i="14"/>
  <c r="I531" i="14"/>
  <c r="I532" i="14"/>
  <c r="I533" i="14"/>
  <c r="I534" i="14"/>
  <c r="I535" i="14"/>
  <c r="I536" i="14"/>
  <c r="I537" i="14"/>
  <c r="I538" i="14"/>
  <c r="I539" i="14"/>
  <c r="I540" i="14"/>
  <c r="I541" i="14"/>
  <c r="I542" i="14"/>
  <c r="I543" i="14"/>
  <c r="I544" i="14"/>
  <c r="I545" i="14"/>
  <c r="I546" i="14"/>
  <c r="I547" i="14"/>
  <c r="I548" i="14"/>
  <c r="I549" i="14"/>
  <c r="I550" i="14"/>
  <c r="I551" i="14"/>
  <c r="I552" i="14"/>
  <c r="I553" i="14"/>
  <c r="I554" i="14"/>
  <c r="I555" i="14"/>
  <c r="I556" i="14"/>
  <c r="I557" i="14"/>
  <c r="I558" i="14"/>
  <c r="I559" i="14"/>
  <c r="I560" i="14"/>
  <c r="I561" i="14"/>
  <c r="I562" i="14"/>
  <c r="I563" i="14"/>
  <c r="I564" i="14"/>
  <c r="I565" i="14"/>
  <c r="I566" i="14"/>
  <c r="I567" i="14"/>
  <c r="I568" i="14"/>
  <c r="I569" i="14"/>
  <c r="I570" i="14"/>
  <c r="I571" i="14"/>
  <c r="I572" i="14"/>
  <c r="I573" i="14"/>
  <c r="I574" i="14"/>
  <c r="I575" i="14"/>
  <c r="I576" i="14"/>
  <c r="I577" i="14"/>
  <c r="I578" i="14"/>
  <c r="I579" i="14"/>
  <c r="I580" i="14"/>
  <c r="I581" i="14"/>
  <c r="I582" i="14"/>
  <c r="I583" i="14"/>
  <c r="I584" i="14"/>
  <c r="I585" i="14"/>
  <c r="I586" i="14"/>
  <c r="I587" i="14"/>
  <c r="I588" i="14"/>
  <c r="I589" i="14"/>
  <c r="I590" i="14"/>
  <c r="I591" i="14"/>
  <c r="I592" i="14"/>
  <c r="I593" i="14"/>
  <c r="I594" i="14"/>
  <c r="I595" i="14"/>
  <c r="I596" i="14"/>
  <c r="I597" i="14"/>
  <c r="I598" i="14"/>
  <c r="I599" i="14"/>
  <c r="I600" i="14"/>
  <c r="I601" i="14"/>
  <c r="I602" i="14"/>
  <c r="I603" i="14"/>
  <c r="I604" i="14"/>
  <c r="I605" i="14"/>
  <c r="I606" i="14"/>
  <c r="I607" i="14"/>
  <c r="I608" i="14"/>
  <c r="I609" i="14"/>
  <c r="I610" i="14"/>
  <c r="I611" i="14"/>
  <c r="I612" i="14"/>
  <c r="I613" i="14"/>
  <c r="I614" i="14"/>
  <c r="I615" i="14"/>
  <c r="I616" i="14"/>
  <c r="I617" i="14"/>
  <c r="I618" i="14"/>
  <c r="I619" i="14"/>
  <c r="I620" i="14"/>
  <c r="I621" i="14"/>
  <c r="I622" i="14"/>
  <c r="I623" i="14"/>
  <c r="I624" i="14"/>
  <c r="I625" i="14"/>
  <c r="I626" i="14"/>
  <c r="I627" i="14"/>
  <c r="I628" i="14"/>
  <c r="I629" i="14"/>
  <c r="I630" i="14"/>
  <c r="I631" i="14"/>
  <c r="I632" i="14"/>
  <c r="I633" i="14"/>
  <c r="I634" i="14"/>
  <c r="I635" i="14"/>
  <c r="I636" i="14"/>
  <c r="I637" i="14"/>
  <c r="I638" i="14"/>
  <c r="I639" i="14"/>
  <c r="I640" i="14"/>
  <c r="I641" i="14"/>
  <c r="I642" i="14"/>
  <c r="I643" i="14"/>
  <c r="I644" i="14"/>
  <c r="I645" i="14"/>
  <c r="I646" i="14"/>
  <c r="I647" i="14"/>
  <c r="I648" i="14"/>
  <c r="I649" i="14"/>
  <c r="I650" i="14"/>
  <c r="I651" i="14"/>
  <c r="I652" i="14"/>
  <c r="I653" i="14"/>
  <c r="I654" i="14"/>
  <c r="I655" i="14"/>
  <c r="I656" i="14"/>
  <c r="I657" i="14"/>
  <c r="I658" i="14"/>
  <c r="I659" i="14"/>
  <c r="I660" i="14"/>
  <c r="I661" i="14"/>
  <c r="I662" i="14"/>
  <c r="I663" i="14"/>
  <c r="I664" i="14"/>
  <c r="I665" i="14"/>
  <c r="I666" i="14"/>
  <c r="I667" i="14"/>
  <c r="I668" i="14"/>
  <c r="I669" i="14"/>
  <c r="I670" i="14"/>
  <c r="I671" i="14"/>
  <c r="I672" i="14"/>
  <c r="I673" i="14"/>
  <c r="I674" i="14"/>
  <c r="I675" i="14"/>
  <c r="I676" i="14"/>
  <c r="I677" i="14"/>
  <c r="I678" i="14"/>
  <c r="I679" i="14"/>
  <c r="I680" i="14"/>
  <c r="I681" i="14"/>
  <c r="I682" i="14"/>
  <c r="I683" i="14"/>
  <c r="I684" i="14"/>
  <c r="I685" i="14"/>
  <c r="I686" i="14"/>
  <c r="I687" i="14"/>
  <c r="I688" i="14"/>
  <c r="I689" i="14"/>
  <c r="I690" i="14"/>
  <c r="I691" i="14"/>
  <c r="I692" i="14"/>
  <c r="I693" i="14"/>
  <c r="I694" i="14"/>
  <c r="I695" i="14"/>
  <c r="I696" i="14"/>
  <c r="I697" i="14"/>
  <c r="I698" i="14"/>
  <c r="I699" i="14"/>
  <c r="I700" i="14"/>
  <c r="I701" i="14"/>
  <c r="I702" i="14"/>
  <c r="I703" i="14"/>
  <c r="I704" i="14"/>
  <c r="I705" i="14"/>
  <c r="I706" i="14"/>
  <c r="I707" i="14"/>
  <c r="I708" i="14"/>
  <c r="I709" i="14"/>
  <c r="I710" i="14"/>
  <c r="I711" i="14"/>
  <c r="I712" i="14"/>
  <c r="I713" i="14"/>
  <c r="I714" i="14"/>
  <c r="I715" i="14"/>
  <c r="I716" i="14"/>
  <c r="I717" i="14"/>
  <c r="I718" i="14"/>
  <c r="I719" i="14"/>
  <c r="I720" i="14"/>
  <c r="I721" i="14"/>
  <c r="I722" i="14"/>
  <c r="I723" i="14"/>
  <c r="I724" i="14"/>
  <c r="I725" i="14"/>
  <c r="I726" i="14"/>
  <c r="I727" i="14"/>
  <c r="I728" i="14"/>
  <c r="I729" i="14"/>
  <c r="I730" i="14"/>
  <c r="I731" i="14"/>
  <c r="I732" i="14"/>
  <c r="I733" i="14"/>
  <c r="I734" i="14"/>
  <c r="I735" i="14"/>
  <c r="I736" i="14"/>
  <c r="I737" i="14"/>
  <c r="I738" i="14"/>
  <c r="I739" i="14"/>
  <c r="I740" i="14"/>
  <c r="I741" i="14"/>
  <c r="I742" i="14"/>
  <c r="I743" i="14"/>
  <c r="I744" i="14"/>
  <c r="I745" i="14"/>
  <c r="I746" i="14"/>
  <c r="I747" i="14"/>
  <c r="I748" i="14"/>
  <c r="I749" i="14"/>
  <c r="I750" i="14"/>
  <c r="I751" i="14"/>
  <c r="I752" i="14"/>
  <c r="I753" i="14"/>
  <c r="I754" i="14"/>
  <c r="I755" i="14"/>
  <c r="I756" i="14"/>
  <c r="I757" i="14"/>
  <c r="I758" i="14"/>
  <c r="I759" i="14"/>
  <c r="I760" i="14"/>
  <c r="I761" i="14"/>
  <c r="I762" i="14"/>
  <c r="I763" i="14"/>
  <c r="I764" i="14"/>
  <c r="I765" i="14"/>
  <c r="I766" i="14"/>
  <c r="I767" i="14"/>
  <c r="I768" i="14"/>
  <c r="I769" i="14"/>
  <c r="I770" i="14"/>
  <c r="I771" i="14"/>
  <c r="I772" i="14"/>
  <c r="I773" i="14"/>
  <c r="I774" i="14"/>
  <c r="I775" i="14"/>
  <c r="I776" i="14"/>
  <c r="I777" i="14"/>
  <c r="I778" i="14"/>
  <c r="I779" i="14"/>
  <c r="I780" i="14"/>
  <c r="I781" i="14"/>
  <c r="I782" i="14"/>
  <c r="I783" i="14"/>
  <c r="I784" i="14"/>
  <c r="I785" i="14"/>
  <c r="I786" i="14"/>
  <c r="I787" i="14"/>
  <c r="I788" i="14"/>
  <c r="I789" i="14"/>
  <c r="I790" i="14"/>
  <c r="I791" i="14"/>
  <c r="I792" i="14"/>
  <c r="I793" i="14"/>
  <c r="I794" i="14"/>
  <c r="I795" i="14"/>
  <c r="I796" i="14"/>
  <c r="I797" i="14"/>
  <c r="I798" i="14"/>
  <c r="I799" i="14"/>
  <c r="I800" i="14"/>
  <c r="I801" i="14"/>
  <c r="I802" i="14"/>
  <c r="I803" i="14"/>
  <c r="I804" i="14"/>
  <c r="I805" i="14"/>
  <c r="I806" i="14"/>
  <c r="I807" i="14"/>
  <c r="I808" i="14"/>
  <c r="I809" i="14"/>
  <c r="I810" i="14"/>
  <c r="I811" i="14"/>
  <c r="I812" i="14"/>
  <c r="I813" i="14"/>
  <c r="I814" i="14"/>
  <c r="I815" i="14"/>
  <c r="I816" i="14"/>
  <c r="I817" i="14"/>
  <c r="I818" i="14"/>
  <c r="I819" i="14"/>
  <c r="I820" i="14"/>
  <c r="I821" i="14"/>
  <c r="I822" i="14"/>
  <c r="I823" i="14"/>
  <c r="I824" i="14"/>
  <c r="I825" i="14"/>
  <c r="I826" i="14"/>
  <c r="I827" i="14"/>
  <c r="I828" i="14"/>
  <c r="I829" i="14"/>
  <c r="I830" i="14"/>
  <c r="I831" i="14"/>
  <c r="I832" i="14"/>
  <c r="I833" i="14"/>
  <c r="I834" i="14"/>
  <c r="I835" i="14"/>
  <c r="I836" i="14"/>
  <c r="I837" i="14"/>
  <c r="I838" i="14"/>
  <c r="I839" i="14"/>
  <c r="I840" i="14"/>
  <c r="I841" i="14"/>
  <c r="I842" i="14"/>
  <c r="I843" i="14"/>
  <c r="I844" i="14"/>
  <c r="I845" i="14"/>
  <c r="I846" i="14"/>
  <c r="I847" i="14"/>
  <c r="I848" i="14"/>
  <c r="I849" i="14"/>
  <c r="I850" i="14"/>
  <c r="I851" i="14"/>
  <c r="I852" i="14"/>
  <c r="I853" i="14"/>
  <c r="I854" i="14"/>
  <c r="I855" i="14"/>
  <c r="I856" i="14"/>
  <c r="I857" i="14"/>
  <c r="I858" i="14"/>
  <c r="I859" i="14"/>
  <c r="I860" i="14"/>
  <c r="I861" i="14"/>
  <c r="I862" i="14"/>
  <c r="I863" i="14"/>
  <c r="I864" i="14"/>
  <c r="I865" i="14"/>
  <c r="I866" i="14"/>
  <c r="I867" i="14"/>
  <c r="I868" i="14"/>
  <c r="I869" i="14"/>
  <c r="I870" i="14"/>
  <c r="I871" i="14"/>
  <c r="I872" i="14"/>
  <c r="I873" i="14"/>
  <c r="I874" i="14"/>
  <c r="I875" i="14"/>
  <c r="I876" i="14"/>
  <c r="I877" i="14"/>
  <c r="I878" i="14"/>
  <c r="I879" i="14"/>
  <c r="I880" i="14"/>
  <c r="I881" i="14"/>
  <c r="I882" i="14"/>
  <c r="I883" i="14"/>
  <c r="I884" i="14"/>
  <c r="I885" i="14"/>
  <c r="I886" i="14"/>
  <c r="I887" i="14"/>
  <c r="I888" i="14"/>
  <c r="I889" i="14"/>
  <c r="I890" i="14"/>
  <c r="I891" i="14"/>
  <c r="I892" i="14"/>
  <c r="I893" i="14"/>
  <c r="I894" i="14"/>
  <c r="I895" i="14"/>
  <c r="I896" i="14"/>
  <c r="I897" i="14"/>
  <c r="I898" i="14"/>
  <c r="I899" i="14"/>
  <c r="I900" i="14"/>
  <c r="I901" i="14"/>
  <c r="I902" i="14"/>
  <c r="I903" i="14"/>
  <c r="I904" i="14"/>
  <c r="I905" i="14"/>
  <c r="I906" i="14"/>
  <c r="I907" i="14"/>
  <c r="I908" i="14"/>
  <c r="I909" i="14"/>
  <c r="I910" i="14"/>
  <c r="I911" i="14"/>
  <c r="I912" i="14"/>
  <c r="I913" i="14"/>
  <c r="I914" i="14"/>
  <c r="I915" i="14"/>
  <c r="I916" i="14"/>
  <c r="I917" i="14"/>
  <c r="I918" i="14"/>
  <c r="I919" i="14"/>
  <c r="I920" i="14"/>
  <c r="I921" i="14"/>
  <c r="I922" i="14"/>
  <c r="I923" i="14"/>
  <c r="I924" i="14"/>
  <c r="I925" i="14"/>
  <c r="I926" i="14"/>
  <c r="I927" i="14"/>
  <c r="I928" i="14"/>
  <c r="I929" i="14"/>
  <c r="I930" i="14"/>
  <c r="I931" i="14"/>
  <c r="I932" i="14"/>
  <c r="I933" i="14"/>
  <c r="I934" i="14"/>
  <c r="I935" i="14"/>
  <c r="I936" i="14"/>
  <c r="I937" i="14"/>
  <c r="I938" i="14"/>
  <c r="I939" i="14"/>
  <c r="I940" i="14"/>
  <c r="I941" i="14"/>
  <c r="I942" i="14"/>
  <c r="I943" i="14"/>
  <c r="I944" i="14"/>
  <c r="I945" i="14"/>
  <c r="I946" i="14"/>
  <c r="I947" i="14"/>
  <c r="I948" i="14"/>
  <c r="I949" i="14"/>
  <c r="I950" i="14"/>
  <c r="I951" i="14"/>
  <c r="I952" i="14"/>
  <c r="I953" i="14"/>
  <c r="I954" i="14"/>
  <c r="I955" i="14"/>
  <c r="I956" i="14"/>
  <c r="I957" i="14"/>
  <c r="I958" i="14"/>
  <c r="I959" i="14"/>
  <c r="I960" i="14"/>
  <c r="I961" i="14"/>
  <c r="I962" i="14"/>
  <c r="I963" i="14"/>
  <c r="I964" i="14"/>
  <c r="I965" i="14"/>
  <c r="I966" i="14"/>
  <c r="I967" i="14"/>
  <c r="I968" i="14"/>
  <c r="I969" i="14"/>
  <c r="I970" i="14"/>
  <c r="I971" i="14"/>
  <c r="I972" i="14"/>
  <c r="I973" i="14"/>
  <c r="I974" i="14"/>
  <c r="I975" i="14"/>
  <c r="I976" i="14"/>
  <c r="I977" i="14"/>
  <c r="I978" i="14"/>
  <c r="I979" i="14"/>
  <c r="I980" i="14"/>
  <c r="I981" i="14"/>
  <c r="I982" i="14"/>
  <c r="I983" i="14"/>
  <c r="I984" i="14"/>
  <c r="I985" i="14"/>
  <c r="I986" i="14"/>
  <c r="I987" i="14"/>
  <c r="I988" i="14"/>
  <c r="I989" i="14"/>
  <c r="I990" i="14"/>
  <c r="I991" i="14"/>
  <c r="I992" i="14"/>
  <c r="I993" i="14"/>
  <c r="I994" i="14"/>
  <c r="I995" i="14"/>
  <c r="I996" i="14"/>
  <c r="I997" i="14"/>
  <c r="I998" i="14"/>
  <c r="I999" i="14"/>
  <c r="I1000" i="14"/>
  <c r="I1001" i="14"/>
  <c r="I1002" i="14"/>
  <c r="I1003" i="14"/>
  <c r="I1004" i="14"/>
  <c r="I1005" i="14"/>
  <c r="I1006" i="14"/>
  <c r="I1007" i="14"/>
  <c r="I1008" i="14"/>
  <c r="I1009" i="14"/>
  <c r="I1010" i="14"/>
  <c r="I1011" i="14"/>
  <c r="I1012" i="14"/>
  <c r="I1013" i="14"/>
  <c r="I1014" i="14"/>
  <c r="I1015" i="14"/>
  <c r="I1016" i="14"/>
  <c r="I1017" i="14"/>
  <c r="I1018" i="14"/>
  <c r="I1019" i="14"/>
  <c r="I1020" i="14"/>
  <c r="I1021" i="14"/>
  <c r="I1022" i="14"/>
  <c r="I1023" i="14"/>
  <c r="I1024" i="14"/>
  <c r="I1025" i="14"/>
  <c r="I1026" i="14"/>
  <c r="I1027" i="14"/>
  <c r="I1028" i="14"/>
  <c r="I1029" i="14"/>
  <c r="I1030" i="14"/>
  <c r="I1031" i="14"/>
  <c r="I1032" i="14"/>
  <c r="I1033" i="14"/>
  <c r="I1034" i="14"/>
  <c r="I1035" i="14"/>
  <c r="I1036" i="14"/>
  <c r="I1037" i="14"/>
  <c r="I1038" i="14"/>
  <c r="I1039" i="14"/>
  <c r="I1040" i="14"/>
  <c r="I1041" i="14"/>
  <c r="I1042" i="14"/>
  <c r="I1043" i="14"/>
  <c r="I1044" i="14"/>
  <c r="I1045" i="14"/>
  <c r="I1046" i="14"/>
  <c r="I1047" i="14"/>
  <c r="I1048" i="14"/>
  <c r="I1049" i="14"/>
  <c r="I1050" i="14"/>
  <c r="I1051" i="14"/>
  <c r="I1052" i="14"/>
  <c r="I1053" i="14"/>
  <c r="I1054" i="14"/>
  <c r="I1055" i="14"/>
  <c r="I1056" i="14"/>
  <c r="I1057" i="14"/>
  <c r="I1058" i="14"/>
  <c r="I1059" i="14"/>
  <c r="I1060" i="14"/>
  <c r="I1061" i="14"/>
  <c r="I1062" i="14"/>
  <c r="I1063" i="14"/>
  <c r="I1064" i="14"/>
  <c r="I1065" i="14"/>
  <c r="I1066" i="14"/>
  <c r="I1067" i="14"/>
  <c r="I1068" i="14"/>
  <c r="I1069" i="14"/>
  <c r="I1070" i="14"/>
  <c r="I1071" i="14"/>
  <c r="I1072" i="14"/>
  <c r="I1073" i="14"/>
  <c r="I1074" i="14"/>
  <c r="I1075" i="14"/>
  <c r="I1076" i="14"/>
  <c r="I1077" i="14"/>
  <c r="I1078" i="14"/>
  <c r="I1079" i="14"/>
  <c r="I1080" i="14"/>
  <c r="I1081" i="14"/>
  <c r="I1082" i="14"/>
  <c r="I1083" i="14"/>
  <c r="I1084" i="14"/>
  <c r="I1085" i="14"/>
  <c r="I1086" i="14"/>
  <c r="I1087" i="14"/>
  <c r="I1088" i="14"/>
  <c r="I1089" i="14"/>
  <c r="I1090" i="14"/>
  <c r="I1091" i="14"/>
  <c r="I1092" i="14"/>
  <c r="I1093" i="14"/>
  <c r="I1094" i="14"/>
  <c r="I1095" i="14"/>
  <c r="I1096" i="14"/>
  <c r="I1097" i="14"/>
  <c r="I1098" i="14"/>
  <c r="I1099" i="14"/>
  <c r="I1100" i="14"/>
  <c r="I1101" i="14"/>
  <c r="I1102" i="14"/>
  <c r="I1103" i="14"/>
  <c r="I1104" i="14"/>
  <c r="I1105" i="14"/>
  <c r="I1106" i="14"/>
  <c r="I1107" i="14"/>
  <c r="I1108" i="14"/>
  <c r="I1109" i="14"/>
  <c r="I1110" i="14"/>
  <c r="I1111" i="14"/>
  <c r="I1112" i="14"/>
  <c r="I1113" i="14"/>
  <c r="I1114" i="14"/>
  <c r="I1115" i="14"/>
  <c r="I1116" i="14"/>
  <c r="I1117" i="14"/>
  <c r="I1118" i="14"/>
  <c r="I1119" i="14"/>
  <c r="I1120" i="14"/>
  <c r="I1121" i="14"/>
  <c r="I1122" i="14"/>
  <c r="I1123" i="14"/>
  <c r="I1124" i="14"/>
  <c r="I1125" i="14"/>
  <c r="I1126" i="14"/>
  <c r="I1127" i="14"/>
  <c r="I1128" i="14"/>
  <c r="I1129" i="14"/>
  <c r="I1130" i="14"/>
  <c r="I1131" i="14"/>
  <c r="I1132" i="14"/>
  <c r="I1133" i="14"/>
  <c r="I1134" i="14"/>
  <c r="I1135" i="14"/>
  <c r="I1136" i="14"/>
  <c r="I1137" i="14"/>
  <c r="I1138" i="14"/>
  <c r="I1139" i="14"/>
  <c r="I1140" i="14"/>
  <c r="I1141" i="14"/>
  <c r="I1142" i="14"/>
  <c r="I1143" i="14"/>
  <c r="I1144" i="14"/>
  <c r="I1145" i="14"/>
  <c r="I1146" i="14"/>
  <c r="I1147" i="14"/>
  <c r="I1148" i="14"/>
  <c r="I1149" i="14"/>
  <c r="I1150" i="14"/>
  <c r="I1151" i="14"/>
  <c r="I1152" i="14"/>
  <c r="I1153" i="14"/>
  <c r="I1154" i="14"/>
  <c r="I1155" i="14"/>
  <c r="I1156" i="14"/>
  <c r="I1157" i="14"/>
  <c r="I1158" i="14"/>
  <c r="I1159" i="14"/>
  <c r="I1160" i="14"/>
  <c r="I1161" i="14"/>
  <c r="I1162" i="14"/>
  <c r="I1163" i="14"/>
  <c r="I1164" i="14"/>
  <c r="I1165" i="14"/>
  <c r="I1166" i="14"/>
  <c r="I1167" i="14"/>
  <c r="I1168" i="14"/>
  <c r="I1169" i="14"/>
  <c r="I1170" i="14"/>
  <c r="I1171" i="14"/>
  <c r="I1172" i="14"/>
  <c r="I1173" i="14"/>
  <c r="I1174" i="14"/>
  <c r="I1175" i="14"/>
  <c r="I1176" i="14"/>
  <c r="I1177" i="14"/>
  <c r="I1178" i="14"/>
  <c r="I1179" i="14"/>
  <c r="I1180" i="14"/>
  <c r="I1181" i="14"/>
  <c r="I1182" i="14"/>
  <c r="I1183" i="14"/>
  <c r="I1184" i="14"/>
  <c r="I1185" i="14"/>
  <c r="I1186" i="14"/>
  <c r="I1187" i="14"/>
  <c r="I1188" i="14"/>
  <c r="I1189" i="14"/>
  <c r="I1190" i="14"/>
  <c r="I1191" i="14"/>
  <c r="I1192" i="14"/>
  <c r="I1193" i="14"/>
  <c r="I1194" i="14"/>
  <c r="I1195" i="14"/>
  <c r="I1196" i="14"/>
  <c r="I1197" i="14"/>
  <c r="I1198" i="14"/>
  <c r="I1199" i="14"/>
  <c r="I1200" i="14"/>
  <c r="I1201" i="14"/>
  <c r="I1202" i="14"/>
  <c r="I1203" i="14"/>
  <c r="I1204" i="14"/>
  <c r="I1205" i="14"/>
  <c r="I1206" i="14"/>
  <c r="I1207" i="14"/>
  <c r="I1208" i="14"/>
  <c r="I1209" i="14"/>
  <c r="I1210" i="14"/>
  <c r="I1211" i="14"/>
  <c r="I1212" i="14"/>
  <c r="I1213" i="14"/>
  <c r="I1214" i="14"/>
  <c r="I1215" i="14"/>
  <c r="I1216" i="14"/>
  <c r="I1217" i="14"/>
  <c r="I1218" i="14"/>
  <c r="I1219" i="14"/>
  <c r="I1220" i="14"/>
  <c r="I1221" i="14"/>
  <c r="I1222" i="14"/>
  <c r="I1223" i="14"/>
  <c r="I1224" i="14"/>
  <c r="I1225" i="14"/>
  <c r="I1226" i="14"/>
  <c r="I1227" i="14"/>
  <c r="I1228" i="14"/>
  <c r="I1229" i="14"/>
  <c r="I1230" i="14"/>
  <c r="I1231" i="14"/>
  <c r="I1232" i="14"/>
  <c r="I1233" i="14"/>
  <c r="I1234" i="14"/>
  <c r="I1235" i="14"/>
  <c r="I1236" i="14"/>
  <c r="I1237" i="14"/>
  <c r="I1238" i="14"/>
  <c r="I1239" i="14"/>
  <c r="I1240" i="14"/>
  <c r="I1241" i="14"/>
  <c r="I1242" i="14"/>
  <c r="I1243" i="14"/>
  <c r="I1244" i="14"/>
  <c r="I1245" i="14"/>
  <c r="I1246" i="14"/>
  <c r="I1247" i="14"/>
  <c r="I1248" i="14"/>
  <c r="I1249" i="14"/>
  <c r="I1250" i="14"/>
  <c r="I1251" i="14"/>
  <c r="I1252" i="14"/>
  <c r="I1253" i="14"/>
  <c r="I1254" i="14"/>
  <c r="I1255" i="14"/>
  <c r="I1256" i="14"/>
  <c r="I1257" i="14"/>
  <c r="I1258" i="14"/>
  <c r="I1259" i="14"/>
  <c r="I1260" i="14"/>
  <c r="I1261" i="14"/>
  <c r="I1262" i="14"/>
  <c r="I1263" i="14"/>
  <c r="I1264" i="14"/>
  <c r="I1265" i="14"/>
  <c r="I1266" i="14"/>
  <c r="I1267" i="14"/>
  <c r="I1268" i="14"/>
  <c r="I1269" i="14"/>
  <c r="I1270" i="14"/>
  <c r="I1271" i="14"/>
  <c r="I1272" i="14"/>
  <c r="I1273" i="14"/>
  <c r="I1274" i="14"/>
  <c r="I1275" i="14"/>
  <c r="I1276" i="14"/>
  <c r="I1277" i="14"/>
  <c r="I1278" i="14"/>
  <c r="I1279" i="14"/>
  <c r="I1280" i="14"/>
  <c r="I1281" i="14"/>
  <c r="I1282" i="14"/>
  <c r="I1283" i="14"/>
  <c r="I1284" i="14"/>
  <c r="I1285" i="14"/>
  <c r="I1286" i="14"/>
  <c r="I1287" i="14"/>
  <c r="I1288" i="14"/>
  <c r="I1289" i="14"/>
  <c r="I1290" i="14"/>
  <c r="I1291" i="14"/>
  <c r="I1292" i="14"/>
  <c r="I1293" i="14"/>
  <c r="I1294" i="14"/>
  <c r="I1295" i="14"/>
  <c r="I1296" i="14"/>
  <c r="I1297" i="14"/>
  <c r="I1298" i="14"/>
  <c r="I1299" i="14"/>
  <c r="I1300" i="14"/>
  <c r="I1301" i="14"/>
  <c r="I1302" i="14"/>
  <c r="I1303" i="14"/>
  <c r="I1304" i="14"/>
  <c r="I1305" i="14"/>
  <c r="I1306" i="14"/>
  <c r="I1307" i="14"/>
  <c r="I1308" i="14"/>
  <c r="I1309" i="14"/>
  <c r="I1310" i="14"/>
  <c r="I1311" i="14"/>
  <c r="I1312" i="14"/>
  <c r="I1313" i="14"/>
  <c r="I1314" i="14"/>
  <c r="I1315" i="14"/>
  <c r="I1316" i="14"/>
  <c r="I1317" i="14"/>
  <c r="I1318" i="14"/>
  <c r="I1319" i="14"/>
  <c r="I1320" i="14"/>
  <c r="I1321" i="14"/>
  <c r="I1322" i="14"/>
  <c r="I1323" i="14"/>
  <c r="I1324" i="14"/>
  <c r="I1325" i="14"/>
  <c r="I1326" i="14"/>
  <c r="I1327" i="14"/>
  <c r="I1328" i="14"/>
  <c r="I1329" i="14"/>
  <c r="I1330" i="14"/>
  <c r="I1331" i="14"/>
  <c r="I1332" i="14"/>
  <c r="I1333" i="14"/>
  <c r="I1334" i="14"/>
  <c r="I1335" i="14"/>
  <c r="I1336" i="14"/>
  <c r="I1337" i="14"/>
  <c r="I1338" i="14"/>
  <c r="I1339" i="14"/>
  <c r="I1340" i="14"/>
  <c r="I1341" i="14"/>
  <c r="I1342" i="14"/>
  <c r="I1343" i="14"/>
  <c r="I1344" i="14"/>
  <c r="I1345" i="14"/>
  <c r="I1346" i="14"/>
  <c r="I1347" i="14"/>
  <c r="I1348" i="14"/>
  <c r="I1349" i="14"/>
  <c r="I1350" i="14"/>
  <c r="I1351" i="14"/>
  <c r="I1352" i="14"/>
  <c r="I1353" i="14"/>
  <c r="I1354" i="14"/>
  <c r="I1355" i="14"/>
  <c r="I1356" i="14"/>
  <c r="I1357" i="14"/>
  <c r="I1358" i="14"/>
  <c r="I1359" i="14"/>
  <c r="I1360" i="14"/>
  <c r="I1361" i="14"/>
  <c r="I1362" i="14"/>
  <c r="I1363" i="14"/>
  <c r="I1364" i="14"/>
  <c r="I1365" i="14"/>
  <c r="I1366" i="14"/>
  <c r="I1367" i="14"/>
  <c r="I1368" i="14"/>
  <c r="I1369" i="14"/>
  <c r="I1370" i="14"/>
  <c r="I1371" i="14"/>
  <c r="I1372" i="14"/>
  <c r="I1373" i="14"/>
  <c r="I1374" i="14"/>
  <c r="I1375" i="14"/>
  <c r="I1376" i="14"/>
  <c r="I1377" i="14"/>
  <c r="I1378" i="14"/>
  <c r="I1379" i="14"/>
  <c r="I1380" i="14"/>
  <c r="I1381" i="14"/>
  <c r="I1382" i="14"/>
  <c r="I1383" i="14"/>
  <c r="I1384" i="14"/>
  <c r="I1385" i="14"/>
  <c r="I1386" i="14"/>
  <c r="I1387" i="14"/>
  <c r="I1388" i="14"/>
  <c r="I1389" i="14"/>
  <c r="I1390" i="14"/>
  <c r="I1391" i="14"/>
  <c r="I1392" i="14"/>
  <c r="I1393" i="14"/>
  <c r="I1394" i="14"/>
  <c r="I1395" i="14"/>
  <c r="I1396" i="14"/>
  <c r="I1397" i="14"/>
  <c r="I1398" i="14"/>
  <c r="I1399" i="14"/>
  <c r="I1400" i="14"/>
  <c r="I1401" i="14"/>
  <c r="I1402" i="14"/>
  <c r="I1403" i="14"/>
  <c r="I1404" i="14"/>
  <c r="I1405" i="14"/>
  <c r="I1406" i="14"/>
  <c r="I1407" i="14"/>
  <c r="I1408" i="14"/>
  <c r="I1409" i="14"/>
  <c r="I1410" i="14"/>
  <c r="I1411" i="14"/>
  <c r="I1412" i="14"/>
  <c r="I1413" i="14"/>
  <c r="I1414" i="14"/>
  <c r="I1415" i="14"/>
  <c r="I1416" i="14"/>
  <c r="I1417" i="14"/>
  <c r="I1418" i="14"/>
  <c r="I1419" i="14"/>
  <c r="I1420" i="14"/>
  <c r="I1421" i="14"/>
  <c r="I1422" i="14"/>
  <c r="I1423" i="14"/>
  <c r="I1424" i="14"/>
  <c r="I1425" i="14"/>
  <c r="I1426" i="14"/>
  <c r="I1427" i="14"/>
  <c r="I1428" i="14"/>
  <c r="I1429" i="14"/>
  <c r="I1430" i="14"/>
  <c r="I1431" i="14"/>
  <c r="I1432" i="14"/>
  <c r="I1433" i="14"/>
  <c r="I1434" i="14"/>
  <c r="I1435" i="14"/>
  <c r="I1436" i="14"/>
  <c r="I1437" i="14"/>
  <c r="I1438" i="14"/>
  <c r="I1439" i="14"/>
  <c r="I1440" i="14"/>
  <c r="I1441" i="14"/>
  <c r="I1442" i="14"/>
  <c r="I1443" i="14"/>
  <c r="I1444" i="14"/>
  <c r="I1445" i="14"/>
  <c r="I1446" i="14"/>
  <c r="I1447" i="14"/>
  <c r="I1448" i="14"/>
  <c r="I1449" i="14"/>
  <c r="I1450" i="14"/>
  <c r="I1451" i="14"/>
  <c r="I1452" i="14"/>
  <c r="I1453" i="14"/>
  <c r="I1454" i="14"/>
  <c r="I1455" i="14"/>
  <c r="I1456" i="14"/>
  <c r="I1457" i="14"/>
  <c r="I1458" i="14"/>
  <c r="I1459" i="14"/>
  <c r="I1460" i="14"/>
  <c r="I1461" i="14"/>
  <c r="I1462" i="14"/>
  <c r="I1463" i="14"/>
  <c r="I1464" i="14"/>
  <c r="I1465" i="14"/>
  <c r="I1466" i="14"/>
  <c r="I1467" i="14"/>
  <c r="I1468" i="14"/>
  <c r="I1469" i="14"/>
  <c r="I1470" i="14"/>
  <c r="I1471" i="14"/>
  <c r="I1472" i="14"/>
  <c r="I1473" i="14"/>
  <c r="I1474" i="14"/>
  <c r="I1475" i="14"/>
  <c r="I1476" i="14"/>
  <c r="I1477" i="14"/>
  <c r="I1478" i="14"/>
  <c r="I1479" i="14"/>
  <c r="I1480" i="14"/>
  <c r="I1481" i="14"/>
  <c r="I1482" i="14"/>
  <c r="I1483" i="14"/>
  <c r="I1484" i="14"/>
  <c r="I1485" i="14"/>
  <c r="I1486" i="14"/>
  <c r="I1487" i="14"/>
  <c r="I1488" i="14"/>
  <c r="I1489" i="14"/>
  <c r="I1490" i="14"/>
  <c r="I1491" i="14"/>
  <c r="I1492" i="14"/>
  <c r="I1493" i="14"/>
  <c r="I1494" i="14"/>
  <c r="I1495" i="14"/>
  <c r="I1496" i="14"/>
  <c r="I1497" i="14"/>
  <c r="I1498" i="14"/>
  <c r="I1499" i="14"/>
  <c r="I1500" i="14"/>
  <c r="I1501" i="14"/>
  <c r="I1502" i="14"/>
  <c r="I1503" i="14"/>
  <c r="I1504" i="14"/>
  <c r="I1505" i="14"/>
  <c r="I1506" i="14"/>
  <c r="I1507" i="14"/>
  <c r="I1508" i="14"/>
  <c r="I1509" i="14"/>
  <c r="I1510" i="14"/>
  <c r="I1511" i="14"/>
  <c r="I1512" i="14"/>
  <c r="I1513" i="14"/>
  <c r="I1514" i="14"/>
  <c r="I1515" i="14"/>
  <c r="I1516" i="14"/>
  <c r="I1517" i="14"/>
  <c r="I1518" i="14"/>
  <c r="I1519" i="14"/>
  <c r="I1520" i="14"/>
  <c r="I1521" i="14"/>
  <c r="I1522" i="14"/>
  <c r="I1523" i="14"/>
  <c r="I1524" i="14"/>
  <c r="I1525" i="14"/>
  <c r="I1526" i="14"/>
  <c r="I1527" i="14"/>
  <c r="I1528" i="14"/>
  <c r="I1529" i="14"/>
  <c r="I1530" i="14"/>
  <c r="I1531" i="14"/>
  <c r="I1532" i="14"/>
  <c r="I1533" i="14"/>
  <c r="I1534" i="14"/>
  <c r="I1535" i="14"/>
  <c r="I1536" i="14"/>
  <c r="I1537" i="14"/>
  <c r="I1538" i="14"/>
  <c r="I1539" i="14"/>
  <c r="I1540" i="14"/>
  <c r="I1541" i="14"/>
  <c r="I1542" i="14"/>
  <c r="I1543" i="14"/>
  <c r="I1544" i="14"/>
  <c r="I1545" i="14"/>
  <c r="I1546" i="14"/>
  <c r="I1547" i="14"/>
  <c r="I1548" i="14"/>
  <c r="I1549" i="14"/>
  <c r="I1550" i="14"/>
  <c r="I1551" i="14"/>
  <c r="I1552" i="14"/>
  <c r="I1553" i="14"/>
  <c r="I1554" i="14"/>
  <c r="I1555" i="14"/>
  <c r="I1556" i="14"/>
  <c r="I1557" i="14"/>
  <c r="I1558" i="14"/>
  <c r="I1559" i="14"/>
  <c r="I1560" i="14"/>
  <c r="I1561" i="14"/>
  <c r="I1562" i="14"/>
  <c r="I1563" i="14"/>
  <c r="I1564" i="14"/>
  <c r="I1565" i="14"/>
  <c r="I1566" i="14"/>
  <c r="I1567" i="14"/>
  <c r="I1568" i="14"/>
  <c r="I1569" i="14"/>
  <c r="I1570" i="14"/>
  <c r="I1571" i="14"/>
  <c r="I1572" i="14"/>
  <c r="I1573" i="14"/>
  <c r="I1574" i="14"/>
  <c r="I1575" i="14"/>
  <c r="I1576" i="14"/>
  <c r="I1577" i="14"/>
  <c r="I1578" i="14"/>
  <c r="I1579" i="14"/>
  <c r="I1580" i="14"/>
  <c r="I1581" i="14"/>
  <c r="I1582" i="14"/>
  <c r="I1583" i="14"/>
  <c r="I1584" i="14"/>
  <c r="I1585" i="14"/>
  <c r="I1586" i="14"/>
  <c r="I1587" i="14"/>
  <c r="I1588" i="14"/>
  <c r="I1589" i="14"/>
  <c r="I1590" i="14"/>
  <c r="I1591" i="14"/>
  <c r="I1592" i="14"/>
  <c r="I1593" i="14"/>
  <c r="I1594" i="14"/>
  <c r="I1595" i="14"/>
  <c r="I1596" i="14"/>
  <c r="I1597" i="14"/>
  <c r="I1598" i="14"/>
  <c r="I1599" i="14"/>
  <c r="I1600" i="14"/>
  <c r="I1601" i="14"/>
  <c r="I1602" i="14"/>
  <c r="I1603" i="14"/>
  <c r="I1604" i="14"/>
  <c r="I1605" i="14"/>
  <c r="I1606" i="14"/>
  <c r="I1607" i="14"/>
  <c r="I1608" i="14"/>
  <c r="I1609" i="14"/>
  <c r="I1610" i="14"/>
  <c r="I1611" i="14"/>
  <c r="I1612" i="14"/>
  <c r="I1613" i="14"/>
  <c r="I1614" i="14"/>
  <c r="I1615" i="14"/>
  <c r="I1616" i="14"/>
  <c r="I1617" i="14"/>
  <c r="I1618" i="14"/>
  <c r="I1619" i="14"/>
  <c r="I1620" i="14"/>
  <c r="I1621" i="14"/>
  <c r="I1622" i="14"/>
  <c r="I1623" i="14"/>
  <c r="I1624" i="14"/>
  <c r="I1625" i="14"/>
  <c r="I1626" i="14"/>
  <c r="I1627" i="14"/>
  <c r="I1628" i="14"/>
  <c r="I1629" i="14"/>
  <c r="I1630" i="14"/>
  <c r="I1631" i="14"/>
  <c r="I1632" i="14"/>
  <c r="I1633" i="14"/>
  <c r="I1634" i="14"/>
  <c r="I1635" i="14"/>
  <c r="I1636" i="14"/>
  <c r="I1637" i="14"/>
  <c r="I1638" i="14"/>
  <c r="I1639" i="14"/>
  <c r="I1640" i="14"/>
  <c r="I1641" i="14"/>
  <c r="I1642" i="14"/>
  <c r="I1643" i="14"/>
  <c r="I1644" i="14"/>
  <c r="I1645" i="14"/>
  <c r="I1646" i="14"/>
  <c r="I1647" i="14"/>
  <c r="I1648" i="14"/>
  <c r="I1649" i="14"/>
  <c r="I1650" i="14"/>
  <c r="I1651" i="14"/>
  <c r="I1652" i="14"/>
  <c r="I1653" i="14"/>
  <c r="I1654" i="14"/>
  <c r="I1655" i="14"/>
  <c r="I1656" i="14"/>
  <c r="I1657" i="14"/>
  <c r="I1658" i="14"/>
  <c r="I1659" i="14"/>
  <c r="I1660" i="14"/>
  <c r="I1661" i="14"/>
  <c r="I1662" i="14"/>
  <c r="I1663" i="14"/>
  <c r="I1664" i="14"/>
  <c r="I1665" i="14"/>
  <c r="I1666" i="14"/>
  <c r="I1667" i="14"/>
  <c r="I1668" i="14"/>
  <c r="I1669" i="14"/>
  <c r="I1670" i="14"/>
  <c r="I1671" i="14"/>
  <c r="I1672" i="14"/>
  <c r="I1673" i="14"/>
  <c r="I1674" i="14"/>
  <c r="I1675" i="14"/>
  <c r="I1676" i="14"/>
  <c r="I1677" i="14"/>
  <c r="I1678" i="14"/>
  <c r="I1679" i="14"/>
  <c r="I1680" i="14"/>
  <c r="I1681" i="14"/>
  <c r="I1682" i="14"/>
  <c r="I1683" i="14"/>
  <c r="I1684" i="14"/>
  <c r="I1685" i="14"/>
  <c r="I1686" i="14"/>
  <c r="I1687" i="14"/>
  <c r="I1688" i="14"/>
  <c r="I1689" i="14"/>
  <c r="I1690" i="14"/>
  <c r="I1691" i="14"/>
  <c r="I1692" i="14"/>
  <c r="I1693" i="14"/>
  <c r="I1694" i="14"/>
  <c r="I1695" i="14"/>
  <c r="I1696" i="14"/>
  <c r="I1697" i="14"/>
  <c r="I1698" i="14"/>
  <c r="I1699" i="14"/>
  <c r="I1700" i="14"/>
  <c r="I1701" i="14"/>
  <c r="I1702" i="14"/>
  <c r="I1703" i="14"/>
  <c r="I1704" i="14"/>
  <c r="I1705" i="14"/>
  <c r="I1706" i="14"/>
  <c r="I1707" i="14"/>
  <c r="I1708" i="14"/>
  <c r="I1709" i="14"/>
  <c r="I1710" i="14"/>
  <c r="I1711" i="14"/>
  <c r="I1712" i="14"/>
  <c r="I1713" i="14"/>
  <c r="I1714" i="14"/>
  <c r="I1715" i="14"/>
  <c r="I1716" i="14"/>
  <c r="I1717" i="14"/>
  <c r="I1718" i="14"/>
  <c r="I1719" i="14"/>
  <c r="I1720" i="14"/>
  <c r="I1721" i="14"/>
  <c r="I1722" i="14"/>
  <c r="I1723" i="14"/>
  <c r="I1724" i="14"/>
  <c r="I1725" i="14"/>
  <c r="I1726" i="14"/>
  <c r="I1727" i="14"/>
  <c r="I1728" i="14"/>
  <c r="I1729" i="14"/>
  <c r="I1730" i="14"/>
  <c r="I1731" i="14"/>
  <c r="I1732" i="14"/>
  <c r="I1733" i="14"/>
  <c r="I1734" i="14"/>
  <c r="I1735" i="14"/>
  <c r="I1736" i="14"/>
  <c r="I1737" i="14"/>
  <c r="I1738" i="14"/>
  <c r="I1739" i="14"/>
  <c r="I1740" i="14"/>
  <c r="I1741" i="14"/>
  <c r="I1742" i="14"/>
  <c r="I1743" i="14"/>
  <c r="I1744" i="14"/>
  <c r="I1745" i="14"/>
  <c r="I1746" i="14"/>
  <c r="I1747" i="14"/>
  <c r="I1748" i="14"/>
  <c r="I1749" i="14"/>
  <c r="I1750" i="14"/>
  <c r="I1751" i="14"/>
  <c r="I1752" i="14"/>
  <c r="I1753" i="14"/>
  <c r="I1754" i="14"/>
  <c r="I1755" i="14"/>
  <c r="I1756" i="14"/>
  <c r="I1757" i="14"/>
  <c r="I1758" i="14"/>
  <c r="I1759" i="14"/>
  <c r="I1760" i="14"/>
  <c r="I1761" i="14"/>
  <c r="I1762" i="14"/>
  <c r="I1763" i="14"/>
  <c r="I1764" i="14"/>
  <c r="I1765" i="14"/>
  <c r="I1766" i="14"/>
  <c r="I1767" i="14"/>
  <c r="I1768" i="14"/>
  <c r="I1769" i="14"/>
  <c r="I1770" i="14"/>
  <c r="I1771" i="14"/>
  <c r="I1772" i="14"/>
  <c r="I1773" i="14"/>
  <c r="I1774" i="14"/>
  <c r="I1775" i="14"/>
  <c r="I1776" i="14"/>
  <c r="I1777" i="14"/>
  <c r="I1778" i="14"/>
  <c r="I1779" i="14"/>
  <c r="I1780" i="14"/>
  <c r="I1781" i="14"/>
  <c r="I1782" i="14"/>
  <c r="I1783" i="14"/>
  <c r="I1784" i="14"/>
  <c r="I1785" i="14"/>
  <c r="I1786" i="14"/>
  <c r="I1787" i="14"/>
  <c r="I1788" i="14"/>
  <c r="I1789" i="14"/>
  <c r="I1790" i="14"/>
  <c r="I1791" i="14"/>
  <c r="I1792" i="14"/>
  <c r="I1793" i="14"/>
  <c r="I1794" i="14"/>
  <c r="I1795" i="14"/>
  <c r="I1796" i="14"/>
  <c r="I1797" i="14"/>
  <c r="I1798" i="14"/>
  <c r="I1799" i="14"/>
  <c r="I1800" i="14"/>
  <c r="I1801" i="14"/>
  <c r="I1802" i="14"/>
  <c r="I1803" i="14"/>
  <c r="I1804" i="14"/>
  <c r="I1805" i="14"/>
  <c r="I1806" i="14"/>
  <c r="I1807" i="14"/>
  <c r="I1808" i="14"/>
  <c r="I1809" i="14"/>
  <c r="I1810" i="14"/>
  <c r="I1811" i="14"/>
  <c r="I1812" i="14"/>
  <c r="I1813" i="14"/>
  <c r="I1814" i="14"/>
  <c r="I1815" i="14"/>
  <c r="I1816" i="14"/>
  <c r="I1817" i="14"/>
  <c r="I1818" i="14"/>
  <c r="I1819" i="14"/>
  <c r="I1820" i="14"/>
  <c r="I1821" i="14"/>
  <c r="I1822" i="14"/>
  <c r="I1823" i="14"/>
  <c r="I1824" i="14"/>
  <c r="I1825" i="14"/>
  <c r="I1826" i="14"/>
  <c r="I1827" i="14"/>
  <c r="I1828" i="14"/>
  <c r="I1829" i="14"/>
  <c r="I1830" i="14"/>
  <c r="I1831" i="14"/>
  <c r="I1832" i="14"/>
  <c r="I1833" i="14"/>
  <c r="I1834" i="14"/>
  <c r="I1835" i="14"/>
  <c r="I1836" i="14"/>
  <c r="I1837" i="14"/>
  <c r="I1838" i="14"/>
  <c r="I1839" i="14"/>
  <c r="I1840" i="14"/>
  <c r="I1841" i="14"/>
  <c r="I1842" i="14"/>
  <c r="I1843" i="14"/>
  <c r="I1844" i="14"/>
  <c r="I1845" i="14"/>
  <c r="I1846" i="14"/>
  <c r="I1847" i="14"/>
  <c r="I1848" i="14"/>
  <c r="I1849" i="14"/>
  <c r="I1850" i="14"/>
  <c r="I1851" i="14"/>
  <c r="I1852" i="14"/>
  <c r="I1853" i="14"/>
  <c r="I1854" i="14"/>
  <c r="I1855" i="14"/>
  <c r="I1856" i="14"/>
  <c r="I1857" i="14"/>
  <c r="I1858" i="14"/>
  <c r="I1859" i="14"/>
  <c r="I1860" i="14"/>
  <c r="I1861" i="14"/>
  <c r="I1862" i="14"/>
  <c r="I1863" i="14"/>
  <c r="I1864" i="14"/>
  <c r="I1865" i="14"/>
  <c r="I1866" i="14"/>
  <c r="I1867" i="14"/>
  <c r="I1868" i="14"/>
  <c r="I1869" i="14"/>
  <c r="I1870" i="14"/>
  <c r="I1871" i="14"/>
  <c r="I1872" i="14"/>
  <c r="I1873" i="14"/>
  <c r="I1874" i="14"/>
  <c r="I1875" i="14"/>
  <c r="I1876" i="14"/>
  <c r="I1877" i="14"/>
  <c r="I1878" i="14"/>
  <c r="I1879" i="14"/>
  <c r="I1880" i="14"/>
  <c r="I1881" i="14"/>
  <c r="I1882" i="14"/>
  <c r="I1883" i="14"/>
  <c r="I1884" i="14"/>
  <c r="I1885" i="14"/>
  <c r="I1886" i="14"/>
  <c r="I1887" i="14"/>
  <c r="I1888" i="14"/>
  <c r="I1889" i="14"/>
  <c r="I1890" i="14"/>
  <c r="I1891" i="14"/>
  <c r="I1892" i="14"/>
  <c r="I1893" i="14"/>
  <c r="I1894" i="14"/>
  <c r="I1895" i="14"/>
  <c r="I1896" i="14"/>
  <c r="I1897" i="14"/>
  <c r="I1898" i="14"/>
  <c r="I1899" i="14"/>
  <c r="I1900" i="14"/>
  <c r="I1901" i="14"/>
  <c r="I1902" i="14"/>
  <c r="I1903" i="14"/>
  <c r="I1904" i="14"/>
  <c r="I1905" i="14"/>
  <c r="I1906" i="14"/>
  <c r="I1907" i="14"/>
  <c r="I1908" i="14"/>
  <c r="I1909" i="14"/>
  <c r="I1910" i="14"/>
  <c r="I1911" i="14"/>
  <c r="I1912" i="14"/>
  <c r="I1913" i="14"/>
  <c r="I1914" i="14"/>
  <c r="I1915" i="14"/>
  <c r="I1916" i="14"/>
  <c r="I1917" i="14"/>
  <c r="I1918" i="14"/>
  <c r="I1919" i="14"/>
  <c r="I1920" i="14"/>
  <c r="I1921" i="14"/>
  <c r="I1922" i="14"/>
  <c r="I1923" i="14"/>
  <c r="I1924" i="14"/>
  <c r="I1925" i="14"/>
  <c r="I1926" i="14"/>
  <c r="I1927" i="14"/>
  <c r="I1928" i="14"/>
  <c r="I1929" i="14"/>
  <c r="I1930" i="14"/>
  <c r="I1931" i="14"/>
  <c r="I1932" i="14"/>
  <c r="I1933" i="14"/>
  <c r="I1934" i="14"/>
  <c r="I1935" i="14"/>
  <c r="I1936" i="14"/>
  <c r="I1937" i="14"/>
  <c r="I1938" i="14"/>
  <c r="I1939" i="14"/>
  <c r="I1940" i="14"/>
  <c r="I1941" i="14"/>
  <c r="I1942" i="14"/>
  <c r="I1943" i="14"/>
  <c r="I1944" i="14"/>
  <c r="I1945" i="14"/>
  <c r="I1946" i="14"/>
  <c r="I1947" i="14"/>
  <c r="I1948" i="14"/>
  <c r="I1949" i="14"/>
  <c r="I1950" i="14"/>
  <c r="I1951" i="14"/>
  <c r="I1952" i="14"/>
  <c r="I1953" i="14"/>
  <c r="I1954" i="14"/>
  <c r="I1955" i="14"/>
  <c r="I1956" i="14"/>
  <c r="I1957" i="14"/>
  <c r="I1958" i="14"/>
  <c r="I1959" i="14"/>
  <c r="I1960" i="14"/>
  <c r="I1961" i="14"/>
  <c r="I1962" i="14"/>
  <c r="I1963" i="14"/>
  <c r="I1964" i="14"/>
  <c r="I1965" i="14"/>
  <c r="I1966" i="14"/>
  <c r="I1967" i="14"/>
  <c r="I1968" i="14"/>
  <c r="I1969" i="14"/>
  <c r="I1970" i="14"/>
  <c r="I1971" i="14"/>
  <c r="I1972" i="14"/>
  <c r="I1973" i="14"/>
  <c r="I1974" i="14"/>
  <c r="I1975" i="14"/>
  <c r="I1976" i="14"/>
  <c r="I1977" i="14"/>
  <c r="I1978" i="14"/>
  <c r="I1979" i="14"/>
  <c r="I1980" i="14"/>
  <c r="I1981" i="14"/>
  <c r="I1982" i="14"/>
  <c r="I1983" i="14"/>
  <c r="I1984" i="14"/>
  <c r="I1985" i="14"/>
  <c r="I1986" i="14"/>
  <c r="I1987" i="14"/>
  <c r="I1988" i="14"/>
  <c r="I1989" i="14"/>
  <c r="I1990" i="14"/>
  <c r="I1991" i="14"/>
  <c r="I1992" i="14"/>
  <c r="I1993" i="14"/>
  <c r="I1994" i="14"/>
  <c r="I1995" i="14"/>
  <c r="I1996" i="14"/>
  <c r="I1997" i="14"/>
  <c r="I1998" i="14"/>
  <c r="I1999" i="14"/>
  <c r="I2000" i="14"/>
  <c r="I2001" i="14"/>
  <c r="I2002" i="14"/>
  <c r="I2003" i="14"/>
  <c r="I2004" i="14"/>
  <c r="I2005" i="14"/>
  <c r="I2006" i="14"/>
  <c r="I2007" i="14"/>
  <c r="I2008" i="14"/>
  <c r="I2009" i="14"/>
  <c r="I2010" i="14"/>
  <c r="I2011" i="14"/>
  <c r="I2012" i="14"/>
  <c r="I2013" i="14"/>
  <c r="I2014" i="14"/>
  <c r="I2015" i="14"/>
  <c r="I2016" i="14"/>
  <c r="I2017" i="14"/>
  <c r="I2018" i="14"/>
  <c r="I2019" i="14"/>
  <c r="I2020" i="14"/>
  <c r="I2021" i="14"/>
  <c r="I2022" i="14"/>
  <c r="I2023" i="14"/>
  <c r="I2024" i="14"/>
  <c r="I2025" i="14"/>
  <c r="I2026" i="14"/>
  <c r="I2027" i="14"/>
  <c r="I2028" i="14"/>
  <c r="I2029" i="14"/>
  <c r="I2030" i="14"/>
  <c r="I2031" i="14"/>
  <c r="I2032" i="14"/>
  <c r="I2033" i="14"/>
  <c r="I2034" i="14"/>
  <c r="I2035" i="14"/>
  <c r="I2036" i="14"/>
  <c r="I2037" i="14"/>
  <c r="I2038" i="14"/>
  <c r="I2039" i="14"/>
  <c r="I2040" i="14"/>
  <c r="I2041" i="14"/>
  <c r="I2042" i="14"/>
  <c r="I2043" i="14"/>
  <c r="I2044" i="14"/>
  <c r="I2045" i="14"/>
  <c r="I2046" i="14"/>
  <c r="I2047" i="14"/>
  <c r="I2048" i="14"/>
  <c r="I2049" i="14"/>
  <c r="I2050" i="14"/>
  <c r="I2051" i="14"/>
  <c r="I2052" i="14"/>
  <c r="I2053" i="14"/>
  <c r="I2054" i="14"/>
  <c r="I2055" i="14"/>
  <c r="I2056" i="14"/>
  <c r="I2057" i="14"/>
  <c r="I2058" i="14"/>
  <c r="I2059" i="14"/>
  <c r="I2060" i="14"/>
  <c r="I2061" i="14"/>
  <c r="I2062" i="14"/>
  <c r="I2063" i="14"/>
  <c r="I2064" i="14"/>
  <c r="I2065" i="14"/>
  <c r="I2066" i="14"/>
  <c r="I2067" i="14"/>
  <c r="I2068" i="14"/>
  <c r="I2069" i="14"/>
  <c r="I2070" i="14"/>
  <c r="I2071" i="14"/>
  <c r="I2072" i="14"/>
  <c r="I2073" i="14"/>
  <c r="I2074" i="14"/>
  <c r="I2075" i="14"/>
  <c r="I2076" i="14"/>
  <c r="I2077" i="14"/>
  <c r="I2078" i="14"/>
  <c r="I2079" i="14"/>
  <c r="I2080" i="14"/>
  <c r="I2081" i="14"/>
  <c r="I2082" i="14"/>
  <c r="I2083" i="14"/>
  <c r="I2084" i="14"/>
  <c r="I2085" i="14"/>
  <c r="I2086" i="14"/>
  <c r="I2087" i="14"/>
  <c r="I2088" i="14"/>
  <c r="I2089" i="14"/>
  <c r="I2090" i="14"/>
  <c r="I2091" i="14"/>
  <c r="I2092" i="14"/>
  <c r="I2093" i="14"/>
  <c r="I2094" i="14"/>
  <c r="I2095" i="14"/>
  <c r="I2096" i="14"/>
  <c r="I2097" i="14"/>
  <c r="I2098" i="14"/>
  <c r="I2099" i="14"/>
  <c r="I2100" i="14"/>
  <c r="I2101" i="14"/>
  <c r="I2102" i="14"/>
  <c r="I2103" i="14"/>
  <c r="I2104" i="14"/>
  <c r="I2105" i="14"/>
  <c r="I2106" i="14"/>
  <c r="I2107" i="14"/>
  <c r="I2108" i="14"/>
  <c r="I2109" i="14"/>
  <c r="I2110" i="14"/>
  <c r="I2111" i="14"/>
  <c r="I2112" i="14"/>
  <c r="I2113" i="14"/>
  <c r="I2114" i="14"/>
  <c r="I2115" i="14"/>
  <c r="I2116" i="14"/>
  <c r="I2117" i="14"/>
  <c r="I2118" i="14"/>
  <c r="I2119" i="14"/>
  <c r="I2120" i="14"/>
  <c r="I2121" i="14"/>
  <c r="I2122" i="14"/>
  <c r="I2123" i="14"/>
  <c r="I2124" i="14"/>
  <c r="I2125" i="14"/>
  <c r="I2126" i="14"/>
  <c r="I2127" i="14"/>
  <c r="I2128" i="14"/>
  <c r="I2129" i="14"/>
  <c r="I2130" i="14"/>
  <c r="I2131" i="14"/>
  <c r="I2132" i="14"/>
  <c r="I2133" i="14"/>
  <c r="I2134" i="14"/>
  <c r="I2135" i="14"/>
  <c r="I2136" i="14"/>
  <c r="I2137" i="14"/>
  <c r="I2138" i="14"/>
  <c r="I2139" i="14"/>
  <c r="I2140" i="14"/>
  <c r="I2141" i="14"/>
  <c r="I2142" i="14"/>
  <c r="I2143" i="14"/>
  <c r="I2144" i="14"/>
  <c r="I2145" i="14"/>
  <c r="I2146" i="14"/>
  <c r="I2147" i="14"/>
  <c r="I2148" i="14"/>
  <c r="I2149" i="14"/>
  <c r="I2150" i="14"/>
  <c r="I2151" i="14"/>
  <c r="I2152" i="14"/>
  <c r="I2153" i="14"/>
  <c r="I2154" i="14"/>
  <c r="I2155" i="14"/>
  <c r="I2156" i="14"/>
  <c r="H2" i="14"/>
  <c r="H21" i="14"/>
  <c r="H42" i="14"/>
  <c r="H49" i="14"/>
  <c r="H70" i="14"/>
  <c r="H80" i="14"/>
  <c r="H81" i="14"/>
  <c r="H93" i="14"/>
  <c r="H117" i="14"/>
  <c r="H138" i="14"/>
  <c r="H156" i="14"/>
  <c r="H162" i="14"/>
  <c r="H208" i="14"/>
  <c r="H230" i="14"/>
  <c r="H252" i="14"/>
  <c r="H295" i="14"/>
  <c r="H368" i="14"/>
  <c r="H401" i="14"/>
  <c r="H407" i="14"/>
  <c r="H416" i="14"/>
  <c r="H423" i="14"/>
  <c r="H437" i="14"/>
  <c r="H438" i="14"/>
  <c r="H465" i="14"/>
  <c r="H485" i="14"/>
  <c r="H497" i="14"/>
  <c r="H517" i="14"/>
  <c r="H529" i="14"/>
  <c r="H548" i="14"/>
  <c r="H562" i="14"/>
  <c r="H593" i="14"/>
  <c r="H594" i="14"/>
  <c r="H612" i="14"/>
  <c r="H654" i="14"/>
  <c r="H685" i="14"/>
  <c r="H690" i="14"/>
  <c r="H704" i="14"/>
  <c r="H716" i="14"/>
  <c r="H729" i="14"/>
  <c r="H752" i="14"/>
  <c r="H767" i="14"/>
  <c r="H809" i="14"/>
  <c r="H825" i="14"/>
  <c r="H836" i="14"/>
  <c r="H841" i="14"/>
  <c r="H855" i="14"/>
  <c r="H876" i="14"/>
  <c r="H895" i="14"/>
  <c r="H909" i="14"/>
  <c r="H921" i="14"/>
  <c r="H945" i="14"/>
  <c r="H948" i="14"/>
  <c r="H973" i="14"/>
  <c r="H977" i="14"/>
  <c r="H1028" i="14"/>
  <c r="H1031" i="14"/>
  <c r="H1043" i="14"/>
  <c r="H1049" i="14"/>
  <c r="H1087" i="14"/>
  <c r="H1103" i="14"/>
  <c r="H1111" i="14"/>
  <c r="H1132" i="14"/>
  <c r="H1156" i="14"/>
  <c r="H1164" i="14"/>
  <c r="H1167" i="14"/>
  <c r="H1188" i="14"/>
  <c r="H1213" i="14"/>
  <c r="H1224" i="14"/>
  <c r="H1235" i="14"/>
  <c r="H1245" i="14"/>
  <c r="H1256" i="14"/>
  <c r="H1257" i="14"/>
  <c r="H1263" i="14"/>
  <c r="H1271" i="14"/>
  <c r="H1277" i="14"/>
  <c r="H1281" i="14"/>
  <c r="H1300" i="14"/>
  <c r="H1303" i="14"/>
  <c r="H1315" i="14"/>
  <c r="H1324" i="14"/>
  <c r="H1327" i="14"/>
  <c r="H1337" i="14"/>
  <c r="H1345" i="14"/>
  <c r="H1348" i="14"/>
  <c r="H1369" i="14"/>
  <c r="H1388" i="14"/>
  <c r="H1391" i="14"/>
  <c r="H1396" i="14"/>
  <c r="H1400" i="14"/>
  <c r="H1415" i="14"/>
  <c r="H1420" i="14"/>
  <c r="H1428" i="14"/>
  <c r="H1431" i="14"/>
  <c r="H1433" i="14"/>
  <c r="H1440" i="14"/>
  <c r="H1455" i="14"/>
  <c r="H1469" i="14"/>
  <c r="H1473" i="14"/>
  <c r="H1481" i="14"/>
  <c r="H1484" i="14"/>
  <c r="H1497" i="14"/>
  <c r="H1498" i="14"/>
  <c r="H1505" i="14"/>
  <c r="H1510" i="14"/>
  <c r="H1520" i="14"/>
  <c r="H1524" i="14"/>
  <c r="H1541" i="14"/>
  <c r="H1548" i="14"/>
  <c r="H1566" i="14"/>
  <c r="H1569" i="14"/>
  <c r="H1576" i="14"/>
  <c r="H1582" i="14"/>
  <c r="H1584" i="14"/>
  <c r="H1586" i="14"/>
  <c r="H1596" i="14"/>
  <c r="H1612" i="14"/>
  <c r="H1633" i="14"/>
  <c r="H1648" i="14"/>
  <c r="H1652" i="14"/>
  <c r="H1669" i="14"/>
  <c r="H1682" i="14"/>
  <c r="H1690" i="14"/>
  <c r="H1710" i="14"/>
  <c r="H1724" i="14"/>
  <c r="H1725" i="14"/>
  <c r="H1736" i="14"/>
  <c r="H1744" i="14"/>
  <c r="H1753" i="14"/>
  <c r="H1756" i="14"/>
  <c r="H1772" i="14"/>
  <c r="H1776" i="14"/>
  <c r="H1782" i="14"/>
  <c r="H1794" i="14"/>
  <c r="H1800" i="14"/>
  <c r="H1805" i="14"/>
  <c r="H1810" i="14"/>
  <c r="H1821" i="14"/>
  <c r="H1825" i="14"/>
  <c r="H1837" i="14"/>
  <c r="H1853" i="14"/>
  <c r="H1864" i="14"/>
  <c r="H1868" i="14"/>
  <c r="H1874" i="14"/>
  <c r="H1889" i="14"/>
  <c r="H1890" i="14"/>
  <c r="H1893" i="14"/>
  <c r="H1906" i="14"/>
  <c r="H1910" i="14"/>
  <c r="H1912" i="14"/>
  <c r="H1917" i="14"/>
  <c r="H1921" i="14"/>
  <c r="H1932" i="14"/>
  <c r="H1933" i="14"/>
  <c r="H1944" i="14"/>
  <c r="H1949" i="14"/>
  <c r="H1953" i="14"/>
  <c r="H1954" i="14"/>
  <c r="H1964" i="14"/>
  <c r="H1974" i="14"/>
  <c r="H1976" i="14"/>
  <c r="H1992" i="14"/>
  <c r="H2002" i="14"/>
  <c r="H2006" i="14"/>
  <c r="H2013" i="14"/>
  <c r="H2029" i="14"/>
  <c r="H2034" i="14"/>
  <c r="H2038" i="14"/>
  <c r="H2049" i="14"/>
  <c r="H2060" i="14"/>
  <c r="H2061" i="14"/>
  <c r="H2074" i="14"/>
  <c r="H2082" i="14"/>
  <c r="H2085" i="14"/>
  <c r="H2088" i="14"/>
  <c r="H2096" i="14"/>
  <c r="H2106" i="14"/>
  <c r="H2117" i="14"/>
  <c r="H2125" i="14"/>
  <c r="H2128" i="14"/>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G2" i="14"/>
  <c r="J2" i="14" s="1"/>
  <c r="G3" i="14"/>
  <c r="J3" i="14" s="1"/>
  <c r="G4" i="14"/>
  <c r="J4" i="14" s="1"/>
  <c r="G5" i="14"/>
  <c r="J5" i="14" s="1"/>
  <c r="G6" i="14"/>
  <c r="J6" i="14" s="1"/>
  <c r="G7" i="14"/>
  <c r="J7" i="14" s="1"/>
  <c r="G8" i="14"/>
  <c r="J8" i="14" s="1"/>
  <c r="G9" i="14"/>
  <c r="J9" i="14" s="1"/>
  <c r="G10" i="14"/>
  <c r="J10" i="14" s="1"/>
  <c r="G11" i="14"/>
  <c r="J11" i="14" s="1"/>
  <c r="G12" i="14"/>
  <c r="J12" i="14" s="1"/>
  <c r="G13" i="14"/>
  <c r="J13" i="14" s="1"/>
  <c r="G14" i="14"/>
  <c r="J14" i="14" s="1"/>
  <c r="G15" i="14"/>
  <c r="J15" i="14" s="1"/>
  <c r="G16" i="14"/>
  <c r="J16" i="14" s="1"/>
  <c r="G17" i="14"/>
  <c r="J17" i="14" s="1"/>
  <c r="G18" i="14"/>
  <c r="J18" i="14" s="1"/>
  <c r="G19" i="14"/>
  <c r="J19" i="14" s="1"/>
  <c r="G20" i="14"/>
  <c r="J20" i="14" s="1"/>
  <c r="G21" i="14"/>
  <c r="J21" i="14" s="1"/>
  <c r="G22" i="14"/>
  <c r="J22" i="14" s="1"/>
  <c r="G23" i="14"/>
  <c r="J23" i="14" s="1"/>
  <c r="G24" i="14"/>
  <c r="J24" i="14" s="1"/>
  <c r="G25" i="14"/>
  <c r="J25" i="14" s="1"/>
  <c r="G26" i="14"/>
  <c r="J26" i="14" s="1"/>
  <c r="G27" i="14"/>
  <c r="J27" i="14" s="1"/>
  <c r="G28" i="14"/>
  <c r="J28" i="14" s="1"/>
  <c r="G29" i="14"/>
  <c r="J29" i="14" s="1"/>
  <c r="G30" i="14"/>
  <c r="J30" i="14" s="1"/>
  <c r="G31" i="14"/>
  <c r="J31" i="14" s="1"/>
  <c r="G32" i="14"/>
  <c r="J32" i="14" s="1"/>
  <c r="G33" i="14"/>
  <c r="J33" i="14" s="1"/>
  <c r="G34" i="14"/>
  <c r="J34" i="14" s="1"/>
  <c r="G35" i="14"/>
  <c r="J35" i="14" s="1"/>
  <c r="G36" i="14"/>
  <c r="J36" i="14" s="1"/>
  <c r="G37" i="14"/>
  <c r="J37" i="14" s="1"/>
  <c r="G38" i="14"/>
  <c r="J38" i="14" s="1"/>
  <c r="G39" i="14"/>
  <c r="J39" i="14" s="1"/>
  <c r="G40" i="14"/>
  <c r="J40" i="14" s="1"/>
  <c r="G41" i="14"/>
  <c r="J41" i="14" s="1"/>
  <c r="G42" i="14"/>
  <c r="J42" i="14" s="1"/>
  <c r="G43" i="14"/>
  <c r="J43" i="14" s="1"/>
  <c r="G44" i="14"/>
  <c r="J44" i="14" s="1"/>
  <c r="G45" i="14"/>
  <c r="J45" i="14" s="1"/>
  <c r="G46" i="14"/>
  <c r="J46" i="14" s="1"/>
  <c r="G47" i="14"/>
  <c r="J47" i="14" s="1"/>
  <c r="G48" i="14"/>
  <c r="J48" i="14" s="1"/>
  <c r="G49" i="14"/>
  <c r="J49" i="14" s="1"/>
  <c r="G50" i="14"/>
  <c r="J50" i="14" s="1"/>
  <c r="G51" i="14"/>
  <c r="J51" i="14" s="1"/>
  <c r="G52" i="14"/>
  <c r="J52" i="14" s="1"/>
  <c r="G53" i="14"/>
  <c r="J53" i="14" s="1"/>
  <c r="G54" i="14"/>
  <c r="J54" i="14" s="1"/>
  <c r="G55" i="14"/>
  <c r="J55" i="14" s="1"/>
  <c r="G56" i="14"/>
  <c r="J56" i="14" s="1"/>
  <c r="G57" i="14"/>
  <c r="J57" i="14" s="1"/>
  <c r="G58" i="14"/>
  <c r="J58" i="14" s="1"/>
  <c r="G59" i="14"/>
  <c r="J59" i="14" s="1"/>
  <c r="G60" i="14"/>
  <c r="J60" i="14" s="1"/>
  <c r="G61" i="14"/>
  <c r="J61" i="14" s="1"/>
  <c r="G62" i="14"/>
  <c r="J62" i="14" s="1"/>
  <c r="G63" i="14"/>
  <c r="J63" i="14" s="1"/>
  <c r="G64" i="14"/>
  <c r="J64" i="14" s="1"/>
  <c r="G65" i="14"/>
  <c r="J65" i="14" s="1"/>
  <c r="G66" i="14"/>
  <c r="J66" i="14" s="1"/>
  <c r="G67" i="14"/>
  <c r="J67" i="14" s="1"/>
  <c r="G68" i="14"/>
  <c r="J68" i="14" s="1"/>
  <c r="G69" i="14"/>
  <c r="J69" i="14" s="1"/>
  <c r="G70" i="14"/>
  <c r="J70" i="14" s="1"/>
  <c r="G71" i="14"/>
  <c r="J71" i="14" s="1"/>
  <c r="G72" i="14"/>
  <c r="J72" i="14" s="1"/>
  <c r="G73" i="14"/>
  <c r="J73" i="14" s="1"/>
  <c r="G74" i="14"/>
  <c r="J74" i="14" s="1"/>
  <c r="G75" i="14"/>
  <c r="J75" i="14" s="1"/>
  <c r="G76" i="14"/>
  <c r="J76" i="14" s="1"/>
  <c r="G77" i="14"/>
  <c r="J77" i="14" s="1"/>
  <c r="G78" i="14"/>
  <c r="J78" i="14" s="1"/>
  <c r="G79" i="14"/>
  <c r="J79" i="14" s="1"/>
  <c r="G80" i="14"/>
  <c r="J80" i="14" s="1"/>
  <c r="G81" i="14"/>
  <c r="J81" i="14" s="1"/>
  <c r="G82" i="14"/>
  <c r="J82" i="14" s="1"/>
  <c r="G83" i="14"/>
  <c r="J83" i="14" s="1"/>
  <c r="G84" i="14"/>
  <c r="J84" i="14" s="1"/>
  <c r="G85" i="14"/>
  <c r="J85" i="14" s="1"/>
  <c r="G86" i="14"/>
  <c r="J86" i="14" s="1"/>
  <c r="G87" i="14"/>
  <c r="J87" i="14" s="1"/>
  <c r="G88" i="14"/>
  <c r="J88" i="14" s="1"/>
  <c r="G89" i="14"/>
  <c r="J89" i="14" s="1"/>
  <c r="G90" i="14"/>
  <c r="J90" i="14" s="1"/>
  <c r="G91" i="14"/>
  <c r="J91" i="14" s="1"/>
  <c r="G92" i="14"/>
  <c r="J92" i="14" s="1"/>
  <c r="G93" i="14"/>
  <c r="J93" i="14" s="1"/>
  <c r="G94" i="14"/>
  <c r="J94" i="14" s="1"/>
  <c r="G95" i="14"/>
  <c r="J95" i="14" s="1"/>
  <c r="G96" i="14"/>
  <c r="J96" i="14" s="1"/>
  <c r="G97" i="14"/>
  <c r="J97" i="14" s="1"/>
  <c r="G98" i="14"/>
  <c r="J98" i="14" s="1"/>
  <c r="G99" i="14"/>
  <c r="J99" i="14" s="1"/>
  <c r="G100" i="14"/>
  <c r="J100" i="14" s="1"/>
  <c r="G101" i="14"/>
  <c r="J101" i="14" s="1"/>
  <c r="G102" i="14"/>
  <c r="J102" i="14" s="1"/>
  <c r="G103" i="14"/>
  <c r="J103" i="14" s="1"/>
  <c r="G104" i="14"/>
  <c r="J104" i="14" s="1"/>
  <c r="G105" i="14"/>
  <c r="J105" i="14" s="1"/>
  <c r="G106" i="14"/>
  <c r="J106" i="14" s="1"/>
  <c r="G107" i="14"/>
  <c r="J107" i="14" s="1"/>
  <c r="G108" i="14"/>
  <c r="J108" i="14" s="1"/>
  <c r="G109" i="14"/>
  <c r="J109" i="14" s="1"/>
  <c r="G110" i="14"/>
  <c r="J110" i="14" s="1"/>
  <c r="G111" i="14"/>
  <c r="J111" i="14" s="1"/>
  <c r="G112" i="14"/>
  <c r="J112" i="14" s="1"/>
  <c r="G113" i="14"/>
  <c r="J113" i="14" s="1"/>
  <c r="G114" i="14"/>
  <c r="J114" i="14" s="1"/>
  <c r="G115" i="14"/>
  <c r="J115" i="14" s="1"/>
  <c r="G116" i="14"/>
  <c r="J116" i="14" s="1"/>
  <c r="G117" i="14"/>
  <c r="J117" i="14" s="1"/>
  <c r="G118" i="14"/>
  <c r="J118" i="14" s="1"/>
  <c r="G119" i="14"/>
  <c r="J119" i="14" s="1"/>
  <c r="G120" i="14"/>
  <c r="J120" i="14" s="1"/>
  <c r="G121" i="14"/>
  <c r="J121" i="14" s="1"/>
  <c r="G122" i="14"/>
  <c r="J122" i="14" s="1"/>
  <c r="G123" i="14"/>
  <c r="J123" i="14" s="1"/>
  <c r="G124" i="14"/>
  <c r="J124" i="14" s="1"/>
  <c r="G125" i="14"/>
  <c r="J125" i="14" s="1"/>
  <c r="G126" i="14"/>
  <c r="J126" i="14" s="1"/>
  <c r="G127" i="14"/>
  <c r="J127" i="14" s="1"/>
  <c r="G128" i="14"/>
  <c r="J128" i="14" s="1"/>
  <c r="G129" i="14"/>
  <c r="J129" i="14" s="1"/>
  <c r="G130" i="14"/>
  <c r="J130" i="14" s="1"/>
  <c r="G131" i="14"/>
  <c r="J131" i="14" s="1"/>
  <c r="G132" i="14"/>
  <c r="J132" i="14" s="1"/>
  <c r="G133" i="14"/>
  <c r="J133" i="14" s="1"/>
  <c r="G134" i="14"/>
  <c r="J134" i="14" s="1"/>
  <c r="G135" i="14"/>
  <c r="J135" i="14" s="1"/>
  <c r="G136" i="14"/>
  <c r="J136" i="14" s="1"/>
  <c r="G137" i="14"/>
  <c r="J137" i="14" s="1"/>
  <c r="G138" i="14"/>
  <c r="J138" i="14" s="1"/>
  <c r="G139" i="14"/>
  <c r="J139" i="14" s="1"/>
  <c r="G140" i="14"/>
  <c r="J140" i="14" s="1"/>
  <c r="G141" i="14"/>
  <c r="J141" i="14" s="1"/>
  <c r="G142" i="14"/>
  <c r="J142" i="14" s="1"/>
  <c r="G143" i="14"/>
  <c r="J143" i="14" s="1"/>
  <c r="G144" i="14"/>
  <c r="J144" i="14" s="1"/>
  <c r="G145" i="14"/>
  <c r="J145" i="14" s="1"/>
  <c r="G146" i="14"/>
  <c r="J146" i="14" s="1"/>
  <c r="G147" i="14"/>
  <c r="J147" i="14" s="1"/>
  <c r="G148" i="14"/>
  <c r="J148" i="14" s="1"/>
  <c r="G149" i="14"/>
  <c r="J149" i="14" s="1"/>
  <c r="G150" i="14"/>
  <c r="J150" i="14" s="1"/>
  <c r="G151" i="14"/>
  <c r="J151" i="14" s="1"/>
  <c r="G152" i="14"/>
  <c r="J152" i="14" s="1"/>
  <c r="G153" i="14"/>
  <c r="J153" i="14" s="1"/>
  <c r="G154" i="14"/>
  <c r="J154" i="14" s="1"/>
  <c r="G155" i="14"/>
  <c r="J155" i="14" s="1"/>
  <c r="G156" i="14"/>
  <c r="J156" i="14" s="1"/>
  <c r="G157" i="14"/>
  <c r="J157" i="14" s="1"/>
  <c r="G158" i="14"/>
  <c r="J158" i="14" s="1"/>
  <c r="G159" i="14"/>
  <c r="J159" i="14" s="1"/>
  <c r="G160" i="14"/>
  <c r="J160" i="14" s="1"/>
  <c r="G161" i="14"/>
  <c r="J161" i="14" s="1"/>
  <c r="G162" i="14"/>
  <c r="J162" i="14" s="1"/>
  <c r="G163" i="14"/>
  <c r="J163" i="14" s="1"/>
  <c r="G164" i="14"/>
  <c r="J164" i="14" s="1"/>
  <c r="G165" i="14"/>
  <c r="J165" i="14" s="1"/>
  <c r="G166" i="14"/>
  <c r="J166" i="14" s="1"/>
  <c r="G167" i="14"/>
  <c r="J167" i="14" s="1"/>
  <c r="G168" i="14"/>
  <c r="J168" i="14" s="1"/>
  <c r="G169" i="14"/>
  <c r="J169" i="14" s="1"/>
  <c r="G170" i="14"/>
  <c r="J170" i="14" s="1"/>
  <c r="G171" i="14"/>
  <c r="J171" i="14" s="1"/>
  <c r="G172" i="14"/>
  <c r="J172" i="14" s="1"/>
  <c r="G173" i="14"/>
  <c r="J173" i="14" s="1"/>
  <c r="G174" i="14"/>
  <c r="J174" i="14" s="1"/>
  <c r="G175" i="14"/>
  <c r="J175" i="14" s="1"/>
  <c r="G176" i="14"/>
  <c r="J176" i="14" s="1"/>
  <c r="G177" i="14"/>
  <c r="J177" i="14" s="1"/>
  <c r="G178" i="14"/>
  <c r="J178" i="14" s="1"/>
  <c r="G179" i="14"/>
  <c r="J179" i="14" s="1"/>
  <c r="G180" i="14"/>
  <c r="J180" i="14" s="1"/>
  <c r="G181" i="14"/>
  <c r="J181" i="14" s="1"/>
  <c r="G182" i="14"/>
  <c r="J182" i="14" s="1"/>
  <c r="G183" i="14"/>
  <c r="J183" i="14" s="1"/>
  <c r="G184" i="14"/>
  <c r="J184" i="14" s="1"/>
  <c r="G185" i="14"/>
  <c r="J185" i="14" s="1"/>
  <c r="G186" i="14"/>
  <c r="J186" i="14" s="1"/>
  <c r="G187" i="14"/>
  <c r="J187" i="14" s="1"/>
  <c r="G188" i="14"/>
  <c r="J188" i="14" s="1"/>
  <c r="G189" i="14"/>
  <c r="J189" i="14" s="1"/>
  <c r="G190" i="14"/>
  <c r="J190" i="14" s="1"/>
  <c r="G191" i="14"/>
  <c r="J191" i="14" s="1"/>
  <c r="G192" i="14"/>
  <c r="J192" i="14" s="1"/>
  <c r="G193" i="14"/>
  <c r="J193" i="14" s="1"/>
  <c r="G194" i="14"/>
  <c r="J194" i="14" s="1"/>
  <c r="G195" i="14"/>
  <c r="J195" i="14" s="1"/>
  <c r="G196" i="14"/>
  <c r="J196" i="14" s="1"/>
  <c r="G197" i="14"/>
  <c r="J197" i="14" s="1"/>
  <c r="G198" i="14"/>
  <c r="J198" i="14" s="1"/>
  <c r="G199" i="14"/>
  <c r="J199" i="14" s="1"/>
  <c r="G200" i="14"/>
  <c r="J200" i="14" s="1"/>
  <c r="G201" i="14"/>
  <c r="J201" i="14" s="1"/>
  <c r="G202" i="14"/>
  <c r="J202" i="14" s="1"/>
  <c r="G203" i="14"/>
  <c r="J203" i="14" s="1"/>
  <c r="G204" i="14"/>
  <c r="J204" i="14" s="1"/>
  <c r="G205" i="14"/>
  <c r="J205" i="14" s="1"/>
  <c r="G206" i="14"/>
  <c r="J206" i="14" s="1"/>
  <c r="G207" i="14"/>
  <c r="J207" i="14" s="1"/>
  <c r="G208" i="14"/>
  <c r="J208" i="14" s="1"/>
  <c r="G209" i="14"/>
  <c r="J209" i="14" s="1"/>
  <c r="G210" i="14"/>
  <c r="J210" i="14" s="1"/>
  <c r="G211" i="14"/>
  <c r="J211" i="14" s="1"/>
  <c r="G212" i="14"/>
  <c r="J212" i="14" s="1"/>
  <c r="G213" i="14"/>
  <c r="J213" i="14" s="1"/>
  <c r="G214" i="14"/>
  <c r="J214" i="14" s="1"/>
  <c r="G215" i="14"/>
  <c r="J215" i="14" s="1"/>
  <c r="G216" i="14"/>
  <c r="J216" i="14" s="1"/>
  <c r="G217" i="14"/>
  <c r="J217" i="14" s="1"/>
  <c r="G218" i="14"/>
  <c r="J218" i="14" s="1"/>
  <c r="G219" i="14"/>
  <c r="J219" i="14" s="1"/>
  <c r="G220" i="14"/>
  <c r="J220" i="14" s="1"/>
  <c r="G221" i="14"/>
  <c r="J221" i="14" s="1"/>
  <c r="G222" i="14"/>
  <c r="J222" i="14" s="1"/>
  <c r="G223" i="14"/>
  <c r="J223" i="14" s="1"/>
  <c r="G224" i="14"/>
  <c r="J224" i="14" s="1"/>
  <c r="G225" i="14"/>
  <c r="J225" i="14" s="1"/>
  <c r="G226" i="14"/>
  <c r="J226" i="14" s="1"/>
  <c r="G227" i="14"/>
  <c r="J227" i="14" s="1"/>
  <c r="G228" i="14"/>
  <c r="J228" i="14" s="1"/>
  <c r="G229" i="14"/>
  <c r="J229" i="14" s="1"/>
  <c r="G230" i="14"/>
  <c r="J230" i="14" s="1"/>
  <c r="G231" i="14"/>
  <c r="J231" i="14" s="1"/>
  <c r="G232" i="14"/>
  <c r="J232" i="14" s="1"/>
  <c r="G233" i="14"/>
  <c r="J233" i="14" s="1"/>
  <c r="G234" i="14"/>
  <c r="J234" i="14" s="1"/>
  <c r="G235" i="14"/>
  <c r="J235" i="14" s="1"/>
  <c r="G236" i="14"/>
  <c r="J236" i="14" s="1"/>
  <c r="G237" i="14"/>
  <c r="J237" i="14" s="1"/>
  <c r="G238" i="14"/>
  <c r="J238" i="14" s="1"/>
  <c r="G239" i="14"/>
  <c r="J239" i="14" s="1"/>
  <c r="G240" i="14"/>
  <c r="J240" i="14" s="1"/>
  <c r="G241" i="14"/>
  <c r="J241" i="14" s="1"/>
  <c r="G242" i="14"/>
  <c r="J242" i="14" s="1"/>
  <c r="G243" i="14"/>
  <c r="J243" i="14" s="1"/>
  <c r="G244" i="14"/>
  <c r="J244" i="14" s="1"/>
  <c r="G245" i="14"/>
  <c r="J245" i="14" s="1"/>
  <c r="G246" i="14"/>
  <c r="J246" i="14" s="1"/>
  <c r="G247" i="14"/>
  <c r="J247" i="14" s="1"/>
  <c r="G248" i="14"/>
  <c r="J248" i="14" s="1"/>
  <c r="G249" i="14"/>
  <c r="J249" i="14" s="1"/>
  <c r="G250" i="14"/>
  <c r="J250" i="14" s="1"/>
  <c r="G251" i="14"/>
  <c r="J251" i="14" s="1"/>
  <c r="G252" i="14"/>
  <c r="J252" i="14" s="1"/>
  <c r="G253" i="14"/>
  <c r="J253" i="14" s="1"/>
  <c r="G254" i="14"/>
  <c r="J254" i="14" s="1"/>
  <c r="G255" i="14"/>
  <c r="J255" i="14" s="1"/>
  <c r="G256" i="14"/>
  <c r="J256" i="14" s="1"/>
  <c r="G257" i="14"/>
  <c r="J257" i="14" s="1"/>
  <c r="G258" i="14"/>
  <c r="J258" i="14" s="1"/>
  <c r="G259" i="14"/>
  <c r="J259" i="14" s="1"/>
  <c r="G260" i="14"/>
  <c r="J260" i="14" s="1"/>
  <c r="G261" i="14"/>
  <c r="J261" i="14" s="1"/>
  <c r="G262" i="14"/>
  <c r="J262" i="14" s="1"/>
  <c r="G263" i="14"/>
  <c r="J263" i="14" s="1"/>
  <c r="G264" i="14"/>
  <c r="J264" i="14" s="1"/>
  <c r="G265" i="14"/>
  <c r="J265" i="14" s="1"/>
  <c r="G266" i="14"/>
  <c r="J266" i="14" s="1"/>
  <c r="G267" i="14"/>
  <c r="J267" i="14" s="1"/>
  <c r="G268" i="14"/>
  <c r="J268" i="14" s="1"/>
  <c r="G269" i="14"/>
  <c r="J269" i="14" s="1"/>
  <c r="G270" i="14"/>
  <c r="J270" i="14" s="1"/>
  <c r="G271" i="14"/>
  <c r="J271" i="14" s="1"/>
  <c r="G272" i="14"/>
  <c r="J272" i="14" s="1"/>
  <c r="G273" i="14"/>
  <c r="J273" i="14" s="1"/>
  <c r="G274" i="14"/>
  <c r="J274" i="14" s="1"/>
  <c r="G275" i="14"/>
  <c r="J275" i="14" s="1"/>
  <c r="G276" i="14"/>
  <c r="J276" i="14" s="1"/>
  <c r="G277" i="14"/>
  <c r="J277" i="14" s="1"/>
  <c r="G278" i="14"/>
  <c r="J278" i="14" s="1"/>
  <c r="G279" i="14"/>
  <c r="J279" i="14" s="1"/>
  <c r="G280" i="14"/>
  <c r="J280" i="14" s="1"/>
  <c r="G281" i="14"/>
  <c r="J281" i="14" s="1"/>
  <c r="G282" i="14"/>
  <c r="J282" i="14" s="1"/>
  <c r="G283" i="14"/>
  <c r="J283" i="14" s="1"/>
  <c r="G284" i="14"/>
  <c r="J284" i="14" s="1"/>
  <c r="G285" i="14"/>
  <c r="J285" i="14" s="1"/>
  <c r="G286" i="14"/>
  <c r="J286" i="14" s="1"/>
  <c r="G287" i="14"/>
  <c r="J287" i="14" s="1"/>
  <c r="G288" i="14"/>
  <c r="J288" i="14" s="1"/>
  <c r="G289" i="14"/>
  <c r="J289" i="14" s="1"/>
  <c r="G290" i="14"/>
  <c r="J290" i="14" s="1"/>
  <c r="G291" i="14"/>
  <c r="J291" i="14" s="1"/>
  <c r="G292" i="14"/>
  <c r="J292" i="14" s="1"/>
  <c r="G293" i="14"/>
  <c r="J293" i="14" s="1"/>
  <c r="G294" i="14"/>
  <c r="J294" i="14" s="1"/>
  <c r="G295" i="14"/>
  <c r="J295" i="14" s="1"/>
  <c r="G296" i="14"/>
  <c r="J296" i="14" s="1"/>
  <c r="G297" i="14"/>
  <c r="J297" i="14" s="1"/>
  <c r="G298" i="14"/>
  <c r="J298" i="14" s="1"/>
  <c r="G299" i="14"/>
  <c r="J299" i="14" s="1"/>
  <c r="G300" i="14"/>
  <c r="J300" i="14" s="1"/>
  <c r="G301" i="14"/>
  <c r="J301" i="14" s="1"/>
  <c r="G302" i="14"/>
  <c r="J302" i="14" s="1"/>
  <c r="G303" i="14"/>
  <c r="J303" i="14" s="1"/>
  <c r="G304" i="14"/>
  <c r="J304" i="14" s="1"/>
  <c r="G305" i="14"/>
  <c r="J305" i="14" s="1"/>
  <c r="G306" i="14"/>
  <c r="J306" i="14" s="1"/>
  <c r="G307" i="14"/>
  <c r="J307" i="14" s="1"/>
  <c r="G308" i="14"/>
  <c r="J308" i="14" s="1"/>
  <c r="G309" i="14"/>
  <c r="J309" i="14" s="1"/>
  <c r="G310" i="14"/>
  <c r="J310" i="14" s="1"/>
  <c r="G311" i="14"/>
  <c r="J311" i="14" s="1"/>
  <c r="G312" i="14"/>
  <c r="J312" i="14" s="1"/>
  <c r="G313" i="14"/>
  <c r="J313" i="14" s="1"/>
  <c r="G314" i="14"/>
  <c r="J314" i="14" s="1"/>
  <c r="G315" i="14"/>
  <c r="J315" i="14" s="1"/>
  <c r="G316" i="14"/>
  <c r="J316" i="14" s="1"/>
  <c r="G317" i="14"/>
  <c r="J317" i="14" s="1"/>
  <c r="G318" i="14"/>
  <c r="J318" i="14" s="1"/>
  <c r="G319" i="14"/>
  <c r="J319" i="14" s="1"/>
  <c r="G320" i="14"/>
  <c r="J320" i="14" s="1"/>
  <c r="G321" i="14"/>
  <c r="J321" i="14" s="1"/>
  <c r="G322" i="14"/>
  <c r="J322" i="14" s="1"/>
  <c r="G323" i="14"/>
  <c r="J323" i="14" s="1"/>
  <c r="G324" i="14"/>
  <c r="J324" i="14" s="1"/>
  <c r="G325" i="14"/>
  <c r="J325" i="14" s="1"/>
  <c r="G326" i="14"/>
  <c r="J326" i="14" s="1"/>
  <c r="G327" i="14"/>
  <c r="J327" i="14" s="1"/>
  <c r="G328" i="14"/>
  <c r="J328" i="14" s="1"/>
  <c r="G329" i="14"/>
  <c r="J329" i="14" s="1"/>
  <c r="G330" i="14"/>
  <c r="J330" i="14" s="1"/>
  <c r="G331" i="14"/>
  <c r="J331" i="14" s="1"/>
  <c r="G332" i="14"/>
  <c r="J332" i="14" s="1"/>
  <c r="G333" i="14"/>
  <c r="J333" i="14" s="1"/>
  <c r="G334" i="14"/>
  <c r="J334" i="14" s="1"/>
  <c r="G335" i="14"/>
  <c r="J335" i="14" s="1"/>
  <c r="G336" i="14"/>
  <c r="J336" i="14" s="1"/>
  <c r="G337" i="14"/>
  <c r="J337" i="14" s="1"/>
  <c r="G338" i="14"/>
  <c r="J338" i="14" s="1"/>
  <c r="G339" i="14"/>
  <c r="J339" i="14" s="1"/>
  <c r="G340" i="14"/>
  <c r="J340" i="14" s="1"/>
  <c r="G341" i="14"/>
  <c r="J341" i="14" s="1"/>
  <c r="G342" i="14"/>
  <c r="J342" i="14" s="1"/>
  <c r="G343" i="14"/>
  <c r="J343" i="14" s="1"/>
  <c r="G344" i="14"/>
  <c r="J344" i="14" s="1"/>
  <c r="G345" i="14"/>
  <c r="J345" i="14" s="1"/>
  <c r="G346" i="14"/>
  <c r="J346" i="14" s="1"/>
  <c r="G347" i="14"/>
  <c r="J347" i="14" s="1"/>
  <c r="G348" i="14"/>
  <c r="J348" i="14" s="1"/>
  <c r="G349" i="14"/>
  <c r="J349" i="14" s="1"/>
  <c r="G350" i="14"/>
  <c r="J350" i="14" s="1"/>
  <c r="G351" i="14"/>
  <c r="J351" i="14" s="1"/>
  <c r="G352" i="14"/>
  <c r="J352" i="14" s="1"/>
  <c r="G353" i="14"/>
  <c r="J353" i="14" s="1"/>
  <c r="G354" i="14"/>
  <c r="J354" i="14" s="1"/>
  <c r="G355" i="14"/>
  <c r="J355" i="14" s="1"/>
  <c r="G356" i="14"/>
  <c r="J356" i="14" s="1"/>
  <c r="G357" i="14"/>
  <c r="J357" i="14" s="1"/>
  <c r="G358" i="14"/>
  <c r="J358" i="14" s="1"/>
  <c r="G359" i="14"/>
  <c r="J359" i="14" s="1"/>
  <c r="G360" i="14"/>
  <c r="J360" i="14" s="1"/>
  <c r="G361" i="14"/>
  <c r="J361" i="14" s="1"/>
  <c r="G362" i="14"/>
  <c r="J362" i="14" s="1"/>
  <c r="G363" i="14"/>
  <c r="J363" i="14" s="1"/>
  <c r="G364" i="14"/>
  <c r="J364" i="14" s="1"/>
  <c r="G365" i="14"/>
  <c r="J365" i="14" s="1"/>
  <c r="G366" i="14"/>
  <c r="J366" i="14" s="1"/>
  <c r="G367" i="14"/>
  <c r="J367" i="14" s="1"/>
  <c r="G368" i="14"/>
  <c r="J368" i="14" s="1"/>
  <c r="G369" i="14"/>
  <c r="J369" i="14" s="1"/>
  <c r="G370" i="14"/>
  <c r="J370" i="14" s="1"/>
  <c r="G371" i="14"/>
  <c r="J371" i="14" s="1"/>
  <c r="G372" i="14"/>
  <c r="J372" i="14" s="1"/>
  <c r="G373" i="14"/>
  <c r="J373" i="14" s="1"/>
  <c r="G374" i="14"/>
  <c r="J374" i="14" s="1"/>
  <c r="G375" i="14"/>
  <c r="J375" i="14" s="1"/>
  <c r="G376" i="14"/>
  <c r="J376" i="14" s="1"/>
  <c r="G377" i="14"/>
  <c r="J377" i="14" s="1"/>
  <c r="G378" i="14"/>
  <c r="J378" i="14" s="1"/>
  <c r="G379" i="14"/>
  <c r="J379" i="14" s="1"/>
  <c r="G380" i="14"/>
  <c r="J380" i="14" s="1"/>
  <c r="G381" i="14"/>
  <c r="J381" i="14" s="1"/>
  <c r="G382" i="14"/>
  <c r="J382" i="14" s="1"/>
  <c r="G383" i="14"/>
  <c r="J383" i="14" s="1"/>
  <c r="G384" i="14"/>
  <c r="J384" i="14" s="1"/>
  <c r="G385" i="14"/>
  <c r="J385" i="14" s="1"/>
  <c r="G386" i="14"/>
  <c r="J386" i="14" s="1"/>
  <c r="G387" i="14"/>
  <c r="J387" i="14" s="1"/>
  <c r="G388" i="14"/>
  <c r="J388" i="14" s="1"/>
  <c r="G389" i="14"/>
  <c r="J389" i="14" s="1"/>
  <c r="G390" i="14"/>
  <c r="J390" i="14" s="1"/>
  <c r="G391" i="14"/>
  <c r="J391" i="14" s="1"/>
  <c r="G392" i="14"/>
  <c r="J392" i="14" s="1"/>
  <c r="G393" i="14"/>
  <c r="J393" i="14" s="1"/>
  <c r="G394" i="14"/>
  <c r="J394" i="14" s="1"/>
  <c r="G395" i="14"/>
  <c r="J395" i="14" s="1"/>
  <c r="G396" i="14"/>
  <c r="J396" i="14" s="1"/>
  <c r="G397" i="14"/>
  <c r="J397" i="14" s="1"/>
  <c r="G398" i="14"/>
  <c r="J398" i="14" s="1"/>
  <c r="G399" i="14"/>
  <c r="J399" i="14" s="1"/>
  <c r="G400" i="14"/>
  <c r="J400" i="14" s="1"/>
  <c r="G401" i="14"/>
  <c r="J401" i="14" s="1"/>
  <c r="G402" i="14"/>
  <c r="J402" i="14" s="1"/>
  <c r="G403" i="14"/>
  <c r="J403" i="14" s="1"/>
  <c r="G404" i="14"/>
  <c r="J404" i="14" s="1"/>
  <c r="G405" i="14"/>
  <c r="J405" i="14" s="1"/>
  <c r="G406" i="14"/>
  <c r="J406" i="14" s="1"/>
  <c r="G407" i="14"/>
  <c r="J407" i="14" s="1"/>
  <c r="G408" i="14"/>
  <c r="J408" i="14" s="1"/>
  <c r="G409" i="14"/>
  <c r="J409" i="14" s="1"/>
  <c r="G410" i="14"/>
  <c r="J410" i="14" s="1"/>
  <c r="G411" i="14"/>
  <c r="J411" i="14" s="1"/>
  <c r="G412" i="14"/>
  <c r="J412" i="14" s="1"/>
  <c r="G413" i="14"/>
  <c r="J413" i="14" s="1"/>
  <c r="G414" i="14"/>
  <c r="J414" i="14" s="1"/>
  <c r="G415" i="14"/>
  <c r="J415" i="14" s="1"/>
  <c r="G416" i="14"/>
  <c r="J416" i="14" s="1"/>
  <c r="G417" i="14"/>
  <c r="J417" i="14" s="1"/>
  <c r="G418" i="14"/>
  <c r="J418" i="14" s="1"/>
  <c r="G419" i="14"/>
  <c r="J419" i="14" s="1"/>
  <c r="G420" i="14"/>
  <c r="J420" i="14" s="1"/>
  <c r="G421" i="14"/>
  <c r="J421" i="14" s="1"/>
  <c r="G422" i="14"/>
  <c r="J422" i="14" s="1"/>
  <c r="G423" i="14"/>
  <c r="J423" i="14" s="1"/>
  <c r="G424" i="14"/>
  <c r="J424" i="14" s="1"/>
  <c r="G425" i="14"/>
  <c r="J425" i="14" s="1"/>
  <c r="G426" i="14"/>
  <c r="J426" i="14" s="1"/>
  <c r="G427" i="14"/>
  <c r="J427" i="14" s="1"/>
  <c r="G428" i="14"/>
  <c r="J428" i="14" s="1"/>
  <c r="G429" i="14"/>
  <c r="J429" i="14" s="1"/>
  <c r="G430" i="14"/>
  <c r="J430" i="14" s="1"/>
  <c r="G431" i="14"/>
  <c r="J431" i="14" s="1"/>
  <c r="G432" i="14"/>
  <c r="J432" i="14" s="1"/>
  <c r="G433" i="14"/>
  <c r="J433" i="14" s="1"/>
  <c r="G434" i="14"/>
  <c r="J434" i="14" s="1"/>
  <c r="G435" i="14"/>
  <c r="J435" i="14" s="1"/>
  <c r="G436" i="14"/>
  <c r="J436" i="14" s="1"/>
  <c r="G437" i="14"/>
  <c r="J437" i="14" s="1"/>
  <c r="G438" i="14"/>
  <c r="J438" i="14" s="1"/>
  <c r="G439" i="14"/>
  <c r="J439" i="14" s="1"/>
  <c r="G440" i="14"/>
  <c r="J440" i="14" s="1"/>
  <c r="G441" i="14"/>
  <c r="J441" i="14" s="1"/>
  <c r="G442" i="14"/>
  <c r="J442" i="14" s="1"/>
  <c r="G443" i="14"/>
  <c r="J443" i="14" s="1"/>
  <c r="G444" i="14"/>
  <c r="J444" i="14" s="1"/>
  <c r="G445" i="14"/>
  <c r="J445" i="14" s="1"/>
  <c r="G446" i="14"/>
  <c r="J446" i="14" s="1"/>
  <c r="G447" i="14"/>
  <c r="J447" i="14" s="1"/>
  <c r="G448" i="14"/>
  <c r="J448" i="14" s="1"/>
  <c r="G449" i="14"/>
  <c r="J449" i="14" s="1"/>
  <c r="G450" i="14"/>
  <c r="J450" i="14" s="1"/>
  <c r="G451" i="14"/>
  <c r="J451" i="14" s="1"/>
  <c r="G452" i="14"/>
  <c r="J452" i="14" s="1"/>
  <c r="G453" i="14"/>
  <c r="J453" i="14" s="1"/>
  <c r="G454" i="14"/>
  <c r="J454" i="14" s="1"/>
  <c r="G455" i="14"/>
  <c r="J455" i="14" s="1"/>
  <c r="G456" i="14"/>
  <c r="J456" i="14" s="1"/>
  <c r="G457" i="14"/>
  <c r="J457" i="14" s="1"/>
  <c r="G458" i="14"/>
  <c r="J458" i="14" s="1"/>
  <c r="G459" i="14"/>
  <c r="J459" i="14" s="1"/>
  <c r="G460" i="14"/>
  <c r="J460" i="14" s="1"/>
  <c r="G461" i="14"/>
  <c r="J461" i="14" s="1"/>
  <c r="G462" i="14"/>
  <c r="J462" i="14" s="1"/>
  <c r="G463" i="14"/>
  <c r="J463" i="14" s="1"/>
  <c r="G464" i="14"/>
  <c r="J464" i="14" s="1"/>
  <c r="G465" i="14"/>
  <c r="J465" i="14" s="1"/>
  <c r="G466" i="14"/>
  <c r="J466" i="14" s="1"/>
  <c r="G467" i="14"/>
  <c r="J467" i="14" s="1"/>
  <c r="G468" i="14"/>
  <c r="J468" i="14" s="1"/>
  <c r="G469" i="14"/>
  <c r="J469" i="14" s="1"/>
  <c r="G470" i="14"/>
  <c r="J470" i="14" s="1"/>
  <c r="G471" i="14"/>
  <c r="J471" i="14" s="1"/>
  <c r="G472" i="14"/>
  <c r="J472" i="14" s="1"/>
  <c r="G473" i="14"/>
  <c r="J473" i="14" s="1"/>
  <c r="G474" i="14"/>
  <c r="J474" i="14" s="1"/>
  <c r="G475" i="14"/>
  <c r="J475" i="14" s="1"/>
  <c r="G476" i="14"/>
  <c r="J476" i="14" s="1"/>
  <c r="G477" i="14"/>
  <c r="J477" i="14" s="1"/>
  <c r="G478" i="14"/>
  <c r="J478" i="14" s="1"/>
  <c r="G479" i="14"/>
  <c r="J479" i="14" s="1"/>
  <c r="G480" i="14"/>
  <c r="J480" i="14" s="1"/>
  <c r="G481" i="14"/>
  <c r="J481" i="14" s="1"/>
  <c r="G482" i="14"/>
  <c r="J482" i="14" s="1"/>
  <c r="G483" i="14"/>
  <c r="J483" i="14" s="1"/>
  <c r="G484" i="14"/>
  <c r="J484" i="14" s="1"/>
  <c r="G485" i="14"/>
  <c r="J485" i="14" s="1"/>
  <c r="G486" i="14"/>
  <c r="J486" i="14" s="1"/>
  <c r="G487" i="14"/>
  <c r="J487" i="14" s="1"/>
  <c r="G488" i="14"/>
  <c r="J488" i="14" s="1"/>
  <c r="G489" i="14"/>
  <c r="J489" i="14" s="1"/>
  <c r="G490" i="14"/>
  <c r="J490" i="14" s="1"/>
  <c r="G491" i="14"/>
  <c r="J491" i="14" s="1"/>
  <c r="G492" i="14"/>
  <c r="J492" i="14" s="1"/>
  <c r="G493" i="14"/>
  <c r="J493" i="14" s="1"/>
  <c r="G494" i="14"/>
  <c r="J494" i="14" s="1"/>
  <c r="G495" i="14"/>
  <c r="J495" i="14" s="1"/>
  <c r="G496" i="14"/>
  <c r="J496" i="14" s="1"/>
  <c r="G497" i="14"/>
  <c r="J497" i="14" s="1"/>
  <c r="G498" i="14"/>
  <c r="J498" i="14" s="1"/>
  <c r="G499" i="14"/>
  <c r="J499" i="14" s="1"/>
  <c r="G500" i="14"/>
  <c r="J500" i="14" s="1"/>
  <c r="G501" i="14"/>
  <c r="J501" i="14" s="1"/>
  <c r="G502" i="14"/>
  <c r="J502" i="14" s="1"/>
  <c r="G503" i="14"/>
  <c r="J503" i="14" s="1"/>
  <c r="G504" i="14"/>
  <c r="J504" i="14" s="1"/>
  <c r="G505" i="14"/>
  <c r="J505" i="14" s="1"/>
  <c r="G506" i="14"/>
  <c r="J506" i="14" s="1"/>
  <c r="G507" i="14"/>
  <c r="J507" i="14" s="1"/>
  <c r="G508" i="14"/>
  <c r="J508" i="14" s="1"/>
  <c r="G509" i="14"/>
  <c r="J509" i="14" s="1"/>
  <c r="G510" i="14"/>
  <c r="J510" i="14" s="1"/>
  <c r="G511" i="14"/>
  <c r="J511" i="14" s="1"/>
  <c r="G512" i="14"/>
  <c r="J512" i="14" s="1"/>
  <c r="G513" i="14"/>
  <c r="J513" i="14" s="1"/>
  <c r="G514" i="14"/>
  <c r="J514" i="14" s="1"/>
  <c r="G515" i="14"/>
  <c r="J515" i="14" s="1"/>
  <c r="G516" i="14"/>
  <c r="J516" i="14" s="1"/>
  <c r="G517" i="14"/>
  <c r="J517" i="14" s="1"/>
  <c r="G518" i="14"/>
  <c r="J518" i="14" s="1"/>
  <c r="G519" i="14"/>
  <c r="J519" i="14" s="1"/>
  <c r="G520" i="14"/>
  <c r="J520" i="14" s="1"/>
  <c r="G521" i="14"/>
  <c r="J521" i="14" s="1"/>
  <c r="G522" i="14"/>
  <c r="J522" i="14" s="1"/>
  <c r="G523" i="14"/>
  <c r="J523" i="14" s="1"/>
  <c r="G524" i="14"/>
  <c r="J524" i="14" s="1"/>
  <c r="G525" i="14"/>
  <c r="J525" i="14" s="1"/>
  <c r="G526" i="14"/>
  <c r="J526" i="14" s="1"/>
  <c r="G527" i="14"/>
  <c r="J527" i="14" s="1"/>
  <c r="G528" i="14"/>
  <c r="J528" i="14" s="1"/>
  <c r="G529" i="14"/>
  <c r="J529" i="14" s="1"/>
  <c r="G530" i="14"/>
  <c r="J530" i="14" s="1"/>
  <c r="G531" i="14"/>
  <c r="J531" i="14" s="1"/>
  <c r="G532" i="14"/>
  <c r="J532" i="14" s="1"/>
  <c r="G533" i="14"/>
  <c r="J533" i="14" s="1"/>
  <c r="G534" i="14"/>
  <c r="J534" i="14" s="1"/>
  <c r="G535" i="14"/>
  <c r="J535" i="14" s="1"/>
  <c r="G536" i="14"/>
  <c r="J536" i="14" s="1"/>
  <c r="G537" i="14"/>
  <c r="J537" i="14" s="1"/>
  <c r="G538" i="14"/>
  <c r="J538" i="14" s="1"/>
  <c r="G539" i="14"/>
  <c r="J539" i="14" s="1"/>
  <c r="G540" i="14"/>
  <c r="J540" i="14" s="1"/>
  <c r="G541" i="14"/>
  <c r="J541" i="14" s="1"/>
  <c r="G542" i="14"/>
  <c r="J542" i="14" s="1"/>
  <c r="G543" i="14"/>
  <c r="J543" i="14" s="1"/>
  <c r="G544" i="14"/>
  <c r="J544" i="14" s="1"/>
  <c r="G545" i="14"/>
  <c r="J545" i="14" s="1"/>
  <c r="G546" i="14"/>
  <c r="J546" i="14" s="1"/>
  <c r="G547" i="14"/>
  <c r="J547" i="14" s="1"/>
  <c r="G548" i="14"/>
  <c r="J548" i="14" s="1"/>
  <c r="G549" i="14"/>
  <c r="J549" i="14" s="1"/>
  <c r="G550" i="14"/>
  <c r="J550" i="14" s="1"/>
  <c r="G551" i="14"/>
  <c r="J551" i="14" s="1"/>
  <c r="G552" i="14"/>
  <c r="J552" i="14" s="1"/>
  <c r="G553" i="14"/>
  <c r="J553" i="14" s="1"/>
  <c r="G554" i="14"/>
  <c r="J554" i="14" s="1"/>
  <c r="G555" i="14"/>
  <c r="J555" i="14" s="1"/>
  <c r="G556" i="14"/>
  <c r="J556" i="14" s="1"/>
  <c r="G557" i="14"/>
  <c r="J557" i="14" s="1"/>
  <c r="G558" i="14"/>
  <c r="J558" i="14" s="1"/>
  <c r="G559" i="14"/>
  <c r="J559" i="14" s="1"/>
  <c r="G560" i="14"/>
  <c r="J560" i="14" s="1"/>
  <c r="G561" i="14"/>
  <c r="J561" i="14" s="1"/>
  <c r="G562" i="14"/>
  <c r="J562" i="14" s="1"/>
  <c r="G563" i="14"/>
  <c r="J563" i="14" s="1"/>
  <c r="G564" i="14"/>
  <c r="J564" i="14" s="1"/>
  <c r="G565" i="14"/>
  <c r="J565" i="14" s="1"/>
  <c r="G566" i="14"/>
  <c r="J566" i="14" s="1"/>
  <c r="G567" i="14"/>
  <c r="J567" i="14" s="1"/>
  <c r="G568" i="14"/>
  <c r="J568" i="14" s="1"/>
  <c r="G569" i="14"/>
  <c r="J569" i="14" s="1"/>
  <c r="G570" i="14"/>
  <c r="J570" i="14" s="1"/>
  <c r="G571" i="14"/>
  <c r="J571" i="14" s="1"/>
  <c r="G572" i="14"/>
  <c r="J572" i="14" s="1"/>
  <c r="G573" i="14"/>
  <c r="J573" i="14" s="1"/>
  <c r="G574" i="14"/>
  <c r="J574" i="14" s="1"/>
  <c r="G575" i="14"/>
  <c r="J575" i="14" s="1"/>
  <c r="G576" i="14"/>
  <c r="J576" i="14" s="1"/>
  <c r="G577" i="14"/>
  <c r="J577" i="14" s="1"/>
  <c r="G578" i="14"/>
  <c r="J578" i="14" s="1"/>
  <c r="G579" i="14"/>
  <c r="J579" i="14" s="1"/>
  <c r="G580" i="14"/>
  <c r="J580" i="14" s="1"/>
  <c r="G581" i="14"/>
  <c r="J581" i="14" s="1"/>
  <c r="G582" i="14"/>
  <c r="J582" i="14" s="1"/>
  <c r="G583" i="14"/>
  <c r="J583" i="14" s="1"/>
  <c r="G584" i="14"/>
  <c r="J584" i="14" s="1"/>
  <c r="G585" i="14"/>
  <c r="J585" i="14" s="1"/>
  <c r="G586" i="14"/>
  <c r="J586" i="14" s="1"/>
  <c r="G587" i="14"/>
  <c r="J587" i="14" s="1"/>
  <c r="G588" i="14"/>
  <c r="J588" i="14" s="1"/>
  <c r="G589" i="14"/>
  <c r="J589" i="14" s="1"/>
  <c r="G590" i="14"/>
  <c r="J590" i="14" s="1"/>
  <c r="G591" i="14"/>
  <c r="J591" i="14" s="1"/>
  <c r="G592" i="14"/>
  <c r="J592" i="14" s="1"/>
  <c r="G593" i="14"/>
  <c r="J593" i="14" s="1"/>
  <c r="G594" i="14"/>
  <c r="J594" i="14" s="1"/>
  <c r="G595" i="14"/>
  <c r="J595" i="14" s="1"/>
  <c r="G596" i="14"/>
  <c r="J596" i="14" s="1"/>
  <c r="G597" i="14"/>
  <c r="J597" i="14" s="1"/>
  <c r="G598" i="14"/>
  <c r="J598" i="14" s="1"/>
  <c r="G599" i="14"/>
  <c r="J599" i="14" s="1"/>
  <c r="G600" i="14"/>
  <c r="J600" i="14" s="1"/>
  <c r="G601" i="14"/>
  <c r="J601" i="14" s="1"/>
  <c r="G602" i="14"/>
  <c r="J602" i="14" s="1"/>
  <c r="G603" i="14"/>
  <c r="J603" i="14" s="1"/>
  <c r="G604" i="14"/>
  <c r="J604" i="14" s="1"/>
  <c r="G605" i="14"/>
  <c r="J605" i="14" s="1"/>
  <c r="G606" i="14"/>
  <c r="J606" i="14" s="1"/>
  <c r="G607" i="14"/>
  <c r="J607" i="14" s="1"/>
  <c r="G608" i="14"/>
  <c r="J608" i="14" s="1"/>
  <c r="G609" i="14"/>
  <c r="J609" i="14" s="1"/>
  <c r="G610" i="14"/>
  <c r="J610" i="14" s="1"/>
  <c r="G611" i="14"/>
  <c r="J611" i="14" s="1"/>
  <c r="G612" i="14"/>
  <c r="J612" i="14" s="1"/>
  <c r="G613" i="14"/>
  <c r="J613" i="14" s="1"/>
  <c r="G614" i="14"/>
  <c r="J614" i="14" s="1"/>
  <c r="G615" i="14"/>
  <c r="J615" i="14" s="1"/>
  <c r="G616" i="14"/>
  <c r="J616" i="14" s="1"/>
  <c r="G617" i="14"/>
  <c r="J617" i="14" s="1"/>
  <c r="G618" i="14"/>
  <c r="J618" i="14" s="1"/>
  <c r="G619" i="14"/>
  <c r="J619" i="14" s="1"/>
  <c r="G620" i="14"/>
  <c r="J620" i="14" s="1"/>
  <c r="G621" i="14"/>
  <c r="J621" i="14" s="1"/>
  <c r="G622" i="14"/>
  <c r="J622" i="14" s="1"/>
  <c r="G623" i="14"/>
  <c r="J623" i="14" s="1"/>
  <c r="G624" i="14"/>
  <c r="J624" i="14" s="1"/>
  <c r="G625" i="14"/>
  <c r="J625" i="14" s="1"/>
  <c r="G626" i="14"/>
  <c r="J626" i="14" s="1"/>
  <c r="G627" i="14"/>
  <c r="J627" i="14" s="1"/>
  <c r="G628" i="14"/>
  <c r="J628" i="14" s="1"/>
  <c r="G629" i="14"/>
  <c r="J629" i="14" s="1"/>
  <c r="G630" i="14"/>
  <c r="J630" i="14" s="1"/>
  <c r="G631" i="14"/>
  <c r="J631" i="14" s="1"/>
  <c r="G632" i="14"/>
  <c r="J632" i="14" s="1"/>
  <c r="G633" i="14"/>
  <c r="J633" i="14" s="1"/>
  <c r="G634" i="14"/>
  <c r="J634" i="14" s="1"/>
  <c r="G635" i="14"/>
  <c r="J635" i="14" s="1"/>
  <c r="G636" i="14"/>
  <c r="J636" i="14" s="1"/>
  <c r="G637" i="14"/>
  <c r="J637" i="14" s="1"/>
  <c r="G638" i="14"/>
  <c r="J638" i="14" s="1"/>
  <c r="G639" i="14"/>
  <c r="J639" i="14" s="1"/>
  <c r="G640" i="14"/>
  <c r="J640" i="14" s="1"/>
  <c r="G641" i="14"/>
  <c r="J641" i="14" s="1"/>
  <c r="G642" i="14"/>
  <c r="J642" i="14" s="1"/>
  <c r="G643" i="14"/>
  <c r="J643" i="14" s="1"/>
  <c r="G644" i="14"/>
  <c r="J644" i="14" s="1"/>
  <c r="G645" i="14"/>
  <c r="J645" i="14" s="1"/>
  <c r="G646" i="14"/>
  <c r="J646" i="14" s="1"/>
  <c r="G647" i="14"/>
  <c r="J647" i="14" s="1"/>
  <c r="G648" i="14"/>
  <c r="J648" i="14" s="1"/>
  <c r="G649" i="14"/>
  <c r="J649" i="14" s="1"/>
  <c r="G650" i="14"/>
  <c r="J650" i="14" s="1"/>
  <c r="G651" i="14"/>
  <c r="J651" i="14" s="1"/>
  <c r="G652" i="14"/>
  <c r="J652" i="14" s="1"/>
  <c r="G653" i="14"/>
  <c r="J653" i="14" s="1"/>
  <c r="G654" i="14"/>
  <c r="J654" i="14" s="1"/>
  <c r="G655" i="14"/>
  <c r="J655" i="14" s="1"/>
  <c r="G656" i="14"/>
  <c r="J656" i="14" s="1"/>
  <c r="G657" i="14"/>
  <c r="J657" i="14" s="1"/>
  <c r="G658" i="14"/>
  <c r="J658" i="14" s="1"/>
  <c r="G659" i="14"/>
  <c r="J659" i="14" s="1"/>
  <c r="G660" i="14"/>
  <c r="J660" i="14" s="1"/>
  <c r="G661" i="14"/>
  <c r="J661" i="14" s="1"/>
  <c r="G662" i="14"/>
  <c r="J662" i="14" s="1"/>
  <c r="G663" i="14"/>
  <c r="J663" i="14" s="1"/>
  <c r="G664" i="14"/>
  <c r="J664" i="14" s="1"/>
  <c r="G665" i="14"/>
  <c r="J665" i="14" s="1"/>
  <c r="G666" i="14"/>
  <c r="J666" i="14" s="1"/>
  <c r="G667" i="14"/>
  <c r="J667" i="14" s="1"/>
  <c r="G668" i="14"/>
  <c r="J668" i="14" s="1"/>
  <c r="G669" i="14"/>
  <c r="J669" i="14" s="1"/>
  <c r="G670" i="14"/>
  <c r="J670" i="14" s="1"/>
  <c r="G671" i="14"/>
  <c r="J671" i="14" s="1"/>
  <c r="G672" i="14"/>
  <c r="J672" i="14" s="1"/>
  <c r="G673" i="14"/>
  <c r="J673" i="14" s="1"/>
  <c r="G674" i="14"/>
  <c r="J674" i="14" s="1"/>
  <c r="G675" i="14"/>
  <c r="J675" i="14" s="1"/>
  <c r="G676" i="14"/>
  <c r="J676" i="14" s="1"/>
  <c r="G677" i="14"/>
  <c r="J677" i="14" s="1"/>
  <c r="G678" i="14"/>
  <c r="J678" i="14" s="1"/>
  <c r="G679" i="14"/>
  <c r="J679" i="14" s="1"/>
  <c r="G680" i="14"/>
  <c r="J680" i="14" s="1"/>
  <c r="G681" i="14"/>
  <c r="J681" i="14" s="1"/>
  <c r="G682" i="14"/>
  <c r="J682" i="14" s="1"/>
  <c r="G683" i="14"/>
  <c r="J683" i="14" s="1"/>
  <c r="G684" i="14"/>
  <c r="J684" i="14" s="1"/>
  <c r="G685" i="14"/>
  <c r="J685" i="14" s="1"/>
  <c r="G686" i="14"/>
  <c r="J686" i="14" s="1"/>
  <c r="G687" i="14"/>
  <c r="J687" i="14" s="1"/>
  <c r="G688" i="14"/>
  <c r="J688" i="14" s="1"/>
  <c r="G689" i="14"/>
  <c r="J689" i="14" s="1"/>
  <c r="G690" i="14"/>
  <c r="J690" i="14" s="1"/>
  <c r="G691" i="14"/>
  <c r="J691" i="14" s="1"/>
  <c r="G692" i="14"/>
  <c r="J692" i="14" s="1"/>
  <c r="G693" i="14"/>
  <c r="J693" i="14" s="1"/>
  <c r="G694" i="14"/>
  <c r="J694" i="14" s="1"/>
  <c r="G695" i="14"/>
  <c r="J695" i="14" s="1"/>
  <c r="G696" i="14"/>
  <c r="J696" i="14" s="1"/>
  <c r="G697" i="14"/>
  <c r="J697" i="14" s="1"/>
  <c r="G698" i="14"/>
  <c r="J698" i="14" s="1"/>
  <c r="G699" i="14"/>
  <c r="J699" i="14" s="1"/>
  <c r="G700" i="14"/>
  <c r="J700" i="14" s="1"/>
  <c r="G701" i="14"/>
  <c r="J701" i="14" s="1"/>
  <c r="G702" i="14"/>
  <c r="J702" i="14" s="1"/>
  <c r="G703" i="14"/>
  <c r="J703" i="14" s="1"/>
  <c r="G704" i="14"/>
  <c r="J704" i="14" s="1"/>
  <c r="G705" i="14"/>
  <c r="J705" i="14" s="1"/>
  <c r="G706" i="14"/>
  <c r="J706" i="14" s="1"/>
  <c r="G707" i="14"/>
  <c r="J707" i="14" s="1"/>
  <c r="G708" i="14"/>
  <c r="J708" i="14" s="1"/>
  <c r="G709" i="14"/>
  <c r="J709" i="14" s="1"/>
  <c r="G710" i="14"/>
  <c r="J710" i="14" s="1"/>
  <c r="G711" i="14"/>
  <c r="J711" i="14" s="1"/>
  <c r="G712" i="14"/>
  <c r="J712" i="14" s="1"/>
  <c r="G713" i="14"/>
  <c r="J713" i="14" s="1"/>
  <c r="G714" i="14"/>
  <c r="J714" i="14" s="1"/>
  <c r="G715" i="14"/>
  <c r="J715" i="14" s="1"/>
  <c r="G716" i="14"/>
  <c r="J716" i="14" s="1"/>
  <c r="G717" i="14"/>
  <c r="J717" i="14" s="1"/>
  <c r="G718" i="14"/>
  <c r="J718" i="14" s="1"/>
  <c r="G719" i="14"/>
  <c r="J719" i="14" s="1"/>
  <c r="G720" i="14"/>
  <c r="J720" i="14" s="1"/>
  <c r="G721" i="14"/>
  <c r="J721" i="14" s="1"/>
  <c r="G722" i="14"/>
  <c r="J722" i="14" s="1"/>
  <c r="G723" i="14"/>
  <c r="J723" i="14" s="1"/>
  <c r="G724" i="14"/>
  <c r="J724" i="14" s="1"/>
  <c r="G725" i="14"/>
  <c r="J725" i="14" s="1"/>
  <c r="G726" i="14"/>
  <c r="J726" i="14" s="1"/>
  <c r="G727" i="14"/>
  <c r="J727" i="14" s="1"/>
  <c r="G728" i="14"/>
  <c r="J728" i="14" s="1"/>
  <c r="G729" i="14"/>
  <c r="J729" i="14" s="1"/>
  <c r="G730" i="14"/>
  <c r="J730" i="14" s="1"/>
  <c r="G731" i="14"/>
  <c r="J731" i="14" s="1"/>
  <c r="G732" i="14"/>
  <c r="J732" i="14" s="1"/>
  <c r="G733" i="14"/>
  <c r="J733" i="14" s="1"/>
  <c r="G734" i="14"/>
  <c r="J734" i="14" s="1"/>
  <c r="G735" i="14"/>
  <c r="J735" i="14" s="1"/>
  <c r="G736" i="14"/>
  <c r="J736" i="14" s="1"/>
  <c r="G737" i="14"/>
  <c r="J737" i="14" s="1"/>
  <c r="G738" i="14"/>
  <c r="J738" i="14" s="1"/>
  <c r="G739" i="14"/>
  <c r="J739" i="14" s="1"/>
  <c r="G740" i="14"/>
  <c r="J740" i="14" s="1"/>
  <c r="G741" i="14"/>
  <c r="J741" i="14" s="1"/>
  <c r="G742" i="14"/>
  <c r="J742" i="14" s="1"/>
  <c r="G743" i="14"/>
  <c r="J743" i="14" s="1"/>
  <c r="G744" i="14"/>
  <c r="J744" i="14" s="1"/>
  <c r="G745" i="14"/>
  <c r="J745" i="14" s="1"/>
  <c r="G746" i="14"/>
  <c r="J746" i="14" s="1"/>
  <c r="G747" i="14"/>
  <c r="J747" i="14" s="1"/>
  <c r="G748" i="14"/>
  <c r="J748" i="14" s="1"/>
  <c r="G749" i="14"/>
  <c r="J749" i="14" s="1"/>
  <c r="G750" i="14"/>
  <c r="J750" i="14" s="1"/>
  <c r="G751" i="14"/>
  <c r="J751" i="14" s="1"/>
  <c r="G752" i="14"/>
  <c r="J752" i="14" s="1"/>
  <c r="G753" i="14"/>
  <c r="J753" i="14" s="1"/>
  <c r="G754" i="14"/>
  <c r="J754" i="14" s="1"/>
  <c r="G755" i="14"/>
  <c r="J755" i="14" s="1"/>
  <c r="G756" i="14"/>
  <c r="J756" i="14" s="1"/>
  <c r="G757" i="14"/>
  <c r="J757" i="14" s="1"/>
  <c r="G758" i="14"/>
  <c r="J758" i="14" s="1"/>
  <c r="G759" i="14"/>
  <c r="J759" i="14" s="1"/>
  <c r="G760" i="14"/>
  <c r="J760" i="14" s="1"/>
  <c r="G761" i="14"/>
  <c r="J761" i="14" s="1"/>
  <c r="G762" i="14"/>
  <c r="J762" i="14" s="1"/>
  <c r="G763" i="14"/>
  <c r="J763" i="14" s="1"/>
  <c r="G764" i="14"/>
  <c r="J764" i="14" s="1"/>
  <c r="G765" i="14"/>
  <c r="J765" i="14" s="1"/>
  <c r="G766" i="14"/>
  <c r="J766" i="14" s="1"/>
  <c r="G767" i="14"/>
  <c r="J767" i="14" s="1"/>
  <c r="G768" i="14"/>
  <c r="J768" i="14" s="1"/>
  <c r="G769" i="14"/>
  <c r="J769" i="14" s="1"/>
  <c r="G770" i="14"/>
  <c r="J770" i="14" s="1"/>
  <c r="G771" i="14"/>
  <c r="J771" i="14" s="1"/>
  <c r="G772" i="14"/>
  <c r="J772" i="14" s="1"/>
  <c r="G773" i="14"/>
  <c r="J773" i="14" s="1"/>
  <c r="G774" i="14"/>
  <c r="J774" i="14" s="1"/>
  <c r="G775" i="14"/>
  <c r="J775" i="14" s="1"/>
  <c r="G776" i="14"/>
  <c r="J776" i="14" s="1"/>
  <c r="G777" i="14"/>
  <c r="J777" i="14" s="1"/>
  <c r="G778" i="14"/>
  <c r="J778" i="14" s="1"/>
  <c r="G779" i="14"/>
  <c r="J779" i="14" s="1"/>
  <c r="G780" i="14"/>
  <c r="J780" i="14" s="1"/>
  <c r="G781" i="14"/>
  <c r="J781" i="14" s="1"/>
  <c r="G782" i="14"/>
  <c r="J782" i="14" s="1"/>
  <c r="G783" i="14"/>
  <c r="J783" i="14" s="1"/>
  <c r="G784" i="14"/>
  <c r="J784" i="14" s="1"/>
  <c r="G785" i="14"/>
  <c r="J785" i="14" s="1"/>
  <c r="G786" i="14"/>
  <c r="J786" i="14" s="1"/>
  <c r="G787" i="14"/>
  <c r="J787" i="14" s="1"/>
  <c r="G788" i="14"/>
  <c r="J788" i="14" s="1"/>
  <c r="G789" i="14"/>
  <c r="J789" i="14" s="1"/>
  <c r="G790" i="14"/>
  <c r="J790" i="14" s="1"/>
  <c r="G791" i="14"/>
  <c r="J791" i="14" s="1"/>
  <c r="G792" i="14"/>
  <c r="J792" i="14" s="1"/>
  <c r="G793" i="14"/>
  <c r="J793" i="14" s="1"/>
  <c r="G794" i="14"/>
  <c r="J794" i="14" s="1"/>
  <c r="G795" i="14"/>
  <c r="J795" i="14" s="1"/>
  <c r="G796" i="14"/>
  <c r="J796" i="14" s="1"/>
  <c r="G797" i="14"/>
  <c r="J797" i="14" s="1"/>
  <c r="G798" i="14"/>
  <c r="J798" i="14" s="1"/>
  <c r="G799" i="14"/>
  <c r="J799" i="14" s="1"/>
  <c r="G800" i="14"/>
  <c r="J800" i="14" s="1"/>
  <c r="G801" i="14"/>
  <c r="J801" i="14" s="1"/>
  <c r="G802" i="14"/>
  <c r="J802" i="14" s="1"/>
  <c r="G803" i="14"/>
  <c r="J803" i="14" s="1"/>
  <c r="G804" i="14"/>
  <c r="J804" i="14" s="1"/>
  <c r="G805" i="14"/>
  <c r="J805" i="14" s="1"/>
  <c r="G806" i="14"/>
  <c r="J806" i="14" s="1"/>
  <c r="G807" i="14"/>
  <c r="J807" i="14" s="1"/>
  <c r="G808" i="14"/>
  <c r="J808" i="14" s="1"/>
  <c r="G809" i="14"/>
  <c r="J809" i="14" s="1"/>
  <c r="G810" i="14"/>
  <c r="J810" i="14" s="1"/>
  <c r="G811" i="14"/>
  <c r="J811" i="14" s="1"/>
  <c r="G812" i="14"/>
  <c r="J812" i="14" s="1"/>
  <c r="G813" i="14"/>
  <c r="J813" i="14" s="1"/>
  <c r="G814" i="14"/>
  <c r="J814" i="14" s="1"/>
  <c r="G815" i="14"/>
  <c r="J815" i="14" s="1"/>
  <c r="G816" i="14"/>
  <c r="J816" i="14" s="1"/>
  <c r="G817" i="14"/>
  <c r="J817" i="14" s="1"/>
  <c r="G818" i="14"/>
  <c r="J818" i="14" s="1"/>
  <c r="G819" i="14"/>
  <c r="J819" i="14" s="1"/>
  <c r="G820" i="14"/>
  <c r="J820" i="14" s="1"/>
  <c r="G821" i="14"/>
  <c r="J821" i="14" s="1"/>
  <c r="G822" i="14"/>
  <c r="J822" i="14" s="1"/>
  <c r="G823" i="14"/>
  <c r="J823" i="14" s="1"/>
  <c r="G824" i="14"/>
  <c r="J824" i="14" s="1"/>
  <c r="G825" i="14"/>
  <c r="J825" i="14" s="1"/>
  <c r="G826" i="14"/>
  <c r="J826" i="14" s="1"/>
  <c r="G827" i="14"/>
  <c r="J827" i="14" s="1"/>
  <c r="G828" i="14"/>
  <c r="J828" i="14" s="1"/>
  <c r="G829" i="14"/>
  <c r="J829" i="14" s="1"/>
  <c r="G830" i="14"/>
  <c r="J830" i="14" s="1"/>
  <c r="G831" i="14"/>
  <c r="J831" i="14" s="1"/>
  <c r="G832" i="14"/>
  <c r="J832" i="14" s="1"/>
  <c r="G833" i="14"/>
  <c r="J833" i="14" s="1"/>
  <c r="G834" i="14"/>
  <c r="J834" i="14" s="1"/>
  <c r="G835" i="14"/>
  <c r="J835" i="14" s="1"/>
  <c r="G836" i="14"/>
  <c r="J836" i="14" s="1"/>
  <c r="G837" i="14"/>
  <c r="J837" i="14" s="1"/>
  <c r="G838" i="14"/>
  <c r="J838" i="14" s="1"/>
  <c r="G839" i="14"/>
  <c r="J839" i="14" s="1"/>
  <c r="G840" i="14"/>
  <c r="J840" i="14" s="1"/>
  <c r="G841" i="14"/>
  <c r="J841" i="14" s="1"/>
  <c r="G842" i="14"/>
  <c r="J842" i="14" s="1"/>
  <c r="G843" i="14"/>
  <c r="J843" i="14" s="1"/>
  <c r="G844" i="14"/>
  <c r="J844" i="14" s="1"/>
  <c r="G845" i="14"/>
  <c r="J845" i="14" s="1"/>
  <c r="G846" i="14"/>
  <c r="J846" i="14" s="1"/>
  <c r="G847" i="14"/>
  <c r="J847" i="14" s="1"/>
  <c r="G848" i="14"/>
  <c r="J848" i="14" s="1"/>
  <c r="G849" i="14"/>
  <c r="J849" i="14" s="1"/>
  <c r="G850" i="14"/>
  <c r="J850" i="14" s="1"/>
  <c r="G851" i="14"/>
  <c r="J851" i="14" s="1"/>
  <c r="G852" i="14"/>
  <c r="J852" i="14" s="1"/>
  <c r="G853" i="14"/>
  <c r="J853" i="14" s="1"/>
  <c r="G854" i="14"/>
  <c r="J854" i="14" s="1"/>
  <c r="G855" i="14"/>
  <c r="J855" i="14" s="1"/>
  <c r="G856" i="14"/>
  <c r="J856" i="14" s="1"/>
  <c r="G857" i="14"/>
  <c r="J857" i="14" s="1"/>
  <c r="G858" i="14"/>
  <c r="J858" i="14" s="1"/>
  <c r="G859" i="14"/>
  <c r="J859" i="14" s="1"/>
  <c r="G860" i="14"/>
  <c r="J860" i="14" s="1"/>
  <c r="G861" i="14"/>
  <c r="J861" i="14" s="1"/>
  <c r="G862" i="14"/>
  <c r="J862" i="14" s="1"/>
  <c r="G863" i="14"/>
  <c r="J863" i="14" s="1"/>
  <c r="G864" i="14"/>
  <c r="J864" i="14" s="1"/>
  <c r="G865" i="14"/>
  <c r="J865" i="14" s="1"/>
  <c r="G866" i="14"/>
  <c r="J866" i="14" s="1"/>
  <c r="G867" i="14"/>
  <c r="J867" i="14" s="1"/>
  <c r="G868" i="14"/>
  <c r="J868" i="14" s="1"/>
  <c r="G869" i="14"/>
  <c r="J869" i="14" s="1"/>
  <c r="G870" i="14"/>
  <c r="J870" i="14" s="1"/>
  <c r="G871" i="14"/>
  <c r="J871" i="14" s="1"/>
  <c r="G872" i="14"/>
  <c r="J872" i="14" s="1"/>
  <c r="G873" i="14"/>
  <c r="J873" i="14" s="1"/>
  <c r="G874" i="14"/>
  <c r="J874" i="14" s="1"/>
  <c r="G875" i="14"/>
  <c r="J875" i="14" s="1"/>
  <c r="G876" i="14"/>
  <c r="J876" i="14" s="1"/>
  <c r="G877" i="14"/>
  <c r="J877" i="14" s="1"/>
  <c r="G878" i="14"/>
  <c r="J878" i="14" s="1"/>
  <c r="G879" i="14"/>
  <c r="J879" i="14" s="1"/>
  <c r="G880" i="14"/>
  <c r="J880" i="14" s="1"/>
  <c r="G881" i="14"/>
  <c r="J881" i="14" s="1"/>
  <c r="G882" i="14"/>
  <c r="J882" i="14" s="1"/>
  <c r="G883" i="14"/>
  <c r="J883" i="14" s="1"/>
  <c r="G884" i="14"/>
  <c r="J884" i="14" s="1"/>
  <c r="G885" i="14"/>
  <c r="J885" i="14" s="1"/>
  <c r="G886" i="14"/>
  <c r="J886" i="14" s="1"/>
  <c r="G887" i="14"/>
  <c r="J887" i="14" s="1"/>
  <c r="G888" i="14"/>
  <c r="J888" i="14" s="1"/>
  <c r="G889" i="14"/>
  <c r="J889" i="14" s="1"/>
  <c r="G890" i="14"/>
  <c r="J890" i="14" s="1"/>
  <c r="G891" i="14"/>
  <c r="J891" i="14" s="1"/>
  <c r="G892" i="14"/>
  <c r="J892" i="14" s="1"/>
  <c r="G893" i="14"/>
  <c r="J893" i="14" s="1"/>
  <c r="G894" i="14"/>
  <c r="J894" i="14" s="1"/>
  <c r="G895" i="14"/>
  <c r="J895" i="14" s="1"/>
  <c r="G896" i="14"/>
  <c r="J896" i="14" s="1"/>
  <c r="G897" i="14"/>
  <c r="J897" i="14" s="1"/>
  <c r="G898" i="14"/>
  <c r="J898" i="14" s="1"/>
  <c r="G899" i="14"/>
  <c r="J899" i="14" s="1"/>
  <c r="G900" i="14"/>
  <c r="J900" i="14" s="1"/>
  <c r="G901" i="14"/>
  <c r="J901" i="14" s="1"/>
  <c r="G902" i="14"/>
  <c r="J902" i="14" s="1"/>
  <c r="G903" i="14"/>
  <c r="J903" i="14" s="1"/>
  <c r="G904" i="14"/>
  <c r="J904" i="14" s="1"/>
  <c r="G905" i="14"/>
  <c r="J905" i="14" s="1"/>
  <c r="G906" i="14"/>
  <c r="J906" i="14" s="1"/>
  <c r="G907" i="14"/>
  <c r="J907" i="14" s="1"/>
  <c r="G908" i="14"/>
  <c r="J908" i="14" s="1"/>
  <c r="G909" i="14"/>
  <c r="J909" i="14" s="1"/>
  <c r="G910" i="14"/>
  <c r="J910" i="14" s="1"/>
  <c r="G911" i="14"/>
  <c r="J911" i="14" s="1"/>
  <c r="G912" i="14"/>
  <c r="J912" i="14" s="1"/>
  <c r="G913" i="14"/>
  <c r="J913" i="14" s="1"/>
  <c r="G914" i="14"/>
  <c r="J914" i="14" s="1"/>
  <c r="G915" i="14"/>
  <c r="J915" i="14" s="1"/>
  <c r="G916" i="14"/>
  <c r="J916" i="14" s="1"/>
  <c r="G917" i="14"/>
  <c r="J917" i="14" s="1"/>
  <c r="G918" i="14"/>
  <c r="J918" i="14" s="1"/>
  <c r="G919" i="14"/>
  <c r="J919" i="14" s="1"/>
  <c r="G920" i="14"/>
  <c r="J920" i="14" s="1"/>
  <c r="G921" i="14"/>
  <c r="J921" i="14" s="1"/>
  <c r="G922" i="14"/>
  <c r="J922" i="14" s="1"/>
  <c r="G923" i="14"/>
  <c r="J923" i="14" s="1"/>
  <c r="G924" i="14"/>
  <c r="J924" i="14" s="1"/>
  <c r="G925" i="14"/>
  <c r="J925" i="14" s="1"/>
  <c r="G926" i="14"/>
  <c r="J926" i="14" s="1"/>
  <c r="G927" i="14"/>
  <c r="J927" i="14" s="1"/>
  <c r="G928" i="14"/>
  <c r="J928" i="14" s="1"/>
  <c r="G929" i="14"/>
  <c r="J929" i="14" s="1"/>
  <c r="G930" i="14"/>
  <c r="J930" i="14" s="1"/>
  <c r="G931" i="14"/>
  <c r="J931" i="14" s="1"/>
  <c r="G932" i="14"/>
  <c r="J932" i="14" s="1"/>
  <c r="G933" i="14"/>
  <c r="J933" i="14" s="1"/>
  <c r="G934" i="14"/>
  <c r="J934" i="14" s="1"/>
  <c r="G935" i="14"/>
  <c r="J935" i="14" s="1"/>
  <c r="G936" i="14"/>
  <c r="J936" i="14" s="1"/>
  <c r="G937" i="14"/>
  <c r="J937" i="14" s="1"/>
  <c r="G938" i="14"/>
  <c r="J938" i="14" s="1"/>
  <c r="G939" i="14"/>
  <c r="J939" i="14" s="1"/>
  <c r="G940" i="14"/>
  <c r="J940" i="14" s="1"/>
  <c r="G941" i="14"/>
  <c r="J941" i="14" s="1"/>
  <c r="G942" i="14"/>
  <c r="J942" i="14" s="1"/>
  <c r="G943" i="14"/>
  <c r="J943" i="14" s="1"/>
  <c r="G944" i="14"/>
  <c r="J944" i="14" s="1"/>
  <c r="G945" i="14"/>
  <c r="J945" i="14" s="1"/>
  <c r="G946" i="14"/>
  <c r="J946" i="14" s="1"/>
  <c r="G947" i="14"/>
  <c r="J947" i="14" s="1"/>
  <c r="G948" i="14"/>
  <c r="J948" i="14" s="1"/>
  <c r="G949" i="14"/>
  <c r="J949" i="14" s="1"/>
  <c r="G950" i="14"/>
  <c r="J950" i="14" s="1"/>
  <c r="G951" i="14"/>
  <c r="J951" i="14" s="1"/>
  <c r="G952" i="14"/>
  <c r="J952" i="14" s="1"/>
  <c r="G953" i="14"/>
  <c r="J953" i="14" s="1"/>
  <c r="G954" i="14"/>
  <c r="J954" i="14" s="1"/>
  <c r="G955" i="14"/>
  <c r="J955" i="14" s="1"/>
  <c r="G956" i="14"/>
  <c r="J956" i="14" s="1"/>
  <c r="G957" i="14"/>
  <c r="J957" i="14" s="1"/>
  <c r="G958" i="14"/>
  <c r="J958" i="14" s="1"/>
  <c r="G959" i="14"/>
  <c r="J959" i="14" s="1"/>
  <c r="G960" i="14"/>
  <c r="J960" i="14" s="1"/>
  <c r="G961" i="14"/>
  <c r="J961" i="14" s="1"/>
  <c r="G962" i="14"/>
  <c r="J962" i="14" s="1"/>
  <c r="G963" i="14"/>
  <c r="J963" i="14" s="1"/>
  <c r="G964" i="14"/>
  <c r="J964" i="14" s="1"/>
  <c r="G965" i="14"/>
  <c r="J965" i="14" s="1"/>
  <c r="G966" i="14"/>
  <c r="J966" i="14" s="1"/>
  <c r="G967" i="14"/>
  <c r="J967" i="14" s="1"/>
  <c r="G968" i="14"/>
  <c r="J968" i="14" s="1"/>
  <c r="G969" i="14"/>
  <c r="J969" i="14" s="1"/>
  <c r="G970" i="14"/>
  <c r="J970" i="14" s="1"/>
  <c r="G971" i="14"/>
  <c r="J971" i="14" s="1"/>
  <c r="G972" i="14"/>
  <c r="J972" i="14" s="1"/>
  <c r="G973" i="14"/>
  <c r="J973" i="14" s="1"/>
  <c r="G974" i="14"/>
  <c r="J974" i="14" s="1"/>
  <c r="G975" i="14"/>
  <c r="J975" i="14" s="1"/>
  <c r="G976" i="14"/>
  <c r="J976" i="14" s="1"/>
  <c r="G977" i="14"/>
  <c r="J977" i="14" s="1"/>
  <c r="G978" i="14"/>
  <c r="J978" i="14" s="1"/>
  <c r="G979" i="14"/>
  <c r="J979" i="14" s="1"/>
  <c r="G980" i="14"/>
  <c r="J980" i="14" s="1"/>
  <c r="G981" i="14"/>
  <c r="J981" i="14" s="1"/>
  <c r="G982" i="14"/>
  <c r="J982" i="14" s="1"/>
  <c r="G983" i="14"/>
  <c r="J983" i="14" s="1"/>
  <c r="G984" i="14"/>
  <c r="J984" i="14" s="1"/>
  <c r="G985" i="14"/>
  <c r="J985" i="14" s="1"/>
  <c r="G986" i="14"/>
  <c r="J986" i="14" s="1"/>
  <c r="G987" i="14"/>
  <c r="J987" i="14" s="1"/>
  <c r="G988" i="14"/>
  <c r="J988" i="14" s="1"/>
  <c r="G989" i="14"/>
  <c r="J989" i="14" s="1"/>
  <c r="G990" i="14"/>
  <c r="J990" i="14" s="1"/>
  <c r="G991" i="14"/>
  <c r="J991" i="14" s="1"/>
  <c r="G992" i="14"/>
  <c r="J992" i="14" s="1"/>
  <c r="G993" i="14"/>
  <c r="J993" i="14" s="1"/>
  <c r="G994" i="14"/>
  <c r="J994" i="14" s="1"/>
  <c r="G995" i="14"/>
  <c r="J995" i="14" s="1"/>
  <c r="G996" i="14"/>
  <c r="J996" i="14" s="1"/>
  <c r="G997" i="14"/>
  <c r="J997" i="14" s="1"/>
  <c r="G998" i="14"/>
  <c r="J998" i="14" s="1"/>
  <c r="G999" i="14"/>
  <c r="J999" i="14" s="1"/>
  <c r="G1000" i="14"/>
  <c r="J1000" i="14" s="1"/>
  <c r="G1001" i="14"/>
  <c r="J1001" i="14" s="1"/>
  <c r="G1002" i="14"/>
  <c r="J1002" i="14" s="1"/>
  <c r="G1003" i="14"/>
  <c r="J1003" i="14" s="1"/>
  <c r="G1004" i="14"/>
  <c r="J1004" i="14" s="1"/>
  <c r="G1005" i="14"/>
  <c r="J1005" i="14" s="1"/>
  <c r="G1006" i="14"/>
  <c r="J1006" i="14" s="1"/>
  <c r="G1007" i="14"/>
  <c r="J1007" i="14" s="1"/>
  <c r="G1008" i="14"/>
  <c r="J1008" i="14" s="1"/>
  <c r="G1009" i="14"/>
  <c r="J1009" i="14" s="1"/>
  <c r="G1010" i="14"/>
  <c r="J1010" i="14" s="1"/>
  <c r="G1011" i="14"/>
  <c r="J1011" i="14" s="1"/>
  <c r="G1012" i="14"/>
  <c r="J1012" i="14" s="1"/>
  <c r="G1013" i="14"/>
  <c r="J1013" i="14" s="1"/>
  <c r="G1014" i="14"/>
  <c r="J1014" i="14" s="1"/>
  <c r="G1015" i="14"/>
  <c r="J1015" i="14" s="1"/>
  <c r="G1016" i="14"/>
  <c r="J1016" i="14" s="1"/>
  <c r="G1017" i="14"/>
  <c r="J1017" i="14" s="1"/>
  <c r="G1018" i="14"/>
  <c r="J1018" i="14" s="1"/>
  <c r="G1019" i="14"/>
  <c r="J1019" i="14" s="1"/>
  <c r="G1020" i="14"/>
  <c r="J1020" i="14" s="1"/>
  <c r="G1021" i="14"/>
  <c r="J1021" i="14" s="1"/>
  <c r="G1022" i="14"/>
  <c r="J1022" i="14" s="1"/>
  <c r="G1023" i="14"/>
  <c r="J1023" i="14" s="1"/>
  <c r="G1024" i="14"/>
  <c r="J1024" i="14" s="1"/>
  <c r="G1025" i="14"/>
  <c r="J1025" i="14" s="1"/>
  <c r="G1026" i="14"/>
  <c r="J1026" i="14" s="1"/>
  <c r="G1027" i="14"/>
  <c r="J1027" i="14" s="1"/>
  <c r="G1028" i="14"/>
  <c r="J1028" i="14" s="1"/>
  <c r="G1029" i="14"/>
  <c r="J1029" i="14" s="1"/>
  <c r="G1030" i="14"/>
  <c r="J1030" i="14" s="1"/>
  <c r="G1031" i="14"/>
  <c r="J1031" i="14" s="1"/>
  <c r="G1032" i="14"/>
  <c r="J1032" i="14" s="1"/>
  <c r="G1033" i="14"/>
  <c r="J1033" i="14" s="1"/>
  <c r="G1034" i="14"/>
  <c r="J1034" i="14" s="1"/>
  <c r="G1035" i="14"/>
  <c r="J1035" i="14" s="1"/>
  <c r="G1036" i="14"/>
  <c r="J1036" i="14" s="1"/>
  <c r="G1037" i="14"/>
  <c r="J1037" i="14" s="1"/>
  <c r="G1038" i="14"/>
  <c r="J1038" i="14" s="1"/>
  <c r="G1039" i="14"/>
  <c r="J1039" i="14" s="1"/>
  <c r="G1040" i="14"/>
  <c r="J1040" i="14" s="1"/>
  <c r="G1041" i="14"/>
  <c r="J1041" i="14" s="1"/>
  <c r="G1042" i="14"/>
  <c r="J1042" i="14" s="1"/>
  <c r="G1043" i="14"/>
  <c r="J1043" i="14" s="1"/>
  <c r="G1044" i="14"/>
  <c r="J1044" i="14" s="1"/>
  <c r="G1045" i="14"/>
  <c r="J1045" i="14" s="1"/>
  <c r="G1046" i="14"/>
  <c r="J1046" i="14" s="1"/>
  <c r="G1047" i="14"/>
  <c r="J1047" i="14" s="1"/>
  <c r="G1048" i="14"/>
  <c r="J1048" i="14" s="1"/>
  <c r="G1049" i="14"/>
  <c r="J1049" i="14" s="1"/>
  <c r="G1050" i="14"/>
  <c r="J1050" i="14" s="1"/>
  <c r="G1051" i="14"/>
  <c r="J1051" i="14" s="1"/>
  <c r="G1052" i="14"/>
  <c r="J1052" i="14" s="1"/>
  <c r="G1053" i="14"/>
  <c r="J1053" i="14" s="1"/>
  <c r="G1054" i="14"/>
  <c r="J1054" i="14" s="1"/>
  <c r="G1055" i="14"/>
  <c r="J1055" i="14" s="1"/>
  <c r="G1056" i="14"/>
  <c r="J1056" i="14" s="1"/>
  <c r="G1057" i="14"/>
  <c r="J1057" i="14" s="1"/>
  <c r="G1058" i="14"/>
  <c r="J1058" i="14" s="1"/>
  <c r="G1059" i="14"/>
  <c r="J1059" i="14" s="1"/>
  <c r="G1060" i="14"/>
  <c r="J1060" i="14" s="1"/>
  <c r="G1061" i="14"/>
  <c r="J1061" i="14" s="1"/>
  <c r="G1062" i="14"/>
  <c r="J1062" i="14" s="1"/>
  <c r="G1063" i="14"/>
  <c r="J1063" i="14" s="1"/>
  <c r="G1064" i="14"/>
  <c r="J1064" i="14" s="1"/>
  <c r="G1065" i="14"/>
  <c r="J1065" i="14" s="1"/>
  <c r="G1066" i="14"/>
  <c r="J1066" i="14" s="1"/>
  <c r="G1067" i="14"/>
  <c r="J1067" i="14" s="1"/>
  <c r="G1068" i="14"/>
  <c r="J1068" i="14" s="1"/>
  <c r="G1069" i="14"/>
  <c r="J1069" i="14" s="1"/>
  <c r="G1070" i="14"/>
  <c r="J1070" i="14" s="1"/>
  <c r="G1071" i="14"/>
  <c r="J1071" i="14" s="1"/>
  <c r="G1072" i="14"/>
  <c r="J1072" i="14" s="1"/>
  <c r="G1073" i="14"/>
  <c r="J1073" i="14" s="1"/>
  <c r="G1074" i="14"/>
  <c r="J1074" i="14" s="1"/>
  <c r="G1075" i="14"/>
  <c r="J1075" i="14" s="1"/>
  <c r="G1076" i="14"/>
  <c r="J1076" i="14" s="1"/>
  <c r="G1077" i="14"/>
  <c r="J1077" i="14" s="1"/>
  <c r="G1078" i="14"/>
  <c r="J1078" i="14" s="1"/>
  <c r="G1079" i="14"/>
  <c r="J1079" i="14" s="1"/>
  <c r="G1080" i="14"/>
  <c r="J1080" i="14" s="1"/>
  <c r="G1081" i="14"/>
  <c r="J1081" i="14" s="1"/>
  <c r="G1082" i="14"/>
  <c r="J1082" i="14" s="1"/>
  <c r="G1083" i="14"/>
  <c r="J1083" i="14" s="1"/>
  <c r="G1084" i="14"/>
  <c r="J1084" i="14" s="1"/>
  <c r="G1085" i="14"/>
  <c r="J1085" i="14" s="1"/>
  <c r="G1086" i="14"/>
  <c r="J1086" i="14" s="1"/>
  <c r="G1087" i="14"/>
  <c r="J1087" i="14" s="1"/>
  <c r="G1088" i="14"/>
  <c r="J1088" i="14" s="1"/>
  <c r="G1089" i="14"/>
  <c r="J1089" i="14" s="1"/>
  <c r="G1090" i="14"/>
  <c r="J1090" i="14" s="1"/>
  <c r="G1091" i="14"/>
  <c r="J1091" i="14" s="1"/>
  <c r="G1092" i="14"/>
  <c r="J1092" i="14" s="1"/>
  <c r="G1093" i="14"/>
  <c r="J1093" i="14" s="1"/>
  <c r="G1094" i="14"/>
  <c r="J1094" i="14" s="1"/>
  <c r="G1095" i="14"/>
  <c r="J1095" i="14" s="1"/>
  <c r="G1096" i="14"/>
  <c r="J1096" i="14" s="1"/>
  <c r="G1097" i="14"/>
  <c r="J1097" i="14" s="1"/>
  <c r="G1098" i="14"/>
  <c r="J1098" i="14" s="1"/>
  <c r="G1099" i="14"/>
  <c r="J1099" i="14" s="1"/>
  <c r="G1100" i="14"/>
  <c r="J1100" i="14" s="1"/>
  <c r="G1101" i="14"/>
  <c r="J1101" i="14" s="1"/>
  <c r="G1102" i="14"/>
  <c r="J1102" i="14" s="1"/>
  <c r="G1103" i="14"/>
  <c r="J1103" i="14" s="1"/>
  <c r="G1104" i="14"/>
  <c r="J1104" i="14" s="1"/>
  <c r="G1105" i="14"/>
  <c r="J1105" i="14" s="1"/>
  <c r="G1106" i="14"/>
  <c r="J1106" i="14" s="1"/>
  <c r="G1107" i="14"/>
  <c r="J1107" i="14" s="1"/>
  <c r="G1108" i="14"/>
  <c r="J1108" i="14" s="1"/>
  <c r="G1109" i="14"/>
  <c r="J1109" i="14" s="1"/>
  <c r="G1110" i="14"/>
  <c r="J1110" i="14" s="1"/>
  <c r="G1111" i="14"/>
  <c r="J1111" i="14" s="1"/>
  <c r="G1112" i="14"/>
  <c r="J1112" i="14" s="1"/>
  <c r="G1113" i="14"/>
  <c r="J1113" i="14" s="1"/>
  <c r="G1114" i="14"/>
  <c r="J1114" i="14" s="1"/>
  <c r="G1115" i="14"/>
  <c r="J1115" i="14" s="1"/>
  <c r="G1116" i="14"/>
  <c r="J1116" i="14" s="1"/>
  <c r="G1117" i="14"/>
  <c r="J1117" i="14" s="1"/>
  <c r="G1118" i="14"/>
  <c r="J1118" i="14" s="1"/>
  <c r="G1119" i="14"/>
  <c r="J1119" i="14" s="1"/>
  <c r="G1120" i="14"/>
  <c r="J1120" i="14" s="1"/>
  <c r="G1121" i="14"/>
  <c r="J1121" i="14" s="1"/>
  <c r="G1122" i="14"/>
  <c r="J1122" i="14" s="1"/>
  <c r="G1123" i="14"/>
  <c r="J1123" i="14" s="1"/>
  <c r="G1124" i="14"/>
  <c r="J1124" i="14" s="1"/>
  <c r="G1125" i="14"/>
  <c r="J1125" i="14" s="1"/>
  <c r="G1126" i="14"/>
  <c r="J1126" i="14" s="1"/>
  <c r="G1127" i="14"/>
  <c r="J1127" i="14" s="1"/>
  <c r="G1128" i="14"/>
  <c r="J1128" i="14" s="1"/>
  <c r="G1129" i="14"/>
  <c r="J1129" i="14" s="1"/>
  <c r="G1130" i="14"/>
  <c r="J1130" i="14" s="1"/>
  <c r="G1131" i="14"/>
  <c r="J1131" i="14" s="1"/>
  <c r="G1132" i="14"/>
  <c r="J1132" i="14" s="1"/>
  <c r="G1133" i="14"/>
  <c r="J1133" i="14" s="1"/>
  <c r="G1134" i="14"/>
  <c r="J1134" i="14" s="1"/>
  <c r="G1135" i="14"/>
  <c r="J1135" i="14" s="1"/>
  <c r="G1136" i="14"/>
  <c r="J1136" i="14" s="1"/>
  <c r="G1137" i="14"/>
  <c r="J1137" i="14" s="1"/>
  <c r="G1138" i="14"/>
  <c r="J1138" i="14" s="1"/>
  <c r="G1139" i="14"/>
  <c r="J1139" i="14" s="1"/>
  <c r="G1140" i="14"/>
  <c r="J1140" i="14" s="1"/>
  <c r="G1141" i="14"/>
  <c r="J1141" i="14" s="1"/>
  <c r="G1142" i="14"/>
  <c r="J1142" i="14" s="1"/>
  <c r="G1143" i="14"/>
  <c r="J1143" i="14" s="1"/>
  <c r="G1144" i="14"/>
  <c r="J1144" i="14" s="1"/>
  <c r="G1145" i="14"/>
  <c r="J1145" i="14" s="1"/>
  <c r="G1146" i="14"/>
  <c r="J1146" i="14" s="1"/>
  <c r="G1147" i="14"/>
  <c r="J1147" i="14" s="1"/>
  <c r="G1148" i="14"/>
  <c r="J1148" i="14" s="1"/>
  <c r="G1149" i="14"/>
  <c r="J1149" i="14" s="1"/>
  <c r="G1150" i="14"/>
  <c r="J1150" i="14" s="1"/>
  <c r="G1151" i="14"/>
  <c r="J1151" i="14" s="1"/>
  <c r="G1152" i="14"/>
  <c r="J1152" i="14" s="1"/>
  <c r="G1153" i="14"/>
  <c r="J1153" i="14" s="1"/>
  <c r="G1154" i="14"/>
  <c r="J1154" i="14" s="1"/>
  <c r="G1155" i="14"/>
  <c r="J1155" i="14" s="1"/>
  <c r="G1156" i="14"/>
  <c r="J1156" i="14" s="1"/>
  <c r="G1157" i="14"/>
  <c r="J1157" i="14" s="1"/>
  <c r="G1158" i="14"/>
  <c r="J1158" i="14" s="1"/>
  <c r="G1159" i="14"/>
  <c r="J1159" i="14" s="1"/>
  <c r="G1160" i="14"/>
  <c r="J1160" i="14" s="1"/>
  <c r="G1161" i="14"/>
  <c r="J1161" i="14" s="1"/>
  <c r="G1162" i="14"/>
  <c r="J1162" i="14" s="1"/>
  <c r="G1163" i="14"/>
  <c r="J1163" i="14" s="1"/>
  <c r="G1164" i="14"/>
  <c r="J1164" i="14" s="1"/>
  <c r="G1165" i="14"/>
  <c r="J1165" i="14" s="1"/>
  <c r="G1166" i="14"/>
  <c r="J1166" i="14" s="1"/>
  <c r="G1167" i="14"/>
  <c r="J1167" i="14" s="1"/>
  <c r="G1168" i="14"/>
  <c r="J1168" i="14" s="1"/>
  <c r="G1169" i="14"/>
  <c r="J1169" i="14" s="1"/>
  <c r="G1170" i="14"/>
  <c r="J1170" i="14" s="1"/>
  <c r="G1171" i="14"/>
  <c r="J1171" i="14" s="1"/>
  <c r="G1172" i="14"/>
  <c r="J1172" i="14" s="1"/>
  <c r="G1173" i="14"/>
  <c r="J1173" i="14" s="1"/>
  <c r="G1174" i="14"/>
  <c r="J1174" i="14" s="1"/>
  <c r="G1175" i="14"/>
  <c r="J1175" i="14" s="1"/>
  <c r="G1176" i="14"/>
  <c r="J1176" i="14" s="1"/>
  <c r="G1177" i="14"/>
  <c r="J1177" i="14" s="1"/>
  <c r="G1178" i="14"/>
  <c r="J1178" i="14" s="1"/>
  <c r="G1179" i="14"/>
  <c r="J1179" i="14" s="1"/>
  <c r="G1180" i="14"/>
  <c r="J1180" i="14" s="1"/>
  <c r="G1181" i="14"/>
  <c r="J1181" i="14" s="1"/>
  <c r="G1182" i="14"/>
  <c r="J1182" i="14" s="1"/>
  <c r="G1183" i="14"/>
  <c r="J1183" i="14" s="1"/>
  <c r="G1184" i="14"/>
  <c r="J1184" i="14" s="1"/>
  <c r="G1185" i="14"/>
  <c r="J1185" i="14" s="1"/>
  <c r="G1186" i="14"/>
  <c r="J1186" i="14" s="1"/>
  <c r="G1187" i="14"/>
  <c r="J1187" i="14" s="1"/>
  <c r="G1188" i="14"/>
  <c r="J1188" i="14" s="1"/>
  <c r="G1189" i="14"/>
  <c r="J1189" i="14" s="1"/>
  <c r="G1190" i="14"/>
  <c r="J1190" i="14" s="1"/>
  <c r="G1191" i="14"/>
  <c r="J1191" i="14" s="1"/>
  <c r="G1192" i="14"/>
  <c r="J1192" i="14" s="1"/>
  <c r="G1193" i="14"/>
  <c r="J1193" i="14" s="1"/>
  <c r="G1194" i="14"/>
  <c r="J1194" i="14" s="1"/>
  <c r="G1195" i="14"/>
  <c r="J1195" i="14" s="1"/>
  <c r="G1196" i="14"/>
  <c r="J1196" i="14" s="1"/>
  <c r="G1197" i="14"/>
  <c r="J1197" i="14" s="1"/>
  <c r="G1198" i="14"/>
  <c r="J1198" i="14" s="1"/>
  <c r="G1199" i="14"/>
  <c r="J1199" i="14" s="1"/>
  <c r="G1200" i="14"/>
  <c r="J1200" i="14" s="1"/>
  <c r="G1201" i="14"/>
  <c r="J1201" i="14" s="1"/>
  <c r="G1202" i="14"/>
  <c r="J1202" i="14" s="1"/>
  <c r="G1203" i="14"/>
  <c r="J1203" i="14" s="1"/>
  <c r="G1204" i="14"/>
  <c r="J1204" i="14" s="1"/>
  <c r="G1205" i="14"/>
  <c r="J1205" i="14" s="1"/>
  <c r="G1206" i="14"/>
  <c r="J1206" i="14" s="1"/>
  <c r="G1207" i="14"/>
  <c r="J1207" i="14" s="1"/>
  <c r="G1208" i="14"/>
  <c r="J1208" i="14" s="1"/>
  <c r="G1209" i="14"/>
  <c r="J1209" i="14" s="1"/>
  <c r="G1210" i="14"/>
  <c r="J1210" i="14" s="1"/>
  <c r="G1211" i="14"/>
  <c r="J1211" i="14" s="1"/>
  <c r="G1212" i="14"/>
  <c r="J1212" i="14" s="1"/>
  <c r="G1213" i="14"/>
  <c r="J1213" i="14" s="1"/>
  <c r="G1214" i="14"/>
  <c r="J1214" i="14" s="1"/>
  <c r="G1215" i="14"/>
  <c r="J1215" i="14" s="1"/>
  <c r="G1216" i="14"/>
  <c r="J1216" i="14" s="1"/>
  <c r="G1217" i="14"/>
  <c r="J1217" i="14" s="1"/>
  <c r="G1218" i="14"/>
  <c r="J1218" i="14" s="1"/>
  <c r="G1219" i="14"/>
  <c r="J1219" i="14" s="1"/>
  <c r="G1220" i="14"/>
  <c r="J1220" i="14" s="1"/>
  <c r="G1221" i="14"/>
  <c r="J1221" i="14" s="1"/>
  <c r="G1222" i="14"/>
  <c r="J1222" i="14" s="1"/>
  <c r="G1223" i="14"/>
  <c r="J1223" i="14" s="1"/>
  <c r="G1224" i="14"/>
  <c r="J1224" i="14" s="1"/>
  <c r="G1225" i="14"/>
  <c r="J1225" i="14" s="1"/>
  <c r="G1226" i="14"/>
  <c r="J1226" i="14" s="1"/>
  <c r="G1227" i="14"/>
  <c r="J1227" i="14" s="1"/>
  <c r="G1228" i="14"/>
  <c r="J1228" i="14" s="1"/>
  <c r="G1229" i="14"/>
  <c r="J1229" i="14" s="1"/>
  <c r="G1230" i="14"/>
  <c r="J1230" i="14" s="1"/>
  <c r="G1231" i="14"/>
  <c r="J1231" i="14" s="1"/>
  <c r="G1232" i="14"/>
  <c r="J1232" i="14" s="1"/>
  <c r="G1233" i="14"/>
  <c r="J1233" i="14" s="1"/>
  <c r="G1234" i="14"/>
  <c r="J1234" i="14" s="1"/>
  <c r="G1235" i="14"/>
  <c r="J1235" i="14" s="1"/>
  <c r="G1236" i="14"/>
  <c r="J1236" i="14" s="1"/>
  <c r="G1237" i="14"/>
  <c r="J1237" i="14" s="1"/>
  <c r="G1238" i="14"/>
  <c r="J1238" i="14" s="1"/>
  <c r="G1239" i="14"/>
  <c r="J1239" i="14" s="1"/>
  <c r="G1240" i="14"/>
  <c r="J1240" i="14" s="1"/>
  <c r="G1241" i="14"/>
  <c r="J1241" i="14" s="1"/>
  <c r="G1242" i="14"/>
  <c r="J1242" i="14" s="1"/>
  <c r="G1243" i="14"/>
  <c r="J1243" i="14" s="1"/>
  <c r="G1244" i="14"/>
  <c r="J1244" i="14" s="1"/>
  <c r="G1245" i="14"/>
  <c r="J1245" i="14" s="1"/>
  <c r="G1246" i="14"/>
  <c r="J1246" i="14" s="1"/>
  <c r="G1247" i="14"/>
  <c r="J1247" i="14" s="1"/>
  <c r="G1248" i="14"/>
  <c r="J1248" i="14" s="1"/>
  <c r="G1249" i="14"/>
  <c r="J1249" i="14" s="1"/>
  <c r="G1250" i="14"/>
  <c r="J1250" i="14" s="1"/>
  <c r="G1251" i="14"/>
  <c r="J1251" i="14" s="1"/>
  <c r="G1252" i="14"/>
  <c r="J1252" i="14" s="1"/>
  <c r="G1253" i="14"/>
  <c r="J1253" i="14" s="1"/>
  <c r="G1254" i="14"/>
  <c r="J1254" i="14" s="1"/>
  <c r="G1255" i="14"/>
  <c r="J1255" i="14" s="1"/>
  <c r="G1256" i="14"/>
  <c r="J1256" i="14" s="1"/>
  <c r="G1257" i="14"/>
  <c r="J1257" i="14" s="1"/>
  <c r="G1258" i="14"/>
  <c r="J1258" i="14" s="1"/>
  <c r="G1259" i="14"/>
  <c r="J1259" i="14" s="1"/>
  <c r="G1260" i="14"/>
  <c r="J1260" i="14" s="1"/>
  <c r="G1261" i="14"/>
  <c r="J1261" i="14" s="1"/>
  <c r="G1262" i="14"/>
  <c r="J1262" i="14" s="1"/>
  <c r="G1263" i="14"/>
  <c r="J1263" i="14" s="1"/>
  <c r="G1264" i="14"/>
  <c r="J1264" i="14" s="1"/>
  <c r="G1265" i="14"/>
  <c r="J1265" i="14" s="1"/>
  <c r="G1266" i="14"/>
  <c r="J1266" i="14" s="1"/>
  <c r="G1267" i="14"/>
  <c r="J1267" i="14" s="1"/>
  <c r="G1268" i="14"/>
  <c r="J1268" i="14" s="1"/>
  <c r="G1269" i="14"/>
  <c r="J1269" i="14" s="1"/>
  <c r="G1270" i="14"/>
  <c r="J1270" i="14" s="1"/>
  <c r="G1271" i="14"/>
  <c r="J1271" i="14" s="1"/>
  <c r="G1272" i="14"/>
  <c r="J1272" i="14" s="1"/>
  <c r="G1273" i="14"/>
  <c r="J1273" i="14" s="1"/>
  <c r="G1274" i="14"/>
  <c r="J1274" i="14" s="1"/>
  <c r="G1275" i="14"/>
  <c r="J1275" i="14" s="1"/>
  <c r="G1276" i="14"/>
  <c r="J1276" i="14" s="1"/>
  <c r="G1277" i="14"/>
  <c r="J1277" i="14" s="1"/>
  <c r="G1278" i="14"/>
  <c r="J1278" i="14" s="1"/>
  <c r="G1279" i="14"/>
  <c r="J1279" i="14" s="1"/>
  <c r="G1280" i="14"/>
  <c r="J1280" i="14" s="1"/>
  <c r="G1281" i="14"/>
  <c r="J1281" i="14" s="1"/>
  <c r="G1282" i="14"/>
  <c r="J1282" i="14" s="1"/>
  <c r="G1283" i="14"/>
  <c r="J1283" i="14" s="1"/>
  <c r="G1284" i="14"/>
  <c r="J1284" i="14" s="1"/>
  <c r="G1285" i="14"/>
  <c r="J1285" i="14" s="1"/>
  <c r="G1286" i="14"/>
  <c r="J1286" i="14" s="1"/>
  <c r="G1287" i="14"/>
  <c r="J1287" i="14" s="1"/>
  <c r="G1288" i="14"/>
  <c r="J1288" i="14" s="1"/>
  <c r="G1289" i="14"/>
  <c r="J1289" i="14" s="1"/>
  <c r="G1290" i="14"/>
  <c r="J1290" i="14" s="1"/>
  <c r="G1291" i="14"/>
  <c r="J1291" i="14" s="1"/>
  <c r="G1292" i="14"/>
  <c r="J1292" i="14" s="1"/>
  <c r="G1293" i="14"/>
  <c r="J1293" i="14" s="1"/>
  <c r="G1294" i="14"/>
  <c r="J1294" i="14" s="1"/>
  <c r="G1295" i="14"/>
  <c r="J1295" i="14" s="1"/>
  <c r="G1296" i="14"/>
  <c r="J1296" i="14" s="1"/>
  <c r="G1297" i="14"/>
  <c r="J1297" i="14" s="1"/>
  <c r="G1298" i="14"/>
  <c r="J1298" i="14" s="1"/>
  <c r="G1299" i="14"/>
  <c r="J1299" i="14" s="1"/>
  <c r="G1300" i="14"/>
  <c r="J1300" i="14" s="1"/>
  <c r="G1301" i="14"/>
  <c r="J1301" i="14" s="1"/>
  <c r="G1302" i="14"/>
  <c r="J1302" i="14" s="1"/>
  <c r="G1303" i="14"/>
  <c r="J1303" i="14" s="1"/>
  <c r="G1304" i="14"/>
  <c r="J1304" i="14" s="1"/>
  <c r="G1305" i="14"/>
  <c r="J1305" i="14" s="1"/>
  <c r="G1306" i="14"/>
  <c r="J1306" i="14" s="1"/>
  <c r="G1307" i="14"/>
  <c r="J1307" i="14" s="1"/>
  <c r="G1308" i="14"/>
  <c r="J1308" i="14" s="1"/>
  <c r="G1309" i="14"/>
  <c r="J1309" i="14" s="1"/>
  <c r="G1310" i="14"/>
  <c r="J1310" i="14" s="1"/>
  <c r="G1311" i="14"/>
  <c r="J1311" i="14" s="1"/>
  <c r="G1312" i="14"/>
  <c r="J1312" i="14" s="1"/>
  <c r="G1313" i="14"/>
  <c r="J1313" i="14" s="1"/>
  <c r="G1314" i="14"/>
  <c r="J1314" i="14" s="1"/>
  <c r="G1315" i="14"/>
  <c r="J1315" i="14" s="1"/>
  <c r="G1316" i="14"/>
  <c r="J1316" i="14" s="1"/>
  <c r="G1317" i="14"/>
  <c r="J1317" i="14" s="1"/>
  <c r="G1318" i="14"/>
  <c r="J1318" i="14" s="1"/>
  <c r="G1319" i="14"/>
  <c r="J1319" i="14" s="1"/>
  <c r="G1320" i="14"/>
  <c r="J1320" i="14" s="1"/>
  <c r="G1321" i="14"/>
  <c r="J1321" i="14" s="1"/>
  <c r="G1322" i="14"/>
  <c r="J1322" i="14" s="1"/>
  <c r="G1323" i="14"/>
  <c r="J1323" i="14" s="1"/>
  <c r="G1324" i="14"/>
  <c r="J1324" i="14" s="1"/>
  <c r="G1325" i="14"/>
  <c r="J1325" i="14" s="1"/>
  <c r="G1326" i="14"/>
  <c r="J1326" i="14" s="1"/>
  <c r="G1327" i="14"/>
  <c r="J1327" i="14" s="1"/>
  <c r="G1328" i="14"/>
  <c r="J1328" i="14" s="1"/>
  <c r="G1329" i="14"/>
  <c r="J1329" i="14" s="1"/>
  <c r="G1330" i="14"/>
  <c r="J1330" i="14" s="1"/>
  <c r="G1331" i="14"/>
  <c r="J1331" i="14" s="1"/>
  <c r="G1332" i="14"/>
  <c r="J1332" i="14" s="1"/>
  <c r="G1333" i="14"/>
  <c r="J1333" i="14" s="1"/>
  <c r="G1334" i="14"/>
  <c r="J1334" i="14" s="1"/>
  <c r="G1335" i="14"/>
  <c r="J1335" i="14" s="1"/>
  <c r="G1336" i="14"/>
  <c r="J1336" i="14" s="1"/>
  <c r="G1337" i="14"/>
  <c r="J1337" i="14" s="1"/>
  <c r="G1338" i="14"/>
  <c r="J1338" i="14" s="1"/>
  <c r="G1339" i="14"/>
  <c r="J1339" i="14" s="1"/>
  <c r="G1340" i="14"/>
  <c r="J1340" i="14" s="1"/>
  <c r="G1341" i="14"/>
  <c r="J1341" i="14" s="1"/>
  <c r="G1342" i="14"/>
  <c r="J1342" i="14" s="1"/>
  <c r="G1343" i="14"/>
  <c r="J1343" i="14" s="1"/>
  <c r="G1344" i="14"/>
  <c r="J1344" i="14" s="1"/>
  <c r="G1345" i="14"/>
  <c r="J1345" i="14" s="1"/>
  <c r="G1346" i="14"/>
  <c r="J1346" i="14" s="1"/>
  <c r="G1347" i="14"/>
  <c r="J1347" i="14" s="1"/>
  <c r="G1348" i="14"/>
  <c r="J1348" i="14" s="1"/>
  <c r="G1349" i="14"/>
  <c r="J1349" i="14" s="1"/>
  <c r="G1350" i="14"/>
  <c r="J1350" i="14" s="1"/>
  <c r="G1351" i="14"/>
  <c r="J1351" i="14" s="1"/>
  <c r="G1352" i="14"/>
  <c r="J1352" i="14" s="1"/>
  <c r="G1353" i="14"/>
  <c r="J1353" i="14" s="1"/>
  <c r="G1354" i="14"/>
  <c r="J1354" i="14" s="1"/>
  <c r="G1355" i="14"/>
  <c r="J1355" i="14" s="1"/>
  <c r="G1356" i="14"/>
  <c r="J1356" i="14" s="1"/>
  <c r="G1357" i="14"/>
  <c r="J1357" i="14" s="1"/>
  <c r="G1358" i="14"/>
  <c r="J1358" i="14" s="1"/>
  <c r="G1359" i="14"/>
  <c r="J1359" i="14" s="1"/>
  <c r="G1360" i="14"/>
  <c r="J1360" i="14" s="1"/>
  <c r="G1361" i="14"/>
  <c r="J1361" i="14" s="1"/>
  <c r="G1362" i="14"/>
  <c r="J1362" i="14" s="1"/>
  <c r="G1363" i="14"/>
  <c r="J1363" i="14" s="1"/>
  <c r="G1364" i="14"/>
  <c r="J1364" i="14" s="1"/>
  <c r="G1365" i="14"/>
  <c r="J1365" i="14" s="1"/>
  <c r="G1366" i="14"/>
  <c r="J1366" i="14" s="1"/>
  <c r="G1367" i="14"/>
  <c r="J1367" i="14" s="1"/>
  <c r="G1368" i="14"/>
  <c r="J1368" i="14" s="1"/>
  <c r="G1369" i="14"/>
  <c r="J1369" i="14" s="1"/>
  <c r="G1370" i="14"/>
  <c r="J1370" i="14" s="1"/>
  <c r="G1371" i="14"/>
  <c r="J1371" i="14" s="1"/>
  <c r="G1372" i="14"/>
  <c r="J1372" i="14" s="1"/>
  <c r="G1373" i="14"/>
  <c r="J1373" i="14" s="1"/>
  <c r="G1374" i="14"/>
  <c r="J1374" i="14" s="1"/>
  <c r="G1375" i="14"/>
  <c r="J1375" i="14" s="1"/>
  <c r="G1376" i="14"/>
  <c r="J1376" i="14" s="1"/>
  <c r="G1377" i="14"/>
  <c r="J1377" i="14" s="1"/>
  <c r="G1378" i="14"/>
  <c r="J1378" i="14" s="1"/>
  <c r="G1379" i="14"/>
  <c r="J1379" i="14" s="1"/>
  <c r="G1380" i="14"/>
  <c r="J1380" i="14" s="1"/>
  <c r="G1381" i="14"/>
  <c r="J1381" i="14" s="1"/>
  <c r="G1382" i="14"/>
  <c r="J1382" i="14" s="1"/>
  <c r="G1383" i="14"/>
  <c r="J1383" i="14" s="1"/>
  <c r="G1384" i="14"/>
  <c r="J1384" i="14" s="1"/>
  <c r="G1385" i="14"/>
  <c r="J1385" i="14" s="1"/>
  <c r="G1386" i="14"/>
  <c r="J1386" i="14" s="1"/>
  <c r="G1387" i="14"/>
  <c r="J1387" i="14" s="1"/>
  <c r="G1388" i="14"/>
  <c r="J1388" i="14" s="1"/>
  <c r="G1389" i="14"/>
  <c r="J1389" i="14" s="1"/>
  <c r="G1390" i="14"/>
  <c r="J1390" i="14" s="1"/>
  <c r="G1391" i="14"/>
  <c r="J1391" i="14" s="1"/>
  <c r="G1392" i="14"/>
  <c r="J1392" i="14" s="1"/>
  <c r="G1393" i="14"/>
  <c r="J1393" i="14" s="1"/>
  <c r="G1394" i="14"/>
  <c r="J1394" i="14" s="1"/>
  <c r="G1395" i="14"/>
  <c r="J1395" i="14" s="1"/>
  <c r="G1396" i="14"/>
  <c r="J1396" i="14" s="1"/>
  <c r="G1397" i="14"/>
  <c r="J1397" i="14" s="1"/>
  <c r="G1398" i="14"/>
  <c r="J1398" i="14" s="1"/>
  <c r="G1399" i="14"/>
  <c r="J1399" i="14" s="1"/>
  <c r="G1400" i="14"/>
  <c r="J1400" i="14" s="1"/>
  <c r="G1401" i="14"/>
  <c r="J1401" i="14" s="1"/>
  <c r="G1402" i="14"/>
  <c r="J1402" i="14" s="1"/>
  <c r="G1403" i="14"/>
  <c r="J1403" i="14" s="1"/>
  <c r="G1404" i="14"/>
  <c r="J1404" i="14" s="1"/>
  <c r="G1405" i="14"/>
  <c r="J1405" i="14" s="1"/>
  <c r="G1406" i="14"/>
  <c r="J1406" i="14" s="1"/>
  <c r="G1407" i="14"/>
  <c r="J1407" i="14" s="1"/>
  <c r="G1408" i="14"/>
  <c r="J1408" i="14" s="1"/>
  <c r="G1409" i="14"/>
  <c r="J1409" i="14" s="1"/>
  <c r="G1410" i="14"/>
  <c r="J1410" i="14" s="1"/>
  <c r="G1411" i="14"/>
  <c r="J1411" i="14" s="1"/>
  <c r="G1412" i="14"/>
  <c r="J1412" i="14" s="1"/>
  <c r="G1413" i="14"/>
  <c r="J1413" i="14" s="1"/>
  <c r="G1414" i="14"/>
  <c r="J1414" i="14" s="1"/>
  <c r="G1415" i="14"/>
  <c r="J1415" i="14" s="1"/>
  <c r="G1416" i="14"/>
  <c r="J1416" i="14" s="1"/>
  <c r="G1417" i="14"/>
  <c r="J1417" i="14" s="1"/>
  <c r="G1418" i="14"/>
  <c r="J1418" i="14" s="1"/>
  <c r="G1419" i="14"/>
  <c r="J1419" i="14" s="1"/>
  <c r="G1420" i="14"/>
  <c r="J1420" i="14" s="1"/>
  <c r="G1421" i="14"/>
  <c r="J1421" i="14" s="1"/>
  <c r="G1422" i="14"/>
  <c r="J1422" i="14" s="1"/>
  <c r="G1423" i="14"/>
  <c r="J1423" i="14" s="1"/>
  <c r="G1424" i="14"/>
  <c r="J1424" i="14" s="1"/>
  <c r="G1425" i="14"/>
  <c r="J1425" i="14" s="1"/>
  <c r="G1426" i="14"/>
  <c r="J1426" i="14" s="1"/>
  <c r="G1427" i="14"/>
  <c r="J1427" i="14" s="1"/>
  <c r="G1428" i="14"/>
  <c r="J1428" i="14" s="1"/>
  <c r="G1429" i="14"/>
  <c r="J1429" i="14" s="1"/>
  <c r="G1430" i="14"/>
  <c r="J1430" i="14" s="1"/>
  <c r="G1431" i="14"/>
  <c r="J1431" i="14" s="1"/>
  <c r="G1432" i="14"/>
  <c r="J1432" i="14" s="1"/>
  <c r="G1433" i="14"/>
  <c r="J1433" i="14" s="1"/>
  <c r="G1434" i="14"/>
  <c r="J1434" i="14" s="1"/>
  <c r="G1435" i="14"/>
  <c r="J1435" i="14" s="1"/>
  <c r="G1436" i="14"/>
  <c r="J1436" i="14" s="1"/>
  <c r="G1437" i="14"/>
  <c r="J1437" i="14" s="1"/>
  <c r="G1438" i="14"/>
  <c r="J1438" i="14" s="1"/>
  <c r="G1439" i="14"/>
  <c r="J1439" i="14" s="1"/>
  <c r="G1440" i="14"/>
  <c r="J1440" i="14" s="1"/>
  <c r="G1441" i="14"/>
  <c r="J1441" i="14" s="1"/>
  <c r="G1442" i="14"/>
  <c r="J1442" i="14" s="1"/>
  <c r="G1443" i="14"/>
  <c r="J1443" i="14" s="1"/>
  <c r="G1444" i="14"/>
  <c r="J1444" i="14" s="1"/>
  <c r="G1445" i="14"/>
  <c r="J1445" i="14" s="1"/>
  <c r="G1446" i="14"/>
  <c r="J1446" i="14" s="1"/>
  <c r="G1447" i="14"/>
  <c r="J1447" i="14" s="1"/>
  <c r="G1448" i="14"/>
  <c r="J1448" i="14" s="1"/>
  <c r="G1449" i="14"/>
  <c r="J1449" i="14" s="1"/>
  <c r="G1450" i="14"/>
  <c r="J1450" i="14" s="1"/>
  <c r="G1451" i="14"/>
  <c r="J1451" i="14" s="1"/>
  <c r="G1452" i="14"/>
  <c r="J1452" i="14" s="1"/>
  <c r="G1453" i="14"/>
  <c r="J1453" i="14" s="1"/>
  <c r="G1454" i="14"/>
  <c r="J1454" i="14" s="1"/>
  <c r="G1455" i="14"/>
  <c r="J1455" i="14" s="1"/>
  <c r="G1456" i="14"/>
  <c r="J1456" i="14" s="1"/>
  <c r="G1457" i="14"/>
  <c r="J1457" i="14" s="1"/>
  <c r="G1458" i="14"/>
  <c r="J1458" i="14" s="1"/>
  <c r="G1459" i="14"/>
  <c r="J1459" i="14" s="1"/>
  <c r="G1460" i="14"/>
  <c r="J1460" i="14" s="1"/>
  <c r="G1461" i="14"/>
  <c r="J1461" i="14" s="1"/>
  <c r="G1462" i="14"/>
  <c r="J1462" i="14" s="1"/>
  <c r="G1463" i="14"/>
  <c r="J1463" i="14" s="1"/>
  <c r="G1464" i="14"/>
  <c r="J1464" i="14" s="1"/>
  <c r="G1465" i="14"/>
  <c r="J1465" i="14" s="1"/>
  <c r="G1466" i="14"/>
  <c r="J1466" i="14" s="1"/>
  <c r="G1467" i="14"/>
  <c r="J1467" i="14" s="1"/>
  <c r="G1468" i="14"/>
  <c r="J1468" i="14" s="1"/>
  <c r="G1469" i="14"/>
  <c r="J1469" i="14" s="1"/>
  <c r="G1470" i="14"/>
  <c r="J1470" i="14" s="1"/>
  <c r="G1471" i="14"/>
  <c r="J1471" i="14" s="1"/>
  <c r="G1472" i="14"/>
  <c r="J1472" i="14" s="1"/>
  <c r="G1473" i="14"/>
  <c r="J1473" i="14" s="1"/>
  <c r="G1474" i="14"/>
  <c r="J1474" i="14" s="1"/>
  <c r="G1475" i="14"/>
  <c r="J1475" i="14" s="1"/>
  <c r="G1476" i="14"/>
  <c r="J1476" i="14" s="1"/>
  <c r="G1477" i="14"/>
  <c r="J1477" i="14" s="1"/>
  <c r="G1478" i="14"/>
  <c r="J1478" i="14" s="1"/>
  <c r="G1479" i="14"/>
  <c r="J1479" i="14" s="1"/>
  <c r="G1480" i="14"/>
  <c r="J1480" i="14" s="1"/>
  <c r="G1481" i="14"/>
  <c r="J1481" i="14" s="1"/>
  <c r="G1482" i="14"/>
  <c r="J1482" i="14" s="1"/>
  <c r="G1483" i="14"/>
  <c r="J1483" i="14" s="1"/>
  <c r="G1484" i="14"/>
  <c r="J1484" i="14" s="1"/>
  <c r="G1485" i="14"/>
  <c r="J1485" i="14" s="1"/>
  <c r="G1486" i="14"/>
  <c r="J1486" i="14" s="1"/>
  <c r="G1487" i="14"/>
  <c r="J1487" i="14" s="1"/>
  <c r="G1488" i="14"/>
  <c r="J1488" i="14" s="1"/>
  <c r="G1489" i="14"/>
  <c r="J1489" i="14" s="1"/>
  <c r="G1490" i="14"/>
  <c r="J1490" i="14" s="1"/>
  <c r="G1491" i="14"/>
  <c r="J1491" i="14" s="1"/>
  <c r="G1492" i="14"/>
  <c r="J1492" i="14" s="1"/>
  <c r="G1493" i="14"/>
  <c r="J1493" i="14" s="1"/>
  <c r="G1494" i="14"/>
  <c r="J1494" i="14" s="1"/>
  <c r="G1495" i="14"/>
  <c r="J1495" i="14" s="1"/>
  <c r="G1496" i="14"/>
  <c r="J1496" i="14" s="1"/>
  <c r="G1497" i="14"/>
  <c r="J1497" i="14" s="1"/>
  <c r="G1498" i="14"/>
  <c r="J1498" i="14" s="1"/>
  <c r="G1499" i="14"/>
  <c r="J1499" i="14" s="1"/>
  <c r="G1500" i="14"/>
  <c r="J1500" i="14" s="1"/>
  <c r="G1501" i="14"/>
  <c r="J1501" i="14" s="1"/>
  <c r="G1502" i="14"/>
  <c r="J1502" i="14" s="1"/>
  <c r="G1503" i="14"/>
  <c r="J1503" i="14" s="1"/>
  <c r="G1504" i="14"/>
  <c r="J1504" i="14" s="1"/>
  <c r="G1505" i="14"/>
  <c r="J1505" i="14" s="1"/>
  <c r="G1506" i="14"/>
  <c r="J1506" i="14" s="1"/>
  <c r="G1507" i="14"/>
  <c r="J1507" i="14" s="1"/>
  <c r="G1508" i="14"/>
  <c r="J1508" i="14" s="1"/>
  <c r="G1509" i="14"/>
  <c r="J1509" i="14" s="1"/>
  <c r="G1510" i="14"/>
  <c r="J1510" i="14" s="1"/>
  <c r="G1511" i="14"/>
  <c r="J1511" i="14" s="1"/>
  <c r="G1512" i="14"/>
  <c r="J1512" i="14" s="1"/>
  <c r="G1513" i="14"/>
  <c r="J1513" i="14" s="1"/>
  <c r="G1514" i="14"/>
  <c r="J1514" i="14" s="1"/>
  <c r="G1515" i="14"/>
  <c r="J1515" i="14" s="1"/>
  <c r="G1516" i="14"/>
  <c r="J1516" i="14" s="1"/>
  <c r="G1517" i="14"/>
  <c r="J1517" i="14" s="1"/>
  <c r="G1518" i="14"/>
  <c r="J1518" i="14" s="1"/>
  <c r="G1519" i="14"/>
  <c r="J1519" i="14" s="1"/>
  <c r="G1520" i="14"/>
  <c r="J1520" i="14" s="1"/>
  <c r="G1521" i="14"/>
  <c r="J1521" i="14" s="1"/>
  <c r="G1522" i="14"/>
  <c r="J1522" i="14" s="1"/>
  <c r="G1523" i="14"/>
  <c r="J1523" i="14" s="1"/>
  <c r="G1524" i="14"/>
  <c r="J1524" i="14" s="1"/>
  <c r="G1525" i="14"/>
  <c r="J1525" i="14" s="1"/>
  <c r="G1526" i="14"/>
  <c r="J1526" i="14" s="1"/>
  <c r="G1527" i="14"/>
  <c r="J1527" i="14" s="1"/>
  <c r="G1528" i="14"/>
  <c r="J1528" i="14" s="1"/>
  <c r="G1529" i="14"/>
  <c r="J1529" i="14" s="1"/>
  <c r="G1530" i="14"/>
  <c r="J1530" i="14" s="1"/>
  <c r="G1531" i="14"/>
  <c r="J1531" i="14" s="1"/>
  <c r="G1532" i="14"/>
  <c r="J1532" i="14" s="1"/>
  <c r="G1533" i="14"/>
  <c r="J1533" i="14" s="1"/>
  <c r="G1534" i="14"/>
  <c r="J1534" i="14" s="1"/>
  <c r="G1535" i="14"/>
  <c r="J1535" i="14" s="1"/>
  <c r="G1536" i="14"/>
  <c r="J1536" i="14" s="1"/>
  <c r="G1537" i="14"/>
  <c r="J1537" i="14" s="1"/>
  <c r="G1538" i="14"/>
  <c r="J1538" i="14" s="1"/>
  <c r="G1539" i="14"/>
  <c r="J1539" i="14" s="1"/>
  <c r="G1540" i="14"/>
  <c r="J1540" i="14" s="1"/>
  <c r="G1541" i="14"/>
  <c r="J1541" i="14" s="1"/>
  <c r="G1542" i="14"/>
  <c r="J1542" i="14" s="1"/>
  <c r="G1543" i="14"/>
  <c r="J1543" i="14" s="1"/>
  <c r="G1544" i="14"/>
  <c r="J1544" i="14" s="1"/>
  <c r="G1545" i="14"/>
  <c r="J1545" i="14" s="1"/>
  <c r="G1546" i="14"/>
  <c r="J1546" i="14" s="1"/>
  <c r="G1547" i="14"/>
  <c r="J1547" i="14" s="1"/>
  <c r="G1548" i="14"/>
  <c r="J1548" i="14" s="1"/>
  <c r="G1549" i="14"/>
  <c r="J1549" i="14" s="1"/>
  <c r="G1550" i="14"/>
  <c r="J1550" i="14" s="1"/>
  <c r="G1551" i="14"/>
  <c r="J1551" i="14" s="1"/>
  <c r="G1552" i="14"/>
  <c r="J1552" i="14" s="1"/>
  <c r="G1553" i="14"/>
  <c r="J1553" i="14" s="1"/>
  <c r="G1554" i="14"/>
  <c r="J1554" i="14" s="1"/>
  <c r="G1555" i="14"/>
  <c r="J1555" i="14" s="1"/>
  <c r="G1556" i="14"/>
  <c r="J1556" i="14" s="1"/>
  <c r="G1557" i="14"/>
  <c r="J1557" i="14" s="1"/>
  <c r="G1558" i="14"/>
  <c r="J1558" i="14" s="1"/>
  <c r="G1559" i="14"/>
  <c r="J1559" i="14" s="1"/>
  <c r="G1560" i="14"/>
  <c r="J1560" i="14" s="1"/>
  <c r="G1561" i="14"/>
  <c r="J1561" i="14" s="1"/>
  <c r="G1562" i="14"/>
  <c r="J1562" i="14" s="1"/>
  <c r="G1563" i="14"/>
  <c r="J1563" i="14" s="1"/>
  <c r="G1564" i="14"/>
  <c r="J1564" i="14" s="1"/>
  <c r="G1565" i="14"/>
  <c r="J1565" i="14" s="1"/>
  <c r="G1566" i="14"/>
  <c r="J1566" i="14" s="1"/>
  <c r="G1567" i="14"/>
  <c r="J1567" i="14" s="1"/>
  <c r="G1568" i="14"/>
  <c r="J1568" i="14" s="1"/>
  <c r="G1569" i="14"/>
  <c r="J1569" i="14" s="1"/>
  <c r="G1570" i="14"/>
  <c r="J1570" i="14" s="1"/>
  <c r="G1571" i="14"/>
  <c r="J1571" i="14" s="1"/>
  <c r="G1572" i="14"/>
  <c r="J1572" i="14" s="1"/>
  <c r="G1573" i="14"/>
  <c r="J1573" i="14" s="1"/>
  <c r="G1574" i="14"/>
  <c r="J1574" i="14" s="1"/>
  <c r="G1575" i="14"/>
  <c r="J1575" i="14" s="1"/>
  <c r="G1576" i="14"/>
  <c r="J1576" i="14" s="1"/>
  <c r="G1577" i="14"/>
  <c r="J1577" i="14" s="1"/>
  <c r="G1578" i="14"/>
  <c r="J1578" i="14" s="1"/>
  <c r="G1579" i="14"/>
  <c r="J1579" i="14" s="1"/>
  <c r="G1580" i="14"/>
  <c r="J1580" i="14" s="1"/>
  <c r="G1581" i="14"/>
  <c r="J1581" i="14" s="1"/>
  <c r="G1582" i="14"/>
  <c r="J1582" i="14" s="1"/>
  <c r="G1583" i="14"/>
  <c r="J1583" i="14" s="1"/>
  <c r="G1584" i="14"/>
  <c r="J1584" i="14" s="1"/>
  <c r="G1585" i="14"/>
  <c r="J1585" i="14" s="1"/>
  <c r="G1586" i="14"/>
  <c r="J1586" i="14" s="1"/>
  <c r="G1587" i="14"/>
  <c r="J1587" i="14" s="1"/>
  <c r="G1588" i="14"/>
  <c r="J1588" i="14" s="1"/>
  <c r="G1589" i="14"/>
  <c r="J1589" i="14" s="1"/>
  <c r="G1590" i="14"/>
  <c r="J1590" i="14" s="1"/>
  <c r="G1591" i="14"/>
  <c r="J1591" i="14" s="1"/>
  <c r="G1592" i="14"/>
  <c r="J1592" i="14" s="1"/>
  <c r="G1593" i="14"/>
  <c r="J1593" i="14" s="1"/>
  <c r="G1594" i="14"/>
  <c r="J1594" i="14" s="1"/>
  <c r="G1595" i="14"/>
  <c r="J1595" i="14" s="1"/>
  <c r="G1596" i="14"/>
  <c r="J1596" i="14" s="1"/>
  <c r="G1597" i="14"/>
  <c r="J1597" i="14" s="1"/>
  <c r="G1598" i="14"/>
  <c r="J1598" i="14" s="1"/>
  <c r="G1599" i="14"/>
  <c r="J1599" i="14" s="1"/>
  <c r="G1600" i="14"/>
  <c r="J1600" i="14" s="1"/>
  <c r="G1601" i="14"/>
  <c r="J1601" i="14" s="1"/>
  <c r="G1602" i="14"/>
  <c r="J1602" i="14" s="1"/>
  <c r="G1603" i="14"/>
  <c r="J1603" i="14" s="1"/>
  <c r="G1604" i="14"/>
  <c r="J1604" i="14" s="1"/>
  <c r="G1605" i="14"/>
  <c r="J1605" i="14" s="1"/>
  <c r="G1606" i="14"/>
  <c r="J1606" i="14" s="1"/>
  <c r="G1607" i="14"/>
  <c r="J1607" i="14" s="1"/>
  <c r="G1608" i="14"/>
  <c r="J1608" i="14" s="1"/>
  <c r="G1609" i="14"/>
  <c r="J1609" i="14" s="1"/>
  <c r="G1610" i="14"/>
  <c r="J1610" i="14" s="1"/>
  <c r="G1611" i="14"/>
  <c r="J1611" i="14" s="1"/>
  <c r="G1612" i="14"/>
  <c r="J1612" i="14" s="1"/>
  <c r="G1613" i="14"/>
  <c r="J1613" i="14" s="1"/>
  <c r="G1614" i="14"/>
  <c r="J1614" i="14" s="1"/>
  <c r="G1615" i="14"/>
  <c r="J1615" i="14" s="1"/>
  <c r="G1616" i="14"/>
  <c r="J1616" i="14" s="1"/>
  <c r="G1617" i="14"/>
  <c r="J1617" i="14" s="1"/>
  <c r="G1618" i="14"/>
  <c r="J1618" i="14" s="1"/>
  <c r="G1619" i="14"/>
  <c r="J1619" i="14" s="1"/>
  <c r="G1620" i="14"/>
  <c r="J1620" i="14" s="1"/>
  <c r="G1621" i="14"/>
  <c r="J1621" i="14" s="1"/>
  <c r="G1622" i="14"/>
  <c r="J1622" i="14" s="1"/>
  <c r="G1623" i="14"/>
  <c r="J1623" i="14" s="1"/>
  <c r="G1624" i="14"/>
  <c r="J1624" i="14" s="1"/>
  <c r="G1625" i="14"/>
  <c r="J1625" i="14" s="1"/>
  <c r="G1626" i="14"/>
  <c r="J1626" i="14" s="1"/>
  <c r="G1627" i="14"/>
  <c r="J1627" i="14" s="1"/>
  <c r="G1628" i="14"/>
  <c r="J1628" i="14" s="1"/>
  <c r="G1629" i="14"/>
  <c r="J1629" i="14" s="1"/>
  <c r="G1630" i="14"/>
  <c r="J1630" i="14" s="1"/>
  <c r="G1631" i="14"/>
  <c r="J1631" i="14" s="1"/>
  <c r="G1632" i="14"/>
  <c r="J1632" i="14" s="1"/>
  <c r="G1633" i="14"/>
  <c r="J1633" i="14" s="1"/>
  <c r="G1634" i="14"/>
  <c r="J1634" i="14" s="1"/>
  <c r="G1635" i="14"/>
  <c r="J1635" i="14" s="1"/>
  <c r="G1636" i="14"/>
  <c r="J1636" i="14" s="1"/>
  <c r="G1637" i="14"/>
  <c r="J1637" i="14" s="1"/>
  <c r="G1638" i="14"/>
  <c r="J1638" i="14" s="1"/>
  <c r="G1639" i="14"/>
  <c r="J1639" i="14" s="1"/>
  <c r="G1640" i="14"/>
  <c r="J1640" i="14" s="1"/>
  <c r="G1641" i="14"/>
  <c r="J1641" i="14" s="1"/>
  <c r="G1642" i="14"/>
  <c r="J1642" i="14" s="1"/>
  <c r="G1643" i="14"/>
  <c r="J1643" i="14" s="1"/>
  <c r="G1644" i="14"/>
  <c r="J1644" i="14" s="1"/>
  <c r="G1645" i="14"/>
  <c r="J1645" i="14" s="1"/>
  <c r="G1646" i="14"/>
  <c r="J1646" i="14" s="1"/>
  <c r="G1647" i="14"/>
  <c r="J1647" i="14" s="1"/>
  <c r="G1648" i="14"/>
  <c r="J1648" i="14" s="1"/>
  <c r="G1649" i="14"/>
  <c r="J1649" i="14" s="1"/>
  <c r="G1650" i="14"/>
  <c r="J1650" i="14" s="1"/>
  <c r="G1651" i="14"/>
  <c r="J1651" i="14" s="1"/>
  <c r="G1652" i="14"/>
  <c r="J1652" i="14" s="1"/>
  <c r="G1653" i="14"/>
  <c r="J1653" i="14" s="1"/>
  <c r="G1654" i="14"/>
  <c r="J1654" i="14" s="1"/>
  <c r="G1655" i="14"/>
  <c r="J1655" i="14" s="1"/>
  <c r="G1656" i="14"/>
  <c r="J1656" i="14" s="1"/>
  <c r="G1657" i="14"/>
  <c r="J1657" i="14" s="1"/>
  <c r="G1658" i="14"/>
  <c r="J1658" i="14" s="1"/>
  <c r="G1659" i="14"/>
  <c r="J1659" i="14" s="1"/>
  <c r="G1660" i="14"/>
  <c r="J1660" i="14" s="1"/>
  <c r="G1661" i="14"/>
  <c r="J1661" i="14" s="1"/>
  <c r="G1662" i="14"/>
  <c r="J1662" i="14" s="1"/>
  <c r="G1663" i="14"/>
  <c r="J1663" i="14" s="1"/>
  <c r="G1664" i="14"/>
  <c r="J1664" i="14" s="1"/>
  <c r="G1665" i="14"/>
  <c r="J1665" i="14" s="1"/>
  <c r="G1666" i="14"/>
  <c r="J1666" i="14" s="1"/>
  <c r="G1667" i="14"/>
  <c r="J1667" i="14" s="1"/>
  <c r="G1668" i="14"/>
  <c r="J1668" i="14" s="1"/>
  <c r="G1669" i="14"/>
  <c r="J1669" i="14" s="1"/>
  <c r="G1670" i="14"/>
  <c r="J1670" i="14" s="1"/>
  <c r="G1671" i="14"/>
  <c r="J1671" i="14" s="1"/>
  <c r="G1672" i="14"/>
  <c r="J1672" i="14" s="1"/>
  <c r="G1673" i="14"/>
  <c r="J1673" i="14" s="1"/>
  <c r="G1674" i="14"/>
  <c r="J1674" i="14" s="1"/>
  <c r="G1675" i="14"/>
  <c r="J1675" i="14" s="1"/>
  <c r="G1676" i="14"/>
  <c r="J1676" i="14" s="1"/>
  <c r="G1677" i="14"/>
  <c r="J1677" i="14" s="1"/>
  <c r="G1678" i="14"/>
  <c r="J1678" i="14" s="1"/>
  <c r="G1679" i="14"/>
  <c r="J1679" i="14" s="1"/>
  <c r="G1680" i="14"/>
  <c r="J1680" i="14" s="1"/>
  <c r="G1681" i="14"/>
  <c r="J1681" i="14" s="1"/>
  <c r="G1682" i="14"/>
  <c r="J1682" i="14" s="1"/>
  <c r="G1683" i="14"/>
  <c r="J1683" i="14" s="1"/>
  <c r="G1684" i="14"/>
  <c r="J1684" i="14" s="1"/>
  <c r="G1685" i="14"/>
  <c r="J1685" i="14" s="1"/>
  <c r="G1686" i="14"/>
  <c r="J1686" i="14" s="1"/>
  <c r="G1687" i="14"/>
  <c r="J1687" i="14" s="1"/>
  <c r="G1688" i="14"/>
  <c r="J1688" i="14" s="1"/>
  <c r="G1689" i="14"/>
  <c r="J1689" i="14" s="1"/>
  <c r="G1690" i="14"/>
  <c r="J1690" i="14" s="1"/>
  <c r="G1691" i="14"/>
  <c r="J1691" i="14" s="1"/>
  <c r="G1692" i="14"/>
  <c r="J1692" i="14" s="1"/>
  <c r="G1693" i="14"/>
  <c r="J1693" i="14" s="1"/>
  <c r="G1694" i="14"/>
  <c r="J1694" i="14" s="1"/>
  <c r="G1695" i="14"/>
  <c r="J1695" i="14" s="1"/>
  <c r="G1696" i="14"/>
  <c r="J1696" i="14" s="1"/>
  <c r="G1697" i="14"/>
  <c r="J1697" i="14" s="1"/>
  <c r="G1698" i="14"/>
  <c r="J1698" i="14" s="1"/>
  <c r="G1699" i="14"/>
  <c r="J1699" i="14" s="1"/>
  <c r="G1700" i="14"/>
  <c r="J1700" i="14" s="1"/>
  <c r="G1701" i="14"/>
  <c r="J1701" i="14" s="1"/>
  <c r="G1702" i="14"/>
  <c r="J1702" i="14" s="1"/>
  <c r="G1703" i="14"/>
  <c r="J1703" i="14" s="1"/>
  <c r="G1704" i="14"/>
  <c r="J1704" i="14" s="1"/>
  <c r="G1705" i="14"/>
  <c r="J1705" i="14" s="1"/>
  <c r="G1706" i="14"/>
  <c r="J1706" i="14" s="1"/>
  <c r="G1707" i="14"/>
  <c r="J1707" i="14" s="1"/>
  <c r="G1708" i="14"/>
  <c r="J1708" i="14" s="1"/>
  <c r="G1709" i="14"/>
  <c r="J1709" i="14" s="1"/>
  <c r="G1710" i="14"/>
  <c r="J1710" i="14" s="1"/>
  <c r="G1711" i="14"/>
  <c r="J1711" i="14" s="1"/>
  <c r="G1712" i="14"/>
  <c r="J1712" i="14" s="1"/>
  <c r="G1713" i="14"/>
  <c r="J1713" i="14" s="1"/>
  <c r="G1714" i="14"/>
  <c r="J1714" i="14" s="1"/>
  <c r="G1715" i="14"/>
  <c r="J1715" i="14" s="1"/>
  <c r="G1716" i="14"/>
  <c r="J1716" i="14" s="1"/>
  <c r="G1717" i="14"/>
  <c r="J1717" i="14" s="1"/>
  <c r="G1718" i="14"/>
  <c r="J1718" i="14" s="1"/>
  <c r="G1719" i="14"/>
  <c r="J1719" i="14" s="1"/>
  <c r="G1720" i="14"/>
  <c r="J1720" i="14" s="1"/>
  <c r="G1721" i="14"/>
  <c r="J1721" i="14" s="1"/>
  <c r="G1722" i="14"/>
  <c r="J1722" i="14" s="1"/>
  <c r="G1723" i="14"/>
  <c r="J1723" i="14" s="1"/>
  <c r="G1724" i="14"/>
  <c r="J1724" i="14" s="1"/>
  <c r="G1725" i="14"/>
  <c r="J1725" i="14" s="1"/>
  <c r="G1726" i="14"/>
  <c r="J1726" i="14" s="1"/>
  <c r="G1727" i="14"/>
  <c r="J1727" i="14" s="1"/>
  <c r="G1728" i="14"/>
  <c r="J1728" i="14" s="1"/>
  <c r="G1729" i="14"/>
  <c r="J1729" i="14" s="1"/>
  <c r="G1730" i="14"/>
  <c r="J1730" i="14" s="1"/>
  <c r="G1731" i="14"/>
  <c r="J1731" i="14" s="1"/>
  <c r="G1732" i="14"/>
  <c r="J1732" i="14" s="1"/>
  <c r="G1733" i="14"/>
  <c r="J1733" i="14" s="1"/>
  <c r="G1734" i="14"/>
  <c r="J1734" i="14" s="1"/>
  <c r="G1735" i="14"/>
  <c r="J1735" i="14" s="1"/>
  <c r="G1736" i="14"/>
  <c r="J1736" i="14" s="1"/>
  <c r="G1737" i="14"/>
  <c r="J1737" i="14" s="1"/>
  <c r="G1738" i="14"/>
  <c r="J1738" i="14" s="1"/>
  <c r="G1739" i="14"/>
  <c r="J1739" i="14" s="1"/>
  <c r="G1740" i="14"/>
  <c r="J1740" i="14" s="1"/>
  <c r="G1741" i="14"/>
  <c r="J1741" i="14" s="1"/>
  <c r="G1742" i="14"/>
  <c r="J1742" i="14" s="1"/>
  <c r="G1743" i="14"/>
  <c r="J1743" i="14" s="1"/>
  <c r="G1744" i="14"/>
  <c r="J1744" i="14" s="1"/>
  <c r="G1745" i="14"/>
  <c r="J1745" i="14" s="1"/>
  <c r="G1746" i="14"/>
  <c r="J1746" i="14" s="1"/>
  <c r="G1747" i="14"/>
  <c r="J1747" i="14" s="1"/>
  <c r="G1748" i="14"/>
  <c r="J1748" i="14" s="1"/>
  <c r="G1749" i="14"/>
  <c r="J1749" i="14" s="1"/>
  <c r="G1750" i="14"/>
  <c r="J1750" i="14" s="1"/>
  <c r="G1751" i="14"/>
  <c r="J1751" i="14" s="1"/>
  <c r="G1752" i="14"/>
  <c r="J1752" i="14" s="1"/>
  <c r="G1753" i="14"/>
  <c r="J1753" i="14" s="1"/>
  <c r="G1754" i="14"/>
  <c r="J1754" i="14" s="1"/>
  <c r="G1755" i="14"/>
  <c r="J1755" i="14" s="1"/>
  <c r="G1756" i="14"/>
  <c r="J1756" i="14" s="1"/>
  <c r="G1757" i="14"/>
  <c r="J1757" i="14" s="1"/>
  <c r="G1758" i="14"/>
  <c r="J1758" i="14" s="1"/>
  <c r="G1759" i="14"/>
  <c r="J1759" i="14" s="1"/>
  <c r="G1760" i="14"/>
  <c r="J1760" i="14" s="1"/>
  <c r="G1761" i="14"/>
  <c r="J1761" i="14" s="1"/>
  <c r="G1762" i="14"/>
  <c r="J1762" i="14" s="1"/>
  <c r="G1763" i="14"/>
  <c r="J1763" i="14" s="1"/>
  <c r="G1764" i="14"/>
  <c r="J1764" i="14" s="1"/>
  <c r="G1765" i="14"/>
  <c r="J1765" i="14" s="1"/>
  <c r="G1766" i="14"/>
  <c r="J1766" i="14" s="1"/>
  <c r="G1767" i="14"/>
  <c r="J1767" i="14" s="1"/>
  <c r="G1768" i="14"/>
  <c r="J1768" i="14" s="1"/>
  <c r="G1769" i="14"/>
  <c r="J1769" i="14" s="1"/>
  <c r="G1770" i="14"/>
  <c r="J1770" i="14" s="1"/>
  <c r="G1771" i="14"/>
  <c r="J1771" i="14" s="1"/>
  <c r="G1772" i="14"/>
  <c r="J1772" i="14" s="1"/>
  <c r="G1773" i="14"/>
  <c r="J1773" i="14" s="1"/>
  <c r="G1774" i="14"/>
  <c r="J1774" i="14" s="1"/>
  <c r="G1775" i="14"/>
  <c r="J1775" i="14" s="1"/>
  <c r="G1776" i="14"/>
  <c r="J1776" i="14" s="1"/>
  <c r="G1777" i="14"/>
  <c r="J1777" i="14" s="1"/>
  <c r="G1778" i="14"/>
  <c r="J1778" i="14" s="1"/>
  <c r="G1779" i="14"/>
  <c r="J1779" i="14" s="1"/>
  <c r="G1780" i="14"/>
  <c r="J1780" i="14" s="1"/>
  <c r="G1781" i="14"/>
  <c r="J1781" i="14" s="1"/>
  <c r="G1782" i="14"/>
  <c r="J1782" i="14" s="1"/>
  <c r="G1783" i="14"/>
  <c r="J1783" i="14" s="1"/>
  <c r="G1784" i="14"/>
  <c r="J1784" i="14" s="1"/>
  <c r="G1785" i="14"/>
  <c r="J1785" i="14" s="1"/>
  <c r="G1786" i="14"/>
  <c r="J1786" i="14" s="1"/>
  <c r="G1787" i="14"/>
  <c r="J1787" i="14" s="1"/>
  <c r="G1788" i="14"/>
  <c r="J1788" i="14" s="1"/>
  <c r="G1789" i="14"/>
  <c r="J1789" i="14" s="1"/>
  <c r="G1790" i="14"/>
  <c r="J1790" i="14" s="1"/>
  <c r="G1791" i="14"/>
  <c r="J1791" i="14" s="1"/>
  <c r="G1792" i="14"/>
  <c r="J1792" i="14" s="1"/>
  <c r="G1793" i="14"/>
  <c r="J1793" i="14" s="1"/>
  <c r="G1794" i="14"/>
  <c r="J1794" i="14" s="1"/>
  <c r="G1795" i="14"/>
  <c r="J1795" i="14" s="1"/>
  <c r="G1796" i="14"/>
  <c r="J1796" i="14" s="1"/>
  <c r="G1797" i="14"/>
  <c r="J1797" i="14" s="1"/>
  <c r="G1798" i="14"/>
  <c r="J1798" i="14" s="1"/>
  <c r="G1799" i="14"/>
  <c r="J1799" i="14" s="1"/>
  <c r="G1800" i="14"/>
  <c r="J1800" i="14" s="1"/>
  <c r="G1801" i="14"/>
  <c r="J1801" i="14" s="1"/>
  <c r="G1802" i="14"/>
  <c r="J1802" i="14" s="1"/>
  <c r="G1803" i="14"/>
  <c r="J1803" i="14" s="1"/>
  <c r="G1804" i="14"/>
  <c r="J1804" i="14" s="1"/>
  <c r="G1805" i="14"/>
  <c r="J1805" i="14" s="1"/>
  <c r="G1806" i="14"/>
  <c r="J1806" i="14" s="1"/>
  <c r="G1807" i="14"/>
  <c r="J1807" i="14" s="1"/>
  <c r="G1808" i="14"/>
  <c r="J1808" i="14" s="1"/>
  <c r="G1809" i="14"/>
  <c r="J1809" i="14" s="1"/>
  <c r="G1810" i="14"/>
  <c r="J1810" i="14" s="1"/>
  <c r="G1811" i="14"/>
  <c r="J1811" i="14" s="1"/>
  <c r="G1812" i="14"/>
  <c r="J1812" i="14" s="1"/>
  <c r="G1813" i="14"/>
  <c r="J1813" i="14" s="1"/>
  <c r="G1814" i="14"/>
  <c r="J1814" i="14" s="1"/>
  <c r="G1815" i="14"/>
  <c r="J1815" i="14" s="1"/>
  <c r="G1816" i="14"/>
  <c r="J1816" i="14" s="1"/>
  <c r="G1817" i="14"/>
  <c r="J1817" i="14" s="1"/>
  <c r="G1818" i="14"/>
  <c r="J1818" i="14" s="1"/>
  <c r="G1819" i="14"/>
  <c r="J1819" i="14" s="1"/>
  <c r="G1820" i="14"/>
  <c r="J1820" i="14" s="1"/>
  <c r="G1821" i="14"/>
  <c r="J1821" i="14" s="1"/>
  <c r="G1822" i="14"/>
  <c r="J1822" i="14" s="1"/>
  <c r="G1823" i="14"/>
  <c r="J1823" i="14" s="1"/>
  <c r="G1824" i="14"/>
  <c r="J1824" i="14" s="1"/>
  <c r="G1825" i="14"/>
  <c r="J1825" i="14" s="1"/>
  <c r="G1826" i="14"/>
  <c r="J1826" i="14" s="1"/>
  <c r="G1827" i="14"/>
  <c r="J1827" i="14" s="1"/>
  <c r="G1828" i="14"/>
  <c r="J1828" i="14" s="1"/>
  <c r="G1829" i="14"/>
  <c r="J1829" i="14" s="1"/>
  <c r="G1830" i="14"/>
  <c r="J1830" i="14" s="1"/>
  <c r="G1831" i="14"/>
  <c r="J1831" i="14" s="1"/>
  <c r="G1832" i="14"/>
  <c r="J1832" i="14" s="1"/>
  <c r="G1833" i="14"/>
  <c r="J1833" i="14" s="1"/>
  <c r="G1834" i="14"/>
  <c r="J1834" i="14" s="1"/>
  <c r="G1835" i="14"/>
  <c r="J1835" i="14" s="1"/>
  <c r="G1836" i="14"/>
  <c r="J1836" i="14" s="1"/>
  <c r="G1837" i="14"/>
  <c r="J1837" i="14" s="1"/>
  <c r="G1838" i="14"/>
  <c r="J1838" i="14" s="1"/>
  <c r="G1839" i="14"/>
  <c r="J1839" i="14" s="1"/>
  <c r="G1840" i="14"/>
  <c r="J1840" i="14" s="1"/>
  <c r="G1841" i="14"/>
  <c r="J1841" i="14" s="1"/>
  <c r="G1842" i="14"/>
  <c r="J1842" i="14" s="1"/>
  <c r="G1843" i="14"/>
  <c r="J1843" i="14" s="1"/>
  <c r="G1844" i="14"/>
  <c r="J1844" i="14" s="1"/>
  <c r="G1845" i="14"/>
  <c r="J1845" i="14" s="1"/>
  <c r="G1846" i="14"/>
  <c r="J1846" i="14" s="1"/>
  <c r="G1847" i="14"/>
  <c r="J1847" i="14" s="1"/>
  <c r="G1848" i="14"/>
  <c r="J1848" i="14" s="1"/>
  <c r="G1849" i="14"/>
  <c r="J1849" i="14" s="1"/>
  <c r="G1850" i="14"/>
  <c r="J1850" i="14" s="1"/>
  <c r="G1851" i="14"/>
  <c r="J1851" i="14" s="1"/>
  <c r="G1852" i="14"/>
  <c r="J1852" i="14" s="1"/>
  <c r="G1853" i="14"/>
  <c r="J1853" i="14" s="1"/>
  <c r="G1854" i="14"/>
  <c r="J1854" i="14" s="1"/>
  <c r="G1855" i="14"/>
  <c r="J1855" i="14" s="1"/>
  <c r="G1856" i="14"/>
  <c r="J1856" i="14" s="1"/>
  <c r="G1857" i="14"/>
  <c r="J1857" i="14" s="1"/>
  <c r="G1858" i="14"/>
  <c r="J1858" i="14" s="1"/>
  <c r="G1859" i="14"/>
  <c r="J1859" i="14" s="1"/>
  <c r="G1860" i="14"/>
  <c r="J1860" i="14" s="1"/>
  <c r="G1861" i="14"/>
  <c r="J1861" i="14" s="1"/>
  <c r="G1862" i="14"/>
  <c r="J1862" i="14" s="1"/>
  <c r="G1863" i="14"/>
  <c r="J1863" i="14" s="1"/>
  <c r="G1864" i="14"/>
  <c r="J1864" i="14" s="1"/>
  <c r="G1865" i="14"/>
  <c r="J1865" i="14" s="1"/>
  <c r="G1866" i="14"/>
  <c r="J1866" i="14" s="1"/>
  <c r="G1867" i="14"/>
  <c r="J1867" i="14" s="1"/>
  <c r="G1868" i="14"/>
  <c r="J1868" i="14" s="1"/>
  <c r="G1869" i="14"/>
  <c r="J1869" i="14" s="1"/>
  <c r="G1870" i="14"/>
  <c r="J1870" i="14" s="1"/>
  <c r="G1871" i="14"/>
  <c r="J1871" i="14" s="1"/>
  <c r="G1872" i="14"/>
  <c r="J1872" i="14" s="1"/>
  <c r="G1873" i="14"/>
  <c r="J1873" i="14" s="1"/>
  <c r="G1874" i="14"/>
  <c r="J1874" i="14" s="1"/>
  <c r="G1875" i="14"/>
  <c r="J1875" i="14" s="1"/>
  <c r="G1876" i="14"/>
  <c r="J1876" i="14" s="1"/>
  <c r="G1877" i="14"/>
  <c r="J1877" i="14" s="1"/>
  <c r="G1878" i="14"/>
  <c r="J1878" i="14" s="1"/>
  <c r="G1879" i="14"/>
  <c r="J1879" i="14" s="1"/>
  <c r="G1880" i="14"/>
  <c r="J1880" i="14" s="1"/>
  <c r="G1881" i="14"/>
  <c r="J1881" i="14" s="1"/>
  <c r="G1882" i="14"/>
  <c r="J1882" i="14" s="1"/>
  <c r="G1883" i="14"/>
  <c r="J1883" i="14" s="1"/>
  <c r="G1884" i="14"/>
  <c r="J1884" i="14" s="1"/>
  <c r="G1885" i="14"/>
  <c r="J1885" i="14" s="1"/>
  <c r="G1886" i="14"/>
  <c r="J1886" i="14" s="1"/>
  <c r="G1887" i="14"/>
  <c r="J1887" i="14" s="1"/>
  <c r="G1888" i="14"/>
  <c r="J1888" i="14" s="1"/>
  <c r="G1889" i="14"/>
  <c r="J1889" i="14" s="1"/>
  <c r="G1890" i="14"/>
  <c r="J1890" i="14" s="1"/>
  <c r="G1891" i="14"/>
  <c r="J1891" i="14" s="1"/>
  <c r="G1892" i="14"/>
  <c r="J1892" i="14" s="1"/>
  <c r="G1893" i="14"/>
  <c r="J1893" i="14" s="1"/>
  <c r="G1894" i="14"/>
  <c r="J1894" i="14" s="1"/>
  <c r="G1895" i="14"/>
  <c r="J1895" i="14" s="1"/>
  <c r="G1896" i="14"/>
  <c r="J1896" i="14" s="1"/>
  <c r="G1897" i="14"/>
  <c r="J1897" i="14" s="1"/>
  <c r="G1898" i="14"/>
  <c r="J1898" i="14" s="1"/>
  <c r="G1899" i="14"/>
  <c r="J1899" i="14" s="1"/>
  <c r="G1900" i="14"/>
  <c r="J1900" i="14" s="1"/>
  <c r="G1901" i="14"/>
  <c r="J1901" i="14" s="1"/>
  <c r="G1902" i="14"/>
  <c r="J1902" i="14" s="1"/>
  <c r="G1903" i="14"/>
  <c r="J1903" i="14" s="1"/>
  <c r="G1904" i="14"/>
  <c r="J1904" i="14" s="1"/>
  <c r="G1905" i="14"/>
  <c r="J1905" i="14" s="1"/>
  <c r="G1906" i="14"/>
  <c r="J1906" i="14" s="1"/>
  <c r="G1907" i="14"/>
  <c r="J1907" i="14" s="1"/>
  <c r="G1908" i="14"/>
  <c r="J1908" i="14" s="1"/>
  <c r="G1909" i="14"/>
  <c r="J1909" i="14" s="1"/>
  <c r="G1910" i="14"/>
  <c r="J1910" i="14" s="1"/>
  <c r="G1911" i="14"/>
  <c r="J1911" i="14" s="1"/>
  <c r="G1912" i="14"/>
  <c r="J1912" i="14" s="1"/>
  <c r="G1913" i="14"/>
  <c r="J1913" i="14" s="1"/>
  <c r="G1914" i="14"/>
  <c r="J1914" i="14" s="1"/>
  <c r="G1915" i="14"/>
  <c r="J1915" i="14" s="1"/>
  <c r="G1916" i="14"/>
  <c r="J1916" i="14" s="1"/>
  <c r="G1917" i="14"/>
  <c r="J1917" i="14" s="1"/>
  <c r="G1918" i="14"/>
  <c r="J1918" i="14" s="1"/>
  <c r="G1919" i="14"/>
  <c r="J1919" i="14" s="1"/>
  <c r="G1920" i="14"/>
  <c r="J1920" i="14" s="1"/>
  <c r="G1921" i="14"/>
  <c r="J1921" i="14" s="1"/>
  <c r="G1922" i="14"/>
  <c r="J1922" i="14" s="1"/>
  <c r="G1923" i="14"/>
  <c r="J1923" i="14" s="1"/>
  <c r="G1924" i="14"/>
  <c r="J1924" i="14" s="1"/>
  <c r="G1925" i="14"/>
  <c r="J1925" i="14" s="1"/>
  <c r="G1926" i="14"/>
  <c r="J1926" i="14" s="1"/>
  <c r="G1927" i="14"/>
  <c r="J1927" i="14" s="1"/>
  <c r="G1928" i="14"/>
  <c r="J1928" i="14" s="1"/>
  <c r="G1929" i="14"/>
  <c r="J1929" i="14" s="1"/>
  <c r="G1930" i="14"/>
  <c r="J1930" i="14" s="1"/>
  <c r="G1931" i="14"/>
  <c r="J1931" i="14" s="1"/>
  <c r="G1932" i="14"/>
  <c r="J1932" i="14" s="1"/>
  <c r="G1933" i="14"/>
  <c r="J1933" i="14" s="1"/>
  <c r="G1934" i="14"/>
  <c r="J1934" i="14" s="1"/>
  <c r="G1935" i="14"/>
  <c r="J1935" i="14" s="1"/>
  <c r="G1936" i="14"/>
  <c r="J1936" i="14" s="1"/>
  <c r="G1937" i="14"/>
  <c r="J1937" i="14" s="1"/>
  <c r="G1938" i="14"/>
  <c r="J1938" i="14" s="1"/>
  <c r="G1939" i="14"/>
  <c r="J1939" i="14" s="1"/>
  <c r="G1940" i="14"/>
  <c r="J1940" i="14" s="1"/>
  <c r="G1941" i="14"/>
  <c r="J1941" i="14" s="1"/>
  <c r="G1942" i="14"/>
  <c r="J1942" i="14" s="1"/>
  <c r="G1943" i="14"/>
  <c r="J1943" i="14" s="1"/>
  <c r="G1944" i="14"/>
  <c r="J1944" i="14" s="1"/>
  <c r="G1945" i="14"/>
  <c r="J1945" i="14" s="1"/>
  <c r="G1946" i="14"/>
  <c r="J1946" i="14" s="1"/>
  <c r="G1947" i="14"/>
  <c r="J1947" i="14" s="1"/>
  <c r="G1948" i="14"/>
  <c r="J1948" i="14" s="1"/>
  <c r="G1949" i="14"/>
  <c r="J1949" i="14" s="1"/>
  <c r="G1950" i="14"/>
  <c r="J1950" i="14" s="1"/>
  <c r="G1951" i="14"/>
  <c r="J1951" i="14" s="1"/>
  <c r="G1952" i="14"/>
  <c r="J1952" i="14" s="1"/>
  <c r="G1953" i="14"/>
  <c r="J1953" i="14" s="1"/>
  <c r="G1954" i="14"/>
  <c r="J1954" i="14" s="1"/>
  <c r="G1955" i="14"/>
  <c r="J1955" i="14" s="1"/>
  <c r="G1956" i="14"/>
  <c r="J1956" i="14" s="1"/>
  <c r="G1957" i="14"/>
  <c r="J1957" i="14" s="1"/>
  <c r="G1958" i="14"/>
  <c r="J1958" i="14" s="1"/>
  <c r="G1959" i="14"/>
  <c r="J1959" i="14" s="1"/>
  <c r="G1960" i="14"/>
  <c r="J1960" i="14" s="1"/>
  <c r="G1961" i="14"/>
  <c r="J1961" i="14" s="1"/>
  <c r="G1962" i="14"/>
  <c r="J1962" i="14" s="1"/>
  <c r="G1963" i="14"/>
  <c r="J1963" i="14" s="1"/>
  <c r="G1964" i="14"/>
  <c r="J1964" i="14" s="1"/>
  <c r="G1965" i="14"/>
  <c r="J1965" i="14" s="1"/>
  <c r="G1966" i="14"/>
  <c r="J1966" i="14" s="1"/>
  <c r="G1967" i="14"/>
  <c r="J1967" i="14" s="1"/>
  <c r="G1968" i="14"/>
  <c r="J1968" i="14" s="1"/>
  <c r="G1969" i="14"/>
  <c r="J1969" i="14" s="1"/>
  <c r="G1970" i="14"/>
  <c r="J1970" i="14" s="1"/>
  <c r="G1971" i="14"/>
  <c r="J1971" i="14" s="1"/>
  <c r="G1972" i="14"/>
  <c r="J1972" i="14" s="1"/>
  <c r="G1973" i="14"/>
  <c r="J1973" i="14" s="1"/>
  <c r="G1974" i="14"/>
  <c r="J1974" i="14" s="1"/>
  <c r="G1975" i="14"/>
  <c r="J1975" i="14" s="1"/>
  <c r="G1976" i="14"/>
  <c r="J1976" i="14" s="1"/>
  <c r="G1977" i="14"/>
  <c r="J1977" i="14" s="1"/>
  <c r="G1978" i="14"/>
  <c r="J1978" i="14" s="1"/>
  <c r="G1979" i="14"/>
  <c r="J1979" i="14" s="1"/>
  <c r="G1980" i="14"/>
  <c r="J1980" i="14" s="1"/>
  <c r="G1981" i="14"/>
  <c r="J1981" i="14" s="1"/>
  <c r="G1982" i="14"/>
  <c r="J1982" i="14" s="1"/>
  <c r="G1983" i="14"/>
  <c r="J1983" i="14" s="1"/>
  <c r="G1984" i="14"/>
  <c r="J1984" i="14" s="1"/>
  <c r="G1985" i="14"/>
  <c r="J1985" i="14" s="1"/>
  <c r="G1986" i="14"/>
  <c r="J1986" i="14" s="1"/>
  <c r="G1987" i="14"/>
  <c r="J1987" i="14" s="1"/>
  <c r="G1988" i="14"/>
  <c r="J1988" i="14" s="1"/>
  <c r="G1989" i="14"/>
  <c r="J1989" i="14" s="1"/>
  <c r="G1990" i="14"/>
  <c r="J1990" i="14" s="1"/>
  <c r="G1991" i="14"/>
  <c r="J1991" i="14" s="1"/>
  <c r="G1992" i="14"/>
  <c r="J1992" i="14" s="1"/>
  <c r="G1993" i="14"/>
  <c r="J1993" i="14" s="1"/>
  <c r="G1994" i="14"/>
  <c r="J1994" i="14" s="1"/>
  <c r="G1995" i="14"/>
  <c r="J1995" i="14" s="1"/>
  <c r="G1996" i="14"/>
  <c r="J1996" i="14" s="1"/>
  <c r="G1997" i="14"/>
  <c r="J1997" i="14" s="1"/>
  <c r="G1998" i="14"/>
  <c r="J1998" i="14" s="1"/>
  <c r="G1999" i="14"/>
  <c r="J1999" i="14" s="1"/>
  <c r="G2000" i="14"/>
  <c r="J2000" i="14" s="1"/>
  <c r="G2001" i="14"/>
  <c r="J2001" i="14" s="1"/>
  <c r="G2002" i="14"/>
  <c r="J2002" i="14" s="1"/>
  <c r="G2003" i="14"/>
  <c r="J2003" i="14" s="1"/>
  <c r="G2004" i="14"/>
  <c r="J2004" i="14" s="1"/>
  <c r="G2005" i="14"/>
  <c r="J2005" i="14" s="1"/>
  <c r="G2006" i="14"/>
  <c r="J2006" i="14" s="1"/>
  <c r="G2007" i="14"/>
  <c r="J2007" i="14" s="1"/>
  <c r="G2008" i="14"/>
  <c r="J2008" i="14" s="1"/>
  <c r="G2009" i="14"/>
  <c r="J2009" i="14" s="1"/>
  <c r="G2010" i="14"/>
  <c r="J2010" i="14" s="1"/>
  <c r="G2011" i="14"/>
  <c r="J2011" i="14" s="1"/>
  <c r="G2012" i="14"/>
  <c r="J2012" i="14" s="1"/>
  <c r="G2013" i="14"/>
  <c r="J2013" i="14" s="1"/>
  <c r="G2014" i="14"/>
  <c r="J2014" i="14" s="1"/>
  <c r="G2015" i="14"/>
  <c r="J2015" i="14" s="1"/>
  <c r="G2016" i="14"/>
  <c r="J2016" i="14" s="1"/>
  <c r="G2017" i="14"/>
  <c r="J2017" i="14" s="1"/>
  <c r="G2018" i="14"/>
  <c r="J2018" i="14" s="1"/>
  <c r="G2019" i="14"/>
  <c r="J2019" i="14" s="1"/>
  <c r="G2020" i="14"/>
  <c r="J2020" i="14" s="1"/>
  <c r="G2021" i="14"/>
  <c r="J2021" i="14" s="1"/>
  <c r="G2022" i="14"/>
  <c r="J2022" i="14" s="1"/>
  <c r="G2023" i="14"/>
  <c r="J2023" i="14" s="1"/>
  <c r="G2024" i="14"/>
  <c r="J2024" i="14" s="1"/>
  <c r="G2025" i="14"/>
  <c r="J2025" i="14" s="1"/>
  <c r="G2026" i="14"/>
  <c r="J2026" i="14" s="1"/>
  <c r="G2027" i="14"/>
  <c r="J2027" i="14" s="1"/>
  <c r="G2028" i="14"/>
  <c r="J2028" i="14" s="1"/>
  <c r="G2029" i="14"/>
  <c r="J2029" i="14" s="1"/>
  <c r="G2030" i="14"/>
  <c r="J2030" i="14" s="1"/>
  <c r="G2031" i="14"/>
  <c r="J2031" i="14" s="1"/>
  <c r="G2032" i="14"/>
  <c r="J2032" i="14" s="1"/>
  <c r="G2033" i="14"/>
  <c r="J2033" i="14" s="1"/>
  <c r="G2034" i="14"/>
  <c r="J2034" i="14" s="1"/>
  <c r="G2035" i="14"/>
  <c r="J2035" i="14" s="1"/>
  <c r="G2036" i="14"/>
  <c r="J2036" i="14" s="1"/>
  <c r="G2037" i="14"/>
  <c r="J2037" i="14" s="1"/>
  <c r="G2038" i="14"/>
  <c r="J2038" i="14" s="1"/>
  <c r="G2039" i="14"/>
  <c r="J2039" i="14" s="1"/>
  <c r="G2040" i="14"/>
  <c r="J2040" i="14" s="1"/>
  <c r="G2041" i="14"/>
  <c r="J2041" i="14" s="1"/>
  <c r="G2042" i="14"/>
  <c r="J2042" i="14" s="1"/>
  <c r="G2043" i="14"/>
  <c r="J2043" i="14" s="1"/>
  <c r="G2044" i="14"/>
  <c r="J2044" i="14" s="1"/>
  <c r="G2045" i="14"/>
  <c r="J2045" i="14" s="1"/>
  <c r="G2046" i="14"/>
  <c r="J2046" i="14" s="1"/>
  <c r="G2047" i="14"/>
  <c r="J2047" i="14" s="1"/>
  <c r="G2048" i="14"/>
  <c r="J2048" i="14" s="1"/>
  <c r="G2049" i="14"/>
  <c r="J2049" i="14" s="1"/>
  <c r="G2050" i="14"/>
  <c r="J2050" i="14" s="1"/>
  <c r="G2051" i="14"/>
  <c r="J2051" i="14" s="1"/>
  <c r="G2052" i="14"/>
  <c r="J2052" i="14" s="1"/>
  <c r="G2053" i="14"/>
  <c r="J2053" i="14" s="1"/>
  <c r="G2054" i="14"/>
  <c r="J2054" i="14" s="1"/>
  <c r="G2055" i="14"/>
  <c r="J2055" i="14" s="1"/>
  <c r="G2056" i="14"/>
  <c r="J2056" i="14" s="1"/>
  <c r="G2057" i="14"/>
  <c r="J2057" i="14" s="1"/>
  <c r="G2058" i="14"/>
  <c r="J2058" i="14" s="1"/>
  <c r="G2059" i="14"/>
  <c r="J2059" i="14" s="1"/>
  <c r="G2060" i="14"/>
  <c r="J2060" i="14" s="1"/>
  <c r="G2061" i="14"/>
  <c r="J2061" i="14" s="1"/>
  <c r="G2062" i="14"/>
  <c r="J2062" i="14" s="1"/>
  <c r="G2063" i="14"/>
  <c r="J2063" i="14" s="1"/>
  <c r="G2064" i="14"/>
  <c r="J2064" i="14" s="1"/>
  <c r="G2065" i="14"/>
  <c r="J2065" i="14" s="1"/>
  <c r="G2066" i="14"/>
  <c r="J2066" i="14" s="1"/>
  <c r="G2067" i="14"/>
  <c r="J2067" i="14" s="1"/>
  <c r="G2068" i="14"/>
  <c r="J2068" i="14" s="1"/>
  <c r="G2069" i="14"/>
  <c r="J2069" i="14" s="1"/>
  <c r="G2070" i="14"/>
  <c r="J2070" i="14" s="1"/>
  <c r="G2071" i="14"/>
  <c r="J2071" i="14" s="1"/>
  <c r="G2072" i="14"/>
  <c r="J2072" i="14" s="1"/>
  <c r="G2073" i="14"/>
  <c r="J2073" i="14" s="1"/>
  <c r="G2074" i="14"/>
  <c r="J2074" i="14" s="1"/>
  <c r="G2075" i="14"/>
  <c r="J2075" i="14" s="1"/>
  <c r="G2076" i="14"/>
  <c r="J2076" i="14" s="1"/>
  <c r="G2077" i="14"/>
  <c r="J2077" i="14" s="1"/>
  <c r="G2078" i="14"/>
  <c r="J2078" i="14" s="1"/>
  <c r="G2079" i="14"/>
  <c r="J2079" i="14" s="1"/>
  <c r="G2080" i="14"/>
  <c r="J2080" i="14" s="1"/>
  <c r="G2081" i="14"/>
  <c r="J2081" i="14" s="1"/>
  <c r="G2082" i="14"/>
  <c r="J2082" i="14" s="1"/>
  <c r="G2083" i="14"/>
  <c r="J2083" i="14" s="1"/>
  <c r="G2084" i="14"/>
  <c r="J2084" i="14" s="1"/>
  <c r="G2085" i="14"/>
  <c r="J2085" i="14" s="1"/>
  <c r="G2086" i="14"/>
  <c r="J2086" i="14" s="1"/>
  <c r="G2087" i="14"/>
  <c r="J2087" i="14" s="1"/>
  <c r="G2088" i="14"/>
  <c r="J2088" i="14" s="1"/>
  <c r="G2089" i="14"/>
  <c r="J2089" i="14" s="1"/>
  <c r="G2090" i="14"/>
  <c r="J2090" i="14" s="1"/>
  <c r="G2091" i="14"/>
  <c r="J2091" i="14" s="1"/>
  <c r="G2092" i="14"/>
  <c r="J2092" i="14" s="1"/>
  <c r="G2093" i="14"/>
  <c r="J2093" i="14" s="1"/>
  <c r="G2094" i="14"/>
  <c r="J2094" i="14" s="1"/>
  <c r="G2095" i="14"/>
  <c r="J2095" i="14" s="1"/>
  <c r="G2096" i="14"/>
  <c r="J2096" i="14" s="1"/>
  <c r="G2097" i="14"/>
  <c r="J2097" i="14" s="1"/>
  <c r="G2098" i="14"/>
  <c r="J2098" i="14" s="1"/>
  <c r="G2099" i="14"/>
  <c r="J2099" i="14" s="1"/>
  <c r="G2100" i="14"/>
  <c r="J2100" i="14" s="1"/>
  <c r="G2101" i="14"/>
  <c r="J2101" i="14" s="1"/>
  <c r="G2102" i="14"/>
  <c r="J2102" i="14" s="1"/>
  <c r="G2103" i="14"/>
  <c r="J2103" i="14" s="1"/>
  <c r="G2104" i="14"/>
  <c r="J2104" i="14" s="1"/>
  <c r="G2105" i="14"/>
  <c r="J2105" i="14" s="1"/>
  <c r="G2106" i="14"/>
  <c r="J2106" i="14" s="1"/>
  <c r="G2107" i="14"/>
  <c r="J2107" i="14" s="1"/>
  <c r="G2108" i="14"/>
  <c r="J2108" i="14" s="1"/>
  <c r="G2109" i="14"/>
  <c r="J2109" i="14" s="1"/>
  <c r="G2110" i="14"/>
  <c r="J2110" i="14" s="1"/>
  <c r="G2111" i="14"/>
  <c r="J2111" i="14" s="1"/>
  <c r="G2112" i="14"/>
  <c r="J2112" i="14" s="1"/>
  <c r="G2113" i="14"/>
  <c r="J2113" i="14" s="1"/>
  <c r="G2114" i="14"/>
  <c r="J2114" i="14" s="1"/>
  <c r="G2115" i="14"/>
  <c r="J2115" i="14" s="1"/>
  <c r="G2116" i="14"/>
  <c r="J2116" i="14" s="1"/>
  <c r="G2117" i="14"/>
  <c r="J2117" i="14" s="1"/>
  <c r="G2118" i="14"/>
  <c r="J2118" i="14" s="1"/>
  <c r="G2119" i="14"/>
  <c r="J2119" i="14" s="1"/>
  <c r="G2120" i="14"/>
  <c r="J2120" i="14" s="1"/>
  <c r="G2121" i="14"/>
  <c r="J2121" i="14" s="1"/>
  <c r="G2122" i="14"/>
  <c r="J2122" i="14" s="1"/>
  <c r="G2123" i="14"/>
  <c r="J2123" i="14" s="1"/>
  <c r="G2124" i="14"/>
  <c r="J2124" i="14" s="1"/>
  <c r="G2125" i="14"/>
  <c r="J2125" i="14" s="1"/>
  <c r="G2126" i="14"/>
  <c r="J2126" i="14" s="1"/>
  <c r="G2127" i="14"/>
  <c r="J2127" i="14" s="1"/>
  <c r="G2128" i="14"/>
  <c r="J2128" i="14" s="1"/>
  <c r="G2129" i="14"/>
  <c r="J2129" i="14" s="1"/>
  <c r="G2130" i="14"/>
  <c r="J2130" i="14" s="1"/>
  <c r="G2131" i="14"/>
  <c r="J2131" i="14" s="1"/>
  <c r="G2132" i="14"/>
  <c r="J2132" i="14" s="1"/>
  <c r="G2133" i="14"/>
  <c r="J2133" i="14" s="1"/>
  <c r="G2134" i="14"/>
  <c r="J2134" i="14" s="1"/>
  <c r="G2135" i="14"/>
  <c r="J2135" i="14" s="1"/>
  <c r="G2136" i="14"/>
  <c r="J2136" i="14" s="1"/>
  <c r="G2137" i="14"/>
  <c r="J2137" i="14" s="1"/>
  <c r="G2138" i="14"/>
  <c r="J2138" i="14" s="1"/>
  <c r="G2139" i="14"/>
  <c r="J2139" i="14" s="1"/>
  <c r="G2140" i="14"/>
  <c r="J2140" i="14" s="1"/>
  <c r="G2141" i="14"/>
  <c r="J2141" i="14" s="1"/>
  <c r="G2142" i="14"/>
  <c r="J2142" i="14" s="1"/>
  <c r="G2143" i="14"/>
  <c r="J2143" i="14" s="1"/>
  <c r="G2144" i="14"/>
  <c r="J2144" i="14" s="1"/>
  <c r="G2145" i="14"/>
  <c r="J2145" i="14" s="1"/>
  <c r="G2146" i="14"/>
  <c r="J2146" i="14" s="1"/>
  <c r="G2147" i="14"/>
  <c r="J2147" i="14" s="1"/>
  <c r="G2148" i="14"/>
  <c r="J2148" i="14" s="1"/>
  <c r="G2149" i="14"/>
  <c r="J2149" i="14" s="1"/>
  <c r="G2150" i="14"/>
  <c r="J2150" i="14" s="1"/>
  <c r="G2151" i="14"/>
  <c r="J2151" i="14" s="1"/>
  <c r="G2152" i="14"/>
  <c r="J2152" i="14" s="1"/>
  <c r="G2153" i="14"/>
  <c r="J2153" i="14" s="1"/>
  <c r="G2154" i="14"/>
  <c r="J2154" i="14" s="1"/>
  <c r="G2155" i="14"/>
  <c r="J2155" i="14" s="1"/>
  <c r="G2156" i="14"/>
  <c r="J2156" i="14" s="1"/>
  <c r="T2" i="7"/>
  <c r="T3" i="7"/>
  <c r="T4" i="7"/>
  <c r="T5" i="7"/>
  <c r="T6" i="7"/>
  <c r="T7" i="7"/>
  <c r="T8" i="7"/>
  <c r="T9" i="7"/>
  <c r="T10" i="7"/>
  <c r="T11" i="7"/>
  <c r="T12" i="7"/>
  <c r="T13" i="7"/>
  <c r="H35" i="14" s="1"/>
  <c r="T14" i="7"/>
  <c r="T15" i="7"/>
  <c r="T16" i="7"/>
  <c r="H43" i="14" s="1"/>
  <c r="T17" i="7"/>
  <c r="T18" i="7"/>
  <c r="H50" i="14" s="1"/>
  <c r="T19" i="7"/>
  <c r="T20" i="7"/>
  <c r="H53" i="14" s="1"/>
  <c r="T21" i="7"/>
  <c r="T22" i="7"/>
  <c r="T23" i="7"/>
  <c r="H59" i="14" s="1"/>
  <c r="T24" i="7"/>
  <c r="H62" i="14" s="1"/>
  <c r="T25" i="7"/>
  <c r="H63" i="14" s="1"/>
  <c r="T26" i="7"/>
  <c r="T27" i="7"/>
  <c r="T28" i="7"/>
  <c r="T29" i="7"/>
  <c r="T30" i="7"/>
  <c r="T31" i="7"/>
  <c r="T32" i="7"/>
  <c r="H83" i="14" s="1"/>
  <c r="T33" i="7"/>
  <c r="H84" i="14" s="1"/>
  <c r="T34" i="7"/>
  <c r="T35" i="7"/>
  <c r="H88" i="14" s="1"/>
  <c r="T36" i="7"/>
  <c r="T37" i="7"/>
  <c r="T38" i="7"/>
  <c r="T39" i="7"/>
  <c r="T40" i="7"/>
  <c r="H105" i="14" s="1"/>
  <c r="T41" i="7"/>
  <c r="T42" i="7"/>
  <c r="H110" i="14" s="1"/>
  <c r="T43" i="7"/>
  <c r="T44" i="7"/>
  <c r="T45" i="7"/>
  <c r="T46" i="7"/>
  <c r="H120" i="14" s="1"/>
  <c r="T47" i="7"/>
  <c r="H124" i="14" s="1"/>
  <c r="T48" i="7"/>
  <c r="H128" i="14" s="1"/>
  <c r="T49" i="7"/>
  <c r="H130" i="14" s="1"/>
  <c r="T50" i="7"/>
  <c r="T51" i="7"/>
  <c r="H135" i="14" s="1"/>
  <c r="T52" i="7"/>
  <c r="T53" i="7"/>
  <c r="T54" i="7"/>
  <c r="T55" i="7"/>
  <c r="T56" i="7"/>
  <c r="T57" i="7"/>
  <c r="T58" i="7"/>
  <c r="T59" i="7"/>
  <c r="T60" i="7"/>
  <c r="T61" i="7"/>
  <c r="H161" i="14" s="1"/>
  <c r="T62" i="7"/>
  <c r="T63" i="7"/>
  <c r="T64" i="7"/>
  <c r="H171" i="14" s="1"/>
  <c r="T65" i="7"/>
  <c r="T66" i="7"/>
  <c r="T67" i="7"/>
  <c r="H178" i="14" s="1"/>
  <c r="T68" i="7"/>
  <c r="T69" i="7"/>
  <c r="T70" i="7"/>
  <c r="H185" i="14" s="1"/>
  <c r="T71" i="7"/>
  <c r="H186" i="14" s="1"/>
  <c r="T72" i="7"/>
  <c r="T73" i="7"/>
  <c r="T74" i="7"/>
  <c r="H192" i="14" s="1"/>
  <c r="T75" i="7"/>
  <c r="H193" i="14" s="1"/>
  <c r="T76" i="7"/>
  <c r="H194" i="14" s="1"/>
  <c r="T77" i="7"/>
  <c r="T78" i="7"/>
  <c r="H202" i="14" s="1"/>
  <c r="T79" i="7"/>
  <c r="T80" i="7"/>
  <c r="T81" i="7"/>
  <c r="T82" i="7"/>
  <c r="T83" i="7"/>
  <c r="H220" i="14" s="1"/>
  <c r="T84" i="7"/>
  <c r="T85" i="7"/>
  <c r="H224" i="14" s="1"/>
  <c r="T86" i="7"/>
  <c r="T87" i="7"/>
  <c r="T88" i="7"/>
  <c r="T89" i="7"/>
  <c r="T90" i="7"/>
  <c r="H237" i="14" s="1"/>
  <c r="T91" i="7"/>
  <c r="T92" i="7"/>
  <c r="T93" i="7"/>
  <c r="T94" i="7"/>
  <c r="T95" i="7"/>
  <c r="H251" i="14" s="1"/>
  <c r="T96" i="7"/>
  <c r="T97" i="7"/>
  <c r="T98" i="7"/>
  <c r="T99" i="7"/>
  <c r="H263" i="14" s="1"/>
  <c r="T100" i="7"/>
  <c r="T101" i="7"/>
  <c r="T102" i="7"/>
  <c r="T103" i="7"/>
  <c r="H273" i="14" s="1"/>
  <c r="T104" i="7"/>
  <c r="T105" i="7"/>
  <c r="T106" i="7"/>
  <c r="T107" i="7"/>
  <c r="H283" i="14" s="1"/>
  <c r="T108" i="7"/>
  <c r="T109" i="7"/>
  <c r="H287" i="14" s="1"/>
  <c r="T110" i="7"/>
  <c r="H290" i="14" s="1"/>
  <c r="T111" i="7"/>
  <c r="T112" i="7"/>
  <c r="T113" i="7"/>
  <c r="T114" i="7"/>
  <c r="T115" i="7"/>
  <c r="T116" i="7"/>
  <c r="T117" i="7"/>
  <c r="T118" i="7"/>
  <c r="H313" i="14" s="1"/>
  <c r="T119" i="7"/>
  <c r="H315" i="14" s="1"/>
  <c r="T120" i="7"/>
  <c r="T121" i="7"/>
  <c r="T122" i="7"/>
  <c r="T123" i="7"/>
  <c r="T124" i="7"/>
  <c r="T125" i="7"/>
  <c r="H331" i="14" s="1"/>
  <c r="T126" i="7"/>
  <c r="T127" i="7"/>
  <c r="T128" i="7"/>
  <c r="T129" i="7"/>
  <c r="T130" i="7"/>
  <c r="H342" i="14" s="1"/>
  <c r="T131" i="7"/>
  <c r="H344" i="14" s="1"/>
  <c r="T132" i="7"/>
  <c r="H345" i="14" s="1"/>
  <c r="T133" i="7"/>
  <c r="T134" i="7"/>
  <c r="T135" i="7"/>
  <c r="H353" i="14" s="1"/>
  <c r="T136" i="7"/>
  <c r="T137" i="7"/>
  <c r="T138" i="7"/>
  <c r="T139" i="7"/>
  <c r="T140" i="7"/>
  <c r="H367" i="14" s="1"/>
  <c r="T141" i="7"/>
  <c r="T142" i="7"/>
  <c r="H374" i="14" s="1"/>
  <c r="T143" i="7"/>
  <c r="T144" i="7"/>
  <c r="H380" i="14" s="1"/>
  <c r="T145" i="7"/>
  <c r="H384" i="14" s="1"/>
  <c r="T146" i="7"/>
  <c r="H385" i="14" s="1"/>
  <c r="T147" i="7"/>
  <c r="H388" i="14" s="1"/>
  <c r="T148" i="7"/>
  <c r="H391" i="14" s="1"/>
  <c r="T149" i="7"/>
  <c r="T150" i="7"/>
  <c r="T151" i="7"/>
  <c r="H399" i="14" s="1"/>
  <c r="T152" i="7"/>
  <c r="H402" i="14" s="1"/>
  <c r="T153" i="7"/>
  <c r="T154" i="7"/>
  <c r="T155" i="7"/>
  <c r="T156" i="7"/>
  <c r="T157" i="7"/>
  <c r="H417" i="14" s="1"/>
  <c r="T158" i="7"/>
  <c r="T159" i="7"/>
  <c r="H421" i="14" s="1"/>
  <c r="T160" i="7"/>
  <c r="T161" i="7"/>
  <c r="T162" i="7"/>
  <c r="T163" i="7"/>
  <c r="T164" i="7"/>
  <c r="T165" i="7"/>
  <c r="H439" i="14" s="1"/>
  <c r="T166" i="7"/>
  <c r="H440" i="14" s="1"/>
  <c r="T167" i="7"/>
  <c r="H441" i="14" s="1"/>
  <c r="T168" i="7"/>
  <c r="T169" i="7"/>
  <c r="T170" i="7"/>
  <c r="T171" i="7"/>
  <c r="T172" i="7"/>
  <c r="H456" i="14" s="1"/>
  <c r="T173" i="7"/>
  <c r="H459" i="14" s="1"/>
  <c r="T174" i="7"/>
  <c r="T175" i="7"/>
  <c r="T176" i="7"/>
  <c r="H469" i="14" s="1"/>
  <c r="T177" i="7"/>
  <c r="H470" i="14" s="1"/>
  <c r="T178" i="7"/>
  <c r="T179" i="7"/>
  <c r="T180" i="7"/>
  <c r="T181" i="7"/>
  <c r="H479" i="14" s="1"/>
  <c r="T182" i="7"/>
  <c r="H480" i="14" s="1"/>
  <c r="T183" i="7"/>
  <c r="T184" i="7"/>
  <c r="T185" i="7"/>
  <c r="T186" i="7"/>
  <c r="T187" i="7"/>
  <c r="H492" i="14" s="1"/>
  <c r="T188" i="7"/>
  <c r="T189" i="7"/>
  <c r="H495" i="14" s="1"/>
  <c r="T190" i="7"/>
  <c r="T191" i="7"/>
  <c r="H502" i="14" s="1"/>
  <c r="T192" i="7"/>
  <c r="H505" i="14" s="1"/>
  <c r="T193" i="7"/>
  <c r="T194" i="7"/>
  <c r="T195" i="7"/>
  <c r="H514" i="14" s="1"/>
  <c r="T196" i="7"/>
  <c r="T197" i="7"/>
  <c r="T198" i="7"/>
  <c r="T199" i="7"/>
  <c r="H525" i="14" s="1"/>
  <c r="T200" i="7"/>
  <c r="T201" i="7"/>
  <c r="T202" i="7"/>
  <c r="H533" i="14" s="1"/>
  <c r="T203" i="7"/>
  <c r="T204" i="7"/>
  <c r="T205" i="7"/>
  <c r="T206" i="7"/>
  <c r="T207" i="7"/>
  <c r="T208" i="7"/>
  <c r="T209" i="7"/>
  <c r="T210" i="7"/>
  <c r="T211" i="7"/>
  <c r="H557" i="14" s="1"/>
  <c r="T212" i="7"/>
  <c r="H558" i="14" s="1"/>
  <c r="T213" i="7"/>
  <c r="T214" i="7"/>
  <c r="T215" i="7"/>
  <c r="H569" i="14" s="1"/>
  <c r="T216" i="7"/>
  <c r="H571" i="14" s="1"/>
  <c r="T217" i="7"/>
  <c r="T218" i="7"/>
  <c r="T219" i="7"/>
  <c r="T220" i="7"/>
  <c r="T221" i="7"/>
  <c r="T222" i="7"/>
  <c r="T223" i="7"/>
  <c r="T224" i="7"/>
  <c r="H595" i="14" s="1"/>
  <c r="T225" i="7"/>
  <c r="T226" i="7"/>
  <c r="T227" i="7"/>
  <c r="T228" i="7"/>
  <c r="T229" i="7"/>
  <c r="T230" i="7"/>
  <c r="T231" i="7"/>
  <c r="T232" i="7"/>
  <c r="H614" i="14" s="1"/>
  <c r="T233" i="7"/>
  <c r="T234" i="7"/>
  <c r="T235" i="7"/>
  <c r="H622" i="14" s="1"/>
  <c r="T236" i="7"/>
  <c r="H623" i="14" s="1"/>
  <c r="T237" i="7"/>
  <c r="T238" i="7"/>
  <c r="H626" i="14" s="1"/>
  <c r="T239" i="7"/>
  <c r="H631" i="14" s="1"/>
  <c r="T240" i="7"/>
  <c r="H633" i="14" s="1"/>
  <c r="T241" i="7"/>
  <c r="T242" i="7"/>
  <c r="T243" i="7"/>
  <c r="H641" i="14" s="1"/>
  <c r="T244" i="7"/>
  <c r="T245" i="7"/>
  <c r="T246" i="7"/>
  <c r="T247" i="7"/>
  <c r="H652" i="14" s="1"/>
  <c r="T248" i="7"/>
  <c r="H653" i="14" s="1"/>
  <c r="T249" i="7"/>
  <c r="H655" i="14" s="1"/>
  <c r="T250" i="7"/>
  <c r="H657" i="14" s="1"/>
  <c r="T251" i="7"/>
  <c r="T252" i="7"/>
  <c r="T253" i="7"/>
  <c r="T254" i="7"/>
  <c r="T255" i="7"/>
  <c r="H668" i="14" s="1"/>
  <c r="T256" i="7"/>
  <c r="H670" i="14" s="1"/>
  <c r="T257" i="7"/>
  <c r="H673" i="14" s="1"/>
  <c r="T258" i="7"/>
  <c r="T259" i="7"/>
  <c r="H678" i="14" s="1"/>
  <c r="T260" i="7"/>
  <c r="T261" i="7"/>
  <c r="T262" i="7"/>
  <c r="T263" i="7"/>
  <c r="T264" i="7"/>
  <c r="T265" i="7"/>
  <c r="T266" i="7"/>
  <c r="T267" i="7"/>
  <c r="T268" i="7"/>
  <c r="T269" i="7"/>
  <c r="T270" i="7"/>
  <c r="T271" i="7"/>
  <c r="H712" i="14" s="1"/>
  <c r="T272" i="7"/>
  <c r="T273" i="7"/>
  <c r="H718" i="14" s="1"/>
  <c r="T274" i="7"/>
  <c r="T275" i="7"/>
  <c r="T276" i="7"/>
  <c r="T277" i="7"/>
  <c r="T278" i="7"/>
  <c r="T279" i="7"/>
  <c r="T280" i="7"/>
  <c r="T281" i="7"/>
  <c r="T282" i="7"/>
  <c r="T283" i="7"/>
  <c r="T284" i="7"/>
  <c r="T285" i="7"/>
  <c r="H754" i="14" s="1"/>
  <c r="T286" i="7"/>
  <c r="T287" i="7"/>
  <c r="H758" i="14" s="1"/>
  <c r="T288" i="7"/>
  <c r="T289" i="7"/>
  <c r="T290" i="7"/>
  <c r="T291" i="7"/>
  <c r="T292" i="7"/>
  <c r="H776" i="14" s="1"/>
  <c r="T293" i="7"/>
  <c r="T294" i="7"/>
  <c r="H782" i="14" s="1"/>
  <c r="T295" i="7"/>
  <c r="H789" i="14" s="1"/>
  <c r="T296" i="7"/>
  <c r="H790" i="14" s="1"/>
  <c r="T297" i="7"/>
  <c r="T298" i="7"/>
  <c r="T299" i="7"/>
  <c r="H796" i="14" s="1"/>
  <c r="T300" i="7"/>
  <c r="H798" i="14" s="1"/>
  <c r="T301" i="7"/>
  <c r="T302" i="7"/>
  <c r="T303" i="7"/>
  <c r="T304" i="7"/>
  <c r="T305" i="7"/>
  <c r="T306" i="7"/>
  <c r="T307" i="7"/>
  <c r="T308" i="7"/>
  <c r="T309" i="7"/>
  <c r="T310" i="7"/>
  <c r="H830" i="14" s="1"/>
  <c r="T311" i="7"/>
  <c r="T312" i="7"/>
  <c r="T313" i="7"/>
  <c r="T314" i="7"/>
  <c r="H840" i="14" s="1"/>
  <c r="T315" i="7"/>
  <c r="T316" i="7"/>
  <c r="T317" i="7"/>
  <c r="T318" i="7"/>
  <c r="T319" i="7"/>
  <c r="T320" i="7"/>
  <c r="T321" i="7"/>
  <c r="T322" i="7"/>
  <c r="H859" i="14" s="1"/>
  <c r="T323" i="7"/>
  <c r="T324" i="7"/>
  <c r="H862" i="14" s="1"/>
  <c r="T325" i="7"/>
  <c r="T326" i="7"/>
  <c r="H867" i="14" s="1"/>
  <c r="T327" i="7"/>
  <c r="H871" i="14" s="1"/>
  <c r="T328" i="7"/>
  <c r="T329" i="7"/>
  <c r="T330" i="7"/>
  <c r="T331" i="7"/>
  <c r="T332" i="7"/>
  <c r="T333" i="7"/>
  <c r="T334" i="7"/>
  <c r="T335" i="7"/>
  <c r="H894" i="14" s="1"/>
  <c r="T336" i="7"/>
  <c r="H896" i="14" s="1"/>
  <c r="T337" i="7"/>
  <c r="T338" i="7"/>
  <c r="H900" i="14" s="1"/>
  <c r="T339" i="7"/>
  <c r="H901" i="14" s="1"/>
  <c r="T340" i="7"/>
  <c r="H902" i="14" s="1"/>
  <c r="T341" i="7"/>
  <c r="T342" i="7"/>
  <c r="T343" i="7"/>
  <c r="H908" i="14" s="1"/>
  <c r="T344" i="7"/>
  <c r="H910" i="14" s="1"/>
  <c r="T345" i="7"/>
  <c r="T346" i="7"/>
  <c r="T347" i="7"/>
  <c r="T348" i="7"/>
  <c r="H920" i="14" s="1"/>
  <c r="T349" i="7"/>
  <c r="T350" i="7"/>
  <c r="T351" i="7"/>
  <c r="H928" i="14" s="1"/>
  <c r="T352" i="7"/>
  <c r="H930" i="14" s="1"/>
  <c r="T353" i="7"/>
  <c r="H932" i="14" s="1"/>
  <c r="T354" i="7"/>
  <c r="T355" i="7"/>
  <c r="H936" i="14" s="1"/>
  <c r="T356" i="7"/>
  <c r="H937" i="14" s="1"/>
  <c r="T357" i="7"/>
  <c r="T358" i="7"/>
  <c r="T359" i="7"/>
  <c r="H943" i="14" s="1"/>
  <c r="T360" i="7"/>
  <c r="T361" i="7"/>
  <c r="T362" i="7"/>
  <c r="H954" i="14" s="1"/>
  <c r="T363" i="7"/>
  <c r="T364" i="7"/>
  <c r="H958" i="14" s="1"/>
  <c r="T365" i="7"/>
  <c r="T366" i="7"/>
  <c r="T367" i="7"/>
  <c r="T368" i="7"/>
  <c r="T369" i="7"/>
  <c r="H972" i="14" s="1"/>
  <c r="T370" i="7"/>
  <c r="T371" i="7"/>
  <c r="T372" i="7"/>
  <c r="T373" i="7"/>
  <c r="T374" i="7"/>
  <c r="T375" i="7"/>
  <c r="H985" i="14" s="1"/>
  <c r="T376" i="7"/>
  <c r="T377" i="7"/>
  <c r="T378" i="7"/>
  <c r="T379" i="7"/>
  <c r="T380" i="7"/>
  <c r="H1004" i="14" s="1"/>
  <c r="T381" i="7"/>
  <c r="T382" i="7"/>
  <c r="H1007" i="14" s="1"/>
  <c r="T383" i="7"/>
  <c r="T384" i="7"/>
  <c r="T385" i="7"/>
  <c r="H1012" i="14" s="1"/>
  <c r="T386" i="7"/>
  <c r="T387" i="7"/>
  <c r="T388" i="7"/>
  <c r="T389" i="7"/>
  <c r="T390" i="7"/>
  <c r="T391" i="7"/>
  <c r="T392" i="7"/>
  <c r="H1033" i="14" s="1"/>
  <c r="T393" i="7"/>
  <c r="H1034" i="14" s="1"/>
  <c r="T394" i="7"/>
  <c r="T395" i="7"/>
  <c r="T396" i="7"/>
  <c r="T397" i="7"/>
  <c r="T398" i="7"/>
  <c r="T399" i="7"/>
  <c r="H1048" i="14" s="1"/>
  <c r="T400" i="7"/>
  <c r="T401" i="7"/>
  <c r="H1054" i="14" s="1"/>
  <c r="T402" i="7"/>
  <c r="T403" i="7"/>
  <c r="T404" i="7"/>
  <c r="T405" i="7"/>
  <c r="T406" i="7"/>
  <c r="H1065" i="14" s="1"/>
  <c r="T407" i="7"/>
  <c r="T408" i="7"/>
  <c r="T409" i="7"/>
  <c r="H1071" i="14" s="1"/>
  <c r="T410" i="7"/>
  <c r="T411" i="7"/>
  <c r="T412" i="7"/>
  <c r="T413" i="7"/>
  <c r="H1086" i="14" s="1"/>
  <c r="T414" i="7"/>
  <c r="H1088" i="14" s="1"/>
  <c r="T415" i="7"/>
  <c r="H1090" i="14" s="1"/>
  <c r="T416" i="7"/>
  <c r="H1091" i="14" s="1"/>
  <c r="T417" i="7"/>
  <c r="T418" i="7"/>
  <c r="T419" i="7"/>
  <c r="T420" i="7"/>
  <c r="T421" i="7"/>
  <c r="H1104" i="14" s="1"/>
  <c r="T422" i="7"/>
  <c r="T423" i="7"/>
  <c r="H1108" i="14" s="1"/>
  <c r="T424" i="7"/>
  <c r="T425" i="7"/>
  <c r="T426" i="7"/>
  <c r="H1118" i="14" s="1"/>
  <c r="T427" i="7"/>
  <c r="T428" i="7"/>
  <c r="H1122" i="14" s="1"/>
  <c r="T429" i="7"/>
  <c r="T430" i="7"/>
  <c r="T431" i="7"/>
  <c r="H1130" i="14" s="1"/>
  <c r="T432" i="7"/>
  <c r="T433" i="7"/>
  <c r="H1135" i="14" s="1"/>
  <c r="T434" i="7"/>
  <c r="T435" i="7"/>
  <c r="T436" i="7"/>
  <c r="H1142" i="14" s="1"/>
  <c r="T437" i="7"/>
  <c r="H1145" i="14" s="1"/>
  <c r="T438" i="7"/>
  <c r="T439" i="7"/>
  <c r="H1149" i="14" s="1"/>
  <c r="T440" i="7"/>
  <c r="H1152" i="14" s="1"/>
  <c r="T441" i="7"/>
  <c r="T442" i="7"/>
  <c r="T443" i="7"/>
  <c r="H1160" i="14" s="1"/>
  <c r="T444" i="7"/>
  <c r="T445" i="7"/>
  <c r="T446" i="7"/>
  <c r="H1168" i="14" s="1"/>
  <c r="T447" i="7"/>
  <c r="H1171" i="14" s="1"/>
  <c r="T448" i="7"/>
  <c r="H1175" i="14" s="1"/>
  <c r="T449" i="7"/>
  <c r="T450" i="7"/>
  <c r="T451" i="7"/>
  <c r="T452" i="7"/>
  <c r="H1187" i="14" s="1"/>
  <c r="T453" i="7"/>
  <c r="H1190" i="14" s="1"/>
  <c r="T454" i="7"/>
  <c r="T455" i="7"/>
  <c r="H1196" i="14" s="1"/>
  <c r="T456" i="7"/>
  <c r="H1198" i="14" s="1"/>
  <c r="T457" i="7"/>
  <c r="T458" i="7"/>
  <c r="T459" i="7"/>
  <c r="T460" i="7"/>
  <c r="H1209" i="14" s="1"/>
  <c r="T461" i="7"/>
  <c r="T462" i="7"/>
  <c r="T463" i="7"/>
  <c r="H1217" i="14" s="1"/>
  <c r="T464" i="7"/>
  <c r="H1219" i="14" s="1"/>
  <c r="T465" i="7"/>
  <c r="T466" i="7"/>
  <c r="H1225" i="14" s="1"/>
  <c r="T467" i="7"/>
  <c r="T468" i="7"/>
  <c r="H1231" i="14" s="1"/>
  <c r="T469" i="7"/>
  <c r="H1236" i="14" s="1"/>
  <c r="T470" i="7"/>
  <c r="T471" i="7"/>
  <c r="H1241" i="14" s="1"/>
  <c r="T472" i="7"/>
  <c r="H1244" i="14" s="1"/>
  <c r="T473" i="7"/>
  <c r="T474" i="7"/>
  <c r="T475" i="7"/>
  <c r="H1252" i="14" s="1"/>
  <c r="T476" i="7"/>
  <c r="T477" i="7"/>
  <c r="T478" i="7"/>
  <c r="T479" i="7"/>
  <c r="H1260" i="14" s="1"/>
  <c r="T480" i="7"/>
  <c r="H1264" i="14" s="1"/>
  <c r="T481" i="7"/>
  <c r="T482" i="7"/>
  <c r="T483" i="7"/>
  <c r="T484" i="7"/>
  <c r="T485" i="7"/>
  <c r="T486" i="7"/>
  <c r="H1280" i="14" s="1"/>
  <c r="T487" i="7"/>
  <c r="T488" i="7"/>
  <c r="H1284" i="14" s="1"/>
  <c r="T489" i="7"/>
  <c r="T490" i="7"/>
  <c r="T491" i="7"/>
  <c r="H1291" i="14" s="1"/>
  <c r="T492" i="7"/>
  <c r="H1293" i="14" s="1"/>
  <c r="T493" i="7"/>
  <c r="H1294" i="14" s="1"/>
  <c r="T494" i="7"/>
  <c r="T495" i="7"/>
  <c r="T496" i="7"/>
  <c r="T497" i="7"/>
  <c r="H1304" i="14" s="1"/>
  <c r="T498" i="7"/>
  <c r="H1305" i="14" s="1"/>
  <c r="T499" i="7"/>
  <c r="T500" i="7"/>
  <c r="T501" i="7"/>
  <c r="T502" i="7"/>
  <c r="T503" i="7"/>
  <c r="T504" i="7"/>
  <c r="T505" i="7"/>
  <c r="T506" i="7"/>
  <c r="T507" i="7"/>
  <c r="T508" i="7"/>
  <c r="H1335" i="14" s="1"/>
  <c r="T509" i="7"/>
  <c r="T510" i="7"/>
  <c r="T511" i="7"/>
  <c r="T512" i="7"/>
  <c r="T513" i="7"/>
  <c r="H1351" i="14" s="1"/>
  <c r="T514" i="7"/>
  <c r="T515" i="7"/>
  <c r="T516" i="7"/>
  <c r="H1359" i="14" s="1"/>
  <c r="T517" i="7"/>
  <c r="T518" i="7"/>
  <c r="T519" i="7"/>
  <c r="H1366" i="14" s="1"/>
  <c r="T520" i="7"/>
  <c r="H1368" i="14" s="1"/>
  <c r="T521" i="7"/>
  <c r="H1370" i="14" s="1"/>
  <c r="T522" i="7"/>
  <c r="T523" i="7"/>
  <c r="T524" i="7"/>
  <c r="H1379" i="14" s="1"/>
  <c r="T525" i="7"/>
  <c r="H1380" i="14" s="1"/>
  <c r="T526" i="7"/>
  <c r="H1381" i="14" s="1"/>
  <c r="T527" i="7"/>
  <c r="H1384" i="14" s="1"/>
  <c r="T528" i="7"/>
  <c r="T529" i="7"/>
  <c r="H1389" i="14" s="1"/>
  <c r="T530" i="7"/>
  <c r="T531" i="7"/>
  <c r="H1394" i="14" s="1"/>
  <c r="T532" i="7"/>
  <c r="H1395" i="14" s="1"/>
  <c r="T533" i="7"/>
  <c r="H1397" i="14" s="1"/>
  <c r="T534" i="7"/>
  <c r="T535" i="7"/>
  <c r="T536" i="7"/>
  <c r="H1403" i="14" s="1"/>
  <c r="T537" i="7"/>
  <c r="T538" i="7"/>
  <c r="T539" i="7"/>
  <c r="H1410" i="14" s="1"/>
  <c r="T540" i="7"/>
  <c r="T541" i="7"/>
  <c r="H1414" i="14" s="1"/>
  <c r="T542" i="7"/>
  <c r="T543" i="7"/>
  <c r="H1419" i="14" s="1"/>
  <c r="T544" i="7"/>
  <c r="H1423" i="14" s="1"/>
  <c r="T545" i="7"/>
  <c r="T546" i="7"/>
  <c r="T547" i="7"/>
  <c r="T548" i="7"/>
  <c r="H1432" i="14" s="1"/>
  <c r="T549" i="7"/>
  <c r="H1434" i="14" s="1"/>
  <c r="T550" i="7"/>
  <c r="T551" i="7"/>
  <c r="H1439" i="14" s="1"/>
  <c r="T552" i="7"/>
  <c r="H1441" i="14" s="1"/>
  <c r="T553" i="7"/>
  <c r="T554" i="7"/>
  <c r="T555" i="7"/>
  <c r="H1448" i="14" s="1"/>
  <c r="T556" i="7"/>
  <c r="T557" i="7"/>
  <c r="H1454" i="14" s="1"/>
  <c r="T558" i="7"/>
  <c r="T559" i="7"/>
  <c r="H1460" i="14" s="1"/>
  <c r="T560" i="7"/>
  <c r="T561" i="7"/>
  <c r="H1465" i="14" s="1"/>
  <c r="T562" i="7"/>
  <c r="T563" i="7"/>
  <c r="H1468" i="14" s="1"/>
  <c r="T564" i="7"/>
  <c r="T565" i="7"/>
  <c r="T566" i="7"/>
  <c r="H1477" i="14" s="1"/>
  <c r="T567" i="7"/>
  <c r="H1479" i="14" s="1"/>
  <c r="T568" i="7"/>
  <c r="T569" i="7"/>
  <c r="T570" i="7"/>
  <c r="T571" i="7"/>
  <c r="T572" i="7"/>
  <c r="T573" i="7"/>
  <c r="H1493" i="14" s="1"/>
  <c r="T574" i="7"/>
  <c r="H1495" i="14" s="1"/>
  <c r="T575" i="7"/>
  <c r="H1496" i="14" s="1"/>
  <c r="T576" i="7"/>
  <c r="H1499" i="14" s="1"/>
  <c r="T577" i="7"/>
  <c r="T578" i="7"/>
  <c r="H1504" i="14" s="1"/>
  <c r="T579" i="7"/>
  <c r="T580" i="7"/>
  <c r="T581" i="7"/>
  <c r="H1511" i="14" s="1"/>
  <c r="T582" i="7"/>
  <c r="H1513" i="14" s="1"/>
  <c r="T583" i="7"/>
  <c r="H1516" i="14" s="1"/>
  <c r="T584" i="7"/>
  <c r="H1519" i="14" s="1"/>
  <c r="T585" i="7"/>
  <c r="T586" i="7"/>
  <c r="T587" i="7"/>
  <c r="T588" i="7"/>
  <c r="H1534" i="14" s="1"/>
  <c r="T589" i="7"/>
  <c r="T590" i="7"/>
  <c r="T591" i="7"/>
  <c r="H1543" i="14" s="1"/>
  <c r="T592" i="7"/>
  <c r="T593" i="7"/>
  <c r="T594" i="7"/>
  <c r="T595" i="7"/>
  <c r="T596" i="7"/>
  <c r="T597" i="7"/>
  <c r="H1561" i="14" s="1"/>
  <c r="T598" i="7"/>
  <c r="H1562" i="14" s="1"/>
  <c r="T599" i="7"/>
  <c r="H1565" i="14" s="1"/>
  <c r="T600" i="7"/>
  <c r="T601" i="7"/>
  <c r="T602" i="7"/>
  <c r="T603" i="7"/>
  <c r="T604" i="7"/>
  <c r="T605" i="7"/>
  <c r="H1587" i="14" s="1"/>
  <c r="T606" i="7"/>
  <c r="H1590" i="14" s="1"/>
  <c r="T607" i="7"/>
  <c r="H1591" i="14" s="1"/>
  <c r="T608" i="7"/>
  <c r="H1592" i="14" s="1"/>
  <c r="T609" i="7"/>
  <c r="T610" i="7"/>
  <c r="T611" i="7"/>
  <c r="T612" i="7"/>
  <c r="H1605" i="14" s="1"/>
  <c r="T613" i="7"/>
  <c r="H1607" i="14" s="1"/>
  <c r="T614" i="7"/>
  <c r="H1610" i="14" s="1"/>
  <c r="T615" i="7"/>
  <c r="H1614" i="14" s="1"/>
  <c r="T616" i="7"/>
  <c r="H1616" i="14" s="1"/>
  <c r="T617" i="7"/>
  <c r="H1619" i="14" s="1"/>
  <c r="T618" i="7"/>
  <c r="T619" i="7"/>
  <c r="T620" i="7"/>
  <c r="H1624" i="14" s="1"/>
  <c r="T621" i="7"/>
  <c r="H1627" i="14" s="1"/>
  <c r="T622" i="7"/>
  <c r="T623" i="7"/>
  <c r="T624" i="7"/>
  <c r="H1635" i="14" s="1"/>
  <c r="T625" i="7"/>
  <c r="T626" i="7"/>
  <c r="T627" i="7"/>
  <c r="T628" i="7"/>
  <c r="H1646" i="14" s="1"/>
  <c r="T629" i="7"/>
  <c r="H1647" i="14" s="1"/>
  <c r="T630" i="7"/>
  <c r="T631" i="7"/>
  <c r="H1653" i="14" s="1"/>
  <c r="T632" i="7"/>
  <c r="H1654" i="14" s="1"/>
  <c r="T633" i="7"/>
  <c r="T634" i="7"/>
  <c r="T635" i="7"/>
  <c r="H1661" i="14" s="1"/>
  <c r="T636" i="7"/>
  <c r="T637" i="7"/>
  <c r="H1665" i="14" s="1"/>
  <c r="T638" i="7"/>
  <c r="H1668" i="14" s="1"/>
  <c r="T639" i="7"/>
  <c r="H1671" i="14" s="1"/>
  <c r="T640" i="7"/>
  <c r="T641" i="7"/>
  <c r="H1676" i="14" s="1"/>
  <c r="T642" i="7"/>
  <c r="T643" i="7"/>
  <c r="T644" i="7"/>
  <c r="H1683" i="14" s="1"/>
  <c r="T645" i="7"/>
  <c r="H1684" i="14" s="1"/>
  <c r="T646" i="7"/>
  <c r="H1685" i="14" s="1"/>
  <c r="T647" i="7"/>
  <c r="H1686" i="14" s="1"/>
  <c r="T648" i="7"/>
  <c r="T649" i="7"/>
  <c r="T650" i="7"/>
  <c r="T651" i="7"/>
  <c r="T652" i="7"/>
  <c r="H1702" i="14" s="1"/>
  <c r="T653" i="7"/>
  <c r="H1703" i="14" s="1"/>
  <c r="T654" i="7"/>
  <c r="H1704" i="14" s="1"/>
  <c r="T655" i="7"/>
  <c r="H1706" i="14" s="1"/>
  <c r="T656" i="7"/>
  <c r="T657" i="7"/>
  <c r="T658" i="7"/>
  <c r="H1713" i="14" s="1"/>
  <c r="T659" i="7"/>
  <c r="H1714" i="14" s="1"/>
  <c r="T660" i="7"/>
  <c r="H1715" i="14" s="1"/>
  <c r="T661" i="7"/>
  <c r="H1716" i="14" s="1"/>
  <c r="T662" i="7"/>
  <c r="H1717" i="14" s="1"/>
  <c r="T663" i="7"/>
  <c r="T664" i="7"/>
  <c r="T665" i="7"/>
  <c r="T666" i="7"/>
  <c r="T667" i="7"/>
  <c r="T668" i="7"/>
  <c r="H1733" i="14" s="1"/>
  <c r="T669" i="7"/>
  <c r="H1735" i="14" s="1"/>
  <c r="T670" i="7"/>
  <c r="H1737" i="14" s="1"/>
  <c r="T671" i="7"/>
  <c r="H1740" i="14" s="1"/>
  <c r="T672" i="7"/>
  <c r="T673" i="7"/>
  <c r="T674" i="7"/>
  <c r="H1747" i="14" s="1"/>
  <c r="T675" i="7"/>
  <c r="H1749" i="14" s="1"/>
  <c r="T676" i="7"/>
  <c r="H1751" i="14" s="1"/>
  <c r="T677" i="7"/>
  <c r="H1752" i="14" s="1"/>
  <c r="T678" i="7"/>
  <c r="T679" i="7"/>
  <c r="H1759" i="14" s="1"/>
  <c r="T680" i="7"/>
  <c r="H1762" i="14" s="1"/>
  <c r="T681" i="7"/>
  <c r="T682" i="7"/>
  <c r="H1767" i="14" s="1"/>
  <c r="T683" i="7"/>
  <c r="T684" i="7"/>
  <c r="T685" i="7"/>
  <c r="H1777" i="14" s="1"/>
  <c r="T686" i="7"/>
  <c r="T687" i="7"/>
  <c r="H1783" i="14" s="1"/>
  <c r="T688" i="7"/>
  <c r="H1784" i="14" s="1"/>
  <c r="T689" i="7"/>
  <c r="T690" i="7"/>
  <c r="H1788" i="14" s="1"/>
  <c r="T691" i="7"/>
  <c r="H1790" i="14" s="1"/>
  <c r="T692" i="7"/>
  <c r="H1793" i="14" s="1"/>
  <c r="T693" i="7"/>
  <c r="H1795" i="14" s="1"/>
  <c r="T694" i="7"/>
  <c r="T695" i="7"/>
  <c r="H1799" i="14" s="1"/>
  <c r="T696" i="7"/>
  <c r="H1803" i="14" s="1"/>
  <c r="T697" i="7"/>
  <c r="H1806" i="14" s="1"/>
  <c r="T698" i="7"/>
  <c r="T699" i="7"/>
  <c r="H1811" i="14" s="1"/>
  <c r="T700" i="7"/>
  <c r="H1814" i="14" s="1"/>
  <c r="T701" i="7"/>
  <c r="H1815" i="14" s="1"/>
  <c r="T702" i="7"/>
  <c r="H1816" i="14" s="1"/>
  <c r="T703" i="7"/>
  <c r="H1819" i="14" s="1"/>
  <c r="T704" i="7"/>
  <c r="H1823" i="14" s="1"/>
  <c r="T705" i="7"/>
  <c r="H1824" i="14" s="1"/>
  <c r="T706" i="7"/>
  <c r="T707" i="7"/>
  <c r="T708" i="7"/>
  <c r="H1832" i="14" s="1"/>
  <c r="T709" i="7"/>
  <c r="H1835" i="14" s="1"/>
  <c r="T710" i="7"/>
  <c r="H1838" i="14" s="1"/>
  <c r="T711" i="7"/>
  <c r="H1839" i="14" s="1"/>
  <c r="T712" i="7"/>
  <c r="T713" i="7"/>
  <c r="H1845" i="14" s="1"/>
  <c r="T714" i="7"/>
  <c r="H1847" i="14" s="1"/>
  <c r="T715" i="7"/>
  <c r="H1849" i="14" s="1"/>
  <c r="T716" i="7"/>
  <c r="T717" i="7"/>
  <c r="H1855" i="14" s="1"/>
  <c r="T718" i="7"/>
  <c r="H1856" i="14" s="1"/>
  <c r="T719" i="7"/>
  <c r="H1859" i="14" s="1"/>
  <c r="T720" i="7"/>
  <c r="T721" i="7"/>
  <c r="H1863" i="14" s="1"/>
  <c r="T722" i="7"/>
  <c r="T723" i="7"/>
  <c r="T724" i="7"/>
  <c r="H1869" i="14" s="1"/>
  <c r="T725" i="7"/>
  <c r="H1870" i="14" s="1"/>
  <c r="T726" i="7"/>
  <c r="T727" i="7"/>
  <c r="H1875" i="14" s="1"/>
  <c r="T728" i="7"/>
  <c r="H1876" i="14" s="1"/>
  <c r="T729" i="7"/>
  <c r="H1877" i="14" s="1"/>
  <c r="T730" i="7"/>
  <c r="H1879" i="14" s="1"/>
  <c r="T731" i="7"/>
  <c r="T732" i="7"/>
  <c r="T733" i="7"/>
  <c r="H1891" i="14" s="1"/>
  <c r="T734" i="7"/>
  <c r="H1894" i="14" s="1"/>
  <c r="T735" i="7"/>
  <c r="H1895" i="14" s="1"/>
  <c r="T736" i="7"/>
  <c r="H1897" i="14" s="1"/>
  <c r="T737" i="7"/>
  <c r="T738" i="7"/>
  <c r="H1902" i="14" s="1"/>
  <c r="T739" i="7"/>
  <c r="T740" i="7"/>
  <c r="T741" i="7"/>
  <c r="H1911" i="14" s="1"/>
  <c r="T742" i="7"/>
  <c r="T743" i="7"/>
  <c r="H1915" i="14" s="1"/>
  <c r="T744" i="7"/>
  <c r="T745" i="7"/>
  <c r="T746" i="7"/>
  <c r="H1925" i="14" s="1"/>
  <c r="T747" i="7"/>
  <c r="T748" i="7"/>
  <c r="H1928" i="14" s="1"/>
  <c r="T749" i="7"/>
  <c r="H1929" i="14" s="1"/>
  <c r="T750" i="7"/>
  <c r="H1931" i="14" s="1"/>
  <c r="T751" i="7"/>
  <c r="H1934" i="14" s="1"/>
  <c r="T752" i="7"/>
  <c r="T753" i="7"/>
  <c r="T754" i="7"/>
  <c r="H1943" i="14" s="1"/>
  <c r="T755" i="7"/>
  <c r="T756" i="7"/>
  <c r="T757" i="7"/>
  <c r="H1955" i="14" s="1"/>
  <c r="T758" i="7"/>
  <c r="T759" i="7"/>
  <c r="H1959" i="14" s="1"/>
  <c r="T760" i="7"/>
  <c r="H1961" i="14" s="1"/>
  <c r="T761" i="7"/>
  <c r="T762" i="7"/>
  <c r="T763" i="7"/>
  <c r="T764" i="7"/>
  <c r="T765" i="7"/>
  <c r="H1973" i="14" s="1"/>
  <c r="T766" i="7"/>
  <c r="T767" i="7"/>
  <c r="H1981" i="14" s="1"/>
  <c r="T768" i="7"/>
  <c r="H1982" i="14" s="1"/>
  <c r="T769" i="7"/>
  <c r="T770" i="7"/>
  <c r="H1985" i="14" s="1"/>
  <c r="T771" i="7"/>
  <c r="T772" i="7"/>
  <c r="T773" i="7"/>
  <c r="H1993" i="14" s="1"/>
  <c r="T774" i="7"/>
  <c r="H1995" i="14" s="1"/>
  <c r="T775" i="7"/>
  <c r="T776" i="7"/>
  <c r="H2001" i="14" s="1"/>
  <c r="T777" i="7"/>
  <c r="T778" i="7"/>
  <c r="T779" i="7"/>
  <c r="T780" i="7"/>
  <c r="T781" i="7"/>
  <c r="H2014" i="14" s="1"/>
  <c r="T782" i="7"/>
  <c r="T783" i="7"/>
  <c r="H2017" i="14" s="1"/>
  <c r="T784" i="7"/>
  <c r="T785" i="7"/>
  <c r="T786" i="7"/>
  <c r="H2030" i="14" s="1"/>
  <c r="T787" i="7"/>
  <c r="T788" i="7"/>
  <c r="T789" i="7"/>
  <c r="H2039" i="14" s="1"/>
  <c r="T790" i="7"/>
  <c r="H2041" i="14" s="1"/>
  <c r="T791" i="7"/>
  <c r="H2042" i="14" s="1"/>
  <c r="T792" i="7"/>
  <c r="H2045" i="14" s="1"/>
  <c r="T793" i="7"/>
  <c r="T794" i="7"/>
  <c r="H2050" i="14" s="1"/>
  <c r="T795" i="7"/>
  <c r="T796" i="7"/>
  <c r="T797" i="7"/>
  <c r="H2055" i="14" s="1"/>
  <c r="T798" i="7"/>
  <c r="H2056" i="14" s="1"/>
  <c r="T799" i="7"/>
  <c r="T800" i="7"/>
  <c r="H2059" i="14" s="1"/>
  <c r="T801" i="7"/>
  <c r="T802" i="7"/>
  <c r="H2064" i="14" s="1"/>
  <c r="T803" i="7"/>
  <c r="H2065" i="14" s="1"/>
  <c r="T804" i="7"/>
  <c r="H2067" i="14" s="1"/>
  <c r="T805" i="7"/>
  <c r="H2068" i="14" s="1"/>
  <c r="T806" i="7"/>
  <c r="H2069" i="14" s="1"/>
  <c r="T807" i="7"/>
  <c r="H2072" i="14" s="1"/>
  <c r="T808" i="7"/>
  <c r="H2075" i="14" s="1"/>
  <c r="T809" i="7"/>
  <c r="T810" i="7"/>
  <c r="H2080" i="14" s="1"/>
  <c r="T811" i="7"/>
  <c r="H2083" i="14" s="1"/>
  <c r="T812" i="7"/>
  <c r="T813" i="7"/>
  <c r="H2087" i="14" s="1"/>
  <c r="T814" i="7"/>
  <c r="T815" i="7"/>
  <c r="H2092" i="14" s="1"/>
  <c r="T816" i="7"/>
  <c r="H2094" i="14" s="1"/>
  <c r="T817" i="7"/>
  <c r="T818" i="7"/>
  <c r="T819" i="7"/>
  <c r="H2103" i="14" s="1"/>
  <c r="T820" i="7"/>
  <c r="T821" i="7"/>
  <c r="H2108" i="14" s="1"/>
  <c r="T822" i="7"/>
  <c r="H2109" i="14" s="1"/>
  <c r="T823" i="7"/>
  <c r="H2112" i="14" s="1"/>
  <c r="T824" i="7"/>
  <c r="H2113" i="14" s="1"/>
  <c r="T825" i="7"/>
  <c r="H2118" i="14" s="1"/>
  <c r="T826" i="7"/>
  <c r="T827" i="7"/>
  <c r="H2123" i="14" s="1"/>
  <c r="T828" i="7"/>
  <c r="T829" i="7"/>
  <c r="H2127" i="14" s="1"/>
  <c r="T830" i="7"/>
  <c r="H2130" i="14" s="1"/>
  <c r="T831" i="7"/>
  <c r="H2152" i="14" s="1"/>
  <c r="S2"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Q2" i="7"/>
  <c r="Q3"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06" i="7"/>
  <c r="Q307" i="7"/>
  <c r="Q308" i="7"/>
  <c r="Q309" i="7"/>
  <c r="Q310" i="7"/>
  <c r="Q311" i="7"/>
  <c r="Q312" i="7"/>
  <c r="Q313" i="7"/>
  <c r="Q314" i="7"/>
  <c r="Q315" i="7"/>
  <c r="Q316" i="7"/>
  <c r="Q317" i="7"/>
  <c r="Q318" i="7"/>
  <c r="Q319" i="7"/>
  <c r="Q320" i="7"/>
  <c r="Q321" i="7"/>
  <c r="Q322" i="7"/>
  <c r="Q323" i="7"/>
  <c r="Q324" i="7"/>
  <c r="Q325" i="7"/>
  <c r="Q326" i="7"/>
  <c r="Q327" i="7"/>
  <c r="Q328" i="7"/>
  <c r="Q329" i="7"/>
  <c r="Q330" i="7"/>
  <c r="Q331" i="7"/>
  <c r="Q332" i="7"/>
  <c r="Q333" i="7"/>
  <c r="Q334" i="7"/>
  <c r="Q335" i="7"/>
  <c r="Q336" i="7"/>
  <c r="Q337" i="7"/>
  <c r="Q338" i="7"/>
  <c r="Q339" i="7"/>
  <c r="Q340" i="7"/>
  <c r="Q341" i="7"/>
  <c r="Q342" i="7"/>
  <c r="Q343" i="7"/>
  <c r="Q344" i="7"/>
  <c r="Q345" i="7"/>
  <c r="Q346" i="7"/>
  <c r="Q347" i="7"/>
  <c r="Q348" i="7"/>
  <c r="Q349" i="7"/>
  <c r="Q350" i="7"/>
  <c r="Q351" i="7"/>
  <c r="Q352" i="7"/>
  <c r="Q353" i="7"/>
  <c r="Q354" i="7"/>
  <c r="Q355" i="7"/>
  <c r="Q356" i="7"/>
  <c r="Q357" i="7"/>
  <c r="Q358" i="7"/>
  <c r="Q359" i="7"/>
  <c r="Q360" i="7"/>
  <c r="Q361" i="7"/>
  <c r="Q362" i="7"/>
  <c r="Q363" i="7"/>
  <c r="Q364" i="7"/>
  <c r="Q365" i="7"/>
  <c r="Q366" i="7"/>
  <c r="Q367" i="7"/>
  <c r="Q368" i="7"/>
  <c r="Q369" i="7"/>
  <c r="Q370" i="7"/>
  <c r="Q371" i="7"/>
  <c r="Q372" i="7"/>
  <c r="Q373" i="7"/>
  <c r="Q374" i="7"/>
  <c r="Q375" i="7"/>
  <c r="Q376" i="7"/>
  <c r="Q377" i="7"/>
  <c r="Q378" i="7"/>
  <c r="Q379" i="7"/>
  <c r="Q380" i="7"/>
  <c r="Q381" i="7"/>
  <c r="Q382" i="7"/>
  <c r="Q383" i="7"/>
  <c r="Q384" i="7"/>
  <c r="Q385" i="7"/>
  <c r="Q386" i="7"/>
  <c r="Q387" i="7"/>
  <c r="Q388" i="7"/>
  <c r="Q389" i="7"/>
  <c r="Q390" i="7"/>
  <c r="Q391" i="7"/>
  <c r="Q392" i="7"/>
  <c r="Q393" i="7"/>
  <c r="Q394" i="7"/>
  <c r="Q395" i="7"/>
  <c r="Q396" i="7"/>
  <c r="Q397" i="7"/>
  <c r="Q398" i="7"/>
  <c r="Q399" i="7"/>
  <c r="Q400" i="7"/>
  <c r="Q401" i="7"/>
  <c r="Q402" i="7"/>
  <c r="Q403" i="7"/>
  <c r="Q404" i="7"/>
  <c r="Q405" i="7"/>
  <c r="Q406" i="7"/>
  <c r="Q407" i="7"/>
  <c r="Q408" i="7"/>
  <c r="Q409" i="7"/>
  <c r="Q410" i="7"/>
  <c r="Q411" i="7"/>
  <c r="Q412" i="7"/>
  <c r="Q413" i="7"/>
  <c r="Q414" i="7"/>
  <c r="Q415" i="7"/>
  <c r="Q416" i="7"/>
  <c r="Q417" i="7"/>
  <c r="Q418" i="7"/>
  <c r="Q419" i="7"/>
  <c r="Q420" i="7"/>
  <c r="Q421" i="7"/>
  <c r="Q422" i="7"/>
  <c r="Q423" i="7"/>
  <c r="Q424" i="7"/>
  <c r="Q425" i="7"/>
  <c r="Q426" i="7"/>
  <c r="Q427" i="7"/>
  <c r="Q428" i="7"/>
  <c r="Q429" i="7"/>
  <c r="Q430" i="7"/>
  <c r="Q431" i="7"/>
  <c r="Q432" i="7"/>
  <c r="Q433" i="7"/>
  <c r="Q434" i="7"/>
  <c r="Q435" i="7"/>
  <c r="Q436" i="7"/>
  <c r="Q437" i="7"/>
  <c r="Q438" i="7"/>
  <c r="Q439" i="7"/>
  <c r="Q440" i="7"/>
  <c r="Q441" i="7"/>
  <c r="Q442" i="7"/>
  <c r="Q443" i="7"/>
  <c r="Q444" i="7"/>
  <c r="Q445" i="7"/>
  <c r="Q446" i="7"/>
  <c r="Q447" i="7"/>
  <c r="Q448" i="7"/>
  <c r="Q449" i="7"/>
  <c r="Q450" i="7"/>
  <c r="Q451" i="7"/>
  <c r="Q452" i="7"/>
  <c r="Q453" i="7"/>
  <c r="Q454" i="7"/>
  <c r="Q455" i="7"/>
  <c r="Q456" i="7"/>
  <c r="Q457" i="7"/>
  <c r="Q458" i="7"/>
  <c r="Q459" i="7"/>
  <c r="Q460" i="7"/>
  <c r="Q461" i="7"/>
  <c r="Q462" i="7"/>
  <c r="Q463" i="7"/>
  <c r="Q464" i="7"/>
  <c r="Q465" i="7"/>
  <c r="Q466" i="7"/>
  <c r="Q467" i="7"/>
  <c r="Q468" i="7"/>
  <c r="Q469" i="7"/>
  <c r="Q470" i="7"/>
  <c r="Q471" i="7"/>
  <c r="Q472" i="7"/>
  <c r="Q473" i="7"/>
  <c r="Q474" i="7"/>
  <c r="Q475" i="7"/>
  <c r="Q476" i="7"/>
  <c r="Q477" i="7"/>
  <c r="Q478" i="7"/>
  <c r="Q479" i="7"/>
  <c r="Q480" i="7"/>
  <c r="Q481" i="7"/>
  <c r="Q482" i="7"/>
  <c r="Q483" i="7"/>
  <c r="Q484" i="7"/>
  <c r="Q485" i="7"/>
  <c r="Q486" i="7"/>
  <c r="Q487" i="7"/>
  <c r="Q488" i="7"/>
  <c r="Q489" i="7"/>
  <c r="Q490" i="7"/>
  <c r="Q491" i="7"/>
  <c r="Q492" i="7"/>
  <c r="Q493" i="7"/>
  <c r="Q494" i="7"/>
  <c r="Q495" i="7"/>
  <c r="Q496" i="7"/>
  <c r="Q497" i="7"/>
  <c r="Q498" i="7"/>
  <c r="Q499" i="7"/>
  <c r="Q500" i="7"/>
  <c r="Q501" i="7"/>
  <c r="Q502" i="7"/>
  <c r="Q503" i="7"/>
  <c r="Q504" i="7"/>
  <c r="Q505" i="7"/>
  <c r="Q506" i="7"/>
  <c r="Q507" i="7"/>
  <c r="Q508" i="7"/>
  <c r="Q509" i="7"/>
  <c r="Q510" i="7"/>
  <c r="Q511" i="7"/>
  <c r="Q512" i="7"/>
  <c r="Q513" i="7"/>
  <c r="Q514" i="7"/>
  <c r="Q515" i="7"/>
  <c r="Q516" i="7"/>
  <c r="Q517" i="7"/>
  <c r="Q518" i="7"/>
  <c r="Q519" i="7"/>
  <c r="Q520" i="7"/>
  <c r="Q521" i="7"/>
  <c r="Q522" i="7"/>
  <c r="Q523" i="7"/>
  <c r="Q524" i="7"/>
  <c r="Q525" i="7"/>
  <c r="Q526" i="7"/>
  <c r="Q527" i="7"/>
  <c r="Q528" i="7"/>
  <c r="Q529" i="7"/>
  <c r="Q530" i="7"/>
  <c r="Q531" i="7"/>
  <c r="Q532" i="7"/>
  <c r="Q533" i="7"/>
  <c r="Q534" i="7"/>
  <c r="Q535" i="7"/>
  <c r="Q536" i="7"/>
  <c r="Q537" i="7"/>
  <c r="Q538" i="7"/>
  <c r="Q539" i="7"/>
  <c r="Q540" i="7"/>
  <c r="Q541" i="7"/>
  <c r="Q542" i="7"/>
  <c r="Q543" i="7"/>
  <c r="Q544" i="7"/>
  <c r="Q545" i="7"/>
  <c r="Q546" i="7"/>
  <c r="Q547" i="7"/>
  <c r="Q548" i="7"/>
  <c r="Q549" i="7"/>
  <c r="Q550" i="7"/>
  <c r="Q551" i="7"/>
  <c r="Q552" i="7"/>
  <c r="Q553" i="7"/>
  <c r="Q554" i="7"/>
  <c r="Q555" i="7"/>
  <c r="Q556" i="7"/>
  <c r="Q557" i="7"/>
  <c r="Q558" i="7"/>
  <c r="Q559" i="7"/>
  <c r="Q560" i="7"/>
  <c r="Q561" i="7"/>
  <c r="Q562" i="7"/>
  <c r="Q563" i="7"/>
  <c r="Q564" i="7"/>
  <c r="Q565" i="7"/>
  <c r="Q566" i="7"/>
  <c r="Q567" i="7"/>
  <c r="Q568" i="7"/>
  <c r="Q569" i="7"/>
  <c r="Q570" i="7"/>
  <c r="Q571" i="7"/>
  <c r="Q572" i="7"/>
  <c r="Q573" i="7"/>
  <c r="Q574" i="7"/>
  <c r="Q575" i="7"/>
  <c r="Q576" i="7"/>
  <c r="Q577" i="7"/>
  <c r="Q578" i="7"/>
  <c r="Q579" i="7"/>
  <c r="Q580" i="7"/>
  <c r="Q581" i="7"/>
  <c r="Q582" i="7"/>
  <c r="Q583" i="7"/>
  <c r="Q584" i="7"/>
  <c r="Q585" i="7"/>
  <c r="Q586" i="7"/>
  <c r="Q587" i="7"/>
  <c r="Q588" i="7"/>
  <c r="Q589" i="7"/>
  <c r="Q590" i="7"/>
  <c r="Q591" i="7"/>
  <c r="Q592" i="7"/>
  <c r="Q593" i="7"/>
  <c r="Q594" i="7"/>
  <c r="Q595" i="7"/>
  <c r="Q596" i="7"/>
  <c r="Q597" i="7"/>
  <c r="Q598" i="7"/>
  <c r="Q599" i="7"/>
  <c r="Q600" i="7"/>
  <c r="Q601" i="7"/>
  <c r="Q602" i="7"/>
  <c r="Q603" i="7"/>
  <c r="Q604" i="7"/>
  <c r="Q605" i="7"/>
  <c r="Q606" i="7"/>
  <c r="Q607" i="7"/>
  <c r="Q608" i="7"/>
  <c r="Q609" i="7"/>
  <c r="Q610" i="7"/>
  <c r="Q611" i="7"/>
  <c r="Q612" i="7"/>
  <c r="Q613" i="7"/>
  <c r="Q614" i="7"/>
  <c r="Q615" i="7"/>
  <c r="Q616" i="7"/>
  <c r="Q617" i="7"/>
  <c r="Q618" i="7"/>
  <c r="Q619" i="7"/>
  <c r="Q620" i="7"/>
  <c r="Q621" i="7"/>
  <c r="Q622" i="7"/>
  <c r="Q623" i="7"/>
  <c r="Q624" i="7"/>
  <c r="Q625" i="7"/>
  <c r="Q626" i="7"/>
  <c r="Q627" i="7"/>
  <c r="Q628" i="7"/>
  <c r="Q629" i="7"/>
  <c r="Q630" i="7"/>
  <c r="Q631" i="7"/>
  <c r="Q632" i="7"/>
  <c r="Q633" i="7"/>
  <c r="Q634" i="7"/>
  <c r="Q635" i="7"/>
  <c r="Q636" i="7"/>
  <c r="Q637" i="7"/>
  <c r="Q638" i="7"/>
  <c r="Q639" i="7"/>
  <c r="Q640" i="7"/>
  <c r="Q641" i="7"/>
  <c r="Q642" i="7"/>
  <c r="Q643" i="7"/>
  <c r="Q644" i="7"/>
  <c r="Q645" i="7"/>
  <c r="Q646" i="7"/>
  <c r="Q647" i="7"/>
  <c r="Q648" i="7"/>
  <c r="Q649" i="7"/>
  <c r="Q650" i="7"/>
  <c r="Q651" i="7"/>
  <c r="Q652" i="7"/>
  <c r="Q653" i="7"/>
  <c r="Q654" i="7"/>
  <c r="Q655" i="7"/>
  <c r="Q656" i="7"/>
  <c r="Q657" i="7"/>
  <c r="Q658" i="7"/>
  <c r="Q659" i="7"/>
  <c r="Q660" i="7"/>
  <c r="Q661" i="7"/>
  <c r="Q662" i="7"/>
  <c r="Q663" i="7"/>
  <c r="Q664" i="7"/>
  <c r="Q665" i="7"/>
  <c r="Q666" i="7"/>
  <c r="Q667" i="7"/>
  <c r="Q668" i="7"/>
  <c r="Q669" i="7"/>
  <c r="Q670" i="7"/>
  <c r="Q671" i="7"/>
  <c r="Q672" i="7"/>
  <c r="Q673" i="7"/>
  <c r="Q674" i="7"/>
  <c r="Q675" i="7"/>
  <c r="Q676" i="7"/>
  <c r="Q677" i="7"/>
  <c r="Q678" i="7"/>
  <c r="Q679" i="7"/>
  <c r="Q680" i="7"/>
  <c r="Q681" i="7"/>
  <c r="Q682" i="7"/>
  <c r="Q683" i="7"/>
  <c r="Q684" i="7"/>
  <c r="Q685" i="7"/>
  <c r="Q686" i="7"/>
  <c r="Q687" i="7"/>
  <c r="Q688" i="7"/>
  <c r="Q689" i="7"/>
  <c r="Q690" i="7"/>
  <c r="Q691" i="7"/>
  <c r="Q692" i="7"/>
  <c r="Q693" i="7"/>
  <c r="Q694" i="7"/>
  <c r="Q695" i="7"/>
  <c r="Q696" i="7"/>
  <c r="Q697" i="7"/>
  <c r="Q698" i="7"/>
  <c r="Q699" i="7"/>
  <c r="Q700" i="7"/>
  <c r="Q701" i="7"/>
  <c r="Q702" i="7"/>
  <c r="Q703" i="7"/>
  <c r="Q704" i="7"/>
  <c r="Q705" i="7"/>
  <c r="Q706" i="7"/>
  <c r="Q707" i="7"/>
  <c r="Q708" i="7"/>
  <c r="Q709" i="7"/>
  <c r="Q710" i="7"/>
  <c r="Q711" i="7"/>
  <c r="Q712" i="7"/>
  <c r="Q713" i="7"/>
  <c r="Q714" i="7"/>
  <c r="Q715" i="7"/>
  <c r="Q716" i="7"/>
  <c r="Q717" i="7"/>
  <c r="Q718" i="7"/>
  <c r="Q719" i="7"/>
  <c r="Q720" i="7"/>
  <c r="Q721" i="7"/>
  <c r="Q722" i="7"/>
  <c r="Q723" i="7"/>
  <c r="Q724" i="7"/>
  <c r="Q725" i="7"/>
  <c r="Q726" i="7"/>
  <c r="Q727" i="7"/>
  <c r="Q728" i="7"/>
  <c r="Q729" i="7"/>
  <c r="Q730" i="7"/>
  <c r="Q731" i="7"/>
  <c r="Q732" i="7"/>
  <c r="Q733" i="7"/>
  <c r="Q734" i="7"/>
  <c r="Q735" i="7"/>
  <c r="Q736" i="7"/>
  <c r="Q737" i="7"/>
  <c r="Q738" i="7"/>
  <c r="Q739" i="7"/>
  <c r="Q740" i="7"/>
  <c r="Q741" i="7"/>
  <c r="Q742" i="7"/>
  <c r="Q743" i="7"/>
  <c r="Q744" i="7"/>
  <c r="Q745" i="7"/>
  <c r="Q746" i="7"/>
  <c r="Q747" i="7"/>
  <c r="Q748" i="7"/>
  <c r="Q749" i="7"/>
  <c r="Q750" i="7"/>
  <c r="Q751" i="7"/>
  <c r="Q752" i="7"/>
  <c r="Q753" i="7"/>
  <c r="Q754" i="7"/>
  <c r="R754" i="7" s="1"/>
  <c r="Q755" i="7"/>
  <c r="Q756" i="7"/>
  <c r="Q757" i="7"/>
  <c r="Q758" i="7"/>
  <c r="Q759" i="7"/>
  <c r="Q760" i="7"/>
  <c r="Q761" i="7"/>
  <c r="Q762" i="7"/>
  <c r="Q763" i="7"/>
  <c r="Q764" i="7"/>
  <c r="Q765" i="7"/>
  <c r="Q766" i="7"/>
  <c r="Q767" i="7"/>
  <c r="Q768" i="7"/>
  <c r="Q769" i="7"/>
  <c r="Q770" i="7"/>
  <c r="Q771" i="7"/>
  <c r="Q772" i="7"/>
  <c r="Q773" i="7"/>
  <c r="Q774" i="7"/>
  <c r="Q775" i="7"/>
  <c r="Q776" i="7"/>
  <c r="Q777" i="7"/>
  <c r="Q778" i="7"/>
  <c r="Q779" i="7"/>
  <c r="Q780" i="7"/>
  <c r="Q781" i="7"/>
  <c r="Q782" i="7"/>
  <c r="Q783" i="7"/>
  <c r="Q784" i="7"/>
  <c r="Q785" i="7"/>
  <c r="Q786" i="7"/>
  <c r="R786" i="7" s="1"/>
  <c r="Q787" i="7"/>
  <c r="Q788" i="7"/>
  <c r="Q789" i="7"/>
  <c r="Q790" i="7"/>
  <c r="Q791" i="7"/>
  <c r="Q792" i="7"/>
  <c r="Q793" i="7"/>
  <c r="Q794" i="7"/>
  <c r="Q795" i="7"/>
  <c r="Q796" i="7"/>
  <c r="Q797" i="7"/>
  <c r="Q798" i="7"/>
  <c r="Q799" i="7"/>
  <c r="Q800" i="7"/>
  <c r="Q801" i="7"/>
  <c r="Q802" i="7"/>
  <c r="Q803" i="7"/>
  <c r="Q804" i="7"/>
  <c r="Q805" i="7"/>
  <c r="Q806" i="7"/>
  <c r="Q807" i="7"/>
  <c r="Q808" i="7"/>
  <c r="Q809" i="7"/>
  <c r="Q810" i="7"/>
  <c r="R810" i="7" s="1"/>
  <c r="Q811" i="7"/>
  <c r="Q812" i="7"/>
  <c r="Q813" i="7"/>
  <c r="Q814" i="7"/>
  <c r="Q815" i="7"/>
  <c r="Q816" i="7"/>
  <c r="Q817" i="7"/>
  <c r="Q818" i="7"/>
  <c r="Q819" i="7"/>
  <c r="Q820" i="7"/>
  <c r="Q821" i="7"/>
  <c r="Q822" i="7"/>
  <c r="Q823" i="7"/>
  <c r="Q824" i="7"/>
  <c r="Q825" i="7"/>
  <c r="Q826" i="7"/>
  <c r="Q827" i="7"/>
  <c r="Q828" i="7"/>
  <c r="Q829" i="7"/>
  <c r="Q830" i="7"/>
  <c r="Q831" i="7"/>
  <c r="L23" i="12"/>
  <c r="L58" i="12"/>
  <c r="L85" i="12"/>
  <c r="L86" i="12"/>
  <c r="E2" i="4"/>
  <c r="E3" i="4"/>
  <c r="E4" i="4"/>
  <c r="F4" i="8"/>
  <c r="O2" i="7" s="1"/>
  <c r="F5" i="8"/>
  <c r="O3" i="7" s="1"/>
  <c r="F6" i="8"/>
  <c r="O4" i="7" s="1"/>
  <c r="F7" i="8"/>
  <c r="O5" i="7" s="1"/>
  <c r="F8" i="8"/>
  <c r="O6" i="7" s="1"/>
  <c r="F9" i="8"/>
  <c r="O7" i="7" s="1"/>
  <c r="F10" i="8"/>
  <c r="O8" i="7" s="1"/>
  <c r="F11" i="8"/>
  <c r="O9" i="7" s="1"/>
  <c r="F12" i="8"/>
  <c r="O10" i="7" s="1"/>
  <c r="F13" i="8"/>
  <c r="O11" i="7" s="1"/>
  <c r="F14" i="8"/>
  <c r="O12" i="7" s="1"/>
  <c r="F15" i="8"/>
  <c r="O13" i="7" s="1"/>
  <c r="F16" i="8"/>
  <c r="O14" i="7" s="1"/>
  <c r="F17" i="8"/>
  <c r="O15" i="7" s="1"/>
  <c r="F18" i="8"/>
  <c r="O16" i="7" s="1"/>
  <c r="F19" i="8"/>
  <c r="O17" i="7" s="1"/>
  <c r="F20" i="8"/>
  <c r="O18" i="7" s="1"/>
  <c r="F21" i="8"/>
  <c r="O19" i="7" s="1"/>
  <c r="F22" i="8"/>
  <c r="O20" i="7" s="1"/>
  <c r="F23" i="8"/>
  <c r="O21" i="7" s="1"/>
  <c r="F24" i="8"/>
  <c r="O22" i="7" s="1"/>
  <c r="F25" i="8"/>
  <c r="O23" i="7" s="1"/>
  <c r="F26" i="8"/>
  <c r="O24" i="7" s="1"/>
  <c r="F27" i="8"/>
  <c r="O25" i="7" s="1"/>
  <c r="F28" i="8"/>
  <c r="O26" i="7" s="1"/>
  <c r="F29" i="8"/>
  <c r="O27" i="7" s="1"/>
  <c r="F30" i="8"/>
  <c r="O28" i="7" s="1"/>
  <c r="F31" i="8"/>
  <c r="O29" i="7" s="1"/>
  <c r="F32" i="8"/>
  <c r="O30" i="7" s="1"/>
  <c r="F33" i="8"/>
  <c r="O31" i="7" s="1"/>
  <c r="F34" i="8"/>
  <c r="O32" i="7" s="1"/>
  <c r="F35" i="8"/>
  <c r="O33" i="7" s="1"/>
  <c r="F36" i="8"/>
  <c r="O34" i="7" s="1"/>
  <c r="F37" i="8"/>
  <c r="O35" i="7" s="1"/>
  <c r="F38" i="8"/>
  <c r="O36" i="7" s="1"/>
  <c r="F39" i="8"/>
  <c r="O37" i="7" s="1"/>
  <c r="F40" i="8"/>
  <c r="O38" i="7" s="1"/>
  <c r="F41" i="8"/>
  <c r="O39" i="7" s="1"/>
  <c r="F42" i="8"/>
  <c r="O40" i="7" s="1"/>
  <c r="F43" i="8"/>
  <c r="O41" i="7" s="1"/>
  <c r="F44" i="8"/>
  <c r="O42" i="7" s="1"/>
  <c r="F45" i="8"/>
  <c r="O43" i="7" s="1"/>
  <c r="F46" i="8"/>
  <c r="O44" i="7" s="1"/>
  <c r="F47" i="8"/>
  <c r="O45" i="7" s="1"/>
  <c r="F48" i="8"/>
  <c r="O46" i="7" s="1"/>
  <c r="F49" i="8"/>
  <c r="O47" i="7" s="1"/>
  <c r="F50" i="8"/>
  <c r="O48" i="7" s="1"/>
  <c r="F51" i="8"/>
  <c r="O49" i="7" s="1"/>
  <c r="F52" i="8"/>
  <c r="O50" i="7" s="1"/>
  <c r="F53" i="8"/>
  <c r="O51" i="7" s="1"/>
  <c r="F54" i="8"/>
  <c r="O52" i="7" s="1"/>
  <c r="F55" i="8"/>
  <c r="O53" i="7" s="1"/>
  <c r="F56" i="8"/>
  <c r="O54" i="7" s="1"/>
  <c r="F57" i="8"/>
  <c r="O55" i="7" s="1"/>
  <c r="F58" i="8"/>
  <c r="O56" i="7" s="1"/>
  <c r="F59" i="8"/>
  <c r="O57" i="7" s="1"/>
  <c r="F60" i="8"/>
  <c r="O58" i="7" s="1"/>
  <c r="F61" i="8"/>
  <c r="O59" i="7" s="1"/>
  <c r="F62" i="8"/>
  <c r="O60" i="7" s="1"/>
  <c r="F63" i="8"/>
  <c r="O61" i="7" s="1"/>
  <c r="F64" i="8"/>
  <c r="O62" i="7" s="1"/>
  <c r="F65" i="8"/>
  <c r="O63" i="7" s="1"/>
  <c r="F66" i="8"/>
  <c r="O64" i="7" s="1"/>
  <c r="F67" i="8"/>
  <c r="O65" i="7" s="1"/>
  <c r="F68" i="8"/>
  <c r="O66" i="7" s="1"/>
  <c r="F69" i="8"/>
  <c r="O67" i="7" s="1"/>
  <c r="F70" i="8"/>
  <c r="O68" i="7" s="1"/>
  <c r="F71" i="8"/>
  <c r="O69" i="7" s="1"/>
  <c r="F72" i="8"/>
  <c r="O70" i="7" s="1"/>
  <c r="F73" i="8"/>
  <c r="O71" i="7" s="1"/>
  <c r="F74" i="8"/>
  <c r="O72" i="7" s="1"/>
  <c r="F75" i="8"/>
  <c r="O73" i="7" s="1"/>
  <c r="F76" i="8"/>
  <c r="O74" i="7" s="1"/>
  <c r="F77" i="8"/>
  <c r="O75" i="7" s="1"/>
  <c r="F78" i="8"/>
  <c r="O76" i="7" s="1"/>
  <c r="F79" i="8"/>
  <c r="O77" i="7" s="1"/>
  <c r="F80" i="8"/>
  <c r="O78" i="7" s="1"/>
  <c r="F81" i="8"/>
  <c r="O79" i="7" s="1"/>
  <c r="F82" i="8"/>
  <c r="O80" i="7" s="1"/>
  <c r="F83" i="8"/>
  <c r="O81" i="7" s="1"/>
  <c r="F84" i="8"/>
  <c r="O82" i="7" s="1"/>
  <c r="F85" i="8"/>
  <c r="O83" i="7" s="1"/>
  <c r="F86" i="8"/>
  <c r="O84" i="7" s="1"/>
  <c r="F87" i="8"/>
  <c r="O85" i="7" s="1"/>
  <c r="F88" i="8"/>
  <c r="O86" i="7" s="1"/>
  <c r="F89" i="8"/>
  <c r="O87" i="7" s="1"/>
  <c r="F90" i="8"/>
  <c r="O88" i="7" s="1"/>
  <c r="F91" i="8"/>
  <c r="O89" i="7" s="1"/>
  <c r="F92" i="8"/>
  <c r="O90" i="7" s="1"/>
  <c r="F93" i="8"/>
  <c r="O91" i="7" s="1"/>
  <c r="F94" i="8"/>
  <c r="O92" i="7" s="1"/>
  <c r="F95" i="8"/>
  <c r="O93" i="7" s="1"/>
  <c r="F96" i="8"/>
  <c r="O94" i="7" s="1"/>
  <c r="F97" i="8"/>
  <c r="O95" i="7" s="1"/>
  <c r="F98" i="8"/>
  <c r="O96" i="7" s="1"/>
  <c r="F99" i="8"/>
  <c r="O97" i="7" s="1"/>
  <c r="F100" i="8"/>
  <c r="O98" i="7" s="1"/>
  <c r="F101" i="8"/>
  <c r="O99" i="7" s="1"/>
  <c r="F102" i="8"/>
  <c r="O100" i="7" s="1"/>
  <c r="F103" i="8"/>
  <c r="O101" i="7" s="1"/>
  <c r="F104" i="8"/>
  <c r="O102" i="7" s="1"/>
  <c r="F105" i="8"/>
  <c r="O103" i="7" s="1"/>
  <c r="F106" i="8"/>
  <c r="O104" i="7" s="1"/>
  <c r="F107" i="8"/>
  <c r="O105" i="7" s="1"/>
  <c r="F108" i="8"/>
  <c r="O106" i="7" s="1"/>
  <c r="F109" i="8"/>
  <c r="O107" i="7" s="1"/>
  <c r="F110" i="8"/>
  <c r="O108" i="7" s="1"/>
  <c r="F111" i="8"/>
  <c r="O109" i="7" s="1"/>
  <c r="F112" i="8"/>
  <c r="O110" i="7" s="1"/>
  <c r="F113" i="8"/>
  <c r="O111" i="7" s="1"/>
  <c r="F114" i="8"/>
  <c r="O112" i="7" s="1"/>
  <c r="F115" i="8"/>
  <c r="O113" i="7" s="1"/>
  <c r="F116" i="8"/>
  <c r="O114" i="7" s="1"/>
  <c r="F117" i="8"/>
  <c r="O115" i="7" s="1"/>
  <c r="F118" i="8"/>
  <c r="O116" i="7" s="1"/>
  <c r="F119" i="8"/>
  <c r="O117" i="7" s="1"/>
  <c r="F120" i="8"/>
  <c r="O118" i="7" s="1"/>
  <c r="F121" i="8"/>
  <c r="O119" i="7" s="1"/>
  <c r="F122" i="8"/>
  <c r="O120" i="7" s="1"/>
  <c r="F123" i="8"/>
  <c r="O121" i="7" s="1"/>
  <c r="F124" i="8"/>
  <c r="O122" i="7" s="1"/>
  <c r="F125" i="8"/>
  <c r="O123" i="7" s="1"/>
  <c r="F126" i="8"/>
  <c r="O124" i="7" s="1"/>
  <c r="F127" i="8"/>
  <c r="O125" i="7" s="1"/>
  <c r="F128" i="8"/>
  <c r="O126" i="7" s="1"/>
  <c r="F129" i="8"/>
  <c r="O127" i="7" s="1"/>
  <c r="F130" i="8"/>
  <c r="O128" i="7" s="1"/>
  <c r="F131" i="8"/>
  <c r="O129" i="7" s="1"/>
  <c r="F132" i="8"/>
  <c r="O130" i="7" s="1"/>
  <c r="F133" i="8"/>
  <c r="O131" i="7" s="1"/>
  <c r="F134" i="8"/>
  <c r="O132" i="7" s="1"/>
  <c r="F135" i="8"/>
  <c r="O133" i="7" s="1"/>
  <c r="F136" i="8"/>
  <c r="O134" i="7" s="1"/>
  <c r="F137" i="8"/>
  <c r="O135" i="7" s="1"/>
  <c r="F138" i="8"/>
  <c r="O136" i="7" s="1"/>
  <c r="F139" i="8"/>
  <c r="O137" i="7" s="1"/>
  <c r="F140" i="8"/>
  <c r="O138" i="7" s="1"/>
  <c r="F141" i="8"/>
  <c r="O139" i="7" s="1"/>
  <c r="F142" i="8"/>
  <c r="O140" i="7" s="1"/>
  <c r="F143" i="8"/>
  <c r="O141" i="7" s="1"/>
  <c r="F144" i="8"/>
  <c r="O142" i="7" s="1"/>
  <c r="F145" i="8"/>
  <c r="O143" i="7" s="1"/>
  <c r="F146" i="8"/>
  <c r="O144" i="7" s="1"/>
  <c r="F147" i="8"/>
  <c r="O145" i="7" s="1"/>
  <c r="F148" i="8"/>
  <c r="O146" i="7" s="1"/>
  <c r="F149" i="8"/>
  <c r="O147" i="7" s="1"/>
  <c r="F150" i="8"/>
  <c r="O148" i="7" s="1"/>
  <c r="F151" i="8"/>
  <c r="O149" i="7" s="1"/>
  <c r="F152" i="8"/>
  <c r="O150" i="7" s="1"/>
  <c r="F153" i="8"/>
  <c r="O151" i="7" s="1"/>
  <c r="F154" i="8"/>
  <c r="O152" i="7" s="1"/>
  <c r="F155" i="8"/>
  <c r="O153" i="7" s="1"/>
  <c r="F156" i="8"/>
  <c r="O154" i="7" s="1"/>
  <c r="F157" i="8"/>
  <c r="O155" i="7" s="1"/>
  <c r="F158" i="8"/>
  <c r="O156" i="7" s="1"/>
  <c r="F159" i="8"/>
  <c r="O157" i="7" s="1"/>
  <c r="F160" i="8"/>
  <c r="O158" i="7" s="1"/>
  <c r="F161" i="8"/>
  <c r="O159" i="7" s="1"/>
  <c r="F162" i="8"/>
  <c r="O160" i="7" s="1"/>
  <c r="F163" i="8"/>
  <c r="O161" i="7" s="1"/>
  <c r="F164" i="8"/>
  <c r="O162" i="7" s="1"/>
  <c r="F165" i="8"/>
  <c r="O163" i="7" s="1"/>
  <c r="F166" i="8"/>
  <c r="O164" i="7" s="1"/>
  <c r="F167" i="8"/>
  <c r="O165" i="7" s="1"/>
  <c r="F168" i="8"/>
  <c r="O166" i="7" s="1"/>
  <c r="F169" i="8"/>
  <c r="O167" i="7" s="1"/>
  <c r="F170" i="8"/>
  <c r="O168" i="7" s="1"/>
  <c r="F171" i="8"/>
  <c r="O169" i="7" s="1"/>
  <c r="F172" i="8"/>
  <c r="O170" i="7" s="1"/>
  <c r="F173" i="8"/>
  <c r="O171" i="7" s="1"/>
  <c r="F174" i="8"/>
  <c r="O172" i="7" s="1"/>
  <c r="F175" i="8"/>
  <c r="O173" i="7" s="1"/>
  <c r="F176" i="8"/>
  <c r="O174" i="7" s="1"/>
  <c r="F177" i="8"/>
  <c r="O175" i="7" s="1"/>
  <c r="F178" i="8"/>
  <c r="O176" i="7" s="1"/>
  <c r="F179" i="8"/>
  <c r="O177" i="7" s="1"/>
  <c r="F180" i="8"/>
  <c r="O178" i="7" s="1"/>
  <c r="F181" i="8"/>
  <c r="O179" i="7" s="1"/>
  <c r="F182" i="8"/>
  <c r="O180" i="7" s="1"/>
  <c r="F183" i="8"/>
  <c r="O181" i="7" s="1"/>
  <c r="F184" i="8"/>
  <c r="O182" i="7" s="1"/>
  <c r="F185" i="8"/>
  <c r="O183" i="7" s="1"/>
  <c r="F186" i="8"/>
  <c r="O184" i="7" s="1"/>
  <c r="F187" i="8"/>
  <c r="O185" i="7" s="1"/>
  <c r="F188" i="8"/>
  <c r="O186" i="7" s="1"/>
  <c r="F189" i="8"/>
  <c r="O187" i="7" s="1"/>
  <c r="F190" i="8"/>
  <c r="O188" i="7" s="1"/>
  <c r="F191" i="8"/>
  <c r="O189" i="7" s="1"/>
  <c r="F192" i="8"/>
  <c r="O190" i="7" s="1"/>
  <c r="F193" i="8"/>
  <c r="O191" i="7" s="1"/>
  <c r="F194" i="8"/>
  <c r="O192" i="7" s="1"/>
  <c r="F195" i="8"/>
  <c r="O193" i="7" s="1"/>
  <c r="F196" i="8"/>
  <c r="O194" i="7" s="1"/>
  <c r="F197" i="8"/>
  <c r="O195" i="7" s="1"/>
  <c r="F198" i="8"/>
  <c r="O196" i="7" s="1"/>
  <c r="F199" i="8"/>
  <c r="O197" i="7" s="1"/>
  <c r="F200" i="8"/>
  <c r="O198" i="7" s="1"/>
  <c r="F201" i="8"/>
  <c r="O199" i="7" s="1"/>
  <c r="F202" i="8"/>
  <c r="O200" i="7" s="1"/>
  <c r="F203" i="8"/>
  <c r="O201" i="7" s="1"/>
  <c r="F204" i="8"/>
  <c r="O202" i="7" s="1"/>
  <c r="F205" i="8"/>
  <c r="O203" i="7" s="1"/>
  <c r="F206" i="8"/>
  <c r="O204" i="7" s="1"/>
  <c r="F207" i="8"/>
  <c r="O205" i="7" s="1"/>
  <c r="F208" i="8"/>
  <c r="O206" i="7" s="1"/>
  <c r="F209" i="8"/>
  <c r="O207" i="7" s="1"/>
  <c r="F210" i="8"/>
  <c r="O208" i="7" s="1"/>
  <c r="F211" i="8"/>
  <c r="O209" i="7" s="1"/>
  <c r="F212" i="8"/>
  <c r="O210" i="7" s="1"/>
  <c r="F213" i="8"/>
  <c r="O211" i="7" s="1"/>
  <c r="F214" i="8"/>
  <c r="O212" i="7" s="1"/>
  <c r="F215" i="8"/>
  <c r="O213" i="7" s="1"/>
  <c r="F216" i="8"/>
  <c r="O214" i="7" s="1"/>
  <c r="F217" i="8"/>
  <c r="O215" i="7" s="1"/>
  <c r="F218" i="8"/>
  <c r="O216" i="7" s="1"/>
  <c r="F219" i="8"/>
  <c r="O217" i="7" s="1"/>
  <c r="F220" i="8"/>
  <c r="O218" i="7" s="1"/>
  <c r="F221" i="8"/>
  <c r="O219" i="7" s="1"/>
  <c r="F222" i="8"/>
  <c r="O220" i="7" s="1"/>
  <c r="F223" i="8"/>
  <c r="O221" i="7" s="1"/>
  <c r="F224" i="8"/>
  <c r="O222" i="7" s="1"/>
  <c r="F225" i="8"/>
  <c r="O223" i="7" s="1"/>
  <c r="F226" i="8"/>
  <c r="O224" i="7" s="1"/>
  <c r="F227" i="8"/>
  <c r="O225" i="7" s="1"/>
  <c r="F228" i="8"/>
  <c r="O226" i="7" s="1"/>
  <c r="F229" i="8"/>
  <c r="O227" i="7" s="1"/>
  <c r="F230" i="8"/>
  <c r="O228" i="7" s="1"/>
  <c r="F231" i="8"/>
  <c r="O229" i="7" s="1"/>
  <c r="F232" i="8"/>
  <c r="O230" i="7" s="1"/>
  <c r="F233" i="8"/>
  <c r="O231" i="7" s="1"/>
  <c r="F234" i="8"/>
  <c r="O232" i="7" s="1"/>
  <c r="F235" i="8"/>
  <c r="O233" i="7" s="1"/>
  <c r="F236" i="8"/>
  <c r="O234" i="7" s="1"/>
  <c r="F237" i="8"/>
  <c r="O235" i="7" s="1"/>
  <c r="F238" i="8"/>
  <c r="O236" i="7" s="1"/>
  <c r="F239" i="8"/>
  <c r="O237" i="7" s="1"/>
  <c r="F240" i="8"/>
  <c r="O238" i="7" s="1"/>
  <c r="F241" i="8"/>
  <c r="O239" i="7" s="1"/>
  <c r="F242" i="8"/>
  <c r="O240" i="7" s="1"/>
  <c r="F243" i="8"/>
  <c r="O241" i="7" s="1"/>
  <c r="F244" i="8"/>
  <c r="O242" i="7" s="1"/>
  <c r="F245" i="8"/>
  <c r="O243" i="7" s="1"/>
  <c r="F246" i="8"/>
  <c r="O244" i="7" s="1"/>
  <c r="F247" i="8"/>
  <c r="O245" i="7" s="1"/>
  <c r="F248" i="8"/>
  <c r="O246" i="7" s="1"/>
  <c r="F249" i="8"/>
  <c r="O247" i="7" s="1"/>
  <c r="F250" i="8"/>
  <c r="O248" i="7" s="1"/>
  <c r="F251" i="8"/>
  <c r="O249" i="7" s="1"/>
  <c r="F252" i="8"/>
  <c r="O250" i="7" s="1"/>
  <c r="F253" i="8"/>
  <c r="O251" i="7" s="1"/>
  <c r="F254" i="8"/>
  <c r="O252" i="7" s="1"/>
  <c r="F255" i="8"/>
  <c r="O253" i="7" s="1"/>
  <c r="F256" i="8"/>
  <c r="O254" i="7" s="1"/>
  <c r="F257" i="8"/>
  <c r="O255" i="7" s="1"/>
  <c r="F258" i="8"/>
  <c r="O256" i="7" s="1"/>
  <c r="F259" i="8"/>
  <c r="O257" i="7" s="1"/>
  <c r="F260" i="8"/>
  <c r="O258" i="7" s="1"/>
  <c r="F261" i="8"/>
  <c r="O259" i="7" s="1"/>
  <c r="F262" i="8"/>
  <c r="O260" i="7" s="1"/>
  <c r="F263" i="8"/>
  <c r="O261" i="7" s="1"/>
  <c r="F264" i="8"/>
  <c r="O262" i="7" s="1"/>
  <c r="F265" i="8"/>
  <c r="O263" i="7" s="1"/>
  <c r="F266" i="8"/>
  <c r="O264" i="7" s="1"/>
  <c r="F267" i="8"/>
  <c r="O265" i="7" s="1"/>
  <c r="F268" i="8"/>
  <c r="O266" i="7" s="1"/>
  <c r="F269" i="8"/>
  <c r="O267" i="7" s="1"/>
  <c r="F270" i="8"/>
  <c r="O268" i="7" s="1"/>
  <c r="F271" i="8"/>
  <c r="O269" i="7" s="1"/>
  <c r="F272" i="8"/>
  <c r="O270" i="7" s="1"/>
  <c r="F273" i="8"/>
  <c r="O271" i="7" s="1"/>
  <c r="F274" i="8"/>
  <c r="O272" i="7" s="1"/>
  <c r="F275" i="8"/>
  <c r="O273" i="7" s="1"/>
  <c r="F276" i="8"/>
  <c r="O274" i="7" s="1"/>
  <c r="F277" i="8"/>
  <c r="O275" i="7" s="1"/>
  <c r="F278" i="8"/>
  <c r="O276" i="7" s="1"/>
  <c r="F279" i="8"/>
  <c r="O277" i="7" s="1"/>
  <c r="F280" i="8"/>
  <c r="O278" i="7" s="1"/>
  <c r="F281" i="8"/>
  <c r="O279" i="7" s="1"/>
  <c r="F282" i="8"/>
  <c r="O280" i="7" s="1"/>
  <c r="F283" i="8"/>
  <c r="O281" i="7" s="1"/>
  <c r="F284" i="8"/>
  <c r="O282" i="7" s="1"/>
  <c r="F285" i="8"/>
  <c r="O283" i="7" s="1"/>
  <c r="F286" i="8"/>
  <c r="O284" i="7" s="1"/>
  <c r="F287" i="8"/>
  <c r="O285" i="7" s="1"/>
  <c r="F288" i="8"/>
  <c r="O286" i="7" s="1"/>
  <c r="F289" i="8"/>
  <c r="O287" i="7" s="1"/>
  <c r="F290" i="8"/>
  <c r="O288" i="7" s="1"/>
  <c r="F291" i="8"/>
  <c r="O289" i="7" s="1"/>
  <c r="F292" i="8"/>
  <c r="O290" i="7" s="1"/>
  <c r="F293" i="8"/>
  <c r="O291" i="7" s="1"/>
  <c r="F294" i="8"/>
  <c r="O292" i="7" s="1"/>
  <c r="F295" i="8"/>
  <c r="O293" i="7" s="1"/>
  <c r="F296" i="8"/>
  <c r="O294" i="7" s="1"/>
  <c r="F297" i="8"/>
  <c r="O295" i="7" s="1"/>
  <c r="F298" i="8"/>
  <c r="O296" i="7" s="1"/>
  <c r="F299" i="8"/>
  <c r="O297" i="7" s="1"/>
  <c r="F300" i="8"/>
  <c r="O298" i="7" s="1"/>
  <c r="F301" i="8"/>
  <c r="O299" i="7" s="1"/>
  <c r="F302" i="8"/>
  <c r="O300" i="7" s="1"/>
  <c r="F303" i="8"/>
  <c r="O301" i="7" s="1"/>
  <c r="F304" i="8"/>
  <c r="O302" i="7" s="1"/>
  <c r="F305" i="8"/>
  <c r="O303" i="7" s="1"/>
  <c r="F306" i="8"/>
  <c r="O304" i="7" s="1"/>
  <c r="F307" i="8"/>
  <c r="O305" i="7" s="1"/>
  <c r="F308" i="8"/>
  <c r="O306" i="7" s="1"/>
  <c r="F309" i="8"/>
  <c r="O307" i="7" s="1"/>
  <c r="F310" i="8"/>
  <c r="O308" i="7" s="1"/>
  <c r="F311" i="8"/>
  <c r="O309" i="7" s="1"/>
  <c r="F312" i="8"/>
  <c r="O310" i="7" s="1"/>
  <c r="F313" i="8"/>
  <c r="O311" i="7" s="1"/>
  <c r="F314" i="8"/>
  <c r="O312" i="7" s="1"/>
  <c r="F315" i="8"/>
  <c r="O313" i="7" s="1"/>
  <c r="F316" i="8"/>
  <c r="O314" i="7" s="1"/>
  <c r="F317" i="8"/>
  <c r="O315" i="7" s="1"/>
  <c r="F318" i="8"/>
  <c r="O316" i="7" s="1"/>
  <c r="F319" i="8"/>
  <c r="O317" i="7" s="1"/>
  <c r="F320" i="8"/>
  <c r="O318" i="7" s="1"/>
  <c r="F321" i="8"/>
  <c r="O319" i="7" s="1"/>
  <c r="F322" i="8"/>
  <c r="O320" i="7" s="1"/>
  <c r="F323" i="8"/>
  <c r="O321" i="7" s="1"/>
  <c r="F324" i="8"/>
  <c r="O322" i="7" s="1"/>
  <c r="F325" i="8"/>
  <c r="O323" i="7" s="1"/>
  <c r="F326" i="8"/>
  <c r="O324" i="7" s="1"/>
  <c r="F327" i="8"/>
  <c r="O325" i="7" s="1"/>
  <c r="F328" i="8"/>
  <c r="O326" i="7" s="1"/>
  <c r="F329" i="8"/>
  <c r="O327" i="7" s="1"/>
  <c r="F330" i="8"/>
  <c r="O328" i="7" s="1"/>
  <c r="F331" i="8"/>
  <c r="O329" i="7" s="1"/>
  <c r="F332" i="8"/>
  <c r="O330" i="7" s="1"/>
  <c r="F333" i="8"/>
  <c r="O331" i="7" s="1"/>
  <c r="F334" i="8"/>
  <c r="O332" i="7" s="1"/>
  <c r="F335" i="8"/>
  <c r="O333" i="7" s="1"/>
  <c r="F336" i="8"/>
  <c r="O334" i="7" s="1"/>
  <c r="F337" i="8"/>
  <c r="O335" i="7" s="1"/>
  <c r="F338" i="8"/>
  <c r="O336" i="7" s="1"/>
  <c r="F339" i="8"/>
  <c r="O337" i="7" s="1"/>
  <c r="F340" i="8"/>
  <c r="O338" i="7" s="1"/>
  <c r="F341" i="8"/>
  <c r="O339" i="7" s="1"/>
  <c r="F342" i="8"/>
  <c r="O340" i="7" s="1"/>
  <c r="F343" i="8"/>
  <c r="O341" i="7" s="1"/>
  <c r="F344" i="8"/>
  <c r="O342" i="7" s="1"/>
  <c r="F345" i="8"/>
  <c r="O343" i="7" s="1"/>
  <c r="F346" i="8"/>
  <c r="O344" i="7" s="1"/>
  <c r="F347" i="8"/>
  <c r="O345" i="7" s="1"/>
  <c r="F348" i="8"/>
  <c r="O346" i="7" s="1"/>
  <c r="F349" i="8"/>
  <c r="O347" i="7" s="1"/>
  <c r="F350" i="8"/>
  <c r="O348" i="7" s="1"/>
  <c r="F351" i="8"/>
  <c r="O349" i="7" s="1"/>
  <c r="F352" i="8"/>
  <c r="O350" i="7" s="1"/>
  <c r="F353" i="8"/>
  <c r="O351" i="7" s="1"/>
  <c r="F354" i="8"/>
  <c r="O352" i="7" s="1"/>
  <c r="F355" i="8"/>
  <c r="O353" i="7" s="1"/>
  <c r="F356" i="8"/>
  <c r="O354" i="7" s="1"/>
  <c r="F357" i="8"/>
  <c r="O355" i="7" s="1"/>
  <c r="F358" i="8"/>
  <c r="O356" i="7" s="1"/>
  <c r="F359" i="8"/>
  <c r="O357" i="7" s="1"/>
  <c r="F360" i="8"/>
  <c r="O358" i="7" s="1"/>
  <c r="F361" i="8"/>
  <c r="O359" i="7" s="1"/>
  <c r="F362" i="8"/>
  <c r="O360" i="7" s="1"/>
  <c r="F363" i="8"/>
  <c r="O361" i="7" s="1"/>
  <c r="F364" i="8"/>
  <c r="O362" i="7" s="1"/>
  <c r="F365" i="8"/>
  <c r="O363" i="7" s="1"/>
  <c r="F366" i="8"/>
  <c r="O364" i="7" s="1"/>
  <c r="F367" i="8"/>
  <c r="O365" i="7" s="1"/>
  <c r="F368" i="8"/>
  <c r="O366" i="7" s="1"/>
  <c r="F369" i="8"/>
  <c r="O367" i="7" s="1"/>
  <c r="F370" i="8"/>
  <c r="O368" i="7" s="1"/>
  <c r="F371" i="8"/>
  <c r="O369" i="7" s="1"/>
  <c r="F372" i="8"/>
  <c r="O370" i="7" s="1"/>
  <c r="F373" i="8"/>
  <c r="O371" i="7" s="1"/>
  <c r="F374" i="8"/>
  <c r="O372" i="7" s="1"/>
  <c r="F375" i="8"/>
  <c r="O373" i="7" s="1"/>
  <c r="F376" i="8"/>
  <c r="O374" i="7" s="1"/>
  <c r="F377" i="8"/>
  <c r="O375" i="7" s="1"/>
  <c r="F378" i="8"/>
  <c r="O376" i="7" s="1"/>
  <c r="F379" i="8"/>
  <c r="O377" i="7" s="1"/>
  <c r="F380" i="8"/>
  <c r="O378" i="7" s="1"/>
  <c r="F381" i="8"/>
  <c r="O379" i="7" s="1"/>
  <c r="F382" i="8"/>
  <c r="O380" i="7" s="1"/>
  <c r="F383" i="8"/>
  <c r="O381" i="7" s="1"/>
  <c r="F384" i="8"/>
  <c r="O382" i="7" s="1"/>
  <c r="F385" i="8"/>
  <c r="O383" i="7" s="1"/>
  <c r="F386" i="8"/>
  <c r="O384" i="7" s="1"/>
  <c r="F387" i="8"/>
  <c r="O385" i="7" s="1"/>
  <c r="F388" i="8"/>
  <c r="O386" i="7" s="1"/>
  <c r="F389" i="8"/>
  <c r="O387" i="7" s="1"/>
  <c r="F390" i="8"/>
  <c r="O388" i="7" s="1"/>
  <c r="F391" i="8"/>
  <c r="O389" i="7" s="1"/>
  <c r="F392" i="8"/>
  <c r="O390" i="7" s="1"/>
  <c r="F393" i="8"/>
  <c r="O391" i="7" s="1"/>
  <c r="F394" i="8"/>
  <c r="O392" i="7" s="1"/>
  <c r="F395" i="8"/>
  <c r="O393" i="7" s="1"/>
  <c r="F396" i="8"/>
  <c r="O394" i="7" s="1"/>
  <c r="F397" i="8"/>
  <c r="O395" i="7" s="1"/>
  <c r="F398" i="8"/>
  <c r="O396" i="7" s="1"/>
  <c r="F399" i="8"/>
  <c r="O397" i="7" s="1"/>
  <c r="F400" i="8"/>
  <c r="O398" i="7" s="1"/>
  <c r="F401" i="8"/>
  <c r="O399" i="7" s="1"/>
  <c r="F402" i="8"/>
  <c r="O400" i="7" s="1"/>
  <c r="F403" i="8"/>
  <c r="O401" i="7" s="1"/>
  <c r="F404" i="8"/>
  <c r="O402" i="7" s="1"/>
  <c r="F405" i="8"/>
  <c r="O403" i="7" s="1"/>
  <c r="F406" i="8"/>
  <c r="O404" i="7" s="1"/>
  <c r="F407" i="8"/>
  <c r="O405" i="7" s="1"/>
  <c r="F408" i="8"/>
  <c r="O406" i="7" s="1"/>
  <c r="F409" i="8"/>
  <c r="O407" i="7" s="1"/>
  <c r="F410" i="8"/>
  <c r="O408" i="7" s="1"/>
  <c r="F411" i="8"/>
  <c r="O409" i="7" s="1"/>
  <c r="F412" i="8"/>
  <c r="O410" i="7" s="1"/>
  <c r="F413" i="8"/>
  <c r="O411" i="7" s="1"/>
  <c r="F414" i="8"/>
  <c r="O412" i="7" s="1"/>
  <c r="F415" i="8"/>
  <c r="O413" i="7" s="1"/>
  <c r="F416" i="8"/>
  <c r="O414" i="7" s="1"/>
  <c r="F417" i="8"/>
  <c r="O415" i="7" s="1"/>
  <c r="F418" i="8"/>
  <c r="O416" i="7" s="1"/>
  <c r="F419" i="8"/>
  <c r="O417" i="7" s="1"/>
  <c r="F420" i="8"/>
  <c r="O418" i="7" s="1"/>
  <c r="F421" i="8"/>
  <c r="O419" i="7" s="1"/>
  <c r="F422" i="8"/>
  <c r="O420" i="7" s="1"/>
  <c r="F423" i="8"/>
  <c r="O421" i="7" s="1"/>
  <c r="F424" i="8"/>
  <c r="O422" i="7" s="1"/>
  <c r="F425" i="8"/>
  <c r="O423" i="7" s="1"/>
  <c r="F426" i="8"/>
  <c r="O424" i="7" s="1"/>
  <c r="F427" i="8"/>
  <c r="O425" i="7" s="1"/>
  <c r="F428" i="8"/>
  <c r="O426" i="7" s="1"/>
  <c r="F429" i="8"/>
  <c r="O427" i="7" s="1"/>
  <c r="F430" i="8"/>
  <c r="O428" i="7" s="1"/>
  <c r="F431" i="8"/>
  <c r="O429" i="7" s="1"/>
  <c r="F432" i="8"/>
  <c r="O430" i="7" s="1"/>
  <c r="F433" i="8"/>
  <c r="O431" i="7" s="1"/>
  <c r="F434" i="8"/>
  <c r="O432" i="7" s="1"/>
  <c r="F435" i="8"/>
  <c r="O433" i="7" s="1"/>
  <c r="F436" i="8"/>
  <c r="O434" i="7" s="1"/>
  <c r="F437" i="8"/>
  <c r="O435" i="7" s="1"/>
  <c r="F438" i="8"/>
  <c r="O436" i="7" s="1"/>
  <c r="F439" i="8"/>
  <c r="O437" i="7" s="1"/>
  <c r="F440" i="8"/>
  <c r="O438" i="7" s="1"/>
  <c r="F441" i="8"/>
  <c r="O439" i="7" s="1"/>
  <c r="F442" i="8"/>
  <c r="O440" i="7" s="1"/>
  <c r="F443" i="8"/>
  <c r="O441" i="7" s="1"/>
  <c r="F444" i="8"/>
  <c r="O442" i="7" s="1"/>
  <c r="F445" i="8"/>
  <c r="O443" i="7" s="1"/>
  <c r="F446" i="8"/>
  <c r="O444" i="7" s="1"/>
  <c r="F447" i="8"/>
  <c r="O445" i="7" s="1"/>
  <c r="F448" i="8"/>
  <c r="O446" i="7" s="1"/>
  <c r="F449" i="8"/>
  <c r="O447" i="7" s="1"/>
  <c r="F450" i="8"/>
  <c r="O448" i="7" s="1"/>
  <c r="F451" i="8"/>
  <c r="O449" i="7" s="1"/>
  <c r="F452" i="8"/>
  <c r="O450" i="7" s="1"/>
  <c r="F453" i="8"/>
  <c r="O451" i="7" s="1"/>
  <c r="F454" i="8"/>
  <c r="O452" i="7" s="1"/>
  <c r="F455" i="8"/>
  <c r="O453" i="7" s="1"/>
  <c r="F456" i="8"/>
  <c r="O454" i="7" s="1"/>
  <c r="F457" i="8"/>
  <c r="O455" i="7" s="1"/>
  <c r="F458" i="8"/>
  <c r="O456" i="7" s="1"/>
  <c r="F459" i="8"/>
  <c r="O457" i="7" s="1"/>
  <c r="F460" i="8"/>
  <c r="O458" i="7" s="1"/>
  <c r="F461" i="8"/>
  <c r="O459" i="7" s="1"/>
  <c r="F462" i="8"/>
  <c r="O460" i="7" s="1"/>
  <c r="F463" i="8"/>
  <c r="O461" i="7" s="1"/>
  <c r="F464" i="8"/>
  <c r="O462" i="7" s="1"/>
  <c r="F465" i="8"/>
  <c r="O463" i="7" s="1"/>
  <c r="F466" i="8"/>
  <c r="O464" i="7" s="1"/>
  <c r="F467" i="8"/>
  <c r="O465" i="7" s="1"/>
  <c r="F468" i="8"/>
  <c r="O466" i="7" s="1"/>
  <c r="F469" i="8"/>
  <c r="O467" i="7" s="1"/>
  <c r="F470" i="8"/>
  <c r="O468" i="7" s="1"/>
  <c r="F471" i="8"/>
  <c r="O469" i="7" s="1"/>
  <c r="F472" i="8"/>
  <c r="O470" i="7" s="1"/>
  <c r="F473" i="8"/>
  <c r="O471" i="7" s="1"/>
  <c r="F474" i="8"/>
  <c r="O472" i="7" s="1"/>
  <c r="F475" i="8"/>
  <c r="O473" i="7" s="1"/>
  <c r="F476" i="8"/>
  <c r="O474" i="7" s="1"/>
  <c r="F477" i="8"/>
  <c r="O475" i="7" s="1"/>
  <c r="F478" i="8"/>
  <c r="O476" i="7" s="1"/>
  <c r="F479" i="8"/>
  <c r="O477" i="7" s="1"/>
  <c r="F480" i="8"/>
  <c r="O478" i="7" s="1"/>
  <c r="F481" i="8"/>
  <c r="O479" i="7" s="1"/>
  <c r="F482" i="8"/>
  <c r="O480" i="7" s="1"/>
  <c r="F483" i="8"/>
  <c r="O481" i="7" s="1"/>
  <c r="F484" i="8"/>
  <c r="O482" i="7" s="1"/>
  <c r="F485" i="8"/>
  <c r="O483" i="7" s="1"/>
  <c r="F486" i="8"/>
  <c r="O484" i="7" s="1"/>
  <c r="F487" i="8"/>
  <c r="O485" i="7" s="1"/>
  <c r="F488" i="8"/>
  <c r="O486" i="7" s="1"/>
  <c r="F489" i="8"/>
  <c r="O487" i="7" s="1"/>
  <c r="F490" i="8"/>
  <c r="O488" i="7" s="1"/>
  <c r="F491" i="8"/>
  <c r="O489" i="7" s="1"/>
  <c r="F492" i="8"/>
  <c r="O490" i="7" s="1"/>
  <c r="F493" i="8"/>
  <c r="O491" i="7" s="1"/>
  <c r="F494" i="8"/>
  <c r="O492" i="7" s="1"/>
  <c r="F495" i="8"/>
  <c r="O493" i="7" s="1"/>
  <c r="F496" i="8"/>
  <c r="O494" i="7" s="1"/>
  <c r="F497" i="8"/>
  <c r="O495" i="7" s="1"/>
  <c r="F498" i="8"/>
  <c r="O496" i="7" s="1"/>
  <c r="F499" i="8"/>
  <c r="O497" i="7" s="1"/>
  <c r="F500" i="8"/>
  <c r="O498" i="7" s="1"/>
  <c r="F501" i="8"/>
  <c r="O499" i="7" s="1"/>
  <c r="F502" i="8"/>
  <c r="O500" i="7" s="1"/>
  <c r="F503" i="8"/>
  <c r="O501" i="7" s="1"/>
  <c r="F504" i="8"/>
  <c r="O502" i="7" s="1"/>
  <c r="F505" i="8"/>
  <c r="O503" i="7" s="1"/>
  <c r="F506" i="8"/>
  <c r="O504" i="7" s="1"/>
  <c r="F507" i="8"/>
  <c r="O505" i="7" s="1"/>
  <c r="F508" i="8"/>
  <c r="O506" i="7" s="1"/>
  <c r="F509" i="8"/>
  <c r="O507" i="7" s="1"/>
  <c r="F510" i="8"/>
  <c r="O508" i="7" s="1"/>
  <c r="F511" i="8"/>
  <c r="O509" i="7" s="1"/>
  <c r="F512" i="8"/>
  <c r="O510" i="7" s="1"/>
  <c r="F513" i="8"/>
  <c r="O511" i="7" s="1"/>
  <c r="F514" i="8"/>
  <c r="O512" i="7" s="1"/>
  <c r="F515" i="8"/>
  <c r="O513" i="7" s="1"/>
  <c r="F516" i="8"/>
  <c r="O514" i="7" s="1"/>
  <c r="F517" i="8"/>
  <c r="O515" i="7" s="1"/>
  <c r="F518" i="8"/>
  <c r="O516" i="7" s="1"/>
  <c r="F519" i="8"/>
  <c r="O517" i="7" s="1"/>
  <c r="F520" i="8"/>
  <c r="O518" i="7" s="1"/>
  <c r="F521" i="8"/>
  <c r="O519" i="7" s="1"/>
  <c r="F522" i="8"/>
  <c r="O520" i="7" s="1"/>
  <c r="F523" i="8"/>
  <c r="O521" i="7" s="1"/>
  <c r="F524" i="8"/>
  <c r="O522" i="7" s="1"/>
  <c r="F525" i="8"/>
  <c r="O523" i="7" s="1"/>
  <c r="F526" i="8"/>
  <c r="O524" i="7" s="1"/>
  <c r="F527" i="8"/>
  <c r="O525" i="7" s="1"/>
  <c r="F528" i="8"/>
  <c r="O526" i="7" s="1"/>
  <c r="F529" i="8"/>
  <c r="O527" i="7" s="1"/>
  <c r="F530" i="8"/>
  <c r="O528" i="7" s="1"/>
  <c r="F531" i="8"/>
  <c r="O529" i="7" s="1"/>
  <c r="F532" i="8"/>
  <c r="O530" i="7" s="1"/>
  <c r="F533" i="8"/>
  <c r="O531" i="7" s="1"/>
  <c r="F534" i="8"/>
  <c r="O532" i="7" s="1"/>
  <c r="F535" i="8"/>
  <c r="O533" i="7" s="1"/>
  <c r="F536" i="8"/>
  <c r="O534" i="7" s="1"/>
  <c r="F537" i="8"/>
  <c r="O535" i="7" s="1"/>
  <c r="F538" i="8"/>
  <c r="O536" i="7" s="1"/>
  <c r="F539" i="8"/>
  <c r="O537" i="7" s="1"/>
  <c r="F540" i="8"/>
  <c r="O538" i="7" s="1"/>
  <c r="F541" i="8"/>
  <c r="O539" i="7" s="1"/>
  <c r="F542" i="8"/>
  <c r="O540" i="7" s="1"/>
  <c r="F543" i="8"/>
  <c r="O541" i="7" s="1"/>
  <c r="F544" i="8"/>
  <c r="O542" i="7" s="1"/>
  <c r="F545" i="8"/>
  <c r="O543" i="7" s="1"/>
  <c r="F546" i="8"/>
  <c r="O544" i="7" s="1"/>
  <c r="F547" i="8"/>
  <c r="O545" i="7" s="1"/>
  <c r="F548" i="8"/>
  <c r="O546" i="7" s="1"/>
  <c r="F549" i="8"/>
  <c r="O547" i="7" s="1"/>
  <c r="F550" i="8"/>
  <c r="O548" i="7" s="1"/>
  <c r="F551" i="8"/>
  <c r="O549" i="7" s="1"/>
  <c r="F552" i="8"/>
  <c r="O550" i="7" s="1"/>
  <c r="F553" i="8"/>
  <c r="O551" i="7" s="1"/>
  <c r="F554" i="8"/>
  <c r="O552" i="7" s="1"/>
  <c r="F555" i="8"/>
  <c r="O553" i="7" s="1"/>
  <c r="F556" i="8"/>
  <c r="O554" i="7" s="1"/>
  <c r="F557" i="8"/>
  <c r="O555" i="7" s="1"/>
  <c r="F558" i="8"/>
  <c r="O556" i="7" s="1"/>
  <c r="F559" i="8"/>
  <c r="O557" i="7" s="1"/>
  <c r="F560" i="8"/>
  <c r="O558" i="7" s="1"/>
  <c r="F561" i="8"/>
  <c r="O559" i="7" s="1"/>
  <c r="F562" i="8"/>
  <c r="O560" i="7" s="1"/>
  <c r="F563" i="8"/>
  <c r="O561" i="7" s="1"/>
  <c r="F564" i="8"/>
  <c r="O562" i="7" s="1"/>
  <c r="F565" i="8"/>
  <c r="O563" i="7" s="1"/>
  <c r="F566" i="8"/>
  <c r="O564" i="7" s="1"/>
  <c r="F567" i="8"/>
  <c r="O565" i="7" s="1"/>
  <c r="F568" i="8"/>
  <c r="O566" i="7" s="1"/>
  <c r="F569" i="8"/>
  <c r="O567" i="7" s="1"/>
  <c r="F570" i="8"/>
  <c r="O568" i="7" s="1"/>
  <c r="F571" i="8"/>
  <c r="O569" i="7" s="1"/>
  <c r="F572" i="8"/>
  <c r="O570" i="7" s="1"/>
  <c r="F573" i="8"/>
  <c r="O571" i="7" s="1"/>
  <c r="F574" i="8"/>
  <c r="O572" i="7" s="1"/>
  <c r="F575" i="8"/>
  <c r="O573" i="7" s="1"/>
  <c r="F576" i="8"/>
  <c r="O574" i="7" s="1"/>
  <c r="F577" i="8"/>
  <c r="O575" i="7" s="1"/>
  <c r="F578" i="8"/>
  <c r="O576" i="7" s="1"/>
  <c r="F579" i="8"/>
  <c r="O577" i="7" s="1"/>
  <c r="F580" i="8"/>
  <c r="O578" i="7" s="1"/>
  <c r="F581" i="8"/>
  <c r="O579" i="7" s="1"/>
  <c r="F582" i="8"/>
  <c r="O580" i="7" s="1"/>
  <c r="F583" i="8"/>
  <c r="O581" i="7" s="1"/>
  <c r="F584" i="8"/>
  <c r="O582" i="7" s="1"/>
  <c r="F585" i="8"/>
  <c r="O583" i="7" s="1"/>
  <c r="F586" i="8"/>
  <c r="O584" i="7" s="1"/>
  <c r="F587" i="8"/>
  <c r="O585" i="7" s="1"/>
  <c r="F588" i="8"/>
  <c r="O586" i="7" s="1"/>
  <c r="F589" i="8"/>
  <c r="O587" i="7" s="1"/>
  <c r="F590" i="8"/>
  <c r="O588" i="7" s="1"/>
  <c r="F591" i="8"/>
  <c r="O589" i="7" s="1"/>
  <c r="F592" i="8"/>
  <c r="O590" i="7" s="1"/>
  <c r="F593" i="8"/>
  <c r="O591" i="7" s="1"/>
  <c r="F594" i="8"/>
  <c r="O592" i="7" s="1"/>
  <c r="F595" i="8"/>
  <c r="O593" i="7" s="1"/>
  <c r="F596" i="8"/>
  <c r="O594" i="7" s="1"/>
  <c r="F597" i="8"/>
  <c r="O595" i="7" s="1"/>
  <c r="F598" i="8"/>
  <c r="O596" i="7" s="1"/>
  <c r="F599" i="8"/>
  <c r="O597" i="7" s="1"/>
  <c r="F600" i="8"/>
  <c r="O598" i="7" s="1"/>
  <c r="F601" i="8"/>
  <c r="O599" i="7" s="1"/>
  <c r="F602" i="8"/>
  <c r="O600" i="7" s="1"/>
  <c r="F603" i="8"/>
  <c r="O601" i="7" s="1"/>
  <c r="F604" i="8"/>
  <c r="O602" i="7" s="1"/>
  <c r="F605" i="8"/>
  <c r="O603" i="7" s="1"/>
  <c r="F606" i="8"/>
  <c r="O604" i="7" s="1"/>
  <c r="F607" i="8"/>
  <c r="O605" i="7" s="1"/>
  <c r="F608" i="8"/>
  <c r="O606" i="7" s="1"/>
  <c r="F609" i="8"/>
  <c r="O607" i="7" s="1"/>
  <c r="F610" i="8"/>
  <c r="O608" i="7" s="1"/>
  <c r="F611" i="8"/>
  <c r="O609" i="7" s="1"/>
  <c r="F612" i="8"/>
  <c r="O610" i="7" s="1"/>
  <c r="F613" i="8"/>
  <c r="O611" i="7" s="1"/>
  <c r="F614" i="8"/>
  <c r="O612" i="7" s="1"/>
  <c r="F615" i="8"/>
  <c r="O613" i="7" s="1"/>
  <c r="F616" i="8"/>
  <c r="O614" i="7" s="1"/>
  <c r="F617" i="8"/>
  <c r="O615" i="7" s="1"/>
  <c r="F618" i="8"/>
  <c r="O616" i="7" s="1"/>
  <c r="F619" i="8"/>
  <c r="O617" i="7" s="1"/>
  <c r="F620" i="8"/>
  <c r="O618" i="7" s="1"/>
  <c r="F621" i="8"/>
  <c r="O619" i="7" s="1"/>
  <c r="F622" i="8"/>
  <c r="O620" i="7" s="1"/>
  <c r="F623" i="8"/>
  <c r="O621" i="7" s="1"/>
  <c r="F624" i="8"/>
  <c r="O622" i="7" s="1"/>
  <c r="F625" i="8"/>
  <c r="O623" i="7" s="1"/>
  <c r="F626" i="8"/>
  <c r="O624" i="7" s="1"/>
  <c r="F627" i="8"/>
  <c r="O625" i="7" s="1"/>
  <c r="F628" i="8"/>
  <c r="O626" i="7" s="1"/>
  <c r="F629" i="8"/>
  <c r="O627" i="7" s="1"/>
  <c r="F630" i="8"/>
  <c r="O628" i="7" s="1"/>
  <c r="F631" i="8"/>
  <c r="O629" i="7" s="1"/>
  <c r="F632" i="8"/>
  <c r="O630" i="7" s="1"/>
  <c r="F633" i="8"/>
  <c r="O631" i="7" s="1"/>
  <c r="F634" i="8"/>
  <c r="O632" i="7" s="1"/>
  <c r="F635" i="8"/>
  <c r="O633" i="7" s="1"/>
  <c r="F636" i="8"/>
  <c r="O634" i="7" s="1"/>
  <c r="F637" i="8"/>
  <c r="O635" i="7" s="1"/>
  <c r="F638" i="8"/>
  <c r="O636" i="7" s="1"/>
  <c r="F639" i="8"/>
  <c r="O637" i="7" s="1"/>
  <c r="F640" i="8"/>
  <c r="O638" i="7" s="1"/>
  <c r="F641" i="8"/>
  <c r="O639" i="7" s="1"/>
  <c r="F642" i="8"/>
  <c r="O640" i="7" s="1"/>
  <c r="F643" i="8"/>
  <c r="O641" i="7" s="1"/>
  <c r="F644" i="8"/>
  <c r="O642" i="7" s="1"/>
  <c r="F645" i="8"/>
  <c r="O643" i="7" s="1"/>
  <c r="F646" i="8"/>
  <c r="O644" i="7" s="1"/>
  <c r="F647" i="8"/>
  <c r="O645" i="7" s="1"/>
  <c r="F648" i="8"/>
  <c r="O646" i="7" s="1"/>
  <c r="F649" i="8"/>
  <c r="O647" i="7" s="1"/>
  <c r="F650" i="8"/>
  <c r="O648" i="7" s="1"/>
  <c r="F651" i="8"/>
  <c r="O649" i="7" s="1"/>
  <c r="F652" i="8"/>
  <c r="O650" i="7" s="1"/>
  <c r="F653" i="8"/>
  <c r="O651" i="7" s="1"/>
  <c r="F654" i="8"/>
  <c r="O652" i="7" s="1"/>
  <c r="F655" i="8"/>
  <c r="O653" i="7" s="1"/>
  <c r="F656" i="8"/>
  <c r="O654" i="7" s="1"/>
  <c r="F657" i="8"/>
  <c r="O655" i="7" s="1"/>
  <c r="F658" i="8"/>
  <c r="O656" i="7" s="1"/>
  <c r="F659" i="8"/>
  <c r="O657" i="7" s="1"/>
  <c r="F660" i="8"/>
  <c r="O658" i="7" s="1"/>
  <c r="F661" i="8"/>
  <c r="O659" i="7" s="1"/>
  <c r="F662" i="8"/>
  <c r="O660" i="7" s="1"/>
  <c r="F663" i="8"/>
  <c r="O661" i="7" s="1"/>
  <c r="F664" i="8"/>
  <c r="O662" i="7" s="1"/>
  <c r="F665" i="8"/>
  <c r="O663" i="7" s="1"/>
  <c r="F666" i="8"/>
  <c r="O664" i="7" s="1"/>
  <c r="F667" i="8"/>
  <c r="O665" i="7" s="1"/>
  <c r="F668" i="8"/>
  <c r="O666" i="7" s="1"/>
  <c r="F669" i="8"/>
  <c r="O667" i="7" s="1"/>
  <c r="F670" i="8"/>
  <c r="O668" i="7" s="1"/>
  <c r="F671" i="8"/>
  <c r="O669" i="7" s="1"/>
  <c r="F672" i="8"/>
  <c r="O670" i="7" s="1"/>
  <c r="F673" i="8"/>
  <c r="O671" i="7" s="1"/>
  <c r="F674" i="8"/>
  <c r="O672" i="7" s="1"/>
  <c r="F675" i="8"/>
  <c r="O673" i="7" s="1"/>
  <c r="F676" i="8"/>
  <c r="O674" i="7" s="1"/>
  <c r="F677" i="8"/>
  <c r="O675" i="7" s="1"/>
  <c r="F678" i="8"/>
  <c r="O676" i="7" s="1"/>
  <c r="F679" i="8"/>
  <c r="O677" i="7" s="1"/>
  <c r="F680" i="8"/>
  <c r="O678" i="7" s="1"/>
  <c r="F681" i="8"/>
  <c r="O679" i="7" s="1"/>
  <c r="F682" i="8"/>
  <c r="O680" i="7" s="1"/>
  <c r="F683" i="8"/>
  <c r="O681" i="7" s="1"/>
  <c r="F684" i="8"/>
  <c r="O682" i="7" s="1"/>
  <c r="F685" i="8"/>
  <c r="O683" i="7" s="1"/>
  <c r="F686" i="8"/>
  <c r="O684" i="7" s="1"/>
  <c r="F687" i="8"/>
  <c r="O685" i="7" s="1"/>
  <c r="F688" i="8"/>
  <c r="O686" i="7" s="1"/>
  <c r="F689" i="8"/>
  <c r="O687" i="7" s="1"/>
  <c r="F690" i="8"/>
  <c r="O688" i="7" s="1"/>
  <c r="F691" i="8"/>
  <c r="O689" i="7" s="1"/>
  <c r="F692" i="8"/>
  <c r="O690" i="7" s="1"/>
  <c r="F693" i="8"/>
  <c r="O691" i="7" s="1"/>
  <c r="F694" i="8"/>
  <c r="O692" i="7" s="1"/>
  <c r="F695" i="8"/>
  <c r="O693" i="7" s="1"/>
  <c r="F696" i="8"/>
  <c r="O694" i="7" s="1"/>
  <c r="F697" i="8"/>
  <c r="O695" i="7" s="1"/>
  <c r="F698" i="8"/>
  <c r="O696" i="7" s="1"/>
  <c r="F699" i="8"/>
  <c r="O697" i="7" s="1"/>
  <c r="F700" i="8"/>
  <c r="O698" i="7" s="1"/>
  <c r="F701" i="8"/>
  <c r="O699" i="7" s="1"/>
  <c r="F702" i="8"/>
  <c r="O700" i="7" s="1"/>
  <c r="F703" i="8"/>
  <c r="O701" i="7" s="1"/>
  <c r="F704" i="8"/>
  <c r="O702" i="7" s="1"/>
  <c r="F705" i="8"/>
  <c r="O703" i="7" s="1"/>
  <c r="F706" i="8"/>
  <c r="O704" i="7" s="1"/>
  <c r="F707" i="8"/>
  <c r="O705" i="7" s="1"/>
  <c r="F708" i="8"/>
  <c r="O706" i="7" s="1"/>
  <c r="F709" i="8"/>
  <c r="O707" i="7" s="1"/>
  <c r="F710" i="8"/>
  <c r="O708" i="7" s="1"/>
  <c r="F711" i="8"/>
  <c r="O709" i="7" s="1"/>
  <c r="F712" i="8"/>
  <c r="O710" i="7" s="1"/>
  <c r="F713" i="8"/>
  <c r="O711" i="7" s="1"/>
  <c r="F714" i="8"/>
  <c r="O712" i="7" s="1"/>
  <c r="F715" i="8"/>
  <c r="O713" i="7" s="1"/>
  <c r="F716" i="8"/>
  <c r="O714" i="7" s="1"/>
  <c r="F717" i="8"/>
  <c r="O715" i="7" s="1"/>
  <c r="F718" i="8"/>
  <c r="O716" i="7" s="1"/>
  <c r="F719" i="8"/>
  <c r="O717" i="7" s="1"/>
  <c r="F720" i="8"/>
  <c r="O718" i="7" s="1"/>
  <c r="F721" i="8"/>
  <c r="O719" i="7" s="1"/>
  <c r="F722" i="8"/>
  <c r="O720" i="7" s="1"/>
  <c r="F723" i="8"/>
  <c r="O721" i="7" s="1"/>
  <c r="F724" i="8"/>
  <c r="O722" i="7" s="1"/>
  <c r="F725" i="8"/>
  <c r="O723" i="7" s="1"/>
  <c r="F726" i="8"/>
  <c r="O724" i="7" s="1"/>
  <c r="F727" i="8"/>
  <c r="O725" i="7" s="1"/>
  <c r="F728" i="8"/>
  <c r="O726" i="7" s="1"/>
  <c r="F729" i="8"/>
  <c r="O727" i="7" s="1"/>
  <c r="F730" i="8"/>
  <c r="O728" i="7" s="1"/>
  <c r="F731" i="8"/>
  <c r="O729" i="7" s="1"/>
  <c r="F732" i="8"/>
  <c r="O730" i="7" s="1"/>
  <c r="F733" i="8"/>
  <c r="O731" i="7" s="1"/>
  <c r="F734" i="8"/>
  <c r="O732" i="7" s="1"/>
  <c r="F735" i="8"/>
  <c r="O733" i="7" s="1"/>
  <c r="F736" i="8"/>
  <c r="O734" i="7" s="1"/>
  <c r="F737" i="8"/>
  <c r="O735" i="7" s="1"/>
  <c r="F738" i="8"/>
  <c r="O736" i="7" s="1"/>
  <c r="F739" i="8"/>
  <c r="O737" i="7" s="1"/>
  <c r="F740" i="8"/>
  <c r="O738" i="7" s="1"/>
  <c r="F741" i="8"/>
  <c r="O739" i="7" s="1"/>
  <c r="F742" i="8"/>
  <c r="O740" i="7" s="1"/>
  <c r="F743" i="8"/>
  <c r="O741" i="7" s="1"/>
  <c r="F744" i="8"/>
  <c r="O742" i="7" s="1"/>
  <c r="F745" i="8"/>
  <c r="O743" i="7" s="1"/>
  <c r="F746" i="8"/>
  <c r="O744" i="7" s="1"/>
  <c r="F747" i="8"/>
  <c r="O745" i="7" s="1"/>
  <c r="F748" i="8"/>
  <c r="O746" i="7" s="1"/>
  <c r="F749" i="8"/>
  <c r="O747" i="7" s="1"/>
  <c r="F750" i="8"/>
  <c r="O748" i="7" s="1"/>
  <c r="F751" i="8"/>
  <c r="O749" i="7" s="1"/>
  <c r="F752" i="8"/>
  <c r="O750" i="7" s="1"/>
  <c r="F753" i="8"/>
  <c r="O751" i="7" s="1"/>
  <c r="F754" i="8"/>
  <c r="O752" i="7" s="1"/>
  <c r="F755" i="8"/>
  <c r="O753" i="7" s="1"/>
  <c r="F756" i="8"/>
  <c r="O754" i="7" s="1"/>
  <c r="F757" i="8"/>
  <c r="O755" i="7" s="1"/>
  <c r="F758" i="8"/>
  <c r="O756" i="7" s="1"/>
  <c r="F759" i="8"/>
  <c r="O757" i="7" s="1"/>
  <c r="F760" i="8"/>
  <c r="O758" i="7" s="1"/>
  <c r="F761" i="8"/>
  <c r="O759" i="7" s="1"/>
  <c r="F762" i="8"/>
  <c r="O760" i="7" s="1"/>
  <c r="F763" i="8"/>
  <c r="O761" i="7" s="1"/>
  <c r="F764" i="8"/>
  <c r="O762" i="7" s="1"/>
  <c r="F765" i="8"/>
  <c r="O763" i="7" s="1"/>
  <c r="F766" i="8"/>
  <c r="O764" i="7" s="1"/>
  <c r="F767" i="8"/>
  <c r="O765" i="7" s="1"/>
  <c r="F768" i="8"/>
  <c r="O766" i="7" s="1"/>
  <c r="F769" i="8"/>
  <c r="O767" i="7" s="1"/>
  <c r="F770" i="8"/>
  <c r="O768" i="7" s="1"/>
  <c r="F771" i="8"/>
  <c r="O769" i="7" s="1"/>
  <c r="F772" i="8"/>
  <c r="O770" i="7" s="1"/>
  <c r="F773" i="8"/>
  <c r="O771" i="7" s="1"/>
  <c r="F774" i="8"/>
  <c r="O772" i="7" s="1"/>
  <c r="F775" i="8"/>
  <c r="O773" i="7" s="1"/>
  <c r="F776" i="8"/>
  <c r="O774" i="7" s="1"/>
  <c r="F777" i="8"/>
  <c r="O775" i="7" s="1"/>
  <c r="F778" i="8"/>
  <c r="O776" i="7" s="1"/>
  <c r="F779" i="8"/>
  <c r="O777" i="7" s="1"/>
  <c r="F780" i="8"/>
  <c r="O778" i="7" s="1"/>
  <c r="F781" i="8"/>
  <c r="O779" i="7" s="1"/>
  <c r="F782" i="8"/>
  <c r="O780" i="7" s="1"/>
  <c r="F783" i="8"/>
  <c r="O781" i="7" s="1"/>
  <c r="F784" i="8"/>
  <c r="O782" i="7" s="1"/>
  <c r="F785" i="8"/>
  <c r="O783" i="7" s="1"/>
  <c r="F786" i="8"/>
  <c r="O784" i="7" s="1"/>
  <c r="F787" i="8"/>
  <c r="O785" i="7" s="1"/>
  <c r="F788" i="8"/>
  <c r="O786" i="7" s="1"/>
  <c r="F789" i="8"/>
  <c r="O787" i="7" s="1"/>
  <c r="F790" i="8"/>
  <c r="O788" i="7" s="1"/>
  <c r="F791" i="8"/>
  <c r="O789" i="7" s="1"/>
  <c r="F792" i="8"/>
  <c r="O790" i="7" s="1"/>
  <c r="F793" i="8"/>
  <c r="O791" i="7" s="1"/>
  <c r="F794" i="8"/>
  <c r="O792" i="7" s="1"/>
  <c r="F795" i="8"/>
  <c r="O793" i="7" s="1"/>
  <c r="F796" i="8"/>
  <c r="O794" i="7" s="1"/>
  <c r="F797" i="8"/>
  <c r="O795" i="7" s="1"/>
  <c r="F798" i="8"/>
  <c r="O796" i="7" s="1"/>
  <c r="F799" i="8"/>
  <c r="O797" i="7" s="1"/>
  <c r="F800" i="8"/>
  <c r="O798" i="7" s="1"/>
  <c r="F801" i="8"/>
  <c r="O799" i="7" s="1"/>
  <c r="F802" i="8"/>
  <c r="O800" i="7" s="1"/>
  <c r="F803" i="8"/>
  <c r="O801" i="7" s="1"/>
  <c r="F804" i="8"/>
  <c r="O802" i="7" s="1"/>
  <c r="F805" i="8"/>
  <c r="O803" i="7" s="1"/>
  <c r="F806" i="8"/>
  <c r="O804" i="7" s="1"/>
  <c r="F807" i="8"/>
  <c r="O805" i="7" s="1"/>
  <c r="F808" i="8"/>
  <c r="O806" i="7" s="1"/>
  <c r="F809" i="8"/>
  <c r="O807" i="7" s="1"/>
  <c r="F810" i="8"/>
  <c r="O808" i="7" s="1"/>
  <c r="F811" i="8"/>
  <c r="O809" i="7" s="1"/>
  <c r="F812" i="8"/>
  <c r="O810" i="7" s="1"/>
  <c r="F813" i="8"/>
  <c r="O811" i="7" s="1"/>
  <c r="F814" i="8"/>
  <c r="O812" i="7" s="1"/>
  <c r="F815" i="8"/>
  <c r="O813" i="7" s="1"/>
  <c r="F816" i="8"/>
  <c r="O814" i="7" s="1"/>
  <c r="F817" i="8"/>
  <c r="O815" i="7" s="1"/>
  <c r="F818" i="8"/>
  <c r="O816" i="7" s="1"/>
  <c r="F819" i="8"/>
  <c r="O817" i="7" s="1"/>
  <c r="F820" i="8"/>
  <c r="O818" i="7" s="1"/>
  <c r="F821" i="8"/>
  <c r="O819" i="7" s="1"/>
  <c r="F822" i="8"/>
  <c r="O820" i="7" s="1"/>
  <c r="F823" i="8"/>
  <c r="O821" i="7" s="1"/>
  <c r="F824" i="8"/>
  <c r="O822" i="7" s="1"/>
  <c r="F825" i="8"/>
  <c r="O823" i="7" s="1"/>
  <c r="F826" i="8"/>
  <c r="O824" i="7" s="1"/>
  <c r="F827" i="8"/>
  <c r="O825" i="7" s="1"/>
  <c r="F828" i="8"/>
  <c r="O826" i="7" s="1"/>
  <c r="F829" i="8"/>
  <c r="O827" i="7" s="1"/>
  <c r="F830" i="8"/>
  <c r="O828" i="7" s="1"/>
  <c r="F831" i="8"/>
  <c r="O829" i="7" s="1"/>
  <c r="F832" i="8"/>
  <c r="O830" i="7" s="1"/>
  <c r="F833" i="8"/>
  <c r="O831" i="7" s="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F2" i="14"/>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D27" i="8" s="1"/>
  <c r="P25" i="7" s="1"/>
  <c r="F64" i="14"/>
  <c r="F65" i="14"/>
  <c r="F66" i="14"/>
  <c r="F67" i="14"/>
  <c r="F68" i="14"/>
  <c r="F69" i="14"/>
  <c r="F70" i="14"/>
  <c r="F71" i="14"/>
  <c r="F72" i="14"/>
  <c r="F73" i="14"/>
  <c r="F74" i="14"/>
  <c r="F75" i="14"/>
  <c r="F76" i="14"/>
  <c r="F77" i="14"/>
  <c r="F78" i="14"/>
  <c r="F79" i="14"/>
  <c r="F80" i="14"/>
  <c r="F81" i="14"/>
  <c r="F82" i="14"/>
  <c r="F83" i="14"/>
  <c r="F84" i="14"/>
  <c r="D35" i="8" s="1"/>
  <c r="P33" i="7" s="1"/>
  <c r="F85" i="14"/>
  <c r="F86" i="14"/>
  <c r="F87" i="14"/>
  <c r="F88" i="14"/>
  <c r="F89" i="14"/>
  <c r="F90" i="14"/>
  <c r="F91" i="14"/>
  <c r="F92" i="14"/>
  <c r="F93" i="14"/>
  <c r="F94" i="14"/>
  <c r="F95" i="14"/>
  <c r="F96" i="14"/>
  <c r="F97" i="14"/>
  <c r="F98" i="14"/>
  <c r="F99" i="14"/>
  <c r="F100" i="14"/>
  <c r="F101" i="14"/>
  <c r="F102" i="14"/>
  <c r="F103" i="14"/>
  <c r="F104" i="14"/>
  <c r="F105" i="14"/>
  <c r="F106" i="14"/>
  <c r="F107" i="14"/>
  <c r="F108" i="14"/>
  <c r="F109" i="14"/>
  <c r="F110" i="14"/>
  <c r="F111" i="14"/>
  <c r="F112" i="14"/>
  <c r="F113" i="14"/>
  <c r="F114" i="14"/>
  <c r="F115" i="14"/>
  <c r="F116" i="14"/>
  <c r="F117" i="14"/>
  <c r="F118" i="14"/>
  <c r="F119" i="14"/>
  <c r="F120" i="14"/>
  <c r="D48" i="8" s="1"/>
  <c r="P46" i="7" s="1"/>
  <c r="F121" i="14"/>
  <c r="F122" i="14"/>
  <c r="F123" i="14"/>
  <c r="F124" i="14"/>
  <c r="F125" i="14"/>
  <c r="F126" i="14"/>
  <c r="F127" i="14"/>
  <c r="F128" i="14"/>
  <c r="F129" i="14"/>
  <c r="F130" i="14"/>
  <c r="D51" i="8" s="1"/>
  <c r="P49" i="7" s="1"/>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157" i="14"/>
  <c r="F158" i="14"/>
  <c r="F159" i="14"/>
  <c r="F160" i="14"/>
  <c r="F161" i="14"/>
  <c r="F162" i="14"/>
  <c r="F163" i="14"/>
  <c r="F164" i="14"/>
  <c r="F165" i="14"/>
  <c r="F166" i="14"/>
  <c r="F167" i="14"/>
  <c r="F168" i="14"/>
  <c r="F169" i="14"/>
  <c r="F170" i="14"/>
  <c r="F171" i="14"/>
  <c r="F172" i="14"/>
  <c r="F173" i="14"/>
  <c r="F174" i="14"/>
  <c r="F175" i="14"/>
  <c r="F176" i="14"/>
  <c r="F177" i="14"/>
  <c r="F178" i="14"/>
  <c r="D69" i="8" s="1"/>
  <c r="P67" i="7" s="1"/>
  <c r="F179" i="14"/>
  <c r="F180" i="14"/>
  <c r="F181" i="14"/>
  <c r="F182" i="14"/>
  <c r="F183" i="14"/>
  <c r="F184" i="14"/>
  <c r="F185" i="14"/>
  <c r="F186" i="14"/>
  <c r="D73" i="8" s="1"/>
  <c r="P71" i="7" s="1"/>
  <c r="F187" i="14"/>
  <c r="F188" i="14"/>
  <c r="F189" i="14"/>
  <c r="F190" i="14"/>
  <c r="F191" i="14"/>
  <c r="F192" i="14"/>
  <c r="D76" i="8" s="1"/>
  <c r="P74" i="7" s="1"/>
  <c r="F193" i="14"/>
  <c r="D77" i="8" s="1"/>
  <c r="P75" i="7" s="1"/>
  <c r="F194" i="14"/>
  <c r="D78" i="8" s="1"/>
  <c r="P76" i="7" s="1"/>
  <c r="F195" i="14"/>
  <c r="F196" i="14"/>
  <c r="F197" i="14"/>
  <c r="F198" i="14"/>
  <c r="F199" i="14"/>
  <c r="F200" i="14"/>
  <c r="F201" i="14"/>
  <c r="F202" i="14"/>
  <c r="F203" i="14"/>
  <c r="F204" i="14"/>
  <c r="F205" i="14"/>
  <c r="F206" i="14"/>
  <c r="F207" i="14"/>
  <c r="F208" i="14"/>
  <c r="F209" i="14"/>
  <c r="F210" i="14"/>
  <c r="F211" i="14"/>
  <c r="F212" i="14"/>
  <c r="F213" i="14"/>
  <c r="F214" i="14"/>
  <c r="F215" i="14"/>
  <c r="F216" i="14"/>
  <c r="F217" i="14"/>
  <c r="F218" i="14"/>
  <c r="F219" i="14"/>
  <c r="F220" i="14"/>
  <c r="F221" i="14"/>
  <c r="F222" i="14"/>
  <c r="F223" i="14"/>
  <c r="F224" i="14"/>
  <c r="D87" i="8" s="1"/>
  <c r="P85" i="7" s="1"/>
  <c r="F225" i="14"/>
  <c r="F226" i="14"/>
  <c r="F227" i="14"/>
  <c r="F228" i="14"/>
  <c r="F229" i="14"/>
  <c r="F230" i="14"/>
  <c r="F231" i="14"/>
  <c r="F232" i="14"/>
  <c r="F233" i="14"/>
  <c r="F234" i="14"/>
  <c r="F235" i="14"/>
  <c r="F236" i="14"/>
  <c r="F237" i="14"/>
  <c r="D92" i="8" s="1"/>
  <c r="P90" i="7" s="1"/>
  <c r="F238" i="14"/>
  <c r="F239" i="14"/>
  <c r="F240" i="14"/>
  <c r="F241" i="14"/>
  <c r="F242" i="14"/>
  <c r="F243" i="14"/>
  <c r="F244" i="14"/>
  <c r="F245" i="14"/>
  <c r="F246" i="14"/>
  <c r="F247" i="14"/>
  <c r="F248" i="14"/>
  <c r="F249" i="14"/>
  <c r="F250" i="14"/>
  <c r="F251" i="14"/>
  <c r="F252" i="14"/>
  <c r="F253" i="14"/>
  <c r="F254" i="14"/>
  <c r="F255" i="14"/>
  <c r="F256" i="14"/>
  <c r="F257" i="14"/>
  <c r="F258" i="14"/>
  <c r="F259" i="14"/>
  <c r="F260" i="14"/>
  <c r="F261" i="14"/>
  <c r="F262" i="14"/>
  <c r="F263" i="14"/>
  <c r="F264" i="14"/>
  <c r="F265" i="14"/>
  <c r="F266" i="14"/>
  <c r="F267" i="14"/>
  <c r="F268" i="14"/>
  <c r="F269" i="14"/>
  <c r="F270" i="14"/>
  <c r="F271" i="14"/>
  <c r="F272" i="14"/>
  <c r="F273" i="14"/>
  <c r="D105" i="8" s="1"/>
  <c r="P103" i="7" s="1"/>
  <c r="F274" i="14"/>
  <c r="F275" i="14"/>
  <c r="F276" i="14"/>
  <c r="F277" i="14"/>
  <c r="F278" i="14"/>
  <c r="F279" i="14"/>
  <c r="F280" i="14"/>
  <c r="F281" i="14"/>
  <c r="F282" i="14"/>
  <c r="F283" i="14"/>
  <c r="F284" i="14"/>
  <c r="F285" i="14"/>
  <c r="F286" i="14"/>
  <c r="F287" i="14"/>
  <c r="F288" i="14"/>
  <c r="F289" i="14"/>
  <c r="F290" i="14"/>
  <c r="F291" i="14"/>
  <c r="F292" i="14"/>
  <c r="F293" i="14"/>
  <c r="F294" i="14"/>
  <c r="F295" i="14"/>
  <c r="F296" i="14"/>
  <c r="F297" i="14"/>
  <c r="F298" i="14"/>
  <c r="F299" i="14"/>
  <c r="F300" i="14"/>
  <c r="F301" i="14"/>
  <c r="F302" i="14"/>
  <c r="F303" i="14"/>
  <c r="F304" i="14"/>
  <c r="F305" i="14"/>
  <c r="F306" i="14"/>
  <c r="F307" i="14"/>
  <c r="F308" i="14"/>
  <c r="F309" i="14"/>
  <c r="F310" i="14"/>
  <c r="F311" i="14"/>
  <c r="F312" i="14"/>
  <c r="F313" i="14"/>
  <c r="F314" i="14"/>
  <c r="F315" i="14"/>
  <c r="D121" i="8" s="1"/>
  <c r="P119" i="7" s="1"/>
  <c r="F316" i="14"/>
  <c r="F317" i="14"/>
  <c r="F318" i="14"/>
  <c r="F319" i="14"/>
  <c r="F320" i="14"/>
  <c r="F321" i="14"/>
  <c r="F322" i="14"/>
  <c r="F323" i="14"/>
  <c r="F324" i="14"/>
  <c r="F325" i="14"/>
  <c r="F326" i="14"/>
  <c r="F327" i="14"/>
  <c r="F328" i="14"/>
  <c r="F329" i="14"/>
  <c r="F330" i="14"/>
  <c r="F331" i="14"/>
  <c r="D127" i="8" s="1"/>
  <c r="P125" i="7" s="1"/>
  <c r="F332" i="14"/>
  <c r="F333" i="14"/>
  <c r="F334" i="14"/>
  <c r="F335" i="14"/>
  <c r="F336" i="14"/>
  <c r="F337" i="14"/>
  <c r="F338" i="14"/>
  <c r="F339" i="14"/>
  <c r="F340" i="14"/>
  <c r="F341" i="14"/>
  <c r="F342" i="14"/>
  <c r="D132" i="8" s="1"/>
  <c r="P130" i="7" s="1"/>
  <c r="F343" i="14"/>
  <c r="F344" i="14"/>
  <c r="F345" i="14"/>
  <c r="D134" i="8" s="1"/>
  <c r="P132" i="7" s="1"/>
  <c r="F346" i="14"/>
  <c r="F347" i="14"/>
  <c r="F348" i="14"/>
  <c r="F349" i="14"/>
  <c r="F350" i="14"/>
  <c r="F351" i="14"/>
  <c r="F352" i="14"/>
  <c r="F353" i="14"/>
  <c r="D137" i="8" s="1"/>
  <c r="P135" i="7" s="1"/>
  <c r="F354" i="14"/>
  <c r="F355" i="14"/>
  <c r="F356" i="14"/>
  <c r="F357" i="14"/>
  <c r="F358" i="14"/>
  <c r="F359" i="14"/>
  <c r="F360" i="14"/>
  <c r="F361" i="14"/>
  <c r="F362" i="14"/>
  <c r="F363" i="14"/>
  <c r="F364" i="14"/>
  <c r="F365" i="14"/>
  <c r="F366" i="14"/>
  <c r="F367" i="14"/>
  <c r="F368" i="14"/>
  <c r="F369" i="14"/>
  <c r="F370" i="14"/>
  <c r="F371" i="14"/>
  <c r="F372" i="14"/>
  <c r="F373" i="14"/>
  <c r="F374" i="14"/>
  <c r="F375" i="14"/>
  <c r="F376" i="14"/>
  <c r="F377" i="14"/>
  <c r="F378" i="14"/>
  <c r="F379" i="14"/>
  <c r="F380" i="14"/>
  <c r="F381" i="14"/>
  <c r="F382" i="14"/>
  <c r="F383" i="14"/>
  <c r="F384" i="14"/>
  <c r="D147" i="8" s="1"/>
  <c r="P145" i="7" s="1"/>
  <c r="F385" i="14"/>
  <c r="D148" i="8" s="1"/>
  <c r="P146" i="7" s="1"/>
  <c r="F386" i="14"/>
  <c r="F387" i="14"/>
  <c r="F38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D161" i="8" s="1"/>
  <c r="P159" i="7" s="1"/>
  <c r="F422" i="14"/>
  <c r="F423" i="14"/>
  <c r="F424" i="14"/>
  <c r="F425" i="14"/>
  <c r="F426" i="14"/>
  <c r="F427" i="14"/>
  <c r="F428" i="14"/>
  <c r="F429" i="14"/>
  <c r="F430" i="14"/>
  <c r="F431" i="14"/>
  <c r="F432" i="14"/>
  <c r="F433" i="14"/>
  <c r="F434" i="14"/>
  <c r="F435" i="14"/>
  <c r="F436" i="14"/>
  <c r="F437" i="14"/>
  <c r="F438" i="14"/>
  <c r="F439" i="14"/>
  <c r="F440" i="14"/>
  <c r="D168" i="8" s="1"/>
  <c r="P166" i="7" s="1"/>
  <c r="F441" i="14"/>
  <c r="F442" i="14"/>
  <c r="F443" i="14"/>
  <c r="F444" i="14"/>
  <c r="F445" i="14"/>
  <c r="F446" i="14"/>
  <c r="F447" i="14"/>
  <c r="F448" i="14"/>
  <c r="F449" i="14"/>
  <c r="F450" i="14"/>
  <c r="F451" i="14"/>
  <c r="F452" i="14"/>
  <c r="F453" i="14"/>
  <c r="F454" i="14"/>
  <c r="F455" i="14"/>
  <c r="F456" i="14"/>
  <c r="F457" i="14"/>
  <c r="F458" i="14"/>
  <c r="F459" i="14"/>
  <c r="F460" i="14"/>
  <c r="F461" i="14"/>
  <c r="F462" i="14"/>
  <c r="F463" i="14"/>
  <c r="F464" i="14"/>
  <c r="F465" i="14"/>
  <c r="F466" i="14"/>
  <c r="F467" i="14"/>
  <c r="F468" i="14"/>
  <c r="F469" i="14"/>
  <c r="D178" i="8" s="1"/>
  <c r="P176" i="7" s="1"/>
  <c r="F470" i="14"/>
  <c r="F471" i="14"/>
  <c r="F472" i="14"/>
  <c r="F473" i="14"/>
  <c r="F474" i="14"/>
  <c r="F475" i="14"/>
  <c r="F476" i="14"/>
  <c r="F477" i="14"/>
  <c r="F478" i="14"/>
  <c r="F479" i="14"/>
  <c r="D183" i="8" s="1"/>
  <c r="P181" i="7" s="1"/>
  <c r="F480" i="14"/>
  <c r="D184" i="8" s="1"/>
  <c r="P182" i="7" s="1"/>
  <c r="F481" i="14"/>
  <c r="F482" i="14"/>
  <c r="F483" i="14"/>
  <c r="F484" i="14"/>
  <c r="F485" i="14"/>
  <c r="F486" i="14"/>
  <c r="F487" i="14"/>
  <c r="F488" i="14"/>
  <c r="F489" i="14"/>
  <c r="F490" i="14"/>
  <c r="F491" i="14"/>
  <c r="F492" i="14"/>
  <c r="D189" i="8" s="1"/>
  <c r="P187" i="7" s="1"/>
  <c r="F493" i="14"/>
  <c r="F494" i="14"/>
  <c r="F495" i="14"/>
  <c r="F496" i="14"/>
  <c r="F497" i="14"/>
  <c r="F498" i="14"/>
  <c r="F499" i="14"/>
  <c r="F500" i="14"/>
  <c r="F501" i="14"/>
  <c r="F502" i="14"/>
  <c r="D193" i="8" s="1"/>
  <c r="P191" i="7" s="1"/>
  <c r="F503" i="14"/>
  <c r="F504" i="14"/>
  <c r="F505" i="14"/>
  <c r="F506" i="14"/>
  <c r="F507" i="14"/>
  <c r="F508" i="14"/>
  <c r="F509" i="14"/>
  <c r="F510" i="14"/>
  <c r="F511" i="14"/>
  <c r="F512" i="14"/>
  <c r="F513" i="14"/>
  <c r="F514" i="14"/>
  <c r="D197" i="8" s="1"/>
  <c r="P195" i="7" s="1"/>
  <c r="F515" i="14"/>
  <c r="F516" i="14"/>
  <c r="F517" i="14"/>
  <c r="F518" i="14"/>
  <c r="F519" i="14"/>
  <c r="F520" i="14"/>
  <c r="F521" i="14"/>
  <c r="F522" i="14"/>
  <c r="F523" i="14"/>
  <c r="F524" i="14"/>
  <c r="F525" i="14"/>
  <c r="F526" i="14"/>
  <c r="F527" i="14"/>
  <c r="F528" i="14"/>
  <c r="F529" i="14"/>
  <c r="F530" i="14"/>
  <c r="F531" i="14"/>
  <c r="F532" i="14"/>
  <c r="F533" i="14"/>
  <c r="F534" i="14"/>
  <c r="F535" i="14"/>
  <c r="F536" i="14"/>
  <c r="F537" i="14"/>
  <c r="F538" i="14"/>
  <c r="F539" i="14"/>
  <c r="F540" i="14"/>
  <c r="F541" i="14"/>
  <c r="F542" i="14"/>
  <c r="F543" i="14"/>
  <c r="F544" i="14"/>
  <c r="F545" i="14"/>
  <c r="F546" i="14"/>
  <c r="F547" i="14"/>
  <c r="F548" i="14"/>
  <c r="F549" i="14"/>
  <c r="F550" i="14"/>
  <c r="F551" i="14"/>
  <c r="F552" i="14"/>
  <c r="F553" i="14"/>
  <c r="F554" i="14"/>
  <c r="F555" i="14"/>
  <c r="F556" i="14"/>
  <c r="F557" i="14"/>
  <c r="D213" i="8" s="1"/>
  <c r="P211" i="7" s="1"/>
  <c r="F558" i="14"/>
  <c r="F559" i="14"/>
  <c r="F560" i="14"/>
  <c r="F561" i="14"/>
  <c r="F562" i="14"/>
  <c r="F563" i="14"/>
  <c r="F564" i="14"/>
  <c r="F565" i="14"/>
  <c r="F566" i="14"/>
  <c r="F567" i="14"/>
  <c r="F568" i="14"/>
  <c r="F569" i="14"/>
  <c r="F570" i="14"/>
  <c r="F571" i="14"/>
  <c r="F572" i="14"/>
  <c r="F573" i="14"/>
  <c r="F574" i="14"/>
  <c r="F575" i="14"/>
  <c r="F576" i="14"/>
  <c r="F577" i="14"/>
  <c r="F578" i="14"/>
  <c r="F579" i="14"/>
  <c r="F580" i="14"/>
  <c r="F581" i="14"/>
  <c r="F582" i="14"/>
  <c r="F583" i="14"/>
  <c r="F584" i="14"/>
  <c r="F585" i="14"/>
  <c r="F586" i="14"/>
  <c r="F587" i="14"/>
  <c r="F588" i="14"/>
  <c r="F589" i="14"/>
  <c r="F590" i="14"/>
  <c r="F591" i="14"/>
  <c r="F592" i="14"/>
  <c r="F593" i="14"/>
  <c r="F594" i="14"/>
  <c r="F595" i="14"/>
  <c r="F596" i="14"/>
  <c r="F597" i="14"/>
  <c r="F598" i="14"/>
  <c r="F599" i="14"/>
  <c r="F600" i="14"/>
  <c r="F601" i="14"/>
  <c r="F602" i="14"/>
  <c r="F603" i="14"/>
  <c r="F604" i="14"/>
  <c r="F605" i="14"/>
  <c r="F606" i="14"/>
  <c r="F607" i="14"/>
  <c r="F608" i="14"/>
  <c r="F609" i="14"/>
  <c r="F610" i="14"/>
  <c r="F611" i="14"/>
  <c r="F612" i="14"/>
  <c r="F613" i="14"/>
  <c r="F614" i="14"/>
  <c r="D234" i="8" s="1"/>
  <c r="P232" i="7" s="1"/>
  <c r="F615" i="14"/>
  <c r="F616" i="14"/>
  <c r="F617" i="14"/>
  <c r="F618" i="14"/>
  <c r="F619" i="14"/>
  <c r="F620" i="14"/>
  <c r="F621" i="14"/>
  <c r="F622" i="14"/>
  <c r="F623" i="14"/>
  <c r="D238" i="8" s="1"/>
  <c r="P236" i="7" s="1"/>
  <c r="F624" i="14"/>
  <c r="F625" i="14"/>
  <c r="F626" i="14"/>
  <c r="F627" i="14"/>
  <c r="F628" i="14"/>
  <c r="F629" i="14"/>
  <c r="F630" i="14"/>
  <c r="F631" i="14"/>
  <c r="F632" i="14"/>
  <c r="F633" i="14"/>
  <c r="F634" i="14"/>
  <c r="F635" i="14"/>
  <c r="F636" i="14"/>
  <c r="F637" i="14"/>
  <c r="F638" i="14"/>
  <c r="F639" i="14"/>
  <c r="F640" i="14"/>
  <c r="F641" i="14"/>
  <c r="F642" i="14"/>
  <c r="F643" i="14"/>
  <c r="F644" i="14"/>
  <c r="F645" i="14"/>
  <c r="F646" i="14"/>
  <c r="F647" i="14"/>
  <c r="F648" i="14"/>
  <c r="F649" i="14"/>
  <c r="F650" i="14"/>
  <c r="F651" i="14"/>
  <c r="F652" i="14"/>
  <c r="F653" i="14"/>
  <c r="D250" i="8" s="1"/>
  <c r="P248" i="7" s="1"/>
  <c r="F654" i="14"/>
  <c r="F655" i="14"/>
  <c r="F656" i="14"/>
  <c r="F657" i="14"/>
  <c r="D252" i="8" s="1"/>
  <c r="P250" i="7" s="1"/>
  <c r="F658" i="14"/>
  <c r="F659" i="14"/>
  <c r="F660" i="14"/>
  <c r="F661" i="14"/>
  <c r="F662" i="14"/>
  <c r="F663" i="14"/>
  <c r="F664" i="14"/>
  <c r="F665" i="14"/>
  <c r="F666" i="14"/>
  <c r="F667" i="14"/>
  <c r="F668" i="14"/>
  <c r="D257" i="8" s="1"/>
  <c r="P255" i="7" s="1"/>
  <c r="F669" i="14"/>
  <c r="F670" i="14"/>
  <c r="F671" i="14"/>
  <c r="F672" i="14"/>
  <c r="F673" i="14"/>
  <c r="F674" i="14"/>
  <c r="F675" i="14"/>
  <c r="F676" i="14"/>
  <c r="F677" i="14"/>
  <c r="F678" i="14"/>
  <c r="D261" i="8" s="1"/>
  <c r="P259" i="7" s="1"/>
  <c r="F679" i="14"/>
  <c r="F680" i="14"/>
  <c r="F681" i="14"/>
  <c r="F682" i="14"/>
  <c r="F683" i="14"/>
  <c r="F684" i="14"/>
  <c r="F685" i="14"/>
  <c r="D265" i="8" s="1"/>
  <c r="P263" i="7" s="1"/>
  <c r="F686" i="14"/>
  <c r="F687" i="14"/>
  <c r="F688" i="14"/>
  <c r="F689" i="14"/>
  <c r="F690" i="14"/>
  <c r="F691" i="14"/>
  <c r="F692" i="14"/>
  <c r="F693" i="14"/>
  <c r="F694" i="14"/>
  <c r="F695" i="14"/>
  <c r="F696" i="14"/>
  <c r="F697" i="14"/>
  <c r="F698" i="14"/>
  <c r="F699" i="14"/>
  <c r="F700" i="14"/>
  <c r="F701" i="14"/>
  <c r="F702" i="14"/>
  <c r="F703" i="14"/>
  <c r="F704" i="14"/>
  <c r="F705" i="14"/>
  <c r="F706" i="14"/>
  <c r="F707" i="14"/>
  <c r="F708" i="14"/>
  <c r="F709" i="14"/>
  <c r="F710" i="14"/>
  <c r="F711" i="14"/>
  <c r="F712" i="14"/>
  <c r="F713" i="14"/>
  <c r="F714" i="14"/>
  <c r="F715" i="14"/>
  <c r="F716" i="14"/>
  <c r="F717" i="14"/>
  <c r="F718" i="14"/>
  <c r="F719" i="14"/>
  <c r="F720" i="14"/>
  <c r="F721" i="14"/>
  <c r="F722" i="14"/>
  <c r="F723" i="14"/>
  <c r="F724" i="14"/>
  <c r="F725" i="14"/>
  <c r="F726" i="14"/>
  <c r="F727" i="14"/>
  <c r="F728" i="14"/>
  <c r="F729" i="14"/>
  <c r="F730" i="14"/>
  <c r="F731" i="14"/>
  <c r="F732" i="14"/>
  <c r="F733" i="14"/>
  <c r="F734" i="14"/>
  <c r="F735" i="14"/>
  <c r="F736" i="14"/>
  <c r="F737" i="14"/>
  <c r="F738" i="14"/>
  <c r="F739" i="14"/>
  <c r="F740" i="14"/>
  <c r="F741" i="14"/>
  <c r="F742" i="14"/>
  <c r="F743" i="14"/>
  <c r="F744" i="14"/>
  <c r="F745" i="14"/>
  <c r="F746" i="14"/>
  <c r="F747" i="14"/>
  <c r="F748" i="14"/>
  <c r="F749" i="14"/>
  <c r="F750" i="14"/>
  <c r="F751" i="14"/>
  <c r="F752" i="14"/>
  <c r="F753" i="14"/>
  <c r="F754" i="14"/>
  <c r="D287" i="8" s="1"/>
  <c r="P285" i="7" s="1"/>
  <c r="F755" i="14"/>
  <c r="F756" i="14"/>
  <c r="F757" i="14"/>
  <c r="F758" i="14"/>
  <c r="F759" i="14"/>
  <c r="F760" i="14"/>
  <c r="F761" i="14"/>
  <c r="F762" i="14"/>
  <c r="F763" i="14"/>
  <c r="F764" i="14"/>
  <c r="F765" i="14"/>
  <c r="F766" i="14"/>
  <c r="F767" i="14"/>
  <c r="F768" i="14"/>
  <c r="F769" i="14"/>
  <c r="F770" i="14"/>
  <c r="F771" i="14"/>
  <c r="F772" i="14"/>
  <c r="F773" i="14"/>
  <c r="F774" i="14"/>
  <c r="F775" i="14"/>
  <c r="F776" i="14"/>
  <c r="F777" i="14"/>
  <c r="F778" i="14"/>
  <c r="F779" i="14"/>
  <c r="F780" i="14"/>
  <c r="F781" i="14"/>
  <c r="F782" i="14"/>
  <c r="F783" i="14"/>
  <c r="F784" i="14"/>
  <c r="F785" i="14"/>
  <c r="F786" i="14"/>
  <c r="F787" i="14"/>
  <c r="F788" i="14"/>
  <c r="F789" i="14"/>
  <c r="F790" i="14"/>
  <c r="F791" i="14"/>
  <c r="F792" i="14"/>
  <c r="F793" i="14"/>
  <c r="F794" i="14"/>
  <c r="F795" i="14"/>
  <c r="F796" i="14"/>
  <c r="D301" i="8" s="1"/>
  <c r="P299" i="7" s="1"/>
  <c r="F797" i="14"/>
  <c r="F798" i="14"/>
  <c r="F799" i="14"/>
  <c r="F800" i="14"/>
  <c r="F801" i="14"/>
  <c r="F802" i="14"/>
  <c r="F803" i="14"/>
  <c r="F804" i="14"/>
  <c r="F805" i="14"/>
  <c r="F806" i="14"/>
  <c r="F807" i="14"/>
  <c r="F808" i="14"/>
  <c r="F809" i="14"/>
  <c r="F810" i="14"/>
  <c r="F811" i="14"/>
  <c r="F812" i="14"/>
  <c r="F813" i="14"/>
  <c r="F814" i="14"/>
  <c r="F815" i="14"/>
  <c r="F816" i="14"/>
  <c r="F817" i="14"/>
  <c r="F818" i="14"/>
  <c r="F819" i="14"/>
  <c r="F820" i="14"/>
  <c r="F821" i="14"/>
  <c r="F822" i="14"/>
  <c r="F823" i="14"/>
  <c r="F824" i="14"/>
  <c r="F825" i="14"/>
  <c r="F826" i="14"/>
  <c r="F827" i="14"/>
  <c r="F828" i="14"/>
  <c r="F829" i="14"/>
  <c r="F830" i="14"/>
  <c r="D312" i="8" s="1"/>
  <c r="P310" i="7" s="1"/>
  <c r="F831" i="14"/>
  <c r="F832" i="14"/>
  <c r="F833" i="14"/>
  <c r="F834" i="14"/>
  <c r="F835" i="14"/>
  <c r="F836" i="14"/>
  <c r="F837" i="14"/>
  <c r="F838" i="14"/>
  <c r="F839" i="14"/>
  <c r="F840" i="14"/>
  <c r="F841" i="14"/>
  <c r="F842" i="14"/>
  <c r="F843" i="14"/>
  <c r="F844" i="14"/>
  <c r="F845" i="14"/>
  <c r="F846" i="14"/>
  <c r="F847" i="14"/>
  <c r="F848" i="14"/>
  <c r="F849" i="14"/>
  <c r="F850" i="14"/>
  <c r="F851" i="14"/>
  <c r="F852" i="14"/>
  <c r="F853" i="14"/>
  <c r="F854" i="14"/>
  <c r="F855" i="14"/>
  <c r="F856" i="14"/>
  <c r="F857" i="14"/>
  <c r="F858" i="14"/>
  <c r="F859" i="14"/>
  <c r="D324" i="8" s="1"/>
  <c r="P322" i="7" s="1"/>
  <c r="F860" i="14"/>
  <c r="F861" i="14"/>
  <c r="F862" i="14"/>
  <c r="F863" i="14"/>
  <c r="F864" i="14"/>
  <c r="F865" i="14"/>
  <c r="F866" i="14"/>
  <c r="F867" i="14"/>
  <c r="F868" i="14"/>
  <c r="F869" i="14"/>
  <c r="F870" i="14"/>
  <c r="F871" i="14"/>
  <c r="F872" i="14"/>
  <c r="F873" i="14"/>
  <c r="F874" i="14"/>
  <c r="F875" i="14"/>
  <c r="F876" i="14"/>
  <c r="F877" i="14"/>
  <c r="F878" i="14"/>
  <c r="F879" i="14"/>
  <c r="F880" i="14"/>
  <c r="F881" i="14"/>
  <c r="F882" i="14"/>
  <c r="F883" i="14"/>
  <c r="F884" i="14"/>
  <c r="F885" i="14"/>
  <c r="F886" i="14"/>
  <c r="F887" i="14"/>
  <c r="F888" i="14"/>
  <c r="F889" i="14"/>
  <c r="F890" i="14"/>
  <c r="F891" i="14"/>
  <c r="F892" i="14"/>
  <c r="F893" i="14"/>
  <c r="F894" i="14"/>
  <c r="D337" i="8" s="1"/>
  <c r="P335" i="7" s="1"/>
  <c r="F895" i="14"/>
  <c r="F896" i="14"/>
  <c r="F897" i="14"/>
  <c r="F898" i="14"/>
  <c r="F899" i="14"/>
  <c r="F900" i="14"/>
  <c r="D340" i="8" s="1"/>
  <c r="P338" i="7" s="1"/>
  <c r="F901" i="14"/>
  <c r="D341" i="8" s="1"/>
  <c r="P339" i="7" s="1"/>
  <c r="F902" i="14"/>
  <c r="D342" i="8" s="1"/>
  <c r="P340" i="7" s="1"/>
  <c r="F903" i="14"/>
  <c r="F904" i="14"/>
  <c r="F905" i="14"/>
  <c r="F906" i="14"/>
  <c r="F907" i="14"/>
  <c r="F908" i="14"/>
  <c r="D345" i="8" s="1"/>
  <c r="P343" i="7" s="1"/>
  <c r="F909" i="14"/>
  <c r="F910" i="14"/>
  <c r="F911" i="14"/>
  <c r="F912" i="14"/>
  <c r="F913" i="14"/>
  <c r="F914" i="14"/>
  <c r="F915" i="14"/>
  <c r="F916" i="14"/>
  <c r="F917" i="14"/>
  <c r="F918" i="14"/>
  <c r="F919" i="14"/>
  <c r="F920" i="14"/>
  <c r="F921" i="14"/>
  <c r="F922" i="14"/>
  <c r="F923" i="14"/>
  <c r="F924" i="14"/>
  <c r="F925" i="14"/>
  <c r="F926" i="14"/>
  <c r="F927" i="14"/>
  <c r="F928" i="14"/>
  <c r="F929" i="14"/>
  <c r="F930" i="14"/>
  <c r="F931" i="14"/>
  <c r="F932" i="14"/>
  <c r="D355" i="8" s="1"/>
  <c r="P353" i="7" s="1"/>
  <c r="F933" i="14"/>
  <c r="F934" i="14"/>
  <c r="F935" i="14"/>
  <c r="F936" i="14"/>
  <c r="F937" i="14"/>
  <c r="D358" i="8" s="1"/>
  <c r="P356" i="7" s="1"/>
  <c r="F938" i="14"/>
  <c r="F939" i="14"/>
  <c r="F940" i="14"/>
  <c r="F941" i="14"/>
  <c r="F942" i="14"/>
  <c r="F943" i="14"/>
  <c r="F944" i="14"/>
  <c r="F945" i="14"/>
  <c r="F946" i="14"/>
  <c r="F947" i="14"/>
  <c r="F948" i="14"/>
  <c r="F949" i="14"/>
  <c r="F950" i="14"/>
  <c r="F951" i="14"/>
  <c r="F952" i="14"/>
  <c r="F953" i="14"/>
  <c r="F954" i="14"/>
  <c r="D364" i="8" s="1"/>
  <c r="P362" i="7" s="1"/>
  <c r="F955" i="14"/>
  <c r="F956" i="14"/>
  <c r="F957" i="14"/>
  <c r="F958" i="14"/>
  <c r="D366" i="8" s="1"/>
  <c r="P364" i="7" s="1"/>
  <c r="F959" i="14"/>
  <c r="F960" i="14"/>
  <c r="F961" i="14"/>
  <c r="F962" i="14"/>
  <c r="F963" i="14"/>
  <c r="F964" i="14"/>
  <c r="F965" i="14"/>
  <c r="F966" i="14"/>
  <c r="F967" i="14"/>
  <c r="F968" i="14"/>
  <c r="F969" i="14"/>
  <c r="F970" i="14"/>
  <c r="F971" i="14"/>
  <c r="F972" i="14"/>
  <c r="D371" i="8" s="1"/>
  <c r="P369" i="7" s="1"/>
  <c r="F973" i="14"/>
  <c r="F974" i="14"/>
  <c r="F975" i="14"/>
  <c r="F976" i="14"/>
  <c r="F977" i="14"/>
  <c r="D373" i="8" s="1"/>
  <c r="P371" i="7" s="1"/>
  <c r="F978" i="14"/>
  <c r="F979" i="14"/>
  <c r="F980" i="14"/>
  <c r="F981" i="14"/>
  <c r="F982" i="14"/>
  <c r="F983" i="14"/>
  <c r="F984" i="14"/>
  <c r="F985" i="14"/>
  <c r="F986" i="14"/>
  <c r="F987" i="14"/>
  <c r="F988" i="14"/>
  <c r="F989" i="14"/>
  <c r="F990" i="14"/>
  <c r="F991" i="14"/>
  <c r="F992" i="14"/>
  <c r="F993" i="14"/>
  <c r="F994" i="14"/>
  <c r="F995" i="14"/>
  <c r="F996" i="14"/>
  <c r="F997" i="14"/>
  <c r="F998" i="14"/>
  <c r="F999" i="14"/>
  <c r="F1000" i="14"/>
  <c r="F1001" i="14"/>
  <c r="F1002" i="14"/>
  <c r="F1003" i="14"/>
  <c r="F1004" i="14"/>
  <c r="F1005" i="14"/>
  <c r="F1006" i="14"/>
  <c r="F1007" i="14"/>
  <c r="D384" i="8" s="1"/>
  <c r="P382" i="7" s="1"/>
  <c r="F1008" i="14"/>
  <c r="F1009" i="14"/>
  <c r="F1010" i="14"/>
  <c r="F1011" i="14"/>
  <c r="F1012" i="14"/>
  <c r="D387" i="8" s="1"/>
  <c r="P385" i="7" s="1"/>
  <c r="F1013" i="14"/>
  <c r="F1014" i="14"/>
  <c r="F1015" i="14"/>
  <c r="F1016" i="14"/>
  <c r="F1017" i="14"/>
  <c r="F1018" i="14"/>
  <c r="F1019" i="14"/>
  <c r="F1020" i="14"/>
  <c r="F1021" i="14"/>
  <c r="F1022" i="14"/>
  <c r="F1023" i="14"/>
  <c r="F1024" i="14"/>
  <c r="F1025" i="14"/>
  <c r="F1026" i="14"/>
  <c r="F1027" i="14"/>
  <c r="F1028" i="14"/>
  <c r="F1029" i="14"/>
  <c r="F1030" i="14"/>
  <c r="F1031" i="14"/>
  <c r="F1032" i="14"/>
  <c r="F1033" i="14"/>
  <c r="F1034" i="14"/>
  <c r="D395" i="8" s="1"/>
  <c r="P393" i="7" s="1"/>
  <c r="F1035" i="14"/>
  <c r="F1036" i="14"/>
  <c r="F1037" i="14"/>
  <c r="F1038" i="14"/>
  <c r="F1039" i="14"/>
  <c r="F1040" i="14"/>
  <c r="F1041" i="14"/>
  <c r="F1042" i="14"/>
  <c r="F1043" i="14"/>
  <c r="F1044" i="14"/>
  <c r="F1045" i="14"/>
  <c r="F1046" i="14"/>
  <c r="F1047" i="14"/>
  <c r="F1048" i="14"/>
  <c r="F1049" i="14"/>
  <c r="F1050" i="14"/>
  <c r="F1051" i="14"/>
  <c r="F1052" i="14"/>
  <c r="F1053" i="14"/>
  <c r="F1054" i="14"/>
  <c r="F1055" i="14"/>
  <c r="F1056" i="14"/>
  <c r="F1057" i="14"/>
  <c r="F1058" i="14"/>
  <c r="F1059" i="14"/>
  <c r="F1060" i="14"/>
  <c r="F1061" i="14"/>
  <c r="F1062" i="14"/>
  <c r="F1063" i="14"/>
  <c r="F1064" i="14"/>
  <c r="F1065" i="14"/>
  <c r="F1066" i="14"/>
  <c r="F1067" i="14"/>
  <c r="F1068" i="14"/>
  <c r="F1069" i="14"/>
  <c r="F1070" i="14"/>
  <c r="F1071" i="14"/>
  <c r="D411" i="8" s="1"/>
  <c r="P409" i="7" s="1"/>
  <c r="F1072" i="14"/>
  <c r="F1073" i="14"/>
  <c r="F1074" i="14"/>
  <c r="F1075" i="14"/>
  <c r="F1076" i="14"/>
  <c r="F1077" i="14"/>
  <c r="F1078" i="14"/>
  <c r="F1079" i="14"/>
  <c r="F1080" i="14"/>
  <c r="F1081" i="14"/>
  <c r="F1082" i="14"/>
  <c r="F1083" i="14"/>
  <c r="F1084" i="14"/>
  <c r="F1085" i="14"/>
  <c r="F1086" i="14"/>
  <c r="F1087" i="14"/>
  <c r="F1088" i="14"/>
  <c r="D416" i="8" s="1"/>
  <c r="P414" i="7" s="1"/>
  <c r="F1089" i="14"/>
  <c r="F1090" i="14"/>
  <c r="F1091" i="14"/>
  <c r="D418" i="8" s="1"/>
  <c r="P416" i="7" s="1"/>
  <c r="F1092" i="14"/>
  <c r="F1093" i="14"/>
  <c r="F1094" i="14"/>
  <c r="F1095" i="14"/>
  <c r="F1096" i="14"/>
  <c r="F1097" i="14"/>
  <c r="F1098" i="14"/>
  <c r="F1099" i="14"/>
  <c r="F1100" i="14"/>
  <c r="F1101" i="14"/>
  <c r="F1102" i="14"/>
  <c r="F1103" i="14"/>
  <c r="F1104" i="14"/>
  <c r="F1105" i="14"/>
  <c r="F1106" i="14"/>
  <c r="F1107" i="14"/>
  <c r="F1108" i="14"/>
  <c r="D425" i="8" s="1"/>
  <c r="P423" i="7" s="1"/>
  <c r="F1109" i="14"/>
  <c r="F1110" i="14"/>
  <c r="F1111" i="14"/>
  <c r="F1112" i="14"/>
  <c r="F1113" i="14"/>
  <c r="F1114" i="14"/>
  <c r="F1115" i="14"/>
  <c r="F1116" i="14"/>
  <c r="F1117" i="14"/>
  <c r="F1118" i="14"/>
  <c r="F1119" i="14"/>
  <c r="F1120" i="14"/>
  <c r="F1121" i="14"/>
  <c r="F1122" i="14"/>
  <c r="D430" i="8" s="1"/>
  <c r="P428" i="7" s="1"/>
  <c r="F1123" i="14"/>
  <c r="F1124" i="14"/>
  <c r="F1125" i="14"/>
  <c r="F1126" i="14"/>
  <c r="F1127" i="14"/>
  <c r="F1128" i="14"/>
  <c r="F1129" i="14"/>
  <c r="F1130" i="14"/>
  <c r="F1131" i="14"/>
  <c r="F1132" i="14"/>
  <c r="F1133" i="14"/>
  <c r="F1134" i="14"/>
  <c r="F1135" i="14"/>
  <c r="D435" i="8" s="1"/>
  <c r="P433" i="7" s="1"/>
  <c r="F1136" i="14"/>
  <c r="F1137" i="14"/>
  <c r="F1138" i="14"/>
  <c r="F1139" i="14"/>
  <c r="F1140" i="14"/>
  <c r="F1141" i="14"/>
  <c r="F1142" i="14"/>
  <c r="F1143" i="14"/>
  <c r="F1144" i="14"/>
  <c r="F1145" i="14"/>
  <c r="D439" i="8" s="1"/>
  <c r="P437" i="7" s="1"/>
  <c r="F1146" i="14"/>
  <c r="F1147" i="14"/>
  <c r="F1148" i="14"/>
  <c r="F1149" i="14"/>
  <c r="F1150" i="14"/>
  <c r="F1151" i="14"/>
  <c r="F1152" i="14"/>
  <c r="F1153" i="14"/>
  <c r="F1154" i="14"/>
  <c r="F1155" i="14"/>
  <c r="F1156" i="14"/>
  <c r="F1157" i="14"/>
  <c r="F1158" i="14"/>
  <c r="F1159" i="14"/>
  <c r="F1160" i="14"/>
  <c r="D445" i="8" s="1"/>
  <c r="P443" i="7" s="1"/>
  <c r="F1161" i="14"/>
  <c r="F1162" i="14"/>
  <c r="F1163" i="14"/>
  <c r="F1164" i="14"/>
  <c r="F1165" i="14"/>
  <c r="F1166" i="14"/>
  <c r="F1167" i="14"/>
  <c r="F1168" i="14"/>
  <c r="D448" i="8" s="1"/>
  <c r="P446" i="7" s="1"/>
  <c r="F1169" i="14"/>
  <c r="F1170" i="14"/>
  <c r="F1171" i="14"/>
  <c r="F1172" i="14"/>
  <c r="F1173" i="14"/>
  <c r="F1174" i="14"/>
  <c r="F1175" i="14"/>
  <c r="F1176" i="14"/>
  <c r="F1177" i="14"/>
  <c r="F1178" i="14"/>
  <c r="F1179" i="14"/>
  <c r="F1180" i="14"/>
  <c r="F1181" i="14"/>
  <c r="F1182" i="14"/>
  <c r="F1183" i="14"/>
  <c r="F1184" i="14"/>
  <c r="F1185" i="14"/>
  <c r="F1186" i="14"/>
  <c r="F1187" i="14"/>
  <c r="F1188" i="14"/>
  <c r="F1189" i="14"/>
  <c r="F1190" i="14"/>
  <c r="D455" i="8" s="1"/>
  <c r="P453" i="7" s="1"/>
  <c r="F1191" i="14"/>
  <c r="F1192" i="14"/>
  <c r="F1193" i="14"/>
  <c r="F1194" i="14"/>
  <c r="F1195" i="14"/>
  <c r="F1196" i="14"/>
  <c r="F1197" i="14"/>
  <c r="F1198" i="14"/>
  <c r="F1199" i="14"/>
  <c r="F1200" i="14"/>
  <c r="F1201" i="14"/>
  <c r="F1202" i="14"/>
  <c r="F1203" i="14"/>
  <c r="F1204" i="14"/>
  <c r="F1205" i="14"/>
  <c r="F1206" i="14"/>
  <c r="F1207" i="14"/>
  <c r="F1208" i="14"/>
  <c r="F1209" i="14"/>
  <c r="F1210" i="14"/>
  <c r="F1211" i="14"/>
  <c r="F1212" i="14"/>
  <c r="F1213" i="14"/>
  <c r="F1214" i="14"/>
  <c r="F1215" i="14"/>
  <c r="F1216" i="14"/>
  <c r="F1217" i="14"/>
  <c r="F1218" i="14"/>
  <c r="F1219" i="14"/>
  <c r="F1220" i="14"/>
  <c r="F1221" i="14"/>
  <c r="F1222" i="14"/>
  <c r="F1223" i="14"/>
  <c r="F1224" i="14"/>
  <c r="F1225" i="14"/>
  <c r="F1226" i="14"/>
  <c r="F1227" i="14"/>
  <c r="F1228" i="14"/>
  <c r="F1229" i="14"/>
  <c r="F1230" i="14"/>
  <c r="F1231" i="14"/>
  <c r="F1232" i="14"/>
  <c r="F1233" i="14"/>
  <c r="F1234" i="14"/>
  <c r="F1235" i="14"/>
  <c r="F1236" i="14"/>
  <c r="F1237" i="14"/>
  <c r="F1238" i="14"/>
  <c r="F1239" i="14"/>
  <c r="F1240" i="14"/>
  <c r="F1241" i="14"/>
  <c r="F1242" i="14"/>
  <c r="F1243" i="14"/>
  <c r="F1244" i="14"/>
  <c r="F1245" i="14"/>
  <c r="F1246" i="14"/>
  <c r="F1247" i="14"/>
  <c r="F1248" i="14"/>
  <c r="F1249" i="14"/>
  <c r="F1250" i="14"/>
  <c r="F1251" i="14"/>
  <c r="F1252" i="14"/>
  <c r="D477" i="8" s="1"/>
  <c r="P475" i="7" s="1"/>
  <c r="F1253" i="14"/>
  <c r="F1254" i="14"/>
  <c r="F1255" i="14"/>
  <c r="F1256" i="14"/>
  <c r="F1257" i="14"/>
  <c r="D479" i="8" s="1"/>
  <c r="P477" i="7" s="1"/>
  <c r="F1258" i="14"/>
  <c r="F1259" i="14"/>
  <c r="F1260" i="14"/>
  <c r="F1261" i="14"/>
  <c r="F1262" i="14"/>
  <c r="F1263" i="14"/>
  <c r="F1264" i="14"/>
  <c r="F1265" i="14"/>
  <c r="F1266" i="14"/>
  <c r="F1267" i="14"/>
  <c r="F1268" i="14"/>
  <c r="F1269" i="14"/>
  <c r="F1270" i="14"/>
  <c r="F1271" i="14"/>
  <c r="F1272" i="14"/>
  <c r="F1273" i="14"/>
  <c r="F1274" i="14"/>
  <c r="F1275" i="14"/>
  <c r="F1276" i="14"/>
  <c r="F1277" i="14"/>
  <c r="F1278" i="14"/>
  <c r="F1279" i="14"/>
  <c r="F1280" i="14"/>
  <c r="D488" i="8" s="1"/>
  <c r="P486" i="7" s="1"/>
  <c r="F1281" i="14"/>
  <c r="F1282" i="14"/>
  <c r="F1283" i="14"/>
  <c r="F1284" i="14"/>
  <c r="F1285" i="14"/>
  <c r="F1286" i="14"/>
  <c r="F1287" i="14"/>
  <c r="F1288" i="14"/>
  <c r="F1289" i="14"/>
  <c r="F1290" i="14"/>
  <c r="F1291" i="14"/>
  <c r="F1292" i="14"/>
  <c r="F1293" i="14"/>
  <c r="D494" i="8" s="1"/>
  <c r="P492" i="7" s="1"/>
  <c r="F1294" i="14"/>
  <c r="F1295" i="14"/>
  <c r="F1296" i="14"/>
  <c r="F1297" i="14"/>
  <c r="F1298" i="14"/>
  <c r="F1299" i="14"/>
  <c r="F1300" i="14"/>
  <c r="D497" i="8" s="1"/>
  <c r="P495" i="7" s="1"/>
  <c r="F1301" i="14"/>
  <c r="F1302" i="14"/>
  <c r="F1303" i="14"/>
  <c r="F1304" i="14"/>
  <c r="D499" i="8" s="1"/>
  <c r="P497" i="7" s="1"/>
  <c r="F1305" i="14"/>
  <c r="D500" i="8" s="1"/>
  <c r="P498" i="7" s="1"/>
  <c r="F1306" i="14"/>
  <c r="F1307" i="14"/>
  <c r="F1308" i="14"/>
  <c r="F1309" i="14"/>
  <c r="F1310" i="14"/>
  <c r="F1311" i="14"/>
  <c r="F1312" i="14"/>
  <c r="F1313" i="14"/>
  <c r="F1314" i="14"/>
  <c r="F1315" i="14"/>
  <c r="F1316" i="14"/>
  <c r="F1317" i="14"/>
  <c r="F1318" i="14"/>
  <c r="F1319" i="14"/>
  <c r="F1320" i="14"/>
  <c r="F1321" i="14"/>
  <c r="F1322" i="14"/>
  <c r="F1323" i="14"/>
  <c r="F1324" i="14"/>
  <c r="F1325" i="14"/>
  <c r="F1326" i="14"/>
  <c r="F1327" i="14"/>
  <c r="F1328" i="14"/>
  <c r="F1329" i="14"/>
  <c r="F1330" i="14"/>
  <c r="F1331" i="14"/>
  <c r="F1332" i="14"/>
  <c r="F1333" i="14"/>
  <c r="F1334" i="14"/>
  <c r="F1335" i="14"/>
  <c r="D510" i="8" s="1"/>
  <c r="P508" i="7" s="1"/>
  <c r="F1336" i="14"/>
  <c r="F1337" i="14"/>
  <c r="F1338" i="14"/>
  <c r="F1339" i="14"/>
  <c r="F1340" i="14"/>
  <c r="F1341" i="14"/>
  <c r="F1342" i="14"/>
  <c r="F1343" i="14"/>
  <c r="F1344" i="14"/>
  <c r="F1345" i="14"/>
  <c r="F1346" i="14"/>
  <c r="F1347" i="14"/>
  <c r="F1348" i="14"/>
  <c r="F1349" i="14"/>
  <c r="F1350" i="14"/>
  <c r="F1351" i="14"/>
  <c r="D515" i="8" s="1"/>
  <c r="P513" i="7" s="1"/>
  <c r="F1352" i="14"/>
  <c r="F1353" i="14"/>
  <c r="F1354" i="14"/>
  <c r="F1355" i="14"/>
  <c r="F1356" i="14"/>
  <c r="F1357" i="14"/>
  <c r="F1358" i="14"/>
  <c r="F1359" i="14"/>
  <c r="F1360" i="14"/>
  <c r="F1361" i="14"/>
  <c r="F1362" i="14"/>
  <c r="F1363" i="14"/>
  <c r="F1364" i="14"/>
  <c r="F1365" i="14"/>
  <c r="F1366" i="14"/>
  <c r="D521" i="8" s="1"/>
  <c r="P519" i="7" s="1"/>
  <c r="F1367" i="14"/>
  <c r="F1368" i="14"/>
  <c r="F1369" i="14"/>
  <c r="F1370" i="14"/>
  <c r="D523" i="8" s="1"/>
  <c r="P521" i="7" s="1"/>
  <c r="F1371" i="14"/>
  <c r="F1372" i="14"/>
  <c r="F1373" i="14"/>
  <c r="F1374" i="14"/>
  <c r="F1375" i="14"/>
  <c r="F1376" i="14"/>
  <c r="F1377" i="14"/>
  <c r="F1378" i="14"/>
  <c r="F1379" i="14"/>
  <c r="D526" i="8" s="1"/>
  <c r="P524" i="7" s="1"/>
  <c r="F1380" i="14"/>
  <c r="D527" i="8" s="1"/>
  <c r="P525" i="7" s="1"/>
  <c r="F1381" i="14"/>
  <c r="F1382" i="14"/>
  <c r="F1383" i="14"/>
  <c r="F1384" i="14"/>
  <c r="F1385" i="14"/>
  <c r="F1386" i="14"/>
  <c r="F1387" i="14"/>
  <c r="F1388" i="14"/>
  <c r="F1389" i="14"/>
  <c r="F1390" i="14"/>
  <c r="F1391" i="14"/>
  <c r="F1392" i="14"/>
  <c r="F1393" i="14"/>
  <c r="F1394" i="14"/>
  <c r="D533" i="8" s="1"/>
  <c r="P531" i="7" s="1"/>
  <c r="F1395" i="14"/>
  <c r="D534" i="8" s="1"/>
  <c r="P532" i="7" s="1"/>
  <c r="F1396" i="14"/>
  <c r="F1397" i="14"/>
  <c r="F1398" i="14"/>
  <c r="F1399" i="14"/>
  <c r="F1400" i="14"/>
  <c r="F1401" i="14"/>
  <c r="F1402" i="14"/>
  <c r="F1403" i="14"/>
  <c r="D538" i="8" s="1"/>
  <c r="P536" i="7" s="1"/>
  <c r="F1404" i="14"/>
  <c r="F1405" i="14"/>
  <c r="F1406" i="14"/>
  <c r="F1407" i="14"/>
  <c r="F1408" i="14"/>
  <c r="F1409" i="14"/>
  <c r="F1410" i="14"/>
  <c r="F1411" i="14"/>
  <c r="F1412" i="14"/>
  <c r="F1413" i="14"/>
  <c r="F1414" i="14"/>
  <c r="F1415" i="14"/>
  <c r="F1416" i="14"/>
  <c r="F1417" i="14"/>
  <c r="F1418" i="14"/>
  <c r="F1419" i="14"/>
  <c r="F1420" i="14"/>
  <c r="F1421" i="14"/>
  <c r="F1422" i="14"/>
  <c r="F1423" i="14"/>
  <c r="F1424" i="14"/>
  <c r="F1425" i="14"/>
  <c r="F1426" i="14"/>
  <c r="F1427" i="14"/>
  <c r="F1428" i="14"/>
  <c r="F1429" i="14"/>
  <c r="F1430" i="14"/>
  <c r="F1431" i="14"/>
  <c r="F1432" i="14"/>
  <c r="F1433" i="14"/>
  <c r="F1434" i="14"/>
  <c r="F1435" i="14"/>
  <c r="F1436" i="14"/>
  <c r="F1437" i="14"/>
  <c r="F1438" i="14"/>
  <c r="F1439" i="14"/>
  <c r="D553" i="8" s="1"/>
  <c r="P551" i="7" s="1"/>
  <c r="F1440" i="14"/>
  <c r="F1441" i="14"/>
  <c r="F1442" i="14"/>
  <c r="F1443" i="14"/>
  <c r="F1444" i="14"/>
  <c r="F1445" i="14"/>
  <c r="F1446" i="14"/>
  <c r="F1447" i="14"/>
  <c r="F1448" i="14"/>
  <c r="F1449" i="14"/>
  <c r="F1450" i="14"/>
  <c r="F1451" i="14"/>
  <c r="F1452" i="14"/>
  <c r="F1453" i="14"/>
  <c r="F1454" i="14"/>
  <c r="F1455" i="14"/>
  <c r="F1456" i="14"/>
  <c r="F1457" i="14"/>
  <c r="F1458" i="14"/>
  <c r="F1459" i="14"/>
  <c r="F1460" i="14"/>
  <c r="F1461" i="14"/>
  <c r="F1462" i="14"/>
  <c r="F1463" i="14"/>
  <c r="F1464" i="14"/>
  <c r="F1465" i="14"/>
  <c r="D563" i="8" s="1"/>
  <c r="P561" i="7" s="1"/>
  <c r="F1466" i="14"/>
  <c r="F1467" i="14"/>
  <c r="F1468" i="14"/>
  <c r="D565" i="8" s="1"/>
  <c r="P563" i="7" s="1"/>
  <c r="F1469" i="14"/>
  <c r="F1470" i="14"/>
  <c r="F1471" i="14"/>
  <c r="F1472" i="14"/>
  <c r="F1473" i="14"/>
  <c r="F1474" i="14"/>
  <c r="F1475" i="14"/>
  <c r="F1476" i="14"/>
  <c r="F1477" i="14"/>
  <c r="F1478" i="14"/>
  <c r="F1479" i="14"/>
  <c r="F1480" i="14"/>
  <c r="F1481" i="14"/>
  <c r="F1482" i="14"/>
  <c r="F1483" i="14"/>
  <c r="F1484" i="14"/>
  <c r="D571" i="8" s="1"/>
  <c r="P569" i="7" s="1"/>
  <c r="F1485" i="14"/>
  <c r="F1486" i="14"/>
  <c r="F1487" i="14"/>
  <c r="F1488" i="14"/>
  <c r="F1489" i="14"/>
  <c r="F1490" i="14"/>
  <c r="F1491" i="14"/>
  <c r="F1492" i="14"/>
  <c r="F1493" i="14"/>
  <c r="F1494" i="14"/>
  <c r="F1495" i="14"/>
  <c r="D576" i="8" s="1"/>
  <c r="P574" i="7" s="1"/>
  <c r="F1496" i="14"/>
  <c r="F1497" i="14"/>
  <c r="F1498" i="14"/>
  <c r="F1499" i="14"/>
  <c r="F1500" i="14"/>
  <c r="F1501" i="14"/>
  <c r="F1502" i="14"/>
  <c r="F1503" i="14"/>
  <c r="F1504" i="14"/>
  <c r="F1505" i="14"/>
  <c r="F1506" i="14"/>
  <c r="F1507" i="14"/>
  <c r="F1508" i="14"/>
  <c r="F1509" i="14"/>
  <c r="F1510" i="14"/>
  <c r="F1511" i="14"/>
  <c r="F1512" i="14"/>
  <c r="F1513" i="14"/>
  <c r="F1514" i="14"/>
  <c r="F1515" i="14"/>
  <c r="F1516" i="14"/>
  <c r="F1517" i="14"/>
  <c r="F1518" i="14"/>
  <c r="F1519" i="14"/>
  <c r="F1520" i="14"/>
  <c r="F1521" i="14"/>
  <c r="F1522" i="14"/>
  <c r="F1523" i="14"/>
  <c r="F1524" i="14"/>
  <c r="F1525" i="14"/>
  <c r="F1526" i="14"/>
  <c r="F1527" i="14"/>
  <c r="F1528" i="14"/>
  <c r="F1529" i="14"/>
  <c r="F1530" i="14"/>
  <c r="F1531" i="14"/>
  <c r="F1532" i="14"/>
  <c r="F1533" i="14"/>
  <c r="F1534" i="14"/>
  <c r="F1535" i="14"/>
  <c r="F1536" i="14"/>
  <c r="F1537" i="14"/>
  <c r="F1538" i="14"/>
  <c r="F1539" i="14"/>
  <c r="F1540" i="14"/>
  <c r="F1541" i="14"/>
  <c r="F1542" i="14"/>
  <c r="F1543" i="14"/>
  <c r="F1544" i="14"/>
  <c r="F1545" i="14"/>
  <c r="F1546" i="14"/>
  <c r="F1547" i="14"/>
  <c r="F1548" i="14"/>
  <c r="F1549" i="14"/>
  <c r="F1550" i="14"/>
  <c r="F1551" i="14"/>
  <c r="F1552" i="14"/>
  <c r="F1553" i="14"/>
  <c r="F1554" i="14"/>
  <c r="F1555" i="14"/>
  <c r="F1556" i="14"/>
  <c r="F1557" i="14"/>
  <c r="F1558" i="14"/>
  <c r="F1559" i="14"/>
  <c r="F1560" i="14"/>
  <c r="F1561" i="14"/>
  <c r="D599" i="8" s="1"/>
  <c r="P597" i="7" s="1"/>
  <c r="F1562" i="14"/>
  <c r="D600" i="8" s="1"/>
  <c r="P598" i="7" s="1"/>
  <c r="F1563" i="14"/>
  <c r="F1564" i="14"/>
  <c r="F1565" i="14"/>
  <c r="F1566" i="14"/>
  <c r="F1567" i="14"/>
  <c r="F1568" i="14"/>
  <c r="F1569" i="14"/>
  <c r="F1570" i="14"/>
  <c r="F1571" i="14"/>
  <c r="F1572" i="14"/>
  <c r="F1573" i="14"/>
  <c r="F1574" i="14"/>
  <c r="F1575" i="14"/>
  <c r="F1576" i="14"/>
  <c r="F1577" i="14"/>
  <c r="F1578" i="14"/>
  <c r="F1579" i="14"/>
  <c r="F1580" i="14"/>
  <c r="F1581" i="14"/>
  <c r="F1582" i="14"/>
  <c r="F1583" i="14"/>
  <c r="F1584" i="14"/>
  <c r="F1585" i="14"/>
  <c r="F1586" i="14"/>
  <c r="F1587" i="14"/>
  <c r="F1588" i="14"/>
  <c r="F1589" i="14"/>
  <c r="F1590" i="14"/>
  <c r="F1591" i="14"/>
  <c r="D609" i="8" s="1"/>
  <c r="P607" i="7" s="1"/>
  <c r="F1592" i="14"/>
  <c r="F1593" i="14"/>
  <c r="F1594" i="14"/>
  <c r="F1595" i="14"/>
  <c r="F1596" i="14"/>
  <c r="F1597" i="14"/>
  <c r="F1598" i="14"/>
  <c r="F1599" i="14"/>
  <c r="F1600" i="14"/>
  <c r="F1601" i="14"/>
  <c r="F1602" i="14"/>
  <c r="F1603" i="14"/>
  <c r="F1604" i="14"/>
  <c r="F1605" i="14"/>
  <c r="F1606" i="14"/>
  <c r="F1607" i="14"/>
  <c r="F1608" i="14"/>
  <c r="F1609" i="14"/>
  <c r="F1610" i="14"/>
  <c r="F1611" i="14"/>
  <c r="F1612" i="14"/>
  <c r="F1613" i="14"/>
  <c r="F1614" i="14"/>
  <c r="F1615" i="14"/>
  <c r="F1616" i="14"/>
  <c r="F1617" i="14"/>
  <c r="F1618" i="14"/>
  <c r="F1619" i="14"/>
  <c r="F1620" i="14"/>
  <c r="F1621" i="14"/>
  <c r="F1622" i="14"/>
  <c r="F1623" i="14"/>
  <c r="F1624" i="14"/>
  <c r="F1625" i="14"/>
  <c r="F1626" i="14"/>
  <c r="F1627" i="14"/>
  <c r="D623" i="8" s="1"/>
  <c r="P621" i="7" s="1"/>
  <c r="F1628" i="14"/>
  <c r="F1629" i="14"/>
  <c r="F1630" i="14"/>
  <c r="F1631" i="14"/>
  <c r="F1632" i="14"/>
  <c r="F1633" i="14"/>
  <c r="F1634" i="14"/>
  <c r="F1635" i="14"/>
  <c r="F1636" i="14"/>
  <c r="F1637" i="14"/>
  <c r="F1638" i="14"/>
  <c r="F1639" i="14"/>
  <c r="F1640" i="14"/>
  <c r="F1641" i="14"/>
  <c r="F1642" i="14"/>
  <c r="F1643" i="14"/>
  <c r="F1644" i="14"/>
  <c r="F1645" i="14"/>
  <c r="F1646" i="14"/>
  <c r="D630" i="8" s="1"/>
  <c r="P628" i="7" s="1"/>
  <c r="F1647" i="14"/>
  <c r="F1648" i="14"/>
  <c r="F1649" i="14"/>
  <c r="F1650" i="14"/>
  <c r="F1651" i="14"/>
  <c r="F1652" i="14"/>
  <c r="F1653" i="14"/>
  <c r="F1654" i="14"/>
  <c r="D634" i="8" s="1"/>
  <c r="P632" i="7" s="1"/>
  <c r="F1655" i="14"/>
  <c r="F1656" i="14"/>
  <c r="F1657" i="14"/>
  <c r="F1658" i="14"/>
  <c r="F1659" i="14"/>
  <c r="F1660" i="14"/>
  <c r="F1661" i="14"/>
  <c r="D637" i="8" s="1"/>
  <c r="P635" i="7" s="1"/>
  <c r="F1662" i="14"/>
  <c r="F1663" i="14"/>
  <c r="F1664" i="14"/>
  <c r="F1665" i="14"/>
  <c r="D639" i="8" s="1"/>
  <c r="P637" i="7" s="1"/>
  <c r="F1666" i="14"/>
  <c r="F1667" i="14"/>
  <c r="F1668" i="14"/>
  <c r="F1669" i="14"/>
  <c r="F1670" i="14"/>
  <c r="F1671" i="14"/>
  <c r="F1672" i="14"/>
  <c r="F1673" i="14"/>
  <c r="F1674" i="14"/>
  <c r="F1675" i="14"/>
  <c r="F1676" i="14"/>
  <c r="D643" i="8" s="1"/>
  <c r="P641" i="7" s="1"/>
  <c r="F1677" i="14"/>
  <c r="F1678" i="14"/>
  <c r="F1679" i="14"/>
  <c r="F1680" i="14"/>
  <c r="F1681" i="14"/>
  <c r="F1682" i="14"/>
  <c r="F1683" i="14"/>
  <c r="F1684" i="14"/>
  <c r="D647" i="8" s="1"/>
  <c r="P645" i="7" s="1"/>
  <c r="F1685" i="14"/>
  <c r="D648" i="8" s="1"/>
  <c r="P646" i="7" s="1"/>
  <c r="F1686" i="14"/>
  <c r="F1687" i="14"/>
  <c r="F1688" i="14"/>
  <c r="F1689" i="14"/>
  <c r="F1690" i="14"/>
  <c r="F1691" i="14"/>
  <c r="F1692" i="14"/>
  <c r="F1693" i="14"/>
  <c r="F1694" i="14"/>
  <c r="F1695" i="14"/>
  <c r="F1696" i="14"/>
  <c r="F1697" i="14"/>
  <c r="F1698" i="14"/>
  <c r="F1699" i="14"/>
  <c r="F1700" i="14"/>
  <c r="F1701" i="14"/>
  <c r="F1702" i="14"/>
  <c r="D654" i="8" s="1"/>
  <c r="P652" i="7" s="1"/>
  <c r="F1703" i="14"/>
  <c r="D655" i="8" s="1"/>
  <c r="P653" i="7" s="1"/>
  <c r="F1704" i="14"/>
  <c r="D656" i="8" s="1"/>
  <c r="P654" i="7" s="1"/>
  <c r="F1705" i="14"/>
  <c r="F1706" i="14"/>
  <c r="F1707" i="14"/>
  <c r="F1708" i="14"/>
  <c r="F1709" i="14"/>
  <c r="F1710" i="14"/>
  <c r="F1711" i="14"/>
  <c r="F1712" i="14"/>
  <c r="F1713" i="14"/>
  <c r="F1714" i="14"/>
  <c r="D661" i="8" s="1"/>
  <c r="P659" i="7" s="1"/>
  <c r="F1715" i="14"/>
  <c r="D662" i="8" s="1"/>
  <c r="P660" i="7" s="1"/>
  <c r="F1716" i="14"/>
  <c r="D663" i="8" s="1"/>
  <c r="P661" i="7" s="1"/>
  <c r="F1717" i="14"/>
  <c r="F1718" i="14"/>
  <c r="F1719" i="14"/>
  <c r="F1720" i="14"/>
  <c r="F1721" i="14"/>
  <c r="F1722" i="14"/>
  <c r="F1723" i="14"/>
  <c r="F1724" i="14"/>
  <c r="F1725" i="14"/>
  <c r="F1726" i="14"/>
  <c r="F1727" i="14"/>
  <c r="F1728" i="14"/>
  <c r="F1729" i="14"/>
  <c r="F1730" i="14"/>
  <c r="F1731" i="14"/>
  <c r="F1732" i="14"/>
  <c r="F1733" i="14"/>
  <c r="D670" i="8" s="1"/>
  <c r="P668" i="7" s="1"/>
  <c r="F1734" i="14"/>
  <c r="F1735" i="14"/>
  <c r="F1736" i="14"/>
  <c r="F1737" i="14"/>
  <c r="F1738" i="14"/>
  <c r="F1739" i="14"/>
  <c r="F1740" i="14"/>
  <c r="F1741" i="14"/>
  <c r="F1742" i="14"/>
  <c r="F1743" i="14"/>
  <c r="F1744" i="14"/>
  <c r="F1745" i="14"/>
  <c r="F1746" i="14"/>
  <c r="F1747" i="14"/>
  <c r="D676" i="8" s="1"/>
  <c r="P674" i="7" s="1"/>
  <c r="F1748" i="14"/>
  <c r="F1749" i="14"/>
  <c r="F1750" i="14"/>
  <c r="F1751" i="14"/>
  <c r="F1752" i="14"/>
  <c r="F1753" i="14"/>
  <c r="F1754" i="14"/>
  <c r="F1755" i="14"/>
  <c r="F1756" i="14"/>
  <c r="F1757" i="14"/>
  <c r="F1758" i="14"/>
  <c r="F1759" i="14"/>
  <c r="F1760" i="14"/>
  <c r="F1761" i="14"/>
  <c r="F1762" i="14"/>
  <c r="F1763" i="14"/>
  <c r="F1764" i="14"/>
  <c r="F1765" i="14"/>
  <c r="F1766" i="14"/>
  <c r="F1767" i="14"/>
  <c r="F1768" i="14"/>
  <c r="F1769" i="14"/>
  <c r="F1770" i="14"/>
  <c r="F1771" i="14"/>
  <c r="F1772" i="14"/>
  <c r="F1773" i="14"/>
  <c r="F1774" i="14"/>
  <c r="F1775" i="14"/>
  <c r="F1776" i="14"/>
  <c r="F1777" i="14"/>
  <c r="F1778" i="14"/>
  <c r="F1779" i="14"/>
  <c r="F1780" i="14"/>
  <c r="F1781" i="14"/>
  <c r="F1782" i="14"/>
  <c r="F1783" i="14"/>
  <c r="F1784" i="14"/>
  <c r="D690" i="8" s="1"/>
  <c r="P688" i="7" s="1"/>
  <c r="F1785" i="14"/>
  <c r="F1786" i="14"/>
  <c r="F1787" i="14"/>
  <c r="F1788" i="14"/>
  <c r="D692" i="8" s="1"/>
  <c r="P690" i="7" s="1"/>
  <c r="F1789" i="14"/>
  <c r="F1790" i="14"/>
  <c r="F1791" i="14"/>
  <c r="F1792" i="14"/>
  <c r="F1793" i="14"/>
  <c r="F1794" i="14"/>
  <c r="F1795" i="14"/>
  <c r="F1796" i="14"/>
  <c r="F1797" i="14"/>
  <c r="F1798" i="14"/>
  <c r="F1799" i="14"/>
  <c r="F1800" i="14"/>
  <c r="F1801" i="14"/>
  <c r="F1802" i="14"/>
  <c r="F1803" i="14"/>
  <c r="D698" i="8" s="1"/>
  <c r="P696" i="7" s="1"/>
  <c r="F1804" i="14"/>
  <c r="F1805" i="14"/>
  <c r="F1806" i="14"/>
  <c r="F1807" i="14"/>
  <c r="F1808" i="14"/>
  <c r="F1809" i="14"/>
  <c r="F1810" i="14"/>
  <c r="F1811" i="14"/>
  <c r="F1812" i="14"/>
  <c r="F1813" i="14"/>
  <c r="F1814" i="14"/>
  <c r="F1815" i="14"/>
  <c r="D703" i="8" s="1"/>
  <c r="P701" i="7" s="1"/>
  <c r="F1816" i="14"/>
  <c r="F1817" i="14"/>
  <c r="F1818" i="14"/>
  <c r="F1819" i="14"/>
  <c r="F1820" i="14"/>
  <c r="F1821" i="14"/>
  <c r="F1822" i="14"/>
  <c r="F1823" i="14"/>
  <c r="D706" i="8" s="1"/>
  <c r="P704" i="7" s="1"/>
  <c r="F1824" i="14"/>
  <c r="F1825" i="14"/>
  <c r="F1826" i="14"/>
  <c r="F1827" i="14"/>
  <c r="F1828" i="14"/>
  <c r="F1829" i="14"/>
  <c r="F1830" i="14"/>
  <c r="F1831" i="14"/>
  <c r="F1832" i="14"/>
  <c r="F1833" i="14"/>
  <c r="F1834" i="14"/>
  <c r="F1835" i="14"/>
  <c r="D711" i="8" s="1"/>
  <c r="P709" i="7" s="1"/>
  <c r="F1836" i="14"/>
  <c r="F1837" i="14"/>
  <c r="F1838" i="14"/>
  <c r="F1839" i="14"/>
  <c r="F1840" i="14"/>
  <c r="F1841" i="14"/>
  <c r="F1842" i="14"/>
  <c r="F1843" i="14"/>
  <c r="F1844" i="14"/>
  <c r="F1845" i="14"/>
  <c r="D715" i="8" s="1"/>
  <c r="P713" i="7" s="1"/>
  <c r="F1846" i="14"/>
  <c r="F1847" i="14"/>
  <c r="F1848" i="14"/>
  <c r="F1849" i="14"/>
  <c r="F1850" i="14"/>
  <c r="F1851" i="14"/>
  <c r="F1852" i="14"/>
  <c r="F1853" i="14"/>
  <c r="F1854" i="14"/>
  <c r="F1855" i="14"/>
  <c r="D719" i="8" s="1"/>
  <c r="P717" i="7" s="1"/>
  <c r="F1856" i="14"/>
  <c r="F1857" i="14"/>
  <c r="F1858" i="14"/>
  <c r="F1859" i="14"/>
  <c r="D721" i="8" s="1"/>
  <c r="P719" i="7" s="1"/>
  <c r="F1860" i="14"/>
  <c r="F1861" i="14"/>
  <c r="F1862" i="14"/>
  <c r="F1863" i="14"/>
  <c r="F1864" i="14"/>
  <c r="F1865" i="14"/>
  <c r="F1866" i="14"/>
  <c r="F1867" i="14"/>
  <c r="F1868" i="14"/>
  <c r="D725" i="8" s="1"/>
  <c r="P723" i="7" s="1"/>
  <c r="F1869" i="14"/>
  <c r="D726" i="8" s="1"/>
  <c r="P724" i="7" s="1"/>
  <c r="F1870" i="14"/>
  <c r="D727" i="8" s="1"/>
  <c r="P725" i="7" s="1"/>
  <c r="F1871" i="14"/>
  <c r="F1872" i="14"/>
  <c r="F1873" i="14"/>
  <c r="F1874" i="14"/>
  <c r="F1875" i="14"/>
  <c r="F1876" i="14"/>
  <c r="D730" i="8" s="1"/>
  <c r="P728" i="7" s="1"/>
  <c r="F1877" i="14"/>
  <c r="F1878" i="14"/>
  <c r="F1879" i="14"/>
  <c r="D732" i="8" s="1"/>
  <c r="P730" i="7" s="1"/>
  <c r="F1880" i="14"/>
  <c r="F1881" i="14"/>
  <c r="F1882" i="14"/>
  <c r="F1883" i="14"/>
  <c r="F1884" i="14"/>
  <c r="F1885" i="14"/>
  <c r="F1886" i="14"/>
  <c r="F1887" i="14"/>
  <c r="F1888" i="14"/>
  <c r="F1889" i="14"/>
  <c r="F1890" i="14"/>
  <c r="F1891" i="14"/>
  <c r="F1892" i="14"/>
  <c r="F1893" i="14"/>
  <c r="F1894" i="14"/>
  <c r="D736" i="8" s="1"/>
  <c r="P734" i="7" s="1"/>
  <c r="F1895" i="14"/>
  <c r="D737" i="8" s="1"/>
  <c r="P735" i="7" s="1"/>
  <c r="F1896" i="14"/>
  <c r="F1897" i="14"/>
  <c r="F1898" i="14"/>
  <c r="F1899" i="14"/>
  <c r="F1900" i="14"/>
  <c r="F1901" i="14"/>
  <c r="F1902" i="14"/>
  <c r="F1903" i="14"/>
  <c r="F1904" i="14"/>
  <c r="F1905" i="14"/>
  <c r="F1906" i="14"/>
  <c r="F1907" i="14"/>
  <c r="F1908" i="14"/>
  <c r="F1909" i="14"/>
  <c r="F1910" i="14"/>
  <c r="F1911" i="14"/>
  <c r="F1912" i="14"/>
  <c r="F1913" i="14"/>
  <c r="F1914" i="14"/>
  <c r="F1915" i="14"/>
  <c r="F1916" i="14"/>
  <c r="F1917" i="14"/>
  <c r="F1918" i="14"/>
  <c r="F1919" i="14"/>
  <c r="F1920" i="14"/>
  <c r="F1921" i="14"/>
  <c r="F1922" i="14"/>
  <c r="F1923" i="14"/>
  <c r="F1924" i="14"/>
  <c r="F1925" i="14"/>
  <c r="D748" i="8" s="1"/>
  <c r="P746" i="7" s="1"/>
  <c r="F1926" i="14"/>
  <c r="F1927" i="14"/>
  <c r="F1928" i="14"/>
  <c r="D750" i="8" s="1"/>
  <c r="P748" i="7" s="1"/>
  <c r="F1929" i="14"/>
  <c r="F1930" i="14"/>
  <c r="F1931" i="14"/>
  <c r="D752" i="8" s="1"/>
  <c r="P750" i="7" s="1"/>
  <c r="F1932" i="14"/>
  <c r="F1933" i="14"/>
  <c r="F1934" i="14"/>
  <c r="F1935" i="14"/>
  <c r="F1936" i="14"/>
  <c r="F1937" i="14"/>
  <c r="F1938" i="14"/>
  <c r="F1939" i="14"/>
  <c r="F1940" i="14"/>
  <c r="F1941" i="14"/>
  <c r="F1942" i="14"/>
  <c r="F1943" i="14"/>
  <c r="F1944" i="14"/>
  <c r="F1945" i="14"/>
  <c r="F1946" i="14"/>
  <c r="F1947" i="14"/>
  <c r="F1948" i="14"/>
  <c r="F1949" i="14"/>
  <c r="F1950" i="14"/>
  <c r="F1951" i="14"/>
  <c r="F1952" i="14"/>
  <c r="F1953" i="14"/>
  <c r="F1954" i="14"/>
  <c r="F1955" i="14"/>
  <c r="F1956" i="14"/>
  <c r="F1957" i="14"/>
  <c r="F1958" i="14"/>
  <c r="F1959" i="14"/>
  <c r="F1960" i="14"/>
  <c r="F1961" i="14"/>
  <c r="F1962" i="14"/>
  <c r="F1963" i="14"/>
  <c r="F1964" i="14"/>
  <c r="F1965" i="14"/>
  <c r="F1966" i="14"/>
  <c r="F1967" i="14"/>
  <c r="F1968" i="14"/>
  <c r="F1969" i="14"/>
  <c r="F1970" i="14"/>
  <c r="F1971" i="14"/>
  <c r="F1972" i="14"/>
  <c r="F1973" i="14"/>
  <c r="F1974" i="14"/>
  <c r="F1975" i="14"/>
  <c r="F1976" i="14"/>
  <c r="F1977" i="14"/>
  <c r="F1978" i="14"/>
  <c r="F1979" i="14"/>
  <c r="F1980" i="14"/>
  <c r="F1981" i="14"/>
  <c r="F1982" i="14"/>
  <c r="D770" i="8" s="1"/>
  <c r="P768" i="7" s="1"/>
  <c r="F1983" i="14"/>
  <c r="F1984" i="14"/>
  <c r="F1985" i="14"/>
  <c r="F1986" i="14"/>
  <c r="F1987" i="14"/>
  <c r="F1988" i="14"/>
  <c r="F1989" i="14"/>
  <c r="F1990" i="14"/>
  <c r="F1991" i="14"/>
  <c r="F1992" i="14"/>
  <c r="F1993" i="14"/>
  <c r="F1994" i="14"/>
  <c r="F1995" i="14"/>
  <c r="D776" i="8" s="1"/>
  <c r="P774" i="7" s="1"/>
  <c r="F1996" i="14"/>
  <c r="F1997" i="14"/>
  <c r="F1998" i="14"/>
  <c r="F1999" i="14"/>
  <c r="F2000" i="14"/>
  <c r="F2001" i="14"/>
  <c r="F2002" i="14"/>
  <c r="F2003" i="14"/>
  <c r="F2004" i="14"/>
  <c r="F2005" i="14"/>
  <c r="F2006" i="14"/>
  <c r="F2007" i="14"/>
  <c r="F2008" i="14"/>
  <c r="F2009" i="14"/>
  <c r="F2010" i="14"/>
  <c r="F2011" i="14"/>
  <c r="F2012" i="14"/>
  <c r="F2013" i="14"/>
  <c r="F2014" i="14"/>
  <c r="F2015" i="14"/>
  <c r="F2016" i="14"/>
  <c r="F2017" i="14"/>
  <c r="F2018" i="14"/>
  <c r="F2019" i="14"/>
  <c r="F2020" i="14"/>
  <c r="F2021" i="14"/>
  <c r="F2022" i="14"/>
  <c r="F2023" i="14"/>
  <c r="F2024" i="14"/>
  <c r="F2025" i="14"/>
  <c r="F2026" i="14"/>
  <c r="F2027" i="14"/>
  <c r="F2028" i="14"/>
  <c r="F2029" i="14"/>
  <c r="F2030" i="14"/>
  <c r="F2031" i="14"/>
  <c r="F2032" i="14"/>
  <c r="F2033" i="14"/>
  <c r="F2034" i="14"/>
  <c r="F2035" i="14"/>
  <c r="F2036" i="14"/>
  <c r="F2037" i="14"/>
  <c r="F2038" i="14"/>
  <c r="F2039" i="14"/>
  <c r="F2040" i="14"/>
  <c r="F2041" i="14"/>
  <c r="F2042" i="14"/>
  <c r="D793" i="8" s="1"/>
  <c r="P791" i="7" s="1"/>
  <c r="F2043" i="14"/>
  <c r="F2044" i="14"/>
  <c r="F2045" i="14"/>
  <c r="F2046" i="14"/>
  <c r="F2047" i="14"/>
  <c r="F2048" i="14"/>
  <c r="F2049" i="14"/>
  <c r="F2050" i="14"/>
  <c r="D796" i="8" s="1"/>
  <c r="P794" i="7" s="1"/>
  <c r="F2051" i="14"/>
  <c r="F2052" i="14"/>
  <c r="F2053" i="14"/>
  <c r="F2054" i="14"/>
  <c r="F2055" i="14"/>
  <c r="D799" i="8" s="1"/>
  <c r="P797" i="7" s="1"/>
  <c r="F2056" i="14"/>
  <c r="D800" i="8" s="1"/>
  <c r="P798" i="7" s="1"/>
  <c r="F2057" i="14"/>
  <c r="F2058" i="14"/>
  <c r="F2059" i="14"/>
  <c r="F2060" i="14"/>
  <c r="F2061" i="14"/>
  <c r="F2062" i="14"/>
  <c r="F2063" i="14"/>
  <c r="F2064" i="14"/>
  <c r="D804" i="8" s="1"/>
  <c r="P802" i="7" s="1"/>
  <c r="F2065" i="14"/>
  <c r="F2066" i="14"/>
  <c r="F2067" i="14"/>
  <c r="D806" i="8" s="1"/>
  <c r="P804" i="7" s="1"/>
  <c r="F2068" i="14"/>
  <c r="D807" i="8" s="1"/>
  <c r="P805" i="7" s="1"/>
  <c r="F2069" i="14"/>
  <c r="F2070" i="14"/>
  <c r="F2071" i="14"/>
  <c r="F2072" i="14"/>
  <c r="F2073" i="14"/>
  <c r="F2074" i="14"/>
  <c r="F2075" i="14"/>
  <c r="F2076" i="14"/>
  <c r="F2077" i="14"/>
  <c r="F2078" i="14"/>
  <c r="F2079" i="14"/>
  <c r="F2080" i="14"/>
  <c r="F2081" i="14"/>
  <c r="F2082" i="14"/>
  <c r="F2083" i="14"/>
  <c r="D813" i="8" s="1"/>
  <c r="P811" i="7" s="1"/>
  <c r="F2084" i="14"/>
  <c r="F2085" i="14"/>
  <c r="F2086" i="14"/>
  <c r="F2087" i="14"/>
  <c r="F2088" i="14"/>
  <c r="F2089" i="14"/>
  <c r="F2090" i="14"/>
  <c r="F2091" i="14"/>
  <c r="F2092" i="14"/>
  <c r="D817" i="8" s="1"/>
  <c r="P815" i="7" s="1"/>
  <c r="F2093" i="14"/>
  <c r="F2094" i="14"/>
  <c r="F2095" i="14"/>
  <c r="F2096" i="14"/>
  <c r="F2097" i="14"/>
  <c r="F2098" i="14"/>
  <c r="F2099" i="14"/>
  <c r="F2100" i="14"/>
  <c r="F2101" i="14"/>
  <c r="F2102" i="14"/>
  <c r="F2103" i="14"/>
  <c r="F2104" i="14"/>
  <c r="F2105" i="14"/>
  <c r="F2106" i="14"/>
  <c r="F2107" i="14"/>
  <c r="F2108" i="14"/>
  <c r="D823" i="8" s="1"/>
  <c r="P821" i="7" s="1"/>
  <c r="F2109" i="14"/>
  <c r="F2110" i="14"/>
  <c r="F2111" i="14"/>
  <c r="F2112" i="14"/>
  <c r="D825" i="8" s="1"/>
  <c r="P823" i="7" s="1"/>
  <c r="F2113" i="14"/>
  <c r="F2114" i="14"/>
  <c r="F2115" i="14"/>
  <c r="F2116" i="14"/>
  <c r="F2117" i="14"/>
  <c r="F2118" i="14"/>
  <c r="F2119" i="14"/>
  <c r="F2120" i="14"/>
  <c r="F2121" i="14"/>
  <c r="F2122" i="14"/>
  <c r="F2123" i="14"/>
  <c r="F2124" i="14"/>
  <c r="F2125" i="14"/>
  <c r="D830" i="8" s="1"/>
  <c r="P828" i="7" s="1"/>
  <c r="F2126" i="14"/>
  <c r="F2127" i="14"/>
  <c r="F2128" i="14"/>
  <c r="F2129" i="14"/>
  <c r="F2130" i="14"/>
  <c r="F2131" i="14"/>
  <c r="F2132" i="14"/>
  <c r="F2133" i="14"/>
  <c r="F2134" i="14"/>
  <c r="F2135" i="14"/>
  <c r="F2136" i="14"/>
  <c r="F2137" i="14"/>
  <c r="F2138" i="14"/>
  <c r="F2139" i="14"/>
  <c r="F2140" i="14"/>
  <c r="F2141" i="14"/>
  <c r="F2142" i="14"/>
  <c r="F2143" i="14"/>
  <c r="F2144" i="14"/>
  <c r="F2145" i="14"/>
  <c r="F2146" i="14"/>
  <c r="F2147" i="14"/>
  <c r="F2148" i="14"/>
  <c r="F2149" i="14"/>
  <c r="F2150" i="14"/>
  <c r="F2151" i="14"/>
  <c r="F2152" i="14"/>
  <c r="F2153" i="14"/>
  <c r="F2154" i="14"/>
  <c r="F2155" i="14"/>
  <c r="F2156" i="14"/>
  <c r="B141" i="20"/>
  <c r="A141" i="20"/>
  <c r="E113" i="20"/>
  <c r="E112" i="20"/>
  <c r="E105" i="20"/>
  <c r="B76" i="20"/>
  <c r="E111" i="20"/>
  <c r="E103" i="20"/>
  <c r="E118" i="20"/>
  <c r="E110" i="20"/>
  <c r="E102" i="20"/>
  <c r="E117" i="20"/>
  <c r="E109" i="20"/>
  <c r="E101" i="20"/>
  <c r="E115" i="20"/>
  <c r="E116" i="20"/>
  <c r="E108" i="20"/>
  <c r="E100" i="20"/>
  <c r="E107" i="20"/>
  <c r="E99" i="20"/>
  <c r="E114" i="20"/>
  <c r="E106" i="20"/>
  <c r="E98" i="20"/>
  <c r="E104" i="20"/>
  <c r="H2051" i="14" l="1"/>
  <c r="H2052" i="14"/>
  <c r="H2031" i="14"/>
  <c r="H2032" i="14"/>
  <c r="H2009" i="14"/>
  <c r="H2010" i="14"/>
  <c r="H1987" i="14"/>
  <c r="H1988" i="14"/>
  <c r="H1989" i="14"/>
  <c r="H1968" i="14"/>
  <c r="H1969" i="14"/>
  <c r="H1947" i="14"/>
  <c r="H1945" i="14"/>
  <c r="H1946" i="14"/>
  <c r="H1948" i="14"/>
  <c r="H1927" i="14"/>
  <c r="H1926" i="14"/>
  <c r="H1903" i="14"/>
  <c r="H1904" i="14"/>
  <c r="H1905" i="14"/>
  <c r="H1883" i="14"/>
  <c r="H1881" i="14"/>
  <c r="H1882" i="14"/>
  <c r="H1829" i="14"/>
  <c r="H1830" i="14"/>
  <c r="H1771" i="14"/>
  <c r="H1769" i="14"/>
  <c r="H1770" i="14"/>
  <c r="H1731" i="14"/>
  <c r="H1730" i="14"/>
  <c r="H1700" i="14"/>
  <c r="H1701" i="14"/>
  <c r="H1679" i="14"/>
  <c r="H1680" i="14"/>
  <c r="H1645" i="14"/>
  <c r="H1644" i="14"/>
  <c r="H1623" i="14"/>
  <c r="H1622" i="14"/>
  <c r="H1602" i="14"/>
  <c r="H1600" i="14"/>
  <c r="H1601" i="14"/>
  <c r="H1579" i="14"/>
  <c r="H1580" i="14"/>
  <c r="H1555" i="14"/>
  <c r="H1556" i="14"/>
  <c r="H1531" i="14"/>
  <c r="H1530" i="14"/>
  <c r="H1532" i="14"/>
  <c r="H1507" i="14"/>
  <c r="H1506" i="14"/>
  <c r="H1487" i="14"/>
  <c r="H1488" i="14"/>
  <c r="H1489" i="14"/>
  <c r="H1430" i="14"/>
  <c r="H1429" i="14"/>
  <c r="H1378" i="14"/>
  <c r="H1375" i="14"/>
  <c r="H1377" i="14"/>
  <c r="H1376" i="14"/>
  <c r="H1355" i="14"/>
  <c r="H1356" i="14"/>
  <c r="H1334" i="14"/>
  <c r="H1333" i="14"/>
  <c r="H1306" i="14"/>
  <c r="H1307" i="14"/>
  <c r="H1308" i="14"/>
  <c r="H1309" i="14"/>
  <c r="H1274" i="14"/>
  <c r="H1272" i="14"/>
  <c r="H1273" i="14"/>
  <c r="H1226" i="14"/>
  <c r="H1227" i="14"/>
  <c r="H1228" i="14"/>
  <c r="H1229" i="14"/>
  <c r="H1206" i="14"/>
  <c r="H1207" i="14"/>
  <c r="H1182" i="14"/>
  <c r="H1184" i="14"/>
  <c r="H1183" i="14"/>
  <c r="H1181" i="14"/>
  <c r="H1141" i="14"/>
  <c r="H1140" i="14"/>
  <c r="H1139" i="14"/>
  <c r="H1120" i="14"/>
  <c r="H1119" i="14"/>
  <c r="H1098" i="14"/>
  <c r="H1099" i="14"/>
  <c r="H1078" i="14"/>
  <c r="H1077" i="14"/>
  <c r="H1080" i="14"/>
  <c r="H1076" i="14"/>
  <c r="H1079" i="14"/>
  <c r="H1058" i="14"/>
  <c r="H1057" i="14"/>
  <c r="H1038" i="14"/>
  <c r="H1037" i="14"/>
  <c r="H1018" i="14"/>
  <c r="H1017" i="14"/>
  <c r="H1015" i="14"/>
  <c r="H1000" i="14"/>
  <c r="H1001" i="14"/>
  <c r="H955" i="14"/>
  <c r="H957" i="14"/>
  <c r="H956" i="14"/>
  <c r="H918" i="14"/>
  <c r="H917" i="14"/>
  <c r="H916" i="14"/>
  <c r="H886" i="14"/>
  <c r="H885" i="14"/>
  <c r="H884" i="14"/>
  <c r="H861" i="14"/>
  <c r="H860" i="14"/>
  <c r="H842" i="14"/>
  <c r="H843" i="14"/>
  <c r="H818" i="14"/>
  <c r="H816" i="14"/>
  <c r="H819" i="14"/>
  <c r="H817" i="14"/>
  <c r="H820" i="14"/>
  <c r="H771" i="14"/>
  <c r="H774" i="14"/>
  <c r="H775" i="14"/>
  <c r="H772" i="14"/>
  <c r="H773" i="14"/>
  <c r="H747" i="14"/>
  <c r="H748" i="14"/>
  <c r="H723" i="14"/>
  <c r="H724" i="14"/>
  <c r="H722" i="14"/>
  <c r="H696" i="14"/>
  <c r="H695" i="14"/>
  <c r="H697" i="14"/>
  <c r="H659" i="14"/>
  <c r="H660" i="14"/>
  <c r="H658" i="14"/>
  <c r="H600" i="14"/>
  <c r="H601" i="14"/>
  <c r="H579" i="14"/>
  <c r="H582" i="14"/>
  <c r="H580" i="14"/>
  <c r="H581" i="14"/>
  <c r="H583" i="14"/>
  <c r="H536" i="14"/>
  <c r="H537" i="14"/>
  <c r="H535" i="14"/>
  <c r="H2138" i="14"/>
  <c r="H2018" i="14"/>
  <c r="H1880" i="14"/>
  <c r="H1449" i="14"/>
  <c r="H1409" i="14"/>
  <c r="H1075" i="14"/>
  <c r="H1016" i="14"/>
  <c r="H314" i="14"/>
  <c r="H2119" i="14"/>
  <c r="H2121" i="14"/>
  <c r="H2122" i="14"/>
  <c r="H2099" i="14"/>
  <c r="H2100" i="14"/>
  <c r="H2101" i="14"/>
  <c r="H2007" i="14"/>
  <c r="H2005" i="14"/>
  <c r="H1967" i="14"/>
  <c r="H1966" i="14"/>
  <c r="H1867" i="14"/>
  <c r="H1865" i="14"/>
  <c r="H1866" i="14"/>
  <c r="H1827" i="14"/>
  <c r="H1828" i="14"/>
  <c r="H1807" i="14"/>
  <c r="H1808" i="14"/>
  <c r="H1809" i="14"/>
  <c r="H1728" i="14"/>
  <c r="H1729" i="14"/>
  <c r="H1699" i="14"/>
  <c r="H1698" i="14"/>
  <c r="H1677" i="14"/>
  <c r="H1678" i="14"/>
  <c r="H1659" i="14"/>
  <c r="H1658" i="14"/>
  <c r="H1660" i="14"/>
  <c r="H1643" i="14"/>
  <c r="H1642" i="14"/>
  <c r="H1641" i="14"/>
  <c r="H1621" i="14"/>
  <c r="H1620" i="14"/>
  <c r="H1599" i="14"/>
  <c r="H1598" i="14"/>
  <c r="H1578" i="14"/>
  <c r="H1577" i="14"/>
  <c r="H1551" i="14"/>
  <c r="H1552" i="14"/>
  <c r="H1527" i="14"/>
  <c r="H1528" i="14"/>
  <c r="H1529" i="14"/>
  <c r="H1485" i="14"/>
  <c r="H1486" i="14"/>
  <c r="H1466" i="14"/>
  <c r="H1467" i="14"/>
  <c r="H1447" i="14"/>
  <c r="H1445" i="14"/>
  <c r="H1426" i="14"/>
  <c r="H1427" i="14"/>
  <c r="H1407" i="14"/>
  <c r="H1406" i="14"/>
  <c r="H1393" i="14"/>
  <c r="H1390" i="14"/>
  <c r="H1392" i="14"/>
  <c r="H1371" i="14"/>
  <c r="H1374" i="14"/>
  <c r="H1373" i="14"/>
  <c r="H1354" i="14"/>
  <c r="H1353" i="14"/>
  <c r="H1352" i="14"/>
  <c r="H1332" i="14"/>
  <c r="H1331" i="14"/>
  <c r="H1290" i="14"/>
  <c r="H1289" i="14"/>
  <c r="H1270" i="14"/>
  <c r="H1269" i="14"/>
  <c r="H1268" i="14"/>
  <c r="H1250" i="14"/>
  <c r="H1251" i="14"/>
  <c r="H1205" i="14"/>
  <c r="H1204" i="14"/>
  <c r="H1203" i="14"/>
  <c r="H1179" i="14"/>
  <c r="H1180" i="14"/>
  <c r="H1158" i="14"/>
  <c r="H1157" i="14"/>
  <c r="H1159" i="14"/>
  <c r="H1138" i="14"/>
  <c r="H1136" i="14"/>
  <c r="H1137" i="14"/>
  <c r="H1095" i="14"/>
  <c r="H1097" i="14"/>
  <c r="H1074" i="14"/>
  <c r="H1072" i="14"/>
  <c r="H1056" i="14"/>
  <c r="H1055" i="14"/>
  <c r="H1035" i="14"/>
  <c r="H1036" i="14"/>
  <c r="H1014" i="14"/>
  <c r="H1013" i="14"/>
  <c r="H998" i="14"/>
  <c r="H997" i="14"/>
  <c r="H996" i="14"/>
  <c r="H974" i="14"/>
  <c r="H976" i="14"/>
  <c r="H975" i="14"/>
  <c r="H934" i="14"/>
  <c r="H933" i="14"/>
  <c r="H914" i="14"/>
  <c r="H915" i="14"/>
  <c r="H882" i="14"/>
  <c r="H883" i="14"/>
  <c r="H881" i="14"/>
  <c r="H814" i="14"/>
  <c r="H815" i="14"/>
  <c r="H795" i="14"/>
  <c r="H794" i="14"/>
  <c r="H769" i="14"/>
  <c r="H768" i="14"/>
  <c r="H770" i="14"/>
  <c r="H746" i="14"/>
  <c r="H744" i="14"/>
  <c r="H745" i="14"/>
  <c r="H720" i="14"/>
  <c r="H721" i="14"/>
  <c r="H691" i="14"/>
  <c r="H692" i="14"/>
  <c r="H693" i="14"/>
  <c r="H694" i="14"/>
  <c r="H675" i="14"/>
  <c r="H677" i="14"/>
  <c r="H674" i="14"/>
  <c r="H676" i="14"/>
  <c r="H640" i="14"/>
  <c r="H639" i="14"/>
  <c r="H619" i="14"/>
  <c r="H620" i="14"/>
  <c r="H598" i="14"/>
  <c r="H599" i="14"/>
  <c r="H577" i="14"/>
  <c r="H576" i="14"/>
  <c r="H575" i="14"/>
  <c r="H555" i="14"/>
  <c r="H556" i="14"/>
  <c r="H513" i="14"/>
  <c r="H512" i="14"/>
  <c r="H511" i="14"/>
  <c r="H510" i="14"/>
  <c r="H491" i="14"/>
  <c r="H490" i="14"/>
  <c r="H472" i="14"/>
  <c r="H473" i="14"/>
  <c r="H474" i="14"/>
  <c r="H449" i="14"/>
  <c r="H448" i="14"/>
  <c r="H450" i="14"/>
  <c r="H431" i="14"/>
  <c r="H430" i="14"/>
  <c r="H432" i="14"/>
  <c r="H408" i="14"/>
  <c r="H409" i="14"/>
  <c r="H363" i="14"/>
  <c r="H362" i="14"/>
  <c r="H323" i="14"/>
  <c r="H324" i="14"/>
  <c r="H322" i="14"/>
  <c r="H325" i="14"/>
  <c r="H303" i="14"/>
  <c r="H300" i="14"/>
  <c r="H301" i="14"/>
  <c r="H302" i="14"/>
  <c r="H304" i="14"/>
  <c r="H280" i="14"/>
  <c r="H281" i="14"/>
  <c r="H260" i="14"/>
  <c r="H261" i="14"/>
  <c r="H215" i="14"/>
  <c r="H217" i="14"/>
  <c r="H216" i="14"/>
  <c r="H175" i="14"/>
  <c r="H174" i="14"/>
  <c r="H176" i="14"/>
  <c r="H177" i="14"/>
  <c r="H153" i="14"/>
  <c r="H154" i="14"/>
  <c r="H152" i="14"/>
  <c r="H131" i="14"/>
  <c r="H132" i="14"/>
  <c r="H133" i="14"/>
  <c r="H87" i="14"/>
  <c r="H86" i="14"/>
  <c r="H85" i="14"/>
  <c r="H66" i="14"/>
  <c r="H64" i="14"/>
  <c r="H27" i="14"/>
  <c r="H26" i="14"/>
  <c r="H3" i="14"/>
  <c r="H4" i="14"/>
  <c r="H2136" i="14"/>
  <c r="H2114" i="14"/>
  <c r="H2093" i="14"/>
  <c r="H1986" i="14"/>
  <c r="H1960" i="14"/>
  <c r="H1901" i="14"/>
  <c r="H1878" i="14"/>
  <c r="H1848" i="14"/>
  <c r="H1768" i="14"/>
  <c r="H1626" i="14"/>
  <c r="H1554" i="14"/>
  <c r="H1446" i="14"/>
  <c r="H1408" i="14"/>
  <c r="H1121" i="14"/>
  <c r="H1073" i="14"/>
  <c r="H935" i="14"/>
  <c r="H642" i="14"/>
  <c r="H471" i="14"/>
  <c r="H184" i="14"/>
  <c r="H2095" i="14"/>
  <c r="H2097" i="14"/>
  <c r="H2079" i="14"/>
  <c r="H2078" i="14"/>
  <c r="H2076" i="14"/>
  <c r="H2063" i="14"/>
  <c r="H2062" i="14"/>
  <c r="H2047" i="14"/>
  <c r="H2046" i="14"/>
  <c r="H2048" i="14"/>
  <c r="H2027" i="14"/>
  <c r="H2023" i="14"/>
  <c r="H2025" i="14"/>
  <c r="H2026" i="14"/>
  <c r="H2003" i="14"/>
  <c r="H2004" i="14"/>
  <c r="H1983" i="14"/>
  <c r="H1984" i="14"/>
  <c r="H1963" i="14"/>
  <c r="H1962" i="14"/>
  <c r="H1939" i="14"/>
  <c r="H1940" i="14"/>
  <c r="H1941" i="14"/>
  <c r="H1923" i="14"/>
  <c r="H1924" i="14"/>
  <c r="H1899" i="14"/>
  <c r="H1898" i="14"/>
  <c r="H1787" i="14"/>
  <c r="H1785" i="14"/>
  <c r="H1786" i="14"/>
  <c r="H1764" i="14"/>
  <c r="H1765" i="14"/>
  <c r="H1766" i="14"/>
  <c r="H1745" i="14"/>
  <c r="H1746" i="14"/>
  <c r="H1727" i="14"/>
  <c r="H1726" i="14"/>
  <c r="H1711" i="14"/>
  <c r="H1709" i="14"/>
  <c r="H1695" i="14"/>
  <c r="H1696" i="14"/>
  <c r="H1655" i="14"/>
  <c r="H1656" i="14"/>
  <c r="H1657" i="14"/>
  <c r="H1639" i="14"/>
  <c r="H1637" i="14"/>
  <c r="H1595" i="14"/>
  <c r="H1594" i="14"/>
  <c r="H1571" i="14"/>
  <c r="H1575" i="14"/>
  <c r="H1572" i="14"/>
  <c r="H1573" i="14"/>
  <c r="H1574" i="14"/>
  <c r="H1549" i="14"/>
  <c r="H1550" i="14"/>
  <c r="H1523" i="14"/>
  <c r="H1525" i="14"/>
  <c r="H1522" i="14"/>
  <c r="H1503" i="14"/>
  <c r="H1500" i="14"/>
  <c r="H1501" i="14"/>
  <c r="H1502" i="14"/>
  <c r="H1442" i="14"/>
  <c r="H1444" i="14"/>
  <c r="H1443" i="14"/>
  <c r="H1425" i="14"/>
  <c r="H1424" i="14"/>
  <c r="H1405" i="14"/>
  <c r="H1404" i="14"/>
  <c r="H1330" i="14"/>
  <c r="H1328" i="14"/>
  <c r="H1329" i="14"/>
  <c r="H1287" i="14"/>
  <c r="H1288" i="14"/>
  <c r="H1266" i="14"/>
  <c r="H1265" i="14"/>
  <c r="H1267" i="14"/>
  <c r="H1248" i="14"/>
  <c r="H1247" i="14"/>
  <c r="H1249" i="14"/>
  <c r="H1222" i="14"/>
  <c r="H1221" i="14"/>
  <c r="H1223" i="14"/>
  <c r="H1202" i="14"/>
  <c r="H1200" i="14"/>
  <c r="H1178" i="14"/>
  <c r="H1176" i="14"/>
  <c r="H1154" i="14"/>
  <c r="H1155" i="14"/>
  <c r="H1114" i="14"/>
  <c r="H1115" i="14"/>
  <c r="H1116" i="14"/>
  <c r="H1094" i="14"/>
  <c r="H1093" i="14"/>
  <c r="H1092" i="14"/>
  <c r="H994" i="14"/>
  <c r="H992" i="14"/>
  <c r="H993" i="14"/>
  <c r="H995" i="14"/>
  <c r="H950" i="14"/>
  <c r="H949" i="14"/>
  <c r="H953" i="14"/>
  <c r="H951" i="14"/>
  <c r="H952" i="14"/>
  <c r="H912" i="14"/>
  <c r="H911" i="14"/>
  <c r="H913" i="14"/>
  <c r="H898" i="14"/>
  <c r="H899" i="14"/>
  <c r="H897" i="14"/>
  <c r="H878" i="14"/>
  <c r="H880" i="14"/>
  <c r="H877" i="14"/>
  <c r="H858" i="14"/>
  <c r="H856" i="14"/>
  <c r="H857" i="14"/>
  <c r="H838" i="14"/>
  <c r="H839" i="14"/>
  <c r="H811" i="14"/>
  <c r="H813" i="14"/>
  <c r="H792" i="14"/>
  <c r="H793" i="14"/>
  <c r="H763" i="14"/>
  <c r="H765" i="14"/>
  <c r="H766" i="14"/>
  <c r="H764" i="14"/>
  <c r="H742" i="14"/>
  <c r="H743" i="14"/>
  <c r="H719" i="14"/>
  <c r="H717" i="14"/>
  <c r="H689" i="14"/>
  <c r="H688" i="14"/>
  <c r="H637" i="14"/>
  <c r="H638" i="14"/>
  <c r="H636" i="14"/>
  <c r="H618" i="14"/>
  <c r="H616" i="14"/>
  <c r="H615" i="14"/>
  <c r="H617" i="14"/>
  <c r="H596" i="14"/>
  <c r="H597" i="14"/>
  <c r="H573" i="14"/>
  <c r="H574" i="14"/>
  <c r="H554" i="14"/>
  <c r="H552" i="14"/>
  <c r="H551" i="14"/>
  <c r="H553" i="14"/>
  <c r="H531" i="14"/>
  <c r="H532" i="14"/>
  <c r="H530" i="14"/>
  <c r="H507" i="14"/>
  <c r="H509" i="14"/>
  <c r="H506" i="14"/>
  <c r="H508" i="14"/>
  <c r="H488" i="14"/>
  <c r="H487" i="14"/>
  <c r="H489" i="14"/>
  <c r="H446" i="14"/>
  <c r="H447" i="14"/>
  <c r="H427" i="14"/>
  <c r="H428" i="14"/>
  <c r="H429" i="14"/>
  <c r="H403" i="14"/>
  <c r="H404" i="14"/>
  <c r="H406" i="14"/>
  <c r="H405" i="14"/>
  <c r="H360" i="14"/>
  <c r="H359" i="14"/>
  <c r="H361" i="14"/>
  <c r="H340" i="14"/>
  <c r="H341" i="14"/>
  <c r="H321" i="14"/>
  <c r="H318" i="14"/>
  <c r="H320" i="14"/>
  <c r="H319" i="14"/>
  <c r="H299" i="14"/>
  <c r="H298" i="14"/>
  <c r="H297" i="14"/>
  <c r="H276" i="14"/>
  <c r="H278" i="14"/>
  <c r="H279" i="14"/>
  <c r="H259" i="14"/>
  <c r="H257" i="14"/>
  <c r="H258" i="14"/>
  <c r="H235" i="14"/>
  <c r="H233" i="14"/>
  <c r="H234" i="14"/>
  <c r="H236" i="14"/>
  <c r="H211" i="14"/>
  <c r="H212" i="14"/>
  <c r="H214" i="14"/>
  <c r="H213" i="14"/>
  <c r="H191" i="14"/>
  <c r="H190" i="14"/>
  <c r="H189" i="14"/>
  <c r="H172" i="14"/>
  <c r="H173" i="14"/>
  <c r="H151" i="14"/>
  <c r="H149" i="14"/>
  <c r="H150" i="14"/>
  <c r="H107" i="14"/>
  <c r="H108" i="14"/>
  <c r="H106" i="14"/>
  <c r="H47" i="14"/>
  <c r="H46" i="14"/>
  <c r="H48" i="14"/>
  <c r="H45" i="14"/>
  <c r="H23" i="14"/>
  <c r="H25" i="14"/>
  <c r="H22" i="14"/>
  <c r="H2156" i="14"/>
  <c r="H2134" i="14"/>
  <c r="H2070" i="14"/>
  <c r="H2040" i="14"/>
  <c r="H1900" i="14"/>
  <c r="H1846" i="14"/>
  <c r="H1789" i="14"/>
  <c r="H1697" i="14"/>
  <c r="H1625" i="14"/>
  <c r="H1553" i="14"/>
  <c r="H1512" i="14"/>
  <c r="H1292" i="14"/>
  <c r="H1177" i="14"/>
  <c r="H1117" i="14"/>
  <c r="H1064" i="14"/>
  <c r="H999" i="14"/>
  <c r="H863" i="14"/>
  <c r="H392" i="14"/>
  <c r="H2115" i="14"/>
  <c r="H2116" i="14"/>
  <c r="H2043" i="14"/>
  <c r="H2044" i="14"/>
  <c r="H2019" i="14"/>
  <c r="H2020" i="14"/>
  <c r="H2021" i="14"/>
  <c r="H2022" i="14"/>
  <c r="H1935" i="14"/>
  <c r="H1936" i="14"/>
  <c r="H1937" i="14"/>
  <c r="H1919" i="14"/>
  <c r="H1918" i="14"/>
  <c r="H1920" i="14"/>
  <c r="H1860" i="14"/>
  <c r="H1861" i="14"/>
  <c r="H1862" i="14"/>
  <c r="H1843" i="14"/>
  <c r="H1844" i="14"/>
  <c r="H1763" i="14"/>
  <c r="H1760" i="14"/>
  <c r="H1743" i="14"/>
  <c r="H1742" i="14"/>
  <c r="H1723" i="14"/>
  <c r="H1722" i="14"/>
  <c r="H1707" i="14"/>
  <c r="H1708" i="14"/>
  <c r="H1691" i="14"/>
  <c r="H1692" i="14"/>
  <c r="H1693" i="14"/>
  <c r="H1675" i="14"/>
  <c r="H1674" i="14"/>
  <c r="H1673" i="14"/>
  <c r="H2066" i="14"/>
  <c r="H2008" i="14"/>
  <c r="H1922" i="14"/>
  <c r="H1896" i="14"/>
  <c r="H1842" i="14"/>
  <c r="H1761" i="14"/>
  <c r="H1732" i="14"/>
  <c r="H1694" i="14"/>
  <c r="H1618" i="14"/>
  <c r="H1053" i="14"/>
  <c r="H991" i="14"/>
  <c r="H919" i="14"/>
  <c r="H777" i="14"/>
  <c r="H621" i="14"/>
  <c r="H534" i="14"/>
  <c r="H277" i="14"/>
  <c r="H65" i="14"/>
  <c r="H2139" i="14"/>
  <c r="H2147" i="14"/>
  <c r="H2155" i="14"/>
  <c r="H2135" i="14"/>
  <c r="H2143" i="14"/>
  <c r="H2151" i="14"/>
  <c r="H2132" i="14"/>
  <c r="H2142" i="14"/>
  <c r="H2153" i="14"/>
  <c r="H2133" i="14"/>
  <c r="H2144" i="14"/>
  <c r="H2154" i="14"/>
  <c r="H2137" i="14"/>
  <c r="H2148" i="14"/>
  <c r="H2140" i="14"/>
  <c r="H2150" i="14"/>
  <c r="H2071" i="14"/>
  <c r="H2073" i="14"/>
  <c r="H2057" i="14"/>
  <c r="H2058" i="14"/>
  <c r="H1999" i="14"/>
  <c r="H1998" i="14"/>
  <c r="H2000" i="14"/>
  <c r="H1979" i="14"/>
  <c r="H1978" i="14"/>
  <c r="H1980" i="14"/>
  <c r="H2149" i="14"/>
  <c r="O2082" i="14"/>
  <c r="O2080" i="14"/>
  <c r="O2081" i="14"/>
  <c r="O2030" i="14"/>
  <c r="O2028" i="14"/>
  <c r="O2029" i="14"/>
  <c r="O1942" i="14"/>
  <c r="O1943" i="14"/>
  <c r="O1944" i="14"/>
  <c r="H2131" i="14"/>
  <c r="H2129" i="14"/>
  <c r="H2111" i="14"/>
  <c r="H2110" i="14"/>
  <c r="H2091" i="14"/>
  <c r="H2090" i="14"/>
  <c r="H2015" i="14"/>
  <c r="H2016" i="14"/>
  <c r="H1975" i="14"/>
  <c r="H1977" i="14"/>
  <c r="H1956" i="14"/>
  <c r="H1957" i="14"/>
  <c r="H1913" i="14"/>
  <c r="H1914" i="14"/>
  <c r="H1871" i="14"/>
  <c r="H1872" i="14"/>
  <c r="H1817" i="14"/>
  <c r="H1818" i="14"/>
  <c r="H1797" i="14"/>
  <c r="H1798" i="14"/>
  <c r="H1779" i="14"/>
  <c r="H1780" i="14"/>
  <c r="H1781" i="14"/>
  <c r="H1755" i="14"/>
  <c r="H1757" i="14"/>
  <c r="H1739" i="14"/>
  <c r="H1738" i="14"/>
  <c r="H1667" i="14"/>
  <c r="H1666" i="14"/>
  <c r="H1651" i="14"/>
  <c r="H1650" i="14"/>
  <c r="H1628" i="14"/>
  <c r="H1629" i="14"/>
  <c r="H1630" i="14"/>
  <c r="H1589" i="14"/>
  <c r="H1588" i="14"/>
  <c r="H1539" i="14"/>
  <c r="H1538" i="14"/>
  <c r="H1537" i="14"/>
  <c r="H1475" i="14"/>
  <c r="H1476" i="14"/>
  <c r="H1458" i="14"/>
  <c r="H1457" i="14"/>
  <c r="H1435" i="14"/>
  <c r="H1438" i="14"/>
  <c r="H1436" i="14"/>
  <c r="H1437" i="14"/>
  <c r="H1416" i="14"/>
  <c r="H1417" i="14"/>
  <c r="H1398" i="14"/>
  <c r="H1399" i="14"/>
  <c r="H1365" i="14"/>
  <c r="H1364" i="14"/>
  <c r="H1342" i="14"/>
  <c r="H1340" i="14"/>
  <c r="H1341" i="14"/>
  <c r="H1343" i="14"/>
  <c r="H1318" i="14"/>
  <c r="H1319" i="14"/>
  <c r="H1320" i="14"/>
  <c r="H1298" i="14"/>
  <c r="H1296" i="14"/>
  <c r="H1297" i="14"/>
  <c r="H1299" i="14"/>
  <c r="H1258" i="14"/>
  <c r="H1259" i="14"/>
  <c r="H1238" i="14"/>
  <c r="H1237" i="14"/>
  <c r="H1239" i="14"/>
  <c r="H1214" i="14"/>
  <c r="H1215" i="14"/>
  <c r="H1194" i="14"/>
  <c r="H1193" i="14"/>
  <c r="H1191" i="14"/>
  <c r="H1192" i="14"/>
  <c r="H1146" i="14"/>
  <c r="H1147" i="14"/>
  <c r="H1148" i="14"/>
  <c r="H1126" i="14"/>
  <c r="H1127" i="14"/>
  <c r="H1128" i="14"/>
  <c r="H1106" i="14"/>
  <c r="H1105" i="14"/>
  <c r="H1107" i="14"/>
  <c r="H1046" i="14"/>
  <c r="H1045" i="14"/>
  <c r="H1044" i="14"/>
  <c r="H1026" i="14"/>
  <c r="H1027" i="14"/>
  <c r="H984" i="14"/>
  <c r="H983" i="14"/>
  <c r="H966" i="14"/>
  <c r="H962" i="14"/>
  <c r="H965" i="14"/>
  <c r="H964" i="14"/>
  <c r="H941" i="14"/>
  <c r="H940" i="14"/>
  <c r="H926" i="14"/>
  <c r="H925" i="14"/>
  <c r="H924" i="14"/>
  <c r="H906" i="14"/>
  <c r="H907" i="14"/>
  <c r="H891" i="14"/>
  <c r="H893" i="14"/>
  <c r="H866" i="14"/>
  <c r="H869" i="14"/>
  <c r="H868" i="14"/>
  <c r="H850" i="14"/>
  <c r="H848" i="14"/>
  <c r="H849" i="14"/>
  <c r="H803" i="14"/>
  <c r="H802" i="14"/>
  <c r="H783" i="14"/>
  <c r="H784" i="14"/>
  <c r="H785" i="14"/>
  <c r="H755" i="14"/>
  <c r="H756" i="14"/>
  <c r="H733" i="14"/>
  <c r="H735" i="14"/>
  <c r="H736" i="14"/>
  <c r="H710" i="14"/>
  <c r="H708" i="14"/>
  <c r="H709" i="14"/>
  <c r="H683" i="14"/>
  <c r="H684" i="14"/>
  <c r="H667" i="14"/>
  <c r="H666" i="14"/>
  <c r="H649" i="14"/>
  <c r="H648" i="14"/>
  <c r="H627" i="14"/>
  <c r="H628" i="14"/>
  <c r="H609" i="14"/>
  <c r="H610" i="14"/>
  <c r="H589" i="14"/>
  <c r="H588" i="14"/>
  <c r="H567" i="14"/>
  <c r="H566" i="14"/>
  <c r="H545" i="14"/>
  <c r="H544" i="14"/>
  <c r="H523" i="14"/>
  <c r="H522" i="14"/>
  <c r="H521" i="14"/>
  <c r="H520" i="14"/>
  <c r="H499" i="14"/>
  <c r="H500" i="14"/>
  <c r="H501" i="14"/>
  <c r="H463" i="14"/>
  <c r="H464" i="14"/>
  <c r="H462" i="14"/>
  <c r="H461" i="14"/>
  <c r="H419" i="14"/>
  <c r="H418" i="14"/>
  <c r="H420" i="14"/>
  <c r="H397" i="14"/>
  <c r="H396" i="14"/>
  <c r="H398" i="14"/>
  <c r="H373" i="14"/>
  <c r="H375" i="14"/>
  <c r="H349" i="14"/>
  <c r="H351" i="14"/>
  <c r="H350" i="14"/>
  <c r="H335" i="14"/>
  <c r="H333" i="14"/>
  <c r="H332" i="14"/>
  <c r="H289" i="14"/>
  <c r="H288" i="14"/>
  <c r="H271" i="14"/>
  <c r="H272" i="14"/>
  <c r="H249" i="14"/>
  <c r="H250" i="14"/>
  <c r="H227" i="14"/>
  <c r="H225" i="14"/>
  <c r="H226" i="14"/>
  <c r="H199" i="14"/>
  <c r="H201" i="14"/>
  <c r="H200" i="14"/>
  <c r="H198" i="14"/>
  <c r="H163" i="14"/>
  <c r="H164" i="14"/>
  <c r="H143" i="14"/>
  <c r="H142" i="14"/>
  <c r="H99" i="14"/>
  <c r="H100" i="14"/>
  <c r="H97" i="14"/>
  <c r="H98" i="14"/>
  <c r="H76" i="14"/>
  <c r="H77" i="14"/>
  <c r="H57" i="14"/>
  <c r="H58" i="14"/>
  <c r="H39" i="14"/>
  <c r="H36" i="14"/>
  <c r="H38" i="14"/>
  <c r="H37" i="14"/>
  <c r="H15" i="14"/>
  <c r="H14" i="14"/>
  <c r="H13" i="14"/>
  <c r="H2146" i="14"/>
  <c r="H2104" i="14"/>
  <c r="H1836" i="14"/>
  <c r="H1778" i="14"/>
  <c r="H1609" i="14"/>
  <c r="H1540" i="14"/>
  <c r="H1100" i="14"/>
  <c r="H352" i="14"/>
  <c r="H248" i="14"/>
  <c r="H2145" i="14"/>
  <c r="H2124" i="14"/>
  <c r="H2102" i="14"/>
  <c r="H2081" i="14"/>
  <c r="H2028" i="14"/>
  <c r="H1997" i="14"/>
  <c r="H1970" i="14"/>
  <c r="H1942" i="14"/>
  <c r="H1858" i="14"/>
  <c r="H1804" i="14"/>
  <c r="H1750" i="14"/>
  <c r="H1718" i="14"/>
  <c r="H1681" i="14"/>
  <c r="H1640" i="14"/>
  <c r="H1533" i="14"/>
  <c r="H1459" i="14"/>
  <c r="H1382" i="14"/>
  <c r="H1144" i="14"/>
  <c r="H1096" i="14"/>
  <c r="H963" i="14"/>
  <c r="H892" i="14"/>
  <c r="H749" i="14"/>
  <c r="H672" i="14"/>
  <c r="H498" i="14"/>
  <c r="H334" i="14"/>
  <c r="H109" i="14"/>
  <c r="H24" i="14"/>
  <c r="H2107" i="14"/>
  <c r="H2105" i="14"/>
  <c r="H2084" i="14"/>
  <c r="H2086" i="14"/>
  <c r="H2053" i="14"/>
  <c r="H2054" i="14"/>
  <c r="H2035" i="14"/>
  <c r="H2033" i="14"/>
  <c r="H2011" i="14"/>
  <c r="H2012" i="14"/>
  <c r="H1991" i="14"/>
  <c r="H1990" i="14"/>
  <c r="H1971" i="14"/>
  <c r="H1972" i="14"/>
  <c r="H1951" i="14"/>
  <c r="H1950" i="14"/>
  <c r="H1952" i="14"/>
  <c r="H1907" i="14"/>
  <c r="H1908" i="14"/>
  <c r="H1909" i="14"/>
  <c r="H1887" i="14"/>
  <c r="H1886" i="14"/>
  <c r="H1884" i="14"/>
  <c r="H1851" i="14"/>
  <c r="H1854" i="14"/>
  <c r="H1850" i="14"/>
  <c r="H1852" i="14"/>
  <c r="H1831" i="14"/>
  <c r="H1833" i="14"/>
  <c r="H1834" i="14"/>
  <c r="H1812" i="14"/>
  <c r="H1813" i="14"/>
  <c r="H1791" i="14"/>
  <c r="H1792" i="14"/>
  <c r="H1775" i="14"/>
  <c r="H1774" i="14"/>
  <c r="H1663" i="14"/>
  <c r="H1664" i="14"/>
  <c r="H1662" i="14"/>
  <c r="H1603" i="14"/>
  <c r="H1604" i="14"/>
  <c r="H1583" i="14"/>
  <c r="H1581" i="14"/>
  <c r="H1559" i="14"/>
  <c r="H1560" i="14"/>
  <c r="H1557" i="14"/>
  <c r="H1558" i="14"/>
  <c r="H1508" i="14"/>
  <c r="H1509" i="14"/>
  <c r="H1491" i="14"/>
  <c r="H1492" i="14"/>
  <c r="H1471" i="14"/>
  <c r="H1470" i="14"/>
  <c r="H1450" i="14"/>
  <c r="H1453" i="14"/>
  <c r="H1451" i="14"/>
  <c r="H1452" i="14"/>
  <c r="H1412" i="14"/>
  <c r="H1411" i="14"/>
  <c r="H1413" i="14"/>
  <c r="H1358" i="14"/>
  <c r="H1360" i="14"/>
  <c r="H1357" i="14"/>
  <c r="H1310" i="14"/>
  <c r="H1312" i="14"/>
  <c r="H1311" i="14"/>
  <c r="H1313" i="14"/>
  <c r="H1275" i="14"/>
  <c r="H1276" i="14"/>
  <c r="H1254" i="14"/>
  <c r="H1253" i="14"/>
  <c r="H1255" i="14"/>
  <c r="H1230" i="14"/>
  <c r="H1234" i="14"/>
  <c r="H1232" i="14"/>
  <c r="H1233" i="14"/>
  <c r="H1210" i="14"/>
  <c r="H1208" i="14"/>
  <c r="H1186" i="14"/>
  <c r="H1189" i="14"/>
  <c r="H1185" i="14"/>
  <c r="H1162" i="14"/>
  <c r="H1161" i="14"/>
  <c r="H1102" i="14"/>
  <c r="H1101" i="14"/>
  <c r="H1082" i="14"/>
  <c r="H1083" i="14"/>
  <c r="H1084" i="14"/>
  <c r="H1081" i="14"/>
  <c r="H1061" i="14"/>
  <c r="H1059" i="14"/>
  <c r="H1060" i="14"/>
  <c r="H1040" i="14"/>
  <c r="H1039" i="14"/>
  <c r="H1022" i="14"/>
  <c r="H1019" i="14"/>
  <c r="H1021" i="14"/>
  <c r="H1020" i="14"/>
  <c r="H1002" i="14"/>
  <c r="H1003" i="14"/>
  <c r="H978" i="14"/>
  <c r="H979" i="14"/>
  <c r="H980" i="14"/>
  <c r="H887" i="14"/>
  <c r="H888" i="14"/>
  <c r="H844" i="14"/>
  <c r="H845" i="14"/>
  <c r="H822" i="14"/>
  <c r="H821" i="14"/>
  <c r="H823" i="14"/>
  <c r="H824" i="14"/>
  <c r="H797" i="14"/>
  <c r="H799" i="14"/>
  <c r="H751" i="14"/>
  <c r="H750" i="14"/>
  <c r="H753" i="14"/>
  <c r="H728" i="14"/>
  <c r="H726" i="14"/>
  <c r="H727" i="14"/>
  <c r="H725" i="14"/>
  <c r="H699" i="14"/>
  <c r="H701" i="14"/>
  <c r="H702" i="14"/>
  <c r="H698" i="14"/>
  <c r="H700" i="14"/>
  <c r="H679" i="14"/>
  <c r="H680" i="14"/>
  <c r="H662" i="14"/>
  <c r="H663" i="14"/>
  <c r="H661" i="14"/>
  <c r="H643" i="14"/>
  <c r="H644" i="14"/>
  <c r="H645" i="14"/>
  <c r="H603" i="14"/>
  <c r="H605" i="14"/>
  <c r="H604" i="14"/>
  <c r="H602" i="14"/>
  <c r="H585" i="14"/>
  <c r="H584" i="14"/>
  <c r="H559" i="14"/>
  <c r="H561" i="14"/>
  <c r="H560" i="14"/>
  <c r="H539" i="14"/>
  <c r="H538" i="14"/>
  <c r="H515" i="14"/>
  <c r="H516" i="14"/>
  <c r="H494" i="14"/>
  <c r="H493" i="14"/>
  <c r="H477" i="14"/>
  <c r="H478" i="14"/>
  <c r="H458" i="14"/>
  <c r="H457" i="14"/>
  <c r="H455" i="14"/>
  <c r="H435" i="14"/>
  <c r="H436" i="14"/>
  <c r="H415" i="14"/>
  <c r="H414" i="14"/>
  <c r="H330" i="14"/>
  <c r="H329" i="14"/>
  <c r="H307" i="14"/>
  <c r="H308" i="14"/>
  <c r="H309" i="14"/>
  <c r="H285" i="14"/>
  <c r="H284" i="14"/>
  <c r="H265" i="14"/>
  <c r="H266" i="14"/>
  <c r="H243" i="14"/>
  <c r="H244" i="14"/>
  <c r="H223" i="14"/>
  <c r="H222" i="14"/>
  <c r="H179" i="14"/>
  <c r="H180" i="14"/>
  <c r="H181" i="14"/>
  <c r="H159" i="14"/>
  <c r="H158" i="14"/>
  <c r="H160" i="14"/>
  <c r="H139" i="14"/>
  <c r="H137" i="14"/>
  <c r="H136" i="14"/>
  <c r="H115" i="14"/>
  <c r="H116" i="14"/>
  <c r="H114" i="14"/>
  <c r="H113" i="14"/>
  <c r="H91" i="14"/>
  <c r="H92" i="14"/>
  <c r="H73" i="14"/>
  <c r="H72" i="14"/>
  <c r="H31" i="14"/>
  <c r="H33" i="14"/>
  <c r="H32" i="14"/>
  <c r="H7" i="14"/>
  <c r="H9" i="14"/>
  <c r="H8" i="14"/>
  <c r="H2141" i="14"/>
  <c r="H2120" i="14"/>
  <c r="H2098" i="14"/>
  <c r="H2077" i="14"/>
  <c r="H2024" i="14"/>
  <c r="H1996" i="14"/>
  <c r="H1965" i="14"/>
  <c r="H1938" i="14"/>
  <c r="H1885" i="14"/>
  <c r="H1857" i="14"/>
  <c r="H1826" i="14"/>
  <c r="H1773" i="14"/>
  <c r="H1748" i="14"/>
  <c r="H1712" i="14"/>
  <c r="H1638" i="14"/>
  <c r="H1597" i="14"/>
  <c r="H1526" i="14"/>
  <c r="H1490" i="14"/>
  <c r="H1372" i="14"/>
  <c r="H1201" i="14"/>
  <c r="H1143" i="14"/>
  <c r="H879" i="14"/>
  <c r="H812" i="14"/>
  <c r="H734" i="14"/>
  <c r="H656" i="14"/>
  <c r="H578" i="14"/>
  <c r="H328" i="14"/>
  <c r="H1535" i="14"/>
  <c r="H1536" i="14"/>
  <c r="H1474" i="14"/>
  <c r="H1472" i="14"/>
  <c r="H1362" i="14"/>
  <c r="H1361" i="14"/>
  <c r="H1338" i="14"/>
  <c r="H1339" i="14"/>
  <c r="H1336" i="14"/>
  <c r="H1314" i="14"/>
  <c r="H1317" i="14"/>
  <c r="H1278" i="14"/>
  <c r="H1279" i="14"/>
  <c r="H1211" i="14"/>
  <c r="H1212" i="14"/>
  <c r="H1166" i="14"/>
  <c r="H1163" i="14"/>
  <c r="H1165" i="14"/>
  <c r="H1125" i="14"/>
  <c r="H1123" i="14"/>
  <c r="H1062" i="14"/>
  <c r="H1063" i="14"/>
  <c r="H1042" i="14"/>
  <c r="H1041" i="14"/>
  <c r="H1024" i="14"/>
  <c r="H1023" i="14"/>
  <c r="H1006" i="14"/>
  <c r="H1005" i="14"/>
  <c r="H982" i="14"/>
  <c r="H981" i="14"/>
  <c r="H960" i="14"/>
  <c r="H959" i="14"/>
  <c r="H938" i="14"/>
  <c r="H939" i="14"/>
  <c r="H922" i="14"/>
  <c r="H923" i="14"/>
  <c r="H904" i="14"/>
  <c r="H903" i="14"/>
  <c r="H890" i="14"/>
  <c r="H889" i="14"/>
  <c r="H864" i="14"/>
  <c r="H865" i="14"/>
  <c r="H846" i="14"/>
  <c r="H847" i="14"/>
  <c r="H826" i="14"/>
  <c r="H827" i="14"/>
  <c r="H829" i="14"/>
  <c r="H801" i="14"/>
  <c r="H800" i="14"/>
  <c r="H779" i="14"/>
  <c r="H778" i="14"/>
  <c r="H781" i="14"/>
  <c r="H780" i="14"/>
  <c r="H731" i="14"/>
  <c r="H732" i="14"/>
  <c r="H707" i="14"/>
  <c r="H705" i="14"/>
  <c r="H703" i="14"/>
  <c r="H706" i="14"/>
  <c r="H682" i="14"/>
  <c r="H681" i="14"/>
  <c r="H664" i="14"/>
  <c r="H665" i="14"/>
  <c r="H646" i="14"/>
  <c r="H647" i="14"/>
  <c r="H625" i="14"/>
  <c r="H624" i="14"/>
  <c r="H606" i="14"/>
  <c r="H608" i="14"/>
  <c r="H587" i="14"/>
  <c r="H586" i="14"/>
  <c r="H563" i="14"/>
  <c r="H564" i="14"/>
  <c r="H565" i="14"/>
  <c r="H541" i="14"/>
  <c r="H543" i="14"/>
  <c r="H540" i="14"/>
  <c r="H542" i="14"/>
  <c r="H518" i="14"/>
  <c r="H519" i="14"/>
  <c r="H395" i="14"/>
  <c r="H394" i="14"/>
  <c r="H393" i="14"/>
  <c r="H371" i="14"/>
  <c r="H372" i="14"/>
  <c r="H369" i="14"/>
  <c r="H370" i="14"/>
  <c r="H347" i="14"/>
  <c r="H348" i="14"/>
  <c r="H346" i="14"/>
  <c r="H312" i="14"/>
  <c r="H311" i="14"/>
  <c r="H267" i="14"/>
  <c r="H270" i="14"/>
  <c r="H268" i="14"/>
  <c r="H247" i="14"/>
  <c r="H246" i="14"/>
  <c r="H245" i="14"/>
  <c r="H195" i="14"/>
  <c r="H196" i="14"/>
  <c r="H197" i="14"/>
  <c r="H183" i="14"/>
  <c r="H182" i="14"/>
  <c r="H140" i="14"/>
  <c r="H141" i="14"/>
  <c r="H119" i="14"/>
  <c r="H118" i="14"/>
  <c r="H95" i="14"/>
  <c r="H94" i="14"/>
  <c r="H96" i="14"/>
  <c r="H75" i="14"/>
  <c r="H74" i="14"/>
  <c r="H55" i="14"/>
  <c r="H54" i="14"/>
  <c r="H11" i="14"/>
  <c r="H12" i="14"/>
  <c r="H1958" i="14"/>
  <c r="H1916" i="14"/>
  <c r="H1873" i="14"/>
  <c r="H1841" i="14"/>
  <c r="H1820" i="14"/>
  <c r="H1754" i="14"/>
  <c r="H1689" i="14"/>
  <c r="H1617" i="14"/>
  <c r="H1545" i="14"/>
  <c r="H1518" i="14"/>
  <c r="H1456" i="14"/>
  <c r="H1220" i="14"/>
  <c r="H1199" i="14"/>
  <c r="H1153" i="14"/>
  <c r="H1129" i="14"/>
  <c r="H1085" i="14"/>
  <c r="H961" i="14"/>
  <c r="H931" i="14"/>
  <c r="H905" i="14"/>
  <c r="H791" i="14"/>
  <c r="H730" i="14"/>
  <c r="H607" i="14"/>
  <c r="H310" i="14"/>
  <c r="H269" i="14"/>
  <c r="H134" i="14"/>
  <c r="H1840" i="14"/>
  <c r="H1741" i="14"/>
  <c r="H1672" i="14"/>
  <c r="H1544" i="14"/>
  <c r="H1172" i="14"/>
  <c r="H929" i="14"/>
  <c r="H572" i="14"/>
  <c r="H383" i="14"/>
  <c r="H343" i="14"/>
  <c r="H264" i="14"/>
  <c r="H475" i="14"/>
  <c r="H476" i="14"/>
  <c r="H451" i="14"/>
  <c r="H454" i="14"/>
  <c r="H452" i="14"/>
  <c r="H453" i="14"/>
  <c r="H433" i="14"/>
  <c r="H434" i="14"/>
  <c r="H411" i="14"/>
  <c r="H413" i="14"/>
  <c r="H410" i="14"/>
  <c r="H387" i="14"/>
  <c r="H390" i="14"/>
  <c r="H389" i="14"/>
  <c r="H386" i="14"/>
  <c r="H366" i="14"/>
  <c r="H365" i="14"/>
  <c r="H326" i="14"/>
  <c r="H327" i="14"/>
  <c r="H305" i="14"/>
  <c r="H306" i="14"/>
  <c r="H239" i="14"/>
  <c r="H238" i="14"/>
  <c r="H240" i="14"/>
  <c r="H242" i="14"/>
  <c r="H219" i="14"/>
  <c r="H218" i="14"/>
  <c r="H221" i="14"/>
  <c r="H155" i="14"/>
  <c r="H157" i="14"/>
  <c r="H111" i="14"/>
  <c r="H112" i="14"/>
  <c r="H89" i="14"/>
  <c r="H90" i="14"/>
  <c r="H71" i="14"/>
  <c r="H67" i="14"/>
  <c r="H68" i="14"/>
  <c r="H69" i="14"/>
  <c r="H51" i="14"/>
  <c r="H52" i="14"/>
  <c r="H30" i="14"/>
  <c r="H29" i="14"/>
  <c r="H28" i="14"/>
  <c r="H5" i="14"/>
  <c r="H6" i="14"/>
  <c r="H2126" i="14"/>
  <c r="H1892" i="14"/>
  <c r="H1796" i="14"/>
  <c r="H1670" i="14"/>
  <c r="H1585" i="14"/>
  <c r="H1542" i="14"/>
  <c r="H1124" i="14"/>
  <c r="H1032" i="14"/>
  <c r="H927" i="14"/>
  <c r="H412" i="14"/>
  <c r="H262" i="14"/>
  <c r="H170" i="14"/>
  <c r="H34" i="14"/>
  <c r="H1570" i="14"/>
  <c r="H1568" i="14"/>
  <c r="H1547" i="14"/>
  <c r="H1546" i="14"/>
  <c r="H1483" i="14"/>
  <c r="H1482" i="14"/>
  <c r="H1462" i="14"/>
  <c r="H1463" i="14"/>
  <c r="H1386" i="14"/>
  <c r="H1387" i="14"/>
  <c r="H1350" i="14"/>
  <c r="H1349" i="14"/>
  <c r="H1326" i="14"/>
  <c r="H1325" i="14"/>
  <c r="H1302" i="14"/>
  <c r="H1301" i="14"/>
  <c r="H1286" i="14"/>
  <c r="H1285" i="14"/>
  <c r="H1246" i="14"/>
  <c r="H1243" i="14"/>
  <c r="H1174" i="14"/>
  <c r="H1173" i="14"/>
  <c r="H1134" i="14"/>
  <c r="H1131" i="14"/>
  <c r="H1133" i="14"/>
  <c r="H1110" i="14"/>
  <c r="H1109" i="14"/>
  <c r="H1112" i="14"/>
  <c r="H1070" i="14"/>
  <c r="H1069" i="14"/>
  <c r="H1050" i="14"/>
  <c r="H1051" i="14"/>
  <c r="H1052" i="14"/>
  <c r="H1010" i="14"/>
  <c r="H1011" i="14"/>
  <c r="H990" i="14"/>
  <c r="H989" i="14"/>
  <c r="H970" i="14"/>
  <c r="H971" i="14"/>
  <c r="H946" i="14"/>
  <c r="H947" i="14"/>
  <c r="H874" i="14"/>
  <c r="H875" i="14"/>
  <c r="H873" i="14"/>
  <c r="H854" i="14"/>
  <c r="H853" i="14"/>
  <c r="H834" i="14"/>
  <c r="H837" i="14"/>
  <c r="H835" i="14"/>
  <c r="H810" i="14"/>
  <c r="H808" i="14"/>
  <c r="H760" i="14"/>
  <c r="H762" i="14"/>
  <c r="H761" i="14"/>
  <c r="H739" i="14"/>
  <c r="H741" i="14"/>
  <c r="H715" i="14"/>
  <c r="H714" i="14"/>
  <c r="H687" i="14"/>
  <c r="H686" i="14"/>
  <c r="H669" i="14"/>
  <c r="H671" i="14"/>
  <c r="H635" i="14"/>
  <c r="H634" i="14"/>
  <c r="H550" i="14"/>
  <c r="H549" i="14"/>
  <c r="H527" i="14"/>
  <c r="H528" i="14"/>
  <c r="H526" i="14"/>
  <c r="H504" i="14"/>
  <c r="H503" i="14"/>
  <c r="H483" i="14"/>
  <c r="H486" i="14"/>
  <c r="H484" i="14"/>
  <c r="H445" i="14"/>
  <c r="H444" i="14"/>
  <c r="H422" i="14"/>
  <c r="H426" i="14"/>
  <c r="H424" i="14"/>
  <c r="H381" i="14"/>
  <c r="H382" i="14"/>
  <c r="H355" i="14"/>
  <c r="H358" i="14"/>
  <c r="H354" i="14"/>
  <c r="H357" i="14"/>
  <c r="H356" i="14"/>
  <c r="H339" i="14"/>
  <c r="H338" i="14"/>
  <c r="H317" i="14"/>
  <c r="H316" i="14"/>
  <c r="H294" i="14"/>
  <c r="H296" i="14"/>
  <c r="H275" i="14"/>
  <c r="H274" i="14"/>
  <c r="H255" i="14"/>
  <c r="H254" i="14"/>
  <c r="H253" i="14"/>
  <c r="H256" i="14"/>
  <c r="H231" i="14"/>
  <c r="H232" i="14"/>
  <c r="H210" i="14"/>
  <c r="H209" i="14"/>
  <c r="H187" i="14"/>
  <c r="H188" i="14"/>
  <c r="H147" i="14"/>
  <c r="H148" i="14"/>
  <c r="H146" i="14"/>
  <c r="H127" i="14"/>
  <c r="H126" i="14"/>
  <c r="H125" i="14"/>
  <c r="H129" i="14"/>
  <c r="H2037" i="14"/>
  <c r="H1994" i="14"/>
  <c r="H1930" i="14"/>
  <c r="H1888" i="14"/>
  <c r="H1802" i="14"/>
  <c r="H1758" i="14"/>
  <c r="H1734" i="14"/>
  <c r="H1608" i="14"/>
  <c r="H1494" i="14"/>
  <c r="H1480" i="14"/>
  <c r="H1464" i="14"/>
  <c r="H1385" i="14"/>
  <c r="H1367" i="14"/>
  <c r="H1047" i="14"/>
  <c r="H1025" i="14"/>
  <c r="H969" i="14"/>
  <c r="H833" i="14"/>
  <c r="H807" i="14"/>
  <c r="H524" i="14"/>
  <c r="H496" i="14"/>
  <c r="H400" i="14"/>
  <c r="H364" i="14"/>
  <c r="H286" i="14"/>
  <c r="H241" i="14"/>
  <c r="H60" i="14"/>
  <c r="H1719" i="14"/>
  <c r="H1720" i="14"/>
  <c r="H1687" i="14"/>
  <c r="H1688" i="14"/>
  <c r="H1631" i="14"/>
  <c r="H1634" i="14"/>
  <c r="H1632" i="14"/>
  <c r="H1611" i="14"/>
  <c r="H1615" i="14"/>
  <c r="H1613" i="14"/>
  <c r="H1563" i="14"/>
  <c r="H1567" i="14"/>
  <c r="H1515" i="14"/>
  <c r="H1517" i="14"/>
  <c r="H1514" i="14"/>
  <c r="H1418" i="14"/>
  <c r="H1421" i="14"/>
  <c r="H1402" i="14"/>
  <c r="H1401" i="14"/>
  <c r="H1346" i="14"/>
  <c r="H1344" i="14"/>
  <c r="H1347" i="14"/>
  <c r="H1322" i="14"/>
  <c r="H1323" i="14"/>
  <c r="H1321" i="14"/>
  <c r="H1282" i="14"/>
  <c r="H1283" i="14"/>
  <c r="H1262" i="14"/>
  <c r="H1261" i="14"/>
  <c r="H1242" i="14"/>
  <c r="H1240" i="14"/>
  <c r="H1218" i="14"/>
  <c r="H1216" i="14"/>
  <c r="H1195" i="14"/>
  <c r="H1197" i="14"/>
  <c r="H1170" i="14"/>
  <c r="H1169" i="14"/>
  <c r="H1150" i="14"/>
  <c r="H1151" i="14"/>
  <c r="H1066" i="14"/>
  <c r="H1067" i="14"/>
  <c r="H1030" i="14"/>
  <c r="H1029" i="14"/>
  <c r="H1008" i="14"/>
  <c r="H1009" i="14"/>
  <c r="H986" i="14"/>
  <c r="H987" i="14"/>
  <c r="H988" i="14"/>
  <c r="H968" i="14"/>
  <c r="H967" i="14"/>
  <c r="H942" i="14"/>
  <c r="H944" i="14"/>
  <c r="H870" i="14"/>
  <c r="H872" i="14"/>
  <c r="H851" i="14"/>
  <c r="H852" i="14"/>
  <c r="H832" i="14"/>
  <c r="H831" i="14"/>
  <c r="H806" i="14"/>
  <c r="H805" i="14"/>
  <c r="H804" i="14"/>
  <c r="H787" i="14"/>
  <c r="H788" i="14"/>
  <c r="H786" i="14"/>
  <c r="H757" i="14"/>
  <c r="H759" i="14"/>
  <c r="H737" i="14"/>
  <c r="H738" i="14"/>
  <c r="H713" i="14"/>
  <c r="H711" i="14"/>
  <c r="H651" i="14"/>
  <c r="H650" i="14"/>
  <c r="H632" i="14"/>
  <c r="H629" i="14"/>
  <c r="H630" i="14"/>
  <c r="H611" i="14"/>
  <c r="H613" i="14"/>
  <c r="H591" i="14"/>
  <c r="H592" i="14"/>
  <c r="H590" i="14"/>
  <c r="H568" i="14"/>
  <c r="H570" i="14"/>
  <c r="H547" i="14"/>
  <c r="H546" i="14"/>
  <c r="H481" i="14"/>
  <c r="H482" i="14"/>
  <c r="H467" i="14"/>
  <c r="H468" i="14"/>
  <c r="H466" i="14"/>
  <c r="H443" i="14"/>
  <c r="H442" i="14"/>
  <c r="H379" i="14"/>
  <c r="H376" i="14"/>
  <c r="H378" i="14"/>
  <c r="H377" i="14"/>
  <c r="H336" i="14"/>
  <c r="H337" i="14"/>
  <c r="H291" i="14"/>
  <c r="H293" i="14"/>
  <c r="H292" i="14"/>
  <c r="H228" i="14"/>
  <c r="H229" i="14"/>
  <c r="H207" i="14"/>
  <c r="H203" i="14"/>
  <c r="H206" i="14"/>
  <c r="H204" i="14"/>
  <c r="H205" i="14"/>
  <c r="H167" i="14"/>
  <c r="H169" i="14"/>
  <c r="H168" i="14"/>
  <c r="H165" i="14"/>
  <c r="H166" i="14"/>
  <c r="H144" i="14"/>
  <c r="H145" i="14"/>
  <c r="H123" i="14"/>
  <c r="H121" i="14"/>
  <c r="H122" i="14"/>
  <c r="H103" i="14"/>
  <c r="H101" i="14"/>
  <c r="H79" i="14"/>
  <c r="H78" i="14"/>
  <c r="H41" i="14"/>
  <c r="H40" i="14"/>
  <c r="H18" i="14"/>
  <c r="H16" i="14"/>
  <c r="H17" i="14"/>
  <c r="H2089" i="14"/>
  <c r="H2036" i="14"/>
  <c r="H1822" i="14"/>
  <c r="H1801" i="14"/>
  <c r="H1721" i="14"/>
  <c r="H1705" i="14"/>
  <c r="H1649" i="14"/>
  <c r="H1636" i="14"/>
  <c r="H1606" i="14"/>
  <c r="H1593" i="14"/>
  <c r="H1564" i="14"/>
  <c r="H1521" i="14"/>
  <c r="H1478" i="14"/>
  <c r="H1461" i="14"/>
  <c r="H1422" i="14"/>
  <c r="H1383" i="14"/>
  <c r="H1363" i="14"/>
  <c r="H1316" i="14"/>
  <c r="H1295" i="14"/>
  <c r="H1113" i="14"/>
  <c r="H1089" i="14"/>
  <c r="H1068" i="14"/>
  <c r="H828" i="14"/>
  <c r="H740" i="14"/>
  <c r="H460" i="14"/>
  <c r="H425" i="14"/>
  <c r="H282" i="14"/>
  <c r="H102" i="14"/>
  <c r="H56" i="14"/>
  <c r="H10" i="14"/>
  <c r="H44" i="14"/>
  <c r="H82" i="14"/>
  <c r="H19" i="14"/>
  <c r="H20" i="14"/>
  <c r="H104" i="14"/>
  <c r="H61" i="14"/>
  <c r="R826" i="7"/>
  <c r="R818" i="7"/>
  <c r="R802" i="7"/>
  <c r="O2064" i="14" s="1"/>
  <c r="R794" i="7"/>
  <c r="O2050" i="14" s="1"/>
  <c r="R778" i="7"/>
  <c r="R770" i="7"/>
  <c r="R762" i="7"/>
  <c r="R746" i="7"/>
  <c r="O1925" i="14" s="1"/>
  <c r="R738" i="7"/>
  <c r="R730" i="7"/>
  <c r="O1879" i="14" s="1"/>
  <c r="R722" i="7"/>
  <c r="R714" i="7"/>
  <c r="R706" i="7"/>
  <c r="R698" i="7"/>
  <c r="R690" i="7"/>
  <c r="O1788" i="14" s="1"/>
  <c r="R682" i="7"/>
  <c r="R825" i="7"/>
  <c r="R817" i="7"/>
  <c r="R809" i="7"/>
  <c r="R801" i="7"/>
  <c r="R793" i="7"/>
  <c r="R785" i="7"/>
  <c r="R777" i="7"/>
  <c r="R769" i="7"/>
  <c r="R761" i="7"/>
  <c r="R753" i="7"/>
  <c r="R745" i="7"/>
  <c r="R737" i="7"/>
  <c r="R729" i="7"/>
  <c r="R721" i="7"/>
  <c r="R713" i="7"/>
  <c r="O1845" i="14" s="1"/>
  <c r="R705" i="7"/>
  <c r="R697" i="7"/>
  <c r="R689" i="7"/>
  <c r="R681" i="7"/>
  <c r="R673" i="7"/>
  <c r="R665" i="7"/>
  <c r="R657" i="7"/>
  <c r="R649" i="7"/>
  <c r="R641" i="7"/>
  <c r="O1676" i="14" s="1"/>
  <c r="R633" i="7"/>
  <c r="R625" i="7"/>
  <c r="R617" i="7"/>
  <c r="R609" i="7"/>
  <c r="R601" i="7"/>
  <c r="R593" i="7"/>
  <c r="R585" i="7"/>
  <c r="R577" i="7"/>
  <c r="R569" i="7"/>
  <c r="O1484" i="14" s="1"/>
  <c r="R561" i="7"/>
  <c r="O1465" i="14" s="1"/>
  <c r="R553" i="7"/>
  <c r="R545" i="7"/>
  <c r="R537" i="7"/>
  <c r="R529" i="7"/>
  <c r="R521" i="7"/>
  <c r="O1370" i="14" s="1"/>
  <c r="R513" i="7"/>
  <c r="O1351" i="14" s="1"/>
  <c r="R505" i="7"/>
  <c r="R497" i="7"/>
  <c r="O1304" i="14" s="1"/>
  <c r="R489" i="7"/>
  <c r="R481" i="7"/>
  <c r="R473" i="7"/>
  <c r="R465" i="7"/>
  <c r="R457" i="7"/>
  <c r="R449" i="7"/>
  <c r="R441" i="7"/>
  <c r="R433" i="7"/>
  <c r="O1135" i="14" s="1"/>
  <c r="R425" i="7"/>
  <c r="R417" i="7"/>
  <c r="R409" i="7"/>
  <c r="O1071" i="14" s="1"/>
  <c r="R401" i="7"/>
  <c r="R393" i="7"/>
  <c r="O1034" i="14" s="1"/>
  <c r="R385" i="7"/>
  <c r="O1012" i="14" s="1"/>
  <c r="R377" i="7"/>
  <c r="R369" i="7"/>
  <c r="O972" i="14" s="1"/>
  <c r="R361" i="7"/>
  <c r="R353" i="7"/>
  <c r="O932" i="14" s="1"/>
  <c r="R345" i="7"/>
  <c r="R337" i="7"/>
  <c r="R329" i="7"/>
  <c r="R321" i="7"/>
  <c r="R313" i="7"/>
  <c r="R305" i="7"/>
  <c r="R297" i="7"/>
  <c r="R289" i="7"/>
  <c r="R281" i="7"/>
  <c r="R273" i="7"/>
  <c r="R265" i="7"/>
  <c r="R257" i="7"/>
  <c r="R249" i="7"/>
  <c r="D701" i="8"/>
  <c r="P699" i="7" s="1"/>
  <c r="D619" i="8"/>
  <c r="P617" i="7" s="1"/>
  <c r="D581" i="8"/>
  <c r="P579" i="7" s="1"/>
  <c r="D578" i="8"/>
  <c r="P576" i="7" s="1"/>
  <c r="D564" i="8"/>
  <c r="P562" i="7" s="1"/>
  <c r="D530" i="8"/>
  <c r="P528" i="7" s="1"/>
  <c r="D652" i="8"/>
  <c r="P650" i="7" s="1"/>
  <c r="D632" i="8"/>
  <c r="P630" i="7" s="1"/>
  <c r="R674" i="7"/>
  <c r="O1747" i="14" s="1"/>
  <c r="R666" i="7"/>
  <c r="R658" i="7"/>
  <c r="R650" i="7"/>
  <c r="R642" i="7"/>
  <c r="R634" i="7"/>
  <c r="R626" i="7"/>
  <c r="R618" i="7"/>
  <c r="R610" i="7"/>
  <c r="R602" i="7"/>
  <c r="R594" i="7"/>
  <c r="R586" i="7"/>
  <c r="R578" i="7"/>
  <c r="R570" i="7"/>
  <c r="R562" i="7"/>
  <c r="R554" i="7"/>
  <c r="R546" i="7"/>
  <c r="R538" i="7"/>
  <c r="R530" i="7"/>
  <c r="R522" i="7"/>
  <c r="R514" i="7"/>
  <c r="R506" i="7"/>
  <c r="R498" i="7"/>
  <c r="O1305" i="14" s="1"/>
  <c r="R490" i="7"/>
  <c r="R482" i="7"/>
  <c r="R474" i="7"/>
  <c r="R466" i="7"/>
  <c r="R458" i="7"/>
  <c r="R450" i="7"/>
  <c r="R442" i="7"/>
  <c r="R434" i="7"/>
  <c r="R426" i="7"/>
  <c r="R418" i="7"/>
  <c r="R410" i="7"/>
  <c r="R402" i="7"/>
  <c r="R394" i="7"/>
  <c r="R386" i="7"/>
  <c r="R378" i="7"/>
  <c r="R370" i="7"/>
  <c r="R362" i="7"/>
  <c r="O954" i="14" s="1"/>
  <c r="R354" i="7"/>
  <c r="R346" i="7"/>
  <c r="R338" i="7"/>
  <c r="O900" i="14" s="1"/>
  <c r="R330" i="7"/>
  <c r="R322" i="7"/>
  <c r="O859" i="14" s="1"/>
  <c r="R314" i="7"/>
  <c r="R306" i="7"/>
  <c r="R298" i="7"/>
  <c r="R290" i="7"/>
  <c r="R282" i="7"/>
  <c r="R274" i="7"/>
  <c r="R266" i="7"/>
  <c r="R258" i="7"/>
  <c r="R250" i="7"/>
  <c r="O657" i="14" s="1"/>
  <c r="R242" i="7"/>
  <c r="R234" i="7"/>
  <c r="R226" i="7"/>
  <c r="R218" i="7"/>
  <c r="R210" i="7"/>
  <c r="R202" i="7"/>
  <c r="R194" i="7"/>
  <c r="R186" i="7"/>
  <c r="R178" i="7"/>
  <c r="R170" i="7"/>
  <c r="R162" i="7"/>
  <c r="R154" i="7"/>
  <c r="R146" i="7"/>
  <c r="O385" i="14" s="1"/>
  <c r="R138" i="7"/>
  <c r="R130" i="7"/>
  <c r="O342" i="14" s="1"/>
  <c r="R122" i="7"/>
  <c r="R114" i="7"/>
  <c r="R106" i="7"/>
  <c r="R98" i="7"/>
  <c r="R90" i="7"/>
  <c r="O237" i="14" s="1"/>
  <c r="R82" i="7"/>
  <c r="R74" i="7"/>
  <c r="O192" i="14" s="1"/>
  <c r="R66" i="7"/>
  <c r="R58" i="7"/>
  <c r="R50" i="7"/>
  <c r="R42" i="7"/>
  <c r="R34" i="7"/>
  <c r="R26" i="7"/>
  <c r="R18" i="7"/>
  <c r="R10" i="7"/>
  <c r="R2" i="7"/>
  <c r="R241" i="7"/>
  <c r="R233" i="7"/>
  <c r="R225" i="7"/>
  <c r="R217" i="7"/>
  <c r="R209" i="7"/>
  <c r="R201" i="7"/>
  <c r="R193" i="7"/>
  <c r="R185" i="7"/>
  <c r="R177" i="7"/>
  <c r="R169" i="7"/>
  <c r="R161" i="7"/>
  <c r="R153" i="7"/>
  <c r="R145" i="7"/>
  <c r="O384" i="14" s="1"/>
  <c r="R137" i="7"/>
  <c r="R129" i="7"/>
  <c r="R121" i="7"/>
  <c r="R113" i="7"/>
  <c r="R105" i="7"/>
  <c r="R97" i="7"/>
  <c r="R89" i="7"/>
  <c r="R81" i="7"/>
  <c r="R73" i="7"/>
  <c r="R65" i="7"/>
  <c r="R57" i="7"/>
  <c r="R49" i="7"/>
  <c r="O130" i="14" s="1"/>
  <c r="R41" i="7"/>
  <c r="R33" i="7"/>
  <c r="O84" i="14" s="1"/>
  <c r="R25" i="7"/>
  <c r="O63" i="14" s="1"/>
  <c r="R17" i="7"/>
  <c r="R9" i="7"/>
  <c r="R824" i="7"/>
  <c r="R816" i="7"/>
  <c r="R808" i="7"/>
  <c r="R800" i="7"/>
  <c r="R792" i="7"/>
  <c r="R784" i="7"/>
  <c r="R776" i="7"/>
  <c r="R768" i="7"/>
  <c r="O1982" i="14" s="1"/>
  <c r="R760" i="7"/>
  <c r="R752" i="7"/>
  <c r="R744" i="7"/>
  <c r="R736" i="7"/>
  <c r="R728" i="7"/>
  <c r="O1876" i="14" s="1"/>
  <c r="R720" i="7"/>
  <c r="R712" i="7"/>
  <c r="R704" i="7"/>
  <c r="O1823" i="14" s="1"/>
  <c r="R696" i="7"/>
  <c r="O1803" i="14" s="1"/>
  <c r="R688" i="7"/>
  <c r="O1784" i="14" s="1"/>
  <c r="R680" i="7"/>
  <c r="R672" i="7"/>
  <c r="R664" i="7"/>
  <c r="R656" i="7"/>
  <c r="R648" i="7"/>
  <c r="R640" i="7"/>
  <c r="R632" i="7"/>
  <c r="O1654" i="14" s="1"/>
  <c r="R624" i="7"/>
  <c r="R616" i="7"/>
  <c r="R608" i="7"/>
  <c r="R600" i="7"/>
  <c r="R592" i="7"/>
  <c r="R584" i="7"/>
  <c r="R576" i="7"/>
  <c r="R568" i="7"/>
  <c r="R560" i="7"/>
  <c r="R552" i="7"/>
  <c r="R544" i="7"/>
  <c r="R536" i="7"/>
  <c r="O1403" i="14" s="1"/>
  <c r="R528" i="7"/>
  <c r="R520" i="7"/>
  <c r="R512" i="7"/>
  <c r="R504" i="7"/>
  <c r="R496" i="7"/>
  <c r="R488" i="7"/>
  <c r="R480" i="7"/>
  <c r="R472" i="7"/>
  <c r="R464" i="7"/>
  <c r="R456" i="7"/>
  <c r="R448" i="7"/>
  <c r="R440" i="7"/>
  <c r="R432" i="7"/>
  <c r="R424" i="7"/>
  <c r="R416" i="7"/>
  <c r="O1091" i="14" s="1"/>
  <c r="R408" i="7"/>
  <c r="R400" i="7"/>
  <c r="R392" i="7"/>
  <c r="R384" i="7"/>
  <c r="R376" i="7"/>
  <c r="R368" i="7"/>
  <c r="R360" i="7"/>
  <c r="R352" i="7"/>
  <c r="R344" i="7"/>
  <c r="R336" i="7"/>
  <c r="R328" i="7"/>
  <c r="R320" i="7"/>
  <c r="R312" i="7"/>
  <c r="R304" i="7"/>
  <c r="R296" i="7"/>
  <c r="R288" i="7"/>
  <c r="R280" i="7"/>
  <c r="R272" i="7"/>
  <c r="R264" i="7"/>
  <c r="R256" i="7"/>
  <c r="R248" i="7"/>
  <c r="O653" i="14" s="1"/>
  <c r="R240" i="7"/>
  <c r="R232" i="7"/>
  <c r="O614" i="14" s="1"/>
  <c r="R224" i="7"/>
  <c r="R216" i="7"/>
  <c r="R208" i="7"/>
  <c r="R200" i="7"/>
  <c r="R192" i="7"/>
  <c r="R184" i="7"/>
  <c r="R176" i="7"/>
  <c r="O469" i="14" s="1"/>
  <c r="R168" i="7"/>
  <c r="R160" i="7"/>
  <c r="R152" i="7"/>
  <c r="R144" i="7"/>
  <c r="R136" i="7"/>
  <c r="R128" i="7"/>
  <c r="R120" i="7"/>
  <c r="R112" i="7"/>
  <c r="R104" i="7"/>
  <c r="R96" i="7"/>
  <c r="R88" i="7"/>
  <c r="R80" i="7"/>
  <c r="R72" i="7"/>
  <c r="R64" i="7"/>
  <c r="R56" i="7"/>
  <c r="R48" i="7"/>
  <c r="R40" i="7"/>
  <c r="R32" i="7"/>
  <c r="R24" i="7"/>
  <c r="R16" i="7"/>
  <c r="R8" i="7"/>
  <c r="R831" i="7"/>
  <c r="R823" i="7"/>
  <c r="O2112" i="14" s="1"/>
  <c r="R815" i="7"/>
  <c r="O2092" i="14" s="1"/>
  <c r="R807" i="7"/>
  <c r="R799" i="7"/>
  <c r="R791" i="7"/>
  <c r="O2042" i="14" s="1"/>
  <c r="R783" i="7"/>
  <c r="R775" i="7"/>
  <c r="R767" i="7"/>
  <c r="R759" i="7"/>
  <c r="R751" i="7"/>
  <c r="R743" i="7"/>
  <c r="R735" i="7"/>
  <c r="O1895" i="14" s="1"/>
  <c r="R727" i="7"/>
  <c r="R719" i="7"/>
  <c r="O1859" i="14" s="1"/>
  <c r="R711" i="7"/>
  <c r="R703" i="7"/>
  <c r="R695" i="7"/>
  <c r="R687" i="7"/>
  <c r="R679" i="7"/>
  <c r="R671" i="7"/>
  <c r="R663" i="7"/>
  <c r="R655" i="7"/>
  <c r="R647" i="7"/>
  <c r="R639" i="7"/>
  <c r="R631" i="7"/>
  <c r="R623" i="7"/>
  <c r="R615" i="7"/>
  <c r="R607" i="7"/>
  <c r="O1591" i="14" s="1"/>
  <c r="R599" i="7"/>
  <c r="R591" i="7"/>
  <c r="R583" i="7"/>
  <c r="R575" i="7"/>
  <c r="R567" i="7"/>
  <c r="R559" i="7"/>
  <c r="R551" i="7"/>
  <c r="O1439" i="14" s="1"/>
  <c r="R543" i="7"/>
  <c r="R535" i="7"/>
  <c r="R527" i="7"/>
  <c r="R519" i="7"/>
  <c r="O1366" i="14" s="1"/>
  <c r="R511" i="7"/>
  <c r="R503" i="7"/>
  <c r="R495" i="7"/>
  <c r="O1300" i="14" s="1"/>
  <c r="R487" i="7"/>
  <c r="R479" i="7"/>
  <c r="R471" i="7"/>
  <c r="R463" i="7"/>
  <c r="R455" i="7"/>
  <c r="R447" i="7"/>
  <c r="R439" i="7"/>
  <c r="R431" i="7"/>
  <c r="R423" i="7"/>
  <c r="O1108" i="14" s="1"/>
  <c r="R415" i="7"/>
  <c r="R407" i="7"/>
  <c r="R399" i="7"/>
  <c r="R391" i="7"/>
  <c r="R383" i="7"/>
  <c r="R375" i="7"/>
  <c r="R367" i="7"/>
  <c r="R359" i="7"/>
  <c r="R351" i="7"/>
  <c r="R343" i="7"/>
  <c r="O908" i="14" s="1"/>
  <c r="R335" i="7"/>
  <c r="O894" i="14" s="1"/>
  <c r="R327" i="7"/>
  <c r="R319" i="7"/>
  <c r="R311" i="7"/>
  <c r="R303" i="7"/>
  <c r="R295" i="7"/>
  <c r="R287" i="7"/>
  <c r="R279" i="7"/>
  <c r="R271" i="7"/>
  <c r="R263" i="7"/>
  <c r="O685" i="14" s="1"/>
  <c r="R255" i="7"/>
  <c r="O668" i="14" s="1"/>
  <c r="R247" i="7"/>
  <c r="R239" i="7"/>
  <c r="R231" i="7"/>
  <c r="R223" i="7"/>
  <c r="R215" i="7"/>
  <c r="R207" i="7"/>
  <c r="R199" i="7"/>
  <c r="R191" i="7"/>
  <c r="O502" i="14" s="1"/>
  <c r="R183" i="7"/>
  <c r="R175" i="7"/>
  <c r="R167" i="7"/>
  <c r="R159" i="7"/>
  <c r="O421" i="14" s="1"/>
  <c r="R151" i="7"/>
  <c r="R143" i="7"/>
  <c r="R135" i="7"/>
  <c r="O353" i="14" s="1"/>
  <c r="R127" i="7"/>
  <c r="R119" i="7"/>
  <c r="O315" i="14" s="1"/>
  <c r="R111" i="7"/>
  <c r="R103" i="7"/>
  <c r="O273" i="14" s="1"/>
  <c r="R95" i="7"/>
  <c r="R87" i="7"/>
  <c r="R79" i="7"/>
  <c r="R71" i="7"/>
  <c r="O186" i="14" s="1"/>
  <c r="R63" i="7"/>
  <c r="R55" i="7"/>
  <c r="R47" i="7"/>
  <c r="R39" i="7"/>
  <c r="R31" i="7"/>
  <c r="R23" i="7"/>
  <c r="R15" i="7"/>
  <c r="R7" i="7"/>
  <c r="R829" i="7"/>
  <c r="R821" i="7"/>
  <c r="O2108" i="14" s="1"/>
  <c r="R813" i="7"/>
  <c r="R805" i="7"/>
  <c r="O2068" i="14" s="1"/>
  <c r="R797" i="7"/>
  <c r="O2055" i="14" s="1"/>
  <c r="R789" i="7"/>
  <c r="R781" i="7"/>
  <c r="R773" i="7"/>
  <c r="R765" i="7"/>
  <c r="R757" i="7"/>
  <c r="R749" i="7"/>
  <c r="R741" i="7"/>
  <c r="R733" i="7"/>
  <c r="R725" i="7"/>
  <c r="O1870" i="14" s="1"/>
  <c r="R717" i="7"/>
  <c r="O1855" i="14" s="1"/>
  <c r="R709" i="7"/>
  <c r="O1835" i="14" s="1"/>
  <c r="R701" i="7"/>
  <c r="O1815" i="14" s="1"/>
  <c r="R693" i="7"/>
  <c r="R685" i="7"/>
  <c r="R830" i="7"/>
  <c r="R822" i="7"/>
  <c r="R814" i="7"/>
  <c r="R806" i="7"/>
  <c r="R798" i="7"/>
  <c r="O2056" i="14" s="1"/>
  <c r="R790" i="7"/>
  <c r="R782" i="7"/>
  <c r="R774" i="7"/>
  <c r="O1995" i="14" s="1"/>
  <c r="R766" i="7"/>
  <c r="R758" i="7"/>
  <c r="R750" i="7"/>
  <c r="O1931" i="14" s="1"/>
  <c r="R742" i="7"/>
  <c r="R734" i="7"/>
  <c r="O1894" i="14" s="1"/>
  <c r="R726" i="7"/>
  <c r="R718" i="7"/>
  <c r="R710" i="7"/>
  <c r="R702" i="7"/>
  <c r="R694" i="7"/>
  <c r="R686" i="7"/>
  <c r="R678" i="7"/>
  <c r="R670" i="7"/>
  <c r="R662" i="7"/>
  <c r="R654" i="7"/>
  <c r="O1704" i="14" s="1"/>
  <c r="R677" i="7"/>
  <c r="R669" i="7"/>
  <c r="R661" i="7"/>
  <c r="O1716" i="14" s="1"/>
  <c r="R653" i="7"/>
  <c r="O1703" i="14" s="1"/>
  <c r="R645" i="7"/>
  <c r="O1684" i="14" s="1"/>
  <c r="R637" i="7"/>
  <c r="O1665" i="14" s="1"/>
  <c r="R629" i="7"/>
  <c r="R621" i="7"/>
  <c r="O1627" i="14" s="1"/>
  <c r="R613" i="7"/>
  <c r="R605" i="7"/>
  <c r="R597" i="7"/>
  <c r="O1561" i="14" s="1"/>
  <c r="R589" i="7"/>
  <c r="R581" i="7"/>
  <c r="R573" i="7"/>
  <c r="R565" i="7"/>
  <c r="R557" i="7"/>
  <c r="R549" i="7"/>
  <c r="R541" i="7"/>
  <c r="R533" i="7"/>
  <c r="R525" i="7"/>
  <c r="O1380" i="14" s="1"/>
  <c r="R517" i="7"/>
  <c r="R509" i="7"/>
  <c r="R501" i="7"/>
  <c r="R493" i="7"/>
  <c r="R485" i="7"/>
  <c r="R477" i="7"/>
  <c r="O1257" i="14" s="1"/>
  <c r="R469" i="7"/>
  <c r="R461" i="7"/>
  <c r="R453" i="7"/>
  <c r="O1190" i="14" s="1"/>
  <c r="R445" i="7"/>
  <c r="R437" i="7"/>
  <c r="O1145" i="14" s="1"/>
  <c r="R429" i="7"/>
  <c r="R421" i="7"/>
  <c r="R413" i="7"/>
  <c r="R405" i="7"/>
  <c r="R397" i="7"/>
  <c r="R389" i="7"/>
  <c r="R381" i="7"/>
  <c r="R373" i="7"/>
  <c r="R365" i="7"/>
  <c r="R357" i="7"/>
  <c r="R349" i="7"/>
  <c r="R341" i="7"/>
  <c r="R333" i="7"/>
  <c r="R325" i="7"/>
  <c r="R317" i="7"/>
  <c r="R309" i="7"/>
  <c r="R301" i="7"/>
  <c r="R293" i="7"/>
  <c r="R285" i="7"/>
  <c r="O754" i="14" s="1"/>
  <c r="R277" i="7"/>
  <c r="R269" i="7"/>
  <c r="R261" i="7"/>
  <c r="R253" i="7"/>
  <c r="R245" i="7"/>
  <c r="R237" i="7"/>
  <c r="R229" i="7"/>
  <c r="R221" i="7"/>
  <c r="R213" i="7"/>
  <c r="R205" i="7"/>
  <c r="R197" i="7"/>
  <c r="R189" i="7"/>
  <c r="R181" i="7"/>
  <c r="O479" i="14" s="1"/>
  <c r="R173" i="7"/>
  <c r="R165" i="7"/>
  <c r="R157" i="7"/>
  <c r="R149" i="7"/>
  <c r="R141" i="7"/>
  <c r="R133" i="7"/>
  <c r="R125" i="7"/>
  <c r="O331" i="14" s="1"/>
  <c r="R117" i="7"/>
  <c r="R109" i="7"/>
  <c r="R101" i="7"/>
  <c r="R93" i="7"/>
  <c r="R85" i="7"/>
  <c r="O224" i="14" s="1"/>
  <c r="R77" i="7"/>
  <c r="R69" i="7"/>
  <c r="R61" i="7"/>
  <c r="R53" i="7"/>
  <c r="R45" i="7"/>
  <c r="R37" i="7"/>
  <c r="R29" i="7"/>
  <c r="R21" i="7"/>
  <c r="R13" i="7"/>
  <c r="R5" i="7"/>
  <c r="R828" i="7"/>
  <c r="O2125" i="14" s="1"/>
  <c r="R820" i="7"/>
  <c r="R812" i="7"/>
  <c r="R804" i="7"/>
  <c r="O2067" i="14" s="1"/>
  <c r="R796" i="7"/>
  <c r="R788" i="7"/>
  <c r="R780" i="7"/>
  <c r="R772" i="7"/>
  <c r="R764" i="7"/>
  <c r="R756" i="7"/>
  <c r="R748" i="7"/>
  <c r="O1928" i="14" s="1"/>
  <c r="R740" i="7"/>
  <c r="R732" i="7"/>
  <c r="R724" i="7"/>
  <c r="O1869" i="14" s="1"/>
  <c r="R716" i="7"/>
  <c r="R708" i="7"/>
  <c r="R700" i="7"/>
  <c r="R692" i="7"/>
  <c r="R684" i="7"/>
  <c r="R827" i="7"/>
  <c r="R819" i="7"/>
  <c r="R811" i="7"/>
  <c r="O2083" i="14" s="1"/>
  <c r="R803" i="7"/>
  <c r="R795" i="7"/>
  <c r="R787" i="7"/>
  <c r="R779" i="7"/>
  <c r="R771" i="7"/>
  <c r="R763" i="7"/>
  <c r="R755" i="7"/>
  <c r="R747" i="7"/>
  <c r="R739" i="7"/>
  <c r="R731" i="7"/>
  <c r="R723" i="7"/>
  <c r="O1868" i="14" s="1"/>
  <c r="R715" i="7"/>
  <c r="R707" i="7"/>
  <c r="R699" i="7"/>
  <c r="R691" i="7"/>
  <c r="R683" i="7"/>
  <c r="R675" i="7"/>
  <c r="R667" i="7"/>
  <c r="R659" i="7"/>
  <c r="O1714" i="14" s="1"/>
  <c r="R651" i="7"/>
  <c r="R643" i="7"/>
  <c r="R635" i="7"/>
  <c r="O1661" i="14" s="1"/>
  <c r="R627" i="7"/>
  <c r="R619" i="7"/>
  <c r="R611" i="7"/>
  <c r="R603" i="7"/>
  <c r="R595" i="7"/>
  <c r="R587" i="7"/>
  <c r="R579" i="7"/>
  <c r="R571" i="7"/>
  <c r="R563" i="7"/>
  <c r="O1468" i="14" s="1"/>
  <c r="R555" i="7"/>
  <c r="R547" i="7"/>
  <c r="R539" i="7"/>
  <c r="R531" i="7"/>
  <c r="O1394" i="14" s="1"/>
  <c r="R523" i="7"/>
  <c r="R515" i="7"/>
  <c r="R507" i="7"/>
  <c r="R499" i="7"/>
  <c r="R491" i="7"/>
  <c r="R483" i="7"/>
  <c r="R475" i="7"/>
  <c r="O1252" i="14" s="1"/>
  <c r="R467" i="7"/>
  <c r="R459" i="7"/>
  <c r="R451" i="7"/>
  <c r="R443" i="7"/>
  <c r="O1160" i="14" s="1"/>
  <c r="R435" i="7"/>
  <c r="R427" i="7"/>
  <c r="R419" i="7"/>
  <c r="R411" i="7"/>
  <c r="R676" i="7"/>
  <c r="R668" i="7"/>
  <c r="O1733" i="14" s="1"/>
  <c r="R660" i="7"/>
  <c r="O1715" i="14" s="1"/>
  <c r="R652" i="7"/>
  <c r="O1702" i="14" s="1"/>
  <c r="R644" i="7"/>
  <c r="R636" i="7"/>
  <c r="R628" i="7"/>
  <c r="O1646" i="14" s="1"/>
  <c r="R620" i="7"/>
  <c r="R612" i="7"/>
  <c r="R604" i="7"/>
  <c r="R596" i="7"/>
  <c r="R588" i="7"/>
  <c r="R580" i="7"/>
  <c r="R572" i="7"/>
  <c r="R564" i="7"/>
  <c r="R556" i="7"/>
  <c r="R548" i="7"/>
  <c r="R540" i="7"/>
  <c r="R532" i="7"/>
  <c r="O1395" i="14" s="1"/>
  <c r="R524" i="7"/>
  <c r="O1379" i="14" s="1"/>
  <c r="R516" i="7"/>
  <c r="R508" i="7"/>
  <c r="O1335" i="14" s="1"/>
  <c r="R500" i="7"/>
  <c r="R492" i="7"/>
  <c r="O1293" i="14" s="1"/>
  <c r="R484" i="7"/>
  <c r="R476" i="7"/>
  <c r="R468" i="7"/>
  <c r="R460" i="7"/>
  <c r="R452" i="7"/>
  <c r="R444" i="7"/>
  <c r="R436" i="7"/>
  <c r="R428" i="7"/>
  <c r="O1122" i="14" s="1"/>
  <c r="R420" i="7"/>
  <c r="R412" i="7"/>
  <c r="R404" i="7"/>
  <c r="R396" i="7"/>
  <c r="R388" i="7"/>
  <c r="R380" i="7"/>
  <c r="R372" i="7"/>
  <c r="R364" i="7"/>
  <c r="O958" i="14" s="1"/>
  <c r="R356" i="7"/>
  <c r="O937" i="14" s="1"/>
  <c r="R348" i="7"/>
  <c r="R340" i="7"/>
  <c r="O902" i="14" s="1"/>
  <c r="R332" i="7"/>
  <c r="R324" i="7"/>
  <c r="R316" i="7"/>
  <c r="R308" i="7"/>
  <c r="R300" i="7"/>
  <c r="R292" i="7"/>
  <c r="R284" i="7"/>
  <c r="R276" i="7"/>
  <c r="R268" i="7"/>
  <c r="R260" i="7"/>
  <c r="R252" i="7"/>
  <c r="R244" i="7"/>
  <c r="R236" i="7"/>
  <c r="O623" i="14" s="1"/>
  <c r="R228" i="7"/>
  <c r="R220" i="7"/>
  <c r="R212" i="7"/>
  <c r="R204" i="7"/>
  <c r="R196" i="7"/>
  <c r="R188" i="7"/>
  <c r="R180" i="7"/>
  <c r="R172" i="7"/>
  <c r="R164" i="7"/>
  <c r="R156" i="7"/>
  <c r="R148" i="7"/>
  <c r="R140" i="7"/>
  <c r="R132" i="7"/>
  <c r="O345" i="14" s="1"/>
  <c r="R124" i="7"/>
  <c r="R116" i="7"/>
  <c r="R108" i="7"/>
  <c r="R100" i="7"/>
  <c r="R92" i="7"/>
  <c r="R84" i="7"/>
  <c r="R76" i="7"/>
  <c r="O194" i="14" s="1"/>
  <c r="R68" i="7"/>
  <c r="R60" i="7"/>
  <c r="R52" i="7"/>
  <c r="R44" i="7"/>
  <c r="R36" i="7"/>
  <c r="R28" i="7"/>
  <c r="R20" i="7"/>
  <c r="O53" i="14" s="1"/>
  <c r="R12" i="7"/>
  <c r="R4" i="7"/>
  <c r="R403" i="7"/>
  <c r="R395" i="7"/>
  <c r="R387" i="7"/>
  <c r="R379" i="7"/>
  <c r="R371" i="7"/>
  <c r="O977" i="14" s="1"/>
  <c r="R363" i="7"/>
  <c r="R355" i="7"/>
  <c r="R347" i="7"/>
  <c r="R339" i="7"/>
  <c r="O901" i="14" s="1"/>
  <c r="R331" i="7"/>
  <c r="R323" i="7"/>
  <c r="R315" i="7"/>
  <c r="R307" i="7"/>
  <c r="R299" i="7"/>
  <c r="O796" i="14" s="1"/>
  <c r="R291" i="7"/>
  <c r="R283" i="7"/>
  <c r="R275" i="7"/>
  <c r="R267" i="7"/>
  <c r="R259" i="7"/>
  <c r="O678" i="14" s="1"/>
  <c r="R251" i="7"/>
  <c r="R243" i="7"/>
  <c r="R235" i="7"/>
  <c r="R227" i="7"/>
  <c r="R219" i="7"/>
  <c r="R211" i="7"/>
  <c r="O557" i="14" s="1"/>
  <c r="R203" i="7"/>
  <c r="R195" i="7"/>
  <c r="O514" i="14" s="1"/>
  <c r="R187" i="7"/>
  <c r="O492" i="14" s="1"/>
  <c r="R179" i="7"/>
  <c r="R171" i="7"/>
  <c r="R163" i="7"/>
  <c r="R155" i="7"/>
  <c r="R147" i="7"/>
  <c r="R139" i="7"/>
  <c r="R131" i="7"/>
  <c r="R123" i="7"/>
  <c r="R115" i="7"/>
  <c r="R107" i="7"/>
  <c r="R99" i="7"/>
  <c r="R91" i="7"/>
  <c r="R83" i="7"/>
  <c r="M2" i="3"/>
  <c r="M25" i="3"/>
  <c r="M17" i="3"/>
  <c r="M9" i="3"/>
  <c r="M24" i="3"/>
  <c r="M16" i="3"/>
  <c r="M8" i="3"/>
  <c r="R75" i="7"/>
  <c r="O193" i="14" s="1"/>
  <c r="R67" i="7"/>
  <c r="O178" i="14" s="1"/>
  <c r="R59" i="7"/>
  <c r="R51" i="7"/>
  <c r="R43" i="7"/>
  <c r="R35" i="7"/>
  <c r="R27" i="7"/>
  <c r="R19" i="7"/>
  <c r="R11" i="7"/>
  <c r="R3" i="7"/>
  <c r="M23" i="3"/>
  <c r="M15" i="3"/>
  <c r="M7" i="3"/>
  <c r="M30" i="3"/>
  <c r="M22" i="3"/>
  <c r="M14" i="3"/>
  <c r="M6" i="3"/>
  <c r="M29" i="3"/>
  <c r="M21" i="3"/>
  <c r="M13" i="3"/>
  <c r="M5" i="3"/>
  <c r="M28" i="3"/>
  <c r="M20" i="3"/>
  <c r="M12" i="3"/>
  <c r="M4" i="3"/>
  <c r="M27" i="3"/>
  <c r="M19" i="3"/>
  <c r="M11" i="3"/>
  <c r="M3" i="3"/>
  <c r="R646" i="7"/>
  <c r="O1685" i="14" s="1"/>
  <c r="R638" i="7"/>
  <c r="R630" i="7"/>
  <c r="R622" i="7"/>
  <c r="R614" i="7"/>
  <c r="R606" i="7"/>
  <c r="R598" i="7"/>
  <c r="O1562" i="14" s="1"/>
  <c r="R590" i="7"/>
  <c r="R582" i="7"/>
  <c r="R574" i="7"/>
  <c r="O1495" i="14" s="1"/>
  <c r="R566" i="7"/>
  <c r="R558" i="7"/>
  <c r="R550" i="7"/>
  <c r="R542" i="7"/>
  <c r="R534" i="7"/>
  <c r="R526" i="7"/>
  <c r="R518" i="7"/>
  <c r="R510" i="7"/>
  <c r="R502" i="7"/>
  <c r="R494" i="7"/>
  <c r="R486" i="7"/>
  <c r="O1280" i="14" s="1"/>
  <c r="R478" i="7"/>
  <c r="R470" i="7"/>
  <c r="R462" i="7"/>
  <c r="R454" i="7"/>
  <c r="R446" i="7"/>
  <c r="O1168" i="14" s="1"/>
  <c r="R438" i="7"/>
  <c r="R430" i="7"/>
  <c r="R422" i="7"/>
  <c r="R414" i="7"/>
  <c r="O1088" i="14" s="1"/>
  <c r="R406" i="7"/>
  <c r="R398" i="7"/>
  <c r="R390" i="7"/>
  <c r="R382" i="7"/>
  <c r="O1007" i="14" s="1"/>
  <c r="R374" i="7"/>
  <c r="R366" i="7"/>
  <c r="R358" i="7"/>
  <c r="R350" i="7"/>
  <c r="R342" i="7"/>
  <c r="R334" i="7"/>
  <c r="R326" i="7"/>
  <c r="R318" i="7"/>
  <c r="R310" i="7"/>
  <c r="O830" i="14" s="1"/>
  <c r="R302" i="7"/>
  <c r="R294" i="7"/>
  <c r="R286" i="7"/>
  <c r="R278" i="7"/>
  <c r="R270" i="7"/>
  <c r="R262" i="7"/>
  <c r="R254" i="7"/>
  <c r="R246" i="7"/>
  <c r="R238" i="7"/>
  <c r="R230" i="7"/>
  <c r="R222" i="7"/>
  <c r="R214" i="7"/>
  <c r="R206" i="7"/>
  <c r="R198" i="7"/>
  <c r="R190" i="7"/>
  <c r="R182" i="7"/>
  <c r="O480" i="14" s="1"/>
  <c r="R174" i="7"/>
  <c r="R166" i="7"/>
  <c r="O440" i="14" s="1"/>
  <c r="R158" i="7"/>
  <c r="R150" i="7"/>
  <c r="R142" i="7"/>
  <c r="R134" i="7"/>
  <c r="R126" i="7"/>
  <c r="R118" i="7"/>
  <c r="R110" i="7"/>
  <c r="R102" i="7"/>
  <c r="R94" i="7"/>
  <c r="R86" i="7"/>
  <c r="R78" i="7"/>
  <c r="R70" i="7"/>
  <c r="R62" i="7"/>
  <c r="R54" i="7"/>
  <c r="R46" i="7"/>
  <c r="O120" i="14" s="1"/>
  <c r="R38" i="7"/>
  <c r="R30" i="7"/>
  <c r="R22" i="7"/>
  <c r="R14" i="7"/>
  <c r="R6" i="7"/>
  <c r="M26" i="3"/>
  <c r="M18" i="3"/>
  <c r="M10" i="3"/>
  <c r="D190" i="8"/>
  <c r="P188" i="7" s="1"/>
  <c r="D182" i="8"/>
  <c r="P180" i="7" s="1"/>
  <c r="D38" i="8"/>
  <c r="P36" i="7" s="1"/>
  <c r="D739" i="8"/>
  <c r="P737" i="7" s="1"/>
  <c r="D351" i="8"/>
  <c r="P349" i="7" s="1"/>
  <c r="D335" i="8"/>
  <c r="P333" i="7" s="1"/>
  <c r="D330" i="8"/>
  <c r="P328" i="7" s="1"/>
  <c r="D281" i="8"/>
  <c r="P279" i="7" s="1"/>
  <c r="D279" i="8"/>
  <c r="P277" i="7" s="1"/>
  <c r="D263" i="8"/>
  <c r="P261" i="7" s="1"/>
  <c r="D242" i="8"/>
  <c r="P240" i="7" s="1"/>
  <c r="D232" i="8"/>
  <c r="P230" i="7" s="1"/>
  <c r="D226" i="8"/>
  <c r="P224" i="7" s="1"/>
  <c r="D185" i="8"/>
  <c r="P183" i="7" s="1"/>
  <c r="D177" i="8"/>
  <c r="P175" i="7" s="1"/>
  <c r="D169" i="8"/>
  <c r="P167" i="7" s="1"/>
  <c r="D165" i="8"/>
  <c r="P163" i="7" s="1"/>
  <c r="D154" i="8"/>
  <c r="P152" i="7" s="1"/>
  <c r="D151" i="8"/>
  <c r="P149" i="7" s="1"/>
  <c r="D339" i="8"/>
  <c r="P337" i="7" s="1"/>
  <c r="D332" i="8"/>
  <c r="P330" i="7" s="1"/>
  <c r="D245" i="8"/>
  <c r="P243" i="7" s="1"/>
  <c r="D669" i="8"/>
  <c r="P667" i="7" s="1"/>
  <c r="D589" i="8"/>
  <c r="P587" i="7" s="1"/>
  <c r="D480" i="8"/>
  <c r="P478" i="7" s="1"/>
  <c r="D476" i="8"/>
  <c r="P474" i="7" s="1"/>
  <c r="D409" i="8"/>
  <c r="P407" i="7" s="1"/>
  <c r="D392" i="8"/>
  <c r="P390" i="7" s="1"/>
  <c r="D386" i="8"/>
  <c r="P384" i="7" s="1"/>
  <c r="D359" i="8"/>
  <c r="P357" i="7" s="1"/>
  <c r="D354" i="8"/>
  <c r="P352" i="7" s="1"/>
  <c r="D348" i="8"/>
  <c r="P346" i="7" s="1"/>
  <c r="D344" i="8"/>
  <c r="P342" i="7" s="1"/>
  <c r="D317" i="8"/>
  <c r="P315" i="7" s="1"/>
  <c r="D304" i="8"/>
  <c r="P302" i="7" s="1"/>
  <c r="D300" i="8"/>
  <c r="P298" i="7" s="1"/>
  <c r="D206" i="8"/>
  <c r="P204" i="7" s="1"/>
  <c r="D109" i="8"/>
  <c r="P107" i="7" s="1"/>
  <c r="D30" i="8"/>
  <c r="P28" i="7" s="1"/>
  <c r="L44" i="12"/>
  <c r="D2" i="4"/>
  <c r="D4" i="4"/>
  <c r="D3" i="4"/>
  <c r="D181" i="8"/>
  <c r="P179" i="7" s="1"/>
  <c r="D541" i="8"/>
  <c r="P539" i="7" s="1"/>
  <c r="D489" i="8"/>
  <c r="P487" i="7" s="1"/>
  <c r="D449" i="8"/>
  <c r="P447" i="7" s="1"/>
  <c r="D405" i="8"/>
  <c r="P403" i="7" s="1"/>
  <c r="D370" i="8"/>
  <c r="P368" i="7" s="1"/>
  <c r="D560" i="8"/>
  <c r="P558" i="7" s="1"/>
  <c r="D519" i="8"/>
  <c r="P517" i="7" s="1"/>
  <c r="D492" i="8"/>
  <c r="P490" i="7" s="1"/>
  <c r="D483" i="8"/>
  <c r="P481" i="7" s="1"/>
  <c r="D424" i="8"/>
  <c r="P422" i="7" s="1"/>
  <c r="D414" i="8"/>
  <c r="P412" i="7" s="1"/>
  <c r="D399" i="8"/>
  <c r="P397" i="7" s="1"/>
  <c r="D816" i="8"/>
  <c r="P814" i="7" s="1"/>
  <c r="D810" i="8"/>
  <c r="P808" i="7" s="1"/>
  <c r="D551" i="8"/>
  <c r="P549" i="7" s="1"/>
  <c r="D505" i="8"/>
  <c r="P503" i="7" s="1"/>
  <c r="D446" i="8"/>
  <c r="P444" i="7" s="1"/>
  <c r="D433" i="8"/>
  <c r="P431" i="7" s="1"/>
  <c r="D417" i="8"/>
  <c r="P415" i="7" s="1"/>
  <c r="D402" i="8"/>
  <c r="P400" i="7" s="1"/>
  <c r="D377" i="8"/>
  <c r="P375" i="7" s="1"/>
  <c r="D219" i="8"/>
  <c r="P217" i="7" s="1"/>
  <c r="D204" i="8"/>
  <c r="P202" i="7" s="1"/>
  <c r="D749" i="8"/>
  <c r="P747" i="7" s="1"/>
  <c r="D743" i="8"/>
  <c r="P741" i="7" s="1"/>
  <c r="D678" i="8"/>
  <c r="P676" i="7" s="1"/>
  <c r="D821" i="8"/>
  <c r="P819" i="7" s="1"/>
  <c r="D591" i="8"/>
  <c r="P589" i="7" s="1"/>
  <c r="D671" i="8"/>
  <c r="P669" i="7" s="1"/>
  <c r="D638" i="8"/>
  <c r="P636" i="7" s="1"/>
  <c r="D621" i="8"/>
  <c r="P619" i="7" s="1"/>
  <c r="D615" i="8"/>
  <c r="P613" i="7" s="1"/>
  <c r="D569" i="8"/>
  <c r="P567" i="7" s="1"/>
  <c r="D559" i="8"/>
  <c r="P557" i="7" s="1"/>
  <c r="D543" i="8"/>
  <c r="P541" i="7" s="1"/>
  <c r="D504" i="8"/>
  <c r="P502" i="7" s="1"/>
  <c r="D495" i="8"/>
  <c r="P493" i="7" s="1"/>
  <c r="D326" i="8"/>
  <c r="P324" i="7" s="1"/>
  <c r="D319" i="8"/>
  <c r="P317" i="7" s="1"/>
  <c r="D315" i="8"/>
  <c r="P313" i="7" s="1"/>
  <c r="D308" i="8"/>
  <c r="P306" i="7" s="1"/>
  <c r="D298" i="8"/>
  <c r="P296" i="7" s="1"/>
  <c r="D283" i="8"/>
  <c r="P281" i="7" s="1"/>
  <c r="D266" i="8"/>
  <c r="P264" i="7" s="1"/>
  <c r="D251" i="8"/>
  <c r="P249" i="7" s="1"/>
  <c r="D247" i="8"/>
  <c r="P245" i="7" s="1"/>
  <c r="D228" i="8"/>
  <c r="P226" i="7" s="1"/>
  <c r="D596" i="8"/>
  <c r="P594" i="7" s="1"/>
  <c r="D774" i="8"/>
  <c r="P772" i="7" s="1"/>
  <c r="D310" i="8"/>
  <c r="P308" i="7" s="1"/>
  <c r="D302" i="8"/>
  <c r="P300" i="7" s="1"/>
  <c r="D289" i="8"/>
  <c r="P287" i="7" s="1"/>
  <c r="D280" i="8"/>
  <c r="P278" i="7" s="1"/>
  <c r="D278" i="8"/>
  <c r="P276" i="7" s="1"/>
  <c r="D275" i="8"/>
  <c r="P273" i="7" s="1"/>
  <c r="D258" i="8"/>
  <c r="P256" i="7" s="1"/>
  <c r="D254" i="8"/>
  <c r="P252" i="7" s="1"/>
  <c r="D241" i="8"/>
  <c r="P239" i="7" s="1"/>
  <c r="D167" i="8"/>
  <c r="P165" i="7" s="1"/>
  <c r="D136" i="8"/>
  <c r="P134" i="7" s="1"/>
  <c r="D98" i="8"/>
  <c r="P96" i="7" s="1"/>
  <c r="D95" i="8"/>
  <c r="P93" i="7" s="1"/>
  <c r="D789" i="8"/>
  <c r="P787" i="7" s="1"/>
  <c r="D645" i="8"/>
  <c r="P643" i="7" s="1"/>
  <c r="D831" i="8"/>
  <c r="P829" i="7" s="1"/>
  <c r="D143" i="8"/>
  <c r="P141" i="7" s="1"/>
  <c r="D120" i="8"/>
  <c r="P118" i="7" s="1"/>
  <c r="D117" i="8"/>
  <c r="P115" i="7" s="1"/>
  <c r="D115" i="8"/>
  <c r="P113" i="7" s="1"/>
  <c r="D102" i="8"/>
  <c r="P100" i="7" s="1"/>
  <c r="D99" i="8"/>
  <c r="P97" i="7" s="1"/>
  <c r="D88" i="8"/>
  <c r="P86" i="7" s="1"/>
  <c r="D63" i="8"/>
  <c r="P61" i="7" s="1"/>
  <c r="D20" i="8"/>
  <c r="P18" i="7" s="1"/>
  <c r="D550" i="8"/>
  <c r="P548" i="7" s="1"/>
  <c r="D491" i="8"/>
  <c r="P489" i="7" s="1"/>
  <c r="D482" i="8"/>
  <c r="P480" i="7" s="1"/>
  <c r="D423" i="8"/>
  <c r="P421" i="7" s="1"/>
  <c r="D404" i="8"/>
  <c r="P402" i="7" s="1"/>
  <c r="D150" i="8"/>
  <c r="P148" i="7" s="1"/>
  <c r="D142" i="8"/>
  <c r="P140" i="7" s="1"/>
  <c r="D231" i="8"/>
  <c r="P229" i="7" s="1"/>
  <c r="D225" i="8"/>
  <c r="P223" i="7" s="1"/>
  <c r="D75" i="8"/>
  <c r="P73" i="7" s="1"/>
  <c r="D59" i="8"/>
  <c r="P57" i="7" s="1"/>
  <c r="D50" i="8"/>
  <c r="P48" i="7" s="1"/>
  <c r="D47" i="8"/>
  <c r="P45" i="7" s="1"/>
  <c r="D26" i="8"/>
  <c r="P24" i="7" s="1"/>
  <c r="D440" i="8"/>
  <c r="P438" i="7" s="1"/>
  <c r="D91" i="8"/>
  <c r="P89" i="7" s="1"/>
  <c r="D832" i="8"/>
  <c r="P830" i="7" s="1"/>
  <c r="D454" i="8"/>
  <c r="P452" i="7" s="1"/>
  <c r="D133" i="8"/>
  <c r="P131" i="7" s="1"/>
  <c r="D216" i="8"/>
  <c r="P214" i="7" s="1"/>
  <c r="D199" i="8"/>
  <c r="P197" i="7" s="1"/>
  <c r="D179" i="8"/>
  <c r="P177" i="7" s="1"/>
  <c r="D171" i="8"/>
  <c r="P169" i="7" s="1"/>
  <c r="D164" i="8"/>
  <c r="P162" i="7" s="1"/>
  <c r="D158" i="8"/>
  <c r="P156" i="7" s="1"/>
  <c r="D125" i="8"/>
  <c r="P123" i="7" s="1"/>
  <c r="D119" i="8"/>
  <c r="P117" i="7" s="1"/>
  <c r="D518" i="8"/>
  <c r="P516" i="7" s="1"/>
  <c r="D478" i="8"/>
  <c r="P476" i="7" s="1"/>
  <c r="D467" i="8"/>
  <c r="P465" i="7" s="1"/>
  <c r="D450" i="8"/>
  <c r="P448" i="7" s="1"/>
  <c r="D428" i="8"/>
  <c r="P426" i="7" s="1"/>
  <c r="D403" i="8"/>
  <c r="P401" i="7" s="1"/>
  <c r="D388" i="8"/>
  <c r="P386" i="7" s="1"/>
  <c r="D375" i="8"/>
  <c r="P373" i="7" s="1"/>
  <c r="D356" i="8"/>
  <c r="P354" i="7" s="1"/>
  <c r="D331" i="8"/>
  <c r="P329" i="7" s="1"/>
  <c r="D322" i="8"/>
  <c r="P320" i="7" s="1"/>
  <c r="D36" i="8"/>
  <c r="P34" i="7" s="1"/>
  <c r="D19" i="8"/>
  <c r="P17" i="7" s="1"/>
  <c r="D472" i="8"/>
  <c r="P470" i="7" s="1"/>
  <c r="D453" i="8"/>
  <c r="P451" i="7" s="1"/>
  <c r="D441" i="8"/>
  <c r="P439" i="7" s="1"/>
  <c r="D415" i="8"/>
  <c r="P413" i="7" s="1"/>
  <c r="D383" i="8"/>
  <c r="P381" i="7" s="1"/>
  <c r="D372" i="8"/>
  <c r="P370" i="7" s="1"/>
  <c r="D528" i="8"/>
  <c r="P526" i="7" s="1"/>
  <c r="D509" i="8"/>
  <c r="P507" i="7" s="1"/>
  <c r="D498" i="8"/>
  <c r="P496" i="7" s="1"/>
  <c r="D444" i="8"/>
  <c r="P442" i="7" s="1"/>
  <c r="D422" i="8"/>
  <c r="P420" i="7" s="1"/>
  <c r="D397" i="8"/>
  <c r="P395" i="7" s="1"/>
  <c r="D378" i="8"/>
  <c r="P376" i="7" s="1"/>
  <c r="D346" i="8"/>
  <c r="P344" i="7" s="1"/>
  <c r="D587" i="8"/>
  <c r="P585" i="7" s="1"/>
  <c r="D775" i="8"/>
  <c r="P773" i="7" s="1"/>
  <c r="D757" i="8"/>
  <c r="P755" i="7" s="1"/>
  <c r="D691" i="8"/>
  <c r="P689" i="7" s="1"/>
  <c r="D646" i="8"/>
  <c r="P644" i="7" s="1"/>
  <c r="D616" i="8"/>
  <c r="P614" i="7" s="1"/>
  <c r="D592" i="8"/>
  <c r="P590" i="7" s="1"/>
  <c r="D314" i="8"/>
  <c r="P312" i="7" s="1"/>
  <c r="D311" i="8"/>
  <c r="P309" i="7" s="1"/>
  <c r="D294" i="8"/>
  <c r="P292" i="7" s="1"/>
  <c r="D271" i="8"/>
  <c r="P269" i="7" s="1"/>
  <c r="D826" i="8"/>
  <c r="P824" i="7" s="1"/>
  <c r="D805" i="8"/>
  <c r="P803" i="7" s="1"/>
  <c r="D790" i="8"/>
  <c r="P788" i="7" s="1"/>
  <c r="D785" i="8"/>
  <c r="P783" i="7" s="1"/>
  <c r="D778" i="8"/>
  <c r="P776" i="7" s="1"/>
  <c r="D759" i="8"/>
  <c r="P757" i="7" s="1"/>
  <c r="D751" i="8"/>
  <c r="P749" i="7" s="1"/>
  <c r="D729" i="8"/>
  <c r="P727" i="7" s="1"/>
  <c r="D672" i="8"/>
  <c r="P670" i="7" s="1"/>
  <c r="D597" i="8"/>
  <c r="P595" i="7" s="1"/>
  <c r="D214" i="8"/>
  <c r="P212" i="7" s="1"/>
  <c r="D114" i="8"/>
  <c r="P112" i="7" s="1"/>
  <c r="D111" i="8"/>
  <c r="P109" i="7" s="1"/>
  <c r="D101" i="8"/>
  <c r="P99" i="7" s="1"/>
  <c r="D93" i="8"/>
  <c r="P91" i="7" s="1"/>
  <c r="D86" i="8"/>
  <c r="P84" i="7" s="1"/>
  <c r="D71" i="8"/>
  <c r="P69" i="7" s="1"/>
  <c r="D62" i="8"/>
  <c r="P60" i="7" s="1"/>
  <c r="D53" i="8"/>
  <c r="P51" i="7" s="1"/>
  <c r="D827" i="8"/>
  <c r="P825" i="7" s="1"/>
  <c r="D798" i="8"/>
  <c r="P796" i="7" s="1"/>
  <c r="D767" i="8"/>
  <c r="P765" i="7" s="1"/>
  <c r="D731" i="8"/>
  <c r="P729" i="7" s="1"/>
  <c r="D709" i="8"/>
  <c r="P707" i="7" s="1"/>
  <c r="D664" i="8"/>
  <c r="P662" i="7" s="1"/>
  <c r="D641" i="8"/>
  <c r="P639" i="7" s="1"/>
  <c r="D606" i="8"/>
  <c r="P604" i="7" s="1"/>
  <c r="D590" i="8"/>
  <c r="P588" i="7" s="1"/>
  <c r="D572" i="8"/>
  <c r="P570" i="7" s="1"/>
  <c r="D237" i="8"/>
  <c r="P235" i="7" s="1"/>
  <c r="D818" i="8"/>
  <c r="P816" i="7" s="1"/>
  <c r="D783" i="8"/>
  <c r="P781" i="7" s="1"/>
  <c r="D758" i="8"/>
  <c r="P756" i="7" s="1"/>
  <c r="D693" i="8"/>
  <c r="P691" i="7" s="1"/>
  <c r="D659" i="8"/>
  <c r="P657" i="7" s="1"/>
  <c r="D644" i="8"/>
  <c r="P642" i="7" s="1"/>
  <c r="D627" i="8"/>
  <c r="P625" i="7" s="1"/>
  <c r="D598" i="8"/>
  <c r="P596" i="7" s="1"/>
  <c r="D566" i="8"/>
  <c r="P564" i="7" s="1"/>
  <c r="D549" i="8"/>
  <c r="P547" i="7" s="1"/>
  <c r="D481" i="8"/>
  <c r="P479" i="7" s="1"/>
  <c r="D400" i="8"/>
  <c r="P398" i="7" s="1"/>
  <c r="D380" i="8"/>
  <c r="P378" i="7" s="1"/>
  <c r="D360" i="8"/>
  <c r="P358" i="7" s="1"/>
  <c r="D352" i="8"/>
  <c r="P350" i="7" s="1"/>
  <c r="D349" i="8"/>
  <c r="P347" i="7" s="1"/>
  <c r="D333" i="8"/>
  <c r="P331" i="7" s="1"/>
  <c r="D325" i="8"/>
  <c r="P323" i="7" s="1"/>
  <c r="D318" i="8"/>
  <c r="P316" i="7" s="1"/>
  <c r="D305" i="8"/>
  <c r="P303" i="7" s="1"/>
  <c r="D272" i="8"/>
  <c r="P270" i="7" s="1"/>
  <c r="D246" i="8"/>
  <c r="P244" i="7" s="1"/>
  <c r="D243" i="8"/>
  <c r="P241" i="7" s="1"/>
  <c r="D227" i="8"/>
  <c r="P225" i="7" s="1"/>
  <c r="D224" i="8"/>
  <c r="P222" i="7" s="1"/>
  <c r="D210" i="8"/>
  <c r="P208" i="7" s="1"/>
  <c r="D207" i="8"/>
  <c r="P205" i="7" s="1"/>
  <c r="D157" i="8"/>
  <c r="P155" i="7" s="1"/>
  <c r="D118" i="8"/>
  <c r="P116" i="7" s="1"/>
  <c r="D32" i="8"/>
  <c r="P30" i="7" s="1"/>
  <c r="D16" i="8"/>
  <c r="P14" i="7" s="1"/>
  <c r="D824" i="8"/>
  <c r="P822" i="7" s="1"/>
  <c r="D808" i="8"/>
  <c r="P806" i="7" s="1"/>
  <c r="D780" i="8"/>
  <c r="P778" i="7" s="1"/>
  <c r="D764" i="8"/>
  <c r="P762" i="7" s="1"/>
  <c r="D696" i="8"/>
  <c r="P694" i="7" s="1"/>
  <c r="D667" i="8"/>
  <c r="P665" i="7" s="1"/>
  <c r="D595" i="8"/>
  <c r="P593" i="7" s="1"/>
  <c r="D575" i="8"/>
  <c r="P573" i="7" s="1"/>
  <c r="D556" i="8"/>
  <c r="P554" i="7" s="1"/>
  <c r="D579" i="8"/>
  <c r="P577" i="7" s="1"/>
  <c r="D561" i="8"/>
  <c r="P559" i="7" s="1"/>
  <c r="D520" i="8"/>
  <c r="P518" i="7" s="1"/>
  <c r="D419" i="8"/>
  <c r="P417" i="7" s="1"/>
  <c r="D393" i="8"/>
  <c r="P391" i="7" s="1"/>
  <c r="D695" i="8"/>
  <c r="P693" i="7" s="1"/>
  <c r="D605" i="8"/>
  <c r="P603" i="7" s="1"/>
  <c r="D568" i="8"/>
  <c r="P566" i="7" s="1"/>
  <c r="D552" i="8"/>
  <c r="P550" i="7" s="1"/>
  <c r="D542" i="8"/>
  <c r="P540" i="7" s="1"/>
  <c r="D493" i="8"/>
  <c r="P491" i="7" s="1"/>
  <c r="D431" i="8"/>
  <c r="P429" i="7" s="1"/>
  <c r="D365" i="8"/>
  <c r="P363" i="7" s="1"/>
  <c r="D253" i="8"/>
  <c r="P251" i="7" s="1"/>
  <c r="D221" i="8"/>
  <c r="P219" i="7" s="1"/>
  <c r="D469" i="8"/>
  <c r="P467" i="7" s="1"/>
  <c r="D382" i="8"/>
  <c r="P380" i="7" s="1"/>
  <c r="D295" i="8"/>
  <c r="P293" i="7" s="1"/>
  <c r="D277" i="8"/>
  <c r="P275" i="7" s="1"/>
  <c r="D822" i="8"/>
  <c r="P820" i="7" s="1"/>
  <c r="D801" i="8"/>
  <c r="P799" i="7" s="1"/>
  <c r="D781" i="8"/>
  <c r="P779" i="7" s="1"/>
  <c r="D772" i="8"/>
  <c r="P770" i="7" s="1"/>
  <c r="D744" i="8"/>
  <c r="P742" i="7" s="1"/>
  <c r="D724" i="8"/>
  <c r="P722" i="7" s="1"/>
  <c r="D685" i="8"/>
  <c r="P683" i="7" s="1"/>
  <c r="D657" i="8"/>
  <c r="P655" i="7" s="1"/>
  <c r="D642" i="8"/>
  <c r="P640" i="7" s="1"/>
  <c r="D604" i="8"/>
  <c r="P602" i="7" s="1"/>
  <c r="K49" i="6"/>
  <c r="D46" i="8"/>
  <c r="P44" i="7" s="1"/>
  <c r="D735" i="8"/>
  <c r="P733" i="7" s="1"/>
  <c r="D717" i="8"/>
  <c r="P715" i="7" s="1"/>
  <c r="D679" i="8"/>
  <c r="P677" i="7" s="1"/>
  <c r="D613" i="8"/>
  <c r="P611" i="7" s="1"/>
  <c r="D607" i="8"/>
  <c r="P605" i="7" s="1"/>
  <c r="D577" i="8"/>
  <c r="P575" i="7" s="1"/>
  <c r="D570" i="8"/>
  <c r="P568" i="7" s="1"/>
  <c r="D465" i="8"/>
  <c r="P463" i="7" s="1"/>
  <c r="D765" i="8"/>
  <c r="P763" i="7" s="1"/>
  <c r="D733" i="8"/>
  <c r="P731" i="7" s="1"/>
  <c r="D687" i="8"/>
  <c r="P685" i="7" s="1"/>
  <c r="D622" i="8"/>
  <c r="P620" i="7" s="1"/>
  <c r="D815" i="8"/>
  <c r="P813" i="7" s="1"/>
  <c r="D741" i="8"/>
  <c r="P739" i="7" s="1"/>
  <c r="D710" i="8"/>
  <c r="P708" i="7" s="1"/>
  <c r="D694" i="8"/>
  <c r="P692" i="7" s="1"/>
  <c r="D631" i="8"/>
  <c r="P629" i="7" s="1"/>
  <c r="D529" i="8"/>
  <c r="P527" i="7" s="1"/>
  <c r="D456" i="8"/>
  <c r="P454" i="7" s="1"/>
  <c r="D429" i="8"/>
  <c r="P427" i="7" s="1"/>
  <c r="D381" i="8"/>
  <c r="P379" i="7" s="1"/>
  <c r="D586" i="8"/>
  <c r="P584" i="7" s="1"/>
  <c r="D470" i="8"/>
  <c r="P468" i="7" s="1"/>
  <c r="D814" i="8"/>
  <c r="P812" i="7" s="1"/>
  <c r="D791" i="8"/>
  <c r="P789" i="7" s="1"/>
  <c r="D760" i="8"/>
  <c r="P758" i="7" s="1"/>
  <c r="D734" i="8"/>
  <c r="P732" i="7" s="1"/>
  <c r="D686" i="8"/>
  <c r="P684" i="7" s="1"/>
  <c r="D629" i="8"/>
  <c r="P627" i="7" s="1"/>
  <c r="D753" i="8"/>
  <c r="P751" i="7" s="1"/>
  <c r="D702" i="8"/>
  <c r="P700" i="7" s="1"/>
  <c r="D829" i="8"/>
  <c r="P827" i="7" s="1"/>
  <c r="D797" i="8"/>
  <c r="P795" i="7" s="1"/>
  <c r="D782" i="8"/>
  <c r="P780" i="7" s="1"/>
  <c r="D773" i="8"/>
  <c r="P771" i="7" s="1"/>
  <c r="D766" i="8"/>
  <c r="P764" i="7" s="1"/>
  <c r="D614" i="8"/>
  <c r="P612" i="7" s="1"/>
  <c r="D833" i="8"/>
  <c r="P831" i="7" s="1"/>
  <c r="D811" i="8"/>
  <c r="P809" i="7" s="1"/>
  <c r="D788" i="8"/>
  <c r="P786" i="7" s="1"/>
  <c r="D777" i="8"/>
  <c r="P775" i="7" s="1"/>
  <c r="D740" i="8"/>
  <c r="P738" i="7" s="1"/>
  <c r="D677" i="8"/>
  <c r="P675" i="7" s="1"/>
  <c r="D653" i="8"/>
  <c r="P651" i="7" s="1"/>
  <c r="D742" i="8"/>
  <c r="P740" i="7" s="1"/>
  <c r="D718" i="8"/>
  <c r="P716" i="7" s="1"/>
  <c r="D426" i="8"/>
  <c r="P424" i="7" s="1"/>
  <c r="D363" i="8"/>
  <c r="P361" i="7" s="1"/>
  <c r="K10" i="6"/>
  <c r="D176" i="8"/>
  <c r="P174" i="7" s="1"/>
  <c r="D144" i="8"/>
  <c r="P142" i="7" s="1"/>
  <c r="K46" i="6"/>
  <c r="K9" i="6"/>
  <c r="D65" i="8"/>
  <c r="P63" i="7" s="1"/>
  <c r="K5" i="6"/>
  <c r="K70" i="6"/>
  <c r="D44" i="8"/>
  <c r="P42" i="7" s="1"/>
  <c r="K55" i="6"/>
  <c r="K2" i="6"/>
  <c r="D41" i="8"/>
  <c r="P39" i="7" s="1"/>
  <c r="K16" i="6"/>
  <c r="D39" i="8"/>
  <c r="P37" i="7" s="1"/>
  <c r="K14" i="6"/>
  <c r="K13" i="6"/>
  <c r="D22" i="8"/>
  <c r="P20" i="7" s="1"/>
  <c r="K75" i="6"/>
  <c r="D8" i="8"/>
  <c r="P6" i="7" s="1"/>
  <c r="K21" i="6"/>
  <c r="K15" i="6"/>
  <c r="D5" i="8"/>
  <c r="P3" i="7" s="1"/>
  <c r="D712" i="8"/>
  <c r="P710" i="7" s="1"/>
  <c r="D620" i="8"/>
  <c r="P618" i="7" s="1"/>
  <c r="D535" i="8"/>
  <c r="P533" i="7" s="1"/>
  <c r="D531" i="8"/>
  <c r="P529" i="7" s="1"/>
  <c r="D514" i="8"/>
  <c r="P512" i="7" s="1"/>
  <c r="D506" i="8"/>
  <c r="P504" i="7" s="1"/>
  <c r="D484" i="8"/>
  <c r="P482" i="7" s="1"/>
  <c r="D410" i="8"/>
  <c r="P408" i="7" s="1"/>
  <c r="D201" i="8"/>
  <c r="P199" i="7" s="1"/>
  <c r="D170" i="8"/>
  <c r="P168" i="7" s="1"/>
  <c r="D152" i="8"/>
  <c r="P150" i="7" s="1"/>
  <c r="D149" i="8"/>
  <c r="P147" i="7" s="1"/>
  <c r="D146" i="8"/>
  <c r="P144" i="7" s="1"/>
  <c r="D141" i="8"/>
  <c r="P139" i="7" s="1"/>
  <c r="D131" i="8"/>
  <c r="P129" i="7" s="1"/>
  <c r="D128" i="8"/>
  <c r="P126" i="7" s="1"/>
  <c r="D122" i="8"/>
  <c r="P120" i="7" s="1"/>
  <c r="D116" i="8"/>
  <c r="P114" i="7" s="1"/>
  <c r="D110" i="8"/>
  <c r="P108" i="7" s="1"/>
  <c r="D107" i="8"/>
  <c r="P105" i="7" s="1"/>
  <c r="D100" i="8"/>
  <c r="P98" i="7" s="1"/>
  <c r="D89" i="8"/>
  <c r="P87" i="7" s="1"/>
  <c r="K39" i="6"/>
  <c r="D85" i="8"/>
  <c r="P83" i="7" s="1"/>
  <c r="K26" i="6"/>
  <c r="K59" i="6"/>
  <c r="L28" i="3" s="1"/>
  <c r="D67" i="8"/>
  <c r="P65" i="7" s="1"/>
  <c r="D55" i="8"/>
  <c r="P53" i="7" s="1"/>
  <c r="K47" i="6"/>
  <c r="K68" i="6"/>
  <c r="K57" i="6"/>
  <c r="K28" i="6"/>
  <c r="D13" i="8"/>
  <c r="P11" i="7" s="1"/>
  <c r="K56" i="6"/>
  <c r="K73" i="6"/>
  <c r="D722" i="8"/>
  <c r="P720" i="7" s="1"/>
  <c r="D673" i="8"/>
  <c r="P671" i="7" s="1"/>
  <c r="D633" i="8"/>
  <c r="P631" i="7" s="1"/>
  <c r="D624" i="8"/>
  <c r="P622" i="7" s="1"/>
  <c r="D608" i="8"/>
  <c r="P606" i="7" s="1"/>
  <c r="D582" i="8"/>
  <c r="P580" i="7" s="1"/>
  <c r="D539" i="8"/>
  <c r="P537" i="7" s="1"/>
  <c r="D512" i="8"/>
  <c r="P510" i="7" s="1"/>
  <c r="D490" i="8"/>
  <c r="P488" i="7" s="1"/>
  <c r="D802" i="8"/>
  <c r="P800" i="7" s="1"/>
  <c r="D794" i="8"/>
  <c r="P792" i="7" s="1"/>
  <c r="D786" i="8"/>
  <c r="P784" i="7" s="1"/>
  <c r="D779" i="8"/>
  <c r="P777" i="7" s="1"/>
  <c r="D755" i="8"/>
  <c r="P753" i="7" s="1"/>
  <c r="D745" i="8"/>
  <c r="P743" i="7" s="1"/>
  <c r="D708" i="8"/>
  <c r="P706" i="7" s="1"/>
  <c r="D705" i="8"/>
  <c r="P703" i="7" s="1"/>
  <c r="D680" i="8"/>
  <c r="P678" i="7" s="1"/>
  <c r="D658" i="8"/>
  <c r="P656" i="7" s="1"/>
  <c r="D650" i="8"/>
  <c r="P648" i="7" s="1"/>
  <c r="D626" i="8"/>
  <c r="P624" i="7" s="1"/>
  <c r="D617" i="8"/>
  <c r="P615" i="7" s="1"/>
  <c r="D603" i="8"/>
  <c r="P601" i="7" s="1"/>
  <c r="D601" i="8"/>
  <c r="P599" i="7" s="1"/>
  <c r="D574" i="8"/>
  <c r="P572" i="7" s="1"/>
  <c r="D524" i="8"/>
  <c r="P522" i="7" s="1"/>
  <c r="D517" i="8"/>
  <c r="P515" i="7" s="1"/>
  <c r="D508" i="8"/>
  <c r="P506" i="7" s="1"/>
  <c r="D486" i="8"/>
  <c r="P484" i="7" s="1"/>
  <c r="D474" i="8"/>
  <c r="P472" i="7" s="1"/>
  <c r="D471" i="8"/>
  <c r="P469" i="7" s="1"/>
  <c r="D466" i="8"/>
  <c r="P464" i="7" s="1"/>
  <c r="D463" i="8"/>
  <c r="P461" i="7" s="1"/>
  <c r="D460" i="8"/>
  <c r="P458" i="7" s="1"/>
  <c r="D457" i="8"/>
  <c r="P455" i="7" s="1"/>
  <c r="D452" i="8"/>
  <c r="P450" i="7" s="1"/>
  <c r="D447" i="8"/>
  <c r="P445" i="7" s="1"/>
  <c r="D437" i="8"/>
  <c r="P435" i="7" s="1"/>
  <c r="D434" i="8"/>
  <c r="P432" i="7" s="1"/>
  <c r="D413" i="8"/>
  <c r="P411" i="7" s="1"/>
  <c r="D406" i="8"/>
  <c r="P404" i="7" s="1"/>
  <c r="D396" i="8"/>
  <c r="P394" i="7" s="1"/>
  <c r="D390" i="8"/>
  <c r="P388" i="7" s="1"/>
  <c r="D336" i="8"/>
  <c r="P334" i="7" s="1"/>
  <c r="D321" i="8"/>
  <c r="P319" i="7" s="1"/>
  <c r="D307" i="8"/>
  <c r="P305" i="7" s="1"/>
  <c r="D293" i="8"/>
  <c r="P291" i="7" s="1"/>
  <c r="D291" i="8"/>
  <c r="P289" i="7" s="1"/>
  <c r="D288" i="8"/>
  <c r="P286" i="7" s="1"/>
  <c r="D285" i="8"/>
  <c r="P283" i="7" s="1"/>
  <c r="D282" i="8"/>
  <c r="P280" i="7" s="1"/>
  <c r="D268" i="8"/>
  <c r="P266" i="7" s="1"/>
  <c r="D264" i="8"/>
  <c r="P262" i="7" s="1"/>
  <c r="D236" i="8"/>
  <c r="P234" i="7" s="1"/>
  <c r="D233" i="8"/>
  <c r="P231" i="7" s="1"/>
  <c r="D218" i="8"/>
  <c r="P216" i="7" s="1"/>
  <c r="D215" i="8"/>
  <c r="P213" i="7" s="1"/>
  <c r="D212" i="8"/>
  <c r="P210" i="7" s="1"/>
  <c r="D198" i="8"/>
  <c r="P196" i="7" s="1"/>
  <c r="D173" i="8"/>
  <c r="P171" i="7" s="1"/>
  <c r="D166" i="8"/>
  <c r="P164" i="7" s="1"/>
  <c r="D94" i="8"/>
  <c r="P92" i="7" s="1"/>
  <c r="D70" i="8"/>
  <c r="P68" i="7" s="1"/>
  <c r="D699" i="8"/>
  <c r="P697" i="7" s="1"/>
  <c r="D683" i="8"/>
  <c r="P681" i="7" s="1"/>
  <c r="D820" i="8"/>
  <c r="P818" i="7" s="1"/>
  <c r="D769" i="8"/>
  <c r="P767" i="7" s="1"/>
  <c r="D763" i="8"/>
  <c r="P761" i="7" s="1"/>
  <c r="D747" i="8"/>
  <c r="P745" i="7" s="1"/>
  <c r="D714" i="8"/>
  <c r="P712" i="7" s="1"/>
  <c r="D688" i="8"/>
  <c r="P686" i="7" s="1"/>
  <c r="D666" i="8"/>
  <c r="P664" i="7" s="1"/>
  <c r="D640" i="8"/>
  <c r="P638" i="7" s="1"/>
  <c r="D636" i="8"/>
  <c r="P634" i="7" s="1"/>
  <c r="D611" i="8"/>
  <c r="P609" i="7" s="1"/>
  <c r="D594" i="8"/>
  <c r="P592" i="7" s="1"/>
  <c r="D585" i="8"/>
  <c r="P583" i="7" s="1"/>
  <c r="D558" i="8"/>
  <c r="P556" i="7" s="1"/>
  <c r="D555" i="8"/>
  <c r="P553" i="7" s="1"/>
  <c r="D548" i="8"/>
  <c r="P546" i="7" s="1"/>
  <c r="D545" i="8"/>
  <c r="P543" i="7" s="1"/>
  <c r="D503" i="8"/>
  <c r="P501" i="7" s="1"/>
  <c r="D501" i="8"/>
  <c r="P499" i="7" s="1"/>
  <c r="D443" i="8"/>
  <c r="P441" i="7" s="1"/>
  <c r="D427" i="8"/>
  <c r="P425" i="7" s="1"/>
  <c r="L27" i="12" s="1"/>
  <c r="D421" i="8"/>
  <c r="P419" i="7" s="1"/>
  <c r="D374" i="8"/>
  <c r="P372" i="7" s="1"/>
  <c r="D368" i="8"/>
  <c r="P366" i="7" s="1"/>
  <c r="D362" i="8"/>
  <c r="P360" i="7" s="1"/>
  <c r="D328" i="8"/>
  <c r="P326" i="7" s="1"/>
  <c r="D297" i="8"/>
  <c r="P295" i="7" s="1"/>
  <c r="D274" i="8"/>
  <c r="P272" i="7" s="1"/>
  <c r="D270" i="8"/>
  <c r="P268" i="7" s="1"/>
  <c r="D230" i="8"/>
  <c r="P228" i="7" s="1"/>
  <c r="K64" i="6"/>
  <c r="K19" i="6"/>
  <c r="D49" i="8"/>
  <c r="P47" i="7" s="1"/>
  <c r="D40" i="8"/>
  <c r="P38" i="7" s="1"/>
  <c r="D24" i="8"/>
  <c r="P22" i="7" s="1"/>
  <c r="K30" i="6"/>
  <c r="K36" i="6"/>
  <c r="K33" i="6"/>
  <c r="K60" i="6"/>
  <c r="K40" i="6"/>
  <c r="K66" i="6"/>
  <c r="D4" i="8"/>
  <c r="P2" i="7" s="1"/>
  <c r="D812" i="8"/>
  <c r="P810" i="7" s="1"/>
  <c r="D762" i="8"/>
  <c r="P760" i="7" s="1"/>
  <c r="D738" i="8"/>
  <c r="P736" i="7" s="1"/>
  <c r="D720" i="8"/>
  <c r="P718" i="7" s="1"/>
  <c r="L75" i="12" s="1"/>
  <c r="D707" i="8"/>
  <c r="P705" i="7" s="1"/>
  <c r="D704" i="8"/>
  <c r="P702" i="7" s="1"/>
  <c r="D682" i="8"/>
  <c r="P680" i="7" s="1"/>
  <c r="D675" i="8"/>
  <c r="P673" i="7" s="1"/>
  <c r="D668" i="8"/>
  <c r="P666" i="7" s="1"/>
  <c r="D660" i="8"/>
  <c r="P658" i="7" s="1"/>
  <c r="D628" i="8"/>
  <c r="P626" i="7" s="1"/>
  <c r="D618" i="8"/>
  <c r="P616" i="7" s="1"/>
  <c r="D610" i="8"/>
  <c r="P608" i="7" s="1"/>
  <c r="D602" i="8"/>
  <c r="P600" i="7" s="1"/>
  <c r="D584" i="8"/>
  <c r="P582" i="7" s="1"/>
  <c r="D580" i="8"/>
  <c r="P578" i="7" s="1"/>
  <c r="D567" i="8"/>
  <c r="P565" i="7" s="1"/>
  <c r="D557" i="8"/>
  <c r="P555" i="7" s="1"/>
  <c r="D554" i="8"/>
  <c r="P552" i="7" s="1"/>
  <c r="D547" i="8"/>
  <c r="P545" i="7" s="1"/>
  <c r="D544" i="8"/>
  <c r="P542" i="7" s="1"/>
  <c r="D537" i="8"/>
  <c r="P535" i="7" s="1"/>
  <c r="D516" i="8"/>
  <c r="P514" i="7" s="1"/>
  <c r="D513" i="8"/>
  <c r="P511" i="7" s="1"/>
  <c r="D511" i="8"/>
  <c r="P509" i="7" s="1"/>
  <c r="D496" i="8"/>
  <c r="P494" i="7" s="1"/>
  <c r="D485" i="8"/>
  <c r="P483" i="7" s="1"/>
  <c r="D473" i="8"/>
  <c r="P471" i="7" s="1"/>
  <c r="D468" i="8"/>
  <c r="P466" i="7" s="1"/>
  <c r="D462" i="8"/>
  <c r="P460" i="7" s="1"/>
  <c r="D459" i="8"/>
  <c r="P457" i="7" s="1"/>
  <c r="D451" i="8"/>
  <c r="P449" i="7" s="1"/>
  <c r="D442" i="8"/>
  <c r="P440" i="7" s="1"/>
  <c r="D436" i="8"/>
  <c r="P434" i="7" s="1"/>
  <c r="D412" i="8"/>
  <c r="P410" i="7" s="1"/>
  <c r="D408" i="8"/>
  <c r="P406" i="7" s="1"/>
  <c r="D385" i="8"/>
  <c r="P383" i="7" s="1"/>
  <c r="D327" i="8"/>
  <c r="P325" i="7" s="1"/>
  <c r="D323" i="8"/>
  <c r="P321" i="7" s="1"/>
  <c r="D320" i="8"/>
  <c r="P318" i="7" s="1"/>
  <c r="D316" i="8"/>
  <c r="P314" i="7" s="1"/>
  <c r="D309" i="8"/>
  <c r="P307" i="7" s="1"/>
  <c r="D303" i="8"/>
  <c r="P301" i="7" s="1"/>
  <c r="D299" i="8"/>
  <c r="P297" i="7" s="1"/>
  <c r="D290" i="8"/>
  <c r="P288" i="7" s="1"/>
  <c r="D284" i="8"/>
  <c r="P282" i="7" s="1"/>
  <c r="D276" i="8"/>
  <c r="P274" i="7" s="1"/>
  <c r="D267" i="8"/>
  <c r="P265" i="7" s="1"/>
  <c r="D259" i="8"/>
  <c r="P257" i="7" s="1"/>
  <c r="D255" i="8"/>
  <c r="P253" i="7" s="1"/>
  <c r="D248" i="8"/>
  <c r="P246" i="7" s="1"/>
  <c r="D239" i="8"/>
  <c r="P237" i="7" s="1"/>
  <c r="D229" i="8"/>
  <c r="P227" i="7" s="1"/>
  <c r="D222" i="8"/>
  <c r="P220" i="7" s="1"/>
  <c r="D217" i="8"/>
  <c r="P215" i="7" s="1"/>
  <c r="D126" i="8"/>
  <c r="P124" i="7" s="1"/>
  <c r="D54" i="8"/>
  <c r="P52" i="7" s="1"/>
  <c r="K72" i="6"/>
  <c r="D792" i="8"/>
  <c r="P790" i="7" s="1"/>
  <c r="D819" i="8"/>
  <c r="P817" i="7" s="1"/>
  <c r="D787" i="8"/>
  <c r="P785" i="7" s="1"/>
  <c r="D771" i="8"/>
  <c r="P769" i="7" s="1"/>
  <c r="D768" i="8"/>
  <c r="P766" i="7" s="1"/>
  <c r="D754" i="8"/>
  <c r="P752" i="7" s="1"/>
  <c r="D723" i="8"/>
  <c r="P721" i="7" s="1"/>
  <c r="D697" i="8"/>
  <c r="P695" i="7" s="1"/>
  <c r="D684" i="8"/>
  <c r="P682" i="7" s="1"/>
  <c r="D635" i="8"/>
  <c r="P633" i="7" s="1"/>
  <c r="D573" i="8"/>
  <c r="P571" i="7" s="1"/>
  <c r="D525" i="8"/>
  <c r="P523" i="7" s="1"/>
  <c r="D522" i="8"/>
  <c r="P520" i="7" s="1"/>
  <c r="D507" i="8"/>
  <c r="P505" i="7" s="1"/>
  <c r="D475" i="8"/>
  <c r="P473" i="7" s="1"/>
  <c r="D420" i="8"/>
  <c r="P418" i="7" s="1"/>
  <c r="D401" i="8"/>
  <c r="P399" i="7" s="1"/>
  <c r="D398" i="8"/>
  <c r="P396" i="7" s="1"/>
  <c r="D394" i="8"/>
  <c r="P392" i="7" s="1"/>
  <c r="D391" i="8"/>
  <c r="P389" i="7" s="1"/>
  <c r="D389" i="8"/>
  <c r="P387" i="7" s="1"/>
  <c r="D379" i="8"/>
  <c r="P377" i="7" s="1"/>
  <c r="D376" i="8"/>
  <c r="P374" i="7" s="1"/>
  <c r="D369" i="8"/>
  <c r="P367" i="7" s="1"/>
  <c r="D367" i="8"/>
  <c r="P365" i="7" s="1"/>
  <c r="D357" i="8"/>
  <c r="P355" i="7" s="1"/>
  <c r="D353" i="8"/>
  <c r="P351" i="7" s="1"/>
  <c r="D350" i="8"/>
  <c r="P348" i="7" s="1"/>
  <c r="D347" i="8"/>
  <c r="P345" i="7" s="1"/>
  <c r="D343" i="8"/>
  <c r="P341" i="7" s="1"/>
  <c r="D338" i="8"/>
  <c r="P336" i="7" s="1"/>
  <c r="D334" i="8"/>
  <c r="P332" i="7" s="1"/>
  <c r="D313" i="8"/>
  <c r="P311" i="7" s="1"/>
  <c r="D269" i="8"/>
  <c r="P267" i="7" s="1"/>
  <c r="D262" i="8"/>
  <c r="P260" i="7" s="1"/>
  <c r="D205" i="8"/>
  <c r="P203" i="7" s="1"/>
  <c r="D174" i="8"/>
  <c r="P172" i="7" s="1"/>
  <c r="D14" i="8"/>
  <c r="P12" i="7" s="1"/>
  <c r="D6" i="8"/>
  <c r="P4" i="7" s="1"/>
  <c r="K62" i="6"/>
  <c r="D828" i="8"/>
  <c r="P826" i="7" s="1"/>
  <c r="D809" i="8"/>
  <c r="P807" i="7" s="1"/>
  <c r="D784" i="8"/>
  <c r="P782" i="7" s="1"/>
  <c r="D728" i="8"/>
  <c r="P726" i="7" s="1"/>
  <c r="D713" i="8"/>
  <c r="P711" i="7" s="1"/>
  <c r="D700" i="8"/>
  <c r="P698" i="7" s="1"/>
  <c r="D665" i="8"/>
  <c r="P663" i="7" s="1"/>
  <c r="D625" i="8"/>
  <c r="P623" i="7" s="1"/>
  <c r="D803" i="8"/>
  <c r="P801" i="7" s="1"/>
  <c r="D795" i="8"/>
  <c r="P793" i="7" s="1"/>
  <c r="D761" i="8"/>
  <c r="P759" i="7" s="1"/>
  <c r="D756" i="8"/>
  <c r="P754" i="7" s="1"/>
  <c r="D746" i="8"/>
  <c r="P744" i="7" s="1"/>
  <c r="D716" i="8"/>
  <c r="P714" i="7" s="1"/>
  <c r="D689" i="8"/>
  <c r="P687" i="7" s="1"/>
  <c r="D681" i="8"/>
  <c r="P679" i="7" s="1"/>
  <c r="D674" i="8"/>
  <c r="P672" i="7" s="1"/>
  <c r="D651" i="8"/>
  <c r="P649" i="7" s="1"/>
  <c r="D649" i="8"/>
  <c r="P647" i="7" s="1"/>
  <c r="D612" i="8"/>
  <c r="P610" i="7" s="1"/>
  <c r="D593" i="8"/>
  <c r="P591" i="7" s="1"/>
  <c r="D588" i="8"/>
  <c r="P586" i="7" s="1"/>
  <c r="D583" i="8"/>
  <c r="P581" i="7" s="1"/>
  <c r="D562" i="8"/>
  <c r="P560" i="7" s="1"/>
  <c r="D546" i="8"/>
  <c r="P544" i="7" s="1"/>
  <c r="D540" i="8"/>
  <c r="P538" i="7" s="1"/>
  <c r="D536" i="8"/>
  <c r="P534" i="7" s="1"/>
  <c r="D532" i="8"/>
  <c r="P530" i="7" s="1"/>
  <c r="D502" i="8"/>
  <c r="P500" i="7" s="1"/>
  <c r="D487" i="8"/>
  <c r="P485" i="7" s="1"/>
  <c r="D464" i="8"/>
  <c r="P462" i="7" s="1"/>
  <c r="D461" i="8"/>
  <c r="P459" i="7" s="1"/>
  <c r="D458" i="8"/>
  <c r="P456" i="7" s="1"/>
  <c r="D438" i="8"/>
  <c r="P436" i="7" s="1"/>
  <c r="D432" i="8"/>
  <c r="P430" i="7" s="1"/>
  <c r="D407" i="8"/>
  <c r="P405" i="7" s="1"/>
  <c r="D361" i="8"/>
  <c r="P359" i="7" s="1"/>
  <c r="D329" i="8"/>
  <c r="P327" i="7" s="1"/>
  <c r="D296" i="8"/>
  <c r="P294" i="7" s="1"/>
  <c r="D286" i="8"/>
  <c r="P284" i="7" s="1"/>
  <c r="D202" i="8"/>
  <c r="P200" i="7" s="1"/>
  <c r="D196" i="8"/>
  <c r="P194" i="7" s="1"/>
  <c r="D162" i="8"/>
  <c r="P160" i="7" s="1"/>
  <c r="D123" i="8"/>
  <c r="P121" i="7" s="1"/>
  <c r="K24" i="6"/>
  <c r="K27" i="6"/>
  <c r="D80" i="8"/>
  <c r="P78" i="7" s="1"/>
  <c r="D68" i="8"/>
  <c r="P66" i="7" s="1"/>
  <c r="K7" i="6"/>
  <c r="D56" i="8"/>
  <c r="P54" i="7" s="1"/>
  <c r="K67" i="6"/>
  <c r="K69" i="6"/>
  <c r="D33" i="8"/>
  <c r="P31" i="7" s="1"/>
  <c r="K29" i="6"/>
  <c r="K44" i="6"/>
  <c r="K41" i="6"/>
  <c r="D23" i="8"/>
  <c r="P21" i="7" s="1"/>
  <c r="K63" i="6"/>
  <c r="K3" i="6"/>
  <c r="D11" i="8"/>
  <c r="P9" i="7" s="1"/>
  <c r="K34" i="6"/>
  <c r="K52" i="6"/>
  <c r="D186" i="8"/>
  <c r="P184" i="7" s="1"/>
  <c r="D175" i="8"/>
  <c r="P173" i="7" s="1"/>
  <c r="D163" i="8"/>
  <c r="P161" i="7" s="1"/>
  <c r="D155" i="8"/>
  <c r="P153" i="7" s="1"/>
  <c r="D113" i="8"/>
  <c r="P111" i="7" s="1"/>
  <c r="D103" i="8"/>
  <c r="P101" i="7" s="1"/>
  <c r="D97" i="8"/>
  <c r="P95" i="7" s="1"/>
  <c r="K48" i="6"/>
  <c r="L23" i="3" s="1"/>
  <c r="D83" i="8"/>
  <c r="P81" i="7" s="1"/>
  <c r="D81" i="8"/>
  <c r="P79" i="7" s="1"/>
  <c r="D79" i="8"/>
  <c r="P77" i="7" s="1"/>
  <c r="D74" i="8"/>
  <c r="P72" i="7" s="1"/>
  <c r="D64" i="8"/>
  <c r="P62" i="7" s="1"/>
  <c r="D61" i="8"/>
  <c r="P59" i="7" s="1"/>
  <c r="D52" i="8"/>
  <c r="P50" i="7" s="1"/>
  <c r="K35" i="6"/>
  <c r="K74" i="6"/>
  <c r="K11" i="6"/>
  <c r="D29" i="8"/>
  <c r="P27" i="7" s="1"/>
  <c r="D25" i="8"/>
  <c r="P23" i="7" s="1"/>
  <c r="K18" i="6"/>
  <c r="D21" i="8"/>
  <c r="P19" i="7" s="1"/>
  <c r="K8" i="6"/>
  <c r="K38" i="6"/>
  <c r="K78" i="6"/>
  <c r="D10" i="8"/>
  <c r="P8" i="7" s="1"/>
  <c r="K25" i="6"/>
  <c r="L11" i="3" s="1"/>
  <c r="K58" i="6"/>
  <c r="K43" i="6"/>
  <c r="D260" i="8"/>
  <c r="P258" i="7" s="1"/>
  <c r="D256" i="8"/>
  <c r="P254" i="7" s="1"/>
  <c r="D249" i="8"/>
  <c r="P247" i="7" s="1"/>
  <c r="D240" i="8"/>
  <c r="P238" i="7" s="1"/>
  <c r="D223" i="8"/>
  <c r="P221" i="7" s="1"/>
  <c r="D209" i="8"/>
  <c r="P207" i="7" s="1"/>
  <c r="D203" i="8"/>
  <c r="P201" i="7" s="1"/>
  <c r="D195" i="8"/>
  <c r="P193" i="7" s="1"/>
  <c r="D192" i="8"/>
  <c r="P190" i="7" s="1"/>
  <c r="D188" i="8"/>
  <c r="P186" i="7" s="1"/>
  <c r="D160" i="8"/>
  <c r="P158" i="7" s="1"/>
  <c r="D140" i="8"/>
  <c r="P138" i="7" s="1"/>
  <c r="D138" i="8"/>
  <c r="P136" i="7" s="1"/>
  <c r="D135" i="8"/>
  <c r="P133" i="7" s="1"/>
  <c r="D130" i="8"/>
  <c r="P128" i="7" s="1"/>
  <c r="D124" i="8"/>
  <c r="P122" i="7" s="1"/>
  <c r="K51" i="6"/>
  <c r="D106" i="8"/>
  <c r="P104" i="7" s="1"/>
  <c r="K53" i="6"/>
  <c r="D66" i="8"/>
  <c r="P64" i="7" s="1"/>
  <c r="D58" i="8"/>
  <c r="P56" i="7" s="1"/>
  <c r="D43" i="8"/>
  <c r="P41" i="7" s="1"/>
  <c r="D31" i="8"/>
  <c r="P29" i="7" s="1"/>
  <c r="D18" i="8"/>
  <c r="P16" i="7" s="1"/>
  <c r="K22" i="6"/>
  <c r="D15" i="8"/>
  <c r="P13" i="7" s="1"/>
  <c r="L14" i="12" s="1"/>
  <c r="K54" i="6"/>
  <c r="D12" i="8"/>
  <c r="P10" i="7" s="1"/>
  <c r="K50" i="6"/>
  <c r="K23" i="6"/>
  <c r="D7" i="8"/>
  <c r="P5" i="7" s="1"/>
  <c r="K12" i="6"/>
  <c r="D208" i="8"/>
  <c r="P206" i="7" s="1"/>
  <c r="D200" i="8"/>
  <c r="P198" i="7" s="1"/>
  <c r="D180" i="8"/>
  <c r="P178" i="7" s="1"/>
  <c r="D172" i="8"/>
  <c r="P170" i="7" s="1"/>
  <c r="D159" i="8"/>
  <c r="P157" i="7" s="1"/>
  <c r="D145" i="8"/>
  <c r="P143" i="7" s="1"/>
  <c r="D129" i="8"/>
  <c r="P127" i="7" s="1"/>
  <c r="D112" i="8"/>
  <c r="P110" i="7" s="1"/>
  <c r="D108" i="8"/>
  <c r="P106" i="7" s="1"/>
  <c r="D96" i="8"/>
  <c r="P94" i="7" s="1"/>
  <c r="D82" i="8"/>
  <c r="P80" i="7" s="1"/>
  <c r="D72" i="8"/>
  <c r="P70" i="7" s="1"/>
  <c r="D60" i="8"/>
  <c r="P58" i="7" s="1"/>
  <c r="D57" i="8"/>
  <c r="P55" i="7" s="1"/>
  <c r="K65" i="6"/>
  <c r="D42" i="8"/>
  <c r="P40" i="7" s="1"/>
  <c r="K20" i="6"/>
  <c r="D37" i="8"/>
  <c r="P35" i="7" s="1"/>
  <c r="D34" i="8"/>
  <c r="P32" i="7" s="1"/>
  <c r="K45" i="6"/>
  <c r="D28" i="8"/>
  <c r="P26" i="7" s="1"/>
  <c r="K77" i="6"/>
  <c r="D17" i="8"/>
  <c r="P15" i="7" s="1"/>
  <c r="K6" i="6"/>
  <c r="K37" i="6"/>
  <c r="D9" i="8"/>
  <c r="P7" i="7" s="1"/>
  <c r="K32" i="6"/>
  <c r="D306" i="8"/>
  <c r="P304" i="7" s="1"/>
  <c r="D292" i="8"/>
  <c r="P290" i="7" s="1"/>
  <c r="D273" i="8"/>
  <c r="P271" i="7" s="1"/>
  <c r="D244" i="8"/>
  <c r="P242" i="7" s="1"/>
  <c r="D235" i="8"/>
  <c r="P233" i="7" s="1"/>
  <c r="D220" i="8"/>
  <c r="P218" i="7" s="1"/>
  <c r="D211" i="8"/>
  <c r="P209" i="7" s="1"/>
  <c r="D194" i="8"/>
  <c r="P192" i="7" s="1"/>
  <c r="D191" i="8"/>
  <c r="P189" i="7" s="1"/>
  <c r="D187" i="8"/>
  <c r="P185" i="7" s="1"/>
  <c r="D156" i="8"/>
  <c r="P154" i="7" s="1"/>
  <c r="D153" i="8"/>
  <c r="P151" i="7" s="1"/>
  <c r="D139" i="8"/>
  <c r="P137" i="7" s="1"/>
  <c r="D104" i="8"/>
  <c r="P102" i="7" s="1"/>
  <c r="D90" i="8"/>
  <c r="P88" i="7" s="1"/>
  <c r="D84" i="8"/>
  <c r="P82" i="7" s="1"/>
  <c r="K4" i="6"/>
  <c r="D45" i="8"/>
  <c r="P43" i="7" s="1"/>
  <c r="K76" i="6"/>
  <c r="K31" i="6"/>
  <c r="L14" i="3" s="1"/>
  <c r="K71" i="6"/>
  <c r="K17" i="6"/>
  <c r="K61" i="6"/>
  <c r="K42" i="6"/>
  <c r="O327" i="14" l="1"/>
  <c r="O326" i="14"/>
  <c r="O1431" i="14"/>
  <c r="O1432" i="14"/>
  <c r="O1750" i="14"/>
  <c r="O1751" i="14"/>
  <c r="O1227" i="14"/>
  <c r="O1226" i="14"/>
  <c r="O1228" i="14"/>
  <c r="O1229" i="14"/>
  <c r="O1553" i="14"/>
  <c r="O1554" i="14"/>
  <c r="O1556" i="14"/>
  <c r="O1555" i="14"/>
  <c r="O2031" i="14"/>
  <c r="O2032" i="14"/>
  <c r="O1971" i="14"/>
  <c r="O1972" i="14"/>
  <c r="O161" i="14"/>
  <c r="O162" i="14"/>
  <c r="O1339" i="14"/>
  <c r="O1336" i="14"/>
  <c r="O1337" i="14"/>
  <c r="O1338" i="14"/>
  <c r="O1189" i="14"/>
  <c r="O1185" i="14"/>
  <c r="O1188" i="14"/>
  <c r="O1186" i="14"/>
  <c r="O1187" i="14"/>
  <c r="O1141" i="14"/>
  <c r="O1140" i="14"/>
  <c r="O1139" i="14"/>
  <c r="O1946" i="14"/>
  <c r="O1945" i="14"/>
  <c r="O1947" i="14"/>
  <c r="O1948" i="14"/>
  <c r="O247" i="14"/>
  <c r="O245" i="14"/>
  <c r="O246" i="14"/>
  <c r="O921" i="14"/>
  <c r="O922" i="14"/>
  <c r="O923" i="14"/>
  <c r="O2130" i="14"/>
  <c r="O2129" i="14"/>
  <c r="O2131" i="14"/>
  <c r="O1614" i="14"/>
  <c r="O1615" i="14"/>
  <c r="O1611" i="14"/>
  <c r="O1612" i="14"/>
  <c r="O1613" i="14"/>
  <c r="O1157" i="14"/>
  <c r="O1158" i="14"/>
  <c r="O1159" i="14"/>
  <c r="O1485" i="14"/>
  <c r="O1486" i="14"/>
  <c r="O1658" i="14"/>
  <c r="O1659" i="14"/>
  <c r="O1660" i="14"/>
  <c r="O877" i="14"/>
  <c r="O879" i="14"/>
  <c r="O880" i="14"/>
  <c r="O878" i="14"/>
  <c r="O495" i="14"/>
  <c r="O496" i="14"/>
  <c r="O497" i="14"/>
  <c r="O143" i="14"/>
  <c r="O142" i="14"/>
  <c r="O313" i="14"/>
  <c r="O314" i="14"/>
  <c r="O649" i="14"/>
  <c r="O648" i="14"/>
  <c r="O1146" i="14"/>
  <c r="O1148" i="14"/>
  <c r="O1147" i="14"/>
  <c r="O1650" i="14"/>
  <c r="O1651" i="14"/>
  <c r="O239" i="14"/>
  <c r="O240" i="14"/>
  <c r="O241" i="14"/>
  <c r="O242" i="14"/>
  <c r="O238" i="14"/>
  <c r="O583" i="14"/>
  <c r="O582" i="14"/>
  <c r="O580" i="14"/>
  <c r="O581" i="14"/>
  <c r="O579" i="14"/>
  <c r="O917" i="14"/>
  <c r="O916" i="14"/>
  <c r="O918" i="14"/>
  <c r="O179" i="14"/>
  <c r="O181" i="14"/>
  <c r="O180" i="14"/>
  <c r="O679" i="14"/>
  <c r="O680" i="14"/>
  <c r="O1021" i="14"/>
  <c r="O1019" i="14"/>
  <c r="O1020" i="14"/>
  <c r="O1022" i="14"/>
  <c r="O1359" i="14"/>
  <c r="O1357" i="14"/>
  <c r="O1358" i="14"/>
  <c r="O1360" i="14"/>
  <c r="O1682" i="14"/>
  <c r="O1683" i="14"/>
  <c r="O1681" i="14"/>
  <c r="O1307" i="14"/>
  <c r="O1306" i="14"/>
  <c r="O1308" i="14"/>
  <c r="O1309" i="14"/>
  <c r="O1644" i="14"/>
  <c r="O1645" i="14"/>
  <c r="O2103" i="14"/>
  <c r="O2104" i="14"/>
  <c r="O2054" i="14"/>
  <c r="O2053" i="14"/>
  <c r="O1085" i="14"/>
  <c r="O1086" i="14"/>
  <c r="O1087" i="14"/>
  <c r="O1415" i="14"/>
  <c r="O1414" i="14"/>
  <c r="O1818" i="14"/>
  <c r="O1817" i="14"/>
  <c r="O1816" i="14"/>
  <c r="O103" i="14"/>
  <c r="O101" i="14"/>
  <c r="O102" i="14"/>
  <c r="O611" i="14"/>
  <c r="O612" i="14"/>
  <c r="O613" i="14"/>
  <c r="O1283" i="14"/>
  <c r="O1281" i="14"/>
  <c r="O1282" i="14"/>
  <c r="O1758" i="14"/>
  <c r="O1759" i="14"/>
  <c r="O2073" i="14"/>
  <c r="O2071" i="14"/>
  <c r="O2072" i="14"/>
  <c r="O274" i="14"/>
  <c r="O275" i="14"/>
  <c r="O445" i="14"/>
  <c r="O444" i="14"/>
  <c r="O790" i="14"/>
  <c r="O791" i="14"/>
  <c r="O1109" i="14"/>
  <c r="O1113" i="14"/>
  <c r="O1110" i="14"/>
  <c r="O1111" i="14"/>
  <c r="O1112" i="14"/>
  <c r="O1440" i="14"/>
  <c r="O1441" i="14"/>
  <c r="O1762" i="14"/>
  <c r="O1761" i="14"/>
  <c r="O1763" i="14"/>
  <c r="O1760" i="14"/>
  <c r="O2074" i="14"/>
  <c r="O2075" i="14"/>
  <c r="O297" i="14"/>
  <c r="O298" i="14"/>
  <c r="O299" i="14"/>
  <c r="O1200" i="14"/>
  <c r="O1201" i="14"/>
  <c r="O1202" i="14"/>
  <c r="O1522" i="14"/>
  <c r="O1523" i="14"/>
  <c r="O1524" i="14"/>
  <c r="O1525" i="14"/>
  <c r="O1694" i="14"/>
  <c r="O1695" i="14"/>
  <c r="O1697" i="14"/>
  <c r="O1696" i="14"/>
  <c r="O2003" i="14"/>
  <c r="O2004" i="14"/>
  <c r="O1966" i="14"/>
  <c r="O1967" i="14"/>
  <c r="O1965" i="14"/>
  <c r="O163" i="14"/>
  <c r="O164" i="14"/>
  <c r="O335" i="14"/>
  <c r="O333" i="14"/>
  <c r="O334" i="14"/>
  <c r="O332" i="14"/>
  <c r="O499" i="14"/>
  <c r="O501" i="14"/>
  <c r="O498" i="14"/>
  <c r="O500" i="14"/>
  <c r="O666" i="14"/>
  <c r="O667" i="14"/>
  <c r="O849" i="14"/>
  <c r="O848" i="14"/>
  <c r="O850" i="14"/>
  <c r="O1343" i="14"/>
  <c r="O1340" i="14"/>
  <c r="O1341" i="14"/>
  <c r="O1342" i="14"/>
  <c r="O1666" i="14"/>
  <c r="O1667" i="14"/>
  <c r="O1668" i="14"/>
  <c r="O71" i="14"/>
  <c r="O67" i="14"/>
  <c r="O69" i="14"/>
  <c r="O70" i="14"/>
  <c r="O68" i="14"/>
  <c r="O263" i="14"/>
  <c r="O264" i="14"/>
  <c r="O262" i="14"/>
  <c r="O433" i="14"/>
  <c r="O434" i="14"/>
  <c r="O601" i="14"/>
  <c r="O600" i="14"/>
  <c r="O773" i="14"/>
  <c r="O774" i="14"/>
  <c r="O775" i="14"/>
  <c r="O771" i="14"/>
  <c r="O772" i="14"/>
  <c r="O935" i="14"/>
  <c r="O936" i="14"/>
  <c r="O31" i="14"/>
  <c r="O32" i="14"/>
  <c r="O33" i="14"/>
  <c r="O367" i="14"/>
  <c r="O368" i="14"/>
  <c r="O539" i="14"/>
  <c r="O538" i="14"/>
  <c r="O701" i="14"/>
  <c r="O702" i="14"/>
  <c r="O698" i="14"/>
  <c r="O699" i="14"/>
  <c r="O700" i="14"/>
  <c r="O887" i="14"/>
  <c r="O888" i="14"/>
  <c r="O1039" i="14"/>
  <c r="O1040" i="14"/>
  <c r="O1208" i="14"/>
  <c r="O1209" i="14"/>
  <c r="O1210" i="14"/>
  <c r="O1534" i="14"/>
  <c r="O1533" i="14"/>
  <c r="O1490" i="14"/>
  <c r="O1488" i="14"/>
  <c r="O1489" i="14"/>
  <c r="O1487" i="14"/>
  <c r="O1810" i="14"/>
  <c r="O1811" i="14"/>
  <c r="O1970" i="14"/>
  <c r="O1968" i="14"/>
  <c r="O1969" i="14"/>
  <c r="O2123" i="14"/>
  <c r="O2124" i="14"/>
  <c r="O95" i="14"/>
  <c r="O96" i="14"/>
  <c r="O93" i="14"/>
  <c r="O94" i="14"/>
  <c r="O267" i="14"/>
  <c r="O269" i="14"/>
  <c r="O270" i="14"/>
  <c r="O268" i="14"/>
  <c r="O439" i="14"/>
  <c r="O437" i="14"/>
  <c r="O438" i="14"/>
  <c r="O607" i="14"/>
  <c r="O606" i="14"/>
  <c r="O608" i="14"/>
  <c r="O781" i="14"/>
  <c r="O778" i="14"/>
  <c r="O780" i="14"/>
  <c r="O779" i="14"/>
  <c r="O938" i="14"/>
  <c r="O939" i="14"/>
  <c r="O1103" i="14"/>
  <c r="O1104" i="14"/>
  <c r="O1279" i="14"/>
  <c r="O1278" i="14"/>
  <c r="O1433" i="14"/>
  <c r="O1434" i="14"/>
  <c r="O1606" i="14"/>
  <c r="O1607" i="14"/>
  <c r="O1608" i="14"/>
  <c r="O1754" i="14"/>
  <c r="O1752" i="14"/>
  <c r="O1753" i="14"/>
  <c r="O1838" i="14"/>
  <c r="O1836" i="14"/>
  <c r="O1837" i="14"/>
  <c r="O1776" i="14"/>
  <c r="O1777" i="14"/>
  <c r="O1930" i="14"/>
  <c r="O1929" i="14"/>
  <c r="O2087" i="14"/>
  <c r="O2088" i="14"/>
  <c r="O2089" i="14"/>
  <c r="O121" i="14"/>
  <c r="O122" i="14"/>
  <c r="O123" i="14"/>
  <c r="O124" i="14"/>
  <c r="O291" i="14"/>
  <c r="O293" i="14"/>
  <c r="O292" i="14"/>
  <c r="O465" i="14"/>
  <c r="O467" i="14"/>
  <c r="O466" i="14"/>
  <c r="O468" i="14"/>
  <c r="O631" i="14"/>
  <c r="O630" i="14"/>
  <c r="O629" i="14"/>
  <c r="O632" i="14"/>
  <c r="O805" i="14"/>
  <c r="O806" i="14"/>
  <c r="O804" i="14"/>
  <c r="O967" i="14"/>
  <c r="O968" i="14"/>
  <c r="O1129" i="14"/>
  <c r="O1130" i="14"/>
  <c r="O1461" i="14"/>
  <c r="O1460" i="14"/>
  <c r="O1631" i="14"/>
  <c r="O1632" i="14"/>
  <c r="O1634" i="14"/>
  <c r="O1633" i="14"/>
  <c r="O1782" i="14"/>
  <c r="O1783" i="14"/>
  <c r="O1934" i="14"/>
  <c r="O1932" i="14"/>
  <c r="O1933" i="14"/>
  <c r="O127" i="14"/>
  <c r="O128" i="14"/>
  <c r="O129" i="14"/>
  <c r="O125" i="14"/>
  <c r="O126" i="14"/>
  <c r="O295" i="14"/>
  <c r="O296" i="14"/>
  <c r="O294" i="14"/>
  <c r="O633" i="14"/>
  <c r="O635" i="14"/>
  <c r="O634" i="14"/>
  <c r="O807" i="14"/>
  <c r="O809" i="14"/>
  <c r="O808" i="14"/>
  <c r="O810" i="14"/>
  <c r="O969" i="14"/>
  <c r="O970" i="14"/>
  <c r="O971" i="14"/>
  <c r="O1133" i="14"/>
  <c r="O1131" i="14"/>
  <c r="O1132" i="14"/>
  <c r="O1134" i="14"/>
  <c r="O1303" i="14"/>
  <c r="O1301" i="14"/>
  <c r="O1302" i="14"/>
  <c r="O1463" i="14"/>
  <c r="O1462" i="14"/>
  <c r="O1464" i="14"/>
  <c r="O1635" i="14"/>
  <c r="O1636" i="14"/>
  <c r="O1938" i="14"/>
  <c r="O1935" i="14"/>
  <c r="O1936" i="14"/>
  <c r="O1937" i="14"/>
  <c r="O2094" i="14"/>
  <c r="O2093" i="14"/>
  <c r="O151" i="14"/>
  <c r="O149" i="14"/>
  <c r="O150" i="14"/>
  <c r="O319" i="14"/>
  <c r="O320" i="14"/>
  <c r="O321" i="14"/>
  <c r="O318" i="14"/>
  <c r="O487" i="14"/>
  <c r="O488" i="14"/>
  <c r="O489" i="14"/>
  <c r="O2" i="14"/>
  <c r="O3" i="14"/>
  <c r="O4" i="14"/>
  <c r="O175" i="14"/>
  <c r="O176" i="14"/>
  <c r="O177" i="14"/>
  <c r="O174" i="14"/>
  <c r="O511" i="14"/>
  <c r="O512" i="14"/>
  <c r="O513" i="14"/>
  <c r="O510" i="14"/>
  <c r="O674" i="14"/>
  <c r="O675" i="14"/>
  <c r="O676" i="14"/>
  <c r="O677" i="14"/>
  <c r="O1013" i="14"/>
  <c r="O1014" i="14"/>
  <c r="O1179" i="14"/>
  <c r="O1180" i="14"/>
  <c r="O1354" i="14"/>
  <c r="O1352" i="14"/>
  <c r="O1353" i="14"/>
  <c r="O1504" i="14"/>
  <c r="O1505" i="14"/>
  <c r="O1678" i="14"/>
  <c r="O1677" i="14"/>
  <c r="O717" i="14"/>
  <c r="O718" i="14"/>
  <c r="O719" i="14"/>
  <c r="O897" i="14"/>
  <c r="O898" i="14"/>
  <c r="O899" i="14"/>
  <c r="O1053" i="14"/>
  <c r="O1054" i="14"/>
  <c r="O1223" i="14"/>
  <c r="O1221" i="14"/>
  <c r="O1222" i="14"/>
  <c r="O1388" i="14"/>
  <c r="O1389" i="14"/>
  <c r="O1550" i="14"/>
  <c r="O1549" i="14"/>
  <c r="O1710" i="14"/>
  <c r="O1711" i="14"/>
  <c r="O1709" i="14"/>
  <c r="O1863" i="14"/>
  <c r="O1864" i="14"/>
  <c r="O2026" i="14"/>
  <c r="O2023" i="14"/>
  <c r="O2024" i="14"/>
  <c r="O2025" i="14"/>
  <c r="O2027" i="14"/>
  <c r="O1807" i="14"/>
  <c r="O1808" i="14"/>
  <c r="O1809" i="14"/>
  <c r="O1986" i="14"/>
  <c r="O1985" i="14"/>
  <c r="O57" i="14"/>
  <c r="O58" i="14"/>
  <c r="O397" i="14"/>
  <c r="O398" i="14"/>
  <c r="O396" i="14"/>
  <c r="O1065" i="14"/>
  <c r="O1064" i="14"/>
  <c r="O135" i="14"/>
  <c r="O134" i="14"/>
  <c r="O842" i="14"/>
  <c r="O843" i="14"/>
  <c r="O1001" i="14"/>
  <c r="O999" i="14"/>
  <c r="O1000" i="14"/>
  <c r="O91" i="14"/>
  <c r="O92" i="14"/>
  <c r="O265" i="14"/>
  <c r="O266" i="14"/>
  <c r="O435" i="14"/>
  <c r="O436" i="14"/>
  <c r="O602" i="14"/>
  <c r="O603" i="14"/>
  <c r="O604" i="14"/>
  <c r="O605" i="14"/>
  <c r="O777" i="14"/>
  <c r="O776" i="14"/>
  <c r="O1101" i="14"/>
  <c r="O1102" i="14"/>
  <c r="O1275" i="14"/>
  <c r="O1276" i="14"/>
  <c r="O1277" i="14"/>
  <c r="O1603" i="14"/>
  <c r="O1604" i="14"/>
  <c r="O1605" i="14"/>
  <c r="O665" i="14"/>
  <c r="O664" i="14"/>
  <c r="O847" i="14"/>
  <c r="O846" i="14"/>
  <c r="O1005" i="14"/>
  <c r="O1006" i="14"/>
  <c r="O1493" i="14"/>
  <c r="O1494" i="14"/>
  <c r="O983" i="14"/>
  <c r="O984" i="14"/>
  <c r="O1319" i="14"/>
  <c r="O1320" i="14"/>
  <c r="O1318" i="14"/>
  <c r="O1475" i="14"/>
  <c r="O1476" i="14"/>
  <c r="O1477" i="14"/>
  <c r="O51" i="14"/>
  <c r="O52" i="14"/>
  <c r="O410" i="14"/>
  <c r="O411" i="14"/>
  <c r="O413" i="14"/>
  <c r="O412" i="14"/>
  <c r="O749" i="14"/>
  <c r="O747" i="14"/>
  <c r="O748" i="14"/>
  <c r="O7" i="14"/>
  <c r="O8" i="14"/>
  <c r="O9" i="14"/>
  <c r="O515" i="14"/>
  <c r="O517" i="14"/>
  <c r="O516" i="14"/>
  <c r="O862" i="14"/>
  <c r="O863" i="14"/>
  <c r="O1509" i="14"/>
  <c r="O1508" i="14"/>
  <c r="O1790" i="14"/>
  <c r="O1789" i="14"/>
  <c r="O1886" i="14"/>
  <c r="O1884" i="14"/>
  <c r="O1885" i="14"/>
  <c r="O1887" i="14"/>
  <c r="O74" i="14"/>
  <c r="O75" i="14"/>
  <c r="O416" i="14"/>
  <c r="O417" i="14"/>
  <c r="O586" i="14"/>
  <c r="O587" i="14"/>
  <c r="O1584" i="14"/>
  <c r="O1585" i="14"/>
  <c r="O1586" i="14"/>
  <c r="O1587" i="14"/>
  <c r="O1734" i="14"/>
  <c r="O1735" i="14"/>
  <c r="O1736" i="14"/>
  <c r="O1977" i="14"/>
  <c r="O1975" i="14"/>
  <c r="O1976" i="14"/>
  <c r="O1910" i="14"/>
  <c r="O1911" i="14"/>
  <c r="O1912" i="14"/>
  <c r="O441" i="14"/>
  <c r="O442" i="14"/>
  <c r="O443" i="14"/>
  <c r="O789" i="14"/>
  <c r="O786" i="14"/>
  <c r="O787" i="14"/>
  <c r="O788" i="14"/>
  <c r="O945" i="14"/>
  <c r="O943" i="14"/>
  <c r="O944" i="14"/>
  <c r="O942" i="14"/>
  <c r="O1915" i="14"/>
  <c r="O1916" i="14"/>
  <c r="O1917" i="14"/>
  <c r="O104" i="14"/>
  <c r="O105" i="14"/>
  <c r="O946" i="14"/>
  <c r="O947" i="14"/>
  <c r="O948" i="14"/>
  <c r="O1284" i="14"/>
  <c r="O1285" i="14"/>
  <c r="O1286" i="14"/>
  <c r="O1616" i="14"/>
  <c r="O1617" i="14"/>
  <c r="O1918" i="14"/>
  <c r="O1919" i="14"/>
  <c r="O1920" i="14"/>
  <c r="O1921" i="14"/>
  <c r="O471" i="14"/>
  <c r="O470" i="14"/>
  <c r="O638" i="14"/>
  <c r="O636" i="14"/>
  <c r="O637" i="14"/>
  <c r="O152" i="14"/>
  <c r="O153" i="14"/>
  <c r="O154" i="14"/>
  <c r="O322" i="14"/>
  <c r="O323" i="14"/>
  <c r="O325" i="14"/>
  <c r="O324" i="14"/>
  <c r="O491" i="14"/>
  <c r="O490" i="14"/>
  <c r="O841" i="14"/>
  <c r="O840" i="14"/>
  <c r="O997" i="14"/>
  <c r="O996" i="14"/>
  <c r="O998" i="14"/>
  <c r="O1331" i="14"/>
  <c r="O1332" i="14"/>
  <c r="O688" i="14"/>
  <c r="O689" i="14"/>
  <c r="O690" i="14"/>
  <c r="O1333" i="14"/>
  <c r="O1334" i="14"/>
  <c r="O1906" i="14"/>
  <c r="O1907" i="14"/>
  <c r="O1908" i="14"/>
  <c r="O1909" i="14"/>
  <c r="O15" i="14"/>
  <c r="O13" i="14"/>
  <c r="O14" i="14"/>
  <c r="O184" i="14"/>
  <c r="O185" i="14"/>
  <c r="O351" i="14"/>
  <c r="O352" i="14"/>
  <c r="O349" i="14"/>
  <c r="O350" i="14"/>
  <c r="O520" i="14"/>
  <c r="O521" i="14"/>
  <c r="O523" i="14"/>
  <c r="O522" i="14"/>
  <c r="O683" i="14"/>
  <c r="O684" i="14"/>
  <c r="O869" i="14"/>
  <c r="O868" i="14"/>
  <c r="O866" i="14"/>
  <c r="O867" i="14"/>
  <c r="O1026" i="14"/>
  <c r="O1027" i="14"/>
  <c r="O1193" i="14"/>
  <c r="O1194" i="14"/>
  <c r="O1192" i="14"/>
  <c r="O1191" i="14"/>
  <c r="O1365" i="14"/>
  <c r="O1364" i="14"/>
  <c r="O1512" i="14"/>
  <c r="O1513" i="14"/>
  <c r="O88" i="14"/>
  <c r="O89" i="14"/>
  <c r="O90" i="14"/>
  <c r="O282" i="14"/>
  <c r="O283" i="14"/>
  <c r="O451" i="14"/>
  <c r="O453" i="14"/>
  <c r="O454" i="14"/>
  <c r="O452" i="14"/>
  <c r="O622" i="14"/>
  <c r="O621" i="14"/>
  <c r="O957" i="14"/>
  <c r="O955" i="14"/>
  <c r="O956" i="14"/>
  <c r="O223" i="14"/>
  <c r="O222" i="14"/>
  <c r="O391" i="14"/>
  <c r="O392" i="14"/>
  <c r="O559" i="14"/>
  <c r="O561" i="14"/>
  <c r="O558" i="14"/>
  <c r="O560" i="14"/>
  <c r="O562" i="14"/>
  <c r="O725" i="14"/>
  <c r="O726" i="14"/>
  <c r="O727" i="14"/>
  <c r="O728" i="14"/>
  <c r="O1061" i="14"/>
  <c r="O1060" i="14"/>
  <c r="O1059" i="14"/>
  <c r="O1231" i="14"/>
  <c r="O1230" i="14"/>
  <c r="O1232" i="14"/>
  <c r="O1234" i="14"/>
  <c r="O1233" i="14"/>
  <c r="O1558" i="14"/>
  <c r="O1559" i="14"/>
  <c r="O1560" i="14"/>
  <c r="O1557" i="14"/>
  <c r="O1181" i="14"/>
  <c r="O1183" i="14"/>
  <c r="O1182" i="14"/>
  <c r="O1184" i="14"/>
  <c r="O1355" i="14"/>
  <c r="O1356" i="14"/>
  <c r="O1507" i="14"/>
  <c r="O1506" i="14"/>
  <c r="O1679" i="14"/>
  <c r="O1680" i="14"/>
  <c r="O1830" i="14"/>
  <c r="O1829" i="14"/>
  <c r="O1988" i="14"/>
  <c r="O1989" i="14"/>
  <c r="O1987" i="14"/>
  <c r="O1774" i="14"/>
  <c r="O1775" i="14"/>
  <c r="O1773" i="14"/>
  <c r="O1772" i="14"/>
  <c r="O2086" i="14"/>
  <c r="O2084" i="14"/>
  <c r="O2085" i="14"/>
  <c r="O119" i="14"/>
  <c r="O117" i="14"/>
  <c r="O118" i="14"/>
  <c r="O287" i="14"/>
  <c r="O286" i="14"/>
  <c r="O459" i="14"/>
  <c r="O460" i="14"/>
  <c r="O625" i="14"/>
  <c r="O624" i="14"/>
  <c r="O801" i="14"/>
  <c r="O800" i="14"/>
  <c r="O961" i="14"/>
  <c r="O959" i="14"/>
  <c r="O960" i="14"/>
  <c r="O1125" i="14"/>
  <c r="O1124" i="14"/>
  <c r="O1123" i="14"/>
  <c r="O1295" i="14"/>
  <c r="O1294" i="14"/>
  <c r="O1455" i="14"/>
  <c r="O1454" i="14"/>
  <c r="O1456" i="14"/>
  <c r="O1858" i="14"/>
  <c r="O1856" i="14"/>
  <c r="O1857" i="14"/>
  <c r="O2015" i="14"/>
  <c r="O2016" i="14"/>
  <c r="O1796" i="14"/>
  <c r="O1795" i="14"/>
  <c r="O1954" i="14"/>
  <c r="O1953" i="14"/>
  <c r="O1955" i="14"/>
  <c r="O144" i="14"/>
  <c r="O145" i="14"/>
  <c r="O481" i="14"/>
  <c r="O482" i="14"/>
  <c r="O650" i="14"/>
  <c r="O651" i="14"/>
  <c r="O652" i="14"/>
  <c r="O831" i="14"/>
  <c r="O832" i="14"/>
  <c r="O985" i="14"/>
  <c r="O986" i="14"/>
  <c r="O987" i="14"/>
  <c r="O988" i="14"/>
  <c r="O1149" i="14"/>
  <c r="O1151" i="14"/>
  <c r="O1150" i="14"/>
  <c r="O1323" i="14"/>
  <c r="O1322" i="14"/>
  <c r="O1321" i="14"/>
  <c r="O1478" i="14"/>
  <c r="O1479" i="14"/>
  <c r="O1652" i="14"/>
  <c r="O1653" i="14"/>
  <c r="O1802" i="14"/>
  <c r="O1799" i="14"/>
  <c r="O1800" i="14"/>
  <c r="O1801" i="14"/>
  <c r="O1958" i="14"/>
  <c r="O1959" i="14"/>
  <c r="O146" i="14"/>
  <c r="O147" i="14"/>
  <c r="O148" i="14"/>
  <c r="O317" i="14"/>
  <c r="O316" i="14"/>
  <c r="O483" i="14"/>
  <c r="O485" i="14"/>
  <c r="O486" i="14"/>
  <c r="O484" i="14"/>
  <c r="O837" i="14"/>
  <c r="O833" i="14"/>
  <c r="O836" i="14"/>
  <c r="O834" i="14"/>
  <c r="O835" i="14"/>
  <c r="O989" i="14"/>
  <c r="O990" i="14"/>
  <c r="O1153" i="14"/>
  <c r="O1152" i="14"/>
  <c r="O1324" i="14"/>
  <c r="O1325" i="14"/>
  <c r="O1326" i="14"/>
  <c r="O1483" i="14"/>
  <c r="O1481" i="14"/>
  <c r="O1482" i="14"/>
  <c r="O1480" i="14"/>
  <c r="O1960" i="14"/>
  <c r="O1961" i="14"/>
  <c r="O2114" i="14"/>
  <c r="O2116" i="14"/>
  <c r="O2113" i="14"/>
  <c r="O2115" i="14"/>
  <c r="O173" i="14"/>
  <c r="O172" i="14"/>
  <c r="O341" i="14"/>
  <c r="O340" i="14"/>
  <c r="O507" i="14"/>
  <c r="O509" i="14"/>
  <c r="O506" i="14"/>
  <c r="O508" i="14"/>
  <c r="O26" i="14"/>
  <c r="O27" i="14"/>
  <c r="O362" i="14"/>
  <c r="O363" i="14"/>
  <c r="O533" i="14"/>
  <c r="O534" i="14"/>
  <c r="O693" i="14"/>
  <c r="O694" i="14"/>
  <c r="O691" i="14"/>
  <c r="O692" i="14"/>
  <c r="O881" i="14"/>
  <c r="O882" i="14"/>
  <c r="O883" i="14"/>
  <c r="O1035" i="14"/>
  <c r="O1036" i="14"/>
  <c r="O1203" i="14"/>
  <c r="O1205" i="14"/>
  <c r="O1204" i="14"/>
  <c r="O1371" i="14"/>
  <c r="O1374" i="14"/>
  <c r="O1372" i="14"/>
  <c r="O1373" i="14"/>
  <c r="O1526" i="14"/>
  <c r="O1527" i="14"/>
  <c r="O1528" i="14"/>
  <c r="O1529" i="14"/>
  <c r="O1698" i="14"/>
  <c r="O1699" i="14"/>
  <c r="O742" i="14"/>
  <c r="O743" i="14"/>
  <c r="O913" i="14"/>
  <c r="O911" i="14"/>
  <c r="O912" i="14"/>
  <c r="O1247" i="14"/>
  <c r="O1248" i="14"/>
  <c r="O1249" i="14"/>
  <c r="O1405" i="14"/>
  <c r="O1404" i="14"/>
  <c r="O1574" i="14"/>
  <c r="O1575" i="14"/>
  <c r="O1576" i="14"/>
  <c r="O1571" i="14"/>
  <c r="O1572" i="14"/>
  <c r="O1573" i="14"/>
  <c r="O1726" i="14"/>
  <c r="O1727" i="14"/>
  <c r="O1725" i="14"/>
  <c r="O1878" i="14"/>
  <c r="O1877" i="14"/>
  <c r="O2046" i="14"/>
  <c r="O2047" i="14"/>
  <c r="O2048" i="14"/>
  <c r="O2049" i="14"/>
  <c r="O1828" i="14"/>
  <c r="O1827" i="14"/>
  <c r="O2006" i="14"/>
  <c r="O2005" i="14"/>
  <c r="O2007" i="14"/>
  <c r="O2008" i="14"/>
  <c r="O39" i="14"/>
  <c r="O37" i="14"/>
  <c r="O38" i="14"/>
  <c r="O36" i="14"/>
  <c r="O199" i="14"/>
  <c r="O200" i="14"/>
  <c r="O201" i="14"/>
  <c r="O202" i="14"/>
  <c r="O198" i="14"/>
  <c r="O375" i="14"/>
  <c r="O373" i="14"/>
  <c r="O374" i="14"/>
  <c r="O544" i="14"/>
  <c r="O545" i="14"/>
  <c r="O709" i="14"/>
  <c r="O710" i="14"/>
  <c r="O708" i="14"/>
  <c r="O893" i="14"/>
  <c r="O891" i="14"/>
  <c r="O892" i="14"/>
  <c r="O1045" i="14"/>
  <c r="O1044" i="14"/>
  <c r="O1046" i="14"/>
  <c r="O1215" i="14"/>
  <c r="O1214" i="14"/>
  <c r="O1381" i="14"/>
  <c r="O1382" i="14"/>
  <c r="O1537" i="14"/>
  <c r="O1538" i="14"/>
  <c r="O1539" i="14"/>
  <c r="O1540" i="14"/>
  <c r="O1541" i="14"/>
  <c r="O111" i="14"/>
  <c r="O112" i="14"/>
  <c r="O305" i="14"/>
  <c r="O306" i="14"/>
  <c r="O475" i="14"/>
  <c r="O476" i="14"/>
  <c r="O641" i="14"/>
  <c r="O642" i="14"/>
  <c r="O817" i="14"/>
  <c r="O816" i="14"/>
  <c r="O818" i="14"/>
  <c r="O819" i="14"/>
  <c r="O820" i="14"/>
  <c r="O72" i="14"/>
  <c r="O73" i="14"/>
  <c r="O243" i="14"/>
  <c r="O244" i="14"/>
  <c r="O415" i="14"/>
  <c r="O414" i="14"/>
  <c r="O585" i="14"/>
  <c r="O584" i="14"/>
  <c r="O750" i="14"/>
  <c r="O751" i="14"/>
  <c r="O752" i="14"/>
  <c r="O753" i="14"/>
  <c r="O919" i="14"/>
  <c r="O920" i="14"/>
  <c r="O1081" i="14"/>
  <c r="O1082" i="14"/>
  <c r="O1083" i="14"/>
  <c r="O1084" i="14"/>
  <c r="O1255" i="14"/>
  <c r="O1253" i="14"/>
  <c r="O1254" i="14"/>
  <c r="O1256" i="14"/>
  <c r="O1411" i="14"/>
  <c r="O1412" i="14"/>
  <c r="O1413" i="14"/>
  <c r="O1582" i="14"/>
  <c r="O1583" i="14"/>
  <c r="O1581" i="14"/>
  <c r="O1207" i="14"/>
  <c r="O1206" i="14"/>
  <c r="O1375" i="14"/>
  <c r="O1376" i="14"/>
  <c r="O1377" i="14"/>
  <c r="O1378" i="14"/>
  <c r="O1530" i="14"/>
  <c r="O1531" i="14"/>
  <c r="O1532" i="14"/>
  <c r="O1700" i="14"/>
  <c r="O1701" i="14"/>
  <c r="O1849" i="14"/>
  <c r="O1848" i="14"/>
  <c r="O2010" i="14"/>
  <c r="O2009" i="14"/>
  <c r="O1794" i="14"/>
  <c r="O1791" i="14"/>
  <c r="O1792" i="14"/>
  <c r="O1793" i="14"/>
  <c r="O1950" i="14"/>
  <c r="O1949" i="14"/>
  <c r="O1951" i="14"/>
  <c r="O1952" i="14"/>
  <c r="O2106" i="14"/>
  <c r="O2105" i="14"/>
  <c r="O2107" i="14"/>
  <c r="O141" i="14"/>
  <c r="O140" i="14"/>
  <c r="O311" i="14"/>
  <c r="O312" i="14"/>
  <c r="O310" i="14"/>
  <c r="O647" i="14"/>
  <c r="O646" i="14"/>
  <c r="O829" i="14"/>
  <c r="O825" i="14"/>
  <c r="O826" i="14"/>
  <c r="O827" i="14"/>
  <c r="O828" i="14"/>
  <c r="O981" i="14"/>
  <c r="O982" i="14"/>
  <c r="O1315" i="14"/>
  <c r="O1314" i="14"/>
  <c r="O1316" i="14"/>
  <c r="O1317" i="14"/>
  <c r="O1472" i="14"/>
  <c r="O1473" i="14"/>
  <c r="O1474" i="14"/>
  <c r="O1647" i="14"/>
  <c r="O1648" i="14"/>
  <c r="O1649" i="14"/>
  <c r="O1718" i="14"/>
  <c r="O1717" i="14"/>
  <c r="O1871" i="14"/>
  <c r="O1872" i="14"/>
  <c r="O2041" i="14"/>
  <c r="O2040" i="14"/>
  <c r="O1974" i="14"/>
  <c r="O1973" i="14"/>
  <c r="O2126" i="14"/>
  <c r="O2127" i="14"/>
  <c r="O2128" i="14"/>
  <c r="O167" i="14"/>
  <c r="O168" i="14"/>
  <c r="O169" i="14"/>
  <c r="O165" i="14"/>
  <c r="O166" i="14"/>
  <c r="O336" i="14"/>
  <c r="O337" i="14"/>
  <c r="O851" i="14"/>
  <c r="O852" i="14"/>
  <c r="O1009" i="14"/>
  <c r="O1008" i="14"/>
  <c r="O1169" i="14"/>
  <c r="O1172" i="14"/>
  <c r="O1170" i="14"/>
  <c r="O1171" i="14"/>
  <c r="O1347" i="14"/>
  <c r="O1344" i="14"/>
  <c r="O1345" i="14"/>
  <c r="O1346" i="14"/>
  <c r="O1496" i="14"/>
  <c r="O1497" i="14"/>
  <c r="O1670" i="14"/>
  <c r="O1671" i="14"/>
  <c r="O1672" i="14"/>
  <c r="O1669" i="14"/>
  <c r="O1822" i="14"/>
  <c r="O1819" i="14"/>
  <c r="O1820" i="14"/>
  <c r="O1821" i="14"/>
  <c r="O1978" i="14"/>
  <c r="O1979" i="14"/>
  <c r="O1980" i="14"/>
  <c r="O1981" i="14"/>
  <c r="O2134" i="14"/>
  <c r="O2142" i="14"/>
  <c r="O2150" i="14"/>
  <c r="O2138" i="14"/>
  <c r="O2146" i="14"/>
  <c r="O2154" i="14"/>
  <c r="O2137" i="14"/>
  <c r="O2148" i="14"/>
  <c r="O2139" i="14"/>
  <c r="O2149" i="14"/>
  <c r="O2140" i="14"/>
  <c r="O2151" i="14"/>
  <c r="O2141" i="14"/>
  <c r="O2152" i="14"/>
  <c r="O2132" i="14"/>
  <c r="O2143" i="14"/>
  <c r="O2153" i="14"/>
  <c r="O2133" i="14"/>
  <c r="O2144" i="14"/>
  <c r="O2155" i="14"/>
  <c r="O2135" i="14"/>
  <c r="O2136" i="14"/>
  <c r="O2145" i="14"/>
  <c r="O2147" i="14"/>
  <c r="O2156" i="14"/>
  <c r="O170" i="14"/>
  <c r="O171" i="14"/>
  <c r="O338" i="14"/>
  <c r="O339" i="14"/>
  <c r="O503" i="14"/>
  <c r="O504" i="14"/>
  <c r="O505" i="14"/>
  <c r="O671" i="14"/>
  <c r="O670" i="14"/>
  <c r="O669" i="14"/>
  <c r="O853" i="14"/>
  <c r="O854" i="14"/>
  <c r="O855" i="14"/>
  <c r="O1010" i="14"/>
  <c r="O1011" i="14"/>
  <c r="O1173" i="14"/>
  <c r="O1174" i="14"/>
  <c r="O1175" i="14"/>
  <c r="O1348" i="14"/>
  <c r="O1349" i="14"/>
  <c r="O1350" i="14"/>
  <c r="O1499" i="14"/>
  <c r="O1498" i="14"/>
  <c r="O1674" i="14"/>
  <c r="O1673" i="14"/>
  <c r="O1675" i="14"/>
  <c r="O23" i="14"/>
  <c r="O24" i="14"/>
  <c r="O25" i="14"/>
  <c r="O22" i="14"/>
  <c r="O191" i="14"/>
  <c r="O189" i="14"/>
  <c r="O190" i="14"/>
  <c r="O359" i="14"/>
  <c r="O360" i="14"/>
  <c r="O361" i="14"/>
  <c r="O531" i="14"/>
  <c r="O532" i="14"/>
  <c r="O530" i="14"/>
  <c r="O49" i="14"/>
  <c r="O50" i="14"/>
  <c r="O215" i="14"/>
  <c r="O216" i="14"/>
  <c r="O217" i="14"/>
  <c r="O555" i="14"/>
  <c r="O556" i="14"/>
  <c r="O720" i="14"/>
  <c r="O721" i="14"/>
  <c r="O1055" i="14"/>
  <c r="O1056" i="14"/>
  <c r="O1224" i="14"/>
  <c r="O1225" i="14"/>
  <c r="O1391" i="14"/>
  <c r="O1390" i="14"/>
  <c r="O1392" i="14"/>
  <c r="O1393" i="14"/>
  <c r="O1551" i="14"/>
  <c r="O1552" i="14"/>
  <c r="O1712" i="14"/>
  <c r="O1713" i="14"/>
  <c r="O765" i="14"/>
  <c r="O766" i="14"/>
  <c r="O763" i="14"/>
  <c r="O764" i="14"/>
  <c r="O1093" i="14"/>
  <c r="O1092" i="14"/>
  <c r="O1094" i="14"/>
  <c r="O1267" i="14"/>
  <c r="O1265" i="14"/>
  <c r="O1266" i="14"/>
  <c r="O1424" i="14"/>
  <c r="O1425" i="14"/>
  <c r="O1594" i="14"/>
  <c r="O1597" i="14"/>
  <c r="O1595" i="14"/>
  <c r="O1596" i="14"/>
  <c r="O1746" i="14"/>
  <c r="O1744" i="14"/>
  <c r="O1745" i="14"/>
  <c r="O1898" i="14"/>
  <c r="O1899" i="14"/>
  <c r="O2062" i="14"/>
  <c r="O2063" i="14"/>
  <c r="O1846" i="14"/>
  <c r="O1847" i="14"/>
  <c r="O1738" i="14"/>
  <c r="O1737" i="14"/>
  <c r="O1739" i="14"/>
  <c r="O1994" i="14"/>
  <c r="O1993" i="14"/>
  <c r="O16" i="14"/>
  <c r="O17" i="14"/>
  <c r="O18" i="14"/>
  <c r="O525" i="14"/>
  <c r="O524" i="14"/>
  <c r="O870" i="14"/>
  <c r="O871" i="14"/>
  <c r="O872" i="14"/>
  <c r="O1029" i="14"/>
  <c r="O1028" i="14"/>
  <c r="O1030" i="14"/>
  <c r="O1197" i="14"/>
  <c r="O1195" i="14"/>
  <c r="O1196" i="14"/>
  <c r="O1515" i="14"/>
  <c r="O1514" i="14"/>
  <c r="O1516" i="14"/>
  <c r="O1517" i="14"/>
  <c r="O1686" i="14"/>
  <c r="O1687" i="14"/>
  <c r="O1688" i="14"/>
  <c r="O1690" i="14"/>
  <c r="O1689" i="14"/>
  <c r="O1839" i="14"/>
  <c r="O1840" i="14"/>
  <c r="O1841" i="14"/>
  <c r="O1998" i="14"/>
  <c r="O1999" i="14"/>
  <c r="O2000" i="14"/>
  <c r="O1996" i="14"/>
  <c r="O1997" i="14"/>
  <c r="O19" i="14"/>
  <c r="O21" i="14"/>
  <c r="O20" i="14"/>
  <c r="O187" i="14"/>
  <c r="O188" i="14"/>
  <c r="O354" i="14"/>
  <c r="O355" i="14"/>
  <c r="O357" i="14"/>
  <c r="O358" i="14"/>
  <c r="O356" i="14"/>
  <c r="O527" i="14"/>
  <c r="O528" i="14"/>
  <c r="O529" i="14"/>
  <c r="O526" i="14"/>
  <c r="O686" i="14"/>
  <c r="O687" i="14"/>
  <c r="O873" i="14"/>
  <c r="O874" i="14"/>
  <c r="O876" i="14"/>
  <c r="O875" i="14"/>
  <c r="O1033" i="14"/>
  <c r="O1031" i="14"/>
  <c r="O1032" i="14"/>
  <c r="O1199" i="14"/>
  <c r="O1198" i="14"/>
  <c r="O1367" i="14"/>
  <c r="O1368" i="14"/>
  <c r="O1369" i="14"/>
  <c r="O1518" i="14"/>
  <c r="O1519" i="14"/>
  <c r="O1520" i="14"/>
  <c r="O1521" i="14"/>
  <c r="O1691" i="14"/>
  <c r="O1692" i="14"/>
  <c r="O1693" i="14"/>
  <c r="O1842" i="14"/>
  <c r="O1843" i="14"/>
  <c r="O1844" i="14"/>
  <c r="O2002" i="14"/>
  <c r="O2001" i="14"/>
  <c r="O47" i="14"/>
  <c r="O48" i="14"/>
  <c r="O45" i="14"/>
  <c r="O46" i="14"/>
  <c r="O211" i="14"/>
  <c r="O213" i="14"/>
  <c r="O214" i="14"/>
  <c r="O212" i="14"/>
  <c r="O551" i="14"/>
  <c r="O553" i="14"/>
  <c r="O552" i="14"/>
  <c r="O554" i="14"/>
  <c r="O64" i="14"/>
  <c r="O65" i="14"/>
  <c r="O66" i="14"/>
  <c r="O407" i="14"/>
  <c r="O408" i="14"/>
  <c r="O409" i="14"/>
  <c r="O575" i="14"/>
  <c r="O577" i="14"/>
  <c r="O576" i="14"/>
  <c r="O578" i="14"/>
  <c r="O744" i="14"/>
  <c r="O745" i="14"/>
  <c r="O746" i="14"/>
  <c r="O914" i="14"/>
  <c r="O915" i="14"/>
  <c r="O1073" i="14"/>
  <c r="O1072" i="14"/>
  <c r="O1074" i="14"/>
  <c r="O1251" i="14"/>
  <c r="O1250" i="14"/>
  <c r="O1407" i="14"/>
  <c r="O1408" i="14"/>
  <c r="O1406" i="14"/>
  <c r="O1577" i="14"/>
  <c r="O1578" i="14"/>
  <c r="O1728" i="14"/>
  <c r="O1729" i="14"/>
  <c r="O793" i="14"/>
  <c r="O792" i="14"/>
  <c r="O949" i="14"/>
  <c r="O953" i="14"/>
  <c r="O950" i="14"/>
  <c r="O951" i="14"/>
  <c r="O952" i="14"/>
  <c r="O1114" i="14"/>
  <c r="O1115" i="14"/>
  <c r="O1116" i="14"/>
  <c r="O1287" i="14"/>
  <c r="O1288" i="14"/>
  <c r="O1443" i="14"/>
  <c r="O1442" i="14"/>
  <c r="O1444" i="14"/>
  <c r="O1618" i="14"/>
  <c r="O1619" i="14"/>
  <c r="O1766" i="14"/>
  <c r="O1764" i="14"/>
  <c r="O1765" i="14"/>
  <c r="O1922" i="14"/>
  <c r="O1924" i="14"/>
  <c r="O1923" i="14"/>
  <c r="O2078" i="14"/>
  <c r="O2076" i="14"/>
  <c r="O2077" i="14"/>
  <c r="O2079" i="14"/>
  <c r="O1866" i="14"/>
  <c r="O1865" i="14"/>
  <c r="O1867" i="14"/>
  <c r="O588" i="14"/>
  <c r="O589" i="14"/>
  <c r="O925" i="14"/>
  <c r="O924" i="14"/>
  <c r="O926" i="14"/>
  <c r="O1416" i="14"/>
  <c r="O1417" i="14"/>
  <c r="O155" i="14"/>
  <c r="O157" i="14"/>
  <c r="O156" i="14"/>
  <c r="O343" i="14"/>
  <c r="O344" i="14"/>
  <c r="O1017" i="14"/>
  <c r="O1018" i="14"/>
  <c r="O1016" i="14"/>
  <c r="O1015" i="14"/>
  <c r="O455" i="14"/>
  <c r="O456" i="14"/>
  <c r="O457" i="14"/>
  <c r="O458" i="14"/>
  <c r="O1624" i="14"/>
  <c r="O1626" i="14"/>
  <c r="O1625" i="14"/>
  <c r="O2052" i="14"/>
  <c r="O2051" i="14"/>
  <c r="O1216" i="14"/>
  <c r="O1217" i="14"/>
  <c r="O1218" i="14"/>
  <c r="O1383" i="14"/>
  <c r="O1384" i="14"/>
  <c r="O1385" i="14"/>
  <c r="O1706" i="14"/>
  <c r="O1705" i="14"/>
  <c r="O2018" i="14"/>
  <c r="O2017" i="14"/>
  <c r="O42" i="14"/>
  <c r="O43" i="14"/>
  <c r="O44" i="14"/>
  <c r="O208" i="14"/>
  <c r="O209" i="14"/>
  <c r="O210" i="14"/>
  <c r="O383" i="14"/>
  <c r="O381" i="14"/>
  <c r="O382" i="14"/>
  <c r="O380" i="14"/>
  <c r="O549" i="14"/>
  <c r="O550" i="14"/>
  <c r="O548" i="14"/>
  <c r="O714" i="14"/>
  <c r="O715" i="14"/>
  <c r="O716" i="14"/>
  <c r="O895" i="14"/>
  <c r="O896" i="14"/>
  <c r="O1049" i="14"/>
  <c r="O1050" i="14"/>
  <c r="O1051" i="14"/>
  <c r="O1052" i="14"/>
  <c r="O1219" i="14"/>
  <c r="O1220" i="14"/>
  <c r="O1387" i="14"/>
  <c r="O1386" i="14"/>
  <c r="O1546" i="14"/>
  <c r="O1547" i="14"/>
  <c r="O1548" i="14"/>
  <c r="O1707" i="14"/>
  <c r="O1708" i="14"/>
  <c r="O1862" i="14"/>
  <c r="O1860" i="14"/>
  <c r="O1861" i="14"/>
  <c r="O2022" i="14"/>
  <c r="O2020" i="14"/>
  <c r="O2021" i="14"/>
  <c r="O2019" i="14"/>
  <c r="O403" i="14"/>
  <c r="O405" i="14"/>
  <c r="O406" i="14"/>
  <c r="O404" i="14"/>
  <c r="O813" i="14"/>
  <c r="O811" i="14"/>
  <c r="O812" i="14"/>
  <c r="O1638" i="14"/>
  <c r="O1639" i="14"/>
  <c r="O1637" i="14"/>
  <c r="O1786" i="14"/>
  <c r="O1785" i="14"/>
  <c r="O1787" i="14"/>
  <c r="O1939" i="14"/>
  <c r="O1940" i="14"/>
  <c r="O1941" i="14"/>
  <c r="O2095" i="14"/>
  <c r="O2096" i="14"/>
  <c r="O2097" i="14"/>
  <c r="O2102" i="14"/>
  <c r="O2098" i="14"/>
  <c r="O2099" i="14"/>
  <c r="O2100" i="14"/>
  <c r="O2101" i="14"/>
  <c r="O225" i="14"/>
  <c r="O226" i="14"/>
  <c r="O227" i="14"/>
  <c r="O567" i="14"/>
  <c r="O566" i="14"/>
  <c r="O733" i="14"/>
  <c r="O734" i="14"/>
  <c r="O735" i="14"/>
  <c r="O736" i="14"/>
  <c r="O906" i="14"/>
  <c r="O907" i="14"/>
  <c r="O1239" i="14"/>
  <c r="O1237" i="14"/>
  <c r="O1238" i="14"/>
  <c r="O1399" i="14"/>
  <c r="O1398" i="14"/>
  <c r="O77" i="14"/>
  <c r="O76" i="14"/>
  <c r="O248" i="14"/>
  <c r="O249" i="14"/>
  <c r="O250" i="14"/>
  <c r="O418" i="14"/>
  <c r="O419" i="14"/>
  <c r="O420" i="14"/>
  <c r="O755" i="14"/>
  <c r="O756" i="14"/>
  <c r="O1259" i="14"/>
  <c r="O1258" i="14"/>
  <c r="O1590" i="14"/>
  <c r="O1588" i="14"/>
  <c r="O1589" i="14"/>
  <c r="O861" i="14"/>
  <c r="O860" i="14"/>
  <c r="O113" i="14"/>
  <c r="O114" i="14"/>
  <c r="O115" i="14"/>
  <c r="O116" i="14"/>
  <c r="O285" i="14"/>
  <c r="O284" i="14"/>
  <c r="O797" i="14"/>
  <c r="O798" i="14"/>
  <c r="O799" i="14"/>
  <c r="O1451" i="14"/>
  <c r="O1450" i="14"/>
  <c r="O1452" i="14"/>
  <c r="O1453" i="14"/>
  <c r="O1077" i="14"/>
  <c r="O1075" i="14"/>
  <c r="O1076" i="14"/>
  <c r="O1078" i="14"/>
  <c r="O1079" i="14"/>
  <c r="O1080" i="14"/>
  <c r="O1409" i="14"/>
  <c r="O1410" i="14"/>
  <c r="O1579" i="14"/>
  <c r="O1580" i="14"/>
  <c r="O1730" i="14"/>
  <c r="O1731" i="14"/>
  <c r="O1732" i="14"/>
  <c r="O1882" i="14"/>
  <c r="O1881" i="14"/>
  <c r="O1883" i="14"/>
  <c r="O1880" i="14"/>
  <c r="O1834" i="14"/>
  <c r="O1831" i="14"/>
  <c r="O1832" i="14"/>
  <c r="O1833" i="14"/>
  <c r="O1990" i="14"/>
  <c r="O1991" i="14"/>
  <c r="O1992" i="14"/>
  <c r="O10" i="14"/>
  <c r="O11" i="14"/>
  <c r="O12" i="14"/>
  <c r="O183" i="14"/>
  <c r="O182" i="14"/>
  <c r="O346" i="14"/>
  <c r="O347" i="14"/>
  <c r="O348" i="14"/>
  <c r="O519" i="14"/>
  <c r="O518" i="14"/>
  <c r="O681" i="14"/>
  <c r="O682" i="14"/>
  <c r="O865" i="14"/>
  <c r="O864" i="14"/>
  <c r="O1025" i="14"/>
  <c r="O1023" i="14"/>
  <c r="O1024" i="14"/>
  <c r="O1363" i="14"/>
  <c r="O1361" i="14"/>
  <c r="O1362" i="14"/>
  <c r="O1510" i="14"/>
  <c r="O1511" i="14"/>
  <c r="O1755" i="14"/>
  <c r="O1756" i="14"/>
  <c r="O1757" i="14"/>
  <c r="O1914" i="14"/>
  <c r="O1913" i="14"/>
  <c r="O2070" i="14"/>
  <c r="O2069" i="14"/>
  <c r="O2014" i="14"/>
  <c r="O2013" i="14"/>
  <c r="O40" i="14"/>
  <c r="O41" i="14"/>
  <c r="O207" i="14"/>
  <c r="O203" i="14"/>
  <c r="O205" i="14"/>
  <c r="O206" i="14"/>
  <c r="O204" i="14"/>
  <c r="O376" i="14"/>
  <c r="O377" i="14"/>
  <c r="O378" i="14"/>
  <c r="O379" i="14"/>
  <c r="O547" i="14"/>
  <c r="O546" i="14"/>
  <c r="O711" i="14"/>
  <c r="O712" i="14"/>
  <c r="O713" i="14"/>
  <c r="O1047" i="14"/>
  <c r="O1048" i="14"/>
  <c r="O1542" i="14"/>
  <c r="O1543" i="14"/>
  <c r="O1544" i="14"/>
  <c r="O1545" i="14"/>
  <c r="O233" i="14"/>
  <c r="O234" i="14"/>
  <c r="O235" i="14"/>
  <c r="O236" i="14"/>
  <c r="O574" i="14"/>
  <c r="O573" i="14"/>
  <c r="O87" i="14"/>
  <c r="O85" i="14"/>
  <c r="O86" i="14"/>
  <c r="O261" i="14"/>
  <c r="O260" i="14"/>
  <c r="O431" i="14"/>
  <c r="O432" i="14"/>
  <c r="O430" i="14"/>
  <c r="O599" i="14"/>
  <c r="O598" i="14"/>
  <c r="O767" i="14"/>
  <c r="O768" i="14"/>
  <c r="O769" i="14"/>
  <c r="O770" i="14"/>
  <c r="O933" i="14"/>
  <c r="O934" i="14"/>
  <c r="O1097" i="14"/>
  <c r="O1095" i="14"/>
  <c r="O1096" i="14"/>
  <c r="O1271" i="14"/>
  <c r="O1269" i="14"/>
  <c r="O1270" i="14"/>
  <c r="O1268" i="14"/>
  <c r="O1427" i="14"/>
  <c r="O1426" i="14"/>
  <c r="O1428" i="14"/>
  <c r="O1598" i="14"/>
  <c r="O1599" i="14"/>
  <c r="O97" i="14"/>
  <c r="O98" i="14"/>
  <c r="O99" i="14"/>
  <c r="O100" i="14"/>
  <c r="O271" i="14"/>
  <c r="O272" i="14"/>
  <c r="O609" i="14"/>
  <c r="O610" i="14"/>
  <c r="O782" i="14"/>
  <c r="O783" i="14"/>
  <c r="O785" i="14"/>
  <c r="O784" i="14"/>
  <c r="O941" i="14"/>
  <c r="O940" i="14"/>
  <c r="O1105" i="14"/>
  <c r="O1106" i="14"/>
  <c r="O1107" i="14"/>
  <c r="O1435" i="14"/>
  <c r="O1436" i="14"/>
  <c r="O1437" i="14"/>
  <c r="O1438" i="14"/>
  <c r="O1609" i="14"/>
  <c r="O1610" i="14"/>
  <c r="O5" i="14"/>
  <c r="O6" i="14"/>
  <c r="O365" i="14"/>
  <c r="O366" i="14"/>
  <c r="O364" i="14"/>
  <c r="O535" i="14"/>
  <c r="O536" i="14"/>
  <c r="O537" i="14"/>
  <c r="O695" i="14"/>
  <c r="O696" i="14"/>
  <c r="O697" i="14"/>
  <c r="O885" i="14"/>
  <c r="O884" i="14"/>
  <c r="O886" i="14"/>
  <c r="O1037" i="14"/>
  <c r="O1038" i="14"/>
  <c r="O136" i="14"/>
  <c r="O137" i="14"/>
  <c r="O138" i="14"/>
  <c r="O139" i="14"/>
  <c r="O307" i="14"/>
  <c r="O309" i="14"/>
  <c r="O308" i="14"/>
  <c r="O477" i="14"/>
  <c r="O478" i="14"/>
  <c r="O645" i="14"/>
  <c r="O644" i="14"/>
  <c r="O643" i="14"/>
  <c r="O821" i="14"/>
  <c r="O822" i="14"/>
  <c r="O823" i="14"/>
  <c r="O824" i="14"/>
  <c r="O978" i="14"/>
  <c r="O979" i="14"/>
  <c r="O980" i="14"/>
  <c r="O1142" i="14"/>
  <c r="O1143" i="14"/>
  <c r="O1144" i="14"/>
  <c r="O1311" i="14"/>
  <c r="O1312" i="14"/>
  <c r="O1313" i="14"/>
  <c r="O1310" i="14"/>
  <c r="O1471" i="14"/>
  <c r="O1469" i="14"/>
  <c r="O1470" i="14"/>
  <c r="O1098" i="14"/>
  <c r="O1099" i="14"/>
  <c r="O1100" i="14"/>
  <c r="O1272" i="14"/>
  <c r="O1273" i="14"/>
  <c r="O1274" i="14"/>
  <c r="O1429" i="14"/>
  <c r="O1430" i="14"/>
  <c r="O1600" i="14"/>
  <c r="O1601" i="14"/>
  <c r="O1602" i="14"/>
  <c r="O1748" i="14"/>
  <c r="O1749" i="14"/>
  <c r="O1903" i="14"/>
  <c r="O1904" i="14"/>
  <c r="O1905" i="14"/>
  <c r="O2066" i="14"/>
  <c r="O2065" i="14"/>
  <c r="O1854" i="14"/>
  <c r="O1850" i="14"/>
  <c r="O1851" i="14"/>
  <c r="O1852" i="14"/>
  <c r="O1853" i="14"/>
  <c r="O2011" i="14"/>
  <c r="O2012" i="14"/>
  <c r="O34" i="14"/>
  <c r="O35" i="14"/>
  <c r="O195" i="14"/>
  <c r="O197" i="14"/>
  <c r="O196" i="14"/>
  <c r="O369" i="14"/>
  <c r="O370" i="14"/>
  <c r="O371" i="14"/>
  <c r="O372" i="14"/>
  <c r="O543" i="14"/>
  <c r="O541" i="14"/>
  <c r="O542" i="14"/>
  <c r="O540" i="14"/>
  <c r="O703" i="14"/>
  <c r="O704" i="14"/>
  <c r="O705" i="14"/>
  <c r="O706" i="14"/>
  <c r="O707" i="14"/>
  <c r="O889" i="14"/>
  <c r="O890" i="14"/>
  <c r="O1041" i="14"/>
  <c r="O1042" i="14"/>
  <c r="O1043" i="14"/>
  <c r="O1211" i="14"/>
  <c r="O1212" i="14"/>
  <c r="O1213" i="14"/>
  <c r="O1535" i="14"/>
  <c r="O1536" i="14"/>
  <c r="O1778" i="14"/>
  <c r="O1779" i="14"/>
  <c r="O1780" i="14"/>
  <c r="O1781" i="14"/>
  <c r="O2090" i="14"/>
  <c r="O2091" i="14"/>
  <c r="O2038" i="14"/>
  <c r="O2036" i="14"/>
  <c r="O2037" i="14"/>
  <c r="O2039" i="14"/>
  <c r="O59" i="14"/>
  <c r="O60" i="14"/>
  <c r="O229" i="14"/>
  <c r="O230" i="14"/>
  <c r="O228" i="14"/>
  <c r="O399" i="14"/>
  <c r="O400" i="14"/>
  <c r="O569" i="14"/>
  <c r="O570" i="14"/>
  <c r="O568" i="14"/>
  <c r="O737" i="14"/>
  <c r="O738" i="14"/>
  <c r="O1066" i="14"/>
  <c r="O1067" i="14"/>
  <c r="O1240" i="14"/>
  <c r="O1241" i="14"/>
  <c r="O1242" i="14"/>
  <c r="O1400" i="14"/>
  <c r="O1401" i="14"/>
  <c r="O1402" i="14"/>
  <c r="O1566" i="14"/>
  <c r="O1567" i="14"/>
  <c r="O1563" i="14"/>
  <c r="O1564" i="14"/>
  <c r="O1565" i="14"/>
  <c r="O1719" i="14"/>
  <c r="O1720" i="14"/>
  <c r="O1721" i="14"/>
  <c r="O1874" i="14"/>
  <c r="O1873" i="14"/>
  <c r="O1875" i="14"/>
  <c r="O61" i="14"/>
  <c r="O62" i="14"/>
  <c r="O231" i="14"/>
  <c r="O232" i="14"/>
  <c r="O401" i="14"/>
  <c r="O402" i="14"/>
  <c r="O571" i="14"/>
  <c r="O572" i="14"/>
  <c r="O741" i="14"/>
  <c r="O739" i="14"/>
  <c r="O740" i="14"/>
  <c r="O909" i="14"/>
  <c r="O910" i="14"/>
  <c r="O1069" i="14"/>
  <c r="O1070" i="14"/>
  <c r="O1068" i="14"/>
  <c r="O1243" i="14"/>
  <c r="O1244" i="14"/>
  <c r="O1245" i="14"/>
  <c r="O1246" i="14"/>
  <c r="O1568" i="14"/>
  <c r="O1569" i="14"/>
  <c r="O1570" i="14"/>
  <c r="O1722" i="14"/>
  <c r="O1723" i="14"/>
  <c r="O1724" i="14"/>
  <c r="O2043" i="14"/>
  <c r="O2044" i="14"/>
  <c r="O2045" i="14"/>
  <c r="O257" i="14"/>
  <c r="O258" i="14"/>
  <c r="O259" i="14"/>
  <c r="O427" i="14"/>
  <c r="O429" i="14"/>
  <c r="O428" i="14"/>
  <c r="O596" i="14"/>
  <c r="O597" i="14"/>
  <c r="O109" i="14"/>
  <c r="O110" i="14"/>
  <c r="O280" i="14"/>
  <c r="O281" i="14"/>
  <c r="O448" i="14"/>
  <c r="O449" i="14"/>
  <c r="O450" i="14"/>
  <c r="O619" i="14"/>
  <c r="O620" i="14"/>
  <c r="O794" i="14"/>
  <c r="O795" i="14"/>
  <c r="O1117" i="14"/>
  <c r="O1118" i="14"/>
  <c r="O1290" i="14"/>
  <c r="O1289" i="14"/>
  <c r="O1447" i="14"/>
  <c r="O1445" i="14"/>
  <c r="O1446" i="14"/>
  <c r="O1620" i="14"/>
  <c r="O1621" i="14"/>
  <c r="O655" i="14"/>
  <c r="O654" i="14"/>
  <c r="O656" i="14"/>
  <c r="O838" i="14"/>
  <c r="O839" i="14"/>
  <c r="O993" i="14"/>
  <c r="O991" i="14"/>
  <c r="O992" i="14"/>
  <c r="O994" i="14"/>
  <c r="O995" i="14"/>
  <c r="O1156" i="14"/>
  <c r="O1154" i="14"/>
  <c r="O1155" i="14"/>
  <c r="O1327" i="14"/>
  <c r="O1328" i="14"/>
  <c r="O1329" i="14"/>
  <c r="O1330" i="14"/>
  <c r="O1655" i="14"/>
  <c r="O1656" i="14"/>
  <c r="O1657" i="14"/>
  <c r="O1806" i="14"/>
  <c r="O1804" i="14"/>
  <c r="O1805" i="14"/>
  <c r="O1962" i="14"/>
  <c r="O1963" i="14"/>
  <c r="O1964" i="14"/>
  <c r="O2118" i="14"/>
  <c r="O2117" i="14"/>
  <c r="O1902" i="14"/>
  <c r="O1900" i="14"/>
  <c r="O1901" i="14"/>
  <c r="O2122" i="14"/>
  <c r="O2119" i="14"/>
  <c r="O2120" i="14"/>
  <c r="O2121" i="14"/>
  <c r="O660" i="14"/>
  <c r="O658" i="14"/>
  <c r="O659" i="14"/>
  <c r="O1814" i="14"/>
  <c r="O1812" i="14"/>
  <c r="O1813" i="14"/>
  <c r="O1165" i="14"/>
  <c r="O1167" i="14"/>
  <c r="O1164" i="14"/>
  <c r="O1166" i="14"/>
  <c r="O1163" i="14"/>
  <c r="O288" i="14"/>
  <c r="O289" i="14"/>
  <c r="O290" i="14"/>
  <c r="O463" i="14"/>
  <c r="O464" i="14"/>
  <c r="O461" i="14"/>
  <c r="O462" i="14"/>
  <c r="O626" i="14"/>
  <c r="O627" i="14"/>
  <c r="O628" i="14"/>
  <c r="O802" i="14"/>
  <c r="O803" i="14"/>
  <c r="O965" i="14"/>
  <c r="O964" i="14"/>
  <c r="O966" i="14"/>
  <c r="O962" i="14"/>
  <c r="O963" i="14"/>
  <c r="O1126" i="14"/>
  <c r="O1127" i="14"/>
  <c r="O1128" i="14"/>
  <c r="O1299" i="14"/>
  <c r="O1296" i="14"/>
  <c r="O1297" i="14"/>
  <c r="O1298" i="14"/>
  <c r="O1459" i="14"/>
  <c r="O1457" i="14"/>
  <c r="O1458" i="14"/>
  <c r="O1630" i="14"/>
  <c r="O1628" i="14"/>
  <c r="O1629" i="14"/>
  <c r="O29" i="14"/>
  <c r="O30" i="14"/>
  <c r="O28" i="14"/>
  <c r="O218" i="14"/>
  <c r="O219" i="14"/>
  <c r="O221" i="14"/>
  <c r="O220" i="14"/>
  <c r="O386" i="14"/>
  <c r="O387" i="14"/>
  <c r="O389" i="14"/>
  <c r="O390" i="14"/>
  <c r="O388" i="14"/>
  <c r="O724" i="14"/>
  <c r="O723" i="14"/>
  <c r="O722" i="14"/>
  <c r="O1057" i="14"/>
  <c r="O1058" i="14"/>
  <c r="O159" i="14"/>
  <c r="O160" i="14"/>
  <c r="O158" i="14"/>
  <c r="O328" i="14"/>
  <c r="O329" i="14"/>
  <c r="O330" i="14"/>
  <c r="O493" i="14"/>
  <c r="O494" i="14"/>
  <c r="O663" i="14"/>
  <c r="O662" i="14"/>
  <c r="O661" i="14"/>
  <c r="O845" i="14"/>
  <c r="O844" i="14"/>
  <c r="O1002" i="14"/>
  <c r="O1003" i="14"/>
  <c r="O1004" i="14"/>
  <c r="O1161" i="14"/>
  <c r="O1162" i="14"/>
  <c r="O1491" i="14"/>
  <c r="O1492" i="14"/>
  <c r="O1662" i="14"/>
  <c r="O1663" i="14"/>
  <c r="O1664" i="14"/>
  <c r="O1121" i="14"/>
  <c r="O1119" i="14"/>
  <c r="O1120" i="14"/>
  <c r="O1291" i="14"/>
  <c r="O1292" i="14"/>
  <c r="O1448" i="14"/>
  <c r="O1449" i="14"/>
  <c r="O1622" i="14"/>
  <c r="O1623" i="14"/>
  <c r="O1770" i="14"/>
  <c r="O1769" i="14"/>
  <c r="O1771" i="14"/>
  <c r="O1926" i="14"/>
  <c r="O1927" i="14"/>
  <c r="O2034" i="14"/>
  <c r="O2033" i="14"/>
  <c r="O2035" i="14"/>
  <c r="O55" i="14"/>
  <c r="O56" i="14"/>
  <c r="O54" i="14"/>
  <c r="O393" i="14"/>
  <c r="O394" i="14"/>
  <c r="O395" i="14"/>
  <c r="O563" i="14"/>
  <c r="O564" i="14"/>
  <c r="O565" i="14"/>
  <c r="O729" i="14"/>
  <c r="O730" i="14"/>
  <c r="O731" i="14"/>
  <c r="O732" i="14"/>
  <c r="O905" i="14"/>
  <c r="O903" i="14"/>
  <c r="O904" i="14"/>
  <c r="O1062" i="14"/>
  <c r="O1063" i="14"/>
  <c r="O1235" i="14"/>
  <c r="O1236" i="14"/>
  <c r="O1397" i="14"/>
  <c r="O1396" i="14"/>
  <c r="O1798" i="14"/>
  <c r="O1797" i="14"/>
  <c r="O1956" i="14"/>
  <c r="O1957" i="14"/>
  <c r="O2110" i="14"/>
  <c r="O2109" i="14"/>
  <c r="O2111" i="14"/>
  <c r="O1890" i="14"/>
  <c r="O1892" i="14"/>
  <c r="O1893" i="14"/>
  <c r="O1888" i="14"/>
  <c r="O1889" i="14"/>
  <c r="O1891" i="14"/>
  <c r="O79" i="14"/>
  <c r="O78" i="14"/>
  <c r="O251" i="14"/>
  <c r="O252" i="14"/>
  <c r="O591" i="14"/>
  <c r="O590" i="14"/>
  <c r="O592" i="14"/>
  <c r="O757" i="14"/>
  <c r="O758" i="14"/>
  <c r="O759" i="14"/>
  <c r="O929" i="14"/>
  <c r="O927" i="14"/>
  <c r="O928" i="14"/>
  <c r="O1089" i="14"/>
  <c r="O1090" i="14"/>
  <c r="O1260" i="14"/>
  <c r="O1261" i="14"/>
  <c r="O1262" i="14"/>
  <c r="O1419" i="14"/>
  <c r="O1418" i="14"/>
  <c r="O1420" i="14"/>
  <c r="O1421" i="14"/>
  <c r="O1740" i="14"/>
  <c r="O1741" i="14"/>
  <c r="O2058" i="14"/>
  <c r="O2057" i="14"/>
  <c r="O80" i="14"/>
  <c r="O81" i="14"/>
  <c r="O82" i="14"/>
  <c r="O83" i="14"/>
  <c r="O255" i="14"/>
  <c r="O256" i="14"/>
  <c r="O253" i="14"/>
  <c r="O254" i="14"/>
  <c r="O423" i="14"/>
  <c r="O424" i="14"/>
  <c r="O425" i="14"/>
  <c r="O426" i="14"/>
  <c r="O422" i="14"/>
  <c r="O593" i="14"/>
  <c r="O594" i="14"/>
  <c r="O595" i="14"/>
  <c r="O760" i="14"/>
  <c r="O761" i="14"/>
  <c r="O762" i="14"/>
  <c r="O931" i="14"/>
  <c r="O930" i="14"/>
  <c r="O1263" i="14"/>
  <c r="O1264" i="14"/>
  <c r="O1423" i="14"/>
  <c r="O1422" i="14"/>
  <c r="O1592" i="14"/>
  <c r="O1593" i="14"/>
  <c r="O1742" i="14"/>
  <c r="O1743" i="14"/>
  <c r="O1896" i="14"/>
  <c r="O1897" i="14"/>
  <c r="O2059" i="14"/>
  <c r="O2060" i="14"/>
  <c r="O2061" i="14"/>
  <c r="O106" i="14"/>
  <c r="O107" i="14"/>
  <c r="O108" i="14"/>
  <c r="O279" i="14"/>
  <c r="O277" i="14"/>
  <c r="O278" i="14"/>
  <c r="O276" i="14"/>
  <c r="O447" i="14"/>
  <c r="O446" i="14"/>
  <c r="O615" i="14"/>
  <c r="O617" i="14"/>
  <c r="O616" i="14"/>
  <c r="O618" i="14"/>
  <c r="O131" i="14"/>
  <c r="O133" i="14"/>
  <c r="O132" i="14"/>
  <c r="O303" i="14"/>
  <c r="O304" i="14"/>
  <c r="O301" i="14"/>
  <c r="O302" i="14"/>
  <c r="O300" i="14"/>
  <c r="O472" i="14"/>
  <c r="O473" i="14"/>
  <c r="O474" i="14"/>
  <c r="O639" i="14"/>
  <c r="O640" i="14"/>
  <c r="O815" i="14"/>
  <c r="O814" i="14"/>
  <c r="O973" i="14"/>
  <c r="O975" i="14"/>
  <c r="O976" i="14"/>
  <c r="O974" i="14"/>
  <c r="O1137" i="14"/>
  <c r="O1136" i="14"/>
  <c r="O1138" i="14"/>
  <c r="O1467" i="14"/>
  <c r="O1466" i="14"/>
  <c r="O1640" i="14"/>
  <c r="O1642" i="14"/>
  <c r="O1641" i="14"/>
  <c r="O1643" i="14"/>
  <c r="O673" i="14"/>
  <c r="O672" i="14"/>
  <c r="O857" i="14"/>
  <c r="O858" i="14"/>
  <c r="O856" i="14"/>
  <c r="O1177" i="14"/>
  <c r="O1178" i="14"/>
  <c r="O1176" i="14"/>
  <c r="O1500" i="14"/>
  <c r="O1501" i="14"/>
  <c r="O1502" i="14"/>
  <c r="O1503" i="14"/>
  <c r="O1826" i="14"/>
  <c r="O1824" i="14"/>
  <c r="O1825" i="14"/>
  <c r="O1983" i="14"/>
  <c r="O1984" i="14"/>
  <c r="O1767" i="14"/>
  <c r="O1768" i="14"/>
  <c r="D8" i="13"/>
  <c r="L83" i="12"/>
  <c r="L18" i="3"/>
  <c r="L9" i="3"/>
  <c r="L7" i="3"/>
  <c r="D4" i="13"/>
  <c r="D7" i="13"/>
  <c r="L6" i="3"/>
  <c r="D5" i="13"/>
  <c r="D6" i="13"/>
  <c r="L24" i="3"/>
  <c r="D3" i="13"/>
  <c r="D9" i="13"/>
  <c r="L15" i="3"/>
  <c r="L17" i="3"/>
  <c r="D2" i="13"/>
  <c r="L12" i="3"/>
  <c r="L30" i="3"/>
  <c r="L8" i="3"/>
  <c r="L27" i="3"/>
  <c r="L20" i="3"/>
  <c r="L22" i="3"/>
  <c r="L25" i="3"/>
  <c r="L13" i="3"/>
  <c r="L2" i="3"/>
  <c r="L16" i="3"/>
  <c r="L26" i="3"/>
  <c r="L5" i="3"/>
  <c r="L29" i="3"/>
  <c r="L21" i="3"/>
  <c r="L3" i="3"/>
  <c r="L10" i="3"/>
  <c r="L4" i="3"/>
  <c r="L19" i="3"/>
  <c r="L55" i="12"/>
  <c r="L54" i="12"/>
  <c r="L56" i="12"/>
  <c r="L19" i="12"/>
  <c r="L78" i="12"/>
  <c r="L82" i="12"/>
  <c r="L8" i="12"/>
  <c r="L9" i="12"/>
  <c r="L88" i="12"/>
  <c r="L51" i="12"/>
  <c r="L22" i="12"/>
  <c r="L67" i="12"/>
  <c r="L59" i="12"/>
  <c r="L28" i="12"/>
  <c r="L91" i="12"/>
  <c r="L7" i="12"/>
  <c r="L46" i="12"/>
  <c r="L34" i="12"/>
  <c r="L93" i="12"/>
  <c r="L10" i="12"/>
  <c r="L48" i="12"/>
  <c r="L45" i="12"/>
  <c r="L30" i="12"/>
  <c r="L84" i="12"/>
  <c r="L57" i="12"/>
  <c r="L76" i="12"/>
  <c r="L69" i="12"/>
  <c r="L4" i="12"/>
  <c r="L3" i="12"/>
  <c r="L61" i="12"/>
  <c r="L60" i="12"/>
  <c r="L72" i="12"/>
  <c r="L35" i="12"/>
  <c r="L38" i="12"/>
  <c r="L13" i="12"/>
  <c r="L39" i="12"/>
  <c r="L2" i="12"/>
  <c r="L90" i="12"/>
  <c r="L6" i="12"/>
  <c r="L77" i="12"/>
  <c r="L20" i="12"/>
  <c r="L17" i="12"/>
  <c r="L29" i="12"/>
  <c r="L21" i="12"/>
  <c r="L70" i="12"/>
  <c r="L42" i="12"/>
  <c r="L74" i="12"/>
  <c r="L53" i="12"/>
  <c r="L24" i="12"/>
  <c r="L25" i="12"/>
  <c r="L71" i="12"/>
  <c r="L49" i="12"/>
  <c r="L32" i="12"/>
  <c r="L52" i="12"/>
  <c r="L33" i="12"/>
  <c r="L16" i="12"/>
  <c r="L5" i="12"/>
  <c r="L62" i="12"/>
  <c r="L87" i="12"/>
  <c r="L92" i="12"/>
  <c r="L36" i="12"/>
  <c r="L81" i="12"/>
  <c r="L65" i="12"/>
  <c r="L66" i="12"/>
  <c r="L50" i="12"/>
  <c r="L94" i="12"/>
  <c r="L89" i="12"/>
  <c r="L11" i="12"/>
  <c r="L68" i="12"/>
  <c r="L64" i="12"/>
  <c r="L40" i="12"/>
  <c r="L26" i="12"/>
  <c r="L63" i="12"/>
  <c r="L80" i="12"/>
  <c r="L47" i="12"/>
  <c r="L79" i="12"/>
  <c r="L12" i="12"/>
  <c r="L15" i="12"/>
  <c r="L37" i="12"/>
  <c r="L41" i="12"/>
  <c r="L18" i="12"/>
  <c r="L31" i="12"/>
  <c r="L73" i="12"/>
  <c r="L43"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FD6A84-B022-AC45-8584-52546F411B94}"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2" xr16:uid="{C6A4963D-0F57-224D-90A3-77E7886C1436}" keepAlive="1" name="Query - customers" description="Connection to the 'customers' query in the workbook." type="5" refreshedVersion="0" background="1">
    <dbPr connection="Provider=Microsoft.Mashup.OleDb.1;Data Source=$Workbook$;Location=customers;Extended Properties=&quot;&quot;" command="SELECT * FROM [customers]"/>
  </connection>
  <connection id="3" xr16:uid="{D809D6EB-8E8B-2B48-86B8-5557F4234361}" keepAlive="1" name="Query - customers (2)" description="Connection to the 'customers (2)' query in the workbook." type="5" refreshedVersion="8" background="1" saveData="1">
    <dbPr connection="Provider=Microsoft.Mashup.OleDb.1;Data Source=$Workbook$;Location=&quot;customers (2)&quot;;Extended Properties=&quot;&quot;" command="SELECT * FROM [customers (2)]"/>
  </connection>
  <connection id="4" xr16:uid="{2CE3C418-C156-AA47-9772-333428698A6A}" keepAlive="1" name="Query - employee_territory" description="Connection to the 'employee_territory' query in the workbook." type="5" refreshedVersion="8" background="1" saveData="1">
    <dbPr connection="Provider=Microsoft.Mashup.OleDb.1;Data Source=$Workbook$;Location=employee_territory;Extended Properties=&quot;&quot;" command="SELECT * FROM [employee_territory]"/>
  </connection>
  <connection id="5" xr16:uid="{BE40848C-96DF-814B-A531-1F2C8CAF709F}"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6" xr16:uid="{624BAD26-20C9-9E47-ABCC-8BBBED2E336F}"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7" xr16:uid="{9E0650E2-D362-7345-8CB9-E4D6FA089189}" keepAlive="1" name="Query - order_details (2)" description="Connection to the 'order_details (2)' query in the workbook." type="5" refreshedVersion="8" background="1" saveData="1">
    <dbPr connection="Provider=Microsoft.Mashup.OleDb.1;Data Source=$Workbook$;Location=&quot;order_details (2)&quot;;Extended Properties=&quot;&quot;" command="SELECT * FROM [order_details (2)]"/>
  </connection>
  <connection id="8" xr16:uid="{1788D481-93C6-554A-B638-C16688546B3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9" xr16:uid="{D9FC6D97-26A4-9B41-A0D2-2AFBAF374368}"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10" xr16:uid="{417264D9-BC1A-C145-8430-5E457D78A5DD}" keepAlive="1" name="Query - region" description="Connection to the 'region' query in the workbook." type="5" refreshedVersion="8" background="1" saveData="1">
    <dbPr connection="Provider=Microsoft.Mashup.OleDb.1;Data Source=$Workbook$;Location=region;Extended Properties=&quot;&quot;" command="SELECT * FROM [region]"/>
  </connection>
  <connection id="11" xr16:uid="{126DA3A3-B1A7-D149-B6E3-71E6536E20D9}"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12" xr16:uid="{B857F927-6B6A-FE46-8B8D-5A07625CC3BA}"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 id="13" xr16:uid="{38D2F89A-4DE9-B94A-8571-7011DB0CB003}" keepAlive="1" name="Query - territories" description="Connection to the 'territories' query in the workbook." type="5" refreshedVersion="8" background="1" saveData="1">
    <dbPr connection="Provider=Microsoft.Mashup.OleDb.1;Data Source=$Workbook$;Location=territories;Extended Properties=&quot;&quot;" command="SELECT * FROM [territories]"/>
  </connection>
</connections>
</file>

<file path=xl/sharedStrings.xml><?xml version="1.0" encoding="utf-8"?>
<sst xmlns="http://schemas.openxmlformats.org/spreadsheetml/2006/main" count="7720" uniqueCount="1322">
  <si>
    <t>TerritoryID</t>
  </si>
  <si>
    <t>TerritoryDescription</t>
  </si>
  <si>
    <t>RegionID</t>
  </si>
  <si>
    <t xml:space="preserve">Westboro                                          </t>
  </si>
  <si>
    <t xml:space="preserve">Bedford                                           </t>
  </si>
  <si>
    <t xml:space="preserve">Georgetow                                         </t>
  </si>
  <si>
    <t xml:space="preserve">Boston                                            </t>
  </si>
  <si>
    <t xml:space="preserve">Cambridge                                         </t>
  </si>
  <si>
    <t xml:space="preserve">Braintree                                         </t>
  </si>
  <si>
    <t xml:space="preserve">Providence                                        </t>
  </si>
  <si>
    <t xml:space="preserve">Hollis                                            </t>
  </si>
  <si>
    <t xml:space="preserve">Portsmouth                                        </t>
  </si>
  <si>
    <t xml:space="preserve">Wilton                                            </t>
  </si>
  <si>
    <t xml:space="preserve">Morristown                                        </t>
  </si>
  <si>
    <t xml:space="preserve">Edison                                            </t>
  </si>
  <si>
    <t xml:space="preserve">New York                                          </t>
  </si>
  <si>
    <t xml:space="preserve">Mellvile                                          </t>
  </si>
  <si>
    <t xml:space="preserve">Fairport                                          </t>
  </si>
  <si>
    <t xml:space="preserve">Philadelphia                                      </t>
  </si>
  <si>
    <t xml:space="preserve">Neward                                            </t>
  </si>
  <si>
    <t xml:space="preserve">Rockville                                         </t>
  </si>
  <si>
    <t xml:space="preserve">Greensboro                                        </t>
  </si>
  <si>
    <t xml:space="preserve">Cary                                              </t>
  </si>
  <si>
    <t xml:space="preserve">Columbia                                          </t>
  </si>
  <si>
    <t xml:space="preserve">Atlanta                                           </t>
  </si>
  <si>
    <t xml:space="preserve">Savannah                                          </t>
  </si>
  <si>
    <t xml:space="preserve">Orlando                                           </t>
  </si>
  <si>
    <t xml:space="preserve">Tampa                                             </t>
  </si>
  <si>
    <t xml:space="preserve">Louisville                                        </t>
  </si>
  <si>
    <t xml:space="preserve">Beachwood                                         </t>
  </si>
  <si>
    <t xml:space="preserve">Findlay                                           </t>
  </si>
  <si>
    <t xml:space="preserve">Southfield                                        </t>
  </si>
  <si>
    <t xml:space="preserve">Troy                                              </t>
  </si>
  <si>
    <t xml:space="preserve">Bloomfield Hills                                  </t>
  </si>
  <si>
    <t xml:space="preserve">Racine                                            </t>
  </si>
  <si>
    <t xml:space="preserve">Roseville                                         </t>
  </si>
  <si>
    <t xml:space="preserve">Minneapolis                                       </t>
  </si>
  <si>
    <t xml:space="preserve">Hoffman Estates                                   </t>
  </si>
  <si>
    <t xml:space="preserve">Chicago                                           </t>
  </si>
  <si>
    <t xml:space="preserve">Bentonville                                       </t>
  </si>
  <si>
    <t xml:space="preserve">Dallas                                            </t>
  </si>
  <si>
    <t xml:space="preserve">Austin                                            </t>
  </si>
  <si>
    <t xml:space="preserve">Denver                                            </t>
  </si>
  <si>
    <t xml:space="preserve">Colorado Springs                                  </t>
  </si>
  <si>
    <t xml:space="preserve">Phoenix                                           </t>
  </si>
  <si>
    <t xml:space="preserve">Scottsdale                                        </t>
  </si>
  <si>
    <t xml:space="preserve">Santa Monica                                      </t>
  </si>
  <si>
    <t xml:space="preserve">Menlo Park                                        </t>
  </si>
  <si>
    <t xml:space="preserve">San Francisco                                     </t>
  </si>
  <si>
    <t xml:space="preserve">Campbell                                          </t>
  </si>
  <si>
    <t xml:space="preserve">Santa Clara                                       </t>
  </si>
  <si>
    <t xml:space="preserve">Santa Cruz                                        </t>
  </si>
  <si>
    <t xml:space="preserve">Bellevue                                          </t>
  </si>
  <si>
    <t xml:space="preserve">Redmond                                           </t>
  </si>
  <si>
    <t xml:space="preserve">Seattle                                           </t>
  </si>
  <si>
    <t>SupplierID</t>
  </si>
  <si>
    <t>CompanyName</t>
  </si>
  <si>
    <t>ContactName</t>
  </si>
  <si>
    <t>ContactTitle</t>
  </si>
  <si>
    <t>Address</t>
  </si>
  <si>
    <t>City</t>
  </si>
  <si>
    <t>Region</t>
  </si>
  <si>
    <t>PostalCode</t>
  </si>
  <si>
    <t>Country</t>
  </si>
  <si>
    <t>Phone</t>
  </si>
  <si>
    <t>Fax</t>
  </si>
  <si>
    <t>Exotic Liquids</t>
  </si>
  <si>
    <t>Charlotte Cooper</t>
  </si>
  <si>
    <t>Purchasing Manager</t>
  </si>
  <si>
    <t>49 Gilbert St.</t>
  </si>
  <si>
    <t>London</t>
  </si>
  <si>
    <t>NULL</t>
  </si>
  <si>
    <t>EC1 4SD</t>
  </si>
  <si>
    <t>UK</t>
  </si>
  <si>
    <t>(171) 555-2222</t>
  </si>
  <si>
    <t>New Orleans Cajun Delights</t>
  </si>
  <si>
    <t>Shelley Burke</t>
  </si>
  <si>
    <t>Order Administrator</t>
  </si>
  <si>
    <t>P.O. Box 78934</t>
  </si>
  <si>
    <t>New Orleans</t>
  </si>
  <si>
    <t>LA</t>
  </si>
  <si>
    <t>70117</t>
  </si>
  <si>
    <t>USA</t>
  </si>
  <si>
    <t>(100) 555-4822</t>
  </si>
  <si>
    <t>Grandma Kelly's Homestead</t>
  </si>
  <si>
    <t>Regina Murphy</t>
  </si>
  <si>
    <t>Sales Representative</t>
  </si>
  <si>
    <t>707 Oxford Rd.</t>
  </si>
  <si>
    <t>Ann Arbor</t>
  </si>
  <si>
    <t>MI</t>
  </si>
  <si>
    <t>48104</t>
  </si>
  <si>
    <t>(313) 555-5735</t>
  </si>
  <si>
    <t>(313) 555-3349</t>
  </si>
  <si>
    <t>Tokyo Traders</t>
  </si>
  <si>
    <t>Yoshi Nagase</t>
  </si>
  <si>
    <t>Marketing Manager</t>
  </si>
  <si>
    <t>9-8 Sekimai
Musashino-shi</t>
  </si>
  <si>
    <t>Tokyo</t>
  </si>
  <si>
    <t>100</t>
  </si>
  <si>
    <t>Japan</t>
  </si>
  <si>
    <t>(03) 3555-5011</t>
  </si>
  <si>
    <t>Cooperativa de Quesos 'Las Cabras'</t>
  </si>
  <si>
    <t xml:space="preserve">Antonio del Valle Saavedra </t>
  </si>
  <si>
    <t>Export Administrator</t>
  </si>
  <si>
    <t>Calle del Rosal 4</t>
  </si>
  <si>
    <t>Oviedo</t>
  </si>
  <si>
    <t>Asturias</t>
  </si>
  <si>
    <t>33007</t>
  </si>
  <si>
    <t>Spain</t>
  </si>
  <si>
    <t>(98) 598 76 54</t>
  </si>
  <si>
    <t>Mayumi's</t>
  </si>
  <si>
    <t>Mayumi Ohno</t>
  </si>
  <si>
    <t>Marketing Representative</t>
  </si>
  <si>
    <t>92 Setsuko
Chuo-ku</t>
  </si>
  <si>
    <t>Osaka</t>
  </si>
  <si>
    <t>545</t>
  </si>
  <si>
    <t>(06) 431-7877</t>
  </si>
  <si>
    <t>Pavlova, Ltd.</t>
  </si>
  <si>
    <t>Ian Devling</t>
  </si>
  <si>
    <t>74 Rose St.
Moonie Ponds</t>
  </si>
  <si>
    <t>Melbourne</t>
  </si>
  <si>
    <t>Victoria</t>
  </si>
  <si>
    <t>3058</t>
  </si>
  <si>
    <t>Australia</t>
  </si>
  <si>
    <t>(03) 444-2343</t>
  </si>
  <si>
    <t>(03) 444-6588</t>
  </si>
  <si>
    <t>Specialty Biscuits, Ltd.</t>
  </si>
  <si>
    <t>Peter Wilson</t>
  </si>
  <si>
    <t>29 King's Way</t>
  </si>
  <si>
    <t>Manchester</t>
  </si>
  <si>
    <t>M14 GSD</t>
  </si>
  <si>
    <t>(161) 555-4448</t>
  </si>
  <si>
    <t>PB Knckebrd AB</t>
  </si>
  <si>
    <t>Lars Peterson</t>
  </si>
  <si>
    <t>Sales Agent</t>
  </si>
  <si>
    <t>Kaloadagatan 13</t>
  </si>
  <si>
    <t>Gteborg</t>
  </si>
  <si>
    <t>S-345 67</t>
  </si>
  <si>
    <t xml:space="preserve">Sweden </t>
  </si>
  <si>
    <t>031-987 65 43</t>
  </si>
  <si>
    <t>031-987 65 91</t>
  </si>
  <si>
    <t>Refrescos Americanas LTDA</t>
  </si>
  <si>
    <t>Carlos Diaz</t>
  </si>
  <si>
    <t>Av. das Americanas 12.890</t>
  </si>
  <si>
    <t>So Paulo</t>
  </si>
  <si>
    <t>5442</t>
  </si>
  <si>
    <t>Brazil</t>
  </si>
  <si>
    <t>(11) 555 4640</t>
  </si>
  <si>
    <t>Heli Swaren GmbH &amp; Co. KG</t>
  </si>
  <si>
    <t>Petra Winkler</t>
  </si>
  <si>
    <t>Sales Manager</t>
  </si>
  <si>
    <t>Tiergartenstrae 5</t>
  </si>
  <si>
    <t>Berlin</t>
  </si>
  <si>
    <t>10785</t>
  </si>
  <si>
    <t>Germany</t>
  </si>
  <si>
    <t>(010) 9984510</t>
  </si>
  <si>
    <t>Plutzer Lebensmittelgromrkte AG</t>
  </si>
  <si>
    <t>Martin Bein</t>
  </si>
  <si>
    <t>International Marketing Mgr.</t>
  </si>
  <si>
    <t>Bogenallee 51</t>
  </si>
  <si>
    <t>Frankfurt</t>
  </si>
  <si>
    <t>60439</t>
  </si>
  <si>
    <t>(069) 992755</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</si>
  <si>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</si>
  <si>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</si>
  <si>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</si>
  <si>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</si>
  <si>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</si>
  <si>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</si>
  <si>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</si>
  <si>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</si>
  <si>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</si>
  <si>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</si>
  <si>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</si>
  <si>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</si>
  <si>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</si>
  <si>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Italy</t>
  </si>
  <si>
    <t>(0544) 60323</t>
  </si>
  <si>
    <t>(0544) 60603</t>
  </si>
  <si>
    <t>Norske Meierier</t>
  </si>
  <si>
    <t>Beate Vileid</t>
  </si>
  <si>
    <t>Hatlevegen 5</t>
  </si>
  <si>
    <t>Sandvika</t>
  </si>
  <si>
    <t>1320</t>
  </si>
  <si>
    <t>Norway</t>
  </si>
  <si>
    <t>(0)2-953010</t>
  </si>
  <si>
    <t>Bigfoot Breweries</t>
  </si>
  <si>
    <t>Cheryl Saylor</t>
  </si>
  <si>
    <t>Regional Account Rep.</t>
  </si>
  <si>
    <t>3400 - 8th Avenue
Suite 210</t>
  </si>
  <si>
    <t>Bend</t>
  </si>
  <si>
    <t>OR</t>
  </si>
  <si>
    <t>97101</t>
  </si>
  <si>
    <t>(503) 555-9931</t>
  </si>
  <si>
    <t>Svensk Sjfda AB</t>
  </si>
  <si>
    <t>Michael Bjrn</t>
  </si>
  <si>
    <t>Brovallavgen 231</t>
  </si>
  <si>
    <t>Stockholm</t>
  </si>
  <si>
    <t>S-123 45</t>
  </si>
  <si>
    <t>Sweden</t>
  </si>
  <si>
    <t>08-123 45 67</t>
  </si>
  <si>
    <t>Aux joyeux ecclsiastiques</t>
  </si>
  <si>
    <t>Guylne Nodier</t>
  </si>
  <si>
    <t>203, Rue des Francs-Bourgeois</t>
  </si>
  <si>
    <t>Paris</t>
  </si>
  <si>
    <t>75004</t>
  </si>
  <si>
    <t>France</t>
  </si>
  <si>
    <t>(1) 03.83.00.68</t>
  </si>
  <si>
    <t>(1) 03.83.00.62</t>
  </si>
  <si>
    <t>New England Seafood Cannery</t>
  </si>
  <si>
    <t>Robb Merchant</t>
  </si>
  <si>
    <t>Wholesale Account Agent</t>
  </si>
  <si>
    <t>Order Processing Dept.
2100 Paul Revere Blvd.</t>
  </si>
  <si>
    <t>Boston</t>
  </si>
  <si>
    <t>MA</t>
  </si>
  <si>
    <t>02134</t>
  </si>
  <si>
    <t>(617) 555-3267</t>
  </si>
  <si>
    <t>(617) 555-3389</t>
  </si>
  <si>
    <t>Leka Trading</t>
  </si>
  <si>
    <t>Chandra Leka</t>
  </si>
  <si>
    <t>Owner</t>
  </si>
  <si>
    <t>471 Serangoon Loop, Suite #402</t>
  </si>
  <si>
    <t>Singapore</t>
  </si>
  <si>
    <t>0512</t>
  </si>
  <si>
    <t>555-8787</t>
  </si>
  <si>
    <t>Lyngbysild</t>
  </si>
  <si>
    <t>Niels Petersen</t>
  </si>
  <si>
    <t>Lyngbysild
Fiskebakken 10</t>
  </si>
  <si>
    <t>Lyngby</t>
  </si>
  <si>
    <t>2800</t>
  </si>
  <si>
    <t>Denmark</t>
  </si>
  <si>
    <t>43844108</t>
  </si>
  <si>
    <t>43844115</t>
  </si>
  <si>
    <t>Zaanse Snoepfabriek</t>
  </si>
  <si>
    <t>Dirk Luchte</t>
  </si>
  <si>
    <t>Accounting Manager</t>
  </si>
  <si>
    <t>Verkoop
Rijnweg 22</t>
  </si>
  <si>
    <t>Zaandam</t>
  </si>
  <si>
    <t>9999 ZZ</t>
  </si>
  <si>
    <t>Netherlands</t>
  </si>
  <si>
    <t>(12345) 1212</t>
  </si>
  <si>
    <t>(12345) 1210</t>
  </si>
  <si>
    <t>Karkki Oy</t>
  </si>
  <si>
    <t>Anne Heikkonen</t>
  </si>
  <si>
    <t>Product Manager</t>
  </si>
  <si>
    <t>Valtakatu 12</t>
  </si>
  <si>
    <t>Lappeenranta</t>
  </si>
  <si>
    <t>53120</t>
  </si>
  <si>
    <t>Finland</t>
  </si>
  <si>
    <t>(953) 10956</t>
  </si>
  <si>
    <t>G'day, Mate</t>
  </si>
  <si>
    <t>Wendy Mackenzie</t>
  </si>
  <si>
    <t>170 Prince Edward Parade
Hunter's Hill</t>
  </si>
  <si>
    <t>Sydney</t>
  </si>
  <si>
    <t>NSW</t>
  </si>
  <si>
    <t>2042</t>
  </si>
  <si>
    <t>(02) 555-5914</t>
  </si>
  <si>
    <t>(02) 555-4873</t>
  </si>
  <si>
    <t>Ma Maison</t>
  </si>
  <si>
    <t>Jean-Guy Lauzon</t>
  </si>
  <si>
    <t>2960 Rue St. Laurent</t>
  </si>
  <si>
    <t>Montral</t>
  </si>
  <si>
    <t>Qubec</t>
  </si>
  <si>
    <t>H1J 1C3</t>
  </si>
  <si>
    <t>Canada</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</si>
  <si>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</si>
  <si>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</si>
  <si>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</si>
  <si>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</si>
  <si>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</si>
  <si>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</si>
  <si>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</si>
  <si>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</si>
  <si>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</si>
  <si>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</si>
  <si>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</si>
  <si>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</si>
  <si>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</si>
  <si>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</si>
  <si>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pturage</t>
  </si>
  <si>
    <t>Eliane Noz</t>
  </si>
  <si>
    <t>Bat. B
3, rue des Alpes</t>
  </si>
  <si>
    <t>Annecy</t>
  </si>
  <si>
    <t>74000</t>
  </si>
  <si>
    <t>38.76.98.06</t>
  </si>
  <si>
    <t>38.76.98.58</t>
  </si>
  <si>
    <t>Forts d'rables</t>
  </si>
  <si>
    <t>Chantal Goulet</t>
  </si>
  <si>
    <t>148 rue Chasseur</t>
  </si>
  <si>
    <t>Ste-Hyacinthe</t>
  </si>
  <si>
    <t>J2S 7S8</t>
  </si>
  <si>
    <t>(514) 555-2955</t>
  </si>
  <si>
    <t>(514) 555-2921</t>
  </si>
  <si>
    <t>ShipperID</t>
  </si>
  <si>
    <t>Speedy Express</t>
  </si>
  <si>
    <t>(503) 555-9831</t>
  </si>
  <si>
    <t>United Package</t>
  </si>
  <si>
    <t>(503) 555-3199</t>
  </si>
  <si>
    <t>Federal Shipping</t>
  </si>
  <si>
    <t>RegionDescription</t>
  </si>
  <si>
    <t xml:space="preserve">Eastern                                           </t>
  </si>
  <si>
    <t xml:space="preserve">Westerns                                          </t>
  </si>
  <si>
    <t xml:space="preserve">Northern                                          </t>
  </si>
  <si>
    <t xml:space="preserve">Southern                                          </t>
  </si>
  <si>
    <t>ProductID</t>
  </si>
  <si>
    <t>ProductName</t>
  </si>
  <si>
    <t>CategoryID</t>
  </si>
  <si>
    <t>QuantityPerUnit</t>
  </si>
  <si>
    <t>UnitPrice</t>
  </si>
  <si>
    <t>UnitsInStock</t>
  </si>
  <si>
    <t>UnitsOnOrder</t>
  </si>
  <si>
    <t>ReorderLevel</t>
  </si>
  <si>
    <t>Discontinued</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</si>
  <si>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</si>
  <si>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</si>
  <si>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</si>
  <si>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</si>
  <si>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</si>
  <si>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</si>
  <si>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</si>
  <si>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</si>
  <si>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</si>
  <si>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</si>
  <si>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</si>
  <si>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</si>
  <si>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</si>
  <si>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</si>
  <si>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</si>
  <si>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</si>
  <si>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</si>
  <si>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</si>
  <si>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</si>
  <si>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</si>
  <si>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</si>
  <si>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</si>
  <si>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</si>
  <si>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</si>
  <si>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</si>
  <si>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</si>
  <si>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</si>
  <si>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</si>
  <si>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</si>
  <si>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</si>
  <si>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</si>
  <si>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</si>
  <si>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</si>
  <si>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</si>
  <si>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</si>
  <si>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</si>
  <si>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</si>
  <si>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</si>
  <si>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</si>
  <si>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</si>
  <si>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</si>
  <si>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</si>
  <si>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Knckebrd</t>
  </si>
  <si>
    <t>24 - 500 g pkgs.</t>
  </si>
  <si>
    <t>Tunnbrd</t>
  </si>
  <si>
    <t>12 - 250 g pkgs.</t>
  </si>
  <si>
    <t>Guaran Fantstica</t>
  </si>
  <si>
    <t>12 - 355 ml cans</t>
  </si>
  <si>
    <t>NuNuCa Nu-Nougat-Creme</t>
  </si>
  <si>
    <t>20 - 450 g glasses</t>
  </si>
  <si>
    <t>Gumbr Gummibrchen</t>
  </si>
  <si>
    <t>100 - 250 g bags</t>
  </si>
  <si>
    <t>Schoggi Schokolade</t>
  </si>
  <si>
    <t>100 - 100 g pieces</t>
  </si>
  <si>
    <t>Rssle Sauerkraut</t>
  </si>
  <si>
    <t>25 - 825 g cans</t>
  </si>
  <si>
    <t>Thringer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</si>
  <si>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</si>
  <si>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</si>
  <si>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</si>
  <si>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</si>
  <si>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</si>
  <si>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</si>
  <si>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</si>
  <si>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</si>
  <si>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</si>
  <si>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</si>
  <si>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</si>
  <si>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</si>
  <si>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</si>
  <si>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</si>
  <si>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</si>
  <si>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</si>
  <si>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</si>
  <si>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</si>
  <si>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</si>
  <si>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</si>
  <si>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</si>
  <si>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</si>
  <si>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</si>
  <si>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</si>
  <si>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</si>
  <si>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</si>
  <si>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</si>
  <si>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</si>
  <si>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</si>
  <si>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Rogede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</si>
  <si>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</si>
  <si>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</si>
  <si>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</si>
  <si>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</si>
  <si>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</si>
  <si>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</si>
  <si>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</si>
  <si>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</si>
  <si>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</si>
  <si>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</si>
  <si>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</si>
  <si>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</si>
  <si>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</si>
  <si>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</si>
  <si>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</si>
  <si>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</si>
  <si>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</si>
  <si>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Tourtire</t>
  </si>
  <si>
    <t>16 pies</t>
  </si>
  <si>
    <t>Pt chinois</t>
  </si>
  <si>
    <t>24 boxes x 2 pies</t>
  </si>
  <si>
    <t>Gnocchi di nonna Alice</t>
  </si>
  <si>
    <t>24 - 250 g pkgs.</t>
  </si>
  <si>
    <t>Ravioli Angelo</t>
  </si>
  <si>
    <t>Escargots de Bourgogne</t>
  </si>
  <si>
    <t>24 pieces</t>
  </si>
  <si>
    <t>Raclette Courdavault</t>
  </si>
  <si>
    <t>5 kg pkg.</t>
  </si>
  <si>
    <t>Camembert Pierrot</t>
  </si>
  <si>
    <t>15 - 300 g rounds</t>
  </si>
  <si>
    <t>Sirop d'rable</t>
  </si>
  <si>
    <t>24 - 500 ml bottles</t>
  </si>
  <si>
    <t>Tarte au sucre</t>
  </si>
  <si>
    <t>48 pies</t>
  </si>
  <si>
    <t>Vegie-spread</t>
  </si>
  <si>
    <t>15 - 625 g jars</t>
  </si>
  <si>
    <t>Wimmers gute Semmelkndel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</si>
  <si>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</si>
  <si>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</si>
  <si>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</si>
  <si>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</si>
  <si>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</si>
  <si>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</si>
  <si>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</si>
  <si>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</si>
  <si>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</si>
  <si>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</si>
  <si>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</si>
  <si>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</si>
  <si>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Flotemysost</t>
  </si>
  <si>
    <t>Mozzarella di Giovanni</t>
  </si>
  <si>
    <t>Rd Kaviar</t>
  </si>
  <si>
    <t>24 - 150 g jars</t>
  </si>
  <si>
    <t>Longlife Tofu</t>
  </si>
  <si>
    <t>Rhnbru Klosterbier</t>
  </si>
  <si>
    <t>24 - 0.5 l bottles</t>
  </si>
  <si>
    <t>Lakkalikri</t>
  </si>
  <si>
    <t>500 ml</t>
  </si>
  <si>
    <t>Original Frankfurter grne Soe</t>
  </si>
  <si>
    <t>12 boxes</t>
  </si>
  <si>
    <t>OrderID</t>
  </si>
  <si>
    <t>CustomerID</t>
  </si>
  <si>
    <t>EmployeeID</t>
  </si>
  <si>
    <t>OrderDate</t>
  </si>
  <si>
    <t>RequiredDate</t>
  </si>
  <si>
    <t>ShippedDate</t>
  </si>
  <si>
    <t>ShipVia</t>
  </si>
  <si>
    <t>Freight</t>
  </si>
  <si>
    <t>ShipName</t>
  </si>
  <si>
    <t>ShipAddress</t>
  </si>
  <si>
    <t>ShipCity</t>
  </si>
  <si>
    <t>ShipRegion</t>
  </si>
  <si>
    <t>ShipPostalCode</t>
  </si>
  <si>
    <t>ShipCountry</t>
  </si>
  <si>
    <t>VINET</t>
  </si>
  <si>
    <t>Vins et alcools Chevalier</t>
  </si>
  <si>
    <t>59 rue de l-Abbaye</t>
  </si>
  <si>
    <t>Reims</t>
  </si>
  <si>
    <t>51100</t>
  </si>
  <si>
    <t>TOMSP</t>
  </si>
  <si>
    <t>Toms Spezialitten</t>
  </si>
  <si>
    <t>Luisenstr. 48</t>
  </si>
  <si>
    <t>Mnster</t>
  </si>
  <si>
    <t>44087</t>
  </si>
  <si>
    <t>HANAR</t>
  </si>
  <si>
    <t>Hanari Carnes</t>
  </si>
  <si>
    <t>Rua do Pao, 67</t>
  </si>
  <si>
    <t>Rio de Janeiro</t>
  </si>
  <si>
    <t>RJ</t>
  </si>
  <si>
    <t>05454-876</t>
  </si>
  <si>
    <t>VICTE</t>
  </si>
  <si>
    <t>Victuailles en stock</t>
  </si>
  <si>
    <t>2, rue du Commerce</t>
  </si>
  <si>
    <t>Lyon</t>
  </si>
  <si>
    <t>69004</t>
  </si>
  <si>
    <t>SUPRD</t>
  </si>
  <si>
    <t>Suprmes dlices</t>
  </si>
  <si>
    <t>Boulevard Tirou, 255</t>
  </si>
  <si>
    <t>Charleroi</t>
  </si>
  <si>
    <t>B-6000</t>
  </si>
  <si>
    <t>Belgium</t>
  </si>
  <si>
    <t>CHOPS</t>
  </si>
  <si>
    <t>Chop-suey Chinese</t>
  </si>
  <si>
    <t>Hauptstr. 31</t>
  </si>
  <si>
    <t>Bern</t>
  </si>
  <si>
    <t>3012</t>
  </si>
  <si>
    <t>Switzerland</t>
  </si>
  <si>
    <t>RICSU</t>
  </si>
  <si>
    <t>Richter Supermarkt</t>
  </si>
  <si>
    <t>Starenweg 5</t>
  </si>
  <si>
    <t>Genve</t>
  </si>
  <si>
    <t>1204</t>
  </si>
  <si>
    <t>WELLI</t>
  </si>
  <si>
    <t>Wellington Importadora</t>
  </si>
  <si>
    <t>Rua do Mercado, 12</t>
  </si>
  <si>
    <t>Resende</t>
  </si>
  <si>
    <t>SP</t>
  </si>
  <si>
    <t>08737-363</t>
  </si>
  <si>
    <t>HILAA</t>
  </si>
  <si>
    <t>HILARION-Abastos</t>
  </si>
  <si>
    <t>Carrera 22 con Ave. Carlos Soublette #8-35</t>
  </si>
  <si>
    <t>San Cristbal</t>
  </si>
  <si>
    <t>Tchira</t>
  </si>
  <si>
    <t>5022</t>
  </si>
  <si>
    <t>Venezuela</t>
  </si>
  <si>
    <t>ERNSH</t>
  </si>
  <si>
    <t>Ernst Handel</t>
  </si>
  <si>
    <t>Kirchgasse 6</t>
  </si>
  <si>
    <t>Graz</t>
  </si>
  <si>
    <t>8010</t>
  </si>
  <si>
    <t>Austria</t>
  </si>
  <si>
    <t>CENTC</t>
  </si>
  <si>
    <t>Centro comercial Moctezuma</t>
  </si>
  <si>
    <t>Sierras de Granada 9993</t>
  </si>
  <si>
    <t>Mxico D.F.</t>
  </si>
  <si>
    <t>Mexico</t>
  </si>
  <si>
    <t>OTTIK</t>
  </si>
  <si>
    <t>Ottilies Kseladen</t>
  </si>
  <si>
    <t>Mehrheimerstr. 369</t>
  </si>
  <si>
    <t>Kln</t>
  </si>
  <si>
    <t>50739</t>
  </si>
  <si>
    <t>QUEDE</t>
  </si>
  <si>
    <t>Que Delcia</t>
  </si>
  <si>
    <t>Rua da Panificadora, 12</t>
  </si>
  <si>
    <t>02389-673</t>
  </si>
  <si>
    <t>RATTC</t>
  </si>
  <si>
    <t>Rattlesnake Canyon Grocery</t>
  </si>
  <si>
    <t>2817 Milton Dr.</t>
  </si>
  <si>
    <t>Albuquerque</t>
  </si>
  <si>
    <t>NM</t>
  </si>
  <si>
    <t>87110</t>
  </si>
  <si>
    <t>FOLKO</t>
  </si>
  <si>
    <t>Folk och f HB</t>
  </si>
  <si>
    <t>kergatan 24</t>
  </si>
  <si>
    <t>Brcke</t>
  </si>
  <si>
    <t>S-844 67</t>
  </si>
  <si>
    <t>BLONP</t>
  </si>
  <si>
    <t>Blondel pre et fils</t>
  </si>
  <si>
    <t>24, place Klber</t>
  </si>
  <si>
    <t>Strasbourg</t>
  </si>
  <si>
    <t>67000</t>
  </si>
  <si>
    <t>WARTH</t>
  </si>
  <si>
    <t>Wartian Herkku</t>
  </si>
  <si>
    <t>Torikatu 38</t>
  </si>
  <si>
    <t>Oulu</t>
  </si>
  <si>
    <t>90110</t>
  </si>
  <si>
    <t>FRANK</t>
  </si>
  <si>
    <t>Frankenversand</t>
  </si>
  <si>
    <t>Berliner Platz 43</t>
  </si>
  <si>
    <t>Mnchen</t>
  </si>
  <si>
    <t>80805</t>
  </si>
  <si>
    <t>GROSR</t>
  </si>
  <si>
    <t>GROSELLA-Restaurante</t>
  </si>
  <si>
    <t>5 Ave. Los Palos Grandes</t>
  </si>
  <si>
    <t>Caracas</t>
  </si>
  <si>
    <t>DF</t>
  </si>
  <si>
    <t>1081</t>
  </si>
  <si>
    <t>WHITC</t>
  </si>
  <si>
    <t>White Clover Markets</t>
  </si>
  <si>
    <t>1029 - 12th Ave. S.</t>
  </si>
  <si>
    <t>Seattle</t>
  </si>
  <si>
    <t>WA</t>
  </si>
  <si>
    <t>98124</t>
  </si>
  <si>
    <t>SPLIR</t>
  </si>
  <si>
    <t>Split Rail Beer &amp; Ale</t>
  </si>
  <si>
    <t>P.O. Box 555</t>
  </si>
  <si>
    <t>Lander</t>
  </si>
  <si>
    <t>WY</t>
  </si>
  <si>
    <t>82520</t>
  </si>
  <si>
    <t>QUICK</t>
  </si>
  <si>
    <t>QUICK-Stop</t>
  </si>
  <si>
    <t>Taucherstrae 10</t>
  </si>
  <si>
    <t>Cunewalde</t>
  </si>
  <si>
    <t>1307</t>
  </si>
  <si>
    <t>MAGAA</t>
  </si>
  <si>
    <t>Magazzini Alimentari Riuniti</t>
  </si>
  <si>
    <t>Via Ludovico il Moro 22</t>
  </si>
  <si>
    <t>Bergamo</t>
  </si>
  <si>
    <t>24100</t>
  </si>
  <si>
    <t>TORTU</t>
  </si>
  <si>
    <t>Tortuga Restaurante</t>
  </si>
  <si>
    <t>Avda. Azteca 123</t>
  </si>
  <si>
    <t>5033</t>
  </si>
  <si>
    <t>MORGK</t>
  </si>
  <si>
    <t>Morgenstern Gesundkost</t>
  </si>
  <si>
    <t>Heerstr. 22</t>
  </si>
  <si>
    <t>Leipzig</t>
  </si>
  <si>
    <t>4179</t>
  </si>
  <si>
    <t>BERGS</t>
  </si>
  <si>
    <t>Berglunds snabbkp</t>
  </si>
  <si>
    <t>Berguvsvgen 8</t>
  </si>
  <si>
    <t>Lule</t>
  </si>
  <si>
    <t>S-958 22</t>
  </si>
  <si>
    <t>LEHMS</t>
  </si>
  <si>
    <t>Lehmanns Marktstand</t>
  </si>
  <si>
    <t>Magazinweg 7</t>
  </si>
  <si>
    <t>Frankfurt a.M.</t>
  </si>
  <si>
    <t>60528</t>
  </si>
  <si>
    <t>ROMEY</t>
  </si>
  <si>
    <t>Romero y tomillo</t>
  </si>
  <si>
    <t>Gran Va, 1</t>
  </si>
  <si>
    <t>Madrid</t>
  </si>
  <si>
    <t>28001</t>
  </si>
  <si>
    <t>LILAS</t>
  </si>
  <si>
    <t>LILA-Supermercado</t>
  </si>
  <si>
    <t>Carrera 52 con Ave. Bolvar #65-98 Llano Largo</t>
  </si>
  <si>
    <t>Barquisimeto</t>
  </si>
  <si>
    <t>Lara</t>
  </si>
  <si>
    <t>3508</t>
  </si>
  <si>
    <t>RICAR</t>
  </si>
  <si>
    <t>Ricardo Adocicados</t>
  </si>
  <si>
    <t>Av. Copacabana, 267</t>
  </si>
  <si>
    <t>02389-890</t>
  </si>
  <si>
    <t>REGGC</t>
  </si>
  <si>
    <t>Reggiani Caseifici</t>
  </si>
  <si>
    <t>Strada Provinciale 124</t>
  </si>
  <si>
    <t>Reggio Emilia</t>
  </si>
  <si>
    <t>42100</t>
  </si>
  <si>
    <t>BSBEV</t>
  </si>
  <si>
    <t>B-s Beverages</t>
  </si>
  <si>
    <t>Fauntleroy Circus</t>
  </si>
  <si>
    <t>EC2 5NT</t>
  </si>
  <si>
    <t>COMMI</t>
  </si>
  <si>
    <t>Comrcio Mineiro</t>
  </si>
  <si>
    <t>Av. dos Lusadas, 23</t>
  </si>
  <si>
    <t>Sao Paulo</t>
  </si>
  <si>
    <t>05432-043</t>
  </si>
  <si>
    <t>TRADH</t>
  </si>
  <si>
    <t>Tradiao Hipermercados</t>
  </si>
  <si>
    <t>Av. Ins de Castro, 414</t>
  </si>
  <si>
    <t>05634-030</t>
  </si>
  <si>
    <t>HUNGO</t>
  </si>
  <si>
    <t>Hungry Owl All-Night Grocers</t>
  </si>
  <si>
    <t>8 Johnstown Road</t>
  </si>
  <si>
    <t>Cork</t>
  </si>
  <si>
    <t>Co. Cork</t>
  </si>
  <si>
    <t>Ireland</t>
  </si>
  <si>
    <t>WANDK</t>
  </si>
  <si>
    <t>Die Wandernde Kuh</t>
  </si>
  <si>
    <t>Adenauerallee 900</t>
  </si>
  <si>
    <t>Stuttgart</t>
  </si>
  <si>
    <t>70563</t>
  </si>
  <si>
    <t>GODOS</t>
  </si>
  <si>
    <t>Godos Cocina Tpica</t>
  </si>
  <si>
    <t>C/ Romero, 33</t>
  </si>
  <si>
    <t>Sevilla</t>
  </si>
  <si>
    <t>41101</t>
  </si>
  <si>
    <t>OLDWO</t>
  </si>
  <si>
    <t>Old World Delicatessen</t>
  </si>
  <si>
    <t>2743 Bering St.</t>
  </si>
  <si>
    <t>Anchorage</t>
  </si>
  <si>
    <t>AK</t>
  </si>
  <si>
    <t>99508</t>
  </si>
  <si>
    <t>LONEP</t>
  </si>
  <si>
    <t>Lonesome Pine Restaurant</t>
  </si>
  <si>
    <t>89 Chiaroscuro Rd.</t>
  </si>
  <si>
    <t>Portland</t>
  </si>
  <si>
    <t>97219</t>
  </si>
  <si>
    <t>ANATR</t>
  </si>
  <si>
    <t>Ana Trujillo Emparedados y helados</t>
  </si>
  <si>
    <t>Avda. de la Constitucin 2222</t>
  </si>
  <si>
    <t>5021</t>
  </si>
  <si>
    <t>THEBI</t>
  </si>
  <si>
    <t>The Big Cheese</t>
  </si>
  <si>
    <t>89 Jefferson Way Suite 2</t>
  </si>
  <si>
    <t>97201</t>
  </si>
  <si>
    <t>DUMON</t>
  </si>
  <si>
    <t>Du monde entier</t>
  </si>
  <si>
    <t>67, rue des Cinquante Otages</t>
  </si>
  <si>
    <t>Nantes</t>
  </si>
  <si>
    <t>44000</t>
  </si>
  <si>
    <t>ISLAT</t>
  </si>
  <si>
    <t>Island Trading</t>
  </si>
  <si>
    <t>Garden House Crowther Way</t>
  </si>
  <si>
    <t>Cowes</t>
  </si>
  <si>
    <t>Isle of Wight</t>
  </si>
  <si>
    <t>PO31 7PJ</t>
  </si>
  <si>
    <t>PERIC</t>
  </si>
  <si>
    <t>Pericles Comidas clsicas</t>
  </si>
  <si>
    <t>Calle Dr. Jorge Cash 321</t>
  </si>
  <si>
    <t>KOENE</t>
  </si>
  <si>
    <t>Kniglich Essen</t>
  </si>
  <si>
    <t>Maubelstr. 90</t>
  </si>
  <si>
    <t>Brandenburg</t>
  </si>
  <si>
    <t>14776</t>
  </si>
  <si>
    <t>SAVEA</t>
  </si>
  <si>
    <t>Save-a-lot Markets</t>
  </si>
  <si>
    <t>187 Suffolk Ln.</t>
  </si>
  <si>
    <t>Boise</t>
  </si>
  <si>
    <t>ID</t>
  </si>
  <si>
    <t>83720</t>
  </si>
  <si>
    <t>BOLID</t>
  </si>
  <si>
    <t>Blido Comidas preparadas</t>
  </si>
  <si>
    <t>C/ Araquil, 67</t>
  </si>
  <si>
    <t>28023</t>
  </si>
  <si>
    <t>FURIB</t>
  </si>
  <si>
    <t>Furia Bacalhau e Frutos do Mar</t>
  </si>
  <si>
    <t>Jardim das rosas n. 32</t>
  </si>
  <si>
    <t>Lisboa</t>
  </si>
  <si>
    <t>1675</t>
  </si>
  <si>
    <t>Portugal</t>
  </si>
  <si>
    <t>BONAP</t>
  </si>
  <si>
    <t>Bon app-</t>
  </si>
  <si>
    <t>12, rue des Bouchers</t>
  </si>
  <si>
    <t>Marseille</t>
  </si>
  <si>
    <t>13008</t>
  </si>
  <si>
    <t>MEREP</t>
  </si>
  <si>
    <t>Mre Paillarde</t>
  </si>
  <si>
    <t>43 rue St. Laurent</t>
  </si>
  <si>
    <t>PRINI</t>
  </si>
  <si>
    <t>Princesa Isabel Vinhos</t>
  </si>
  <si>
    <t>Estrada da sade n. 58</t>
  </si>
  <si>
    <t>1756</t>
  </si>
  <si>
    <t>SIMOB</t>
  </si>
  <si>
    <t>Simons bistro</t>
  </si>
  <si>
    <t>Vinbltet 34</t>
  </si>
  <si>
    <t>Kobenhavn</t>
  </si>
  <si>
    <t>1734</t>
  </si>
  <si>
    <t>FAMIA</t>
  </si>
  <si>
    <t>Familia Arquibaldo</t>
  </si>
  <si>
    <t>Rua Ors, 92</t>
  </si>
  <si>
    <t>05442-030</t>
  </si>
  <si>
    <t>LAMAI</t>
  </si>
  <si>
    <t>La maison d-Asie</t>
  </si>
  <si>
    <t>1 rue Alsace-Lorraine</t>
  </si>
  <si>
    <t>Toulouse</t>
  </si>
  <si>
    <t>31000</t>
  </si>
  <si>
    <t>PICCO</t>
  </si>
  <si>
    <t>Piccolo und mehr</t>
  </si>
  <si>
    <t>Geislweg 14</t>
  </si>
  <si>
    <t>Salzburg</t>
  </si>
  <si>
    <t>5020</t>
  </si>
  <si>
    <t>AROUT</t>
  </si>
  <si>
    <t>Around the Horn</t>
  </si>
  <si>
    <t>Brook Farm Stratford St. Mary</t>
  </si>
  <si>
    <t>Colchester</t>
  </si>
  <si>
    <t>Essex</t>
  </si>
  <si>
    <t>CO7 6JX</t>
  </si>
  <si>
    <t>SEVES</t>
  </si>
  <si>
    <t>Seven Seas Imports</t>
  </si>
  <si>
    <t>90 Wadhurst Rd.</t>
  </si>
  <si>
    <t>OX15 4NB</t>
  </si>
  <si>
    <t>DRACD</t>
  </si>
  <si>
    <t>Drachenblut Delikatessen</t>
  </si>
  <si>
    <t>Walserweg 21</t>
  </si>
  <si>
    <t>Aachen</t>
  </si>
  <si>
    <t>52066</t>
  </si>
  <si>
    <t>EASTC</t>
  </si>
  <si>
    <t>Eastern Connection</t>
  </si>
  <si>
    <t>35 King George</t>
  </si>
  <si>
    <t>WX3 6FW</t>
  </si>
  <si>
    <t>ANTON</t>
  </si>
  <si>
    <t>Antonio Moreno Taquera</t>
  </si>
  <si>
    <t>Mataderos 2312</t>
  </si>
  <si>
    <t>5023</t>
  </si>
  <si>
    <t>GALED</t>
  </si>
  <si>
    <t>Galera del gastronmo</t>
  </si>
  <si>
    <t>Rambla de Catalua, 23</t>
  </si>
  <si>
    <t>Barcelona</t>
  </si>
  <si>
    <t>8022</t>
  </si>
  <si>
    <t>VAFFE</t>
  </si>
  <si>
    <t>Vaffeljernet</t>
  </si>
  <si>
    <t>Smagsloget 45</t>
  </si>
  <si>
    <t>rhus</t>
  </si>
  <si>
    <t>8200</t>
  </si>
  <si>
    <t>QUEEN</t>
  </si>
  <si>
    <t>Queen Cozinha</t>
  </si>
  <si>
    <t>Alameda dos Canrios, 891</t>
  </si>
  <si>
    <t>05487-020</t>
  </si>
  <si>
    <t>WOLZA</t>
  </si>
  <si>
    <t>Wolski Zajazd</t>
  </si>
  <si>
    <t>ul. Filtrowa 68</t>
  </si>
  <si>
    <t>Warszawa</t>
  </si>
  <si>
    <t>01-012</t>
  </si>
  <si>
    <t>Poland</t>
  </si>
  <si>
    <t>HUNGC</t>
  </si>
  <si>
    <t>Hungry Coyote Import Store</t>
  </si>
  <si>
    <t>City Center Plaza 516 Main St.</t>
  </si>
  <si>
    <t>Elgin</t>
  </si>
  <si>
    <t>97827</t>
  </si>
  <si>
    <t>SANTG</t>
  </si>
  <si>
    <t>Sant Gourmet</t>
  </si>
  <si>
    <t>Erling Skakkes gate 78</t>
  </si>
  <si>
    <t>Stavern</t>
  </si>
  <si>
    <t>4110</t>
  </si>
  <si>
    <t>BOTTM</t>
  </si>
  <si>
    <t>Bottom-Dollar Markets</t>
  </si>
  <si>
    <t>23 Tsawassen Blvd.</t>
  </si>
  <si>
    <t>Tsawassen</t>
  </si>
  <si>
    <t>BC</t>
  </si>
  <si>
    <t>T2F 8M4</t>
  </si>
  <si>
    <t>LINOD</t>
  </si>
  <si>
    <t>LINO-Delicateses</t>
  </si>
  <si>
    <t>Ave. 5 de Mayo Porlamar</t>
  </si>
  <si>
    <t>I. de Margarita</t>
  </si>
  <si>
    <t>Nueva Esparta</t>
  </si>
  <si>
    <t>4980</t>
  </si>
  <si>
    <t>FOLIG</t>
  </si>
  <si>
    <t>Folies gourmandes</t>
  </si>
  <si>
    <t>184, chausse de Tournai</t>
  </si>
  <si>
    <t>Lille</t>
  </si>
  <si>
    <t>59000</t>
  </si>
  <si>
    <t>OCEAN</t>
  </si>
  <si>
    <t>Ocano Atlntico Ltda.</t>
  </si>
  <si>
    <t>Ing. Gustavo Moncada 8585 Piso 20-A</t>
  </si>
  <si>
    <t>Buenos Aires</t>
  </si>
  <si>
    <t>1010</t>
  </si>
  <si>
    <t>Argentina</t>
  </si>
  <si>
    <t>FRANS</t>
  </si>
  <si>
    <t>Franchi S.p.A.</t>
  </si>
  <si>
    <t>Via Monte Bianco 34</t>
  </si>
  <si>
    <t>Torino</t>
  </si>
  <si>
    <t>10100</t>
  </si>
  <si>
    <t>GOURL</t>
  </si>
  <si>
    <t>Gourmet Lanchonetes</t>
  </si>
  <si>
    <t>Av. Brasil, 442</t>
  </si>
  <si>
    <t>Campinas</t>
  </si>
  <si>
    <t>04876-786</t>
  </si>
  <si>
    <t>CONSH</t>
  </si>
  <si>
    <t>Consolidated Holdings</t>
  </si>
  <si>
    <t>Berkeley Gardens 12 Brewery</t>
  </si>
  <si>
    <t>WX1 6LT</t>
  </si>
  <si>
    <t>RANCH</t>
  </si>
  <si>
    <t>Rancho grande</t>
  </si>
  <si>
    <t>Av. del Libertador 900</t>
  </si>
  <si>
    <t>LAZYK</t>
  </si>
  <si>
    <t>Lazy K Kountry Store</t>
  </si>
  <si>
    <t>12 Orchestra Terrace</t>
  </si>
  <si>
    <t>Walla Walla</t>
  </si>
  <si>
    <t>99362</t>
  </si>
  <si>
    <t>LAUGB</t>
  </si>
  <si>
    <t>Laughing Bacchus Wine Cellars</t>
  </si>
  <si>
    <t>2319 Elm St.</t>
  </si>
  <si>
    <t>Vancouver</t>
  </si>
  <si>
    <t>V3F 2K1</t>
  </si>
  <si>
    <t>BLAUS</t>
  </si>
  <si>
    <t>Blauer See Delikatessen</t>
  </si>
  <si>
    <t>Forsterstr. 57</t>
  </si>
  <si>
    <t>Mannheim</t>
  </si>
  <si>
    <t>68306</t>
  </si>
  <si>
    <t>NORTS</t>
  </si>
  <si>
    <t>North/South</t>
  </si>
  <si>
    <t>South House 300 Queensbridge</t>
  </si>
  <si>
    <t>SW7 1RZ</t>
  </si>
  <si>
    <t>CACTU</t>
  </si>
  <si>
    <t>Cactus Comidas para llevar</t>
  </si>
  <si>
    <t>Cerrito 333</t>
  </si>
  <si>
    <t>GREAL</t>
  </si>
  <si>
    <t>Great Lakes Food Market</t>
  </si>
  <si>
    <t>2732 Baker Blvd.</t>
  </si>
  <si>
    <t>Eugene</t>
  </si>
  <si>
    <t>97403</t>
  </si>
  <si>
    <t>MAISD</t>
  </si>
  <si>
    <t>Maison Dewey</t>
  </si>
  <si>
    <t>Rue Joseph-Bens 532</t>
  </si>
  <si>
    <t>Bruxelles</t>
  </si>
  <si>
    <t>B-1180</t>
  </si>
  <si>
    <t>TRAIH</t>
  </si>
  <si>
    <t>Trail-s Head Gourmet Provisioners</t>
  </si>
  <si>
    <t>722 DaVinci Blvd.</t>
  </si>
  <si>
    <t>Kirkland</t>
  </si>
  <si>
    <t>98034</t>
  </si>
  <si>
    <t>LETSS</t>
  </si>
  <si>
    <t>Let-s Stop N Shop</t>
  </si>
  <si>
    <t>87 Polk St. Suite 5</t>
  </si>
  <si>
    <t>San Francisco</t>
  </si>
  <si>
    <t>CA</t>
  </si>
  <si>
    <t>94117</t>
  </si>
  <si>
    <t>WILMK</t>
  </si>
  <si>
    <t>Wilman Kala</t>
  </si>
  <si>
    <t>Keskuskatu 45</t>
  </si>
  <si>
    <t>Helsinki</t>
  </si>
  <si>
    <t>21240</t>
  </si>
  <si>
    <t>THECR</t>
  </si>
  <si>
    <t>The Cracker Box</t>
  </si>
  <si>
    <t>55 Grizzly Peak Rd.</t>
  </si>
  <si>
    <t>Butte</t>
  </si>
  <si>
    <t>MT</t>
  </si>
  <si>
    <t>59801</t>
  </si>
  <si>
    <t>ALFKI</t>
  </si>
  <si>
    <t>Alfreds Futterkiste</t>
  </si>
  <si>
    <t>Obere Str. 57</t>
  </si>
  <si>
    <t>12209</t>
  </si>
  <si>
    <t>FRANR</t>
  </si>
  <si>
    <t>France restauration</t>
  </si>
  <si>
    <t>54, rue Royale</t>
  </si>
  <si>
    <t>Alfred-s Futterkiste</t>
  </si>
  <si>
    <t>SPECD</t>
  </si>
  <si>
    <t>Spcialits du monde</t>
  </si>
  <si>
    <t>25, rue Lauriston</t>
  </si>
  <si>
    <t>75016</t>
  </si>
  <si>
    <t>LACOR</t>
  </si>
  <si>
    <t>La corne d-abondance</t>
  </si>
  <si>
    <t>67, avenue de l-Europe</t>
  </si>
  <si>
    <t>Versailles</t>
  </si>
  <si>
    <t>78000</t>
  </si>
  <si>
    <t>Quantity</t>
  </si>
  <si>
    <t>Discount</t>
  </si>
  <si>
    <t>LastName</t>
  </si>
  <si>
    <t>FirstName</t>
  </si>
  <si>
    <t>Title</t>
  </si>
  <si>
    <t>TitleOfCourtesy</t>
  </si>
  <si>
    <t>BirthDate</t>
  </si>
  <si>
    <t>HireDate</t>
  </si>
  <si>
    <t>HomePhone</t>
  </si>
  <si>
    <t>Salary</t>
  </si>
  <si>
    <t>Column1</t>
  </si>
  <si>
    <t>Davolio</t>
  </si>
  <si>
    <t>Nancy</t>
  </si>
  <si>
    <t>Ms.</t>
  </si>
  <si>
    <t>507 - 20th Ave. E.Apt. 2A</t>
  </si>
  <si>
    <t>(206) 555-9857</t>
  </si>
  <si>
    <t/>
  </si>
  <si>
    <t>Fuller</t>
  </si>
  <si>
    <t>Andrew</t>
  </si>
  <si>
    <t>Vice President, Sales</t>
  </si>
  <si>
    <t>Dr.</t>
  </si>
  <si>
    <t>908 W. Capital Way</t>
  </si>
  <si>
    <t>Tacoma</t>
  </si>
  <si>
    <t>(206) 555-9482</t>
  </si>
  <si>
    <t>Leverling</t>
  </si>
  <si>
    <t>Janet</t>
  </si>
  <si>
    <t>722 Moss Bay Blvd.</t>
  </si>
  <si>
    <t>(206) 555-3412</t>
  </si>
  <si>
    <t>Peacock</t>
  </si>
  <si>
    <t>Margaret</t>
  </si>
  <si>
    <t>Mrs.</t>
  </si>
  <si>
    <t>4110 Old Redmond Rd.</t>
  </si>
  <si>
    <t>Redmond</t>
  </si>
  <si>
    <t>(206) 555-8122</t>
  </si>
  <si>
    <t>Buchanan</t>
  </si>
  <si>
    <t>Steven</t>
  </si>
  <si>
    <t>Mr.</t>
  </si>
  <si>
    <t>14 Garrett Hill</t>
  </si>
  <si>
    <t>(71) 555-4848</t>
  </si>
  <si>
    <t>Suyama</t>
  </si>
  <si>
    <t>Michael</t>
  </si>
  <si>
    <t>Coventry House
Miner Rd.</t>
  </si>
  <si>
    <t>(71) 555-7773</t>
  </si>
  <si>
    <t xml:space="preserve"> </t>
  </si>
  <si>
    <t>King</t>
  </si>
  <si>
    <t>Robert</t>
  </si>
  <si>
    <t>Edgeham Hollow
Winchester Way</t>
  </si>
  <si>
    <t>(71) 555-5598</t>
  </si>
  <si>
    <t>Callahan</t>
  </si>
  <si>
    <t>Laura</t>
  </si>
  <si>
    <t>Inside Sales Coordinator</t>
  </si>
  <si>
    <t>4726 - 11th Ave. N.E.</t>
  </si>
  <si>
    <t>(206) 555-1189</t>
  </si>
  <si>
    <t>Dodsworth</t>
  </si>
  <si>
    <t>Anne</t>
  </si>
  <si>
    <t>7 Houndstooth Rd.</t>
  </si>
  <si>
    <t>(71) 555-4444</t>
  </si>
  <si>
    <t>Maria Anders</t>
  </si>
  <si>
    <t>030-0074321</t>
  </si>
  <si>
    <t>030-0076545</t>
  </si>
  <si>
    <t>Ana Trujillo</t>
  </si>
  <si>
    <t>05021</t>
  </si>
  <si>
    <t>(5) 555-4729</t>
  </si>
  <si>
    <t>(5) 555-3745</t>
  </si>
  <si>
    <t>Antonio Moreno</t>
  </si>
  <si>
    <t>Mataderos  2312</t>
  </si>
  <si>
    <t>05023</t>
  </si>
  <si>
    <t>(5) 555-3932</t>
  </si>
  <si>
    <t>Thomas Hardy</t>
  </si>
  <si>
    <t>120 Hanover Sq.</t>
  </si>
  <si>
    <t>WA1 1DP</t>
  </si>
  <si>
    <t>(171) 555-7788</t>
  </si>
  <si>
    <t>(171) 555-6750</t>
  </si>
  <si>
    <t>Christina Berglund</t>
  </si>
  <si>
    <t>Berguvsvgen  8</t>
  </si>
  <si>
    <t>0921-12 34 65</t>
  </si>
  <si>
    <t>0921-12 34 67</t>
  </si>
  <si>
    <t>Hanna Moos</t>
  </si>
  <si>
    <t>0621-08460</t>
  </si>
  <si>
    <t>0621-08924</t>
  </si>
  <si>
    <t>Blondesddsl pre et fils</t>
  </si>
  <si>
    <t>Frdrique Citeaux</t>
  </si>
  <si>
    <t>88.60.15.31</t>
  </si>
  <si>
    <t>88.60.15.32</t>
  </si>
  <si>
    <t>Martn Sommer</t>
  </si>
  <si>
    <t>(91) 555 22 82</t>
  </si>
  <si>
    <t>(91) 555 91 99</t>
  </si>
  <si>
    <t>Bon app'</t>
  </si>
  <si>
    <t>Laurence Lebihan</t>
  </si>
  <si>
    <t>91.24.45.40</t>
  </si>
  <si>
    <t>91.24.45.41</t>
  </si>
  <si>
    <t>Elizabeth Lincoln</t>
  </si>
  <si>
    <t>(604) 555-4729</t>
  </si>
  <si>
    <t>(604) 555-3745</t>
  </si>
  <si>
    <t>B's Beverages</t>
  </si>
  <si>
    <t>Victoria Ashworth</t>
  </si>
  <si>
    <t>(171) 555-1212</t>
  </si>
  <si>
    <t>Patricio Simpson</t>
  </si>
  <si>
    <t>(1) 135-5555</t>
  </si>
  <si>
    <t>(1) 135-4892</t>
  </si>
  <si>
    <t>Francisco Chang</t>
  </si>
  <si>
    <t>05022</t>
  </si>
  <si>
    <t>(5) 555-3392</t>
  </si>
  <si>
    <t>(5) 555-7293</t>
  </si>
  <si>
    <t>Yang Wang</t>
  </si>
  <si>
    <t>Hauptstr. 29</t>
  </si>
  <si>
    <t>0452-076545</t>
  </si>
  <si>
    <t>Pedro Afonso</t>
  </si>
  <si>
    <t>Sales Associate</t>
  </si>
  <si>
    <t>(11) 555-7647</t>
  </si>
  <si>
    <t>Elizabeth Brown</t>
  </si>
  <si>
    <t>Berkeley Gardens 12  Brewery</t>
  </si>
  <si>
    <t>(171) 555-2282</t>
  </si>
  <si>
    <t>(171) 555-9199</t>
  </si>
  <si>
    <t>Sven Ottlieb</t>
  </si>
  <si>
    <t>0241-039123</t>
  </si>
  <si>
    <t>0241-059428</t>
  </si>
  <si>
    <t>Janine Labrune</t>
  </si>
  <si>
    <t>40.67.88.88</t>
  </si>
  <si>
    <t>40.67.89.89</t>
  </si>
  <si>
    <t>Ann Devon</t>
  </si>
  <si>
    <t>(171) 555-0297</t>
  </si>
  <si>
    <t>(171) 555-3373</t>
  </si>
  <si>
    <t>Roland Mendel</t>
  </si>
  <si>
    <t>7675-3425</t>
  </si>
  <si>
    <t>7675-3426</t>
  </si>
  <si>
    <t>Aria Cruz</t>
  </si>
  <si>
    <t>Marketing Assistant</t>
  </si>
  <si>
    <t>(11) 555-9857</t>
  </si>
  <si>
    <t>FISSA</t>
  </si>
  <si>
    <t>FISSA Fabrica Inter. Salchichas S.A.</t>
  </si>
  <si>
    <t>Diego Roel</t>
  </si>
  <si>
    <t>C/ Moralzarzal, 86</t>
  </si>
  <si>
    <t>28034</t>
  </si>
  <si>
    <t>(91) 555 94 44</t>
  </si>
  <si>
    <t>(91) 555 55 93</t>
  </si>
  <si>
    <t>Martine Ranc</t>
  </si>
  <si>
    <t>Assistant Sales Agent</t>
  </si>
  <si>
    <t>20.16.10.16</t>
  </si>
  <si>
    <t>20.16.10.17</t>
  </si>
  <si>
    <t>Maria Larsson</t>
  </si>
  <si>
    <t>0695-34 67 21</t>
  </si>
  <si>
    <t>Peter Franken</t>
  </si>
  <si>
    <t>089-0877310</t>
  </si>
  <si>
    <t>089-0877451</t>
  </si>
  <si>
    <t>Carine Schmitt</t>
  </si>
  <si>
    <t>40.32.21.21</t>
  </si>
  <si>
    <t>40.32.21.20</t>
  </si>
  <si>
    <t>Paolo Accorti</t>
  </si>
  <si>
    <t>011-4988260</t>
  </si>
  <si>
    <t>011-4988261</t>
  </si>
  <si>
    <t>Lino Rodriguez</t>
  </si>
  <si>
    <t>(1) 354-2534</t>
  </si>
  <si>
    <t>(1) 354-2535</t>
  </si>
  <si>
    <t>Galera del gastrnomo</t>
  </si>
  <si>
    <t>Eduardo Saavedra</t>
  </si>
  <si>
    <t>08022</t>
  </si>
  <si>
    <t>(93) 203 4560</t>
  </si>
  <si>
    <t>(93) 203 4561</t>
  </si>
  <si>
    <t>Jos Pedro Freyre</t>
  </si>
  <si>
    <t>(95) 555 82 82</t>
  </si>
  <si>
    <t>Andr Fonseca</t>
  </si>
  <si>
    <t>(11) 555-9482</t>
  </si>
  <si>
    <t>Howard Snyder</t>
  </si>
  <si>
    <t>(503) 555-7555</t>
  </si>
  <si>
    <t>Manuel Pereira</t>
  </si>
  <si>
    <t>(2) 283-2951</t>
  </si>
  <si>
    <t>(2) 283-3397</t>
  </si>
  <si>
    <t>Mario Pontes</t>
  </si>
  <si>
    <t>(21) 555-0091</t>
  </si>
  <si>
    <t>(21) 555-8765</t>
  </si>
  <si>
    <t>Carlos Hernndez</t>
  </si>
  <si>
    <t>(5) 555-1340</t>
  </si>
  <si>
    <t>(5) 555-1948</t>
  </si>
  <si>
    <t>Yoshi Latimer</t>
  </si>
  <si>
    <t>(503) 555-6874</t>
  </si>
  <si>
    <t>(503) 555-2376</t>
  </si>
  <si>
    <t>Patricia McKenna</t>
  </si>
  <si>
    <t>2967 542</t>
  </si>
  <si>
    <t>2967 3333</t>
  </si>
  <si>
    <t>Helen Bennett</t>
  </si>
  <si>
    <t>(198) 555-8888</t>
  </si>
  <si>
    <t>Philip Cramer</t>
  </si>
  <si>
    <t>0555-09876</t>
  </si>
  <si>
    <t>La corne d'abondance</t>
  </si>
  <si>
    <t>Daniel Tonini</t>
  </si>
  <si>
    <t>67, avenue de l'Europe</t>
  </si>
  <si>
    <t>30.59.84.10</t>
  </si>
  <si>
    <t>30.59.85.11</t>
  </si>
  <si>
    <t>La maison d'Asie</t>
  </si>
  <si>
    <t>Annette Roulet</t>
  </si>
  <si>
    <t>61.77.61.10</t>
  </si>
  <si>
    <t>61.77.61.11</t>
  </si>
  <si>
    <t>Yoshi Tannamuri</t>
  </si>
  <si>
    <t>1900 Oak St.</t>
  </si>
  <si>
    <t>(604) 555-3392</t>
  </si>
  <si>
    <t>(604) 555-7293</t>
  </si>
  <si>
    <t>John Steel</t>
  </si>
  <si>
    <t>(509) 555-7969</t>
  </si>
  <si>
    <t>(509) 555-6221</t>
  </si>
  <si>
    <t>Renate Messner</t>
  </si>
  <si>
    <t>069-0245984</t>
  </si>
  <si>
    <t>069-0245874</t>
  </si>
  <si>
    <t>Let's Stop N Shop</t>
  </si>
  <si>
    <t>Jaime Yorres</t>
  </si>
  <si>
    <t>(415) 555-5938</t>
  </si>
  <si>
    <t>Carlos Gonzlez</t>
  </si>
  <si>
    <t>(9) 331-6954</t>
  </si>
  <si>
    <t>(9) 331-7256</t>
  </si>
  <si>
    <t>Felipe Izquierdo</t>
  </si>
  <si>
    <t>(8) 34-56-12</t>
  </si>
  <si>
    <t>(8) 34-93-93</t>
  </si>
  <si>
    <t>Fran Wilson</t>
  </si>
  <si>
    <t>(503) 555-9573</t>
  </si>
  <si>
    <t>(503) 555-9646</t>
  </si>
  <si>
    <t>Giovanni Rovelli</t>
  </si>
  <si>
    <t>035-640230</t>
  </si>
  <si>
    <t>035-640231</t>
  </si>
  <si>
    <t>Catherine Dewey</t>
  </si>
  <si>
    <t>(02) 201 24 67</t>
  </si>
  <si>
    <t>(02) 201 24 68</t>
  </si>
  <si>
    <t>Jean Fresnire</t>
  </si>
  <si>
    <t>(514) 555-8054</t>
  </si>
  <si>
    <t>(514) 555-8055</t>
  </si>
  <si>
    <t>Alexander Feuer</t>
  </si>
  <si>
    <t>04179</t>
  </si>
  <si>
    <t>0342-023176</t>
  </si>
  <si>
    <t>Simon Crowther</t>
  </si>
  <si>
    <t>(171) 555-7733</t>
  </si>
  <si>
    <t>(171) 555-2530</t>
  </si>
  <si>
    <t>Yvonne Moncada</t>
  </si>
  <si>
    <t>(1) 135-5333</t>
  </si>
  <si>
    <t>(1) 135-5535</t>
  </si>
  <si>
    <t>Rene Phillips</t>
  </si>
  <si>
    <t>(907) 555-7584</t>
  </si>
  <si>
    <t>(907) 555-2880</t>
  </si>
  <si>
    <t>Henriette Pfalzheim</t>
  </si>
  <si>
    <t>0221-0644327</t>
  </si>
  <si>
    <t>0221-0765721</t>
  </si>
  <si>
    <t>PARIS</t>
  </si>
  <si>
    <t>Paris spcialits</t>
  </si>
  <si>
    <t>Marie Bertrand</t>
  </si>
  <si>
    <t>265, boulevard Charonne</t>
  </si>
  <si>
    <t>75012</t>
  </si>
  <si>
    <t>(1) 42.34.22.66</t>
  </si>
  <si>
    <t>(1) 42.34.22.77</t>
  </si>
  <si>
    <t>Guillermo Fernndez</t>
  </si>
  <si>
    <t>05033</t>
  </si>
  <si>
    <t>(5) 552-3745</t>
  </si>
  <si>
    <t>(5) 545-3745</t>
  </si>
  <si>
    <t>Georg Pipps</t>
  </si>
  <si>
    <t>6562-9722</t>
  </si>
  <si>
    <t>6562-9723</t>
  </si>
  <si>
    <t>Isabel de Castro</t>
  </si>
  <si>
    <t>(1) 356-5634</t>
  </si>
  <si>
    <t>Bernardo Batista</t>
  </si>
  <si>
    <t>(21) 555-4252</t>
  </si>
  <si>
    <t>(21) 555-4545</t>
  </si>
  <si>
    <t>Lcia Carvalho</t>
  </si>
  <si>
    <t>(11) 555-1189</t>
  </si>
  <si>
    <t>Horst Kloss</t>
  </si>
  <si>
    <t>01307</t>
  </si>
  <si>
    <t>0372-035188</t>
  </si>
  <si>
    <t>Sergio Gutirrez</t>
  </si>
  <si>
    <t>(1) 123-5555</t>
  </si>
  <si>
    <t>(1) 123-5556</t>
  </si>
  <si>
    <t>Paula Wilson</t>
  </si>
  <si>
    <t>Assistant Sales Representative</t>
  </si>
  <si>
    <t>(505) 555-5939</t>
  </si>
  <si>
    <t>(505) 555-3620</t>
  </si>
  <si>
    <t>Maurizio Moroni</t>
  </si>
  <si>
    <t>0522-556721</t>
  </si>
  <si>
    <t>0522-556722</t>
  </si>
  <si>
    <t>Janete Limeira</t>
  </si>
  <si>
    <t>(21) 555-3412</t>
  </si>
  <si>
    <t>Michael Holz</t>
  </si>
  <si>
    <t>Grenzacherweg 237</t>
  </si>
  <si>
    <t>1203</t>
  </si>
  <si>
    <t>0897-034214</t>
  </si>
  <si>
    <t>Alejandra Camino</t>
  </si>
  <si>
    <t>(91) 745 6200</t>
  </si>
  <si>
    <t>(91) 745 6210</t>
  </si>
  <si>
    <t>Jonas Bergulfsen</t>
  </si>
  <si>
    <t>07-98 92 35</t>
  </si>
  <si>
    <t>07-98 92 47</t>
  </si>
  <si>
    <t>Jose Pavarotti</t>
  </si>
  <si>
    <t>(208) 555-8097</t>
  </si>
  <si>
    <t>Hari Kumar</t>
  </si>
  <si>
    <t>(171) 555-1717</t>
  </si>
  <si>
    <t>(171) 555-5646</t>
  </si>
  <si>
    <t>Jytte Petersen</t>
  </si>
  <si>
    <t>31 12 34 56</t>
  </si>
  <si>
    <t>31 13 35 57</t>
  </si>
  <si>
    <t>Dominique Perrier</t>
  </si>
  <si>
    <t>(1) 47.55.60.10</t>
  </si>
  <si>
    <t>(1) 47.55.60.20</t>
  </si>
  <si>
    <t>Art Braunschweiger</t>
  </si>
  <si>
    <t>(307) 555-4680</t>
  </si>
  <si>
    <t>(307) 555-6525</t>
  </si>
  <si>
    <t>Pascale Cartrain</t>
  </si>
  <si>
    <t>(071) 23 67 22 20</t>
  </si>
  <si>
    <t>(071) 23 67 22 21</t>
  </si>
  <si>
    <t>Liz Nixon</t>
  </si>
  <si>
    <t>(503) 555-3612</t>
  </si>
  <si>
    <t>Liu Wong</t>
  </si>
  <si>
    <t>(406) 555-5834</t>
  </si>
  <si>
    <t>(406) 555-8083</t>
  </si>
  <si>
    <t>Karin Josephs</t>
  </si>
  <si>
    <t>0251-031259</t>
  </si>
  <si>
    <t>0251-035695</t>
  </si>
  <si>
    <t>Miguel Angel Paolino</t>
  </si>
  <si>
    <t>(5) 555-2933</t>
  </si>
  <si>
    <t>Tradio Hipermercados</t>
  </si>
  <si>
    <t>Anabela Domingues</t>
  </si>
  <si>
    <t>(11) 555-2167</t>
  </si>
  <si>
    <t>(11) 555-2168</t>
  </si>
  <si>
    <t>Trail's Head Gourmet Provisioners</t>
  </si>
  <si>
    <t>Helvetius Nagy</t>
  </si>
  <si>
    <t>(206) 555-8257</t>
  </si>
  <si>
    <t>(206) 555-2174</t>
  </si>
  <si>
    <t>Palle Ibsen</t>
  </si>
  <si>
    <t>86 21 32 43</t>
  </si>
  <si>
    <t>86 22 33 44</t>
  </si>
  <si>
    <t xml:space="preserve">Val2 </t>
  </si>
  <si>
    <t>IT</t>
  </si>
  <si>
    <t>Val2</t>
  </si>
  <si>
    <t>VALON</t>
  </si>
  <si>
    <t>Valon Hoti</t>
  </si>
  <si>
    <t>Mary Saveley</t>
  </si>
  <si>
    <t>78.32.54.86</t>
  </si>
  <si>
    <t>78.32.54.87</t>
  </si>
  <si>
    <t>Paul Henriot</t>
  </si>
  <si>
    <t>59 rue de l'Abbaye</t>
  </si>
  <si>
    <t>26.47.15.10</t>
  </si>
  <si>
    <t>26.47.15.11</t>
  </si>
  <si>
    <t>Rita Mller</t>
  </si>
  <si>
    <t>0711-020361</t>
  </si>
  <si>
    <t>0711-035428</t>
  </si>
  <si>
    <t>Pirkko Koskitalo</t>
  </si>
  <si>
    <t>981-443655</t>
  </si>
  <si>
    <t>Paula Parente</t>
  </si>
  <si>
    <t>(14) 555-8122</t>
  </si>
  <si>
    <t>Karl Jablonski</t>
  </si>
  <si>
    <t>305 - 14th Ave. S. Suite 3B</t>
  </si>
  <si>
    <t>98128</t>
  </si>
  <si>
    <t>(206) 555-4112</t>
  </si>
  <si>
    <t>(206) 555-4115</t>
  </si>
  <si>
    <t>Matti Karttunen</t>
  </si>
  <si>
    <t>Owner/Marketing Assistant</t>
  </si>
  <si>
    <t>90-224 8858</t>
  </si>
  <si>
    <t>Wolski  Zajazd</t>
  </si>
  <si>
    <t>Zbyszek Piestrzeniewicz</t>
  </si>
  <si>
    <t>(26) 642-7012</t>
  </si>
  <si>
    <t>CategoryName</t>
  </si>
  <si>
    <t>Description</t>
  </si>
  <si>
    <t>Beverages</t>
  </si>
  <si>
    <t>Soft drinks, coffees, teas, beers, and ales</t>
  </si>
  <si>
    <t>Condiments</t>
  </si>
  <si>
    <t>Sweet and savory sauces, relishes, spreads, and seasonings</t>
  </si>
  <si>
    <t>Confections</t>
  </si>
  <si>
    <t>Desserts, candies, and sweet breads</t>
  </si>
  <si>
    <t>Dairy Products</t>
  </si>
  <si>
    <t>Cheeses</t>
  </si>
  <si>
    <t>Grains/Cereals</t>
  </si>
  <si>
    <t>Breads, crackers, pasta, and cereal</t>
  </si>
  <si>
    <t>Meat/Poultry</t>
  </si>
  <si>
    <t>Prepared meats</t>
  </si>
  <si>
    <t>Produce</t>
  </si>
  <si>
    <t>Dried fruit and bean curd</t>
  </si>
  <si>
    <t>Seafood</t>
  </si>
  <si>
    <t>Seaweed and fish</t>
  </si>
  <si>
    <t>Region Description</t>
  </si>
  <si>
    <t>Line Sale</t>
  </si>
  <si>
    <t>OrderSum</t>
  </si>
  <si>
    <t xml:space="preserve">Product Sale </t>
  </si>
  <si>
    <t xml:space="preserve">Order Sale </t>
  </si>
  <si>
    <t xml:space="preserve">Products Supplied </t>
  </si>
  <si>
    <t>Total Freight</t>
  </si>
  <si>
    <t>ShipID</t>
  </si>
  <si>
    <t xml:space="preserve">OrderQuantity </t>
  </si>
  <si>
    <t>CustomerSale</t>
  </si>
  <si>
    <t>Territory</t>
  </si>
  <si>
    <t>Shipper</t>
  </si>
  <si>
    <t>Row Labels</t>
  </si>
  <si>
    <t>Grand Total</t>
  </si>
  <si>
    <t>Year</t>
  </si>
  <si>
    <t>OrderQuantity</t>
  </si>
  <si>
    <t>Supplier Sale</t>
  </si>
  <si>
    <t>CategorySale</t>
  </si>
  <si>
    <t>Quantity Supplied</t>
  </si>
  <si>
    <t>Sum of Quantity Supplied</t>
  </si>
  <si>
    <t>Sum of Supplier Sale</t>
  </si>
  <si>
    <t>QuantitySale</t>
  </si>
  <si>
    <t>Sum of QuantitySale</t>
  </si>
  <si>
    <t xml:space="preserve">Sum of Product Sale </t>
  </si>
  <si>
    <t>*</t>
  </si>
  <si>
    <t>SupplierName</t>
  </si>
  <si>
    <t xml:space="preserve">I have to create the 4 graphs again </t>
  </si>
  <si>
    <t>since this would be enabling slicers</t>
  </si>
  <si>
    <t xml:space="preserve">ShipVia </t>
  </si>
  <si>
    <t>ShipperName</t>
  </si>
  <si>
    <t>Sum of Line Sale</t>
  </si>
  <si>
    <t>Sum of Quantity</t>
  </si>
  <si>
    <t>`</t>
  </si>
  <si>
    <t>Count of OrderID</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</si>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</sst>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m/d/yyyy;@"/>
    <numFmt numFmtId="166" formatCode="0.00,&quot;K&quot;"/>
    <numFmt numFmtId="167" formatCode="0.0"/>
    <numFmt numFmtId="168" formatCode="0.00,,&quot;M&quot;"/>
    <numFmt numFmtId="169" formatCode="&quot;$&quot;0.00,,&quot;M&quot;"/>
    <numFmt numFmtId="172" formatCode="0.0,&quot;K&quot;"/>
  </numFmts>
  <fonts count="2" x14ac:knownFonts="1">
    <font>
      <sz val="11"/>
      <color theme="1"/>
      <name val="Calibri"/>
      <family val="2"/>
    </font>
    <font>
      <b/>
      <sz val="11"/>
      <color theme="0"/>
      <name val="Calibri"/>
      <family val="2"/>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1"/>
        <bgColor indexed="64"/>
      </patternFill>
    </fill>
  </fills>
  <borders count="14">
    <border>
      <left/>
      <right/>
      <top/>
      <bottom/>
      <diagonal/>
    </border>
    <border>
      <left style="thin">
        <color theme="9" tint="0.39997558519241921"/>
      </left>
      <right/>
      <top style="thin">
        <color theme="9" tint="0.39997558519241921"/>
      </top>
      <bottom style="thin">
        <color theme="9" tint="0.3999755851924192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s>
  <cellStyleXfs count="1">
    <xf numFmtId="0" fontId="0" fillId="0" borderId="0"/>
  </cellStyleXfs>
  <cellXfs count="62">
    <xf numFmtId="0" fontId="0" fillId="0" borderId="0" xfId="0"/>
    <xf numFmtId="0" fontId="1" fillId="2" borderId="1" xfId="0" applyFont="1" applyFill="1" applyBorder="1"/>
    <xf numFmtId="0" fontId="0" fillId="3" borderId="1" xfId="0" applyFill="1" applyBorder="1"/>
    <xf numFmtId="0" fontId="0" fillId="0" borderId="1" xfId="0" applyBorder="1"/>
    <xf numFmtId="2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4" borderId="0" xfId="0" applyFill="1"/>
    <xf numFmtId="165" fontId="0" fillId="0" borderId="0" xfId="0" applyNumberFormat="1"/>
    <xf numFmtId="166"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1" xfId="0" applyBorder="1"/>
    <xf numFmtId="0" fontId="0" fillId="0" borderId="11" xfId="0" pivotButton="1" applyBorder="1"/>
    <xf numFmtId="0" fontId="0" fillId="0" borderId="12" xfId="0" applyBorder="1" applyAlignment="1">
      <alignment horizontal="left"/>
    </xf>
    <xf numFmtId="0" fontId="0" fillId="0" borderId="11" xfId="0" applyBorder="1" applyAlignment="1">
      <alignment horizontal="left"/>
    </xf>
    <xf numFmtId="0" fontId="0" fillId="0" borderId="5" xfId="0" applyBorder="1" applyAlignment="1">
      <alignment horizontal="left"/>
    </xf>
    <xf numFmtId="166" fontId="0" fillId="0" borderId="13" xfId="0" applyNumberFormat="1" applyBorder="1"/>
    <xf numFmtId="166" fontId="0" fillId="0" borderId="12" xfId="0" applyNumberFormat="1" applyBorder="1"/>
    <xf numFmtId="0" fontId="0" fillId="0" borderId="10" xfId="0" pivotButton="1" applyBorder="1"/>
    <xf numFmtId="0" fontId="0" fillId="0" borderId="13" xfId="0" applyBorder="1" applyAlignment="1">
      <alignment horizontal="left"/>
    </xf>
    <xf numFmtId="0" fontId="0" fillId="0" borderId="10" xfId="0" applyBorder="1" applyAlignment="1">
      <alignment horizontal="left"/>
    </xf>
    <xf numFmtId="0" fontId="0" fillId="0" borderId="10" xfId="0" applyBorder="1"/>
    <xf numFmtId="167" fontId="0" fillId="0" borderId="2" xfId="0" applyNumberFormat="1" applyBorder="1"/>
    <xf numFmtId="167" fontId="0" fillId="0" borderId="3" xfId="0" applyNumberFormat="1" applyBorder="1"/>
    <xf numFmtId="167" fontId="0" fillId="0" borderId="4" xfId="0" applyNumberFormat="1" applyBorder="1"/>
    <xf numFmtId="167" fontId="0" fillId="0" borderId="5" xfId="0" applyNumberFormat="1" applyBorder="1"/>
    <xf numFmtId="167" fontId="0" fillId="0" borderId="0" xfId="0" applyNumberFormat="1"/>
    <xf numFmtId="167" fontId="0" fillId="0" borderId="6" xfId="0" applyNumberFormat="1" applyBorder="1"/>
    <xf numFmtId="167" fontId="0" fillId="0" borderId="7" xfId="0" applyNumberFormat="1" applyBorder="1"/>
    <xf numFmtId="167" fontId="0" fillId="0" borderId="8" xfId="0" applyNumberFormat="1" applyBorder="1"/>
    <xf numFmtId="167" fontId="0" fillId="0" borderId="9" xfId="0" applyNumberFormat="1" applyBorder="1"/>
    <xf numFmtId="167" fontId="0" fillId="0" borderId="11" xfId="0" applyNumberFormat="1" applyBorder="1"/>
    <xf numFmtId="167" fontId="0" fillId="0" borderId="11" xfId="0" pivotButton="1" applyNumberFormat="1" applyBorder="1"/>
    <xf numFmtId="167" fontId="0" fillId="0" borderId="12" xfId="0" applyNumberFormat="1" applyBorder="1" applyAlignment="1">
      <alignment horizontal="left"/>
    </xf>
    <xf numFmtId="167" fontId="0" fillId="0" borderId="11" xfId="0" applyNumberFormat="1" applyBorder="1" applyAlignment="1">
      <alignment horizontal="left"/>
    </xf>
    <xf numFmtId="168" fontId="0" fillId="0" borderId="11" xfId="0" applyNumberFormat="1" applyBorder="1"/>
    <xf numFmtId="169" fontId="0" fillId="0" borderId="0" xfId="0" applyNumberFormat="1"/>
    <xf numFmtId="0" fontId="0" fillId="0" borderId="0" xfId="0" applyNumberFormat="1"/>
    <xf numFmtId="0" fontId="0" fillId="0" borderId="0" xfId="0" pivotButton="1" applyBorder="1"/>
    <xf numFmtId="0" fontId="0" fillId="0" borderId="0" xfId="0" applyBorder="1"/>
    <xf numFmtId="0" fontId="0" fillId="0" borderId="0" xfId="0" applyBorder="1" applyAlignment="1">
      <alignment horizontal="left"/>
    </xf>
    <xf numFmtId="0" fontId="0" fillId="0" borderId="0" xfId="0" applyNumberFormat="1" applyBorder="1"/>
    <xf numFmtId="1" fontId="0" fillId="0" borderId="0" xfId="0" applyNumberFormat="1" applyBorder="1"/>
    <xf numFmtId="0" fontId="0" fillId="0" borderId="9" xfId="0" applyNumberFormat="1" applyBorder="1"/>
    <xf numFmtId="0" fontId="0" fillId="0" borderId="12" xfId="0" applyNumberFormat="1" applyBorder="1"/>
    <xf numFmtId="0" fontId="0" fillId="0" borderId="11" xfId="0" applyNumberFormat="1" applyBorder="1"/>
    <xf numFmtId="0" fontId="0" fillId="0" borderId="5" xfId="0" pivotButton="1" applyBorder="1"/>
    <xf numFmtId="10" fontId="0" fillId="0" borderId="11" xfId="0" applyNumberFormat="1" applyBorder="1"/>
    <xf numFmtId="0" fontId="0" fillId="0" borderId="7" xfId="0" applyNumberFormat="1" applyBorder="1"/>
    <xf numFmtId="0" fontId="0" fillId="0" borderId="0" xfId="0" applyNumberFormat="1" applyFont="1"/>
    <xf numFmtId="0" fontId="0" fillId="0" borderId="0" xfId="0" applyFont="1"/>
    <xf numFmtId="172" fontId="0" fillId="0" borderId="0" xfId="0" applyNumberFormat="1" applyBorder="1"/>
    <xf numFmtId="10" fontId="0" fillId="0" borderId="12" xfId="0" applyNumberFormat="1" applyBorder="1"/>
    <xf numFmtId="172" fontId="0" fillId="0" borderId="12" xfId="0" applyNumberFormat="1" applyBorder="1"/>
  </cellXfs>
  <cellStyles count="1">
    <cellStyle name="Normal" xfId="0" builtinId="0"/>
  </cellStyles>
  <dxfs count="506">
    <dxf>
      <numFmt numFmtId="172" formatCode="0.0,&quot;K&quot;"/>
    </dxf>
    <dxf>
      <numFmt numFmtId="14" formatCode="0.00%"/>
    </dxf>
    <dxf>
      <numFmt numFmtId="0" formatCode="Genera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6" formatCode="0.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0.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6" formatCode="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 formatCode="0"/>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numFmt numFmtId="166" formatCode="0.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0.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6" formatCode="0.00,&quot;K&quot;"/>
    </dxf>
    <dxf>
      <numFmt numFmtId="168" formatCode="0.00,,&quot;M&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6" formatCode="0.00,&quot;K&quo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0.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6" formatCode="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 formatCode="0"/>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numFmt numFmtId="166" formatCode="0.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0.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6" formatCode="0.00,&quot;K&quot;"/>
    </dxf>
    <dxf>
      <numFmt numFmtId="168" formatCode="0.00,,&quot;M&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font>
        <strike val="0"/>
        <outline val="0"/>
        <shadow val="0"/>
        <u val="none"/>
        <vertAlign val="baseline"/>
        <sz val="11"/>
        <color theme="1"/>
        <name val="Calibri"/>
        <family val="2"/>
        <scheme val="none"/>
      </font>
      <numFmt numFmtId="0" formatCode="General"/>
    </dxf>
    <dxf>
      <numFmt numFmtId="0" formatCode="General"/>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 h:mm"/>
    </dxf>
    <dxf>
      <numFmt numFmtId="27" formatCode="m/d/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0.00,,&quot;M&quot;"/>
    </dxf>
    <dxf>
      <numFmt numFmtId="166" formatCode="0.00,&quot;K&quot;"/>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numFmt numFmtId="167" formatCode="0.0"/>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6" formatCode="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4" formatCode="0.00%"/>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right/>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6" formatCode="0.00,&quot;K&quot;"/>
    </dxf>
    <dxf>
      <border>
        <left/>
        <right/>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numFmt numFmtId="1"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0.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numFmt numFmtId="166" formatCode="0.00,&quot;K&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6" formatCode="0.00,&quot;K&quot;"/>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numFmt numFmtId="0" formatCode="General"/>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font>
        <strike val="0"/>
        <outline val="0"/>
        <shadow val="0"/>
        <u val="none"/>
        <vertAlign val="baseline"/>
        <sz val="11"/>
        <color theme="1"/>
        <name val="Calibri"/>
        <family val="2"/>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yyyy\-mm\-dd;@"/>
    </dxf>
    <dxf>
      <numFmt numFmtId="164" formatCode="yyyy\-mm\-dd;@"/>
    </dxf>
    <dxf>
      <numFmt numFmtId="165" formatCode="m/d/yyyy;@"/>
    </dxf>
    <dxf>
      <numFmt numFmtId="0" formatCode="General"/>
    </dxf>
    <dxf>
      <numFmt numFmtId="166" formatCode="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4F95DA"/>
      <color rgb="FF387921"/>
      <color rgb="FF146082"/>
      <color rgb="FF4E95D9"/>
      <color rgb="FF2C4C81"/>
      <color rgb="FF004EFF"/>
      <color rgb="FF156082"/>
      <color rgb="FF032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[Northwind.xlsx]supplier_pivot!Supplier Quan Ranking</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a:solidFill>
              <a:schemeClr val="accent1"/>
            </a:solid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supplier_pivot!$B$3</c:f>
              <c:strCache>
                <c:ptCount val="1"/>
                <c:pt idx="0">
                  <c:v>Total</c:v>
                </c:pt>
              </c:strCache>
            </c:strRef>
          </c:tx>
          <c:spPr>
            <a:solidFill>
              <a:schemeClr val="accent1"/>
            </a:solidFill>
            <a:ln w="47625">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supplier_pivot!$A$4:$A$14</c:f>
              <c:strCache>
                <c:ptCount val="10"/>
                <c:pt idx="0">
                  <c:v>Leka Trading</c:v>
                </c:pt>
                <c:pt idx="1">
                  <c:v>New England Seafood Cannery</c:v>
                </c:pt>
                <c:pt idx="2">
                  <c:v>G'day, Mate</c:v>
                </c:pt>
                <c:pt idx="3">
                  <c:v>Exotic Liquids</c:v>
                </c:pt>
                <c:pt idx="4">
                  <c:v>Formaggi Fortini s.r.l.</c:v>
                </c:pt>
                <c:pt idx="5">
                  <c:v>Norske Meierier</c:v>
                </c:pt>
                <c:pt idx="6">
                  <c:v>Specialty Biscuits, Ltd.</c:v>
                </c:pt>
                <c:pt idx="7">
                  <c:v>Gai pturage</c:v>
                </c:pt>
                <c:pt idx="8">
                  <c:v>Pavlova, Ltd.</c:v>
                </c:pt>
                <c:pt idx="9">
                  <c:v>Plutzer Lebensmittelgromrkte AG</c:v>
                </c:pt>
              </c:strCache>
            </c:strRef>
          </c:cat>
          <c:val>
            <c:numRef>
              <c:f>supplier_pivot!$B$4:$B$14</c:f>
              <c:numCache>
                <c:formatCode>General</c:formatCode>
                <c:ptCount val="10"/>
                <c:pt idx="0">
                  <c:v>1878</c:v>
                </c:pt>
                <c:pt idx="1">
                  <c:v>2084</c:v>
                </c:pt>
                <c:pt idx="2">
                  <c:v>2108</c:v>
                </c:pt>
                <c:pt idx="3">
                  <c:v>2213</c:v>
                </c:pt>
                <c:pt idx="4">
                  <c:v>2500</c:v>
                </c:pt>
                <c:pt idx="5">
                  <c:v>2526</c:v>
                </c:pt>
                <c:pt idx="6">
                  <c:v>2851</c:v>
                </c:pt>
                <c:pt idx="7">
                  <c:v>3073</c:v>
                </c:pt>
                <c:pt idx="8">
                  <c:v>3937</c:v>
                </c:pt>
                <c:pt idx="9">
                  <c:v>4072</c:v>
                </c:pt>
              </c:numCache>
            </c:numRef>
          </c:val>
          <c:extLst>
            <c:ext xmlns:c16="http://schemas.microsoft.com/office/drawing/2014/chart" uri="{C3380CC4-5D6E-409C-BE32-E72D297353CC}">
              <c16:uniqueId val="{00000000-B512-674F-BBA0-9C21A71D7749}"/>
            </c:ext>
          </c:extLst>
        </c:ser>
        <c:dLbls>
          <c:dLblPos val="outEnd"/>
          <c:showLegendKey val="0"/>
          <c:showVal val="1"/>
          <c:showCatName val="0"/>
          <c:showSerName val="0"/>
          <c:showPercent val="0"/>
          <c:showBubbleSize val="0"/>
        </c:dLbls>
        <c:gapWidth val="219"/>
        <c:axId val="1187389760"/>
        <c:axId val="1187383040"/>
      </c:barChart>
      <c:catAx>
        <c:axId val="1187389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383040"/>
        <c:crosses val="autoZero"/>
        <c:auto val="1"/>
        <c:lblAlgn val="ctr"/>
        <c:lblOffset val="100"/>
        <c:noMultiLvlLbl val="0"/>
      </c:catAx>
      <c:valAx>
        <c:axId val="1187383040"/>
        <c:scaling>
          <c:orientation val="minMax"/>
        </c:scaling>
        <c:delete val="1"/>
        <c:axPos val="b"/>
        <c:numFmt formatCode="General" sourceLinked="1"/>
        <c:majorTickMark val="none"/>
        <c:minorTickMark val="none"/>
        <c:tickLblPos val="nextTo"/>
        <c:crossAx val="118738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[Northwind.xlsx]supplier_pivot!Supplier Sales Ranking</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supplier_pivot!$B$36</c:f>
              <c:strCache>
                <c:ptCount val="1"/>
                <c:pt idx="0">
                  <c:v>Total</c:v>
                </c:pt>
              </c:strCache>
            </c:strRef>
          </c:tx>
          <c:spPr>
            <a:solidFill>
              <a:schemeClr val="accent1"/>
            </a:solidFill>
            <a:ln w="47625">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supplier_pivot!$A$37:$A$47</c:f>
              <c:strCache>
                <c:ptCount val="10"/>
                <c:pt idx="0">
                  <c:v>Norske Meierier</c:v>
                </c:pt>
                <c:pt idx="1">
                  <c:v>Specialty Biscuits, Ltd.</c:v>
                </c:pt>
                <c:pt idx="2">
                  <c:v>Formaggi Fortini s.r.l.</c:v>
                </c:pt>
                <c:pt idx="3">
                  <c:v>Pasta Buttini s.r.l.</c:v>
                </c:pt>
                <c:pt idx="4">
                  <c:v>Forts d'rables</c:v>
                </c:pt>
                <c:pt idx="5">
                  <c:v>G'day, Mate</c:v>
                </c:pt>
                <c:pt idx="6">
                  <c:v>Pavlova, Ltd.</c:v>
                </c:pt>
                <c:pt idx="7">
                  <c:v>Gai pturage</c:v>
                </c:pt>
                <c:pt idx="8">
                  <c:v>Plutzer Lebensmittelgromrkte AG</c:v>
                </c:pt>
                <c:pt idx="9">
                  <c:v>Aux joyeux ecclsiastiques</c:v>
                </c:pt>
              </c:strCache>
            </c:strRef>
          </c:cat>
          <c:val>
            <c:numRef>
              <c:f>supplier_pivot!$B$37:$B$47</c:f>
              <c:numCache>
                <c:formatCode>0.00,"K"</c:formatCode>
                <c:ptCount val="10"/>
                <c:pt idx="0">
                  <c:v>46897.2</c:v>
                </c:pt>
                <c:pt idx="1">
                  <c:v>48793.799999999996</c:v>
                </c:pt>
                <c:pt idx="2">
                  <c:v>51082.5</c:v>
                </c:pt>
                <c:pt idx="3">
                  <c:v>52929</c:v>
                </c:pt>
                <c:pt idx="4">
                  <c:v>66266.700000000012</c:v>
                </c:pt>
                <c:pt idx="5">
                  <c:v>69636.600000000006</c:v>
                </c:pt>
                <c:pt idx="6">
                  <c:v>115386.05</c:v>
                </c:pt>
                <c:pt idx="7">
                  <c:v>126582</c:v>
                </c:pt>
                <c:pt idx="8">
                  <c:v>155946.54999999999</c:v>
                </c:pt>
                <c:pt idx="9">
                  <c:v>163135</c:v>
                </c:pt>
              </c:numCache>
            </c:numRef>
          </c:val>
          <c:extLst>
            <c:ext xmlns:c16="http://schemas.microsoft.com/office/drawing/2014/chart" uri="{C3380CC4-5D6E-409C-BE32-E72D297353CC}">
              <c16:uniqueId val="{00000000-D8E8-E44B-9E51-2D06D1679C58}"/>
            </c:ext>
          </c:extLst>
        </c:ser>
        <c:dLbls>
          <c:dLblPos val="outEnd"/>
          <c:showLegendKey val="0"/>
          <c:showVal val="1"/>
          <c:showCatName val="0"/>
          <c:showSerName val="0"/>
          <c:showPercent val="0"/>
          <c:showBubbleSize val="0"/>
        </c:dLbls>
        <c:gapWidth val="219"/>
        <c:axId val="1170163008"/>
        <c:axId val="1170164352"/>
      </c:barChart>
      <c:catAx>
        <c:axId val="117016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164352"/>
        <c:crosses val="autoZero"/>
        <c:auto val="1"/>
        <c:lblAlgn val="ctr"/>
        <c:lblOffset val="100"/>
        <c:noMultiLvlLbl val="0"/>
      </c:catAx>
      <c:valAx>
        <c:axId val="1170164352"/>
        <c:scaling>
          <c:orientation val="minMax"/>
        </c:scaling>
        <c:delete val="1"/>
        <c:axPos val="b"/>
        <c:numFmt formatCode="0.00,&quot;K&quot;" sourceLinked="1"/>
        <c:majorTickMark val="none"/>
        <c:minorTickMark val="none"/>
        <c:tickLblPos val="nextTo"/>
        <c:crossAx val="11701630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[Northwind.xlsx]product_pivot!Product Quantity Ranking</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56082"/>
          </a:solidFill>
          <a:ln w="47625">
            <a:solidFill>
              <a:srgbClr val="15608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product_pivot!$B$3</c:f>
              <c:strCache>
                <c:ptCount val="1"/>
                <c:pt idx="0">
                  <c:v>Total</c:v>
                </c:pt>
              </c:strCache>
            </c:strRef>
          </c:tx>
          <c:spPr>
            <a:solidFill>
              <a:srgbClr val="156082"/>
            </a:solidFill>
            <a:ln w="47625">
              <a:solidFill>
                <a:srgbClr val="15608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product_pivot!$A$4:$A$15</c:f>
              <c:strCache>
                <c:ptCount val="11"/>
                <c:pt idx="0">
                  <c:v>Flotemysost</c:v>
                </c:pt>
                <c:pt idx="1">
                  <c:v>Chang</c:v>
                </c:pt>
                <c:pt idx="2">
                  <c:v>Tarte au sucre</c:v>
                </c:pt>
                <c:pt idx="3">
                  <c:v>Boston Crab Meat</c:v>
                </c:pt>
                <c:pt idx="4">
                  <c:v>Guaran Fantstica</c:v>
                </c:pt>
                <c:pt idx="5">
                  <c:v>Rhnbru Klosterbier</c:v>
                </c:pt>
                <c:pt idx="6">
                  <c:v>Pavlova</c:v>
                </c:pt>
                <c:pt idx="7">
                  <c:v>Gnocchi di nonna Alice</c:v>
                </c:pt>
                <c:pt idx="8">
                  <c:v>Gorgonzola Telino</c:v>
                </c:pt>
                <c:pt idx="9">
                  <c:v>Raclette Courdavault</c:v>
                </c:pt>
                <c:pt idx="10">
                  <c:v>Camembert Pierrot</c:v>
                </c:pt>
              </c:strCache>
            </c:strRef>
          </c:cat>
          <c:val>
            <c:numRef>
              <c:f>product_pivot!$B$4:$B$15</c:f>
              <c:numCache>
                <c:formatCode>General</c:formatCode>
                <c:ptCount val="11"/>
                <c:pt idx="0">
                  <c:v>1057</c:v>
                </c:pt>
                <c:pt idx="1">
                  <c:v>1057</c:v>
                </c:pt>
                <c:pt idx="2">
                  <c:v>1083</c:v>
                </c:pt>
                <c:pt idx="3">
                  <c:v>1103</c:v>
                </c:pt>
                <c:pt idx="4">
                  <c:v>1125</c:v>
                </c:pt>
                <c:pt idx="5">
                  <c:v>1155</c:v>
                </c:pt>
                <c:pt idx="6">
                  <c:v>1158</c:v>
                </c:pt>
                <c:pt idx="7">
                  <c:v>1263</c:v>
                </c:pt>
                <c:pt idx="8">
                  <c:v>1397</c:v>
                </c:pt>
                <c:pt idx="9">
                  <c:v>1496</c:v>
                </c:pt>
                <c:pt idx="10">
                  <c:v>1577</c:v>
                </c:pt>
              </c:numCache>
            </c:numRef>
          </c:val>
          <c:extLst>
            <c:ext xmlns:c16="http://schemas.microsoft.com/office/drawing/2014/chart" uri="{C3380CC4-5D6E-409C-BE32-E72D297353CC}">
              <c16:uniqueId val="{00000000-CF13-BA48-9BBC-F96B5E9881E1}"/>
            </c:ext>
          </c:extLst>
        </c:ser>
        <c:dLbls>
          <c:dLblPos val="outEnd"/>
          <c:showLegendKey val="0"/>
          <c:showVal val="1"/>
          <c:showCatName val="0"/>
          <c:showSerName val="0"/>
          <c:showPercent val="0"/>
          <c:showBubbleSize val="0"/>
        </c:dLbls>
        <c:gapWidth val="219"/>
        <c:axId val="1136181696"/>
        <c:axId val="1170168384"/>
      </c:barChart>
      <c:catAx>
        <c:axId val="113618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168384"/>
        <c:crosses val="autoZero"/>
        <c:auto val="1"/>
        <c:lblAlgn val="ctr"/>
        <c:lblOffset val="100"/>
        <c:noMultiLvlLbl val="0"/>
      </c:catAx>
      <c:valAx>
        <c:axId val="1170168384"/>
        <c:scaling>
          <c:orientation val="minMax"/>
        </c:scaling>
        <c:delete val="1"/>
        <c:axPos val="b"/>
        <c:numFmt formatCode="General" sourceLinked="1"/>
        <c:majorTickMark val="none"/>
        <c:minorTickMark val="none"/>
        <c:tickLblPos val="nextTo"/>
        <c:crossAx val="1136181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[Northwind.xlsx]product_pivot!Product Sales Ranking</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47625">
            <a:solidFill>
              <a:srgbClr val="15608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62957891133174"/>
          <c:y val="0.17171296296296296"/>
          <c:w val="0.6860757350983302"/>
          <c:h val="0.77736111111111106"/>
        </c:manualLayout>
      </c:layout>
      <c:barChart>
        <c:barDir val="bar"/>
        <c:grouping val="clustered"/>
        <c:varyColors val="0"/>
        <c:ser>
          <c:idx val="0"/>
          <c:order val="0"/>
          <c:tx>
            <c:strRef>
              <c:f>product_pivot!$B$23</c:f>
              <c:strCache>
                <c:ptCount val="1"/>
                <c:pt idx="0">
                  <c:v>Total</c:v>
                </c:pt>
              </c:strCache>
            </c:strRef>
          </c:tx>
          <c:spPr>
            <a:solidFill>
              <a:schemeClr val="accent1"/>
            </a:solidFill>
            <a:ln w="47625">
              <a:solidFill>
                <a:srgbClr val="15608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product_pivot!$A$24:$A$34</c:f>
              <c:strCache>
                <c:ptCount val="10"/>
                <c:pt idx="0">
                  <c:v>Rssle Sauerkraut</c:v>
                </c:pt>
                <c:pt idx="1">
                  <c:v>Carnarvon Tigers</c:v>
                </c:pt>
                <c:pt idx="2">
                  <c:v>Alice Mutton</c:v>
                </c:pt>
                <c:pt idx="3">
                  <c:v>Manjimup Dried Apples</c:v>
                </c:pt>
                <c:pt idx="4">
                  <c:v>Gnocchi di nonna Alice</c:v>
                </c:pt>
                <c:pt idx="5">
                  <c:v>Tarte au sucre</c:v>
                </c:pt>
                <c:pt idx="6">
                  <c:v>Camembert Pierrot</c:v>
                </c:pt>
                <c:pt idx="7">
                  <c:v>Raclette Courdavault</c:v>
                </c:pt>
                <c:pt idx="8">
                  <c:v>Thringer Rostbratwurst</c:v>
                </c:pt>
                <c:pt idx="9">
                  <c:v>Cte de Blaye</c:v>
                </c:pt>
              </c:strCache>
            </c:strRef>
          </c:cat>
          <c:val>
            <c:numRef>
              <c:f>product_pivot!$B$24:$B$34</c:f>
              <c:numCache>
                <c:formatCode>0.00,"K"</c:formatCode>
                <c:ptCount val="10"/>
                <c:pt idx="0">
                  <c:v>26865.599999999999</c:v>
                </c:pt>
                <c:pt idx="1">
                  <c:v>31987.5</c:v>
                </c:pt>
                <c:pt idx="2">
                  <c:v>35482.199999999997</c:v>
                </c:pt>
                <c:pt idx="3">
                  <c:v>44742.6</c:v>
                </c:pt>
                <c:pt idx="4">
                  <c:v>45121.2</c:v>
                </c:pt>
                <c:pt idx="5">
                  <c:v>49827.900000000009</c:v>
                </c:pt>
                <c:pt idx="6">
                  <c:v>50286</c:v>
                </c:pt>
                <c:pt idx="7">
                  <c:v>76296</c:v>
                </c:pt>
                <c:pt idx="8">
                  <c:v>87736.4</c:v>
                </c:pt>
                <c:pt idx="9">
                  <c:v>149984.20000000001</c:v>
                </c:pt>
              </c:numCache>
            </c:numRef>
          </c:val>
          <c:extLst>
            <c:ext xmlns:c16="http://schemas.microsoft.com/office/drawing/2014/chart" uri="{C3380CC4-5D6E-409C-BE32-E72D297353CC}">
              <c16:uniqueId val="{00000000-0C1F-0849-A4B8-7C0EADD671EE}"/>
            </c:ext>
          </c:extLst>
        </c:ser>
        <c:dLbls>
          <c:dLblPos val="outEnd"/>
          <c:showLegendKey val="0"/>
          <c:showVal val="1"/>
          <c:showCatName val="0"/>
          <c:showSerName val="0"/>
          <c:showPercent val="0"/>
          <c:showBubbleSize val="0"/>
        </c:dLbls>
        <c:gapWidth val="219"/>
        <c:axId val="1108754880"/>
        <c:axId val="1108752832"/>
      </c:barChart>
      <c:catAx>
        <c:axId val="110875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752832"/>
        <c:crosses val="autoZero"/>
        <c:auto val="1"/>
        <c:lblAlgn val="ctr"/>
        <c:lblOffset val="100"/>
        <c:noMultiLvlLbl val="0"/>
      </c:catAx>
      <c:valAx>
        <c:axId val="1108752832"/>
        <c:scaling>
          <c:orientation val="minMax"/>
        </c:scaling>
        <c:delete val="1"/>
        <c:axPos val="b"/>
        <c:numFmt formatCode="0.00,&quot;K&quot;" sourceLinked="1"/>
        <c:majorTickMark val="none"/>
        <c:minorTickMark val="none"/>
        <c:tickLblPos val="nextTo"/>
        <c:crossAx val="1108754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[Northwind.xlsx]order_detail_pivot!Year wise Sale</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6.278746729068925E-2"/>
              <c:y val="-9.4221775556443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3.9198471169427901E-2"/>
              <c:y val="-0.11415628090493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4.2992794832319083E-2"/>
              <c:y val="-9.73625233503952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6.278746729068925E-2"/>
              <c:y val="-9.4221775556443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3.9198471169427901E-2"/>
              <c:y val="-0.11415628090493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4.2992794832319083E-2"/>
              <c:y val="-9.73625233503952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6.278746729068925E-2"/>
              <c:y val="-9.422177555644374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3.9198471169427901E-2"/>
              <c:y val="-0.1141562809049348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4.2992794832319083E-2"/>
              <c:y val="-9.736252335039520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837242131225309E-3"/>
          <c:y val="0.12636493721242181"/>
          <c:w val="0.97983161346226089"/>
          <c:h val="0.73054045263771261"/>
        </c:manualLayout>
      </c:layout>
      <c:lineChart>
        <c:grouping val="standard"/>
        <c:varyColors val="0"/>
        <c:ser>
          <c:idx val="0"/>
          <c:order val="0"/>
          <c:tx>
            <c:strRef>
              <c:f>order_detail_pivot!$B$71</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0-A5B5-AE45-B7AD-B1B43A81CABB}"/>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1-A5B5-AE45-B7AD-B1B43A81CABB}"/>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2-A5B5-AE45-B7AD-B1B43A81CABB}"/>
              </c:ext>
            </c:extLst>
          </c:dPt>
          <c:dLbls>
            <c:dLbl>
              <c:idx val="0"/>
              <c:layout>
                <c:manualLayout>
                  <c:x val="-6.278746729068925E-2"/>
                  <c:y val="-9.4221775556443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5B5-AE45-B7AD-B1B43A81CABB}"/>
                </c:ext>
              </c:extLst>
            </c:dLbl>
            <c:dLbl>
              <c:idx val="1"/>
              <c:layout>
                <c:manualLayout>
                  <c:x val="-3.9198471169427901E-2"/>
                  <c:y val="-0.1141562809049348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B5-AE45-B7AD-B1B43A81CABB}"/>
                </c:ext>
              </c:extLst>
            </c:dLbl>
            <c:dLbl>
              <c:idx val="2"/>
              <c:layout>
                <c:manualLayout>
                  <c:x val="-4.2992794832319083E-2"/>
                  <c:y val="-9.7362523350395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5B5-AE45-B7AD-B1B43A81CAB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order_detail_pivot!$A$72:$A$75</c:f>
              <c:strCache>
                <c:ptCount val="3"/>
                <c:pt idx="0">
                  <c:v>1996</c:v>
                </c:pt>
                <c:pt idx="1">
                  <c:v>1997</c:v>
                </c:pt>
                <c:pt idx="2">
                  <c:v>1998</c:v>
                </c:pt>
              </c:strCache>
            </c:strRef>
          </c:cat>
          <c:val>
            <c:numRef>
              <c:f>order_detail_pivot!$B$72:$B$75</c:f>
              <c:numCache>
                <c:formatCode>0.00,"K"</c:formatCode>
                <c:ptCount val="3"/>
                <c:pt idx="0">
                  <c:v>226298.50000000009</c:v>
                </c:pt>
                <c:pt idx="1">
                  <c:v>658388.74999999977</c:v>
                </c:pt>
                <c:pt idx="2">
                  <c:v>469771.34</c:v>
                </c:pt>
              </c:numCache>
            </c:numRef>
          </c:val>
          <c:smooth val="0"/>
          <c:extLst>
            <c:ext xmlns:c16="http://schemas.microsoft.com/office/drawing/2014/chart" uri="{C3380CC4-5D6E-409C-BE32-E72D297353CC}">
              <c16:uniqueId val="{00000003-A5B5-AE45-B7AD-B1B43A81CABB}"/>
            </c:ext>
          </c:extLst>
        </c:ser>
        <c:dLbls>
          <c:dLblPos val="ctr"/>
          <c:showLegendKey val="0"/>
          <c:showVal val="1"/>
          <c:showCatName val="0"/>
          <c:showSerName val="0"/>
          <c:showPercent val="0"/>
          <c:showBubbleSize val="0"/>
        </c:dLbls>
        <c:smooth val="0"/>
        <c:axId val="240920192"/>
        <c:axId val="506157184"/>
      </c:lineChart>
      <c:catAx>
        <c:axId val="2409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57184"/>
        <c:crosses val="autoZero"/>
        <c:auto val="1"/>
        <c:lblAlgn val="ctr"/>
        <c:lblOffset val="100"/>
        <c:noMultiLvlLbl val="0"/>
      </c:catAx>
      <c:valAx>
        <c:axId val="506157184"/>
        <c:scaling>
          <c:orientation val="minMax"/>
        </c:scaling>
        <c:delete val="1"/>
        <c:axPos val="l"/>
        <c:numFmt formatCode="0.00,&quot;K&quot;" sourceLinked="1"/>
        <c:majorTickMark val="none"/>
        <c:minorTickMark val="none"/>
        <c:tickLblPos val="nextTo"/>
        <c:crossAx val="240920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[Northwind.xlsx]order_detail_pivot!Categories sale</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order_detail_pivot!$B$80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order_detail_pivot!$A$81:$A$89</c:f>
              <c:strCache>
                <c:ptCount val="8"/>
                <c:pt idx="0">
                  <c:v>Grains/Cereals</c:v>
                </c:pt>
                <c:pt idx="1">
                  <c:v>Produce</c:v>
                </c:pt>
                <c:pt idx="2">
                  <c:v>Condiments</c:v>
                </c:pt>
                <c:pt idx="3">
                  <c:v>Seafood</c:v>
                </c:pt>
                <c:pt idx="4">
                  <c:v>Confections</c:v>
                </c:pt>
                <c:pt idx="5">
                  <c:v>Meat/Poultry</c:v>
                </c:pt>
                <c:pt idx="6">
                  <c:v>Dairy Products</c:v>
                </c:pt>
                <c:pt idx="7">
                  <c:v>Beverages</c:v>
                </c:pt>
              </c:strCache>
            </c:strRef>
          </c:cat>
          <c:val>
            <c:numRef>
              <c:f>order_detail_pivot!$B$81:$B$89</c:f>
              <c:numCache>
                <c:formatCode>0.00,"K"</c:formatCode>
                <c:ptCount val="8"/>
                <c:pt idx="0">
                  <c:v>100726.8</c:v>
                </c:pt>
                <c:pt idx="1">
                  <c:v>105268.6</c:v>
                </c:pt>
                <c:pt idx="2">
                  <c:v>113694.75000000001</c:v>
                </c:pt>
                <c:pt idx="3">
                  <c:v>141623.09000000003</c:v>
                </c:pt>
                <c:pt idx="4">
                  <c:v>177099.09999999995</c:v>
                </c:pt>
                <c:pt idx="5">
                  <c:v>178188.80000000002</c:v>
                </c:pt>
                <c:pt idx="6">
                  <c:v>251330.5</c:v>
                </c:pt>
                <c:pt idx="7">
                  <c:v>286526.94999999995</c:v>
                </c:pt>
              </c:numCache>
            </c:numRef>
          </c:val>
          <c:extLst>
            <c:ext xmlns:c16="http://schemas.microsoft.com/office/drawing/2014/chart" uri="{C3380CC4-5D6E-409C-BE32-E72D297353CC}">
              <c16:uniqueId val="{00000000-591F-EF4C-90D5-E80D2938E342}"/>
            </c:ext>
          </c:extLst>
        </c:ser>
        <c:dLbls>
          <c:dLblPos val="outEnd"/>
          <c:showLegendKey val="0"/>
          <c:showVal val="1"/>
          <c:showCatName val="0"/>
          <c:showSerName val="0"/>
          <c:showPercent val="0"/>
          <c:showBubbleSize val="0"/>
        </c:dLbls>
        <c:gapWidth val="219"/>
        <c:axId val="161460032"/>
        <c:axId val="161450176"/>
      </c:barChart>
      <c:catAx>
        <c:axId val="16146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61450176"/>
        <c:crosses val="autoZero"/>
        <c:auto val="1"/>
        <c:lblAlgn val="ctr"/>
        <c:lblOffset val="100"/>
        <c:noMultiLvlLbl val="0"/>
      </c:catAx>
      <c:valAx>
        <c:axId val="161450176"/>
        <c:scaling>
          <c:orientation val="minMax"/>
        </c:scaling>
        <c:delete val="1"/>
        <c:axPos val="b"/>
        <c:numFmt formatCode="0.00,&quot;K&quot;" sourceLinked="1"/>
        <c:majorTickMark val="none"/>
        <c:minorTickMark val="none"/>
        <c:tickLblPos val="nextTo"/>
        <c:crossAx val="161460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[Northwind.xlsx]order_detail_pivot!Region%age</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manualLayout>
          <c:layoutTarget val="inner"/>
          <c:xMode val="edge"/>
          <c:yMode val="edge"/>
          <c:x val="0.15416666666666667"/>
          <c:y val="0.11342592592592593"/>
          <c:w val="0.46388888888888891"/>
          <c:h val="0.77314814814814814"/>
        </c:manualLayout>
      </c:layout>
      <c:pieChart>
        <c:varyColors val="1"/>
        <c:ser>
          <c:idx val="0"/>
          <c:order val="0"/>
          <c:tx>
            <c:strRef>
              <c:f>order_detail_pivot!$B$123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28A-214C-A6B5-D0F51F951B11}"/>
              </c:ext>
            </c:extLst>
          </c:dPt>
          <c:dPt>
            <c:idx val="1"/>
            <c:bubble3D val="0"/>
            <c:spPr>
              <a:solidFill>
                <a:schemeClr val="accent2"/>
              </a:solidFill>
              <a:ln>
                <a:noFill/>
              </a:ln>
              <a:effectLst/>
            </c:spPr>
            <c:extLst>
              <c:ext xmlns:c16="http://schemas.microsoft.com/office/drawing/2014/chart" uri="{C3380CC4-5D6E-409C-BE32-E72D297353CC}">
                <c16:uniqueId val="{00000003-E28A-214C-A6B5-D0F51F951B11}"/>
              </c:ext>
            </c:extLst>
          </c:dPt>
          <c:dPt>
            <c:idx val="2"/>
            <c:bubble3D val="0"/>
            <c:spPr>
              <a:solidFill>
                <a:schemeClr val="accent3"/>
              </a:solidFill>
              <a:ln>
                <a:noFill/>
              </a:ln>
              <a:effectLst/>
            </c:spPr>
            <c:extLst>
              <c:ext xmlns:c16="http://schemas.microsoft.com/office/drawing/2014/chart" uri="{C3380CC4-5D6E-409C-BE32-E72D297353CC}">
                <c16:uniqueId val="{00000005-E28A-214C-A6B5-D0F51F951B11}"/>
              </c:ext>
            </c:extLst>
          </c:dPt>
          <c:dPt>
            <c:idx val="3"/>
            <c:bubble3D val="0"/>
            <c:spPr>
              <a:solidFill>
                <a:schemeClr val="accent4"/>
              </a:solidFill>
              <a:ln>
                <a:noFill/>
              </a:ln>
              <a:effectLst/>
            </c:spPr>
            <c:extLst>
              <c:ext xmlns:c16="http://schemas.microsoft.com/office/drawing/2014/chart" uri="{C3380CC4-5D6E-409C-BE32-E72D297353CC}">
                <c16:uniqueId val="{00000007-E28A-214C-A6B5-D0F51F951B1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order_detail_pivot!$A$124:$A$128</c:f>
              <c:strCache>
                <c:ptCount val="4"/>
                <c:pt idx="0">
                  <c:v>Eastern                                           </c:v>
                </c:pt>
                <c:pt idx="1">
                  <c:v>Northern                                          </c:v>
                </c:pt>
                <c:pt idx="2">
                  <c:v>Southern                                          </c:v>
                </c:pt>
                <c:pt idx="3">
                  <c:v>Westerns                                          </c:v>
                </c:pt>
              </c:strCache>
            </c:strRef>
          </c:cat>
          <c:val>
            <c:numRef>
              <c:f>order_detail_pivot!$B$124:$B$128</c:f>
              <c:numCache>
                <c:formatCode>0.00%</c:formatCode>
                <c:ptCount val="4"/>
                <c:pt idx="0">
                  <c:v>0.52098172303665624</c:v>
                </c:pt>
                <c:pt idx="1">
                  <c:v>0.15966898626262171</c:v>
                </c:pt>
                <c:pt idx="2">
                  <c:v>0.15729628175638796</c:v>
                </c:pt>
                <c:pt idx="3">
                  <c:v>0.162053008944334</c:v>
                </c:pt>
              </c:numCache>
            </c:numRef>
          </c:val>
          <c:extLst>
            <c:ext xmlns:c16="http://schemas.microsoft.com/office/drawing/2014/chart" uri="{C3380CC4-5D6E-409C-BE32-E72D297353CC}">
              <c16:uniqueId val="{00000008-E28A-214C-A6B5-D0F51F951B1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11111111111107"/>
          <c:y val="0.35127187226596673"/>
          <c:w val="0.21944444444444447"/>
          <c:h val="0.3159744094488188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[Northwind.xlsx]order_detail_pivot!PivotTable2</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Line Sale</a:t>
            </a:r>
            <a:r>
              <a:rPr lang="en-US" b="1" baseline="0">
                <a:solidFill>
                  <a:schemeClr val="tx1"/>
                </a:solidFill>
              </a:rPr>
              <a:t>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layout>
            <c:manualLayout>
              <c:x val="-1.0040517160431334E-2"/>
              <c:y val="-6.4966374064137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0040517160431334E-2"/>
              <c:y val="-6.4966374064137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1.0040517160431334E-2"/>
              <c:y val="-6.496637406413724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order_detail_pivot!$B$144</c:f>
              <c:strCache>
                <c:ptCount val="1"/>
                <c:pt idx="0">
                  <c:v>Total</c:v>
                </c:pt>
              </c:strCache>
            </c:strRef>
          </c:tx>
          <c:spPr>
            <a:ln w="28575" cap="rnd">
              <a:solidFill>
                <a:schemeClr val="accent1"/>
              </a:solidFill>
              <a:round/>
            </a:ln>
            <a:effectLst/>
          </c:spPr>
          <c:marker>
            <c:symbol val="none"/>
          </c:marker>
          <c:dLbls>
            <c:dLbl>
              <c:idx val="4"/>
              <c:layout>
                <c:manualLayout>
                  <c:x val="-1.0040517160431334E-2"/>
                  <c:y val="-6.49663740641372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ED-E64E-8EF2-5B42F7F6C77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order_detail_pivot!$A$145:$A$157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order_detail_pivot!$B$145:$B$157</c:f>
              <c:numCache>
                <c:formatCode>0.0,"K"</c:formatCode>
                <c:ptCount val="12"/>
                <c:pt idx="0">
                  <c:v>167547.51999999999</c:v>
                </c:pt>
                <c:pt idx="1">
                  <c:v>145769.15000000002</c:v>
                </c:pt>
                <c:pt idx="2">
                  <c:v>149805.35</c:v>
                </c:pt>
                <c:pt idx="3">
                  <c:v>190329.95</c:v>
                </c:pt>
                <c:pt idx="4">
                  <c:v>76722.36</c:v>
                </c:pt>
                <c:pt idx="5">
                  <c:v>39088</c:v>
                </c:pt>
                <c:pt idx="6">
                  <c:v>85657.030000000013</c:v>
                </c:pt>
                <c:pt idx="7">
                  <c:v>76591.090000000011</c:v>
                </c:pt>
                <c:pt idx="8">
                  <c:v>87369.01999999999</c:v>
                </c:pt>
                <c:pt idx="9">
                  <c:v>111532.09999999996</c:v>
                </c:pt>
                <c:pt idx="10">
                  <c:v>95617.36</c:v>
                </c:pt>
                <c:pt idx="11">
                  <c:v>128429.66000000002</c:v>
                </c:pt>
              </c:numCache>
            </c:numRef>
          </c:val>
          <c:smooth val="0"/>
          <c:extLst>
            <c:ext xmlns:c16="http://schemas.microsoft.com/office/drawing/2014/chart" uri="{C3380CC4-5D6E-409C-BE32-E72D297353CC}">
              <c16:uniqueId val="{00000001-2BED-E64E-8EF2-5B42F7F6C77E}"/>
            </c:ext>
          </c:extLst>
        </c:ser>
        <c:dLbls>
          <c:dLblPos val="t"/>
          <c:showLegendKey val="0"/>
          <c:showVal val="1"/>
          <c:showCatName val="0"/>
          <c:showSerName val="0"/>
          <c:showPercent val="0"/>
          <c:showBubbleSize val="0"/>
        </c:dLbls>
        <c:smooth val="0"/>
        <c:axId val="89275264"/>
        <c:axId val="89265856"/>
      </c:lineChart>
      <c:catAx>
        <c:axId val="8927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89265856"/>
        <c:crosses val="autoZero"/>
        <c:auto val="1"/>
        <c:lblAlgn val="ctr"/>
        <c:lblOffset val="100"/>
        <c:noMultiLvlLbl val="0"/>
      </c:catAx>
      <c:valAx>
        <c:axId val="89265856"/>
        <c:scaling>
          <c:orientation val="minMax"/>
        </c:scaling>
        <c:delete val="1"/>
        <c:axPos val="l"/>
        <c:numFmt formatCode="0.0,&quot;K&quot;" sourceLinked="1"/>
        <c:majorTickMark val="none"/>
        <c:minorTickMark val="none"/>
        <c:tickLblPos val="nextTo"/>
        <c:crossAx val="89275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[Northwind.xlsx]order_detail_pivot!Product By Sale</c:name>
    <c:fmtId val="7"/>
  </c:pivotSource>
  <c:chart>
    <c:autoTitleDeleted val="1"/>
    <c:pivotFmts>
      <c:pivotFmt>
        <c:idx val="0"/>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00993135353598"/>
          <c:y val="4.7359737036500898E-2"/>
          <c:w val="0.72170570989534299"/>
          <c:h val="0.90528052592699815"/>
        </c:manualLayout>
      </c:layout>
      <c:barChart>
        <c:barDir val="bar"/>
        <c:grouping val="clustered"/>
        <c:varyColors val="0"/>
        <c:ser>
          <c:idx val="0"/>
          <c:order val="0"/>
          <c:tx>
            <c:strRef>
              <c:f>order_detail_pivot!$B$3</c:f>
              <c:strCache>
                <c:ptCount val="1"/>
                <c:pt idx="0">
                  <c:v>Total</c:v>
                </c:pt>
              </c:strCache>
            </c:strRef>
          </c:tx>
          <c:spPr>
            <a:solidFill>
              <a:schemeClr val="accent1"/>
            </a:solidFill>
            <a:ln w="47625">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order_detail_pivot!$A$4:$A$14</c:f>
              <c:strCache>
                <c:ptCount val="10"/>
                <c:pt idx="0">
                  <c:v>Rssle Sauerkraut</c:v>
                </c:pt>
                <c:pt idx="1">
                  <c:v>Carnarvon Tigers</c:v>
                </c:pt>
                <c:pt idx="2">
                  <c:v>Alice Mutton</c:v>
                </c:pt>
                <c:pt idx="3">
                  <c:v>Manjimup Dried Apples</c:v>
                </c:pt>
                <c:pt idx="4">
                  <c:v>Gnocchi di nonna Alice</c:v>
                </c:pt>
                <c:pt idx="5">
                  <c:v>Tarte au sucre</c:v>
                </c:pt>
                <c:pt idx="6">
                  <c:v>Camembert Pierrot</c:v>
                </c:pt>
                <c:pt idx="7">
                  <c:v>Raclette Courdavault</c:v>
                </c:pt>
                <c:pt idx="8">
                  <c:v>Thringer Rostbratwurst</c:v>
                </c:pt>
                <c:pt idx="9">
                  <c:v>Cte de Blaye</c:v>
                </c:pt>
              </c:strCache>
            </c:strRef>
          </c:cat>
          <c:val>
            <c:numRef>
              <c:f>order_detail_pivot!$B$4:$B$14</c:f>
              <c:numCache>
                <c:formatCode>0.00,"K"</c:formatCode>
                <c:ptCount val="10"/>
                <c:pt idx="0">
                  <c:v>26865.599999999999</c:v>
                </c:pt>
                <c:pt idx="1">
                  <c:v>31987.5</c:v>
                </c:pt>
                <c:pt idx="2">
                  <c:v>35482.199999999997</c:v>
                </c:pt>
                <c:pt idx="3">
                  <c:v>44742.6</c:v>
                </c:pt>
                <c:pt idx="4">
                  <c:v>45121.2</c:v>
                </c:pt>
                <c:pt idx="5">
                  <c:v>49827.900000000009</c:v>
                </c:pt>
                <c:pt idx="6">
                  <c:v>50286</c:v>
                </c:pt>
                <c:pt idx="7">
                  <c:v>76296</c:v>
                </c:pt>
                <c:pt idx="8">
                  <c:v>87736.4</c:v>
                </c:pt>
                <c:pt idx="9">
                  <c:v>149984.20000000001</c:v>
                </c:pt>
              </c:numCache>
            </c:numRef>
          </c:val>
          <c:extLst>
            <c:ext xmlns:c16="http://schemas.microsoft.com/office/drawing/2014/chart" uri="{C3380CC4-5D6E-409C-BE32-E72D297353CC}">
              <c16:uniqueId val="{00000000-FDA3-AE48-8519-64AA665A83B4}"/>
            </c:ext>
          </c:extLst>
        </c:ser>
        <c:dLbls>
          <c:dLblPos val="outEnd"/>
          <c:showLegendKey val="0"/>
          <c:showVal val="1"/>
          <c:showCatName val="0"/>
          <c:showSerName val="0"/>
          <c:showPercent val="0"/>
          <c:showBubbleSize val="0"/>
        </c:dLbls>
        <c:gapWidth val="219"/>
        <c:axId val="1635535936"/>
        <c:axId val="1635547136"/>
      </c:barChart>
      <c:catAx>
        <c:axId val="163553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635547136"/>
        <c:crosses val="autoZero"/>
        <c:auto val="1"/>
        <c:lblAlgn val="ctr"/>
        <c:lblOffset val="100"/>
        <c:noMultiLvlLbl val="0"/>
      </c:catAx>
      <c:valAx>
        <c:axId val="1635547136"/>
        <c:scaling>
          <c:orientation val="minMax"/>
        </c:scaling>
        <c:delete val="1"/>
        <c:axPos val="b"/>
        <c:numFmt formatCode="0.00,&quot;K&quot;" sourceLinked="1"/>
        <c:majorTickMark val="none"/>
        <c:minorTickMark val="none"/>
        <c:tickLblPos val="nextTo"/>
        <c:crossAx val="1635535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[Northwind.xlsx]order_detail_pivot!Product By QUantity</c:name>
    <c:fmtId val="13"/>
  </c:pivotSource>
  <c:chart>
    <c:autoTitleDeleted val="1"/>
    <c:pivotFmts>
      <c:pivotFmt>
        <c:idx val="0"/>
        <c:spPr>
          <a:solidFill>
            <a:schemeClr val="accent1"/>
          </a:solidFill>
          <a:ln w="47625">
            <a:solidFill>
              <a:srgbClr val="15608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a:solidFill>
              <a:srgbClr val="15608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solidFill>
              <a:srgbClr val="15608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order_detail_pivot!$B$20</c:f>
              <c:strCache>
                <c:ptCount val="1"/>
                <c:pt idx="0">
                  <c:v>Total</c:v>
                </c:pt>
              </c:strCache>
            </c:strRef>
          </c:tx>
          <c:spPr>
            <a:solidFill>
              <a:schemeClr val="accent1"/>
            </a:solidFill>
            <a:ln w="47625">
              <a:solidFill>
                <a:srgbClr val="15608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order_detail_pivot!$A$21:$A$32</c:f>
              <c:strCache>
                <c:ptCount val="11"/>
                <c:pt idx="0">
                  <c:v>Flotemysost</c:v>
                </c:pt>
                <c:pt idx="1">
                  <c:v>Chang</c:v>
                </c:pt>
                <c:pt idx="2">
                  <c:v>Tarte au sucre</c:v>
                </c:pt>
                <c:pt idx="3">
                  <c:v>Boston Crab Meat</c:v>
                </c:pt>
                <c:pt idx="4">
                  <c:v>Guaran Fantstica</c:v>
                </c:pt>
                <c:pt idx="5">
                  <c:v>Rhnbru Klosterbier</c:v>
                </c:pt>
                <c:pt idx="6">
                  <c:v>Pavlova</c:v>
                </c:pt>
                <c:pt idx="7">
                  <c:v>Gnocchi di nonna Alice</c:v>
                </c:pt>
                <c:pt idx="8">
                  <c:v>Gorgonzola Telino</c:v>
                </c:pt>
                <c:pt idx="9">
                  <c:v>Raclette Courdavault</c:v>
                </c:pt>
                <c:pt idx="10">
                  <c:v>Camembert Pierrot</c:v>
                </c:pt>
              </c:strCache>
            </c:strRef>
          </c:cat>
          <c:val>
            <c:numRef>
              <c:f>order_detail_pivot!$B$21:$B$32</c:f>
              <c:numCache>
                <c:formatCode>0</c:formatCode>
                <c:ptCount val="11"/>
                <c:pt idx="0">
                  <c:v>1057</c:v>
                </c:pt>
                <c:pt idx="1">
                  <c:v>1057</c:v>
                </c:pt>
                <c:pt idx="2">
                  <c:v>1083</c:v>
                </c:pt>
                <c:pt idx="3">
                  <c:v>1103</c:v>
                </c:pt>
                <c:pt idx="4">
                  <c:v>1125</c:v>
                </c:pt>
                <c:pt idx="5">
                  <c:v>1155</c:v>
                </c:pt>
                <c:pt idx="6">
                  <c:v>1158</c:v>
                </c:pt>
                <c:pt idx="7">
                  <c:v>1263</c:v>
                </c:pt>
                <c:pt idx="8">
                  <c:v>1397</c:v>
                </c:pt>
                <c:pt idx="9">
                  <c:v>1496</c:v>
                </c:pt>
                <c:pt idx="10">
                  <c:v>1577</c:v>
                </c:pt>
              </c:numCache>
            </c:numRef>
          </c:val>
          <c:extLst>
            <c:ext xmlns:c16="http://schemas.microsoft.com/office/drawing/2014/chart" uri="{C3380CC4-5D6E-409C-BE32-E72D297353CC}">
              <c16:uniqueId val="{00000000-6586-A746-B32E-289924D864A8}"/>
            </c:ext>
          </c:extLst>
        </c:ser>
        <c:dLbls>
          <c:dLblPos val="outEnd"/>
          <c:showLegendKey val="0"/>
          <c:showVal val="1"/>
          <c:showCatName val="0"/>
          <c:showSerName val="0"/>
          <c:showPercent val="0"/>
          <c:showBubbleSize val="0"/>
        </c:dLbls>
        <c:gapWidth val="219"/>
        <c:axId val="1758111808"/>
        <c:axId val="1758106432"/>
      </c:barChart>
      <c:catAx>
        <c:axId val="175811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758106432"/>
        <c:crosses val="autoZero"/>
        <c:auto val="1"/>
        <c:lblAlgn val="ctr"/>
        <c:lblOffset val="100"/>
        <c:noMultiLvlLbl val="0"/>
      </c:catAx>
      <c:valAx>
        <c:axId val="1758106432"/>
        <c:scaling>
          <c:orientation val="minMax"/>
        </c:scaling>
        <c:delete val="1"/>
        <c:axPos val="b"/>
        <c:numFmt formatCode="0" sourceLinked="1"/>
        <c:majorTickMark val="none"/>
        <c:minorTickMark val="none"/>
        <c:tickLblPos val="nextTo"/>
        <c:crossAx val="1758111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[Northwind.xlsx]order_detail_pivot!Supplier By Sale</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42755704843743"/>
          <c:y val="4.9349484073575596E-2"/>
          <c:w val="0.66323116292553552"/>
          <c:h val="0.90130103185284882"/>
        </c:manualLayout>
      </c:layout>
      <c:barChart>
        <c:barDir val="bar"/>
        <c:grouping val="clustered"/>
        <c:varyColors val="0"/>
        <c:ser>
          <c:idx val="0"/>
          <c:order val="0"/>
          <c:tx>
            <c:strRef>
              <c:f>order_detail_pivot!$B$37</c:f>
              <c:strCache>
                <c:ptCount val="1"/>
                <c:pt idx="0">
                  <c:v>Total</c:v>
                </c:pt>
              </c:strCache>
            </c:strRef>
          </c:tx>
          <c:spPr>
            <a:solidFill>
              <a:schemeClr val="accent1"/>
            </a:solidFill>
            <a:ln w="47625">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order_detail_pivot!$A$38:$A$48</c:f>
              <c:strCache>
                <c:ptCount val="10"/>
                <c:pt idx="0">
                  <c:v>Norske Meierier</c:v>
                </c:pt>
                <c:pt idx="1">
                  <c:v>Specialty Biscuits, Ltd.</c:v>
                </c:pt>
                <c:pt idx="2">
                  <c:v>Formaggi Fortini s.r.l.</c:v>
                </c:pt>
                <c:pt idx="3">
                  <c:v>Pasta Buttini s.r.l.</c:v>
                </c:pt>
                <c:pt idx="4">
                  <c:v>Forts d'rables</c:v>
                </c:pt>
                <c:pt idx="5">
                  <c:v>G'day, Mate</c:v>
                </c:pt>
                <c:pt idx="6">
                  <c:v>Pavlova, Ltd.</c:v>
                </c:pt>
                <c:pt idx="7">
                  <c:v>Gai pturage</c:v>
                </c:pt>
                <c:pt idx="8">
                  <c:v>Plutzer Lebensmittelgromrkte AG</c:v>
                </c:pt>
                <c:pt idx="9">
                  <c:v>Aux joyeux ecclsiastiques</c:v>
                </c:pt>
              </c:strCache>
            </c:strRef>
          </c:cat>
          <c:val>
            <c:numRef>
              <c:f>order_detail_pivot!$B$38:$B$48</c:f>
              <c:numCache>
                <c:formatCode>0.00,"K"</c:formatCode>
                <c:ptCount val="10"/>
                <c:pt idx="0">
                  <c:v>46897.2</c:v>
                </c:pt>
                <c:pt idx="1">
                  <c:v>48793.800000000017</c:v>
                </c:pt>
                <c:pt idx="2">
                  <c:v>51082.5</c:v>
                </c:pt>
                <c:pt idx="3">
                  <c:v>52929</c:v>
                </c:pt>
                <c:pt idx="4">
                  <c:v>66266.7</c:v>
                </c:pt>
                <c:pt idx="5">
                  <c:v>69636.600000000006</c:v>
                </c:pt>
                <c:pt idx="6">
                  <c:v>115386.05000000002</c:v>
                </c:pt>
                <c:pt idx="7">
                  <c:v>126582</c:v>
                </c:pt>
                <c:pt idx="8">
                  <c:v>155946.54999999996</c:v>
                </c:pt>
                <c:pt idx="9">
                  <c:v>163135</c:v>
                </c:pt>
              </c:numCache>
            </c:numRef>
          </c:val>
          <c:extLst>
            <c:ext xmlns:c16="http://schemas.microsoft.com/office/drawing/2014/chart" uri="{C3380CC4-5D6E-409C-BE32-E72D297353CC}">
              <c16:uniqueId val="{00000000-39FD-0148-83C0-8AC97BF7F966}"/>
            </c:ext>
          </c:extLst>
        </c:ser>
        <c:dLbls>
          <c:dLblPos val="outEnd"/>
          <c:showLegendKey val="0"/>
          <c:showVal val="1"/>
          <c:showCatName val="0"/>
          <c:showSerName val="0"/>
          <c:showPercent val="0"/>
          <c:showBubbleSize val="0"/>
        </c:dLbls>
        <c:gapWidth val="219"/>
        <c:axId val="325043072"/>
        <c:axId val="310689792"/>
      </c:barChart>
      <c:catAx>
        <c:axId val="32504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0689792"/>
        <c:crosses val="autoZero"/>
        <c:auto val="1"/>
        <c:lblAlgn val="ctr"/>
        <c:lblOffset val="100"/>
        <c:noMultiLvlLbl val="0"/>
      </c:catAx>
      <c:valAx>
        <c:axId val="310689792"/>
        <c:scaling>
          <c:orientation val="minMax"/>
        </c:scaling>
        <c:delete val="1"/>
        <c:axPos val="b"/>
        <c:numFmt formatCode="0.00,&quot;K&quot;" sourceLinked="1"/>
        <c:majorTickMark val="none"/>
        <c:minorTickMark val="none"/>
        <c:tickLblPos val="nextTo"/>
        <c:crossAx val="32504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[Northwind.xlsx]order_detail_pivot!Suppiler By Quantity</c:name>
    <c:fmtId val="18"/>
  </c:pivotSource>
  <c:chart>
    <c:autoTitleDeleted val="1"/>
    <c:pivotFmts>
      <c:pivotFmt>
        <c:idx val="0"/>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order_detail_pivot!$B$54</c:f>
              <c:strCache>
                <c:ptCount val="1"/>
                <c:pt idx="0">
                  <c:v>Total</c:v>
                </c:pt>
              </c:strCache>
            </c:strRef>
          </c:tx>
          <c:spPr>
            <a:solidFill>
              <a:schemeClr val="accent1"/>
            </a:solidFill>
            <a:ln w="47625">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order_detail_pivot!$A$55:$A$66</c:f>
              <c:strCache>
                <c:ptCount val="11"/>
                <c:pt idx="0">
                  <c:v>Flotemysost</c:v>
                </c:pt>
                <c:pt idx="1">
                  <c:v>Chang</c:v>
                </c:pt>
                <c:pt idx="2">
                  <c:v>Tarte au sucre</c:v>
                </c:pt>
                <c:pt idx="3">
                  <c:v>Boston Crab Meat</c:v>
                </c:pt>
                <c:pt idx="4">
                  <c:v>Guaran Fantstica</c:v>
                </c:pt>
                <c:pt idx="5">
                  <c:v>Rhnbru Klosterbier</c:v>
                </c:pt>
                <c:pt idx="6">
                  <c:v>Pavlova</c:v>
                </c:pt>
                <c:pt idx="7">
                  <c:v>Gnocchi di nonna Alice</c:v>
                </c:pt>
                <c:pt idx="8">
                  <c:v>Gorgonzola Telino</c:v>
                </c:pt>
                <c:pt idx="9">
                  <c:v>Raclette Courdavault</c:v>
                </c:pt>
                <c:pt idx="10">
                  <c:v>Camembert Pierrot</c:v>
                </c:pt>
              </c:strCache>
            </c:strRef>
          </c:cat>
          <c:val>
            <c:numRef>
              <c:f>order_detail_pivot!$B$55:$B$66</c:f>
              <c:numCache>
                <c:formatCode>General</c:formatCode>
                <c:ptCount val="11"/>
                <c:pt idx="0">
                  <c:v>1057</c:v>
                </c:pt>
                <c:pt idx="1">
                  <c:v>1057</c:v>
                </c:pt>
                <c:pt idx="2">
                  <c:v>1083</c:v>
                </c:pt>
                <c:pt idx="3">
                  <c:v>1103</c:v>
                </c:pt>
                <c:pt idx="4">
                  <c:v>1125</c:v>
                </c:pt>
                <c:pt idx="5">
                  <c:v>1155</c:v>
                </c:pt>
                <c:pt idx="6">
                  <c:v>1158</c:v>
                </c:pt>
                <c:pt idx="7">
                  <c:v>1263</c:v>
                </c:pt>
                <c:pt idx="8">
                  <c:v>1397</c:v>
                </c:pt>
                <c:pt idx="9">
                  <c:v>1496</c:v>
                </c:pt>
                <c:pt idx="10">
                  <c:v>1577</c:v>
                </c:pt>
              </c:numCache>
            </c:numRef>
          </c:val>
          <c:extLst>
            <c:ext xmlns:c16="http://schemas.microsoft.com/office/drawing/2014/chart" uri="{C3380CC4-5D6E-409C-BE32-E72D297353CC}">
              <c16:uniqueId val="{00000000-4574-B348-9914-2F6D7A5DA566}"/>
            </c:ext>
          </c:extLst>
        </c:ser>
        <c:dLbls>
          <c:dLblPos val="outEnd"/>
          <c:showLegendKey val="0"/>
          <c:showVal val="1"/>
          <c:showCatName val="0"/>
          <c:showSerName val="0"/>
          <c:showPercent val="0"/>
          <c:showBubbleSize val="0"/>
        </c:dLbls>
        <c:gapWidth val="219"/>
        <c:axId val="358635648"/>
        <c:axId val="358635200"/>
      </c:barChart>
      <c:catAx>
        <c:axId val="35863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358635200"/>
        <c:crosses val="autoZero"/>
        <c:auto val="1"/>
        <c:lblAlgn val="ctr"/>
        <c:lblOffset val="100"/>
        <c:noMultiLvlLbl val="0"/>
      </c:catAx>
      <c:valAx>
        <c:axId val="358635200"/>
        <c:scaling>
          <c:orientation val="minMax"/>
        </c:scaling>
        <c:delete val="1"/>
        <c:axPos val="b"/>
        <c:numFmt formatCode="General" sourceLinked="1"/>
        <c:majorTickMark val="none"/>
        <c:minorTickMark val="none"/>
        <c:tickLblPos val="nextTo"/>
        <c:crossAx val="358635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[Northwind.xlsx]order_detail_pivot!Product By Sale</c:name>
    <c:fmtId val="0"/>
  </c:pivotSource>
  <c:chart>
    <c:autoTitleDeleted val="1"/>
    <c:pivotFmts>
      <c:pivotFmt>
        <c:idx val="0"/>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order_detail_pivot!$B$3</c:f>
              <c:strCache>
                <c:ptCount val="1"/>
                <c:pt idx="0">
                  <c:v>Total</c:v>
                </c:pt>
              </c:strCache>
            </c:strRef>
          </c:tx>
          <c:spPr>
            <a:solidFill>
              <a:schemeClr val="accent1"/>
            </a:solidFill>
            <a:ln w="47625">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order_detail_pivot!$A$4:$A$14</c:f>
              <c:strCache>
                <c:ptCount val="10"/>
                <c:pt idx="0">
                  <c:v>Rssle Sauerkraut</c:v>
                </c:pt>
                <c:pt idx="1">
                  <c:v>Carnarvon Tigers</c:v>
                </c:pt>
                <c:pt idx="2">
                  <c:v>Alice Mutton</c:v>
                </c:pt>
                <c:pt idx="3">
                  <c:v>Manjimup Dried Apples</c:v>
                </c:pt>
                <c:pt idx="4">
                  <c:v>Gnocchi di nonna Alice</c:v>
                </c:pt>
                <c:pt idx="5">
                  <c:v>Tarte au sucre</c:v>
                </c:pt>
                <c:pt idx="6">
                  <c:v>Camembert Pierrot</c:v>
                </c:pt>
                <c:pt idx="7">
                  <c:v>Raclette Courdavault</c:v>
                </c:pt>
                <c:pt idx="8">
                  <c:v>Thringer Rostbratwurst</c:v>
                </c:pt>
                <c:pt idx="9">
                  <c:v>Cte de Blaye</c:v>
                </c:pt>
              </c:strCache>
            </c:strRef>
          </c:cat>
          <c:val>
            <c:numRef>
              <c:f>order_detail_pivot!$B$4:$B$14</c:f>
              <c:numCache>
                <c:formatCode>0.00,"K"</c:formatCode>
                <c:ptCount val="10"/>
                <c:pt idx="0">
                  <c:v>26865.599999999999</c:v>
                </c:pt>
                <c:pt idx="1">
                  <c:v>31987.5</c:v>
                </c:pt>
                <c:pt idx="2">
                  <c:v>35482.199999999997</c:v>
                </c:pt>
                <c:pt idx="3">
                  <c:v>44742.6</c:v>
                </c:pt>
                <c:pt idx="4">
                  <c:v>45121.2</c:v>
                </c:pt>
                <c:pt idx="5">
                  <c:v>49827.900000000009</c:v>
                </c:pt>
                <c:pt idx="6">
                  <c:v>50286</c:v>
                </c:pt>
                <c:pt idx="7">
                  <c:v>76296</c:v>
                </c:pt>
                <c:pt idx="8">
                  <c:v>87736.4</c:v>
                </c:pt>
                <c:pt idx="9">
                  <c:v>149984.20000000001</c:v>
                </c:pt>
              </c:numCache>
            </c:numRef>
          </c:val>
          <c:extLst>
            <c:ext xmlns:c16="http://schemas.microsoft.com/office/drawing/2014/chart" uri="{C3380CC4-5D6E-409C-BE32-E72D297353CC}">
              <c16:uniqueId val="{00000000-F096-ED4C-8228-851B752EC84E}"/>
            </c:ext>
          </c:extLst>
        </c:ser>
        <c:dLbls>
          <c:dLblPos val="outEnd"/>
          <c:showLegendKey val="0"/>
          <c:showVal val="1"/>
          <c:showCatName val="0"/>
          <c:showSerName val="0"/>
          <c:showPercent val="0"/>
          <c:showBubbleSize val="0"/>
        </c:dLbls>
        <c:gapWidth val="219"/>
        <c:axId val="1635535936"/>
        <c:axId val="1635547136"/>
      </c:barChart>
      <c:catAx>
        <c:axId val="163553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635547136"/>
        <c:crosses val="autoZero"/>
        <c:auto val="1"/>
        <c:lblAlgn val="ctr"/>
        <c:lblOffset val="100"/>
        <c:noMultiLvlLbl val="0"/>
      </c:catAx>
      <c:valAx>
        <c:axId val="1635547136"/>
        <c:scaling>
          <c:orientation val="minMax"/>
        </c:scaling>
        <c:delete val="1"/>
        <c:axPos val="b"/>
        <c:numFmt formatCode="0.00,&quot;K&quot;" sourceLinked="1"/>
        <c:majorTickMark val="none"/>
        <c:minorTickMark val="none"/>
        <c:tickLblPos val="nextTo"/>
        <c:crossAx val="1635535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[Northwind.xlsx]order_detail_pivot!Product By QUantity</c:name>
    <c:fmtId val="8"/>
  </c:pivotSource>
  <c:chart>
    <c:autoTitleDeleted val="1"/>
    <c:pivotFmts>
      <c:pivotFmt>
        <c:idx val="0"/>
        <c:spPr>
          <a:solidFill>
            <a:schemeClr val="accent1"/>
          </a:solidFill>
          <a:ln w="47625">
            <a:solidFill>
              <a:srgbClr val="156082"/>
            </a:solid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order_detail_pivot!$B$20</c:f>
              <c:strCache>
                <c:ptCount val="1"/>
                <c:pt idx="0">
                  <c:v>Total</c:v>
                </c:pt>
              </c:strCache>
            </c:strRef>
          </c:tx>
          <c:spPr>
            <a:solidFill>
              <a:schemeClr val="accent1"/>
            </a:solidFill>
            <a:ln w="47625">
              <a:solidFill>
                <a:srgbClr val="156082"/>
              </a:solid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order_detail_pivot!$A$21:$A$32</c:f>
              <c:strCache>
                <c:ptCount val="11"/>
                <c:pt idx="0">
                  <c:v>Flotemysost</c:v>
                </c:pt>
                <c:pt idx="1">
                  <c:v>Chang</c:v>
                </c:pt>
                <c:pt idx="2">
                  <c:v>Tarte au sucre</c:v>
                </c:pt>
                <c:pt idx="3">
                  <c:v>Boston Crab Meat</c:v>
                </c:pt>
                <c:pt idx="4">
                  <c:v>Guaran Fantstica</c:v>
                </c:pt>
                <c:pt idx="5">
                  <c:v>Rhnbru Klosterbier</c:v>
                </c:pt>
                <c:pt idx="6">
                  <c:v>Pavlova</c:v>
                </c:pt>
                <c:pt idx="7">
                  <c:v>Gnocchi di nonna Alice</c:v>
                </c:pt>
                <c:pt idx="8">
                  <c:v>Gorgonzola Telino</c:v>
                </c:pt>
                <c:pt idx="9">
                  <c:v>Raclette Courdavault</c:v>
                </c:pt>
                <c:pt idx="10">
                  <c:v>Camembert Pierrot</c:v>
                </c:pt>
              </c:strCache>
            </c:strRef>
          </c:cat>
          <c:val>
            <c:numRef>
              <c:f>order_detail_pivot!$B$21:$B$32</c:f>
              <c:numCache>
                <c:formatCode>0</c:formatCode>
                <c:ptCount val="11"/>
                <c:pt idx="0">
                  <c:v>1057</c:v>
                </c:pt>
                <c:pt idx="1">
                  <c:v>1057</c:v>
                </c:pt>
                <c:pt idx="2">
                  <c:v>1083</c:v>
                </c:pt>
                <c:pt idx="3">
                  <c:v>1103</c:v>
                </c:pt>
                <c:pt idx="4">
                  <c:v>1125</c:v>
                </c:pt>
                <c:pt idx="5">
                  <c:v>1155</c:v>
                </c:pt>
                <c:pt idx="6">
                  <c:v>1158</c:v>
                </c:pt>
                <c:pt idx="7">
                  <c:v>1263</c:v>
                </c:pt>
                <c:pt idx="8">
                  <c:v>1397</c:v>
                </c:pt>
                <c:pt idx="9">
                  <c:v>1496</c:v>
                </c:pt>
                <c:pt idx="10">
                  <c:v>1577</c:v>
                </c:pt>
              </c:numCache>
            </c:numRef>
          </c:val>
          <c:extLst>
            <c:ext xmlns:c16="http://schemas.microsoft.com/office/drawing/2014/chart" uri="{C3380CC4-5D6E-409C-BE32-E72D297353CC}">
              <c16:uniqueId val="{00000000-1E12-4743-ADB4-4A1EAB1D7071}"/>
            </c:ext>
          </c:extLst>
        </c:ser>
        <c:dLbls>
          <c:dLblPos val="outEnd"/>
          <c:showLegendKey val="0"/>
          <c:showVal val="1"/>
          <c:showCatName val="0"/>
          <c:showSerName val="0"/>
          <c:showPercent val="0"/>
          <c:showBubbleSize val="0"/>
        </c:dLbls>
        <c:gapWidth val="219"/>
        <c:axId val="1758111808"/>
        <c:axId val="1758106432"/>
      </c:barChart>
      <c:catAx>
        <c:axId val="175811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758106432"/>
        <c:crosses val="autoZero"/>
        <c:auto val="1"/>
        <c:lblAlgn val="ctr"/>
        <c:lblOffset val="100"/>
        <c:noMultiLvlLbl val="0"/>
      </c:catAx>
      <c:valAx>
        <c:axId val="1758106432"/>
        <c:scaling>
          <c:orientation val="minMax"/>
        </c:scaling>
        <c:delete val="1"/>
        <c:axPos val="b"/>
        <c:numFmt formatCode="0" sourceLinked="1"/>
        <c:majorTickMark val="none"/>
        <c:minorTickMark val="none"/>
        <c:tickLblPos val="nextTo"/>
        <c:crossAx val="17581118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[Northwind.xlsx]order_detail_pivot!Supplier By Sale</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42755704843743"/>
          <c:y val="4.9349484073575596E-2"/>
          <c:w val="0.66323116292553552"/>
          <c:h val="0.90130103185284882"/>
        </c:manualLayout>
      </c:layout>
      <c:barChart>
        <c:barDir val="bar"/>
        <c:grouping val="clustered"/>
        <c:varyColors val="0"/>
        <c:ser>
          <c:idx val="0"/>
          <c:order val="0"/>
          <c:tx>
            <c:strRef>
              <c:f>order_detail_pivot!$B$37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order_detail_pivot!$A$38:$A$48</c:f>
              <c:strCache>
                <c:ptCount val="10"/>
                <c:pt idx="0">
                  <c:v>Norske Meierier</c:v>
                </c:pt>
                <c:pt idx="1">
                  <c:v>Specialty Biscuits, Ltd.</c:v>
                </c:pt>
                <c:pt idx="2">
                  <c:v>Formaggi Fortini s.r.l.</c:v>
                </c:pt>
                <c:pt idx="3">
                  <c:v>Pasta Buttini s.r.l.</c:v>
                </c:pt>
                <c:pt idx="4">
                  <c:v>Forts d'rables</c:v>
                </c:pt>
                <c:pt idx="5">
                  <c:v>G'day, Mate</c:v>
                </c:pt>
                <c:pt idx="6">
                  <c:v>Pavlova, Ltd.</c:v>
                </c:pt>
                <c:pt idx="7">
                  <c:v>Gai pturage</c:v>
                </c:pt>
                <c:pt idx="8">
                  <c:v>Plutzer Lebensmittelgromrkte AG</c:v>
                </c:pt>
                <c:pt idx="9">
                  <c:v>Aux joyeux ecclsiastiques</c:v>
                </c:pt>
              </c:strCache>
            </c:strRef>
          </c:cat>
          <c:val>
            <c:numRef>
              <c:f>order_detail_pivot!$B$38:$B$48</c:f>
              <c:numCache>
                <c:formatCode>0.00,"K"</c:formatCode>
                <c:ptCount val="10"/>
                <c:pt idx="0">
                  <c:v>46897.2</c:v>
                </c:pt>
                <c:pt idx="1">
                  <c:v>48793.800000000017</c:v>
                </c:pt>
                <c:pt idx="2">
                  <c:v>51082.5</c:v>
                </c:pt>
                <c:pt idx="3">
                  <c:v>52929</c:v>
                </c:pt>
                <c:pt idx="4">
                  <c:v>66266.7</c:v>
                </c:pt>
                <c:pt idx="5">
                  <c:v>69636.600000000006</c:v>
                </c:pt>
                <c:pt idx="6">
                  <c:v>115386.05000000002</c:v>
                </c:pt>
                <c:pt idx="7">
                  <c:v>126582</c:v>
                </c:pt>
                <c:pt idx="8">
                  <c:v>155946.54999999996</c:v>
                </c:pt>
                <c:pt idx="9">
                  <c:v>163135</c:v>
                </c:pt>
              </c:numCache>
            </c:numRef>
          </c:val>
          <c:extLst>
            <c:ext xmlns:c16="http://schemas.microsoft.com/office/drawing/2014/chart" uri="{C3380CC4-5D6E-409C-BE32-E72D297353CC}">
              <c16:uniqueId val="{00000000-AD17-4B47-8920-A69EA3FA2A91}"/>
            </c:ext>
          </c:extLst>
        </c:ser>
        <c:dLbls>
          <c:dLblPos val="outEnd"/>
          <c:showLegendKey val="0"/>
          <c:showVal val="1"/>
          <c:showCatName val="0"/>
          <c:showSerName val="0"/>
          <c:showPercent val="0"/>
          <c:showBubbleSize val="0"/>
        </c:dLbls>
        <c:gapWidth val="219"/>
        <c:axId val="325043072"/>
        <c:axId val="310689792"/>
      </c:barChart>
      <c:catAx>
        <c:axId val="32504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10689792"/>
        <c:crosses val="autoZero"/>
        <c:auto val="1"/>
        <c:lblAlgn val="ctr"/>
        <c:lblOffset val="100"/>
        <c:noMultiLvlLbl val="0"/>
      </c:catAx>
      <c:valAx>
        <c:axId val="310689792"/>
        <c:scaling>
          <c:orientation val="minMax"/>
        </c:scaling>
        <c:delete val="1"/>
        <c:axPos val="b"/>
        <c:numFmt formatCode="0.00,&quot;K&quot;" sourceLinked="1"/>
        <c:majorTickMark val="none"/>
        <c:minorTickMark val="none"/>
        <c:tickLblPos val="nextTo"/>
        <c:crossAx val="32504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[Northwind.xlsx]order_detail_pivot!Suppiler By Quantity</c:name>
    <c:fmtId val="14"/>
  </c:pivotSource>
  <c:chart>
    <c:autoTitleDeleted val="1"/>
    <c:pivotFmts>
      <c:pivotFmt>
        <c:idx val="0"/>
        <c:spPr>
          <a:solidFill>
            <a:schemeClr val="accent1"/>
          </a:solidFill>
          <a:ln w="47625">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order_detail_pivot!$B$54</c:f>
              <c:strCache>
                <c:ptCount val="1"/>
                <c:pt idx="0">
                  <c:v>Total</c:v>
                </c:pt>
              </c:strCache>
            </c:strRef>
          </c:tx>
          <c:spPr>
            <a:solidFill>
              <a:schemeClr val="accent1"/>
            </a:solidFill>
            <a:ln w="47625">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order_detail_pivot!$A$55:$A$66</c:f>
              <c:strCache>
                <c:ptCount val="11"/>
                <c:pt idx="0">
                  <c:v>Flotemysost</c:v>
                </c:pt>
                <c:pt idx="1">
                  <c:v>Chang</c:v>
                </c:pt>
                <c:pt idx="2">
                  <c:v>Tarte au sucre</c:v>
                </c:pt>
                <c:pt idx="3">
                  <c:v>Boston Crab Meat</c:v>
                </c:pt>
                <c:pt idx="4">
                  <c:v>Guaran Fantstica</c:v>
                </c:pt>
                <c:pt idx="5">
                  <c:v>Rhnbru Klosterbier</c:v>
                </c:pt>
                <c:pt idx="6">
                  <c:v>Pavlova</c:v>
                </c:pt>
                <c:pt idx="7">
                  <c:v>Gnocchi di nonna Alice</c:v>
                </c:pt>
                <c:pt idx="8">
                  <c:v>Gorgonzola Telino</c:v>
                </c:pt>
                <c:pt idx="9">
                  <c:v>Raclette Courdavault</c:v>
                </c:pt>
                <c:pt idx="10">
                  <c:v>Camembert Pierrot</c:v>
                </c:pt>
              </c:strCache>
            </c:strRef>
          </c:cat>
          <c:val>
            <c:numRef>
              <c:f>order_detail_pivot!$B$55:$B$66</c:f>
              <c:numCache>
                <c:formatCode>General</c:formatCode>
                <c:ptCount val="11"/>
                <c:pt idx="0">
                  <c:v>1057</c:v>
                </c:pt>
                <c:pt idx="1">
                  <c:v>1057</c:v>
                </c:pt>
                <c:pt idx="2">
                  <c:v>1083</c:v>
                </c:pt>
                <c:pt idx="3">
                  <c:v>1103</c:v>
                </c:pt>
                <c:pt idx="4">
                  <c:v>1125</c:v>
                </c:pt>
                <c:pt idx="5">
                  <c:v>1155</c:v>
                </c:pt>
                <c:pt idx="6">
                  <c:v>1158</c:v>
                </c:pt>
                <c:pt idx="7">
                  <c:v>1263</c:v>
                </c:pt>
                <c:pt idx="8">
                  <c:v>1397</c:v>
                </c:pt>
                <c:pt idx="9">
                  <c:v>1496</c:v>
                </c:pt>
                <c:pt idx="10">
                  <c:v>1577</c:v>
                </c:pt>
              </c:numCache>
            </c:numRef>
          </c:val>
          <c:extLst>
            <c:ext xmlns:c16="http://schemas.microsoft.com/office/drawing/2014/chart" uri="{C3380CC4-5D6E-409C-BE32-E72D297353CC}">
              <c16:uniqueId val="{00000000-C313-4D48-B610-EF45078AA6EB}"/>
            </c:ext>
          </c:extLst>
        </c:ser>
        <c:dLbls>
          <c:dLblPos val="outEnd"/>
          <c:showLegendKey val="0"/>
          <c:showVal val="1"/>
          <c:showCatName val="0"/>
          <c:showSerName val="0"/>
          <c:showPercent val="0"/>
          <c:showBubbleSize val="0"/>
        </c:dLbls>
        <c:gapWidth val="219"/>
        <c:axId val="358635648"/>
        <c:axId val="358635200"/>
      </c:barChart>
      <c:catAx>
        <c:axId val="35863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358635200"/>
        <c:crosses val="autoZero"/>
        <c:auto val="1"/>
        <c:lblAlgn val="ctr"/>
        <c:lblOffset val="100"/>
        <c:noMultiLvlLbl val="0"/>
      </c:catAx>
      <c:valAx>
        <c:axId val="358635200"/>
        <c:scaling>
          <c:orientation val="minMax"/>
        </c:scaling>
        <c:delete val="1"/>
        <c:axPos val="b"/>
        <c:numFmt formatCode="General" sourceLinked="1"/>
        <c:majorTickMark val="none"/>
        <c:minorTickMark val="none"/>
        <c:tickLblPos val="nextTo"/>
        <c:crossAx val="358635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[Northwind.xlsx]order_detail_pivot!Year wise Sale</c:name>
    <c:fmtId val="1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6.278746729068925E-2"/>
              <c:y val="-9.4221775556443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3.9198471169427901E-2"/>
              <c:y val="-0.114156280904934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4.2992794832319083E-2"/>
              <c:y val="-9.73625233503952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order_detail_pivot!$B$71</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2-669D-444E-BB11-6907EAE830BB}"/>
              </c:ext>
            </c:extLst>
          </c:dPt>
          <c:dPt>
            <c:idx val="1"/>
            <c:marker>
              <c:symbol val="none"/>
            </c:marker>
            <c:bubble3D val="0"/>
            <c:extLst>
              <c:ext xmlns:c16="http://schemas.microsoft.com/office/drawing/2014/chart" uri="{C3380CC4-5D6E-409C-BE32-E72D297353CC}">
                <c16:uniqueId val="{00000003-669D-444E-BB11-6907EAE830BB}"/>
              </c:ext>
            </c:extLst>
          </c:dPt>
          <c:dPt>
            <c:idx val="2"/>
            <c:marker>
              <c:symbol val="none"/>
            </c:marker>
            <c:bubble3D val="0"/>
            <c:extLst>
              <c:ext xmlns:c16="http://schemas.microsoft.com/office/drawing/2014/chart" uri="{C3380CC4-5D6E-409C-BE32-E72D297353CC}">
                <c16:uniqueId val="{00000004-669D-444E-BB11-6907EAE830BB}"/>
              </c:ext>
            </c:extLst>
          </c:dPt>
          <c:dLbls>
            <c:dLbl>
              <c:idx val="0"/>
              <c:layout>
                <c:manualLayout>
                  <c:x val="-6.278746729068925E-2"/>
                  <c:y val="-9.4221775556443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9D-444E-BB11-6907EAE830BB}"/>
                </c:ext>
              </c:extLst>
            </c:dLbl>
            <c:dLbl>
              <c:idx val="1"/>
              <c:layout>
                <c:manualLayout>
                  <c:x val="-3.9198471169427901E-2"/>
                  <c:y val="-0.1141562809049348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9D-444E-BB11-6907EAE830BB}"/>
                </c:ext>
              </c:extLst>
            </c:dLbl>
            <c:dLbl>
              <c:idx val="2"/>
              <c:layout>
                <c:manualLayout>
                  <c:x val="-4.2992794832319083E-2"/>
                  <c:y val="-9.7362523350395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9D-444E-BB11-6907EAE830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order_detail_pivot!$A$72:$A$75</c:f>
              <c:strCache>
                <c:ptCount val="3"/>
                <c:pt idx="0">
                  <c:v>1996</c:v>
                </c:pt>
                <c:pt idx="1">
                  <c:v>1997</c:v>
                </c:pt>
                <c:pt idx="2">
                  <c:v>1998</c:v>
                </c:pt>
              </c:strCache>
            </c:strRef>
          </c:cat>
          <c:val>
            <c:numRef>
              <c:f>order_detail_pivot!$B$72:$B$75</c:f>
              <c:numCache>
                <c:formatCode>0.00,"K"</c:formatCode>
                <c:ptCount val="3"/>
                <c:pt idx="0">
                  <c:v>226298.50000000009</c:v>
                </c:pt>
                <c:pt idx="1">
                  <c:v>658388.74999999977</c:v>
                </c:pt>
                <c:pt idx="2">
                  <c:v>469771.34</c:v>
                </c:pt>
              </c:numCache>
            </c:numRef>
          </c:val>
          <c:smooth val="0"/>
          <c:extLst>
            <c:ext xmlns:c16="http://schemas.microsoft.com/office/drawing/2014/chart" uri="{C3380CC4-5D6E-409C-BE32-E72D297353CC}">
              <c16:uniqueId val="{00000000-669D-444E-BB11-6907EAE830BB}"/>
            </c:ext>
          </c:extLst>
        </c:ser>
        <c:dLbls>
          <c:dLblPos val="ctr"/>
          <c:showLegendKey val="0"/>
          <c:showVal val="1"/>
          <c:showCatName val="0"/>
          <c:showSerName val="0"/>
          <c:showPercent val="0"/>
          <c:showBubbleSize val="0"/>
        </c:dLbls>
        <c:smooth val="0"/>
        <c:axId val="240920192"/>
        <c:axId val="506157184"/>
      </c:lineChart>
      <c:catAx>
        <c:axId val="2409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157184"/>
        <c:crosses val="autoZero"/>
        <c:auto val="1"/>
        <c:lblAlgn val="ctr"/>
        <c:lblOffset val="100"/>
        <c:noMultiLvlLbl val="0"/>
      </c:catAx>
      <c:valAx>
        <c:axId val="506157184"/>
        <c:scaling>
          <c:orientation val="minMax"/>
        </c:scaling>
        <c:delete val="1"/>
        <c:axPos val="l"/>
        <c:numFmt formatCode="0.00,&quot;K&quot;" sourceLinked="1"/>
        <c:majorTickMark val="none"/>
        <c:minorTickMark val="none"/>
        <c:tickLblPos val="nextTo"/>
        <c:crossAx val="240920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[Northwind.xlsx]order_detail_pivot!Categories sale</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order_detail_pivot!$B$80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order_detail_pivot!$A$81:$A$89</c:f>
              <c:strCache>
                <c:ptCount val="8"/>
                <c:pt idx="0">
                  <c:v>Grains/Cereals</c:v>
                </c:pt>
                <c:pt idx="1">
                  <c:v>Produce</c:v>
                </c:pt>
                <c:pt idx="2">
                  <c:v>Condiments</c:v>
                </c:pt>
                <c:pt idx="3">
                  <c:v>Seafood</c:v>
                </c:pt>
                <c:pt idx="4">
                  <c:v>Confections</c:v>
                </c:pt>
                <c:pt idx="5">
                  <c:v>Meat/Poultry</c:v>
                </c:pt>
                <c:pt idx="6">
                  <c:v>Dairy Products</c:v>
                </c:pt>
                <c:pt idx="7">
                  <c:v>Beverages</c:v>
                </c:pt>
              </c:strCache>
            </c:strRef>
          </c:cat>
          <c:val>
            <c:numRef>
              <c:f>order_detail_pivot!$B$81:$B$89</c:f>
              <c:numCache>
                <c:formatCode>0.00,"K"</c:formatCode>
                <c:ptCount val="8"/>
                <c:pt idx="0">
                  <c:v>100726.8</c:v>
                </c:pt>
                <c:pt idx="1">
                  <c:v>105268.6</c:v>
                </c:pt>
                <c:pt idx="2">
                  <c:v>113694.75000000001</c:v>
                </c:pt>
                <c:pt idx="3">
                  <c:v>141623.09000000003</c:v>
                </c:pt>
                <c:pt idx="4">
                  <c:v>177099.09999999995</c:v>
                </c:pt>
                <c:pt idx="5">
                  <c:v>178188.80000000002</c:v>
                </c:pt>
                <c:pt idx="6">
                  <c:v>251330.5</c:v>
                </c:pt>
                <c:pt idx="7">
                  <c:v>286526.94999999995</c:v>
                </c:pt>
              </c:numCache>
            </c:numRef>
          </c:val>
          <c:extLst>
            <c:ext xmlns:c16="http://schemas.microsoft.com/office/drawing/2014/chart" uri="{C3380CC4-5D6E-409C-BE32-E72D297353CC}">
              <c16:uniqueId val="{00000000-EE24-2241-8E55-407C84DF32EE}"/>
            </c:ext>
          </c:extLst>
        </c:ser>
        <c:dLbls>
          <c:dLblPos val="outEnd"/>
          <c:showLegendKey val="0"/>
          <c:showVal val="1"/>
          <c:showCatName val="0"/>
          <c:showSerName val="0"/>
          <c:showPercent val="0"/>
          <c:showBubbleSize val="0"/>
        </c:dLbls>
        <c:gapWidth val="219"/>
        <c:axId val="161460032"/>
        <c:axId val="161450176"/>
      </c:barChart>
      <c:catAx>
        <c:axId val="16146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61450176"/>
        <c:crosses val="autoZero"/>
        <c:auto val="1"/>
        <c:lblAlgn val="ctr"/>
        <c:lblOffset val="100"/>
        <c:noMultiLvlLbl val="0"/>
      </c:catAx>
      <c:valAx>
        <c:axId val="161450176"/>
        <c:scaling>
          <c:orientation val="minMax"/>
        </c:scaling>
        <c:delete val="1"/>
        <c:axPos val="b"/>
        <c:numFmt formatCode="0.00,&quot;K&quot;" sourceLinked="1"/>
        <c:majorTickMark val="none"/>
        <c:minorTickMark val="none"/>
        <c:tickLblPos val="nextTo"/>
        <c:crossAx val="161460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[Northwind.xlsx]order_detail_pivot!Region%age</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0.15416666666666667"/>
          <c:y val="0.11342592592592593"/>
          <c:w val="0.46388888888888891"/>
          <c:h val="0.77314814814814814"/>
        </c:manualLayout>
      </c:layout>
      <c:pieChart>
        <c:varyColors val="1"/>
        <c:ser>
          <c:idx val="0"/>
          <c:order val="0"/>
          <c:tx>
            <c:strRef>
              <c:f>order_detail_pivot!$B$123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D97-6448-B192-726ECFD47EE9}"/>
              </c:ext>
            </c:extLst>
          </c:dPt>
          <c:dPt>
            <c:idx val="1"/>
            <c:bubble3D val="0"/>
            <c:spPr>
              <a:solidFill>
                <a:schemeClr val="accent2"/>
              </a:solidFill>
              <a:ln>
                <a:noFill/>
              </a:ln>
              <a:effectLst/>
            </c:spPr>
            <c:extLst>
              <c:ext xmlns:c16="http://schemas.microsoft.com/office/drawing/2014/chart" uri="{C3380CC4-5D6E-409C-BE32-E72D297353CC}">
                <c16:uniqueId val="{00000003-DD97-6448-B192-726ECFD47EE9}"/>
              </c:ext>
            </c:extLst>
          </c:dPt>
          <c:dPt>
            <c:idx val="2"/>
            <c:bubble3D val="0"/>
            <c:spPr>
              <a:solidFill>
                <a:schemeClr val="accent3"/>
              </a:solidFill>
              <a:ln>
                <a:noFill/>
              </a:ln>
              <a:effectLst/>
            </c:spPr>
            <c:extLst>
              <c:ext xmlns:c16="http://schemas.microsoft.com/office/drawing/2014/chart" uri="{C3380CC4-5D6E-409C-BE32-E72D297353CC}">
                <c16:uniqueId val="{00000005-DD97-6448-B192-726ECFD47EE9}"/>
              </c:ext>
            </c:extLst>
          </c:dPt>
          <c:dPt>
            <c:idx val="3"/>
            <c:bubble3D val="0"/>
            <c:spPr>
              <a:solidFill>
                <a:schemeClr val="accent4"/>
              </a:solidFill>
              <a:ln>
                <a:noFill/>
              </a:ln>
              <a:effectLst/>
            </c:spPr>
            <c:extLst>
              <c:ext xmlns:c16="http://schemas.microsoft.com/office/drawing/2014/chart" uri="{C3380CC4-5D6E-409C-BE32-E72D297353CC}">
                <c16:uniqueId val="{00000007-DD97-6448-B192-726ECFD47EE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order_detail_pivot!$A$124:$A$128</c:f>
              <c:strCache>
                <c:ptCount val="4"/>
                <c:pt idx="0">
                  <c:v>Eastern                                           </c:v>
                </c:pt>
                <c:pt idx="1">
                  <c:v>Northern                                          </c:v>
                </c:pt>
                <c:pt idx="2">
                  <c:v>Southern                                          </c:v>
                </c:pt>
                <c:pt idx="3">
                  <c:v>Westerns                                          </c:v>
                </c:pt>
              </c:strCache>
            </c:strRef>
          </c:cat>
          <c:val>
            <c:numRef>
              <c:f>order_detail_pivot!$B$124:$B$128</c:f>
              <c:numCache>
                <c:formatCode>0.00%</c:formatCode>
                <c:ptCount val="4"/>
                <c:pt idx="0">
                  <c:v>0.52098172303665624</c:v>
                </c:pt>
                <c:pt idx="1">
                  <c:v>0.15966898626262171</c:v>
                </c:pt>
                <c:pt idx="2">
                  <c:v>0.15729628175638796</c:v>
                </c:pt>
                <c:pt idx="3">
                  <c:v>0.162053008944334</c:v>
                </c:pt>
              </c:numCache>
            </c:numRef>
          </c:val>
          <c:extLst>
            <c:ext xmlns:c16="http://schemas.microsoft.com/office/drawing/2014/chart" uri="{C3380CC4-5D6E-409C-BE32-E72D297353CC}">
              <c16:uniqueId val="{00000000-48FF-E348-8302-C786F3302AA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111111111111107"/>
          <c:y val="0.35127187226596673"/>
          <c:w val="0.21944444444444447"/>
          <c:h val="0.3159744094488188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[Northwind.xlsx]order_detail_pivot!PivotTable2</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Sale</a:t>
            </a:r>
            <a:r>
              <a:rPr lang="en-US" baseline="0"/>
              <a:t>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layout>
            <c:manualLayout>
              <c:x val="-1.0040517160431334E-2"/>
              <c:y val="-6.4966374064137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order_detail_pivot!$B$144</c:f>
              <c:strCache>
                <c:ptCount val="1"/>
                <c:pt idx="0">
                  <c:v>Total</c:v>
                </c:pt>
              </c:strCache>
            </c:strRef>
          </c:tx>
          <c:spPr>
            <a:ln w="28575" cap="rnd">
              <a:solidFill>
                <a:schemeClr val="accent1"/>
              </a:solidFill>
              <a:round/>
            </a:ln>
            <a:effectLst/>
          </c:spPr>
          <c:marker>
            <c:symbol val="none"/>
          </c:marker>
          <c:dLbls>
            <c:dLbl>
              <c:idx val="4"/>
              <c:layout>
                <c:manualLayout>
                  <c:x val="-1.0040517160431334E-2"/>
                  <c:y val="-6.49663740641372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81-E446-99B6-C227DF15C5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order_detail_pivot!$A$145:$A$157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order_detail_pivot!$B$145:$B$157</c:f>
              <c:numCache>
                <c:formatCode>0.0,"K"</c:formatCode>
                <c:ptCount val="12"/>
                <c:pt idx="0">
                  <c:v>167547.51999999999</c:v>
                </c:pt>
                <c:pt idx="1">
                  <c:v>145769.15000000002</c:v>
                </c:pt>
                <c:pt idx="2">
                  <c:v>149805.35</c:v>
                </c:pt>
                <c:pt idx="3">
                  <c:v>190329.95</c:v>
                </c:pt>
                <c:pt idx="4">
                  <c:v>76722.36</c:v>
                </c:pt>
                <c:pt idx="5">
                  <c:v>39088</c:v>
                </c:pt>
                <c:pt idx="6">
                  <c:v>85657.030000000013</c:v>
                </c:pt>
                <c:pt idx="7">
                  <c:v>76591.090000000011</c:v>
                </c:pt>
                <c:pt idx="8">
                  <c:v>87369.01999999999</c:v>
                </c:pt>
                <c:pt idx="9">
                  <c:v>111532.09999999996</c:v>
                </c:pt>
                <c:pt idx="10">
                  <c:v>95617.36</c:v>
                </c:pt>
                <c:pt idx="11">
                  <c:v>128429.66000000002</c:v>
                </c:pt>
              </c:numCache>
            </c:numRef>
          </c:val>
          <c:smooth val="0"/>
          <c:extLst>
            <c:ext xmlns:c16="http://schemas.microsoft.com/office/drawing/2014/chart" uri="{C3380CC4-5D6E-409C-BE32-E72D297353CC}">
              <c16:uniqueId val="{00000000-F781-E446-99B6-C227DF15C555}"/>
            </c:ext>
          </c:extLst>
        </c:ser>
        <c:dLbls>
          <c:dLblPos val="t"/>
          <c:showLegendKey val="0"/>
          <c:showVal val="1"/>
          <c:showCatName val="0"/>
          <c:showSerName val="0"/>
          <c:showPercent val="0"/>
          <c:showBubbleSize val="0"/>
        </c:dLbls>
        <c:smooth val="0"/>
        <c:axId val="89275264"/>
        <c:axId val="89265856"/>
      </c:lineChart>
      <c:catAx>
        <c:axId val="8927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5856"/>
        <c:crosses val="autoZero"/>
        <c:auto val="1"/>
        <c:lblAlgn val="ctr"/>
        <c:lblOffset val="100"/>
        <c:noMultiLvlLbl val="0"/>
      </c:catAx>
      <c:valAx>
        <c:axId val="89265856"/>
        <c:scaling>
          <c:orientation val="minMax"/>
        </c:scaling>
        <c:delete val="1"/>
        <c:axPos val="l"/>
        <c:numFmt formatCode="0.0,&quot;K&quot;" sourceLinked="1"/>
        <c:majorTickMark val="none"/>
        <c:minorTickMark val="none"/>
        <c:tickLblPos val="nextTo"/>
        <c:crossAx val="89275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33A314B-FBCF-7E40-B140-425DD1A4D163}">
          <cx:dataId val="0"/>
          <cx:layoutPr>
            <cx:geography cultureLanguage="en-US" cultureRegion="IN" attribution="Powered by Bing">
              <cx:geoCache provider="{E9337A44-BEBE-4D9F-B70C-5C5E7DAFC167}">
                <cx:binary>7Hzbct22su2vpPx8oIAgQACrVnZVQHJedZcs23lhybLMO0CCd3zbeTs/dlqW5WXNKLFXxVXJw56u
skvABAGOBrpHj4b877v5X3fV/a39aa4r3f3rbv7lVdb3zb9+/rm7y+7r2+6ozu+s6czH/ujO1D+b
jx/zu/ufP9jbKdfpzwR79Oe77Nb29/Or//k3PC29N8fm7rbPjb4Y7u1yed8NVd/9Sd+LXT/dmUH3
D8NTeNIvr27u9b0b7qvbVz/d6z7vl+uluf/l1bNvvfrp58Nn/W7enypYWj98gLHiCGNPcM/D8vHD
X/1UGZ1+7kZBcPTQ53v+537xNPfpbQ3jv2tJnxZ0++GDve+6nz7/+2zoszd41pN3JnwEITQP672J
P73gz89B/p9/HzTAKx+0fGWHQ3y+1XVohtc67+8//LQH238w9RMef90WzD+S1Bc++Qrrr21BjhjD
LKCY4ccPeZr70Rbfv66XDXI4/sAqh92Hplmrf4Bprn59wuSv28OXRwz7jFOfP+LtPz8bUh7B2fED
X9LHw0Gf5n5mj6v+tr/vnrpeWtafmuNp+MvWeOo9NMbrq7/fGFdT3rt7W93qD3/29v+dw6LBkcAe
HBHsvWQUcUR8LAMasP/4s0df+WiT71zTyxZ5NvjAHs/6Dq0Rbv4J1rj/cK9/nCGYPAo4lZww8gg1
RIavvJVHjxjBggn+ZImnqZ8M8a3l/JENHsf9Dv7H5kPkr/4B8eKquc1/IPAUH33a/YH3n5D8FfDI
hzBB/SCAuP348Q6Q/9Zy/gD4x2GHuD+2HsIe/wPcz7n5sZ6HkSPiMelT/jn+Qvj9CndPHnk+pQT8
z4uwf3s5L+P+NO4A+KfmQ+TPj/9+V3NyP+d35mnXvRTx/jufT4AY+T5Az9kzyJGHgROBu3/48zTd
o3v59hJeRvtp3AHaT82HaJ+8/fvRPje2H9Lb6gmAv443EJ9AEE9ydpAN8CMJHYLLJ4YK/V9H1+9Z
ysu4/2fkAfL/6TjE/vz678f+V5s+vL/+gRkZ8umRBAYjxVNOdmCEAPoDTgTzgkdHA7T0ayN815pe
tsJXQw/M8FXPoR1+vfz77bCyt/ru/gmHv34CgGUGhAosyXPwyRFlwucBHIHPn6c5H93Ot9fxMvBP
4w5Qf2o+hHz1D4B8a0GI+JHMHuKrCJgng6cI+jy+InA+XFIm+edtjw94zXcs6GXwvww8QP9L+yH8
238AqVzl+sfCH/hHhAacB0w8upXn8BN2JAmWHvsD9L9jPS+j/2XgAfpf2g/RX23/fn+zvrf1rV6e
Dv9fdzjMOwJwpYDN/ehYnvsdDzi/wAJz8dk4B3v/O9bzMvpfBh6g/6X9EP3oH7D3o3td39ryB6L/
sLmDQHiQsn76PN/7AgKyJwIpDyLtd6zjZdS/DDxA/Uv771Df//17/teh623+A5kO5UcgD2CO6cFm
p0cexVII/3OidbDZv2MhL8P+ZeAB7F/aD2H/9R9AMT/Lrk9C3yPT++sO53/FzeclhP+2CKDuqzQf
fqT6j49A2pfsC7d8fijoESg6QPqfAgA+8EXfsZ6XD8WXgQeH4kv74aFQ/4AIoOyty39gxgtKwpH/
6YOfu34ERZnHmPBEO6H/62zr2yv5A9g/v8Eh6p+bfwf65d8fAF5DEPpR7ud/a139p33xcqX4xa7D
MmR4q28//MBwHICWxn0pgqf64sFJkJATYxAlxFck6euT8O31vHwSnsYdnISn5sOTEP7695+EU2On
2x/J/uWR9MD9YKD4nz7AeL6WlvER9wWInAfF928v42XEn8YdIP7UfIj46dnfj/i2v61+IOAUiiSE
QTld0BcBJ0eP4tpnc/xOavjWal7G/fNLHMD+ufUQ9e0P4Z5/fAviy62Q6La/jT9dJ/mKA/1575N/
Ohj6Z9Hh0VNsP/zyivjs03565F8Pj3gWUK//3/+1Zb7cP8WaL0Pub7v+l1eUHgkPRApOHzIH3yPw
sOn+oQcUioBDqR48mPQF5QGUBDRo4xkMAntiShkXjBFQObB89VNnhocun8HzGCjdnHk0oILSL1d4
oMSypEZ/geLzzz/poT43ue67X17BFM3jtx6WyclD3S3wH2bHgYQpMfTf3V7CTRH4svd/uBy6oKE+
DcumeDdk0/FYyX3dNqqeJ3DlX67uvDRV8PCww8kEPIx6lAMQD97h68nKoSO9btkY9gbV7qouGq/Z
ddrLMzX0ptWKNDPxTjImi4/WWS3WdeZPY+x1g9jgrka1yuqAUSW8IWkukGgHti3TtOjOScuE3ujc
9NmKuVKjbdvVwbwnbdK3m4BP/MTPq9aclVlPjlmX9+mpzop8iSZp53afsSVtV46SKovGWqRLRHrH
upWHcG2VV1gXly1xOppt9TCIkTlXNGF+ue6Hvj/P+4B7q9Evtb8bmrotw0q3db2hE02qsCHj2ZIO
8KR+1mMRBk3dvJOlCFplSuejsO14S5UdM4CiGDr/vDCpKMKmnFimAutko1p4QDiRakxX0jjsRSMu
8Kh6gTN0Ms0z3tJAmiGy/TTldegwLdu1DoxXH49NzjSNqgHkGlW4IOm3ROoiCetlYFJNTT6Uoeg8
adeZM3mvvAnhOexSMKISuJBcsW5Ib6ZlcHrrzEjfFKigio4pep8Wdex56KIZWRBB6b1R2qE5zMiI
4ilPPEU616qKok7508OTykRHDYIZR8HX+TTEFGkvrLyuj4ZsTlXQs1PZ8Ms0yJrIS/obifxSLTg1
kbO9Qhl5mw38OliKS6T7MraInMEeJyddQ4SqHNxw4+lqTCgOa9zJELb+tl0E28qaJSpPa6Y6J9Ow
hDWoIm93eTDs5ILzcJzJClStUnl+vzZ1W4eI5WHB0dk4T5txdFOUT3RTddpGZTldED/b5yTLo6xA
K9FXU9j29RSBRi+iFoxd58mHZOoVtbIOPa/dTXhc1Jx0m9rV5ITM7JJqAu9G0tusI7uFpyeNqJqo
7IIxal1Srz3drWjLzsVYRcU8NFHhodPRG1ZO2MvFS09LZ9Gm6frd6BUqEUOqMO8GVRb2BCVTNBN2
0qHJqFkvaz4tG7foM8/BChoTHJtgPGcku/ckCdPM2ms7jFf+gGOml9PFrzJVD8lrvx/3mCYbRAsX
D7KfAL9kOwcuiRbUvxUVzhTheeTIUiocuIe15aHppzwk/aKCdNbblM9C6d7Z0BMoULSsdWjhnESV
zt5QmyKF5HA2isWEvEdWSYwjmWVKI/nBQ9KoVM6nPG+Ldca6+24mlUqXYYxEUsQ+IZGt3Cpx3qya
sjtpvPo6KE2mWCv3E3HH2uXnhqSL8j0ejg6fzolOVb2wCSYq6arWhQ6TxsyrxDe1glLjDWlkFeWi
n5V03VpUg2JB/xYWekwEvIrs8Z1EZdzizJy7PPtoq+4yqYVTnhzXtg32uhreBv686f28VVSjTOWs
e59ZOYZD4g+rgeY0XEyCosX6J0iSPV/gpUlVS5W03Xsf8Ux1idsWNO+O+6Z10RIU535j6Fo2zbms
k/7UFmOhxtZtBmSE8jN+7/nBqjbC7JcyvWy8Hk7iHEwxcAunaGusGqwVodHumKa+DWtiXOj75cc0
L3vVjfLGlUvYe07v+dC8S+SYxIlmoa2ae5NLT6UEcSURWzE6xGwukBrrfFZWyKjKs1x1nJyNzoeW
Pt93GW7WOQpWfp1n4cJFpqpBntHO22WLv02Tco+LWqtS9jEek4uuHKhyLZxQwuuLIimssjmbwpFV
fVj67CYVXgl9YxY2aByUSUi24m3wm8fGPWGlOE844XHfaBIXhl/PbcC3RTttWlZuu3aawz5tN0Vm
YzG128XBbL4NlpCUNA9R5rnLEsK0MrQ+mXWbrMuhCK0p+cabi21Q8w+TzUykp2WNfOyrkadlzLPB
D/0kQxE4iztXeVGjBVFUzk2oy6GP05asKPx4jLuWhZSOxVaPaDeLBVaa9V0Xpm2Jb7I6yTYDH1ZJ
2sTU7/KQFslFxdPToLZ3LYP9bcZKmTxjsRRtXHcsV1wkOMRLfl1jGZFu4iqY+iy0zHbgd9PTrhXx
slgeB3U2xxAk9CnsdRN7eLLeyVw5GXpTh86wX3eRHLJU+VXRKr9pwa5juaqCbsclmmObJEwVctyb
ttq1jd+FVvKP/lSCN/DKEuJiSqo4F14vIofbrdBo1xYa75nojcppUm4GM2cbovOLtLLvKPFPTO1d
935NVG342vo4mELn+BstW/++K2p0qqHkr9xUnfDKnOhsaJTxHQsrtqxE176XTXZNJkPvl7rCEQva
Mx4My0XZLtV69vMVBL/3jpt3fWNaJet22RYIbxJSzRFLmk02aKIK3YjYTmarA4RVwpP3y5xuppZ9
HE3mh2RsxKagWXM+1sW094LGj0u4YgkhUtfXaQIRc+CUhkNV+QAUGEnj+bXmhaeGMYtlN82qCppL
whY/orl34kz1sdauW8mhadS8+Kd5CQeqpt0Qsly3IXJ1r3LNIMza4WyQXUrA01kdpbV+o4GrhU3T
CTj4JfAFOdwkMtFhUPJK6Ywhpetk2XHb7IdU2i0G4hrKOt8XsDeUTjFWGS/e6V4P2wazt2JpZIyN
+y1t6gsE7imhnq8mK+0JqRmJ/Lykx9gvXUjmIVcjbVFU02LjsnInTH7BjD0RXF8xkfuxt6TBQ+yb
YpYReunkkii/xlWYOlxdicC9Y/NA1DLSdWKqGmyJ8w1KURt5Yz1ctF1T7ClBJ03XyAiS/ncpnAiV
e3g4DmSxgDcPeCynGn2Y/OpumGdz6s35Jcv7EgwHlEcK5N2AgL/SE8vXtDEoNC5453TdrDBw7VWf
EaO8GszeosU/822/7tzcA2Epp3jEybbs/VjU2ZaS4Qwus91OdD6BHU6Pg7EeoyCpVkOV1goxeTrU
C5yTRZiw7CE41KUHlJlz1ZdplFK390qpldHjB4OrGK6r76ucWeXL8jYo/TNn5VnR59fNSCMPVyc2
w4VKm+qulK1CSQrRzQQ4yh3euJydQwX6onf1eiH07ewqeF1gF0DksrAXrVBzhW97kRtlBnYDb2uU
aOf340ReY95blfNpX1vvWsJGrAm2OzoEYyiqCUWDTfOzuq5hK0o7hqZr3zUFmtXgEnJqYDHztrAp
kDLaLNWwFnZusotcFDWEFYH4HI7BpO/zifBym2XtSMJyqerLFJNyPqkh8HhhXrI6i6xjbN/kNQ7W
yEs0UqbwOd9AfRfr29K68s1UDGZs1QK3l8eQptI/6QaKgRL62AsL28FDKNe6O8PWT6T689wEpOqD
zERSTDDMBvckBKRFzzOTVBOAr8pwaGoOnLcYiYkMbLpjPWZJGi75MtuwYEn3qDw8Zoov5EQPyd/B
xFxiCRc3YAMSAZLK84kb248D94MhpJ5BOSRAiOZqKvq2CSshSl+hVvIiLBbQ2sMiqMHuGjgjBpxl
F/mYl1fMp+MatZX/tnwIhxP1NFa87tPIlb2oIrEgg4EQOrbPMITq2i95odCifaKwZfh6sCZtwhSN
8/l/iypktoHvCczgAijIcM9frtU849XIh7CvbXXTMVndjLjaoJpAFEYL4m+DthQ4/vNZPdCeDjCF
614BCyQjnqBw3/35tCVyvZ/iCYdBMVZ5RHXjv/Zbj3YrO891oiwZl0IZlsNJqusZsox5EYg9+Jcq
hD0v0Td210Ne+zzvlZQ8JOxw8ZjCNdeDBY2pZCMiFocD7OZ9zbXYz2WHTgpIQM9R06CT1vBkDNGE
im9M/bv8/pPoAEqC5zO4gMUeNv5X+b2XITFIv+nDik/p+zEVDbgL7Wwa+qQAq1vuAhH9uQEO9zSD
maRPGCgKEi478oM5JzJbzhOaRkPldjXf6GSIB/N4MfEPT86nlX8NKgt8uFPGxUMBiviCHZwcNvmu
q7mpI+9KrqrIbc/qIFp36v1v406vzFuqvAsIGl4bYRKGYgNOf/Xn7wmzHSoaLAhwIIQUcMkHZKLD
RZQFpHg8NUnYZ+1eluY6S4B+NSVkJj43ydWcTTaqENvNWXnW1Gzb9OB6a5F3m6VqnAKa9xCXM63a
Htyc4bLbzTz7GKBhm6RDVYZ1XwCBMn55QazLIq+rCuCs2Zu+4SW4edqsaVBFXGah64JVB6IBW8yV
qdiO58F5U0xR4NkoQOa0t2TTV02nAmS3pvWNaoo+THS9qH4UEK99P1cFUMRjEZQkhiQ+U1M9nQ9+
8tbiJJasvoJfObtzfr0Xo8giSF5Oq2B6Y9m8YxWgzJbxTTJM70g3v8Nj8ybxya7w9R6Bd42Kvoh5
Aynl7LXbsUatmpG8TicS1SnYKMGrMg/Whs5b7LVncqR83wlxVxC0cr2twikFVcp1PdCQqrjysvq0
ocFqyad1x8Wu9kUUzJB7S/zblLRXWR/c5m1yPJXpZpn8y9zIcBhzC4e8e1d7QA59+wZQuTbjMCj4
vYAVk966WPJdjdhbYGiQNaenWb1EC4Evo7RXthnejBySlcLTCvKxVUrRmmXoroT4Sry8hiA53htq
rsFPS1X2bj3l0y6RmIVwOiNkktdapL4STR+7rAvLnF9mPnnLyiychvrGSbMbalqpAJdYNXO34qIN
syZQRVJujSXR2Mh3embb1IEbKdpTshRvpjR/4MabcpxWeTLe1pMc1eCbSz+frqoiUW3tx7jzfkMB
34hOAn8Fw46VO+u66jpLvV1N2yrqxy50dJwgPAhjVqnTkMsU+l2Qg5iTFqA8BEDTQo6zKyCUr6e+
ayNQ5NqwwrCLAoa9iwGBojD1Z72vr9NhmVZtO3cqT2x1p43PVxZ7x0lh1o7ofVAPscGThulwHSUo
P6aO72bpRpXUYGO46ejiFnQKl4k1sotRuuzXTeWOF5b74eB3F2jw+1M9I2C+fXHqi24PifAZajvY
8kstViijuyJo9pCa7qSDczYsvFg10hTKGx1fD7byY5SSfJPV5XJWmuZ4LMp1kgwOBIpi7BWeik01
QoY5dED6fLdsqUWvKahjW9oO6ALEmY9FNbpw7NGbvup/M7TnoUOLC3Fd99sBTlucm/xdL/vroE7q
cF6COeoAC8zdGvxBHy6LYSoDp6Frc4x0EPZJeQa4RtqYTmXwOxVh4OZRkcWMqjVzEOYWeB8mCwZJ
0Ma0yk94l2wq48jNMrsCnjhcywYiXLskUc1G80Y0EAxbkNmO7SST0ABNVKzpq6jqJ+Errx/23dx+
TAjb6SFtQXQxWdx6rlTc0hOZycupG96gbrqcMhumXeZCnvhFyH2QyBo47ZCI07fU4naH2mzjhJ5A
i2AhqeVJUyyx54trjP24Ih6PuHEoTGD1wcjOcDCesjl915VEDV67tmTeeDVbNwkw6Y41KgGt0Znl
NB+8s0SyFYGdYk1+a5p+V1kUEzREI+gTqJ1XjfBCvZRnw5K/r7UXZwZv8oqezwEOrXD7bkmZ8qpq
haVZt8J7N7hbL/PeDK4pdrLoqV3TukLZm87icd1PvFPch/Rgsibq9IBiM9mmgRdOYXF5Gw9crr06
uA/QJCtI+Bu8qryFq7zI3TZh2u/iYGjQLdcEpDmbTmFgC31V8ZxdDlNhQRIG0CX4xpQ0ew+N+qLt
8+YUo3xeL9KVIAuXNxRyQ9j8S3kjeTapppvnUBNSXHuybM9BRP7QI2/rRpSAjOJFbEIf0RAw0ALH
mUWBn/fT1pVJEk+2P+eNEaE3+/jj7EAk2WX9AAJnUoH+Ngt8YkrIFEQpQWVgqWLpKBTLnDtpcvya
kdG7xLjoEtA1+eshR0NcdLQLq2oi57rwKhkSeMm9sAborM/792lJ211RNAtIkZjnqkrLJNR8IVEq
+rNpqfS6rbptIPO9HjENUZ/0ygjnQpdAdrVMwUk+jm08VehYTOK8nwgNE0iPIh6AApElEN/Todjp
1KMKuIAH6gdQ26y0N33nv23nuVK9LUvFeEdCG7Ro54v2tJuni2Xsj+mi0aA4780dWfoPft1Pay8J
vHBsEYjAdZuAuuXlSf9O4tGEM9cVel9lVNRq6UHzHF3v1GLad3hqmt2YU+epTEB6fll7Lgepo67y
M9Cq6L0HVYdV53VtFhct9UbVBZqBolhmrdsvtC/8qHPLYCK4YlbdkDw5s5A0oC241mwENUZ6ddRV
glVq1Mmch2lC59/yjN4NKWb1RvLJO+1lPaxmkemIozpZpQgEi6gYu6xb5XjuOlWWTXYC+kmgKvhb
udy/WJrJrkySQN5lp8Z0MZzlPDajA+20EsScLa4b3qZt1Z7Wg5cmUStQFxVEYNDKjXjfDTWPy7Fq
LuemTrZpXhyzBMiMj+dTkY052o7MH9sQeLe8HIFfXPcotTtLKjeEss/ri3JYYCMXXjSDbhWJJimP
YTP2qrHzinbZ+TLOfC2QuRlB0J6Fj5RwJIkI1nlczAsLx6VZiwyVocnR9CZj9tKTgwmzCRxgPk7B
RdvWVdiNXL5FfeaDwJUn9KP2fXrtakuXePFdSOfirCZJKAse06bFsS0CeGIrblrTeArBdgy51U3Y
2rnYSKI5An3TVFdARSrFWye22cSqS1nr7DVehmW5loamoxJjumUczydT3tI3esjaEBLRZEVqmsYS
lK61LmQZMd9OoSDJfF54E1uXTk4bKoey3zC6+GtIH9oC5MARHLpH81z5cJ43o2zaOOlBI53T8ViL
eXoLdbEgmt1wBbVEt7c9AgkCJwnoI6UU1+D3zyyf2p1guMmUAYIX2rKd6AoodrEWBvQ+H+9L1twC
NO/mTJ4WA1lB7WtrXbMu3Lz20o5HLZ+KVTuUKQY93fJNDtXN+5Fl+jhJ3argugFVneF5awebrFPY
lw/Rc3R05ZOx2s8EnKhGZaocVMT2UCNqVdYlYK5iNBGdRrcVgl0kZdAB8lUQtpw154Yva5Hk3YVm
Np5c7W34KGOTV80WSiJYTbQy+2FyJ3BCllB6g41RO4GkbctbiP71ZsBTvGStWOWmvO1TME4vKxa1
ZDrv6ibKhPdQEeAqnYb7NGCXAUEdpC52R3RxPJFpCkHxPi+FvGsL6SJUDGoBbSYaWZ8qqMIsUFry
NkVbRNYH6ReVsAFROp1gbStVTHJXoCaF6lV/0gpxnpYozF1Xbugo23Ae5/VM8zGeUyjpQS0DomFu
N6nOG4UG514LL3lN04CEULYblNXTdZXoNvaZgbirK+1B2QE4hAdKg+q6gfw2AQkr1QOj9KfCbQwU
YfC2yL0pblrqAGvJ8vNhgppr5/wK2MBUqZKJc1sl/gkfEF2jkeG3IFf2u6SrQqprrhoiq7hvgb8q
qE9CCt1WeoBiwNyG3FnGt4CCVpK2S9hpvplm4cJqcPjO2iwbUwW1ow950VVrBHLFWa/9i6qi82mp
hX+FJ1SqdhbnTVfVK1ZT/VswdSfjXI9qkdl68pG7aDUw1ZSVr1tZ3PQsXxRLigE0U3rGE2xD7bWT
Kv1ll1rQf9PJ/iaCvotr3MscAhzvzsywjB912TYReJZ3RTHyXSE0OGQ8vtVlAsmCK/PjOoVzlOB2
2TDQA1atXZow6YCyTinUuTqSFxFNjFjV/uBUPabnSyJdCILYqcGm+tA19XxBSMkjjzex/0ltSMzW
sXZdgs8Dlg1l6Lpf6QLdOM0vzGgB7maVyiEM0sUD/bcTYTF5zWXeuVD3Vdzhua9VkmT9ekaDeP/w
P3mAiplIYHMPpCRdgm1WjUUeMYh6eVgFNL3y/bG6WiibboKx1806BR1+OB8DY0rV9BpFc18lsdNA
54cFtMKAQjDHETh6qJNCsCRTcupNRTyMcg38utk4P7+A8qXKTHcWuPZstkVcouZyoFCrBllnjQ1U
tiyHkort5EdbimZQve7f0AmN4TTzEGQ8vLdzglaLlzdhYRoUDktarbpCJyExjVaZI3GTTvU67VG+
CQoXgmu5Hb2uUCUmJ4bQvTeYHShLd1DKoDE4xDhPOY1FAPF6AnFSBbwZFZpap7LZnsP/X7EfOtgB
ZiyuKm2Ofah01oI4Jc1UKst0SBqoo/HUnrY9seczlXvJbXlJq65SRAN3SHi1HdvpvArSTv1/ys5s
yU5d3dJPxAkhJAE3dUEzu+xmtk77hrDTNgKJTkKAePoz0uvU3rV21aldFeFY4fTKnJMJav5/jG8o
P1uvCVbElDm1ubwbyZfGz1gl6+i8LYTKrOrDwlD6fdL0lQcVf4LzjoKKzevXOPQ0ixuz4caoGk+5
+1J1lGern78OgUwyGBTs3DT7S+DT4TGtJQp9nMJRrjwZstn31QHT58xtOuQNrcdD1EISEJWc4L1u
pIDOGN7HWNzzVsp3MqBcTJceVhFvbyNfdaXjqLFXd4eNj2YYkwAM+krcULFEBwovPEsb+ljb9KkK
cNun+Lehoc3jNn2MN1GXzcRRCw2uzlmAFp3392nv6VEnsOI1WXPfz1e5pzdcDN25QW2TyRQNURvV
+0WPjS/bpW4vmLs9wIY5/RU1wbVDJe52bnIe9t8jK26mrjVXNUAbWOK3GVswWorobOBCn7WNLmEP
eymM6gST17xNno7ZDO/miSXtVcFnulvqLoGIvA55tLrbJXD8WCtjshUyKs1dusc302qgd8vx4gU2
SObHHbuyt7k1vT7VjvpTtdTPcDeCjM3Q4VGEHKpRzPWBtMFjY/jZBUv3nnJUyks7LLkPInzeviqM
hJM5rk02k+V5ngzYitrea22Tl4W3MMXVXhfgMppy1CTE3rAPeML2bbNuO7nEiUuqJHoq6/uT4QvP
ZV+d6ND8YHu//RxWNmRrz9PLpvYfxNDkkg4+17L9Ok0MMlA8fu0ic93J2JdzLYJz3K26VKu0RafG
F1A3v6pGyWzHGlv2XfSdN6rPx2QO8w3WuJVrXCbtBkvPTvk+NhdpJ5rRrb7qpm/zROExzUFwwJkW
97HflvxTeaBseU4294A71BSL6E7b4k7Wwe+RXNxEVPqcV5M6TliOITw/tEs1oMIe0wcItd+I3022
s+TVu/A3/EaXBcNwJpRdZbiwE1XNu4YOeET/G5SNMxPcMNHnG6fiuK766usWrovek1PaSexTDYzQ
iEw/RgvVfJ5VkKHUv7eMXaFUT3k/qgc7jV3WMtx/HvAfPG7xFjGT513sdT6N45NaoiQHMqSL0JGb
vluOSkuXSVSAF7mG/U+te3qc8SOLaN8dxeSs1/h2wFS90+P2rCS09ilB1+7seE83hivZm62QdHyd
JvLq0/had1u2NUOEC6FbUfHA5BGjLyFvHtyICR0Q/Qjb+xufUQulvL0Zo83nazT5zLjmJtzmLcqE
0gYThsqcb+EDH9XPmmHmNDwopIpGjB6UiN1EAB81EUTmJd0ybz7bnIQHuV8Xhvq8Kv2OHcWbdC4Y
/i3Tlb+1fnyVk37eY+ARUxu82EV/GZg84S7yjHD8xevrNvbvKH7P6YQOF70H5ESzqcID48AYSbdi
ilyXQ0aDxzEHJZ/G52U1r9pD5gns9Ng2GmXqaG7aqb6LyHpy7WJOlW6HTBJ3rarwJqXJXZLap77V
Y2Ysf2O2m3MTyC5vSfelJxxKq35od/kaM9hXY7Mc2ODPW6W/s2R7bVtyFCmgrCbq3oXR7RthQmTr
Qg4SN+YWboGFpNcNmcCundVze7u53mchZEY8cdaeCWcf0za2uZzbQzT318bFeN/lnaNAta1Ci9G1
JKvVkNNJDHlAGTQ0KEobP8I2fxA1+Adngc/UNWCo7ftihpMPFlQe7TgcVp0u+BLi7DCS52WUb5Pc
f2Fysxs26LaAC6XLuppKZYcKClnyqPTyHGPkpiG85jUOl0OyzKfQtQ9iQ0UZcFNlfAvQB8JTQP0F
Px+N/UGa5orGsEFHtEeoWJKrZ90EiUkPBzimZTcL9Z62dM2mSA/FiiWIeViMem5FGYluKn2QYDj1
7Xdd21vAe8sRbe5hpEQWXb/Kot+W6ySmLtOW30NCeFoT/j6lYPk0UxlmVzH3abGL7qA36HtDgx9s
U0h0NIlQOov0NGgQFysz5hvfzIeWKT+iw9qxKm5BzvYakoyOaEUL2fP5smIpLmi0KZT65Jqg9c6i
iqNpq6oHz/WtJ8stLK+7eoI8FRnXgZDakqeY+9d1W00Zafe1U0TBJ4uORFQXMH1tRnZshEOIgr5y
cUa6RN7LfUkB54nviQs9tg68bVeNVZm49THknGZzDPqK62nOwStcVLq+kaF+GSya1nTqbgWJmqIh
6oV5VmFA9CfdCVO4tuI53FfIoutdTab7cU3uxyq6IUMQFVI3GlDe8jFbLAHS6WfZk6Nm8AH3JUHB
NC3nle2XSVnUUBIe8FJZlunB9sU+kLeZYVeXCUXFTps5X/0EqZzqYlmbOAsSFRT1iI4CmGGELrjO
Nig0JLWnLQBrAgrkke7DVmo4SHck6p/9tHJslnVyqkM0BFHT77hVlJdVsmFO6TyJ2XecsDO/kwnC
GRs6LGjRtU4ly7ztyZNl2OkyRZvg4rfq52IAP9Bp735sXRjcxfOoc0fSMlyrG5B4EQTQ3j+F1Q4Z
O3U3g0kFcKdhzDdL0hs56OjYj8GYr6Z5sC2BPFZx6I4N1hkfuxdbQUrQ2gXgCMfwEJggh787PlQY
rRlrhCi8jReUnAmIPiuD8Q2krH0R1WCvXpPqugbhUI6md9ttJYBQhKFyEeost2bbHCt5UxNsllg5
jzMEUfTly6FJG6w9KOOG6QcXjuUR/L7bSKbpwQwRy2C57l0RL8bceiOfmo3s+dSx77pN/GnZk+qE
kg9tPnnvt+rDBoM4T5y/7hOAU9BYUxYm+qfq6iaXBoKTEuvXXYH82KW4qo34IqTuDVjDlyYVS9ai
gMj+mjLj2JSwzH529RiWoZseRoFihLCWnmDI18cw2OJithukQE+/6ToMMFvx8cU8n1a5PZmgic4E
JmcpIvorVWGbLzREhy31TbDsWL8TYFcEpEgWh9OXSSoUffFQkjq58RHdL2NQvzL08Acgh+Wk9r6E
Uwg6MkTF7ujWHqc/iAt0MVsBQK7iCF1EcNfvej3sYkETuoCN0Wl47iSelIqxOEZtUzooOqD0UM8Z
5EEKRxi4wZj/cLK6Z2ytcwiycQFmit/P4TzeEZ6uuDHeZJZL3LPwMiaTvA8ggxVRbaBwR34Blal6
RfOYG+wNgPHyHsw0aI1xepjW/lUMfMXCq3XQFrg2rQ5mnyz01noaciEa+DvhHNLuyJem60tjwSln
ofk0kgTa8g7lDhcXy+Mwr8MJ1Nengi1Di45VjaeJjvf93rXob8VQ7pMBvKfhe8wiuk4jHCssOOel
jw+jRAEeLdV+SPtkSrOl4d0hGlEDhVBUlhCtbYyGsHCBL2m3XmA/flkC8aMbHYZrPEz5OKSvdLIY
VulzAPVc16/QHx5S1+l7D8i2cD6dTljjFRBNdtr6kIDJClDGSjZ8fhglTUZ3lIFtWEF8CigY3Ok8
pyPUjO4rr9IjpHDITVzf9ZzFmW5insXBfO52UGpptQH4Xo9mSF9MhD5F7fRrsC5v6drfLQJNhUCb
BMHCuyr3uF8zcKj6SyWX92Xd0cZBet+6hBzCPX2NI/u8YtzGo/MFpHeot2m59ZidEuVkbb91ciGw
uXpWVmvcFzNDm80Sn0/V8AZYpZyX/uzb6s4t5GOL6JPZwtsxqigkBlsVqZ/rXEfLfQ++KI33YmVR
6UYzZHxQT7qzplQz6Epc8W/Asveklfaoq+VRrSvNe6FIsXebxlvqckqjU70nN5UBnMZbVGdKLd+j
bsdqtIRFBGa2miIYbhuEp3G5RvJbF00yhzZzCfq0TAJd4Mq+wG9+qeyv1aPhRc8kgy5n5qNuZ+xa
KfV50MjTELP3dZBPQzzBdKujAtvzTQ3x1FJ7QUN5cpv5Fu57Odi9HHcHCWmG6Zo8uamVWTzPd0oQ
kJ3yYYMygFFzRsty5GPzLd7tmFGwJGe9xaeZh6A0t7MM2bmLpTymMn7eN3BPlg43c+X7wwT8Ct3j
DiyjaX/pqv498u53MO3XirMH1ONfVKNvwrH+lLGjt5pocKVx5UCRMVTtewBoJVbheouDCQDvchR7
jK6vbecfUX/NGZXhAc3GTdrpgk1QOUk8DOLQriLBjYHqmyuyP1DWuLtw9pDXumX5OlGBhsC56YnX
Y/WMNQrutFoblXsWXtRo4MzPwKubaOwK1gaQ+bfEFH0QO13qYBa/rab1a1qb+qD2CQIdnee8d6Rb
zxXp850PUUl9/0qbfQcvGwKTg91rHLiIlcRjEXXtUvRJCIZTyf64iJEUn917k8gqr6r4o6rX6Xno
IZBmTooqjzRfITiFsSuXnZfIDeDjtmOUC7mfZ7MA+OY8bvocdMyWxzUEGb2OyzFi5BuEUoPZKE8J
9taHPY6wRIwkPKKm+7A6Th+SaHzfGdwcUjX3s7R9hm3UAk1L2gOZXVlLRp6amvIi8uJ2B2YACqL0
cH1mFoOxHs343EyiBVLeYeaxNSMK+HM0Bj/p2CRFLwCmpxaY2sbH4V6OoUApkh6BRh/Jti9lTHcJ
pJZ/GDRL90vNXuJKPlYxijizf0DE5GU4TEG5MxnjE9cQ/j7bnyiufzpg7EVg4/rsJWIBbf0We3bW
6fhsR35ZR5crPnwukwTHZXTolpW9oRvRR431KQNL32QjM3uR6vQDtQkCILaBWESSn7UOqh/tjrU8
7el0GKcogWA5BQ1QOtHZzEc9tL7EPjLtcQn13N+sSp40CVQBo+oW4Ycpq8FDBwMI27YS6iRnJEwG
NIO5a5P3IAhedzE+EB+v+Ubh8nVug/koeM6HLcTNist4hwHL2tRm46pMwSk6jD19RJVQwFlxWSOj
506nIKa3paiD/kvd249JdSjXBliD8W23s6yqeZuHCnOWzVc3OFrGOg4OVrtS79jVIby7rG6FyRIO
qxN16E07IuUR1T7OadJhS2fmsgdrKff+EM7VVs4Ulu+4p/vBTu7sk6gr8dwvrZ+msxkgkLdVcG+W
9hKw6EvXAxS1QUoOja2ve+SWu8C3X00zvw5r7M+zTSroEW2dS8d9NvL5KVb9IdVyyLWVW+56hZlC
2MGMKi451BJ4fgxbagXewC3TDQnd+97uGGp4mSGr8PGKJNQmX1m3Z33VxjftHBxG14sM2Gr1jBOH
3WfO5h0wjctRc19bHR5WJSpQPWz7SVzwxVuHK3YcCClslsxXUYzesJFH3A3TZknSvm+M/JImmp/Z
0iPI0FssyorusORBh/gNtX2P+0vG7oa3QJujLkhzr/ZrI+voiSIDMGfKcuw2sK9zA2Y/30yTZnM9
voE8v+X7ZxViUXcPyZvtjINNhnZVpQou+oSdcYKCAc/JuwJy51kPkgL2mi4i2MXZN6hUnFMv8Uof
VSe6okk1PbqZgGZZFYQSsEWfvLvrNZp7KysD4XckwOiCkNEjaEy6ZBKfqb7Bs9/TQzPGIJqT0Nj4
IZITgiyrr+sqW6fQ+5uFxTXU1QTn5N1o+al2EadcEYF497lSnaEPVBOu7rwY8Fb9viE1E9RsycfJ
keZloxAoy00hfXKB25/GZcj7OW8WHP6MSRPBI1eIQ8kC5ZD/HtPYD+U8hKMoQ4GuqeTr0mI0eOHK
PakH9bCooPu1ONQ2wTRi+Z5mvOhtw2Nvy5ijuEPQRmFC2hRlBtqotv0lmq3t3/oNszzrUMGTYg4b
53512mLTx6Gv/ORDtpsvBnKrhiH4BnEUd7928+d/6xngZR955aE/c9RN/RQG0Wnr0mDIof39ZC6i
cHFaVOaDhf1bLUPX3W4yWcwFxhAeTFj79GttelzXJpYdLwrW/ccUzq3/WOmyJB8b4JM3uVakKRlm
Ai6LEXHaaxSpT8saDqyge6fuonCJfR62ejhuiFr4O+JSzYoE5Xp/FGsdTSWI4AhATj0B2UjQL6k8
NFqRZx4u85FWsTOHxcmkPWH33HDfd7JWB2WEj69pghOHb9ROEvcVVV8z5BZ855BXGktntqbJGry3
thlJhtgQelepZkEgNkiIcIHdhwjVMzzhogFhXzJwYwrExlihOjPRfqy9BtJf2TV8YXGVNiUCHuF+
XHQfzFO2WNfcjSIO5Dl1qwU7hBhg9xOajNyOEtoMKKNWOJS4cnVjBDVW9Ut1gbWu2nzT62QeOHJT
3bPF4eIoruAXb49DB2f6Yhmo+0JPjLJLzaqG3q0xcnLQRmB4VGMLYUSZKCB54MnGyy1clw+oWP2K
kisZyZ1cYlT1hKgWujVRlDyFwvP3uTarL6PJgViILAzgR2oC3QOma9dDUgsDQ1TaEDjFFNLCfbKj
F+KsNOBhtK/Q4rlxcFnCFhoj54Fegz6EINqXJ6F3wU62bvBkYBcDdnVjMsS3Mdq58w4a1+S4lRSt
/zb6pQhAwCXwuHQbPDQ9avdbRWOB1zKxvxlIv9MzD8QQ3+9CYxPBsg44Og2HZT2p3QIfJYuFuBpI
0ABZM1RYPoARymemdsgwRInxtTe15LDM9D7cTWRMblrwPT8DPzrsm7weTjAW1lsQ+3cthQGZYRcE
dbIEy/zYjZ2V+bD1I/xE7ufXPRgYygUFoA1SXwCgv7Y7ohjQri/L2C0IxlV1e+hsr2GDftqWydZg
U9RQnrNNzvBmwUf0KIh43TYLxmLY/QAxEv5oWmwsWbT8wTFRWwUFi2bO3ka+EHNAp5aOd1S1zYaw
zaINUH3cnWuHpexThhx/R73d+2PfgPPOV7IBVWsB9EbnxAr6JeBIMmTNHiPjIdcNoE5tE9eeQZWi
gW9pp0H2tfPCT2PSINngRLA9cSFfVLMBzt3oGvg1o9VKx0svuvV3jfdV9z1kE8htUqNvMWxYKrTF
sKuQzmQvFnrHBFJL8bmkow92hCMaA+WCM/kRb1Misr7FzuL6MPneKT1etyW1V84CqDqStnDloGFB
Y9pq/xq3G6ZyatVMH7YWl5PD6NJn3q6JKNqWzR8DpWDOzeY0vVuA+p2Y7hDU2YWIEYDj3XxB2aDg
yFiCxZNstbo4adSKki0CwIXiObA5OHn4r6yhuL8ASLB0huCqkHP4Q72LBjC+70JwCrav4H2YT6jd
V5srIEpN98g2Y4mEtfI6zxapl4haUdphUtOp8Th4OE/HrQFrm8zBC0doqC7aKIpOVdTJ2xmi73Ug
iEAxtAlxHgJCmA5z3IUv1KduwcWSBjGVQJ9ttfpnJ4fwCkkDgvk4Qa3MDem7ItHNWJ+HMMLUXKAC
MihVkNmOwvVY2aauXh4AZg3vgG2xhEBZsgqqBbP+FJFdzsW+1lgf0UdVY951PvqF9Ekki8ggJzg3
KlyKtvJBCokCOLdrYOdB9+nNYSRiuDXNnsxZmvrh3IVieRdLAow95CH2IbNBXB6GARvukOA5bYNY
vxkxtF0uWJcM6EY4XzOk8uyd9IL8AOeE6n8MBmgYTNYP4GvwYwyrBNIuGxkAY6I+ltlULeR3B+44
TxtEy/NqDZHUTdomYVm9Q9MssbxsBgfnIT6WecQq28/83yLKsUc1ciFJFwAhwWzIlLTBd723y1fb
bkB5k3W7IuqcJAUqff0Gy1D7cg0taE8SABeFz1uze+UE1vCQbKwqRjskv4kd5/slRWQMBfAIJspi
44xCP/cIVXTJ12XYxhcgUO6uiZFdNhMGQo6EAsZSRzXCqk1txbPtBYBPAICI8TGffK/2hr2DsMP3
9hQVxDVBvyULHNSg4LxUgXxKzTgARrCxfqmkvWWztnOJXhzVup23l3728j21E9QuEncMpImSuv9u
Ce0ft4CQH1yDOtCL6340Ipwg23HEtgMVop2a9xHqj3bdE9wT0HYkGKMCZBMZMjWy5WydEb+bcUQh
5QmqEiSQ6QEqnH4DmiqRQ+KyxpPZgeZ0ZCFRsYYbf3Z6ssGJwWq5hwqzlHQdJ3yiSK5P6HdfZs0p
Fiu2AmSeuW9fvKn6X27R3x3OVy8FlLi93JcnlP31lWI3ekzgG6qbNjaAw7cmRYxbpgjiGmHyCc4o
CJPPpG48yeskB3cbDUNaKB23MUCqYL7H4UkOuLkM5UdTpxW4EWaH10Y3aDB3sD05rD6FAPCChC0J
d/MITCL5iY9dP7KoAmA010Nwy0dLXo2LcdgziJMAsTqXJocFtjBsPqjSrEC+152bBLI5qoGgOcga
2i5wQoKh3WqGLY1Gn5lcbbzoQLHs5r5FW2HKHRz0dtSQNzCh/oQm9sQt7hhFPoWE2YVXKnaMS1R7
GPfh5nsBQLRr8yjRsBy8TWt6Ceae/4ZBHzyEtW4h6pMF8vefn1uaFOYtAiFTAZpivwHdlX5zzRx+
kB2RtALy3PgkpUsNAvKRgYgC5uisAoI1o9k6rDC6jzCMK1Cix6iKgNvYGEC/bSdsPgN2aDBHHN9G
PueTrvsBPCb1/EwJ3P3VLhAPwTuCu5rQzNTVhoJb2trh1aEVgHofQg4UpW3VDwOopuBhy2/IJLDq
LkynPpMQxi79FCSoWkFsfWx+iexhdlz3eYfMwC+0F9XdgORxETebP5A6VkWLIxxylA2wAuMdkmO2
EZUglRNsn404auYJOmnfHruULjazCOf2JXKZ+sfao3sv4CsgV+QrGx/CAVn0MoXo/RugMhVZVIfi
bcVExlIW6mk99mHMxhyNgtyeLY0pLLyoN+BJJ2RE0pUs9Of852bN8y73N6gp+g0TmANGRCtSZ7Ge
N4ivFUJZ/R467J2on4VJeoQUNe7IHELcwl+T6g6seFCQNWnyPk23qyGNb9sMXDRSCLg2HDOgugG5
sq6t+/RVJHV9RMqcPdMBxunmNv4mRYTiskPVRbIWHd07C7cewUaWgFwSs3yUdtvvQVjRx3UXtSnI
3H8S60iPNo8CnGyVMU4mVqZBjRLJeCkfY4czfS7R3O0HN5nxXcMzepNpjFhBY17NAErZJJP6Ge5T
jd0YFDUUXnEHDwAVe0PArCI1Zih+WiCqOyFPrw89zlSAVkYWDJfea8yfvUJvlw0DHMFs2Af3FHbe
XEbDmnu4nB8hTv5wOalxtGhZLzh1422gyosSoQ08UN0p7CPKzJSdSCoDU/61+6+NA2uNSCamVgPA
vRiZ3667k3LMk8pghC/QWZYbVmOUZunG0VHGf3Jv6edWc9fbwEaHDiPFZDhxADLznxeAEo4ZMSCd
C+SgHex2FVONkitKPzs34Tg2qZUO+Be2bZj4SqUYlwjOhyTfxCCDOQeXRX6oz7ECyh4RR06IP8xi
b+mdwOnA6m72yVYd9pDxG+7mVCAqs+AGqWrCiyD2iQ1qnf2mTpHRU1riBBEOLGN36IzpvC7qNMoN
3//XKgBTphKXBCcJ1GiQ1LTlYFgV8p5/FjDEDGLPoUQtTZJX8wpizklWQSLRDcWbAZEFEDMMeEsR
c7WvmHSwcFye9G5g5ASGEzw9eIVgBoS2QllTl50r9BIL8DqCRKLoPMuR/oW6nyd/CkKLxYe8dvOu
xhtIBFF3BZ+WtvnsQCTmyMdSdah5zNJTKsVsjqH45CFXTNTjXvVYvPyOeQHSWau3oGsmm0P7FTBz
QfdgVIPT/JUa7KfZBpYDJ4Qss4hzN6OQyvxU7STvJfqqvBENnqQno+5vR7+F7clpvHdmAtXLIggG
8wVjSEDYHDZel5veHJSpyoBCiQSkpJyytH6eralQzMxzfRmbvkE0QliCnHWjkOaYKPUalhG46Gzf
ex4cZdggi54BDKTzK0cHkpQoixAidJMAKRUHn+V7Gy/67a9naCDE24O2tXKnpVeEZxO+e8jRr6Yf
cCmX6AglCJ4wiSyOtGm4dlhVkjnJiSQEEIvbEAzSsuLJoY1SXqwE+fVH9AtVfBRbQxBOWLvuIxIQ
ObHme9/ldPeQXPk6k5e6N2x63kDnVBd09hh+zGzwYQBFqTcbpRjyDZSXvuhiVYEaalf6AM6i0ugT
JQ7mgLioLRxChRx/6rY+PdktjL6hyk/e1VSVbRKAoWoQr/mkeYO6fgpGjL217t/qhm7YQvT9sjIE
PSK0PZAistR39VPdwsVG0mwGrTT/pib9ivggVkTOsVkfZrJ9+RPb+6+Do65/ZQT/OgPpYxi9aWpI
Sn8OgPrHl//jZejw58+v3PrnP37+IrR/fnX3P3+D2v/1u46/hs+D1O2/ftPn1fzjtfDu/3V1n4dH
/e2L/+0cq//mpKq/fiHbf/M//x+PsSKISP7jwKbPK/nbMVZPztp/Hpb75xCrzx/46xCrIBSfZwoj
wopULZrYOEHo9q9TrPBrRESEnG/C48/DnhH9/McpVkn4Hzj/M8XRUowShCQZYtUgz/8ccBX+R4g8
KiE404xh3ab0/+cUK/73yCkTEQ7QQO9K8dtMWBqirfl7zBUDRRIPLLvNRsLqg+tJI3JEQ4yDJguo
AFmNdlQzdEO9mysh8y6eKii2gPlbk/qrCTcoQ5mMgLJ3xRqpbjm1HRD/DJgSOqSxMuRRDenwJuvP
7sZ0uvVZv6qGox4RlXhkklcgM4cukCMOh+gTw3KsEQNSfFb5CaQSaQVwk2mi7onvC4GQQgMAK72x
HymZA38dg7S90HELESizZCA4HaYROOwFUh56K+b4e4jIGwSfNq07lBeMs0xto77jawXaUDWNQAnN
ZvT5vetBI4kmRvqjbbh6grBKLS5hGRF/QpJHIGXZ7podhPW4VWj4JkDkc2pwqs6/iSD/n54NfgdB
lFCKB40m7+/PZgr6heKefWbOAY0bxHoMfN9lH3HQmApN82/Sx/8S//4cCyBcMdbCP39wkMjf369C
C4chN7M2wyFVsDvoUlOEVkTN1h+EdhSqBtJb8mboB68/9tSGL8u42ne/2s9zphrEg/7NHcAM+F/y
37gi/JKAOIJ+IQj+Iv415G/rYG/rGuecoRpHaLpgAfg8hxwcIrNttO7HuAWdCf01taKgU78N4DKh
nv+by6B/TytDu2BIDbGUhWGEKDqm5t/vjBC92wOAfbBLqlmLYmgqiALAHKAEIaG0kgNDumrKcFAB
UTfbf3J2Zj1y40oW/kUCJFISpddclJW1ucq7/SLYbVv7vuvXzyf3ALdSWZM5dV+MRhtwJEUyGMuJ
cwJb/tYJnXfGqBFQMz8k5h8y6BuX8NR3zOCQjn3ICEHidOX8y2ilr96brRzCD4M/T/4/Vj/SdWNW
sR3AWL9wTv/rxF8S1y2MDP8Z/17WwkWH2NNxdebAkY46XYseO+EUtRYd3oh07jttTJXtbV6o+Mp5
Op2gXwxZGDENoZQSpvp73F5M0INd8DkdfsZHU2Nrg590UuPBzCjy0aEbI/CYVkbT6PLy1pcGq1wZ
qC0MePKgyxOny8vgJypzG+4JyKgAjoRJOXmSRsmujt365rKtsxVaeHfH4roIh1DHWf7+xQoDqdMI
Spb827fTEc41mQj/BqR579xOVWuJu7aDYO5tnBt8WFgN6dXQJDFs20Sn4dRs6/fUk5vAhlwkmO3t
SD3sKfNj2ue56zefjakmfczs8sfl1Z59Wczatlzm9oWUgApPzc6gYCZmCEBtm/o8V1vDGsaHznGY
VIjolvxz2dop9cOySNS3aI/B+wBVtqGvFqnaRPSQGsUMO2lEfXVdqoPfSXnQ/NR9apSgC2LLGUQx
OP3LpsVfXomTO2JbfF2EB5UyoMRYbyyDX5WIKsn5aXxQulDeuWaTvwfhPic/Uguomws7G7/74NBa
bDllgORTpqNpRtCJBBQAYZ7ZtLZBGX5p9DypMe7zhyWzt7d6Trn3XTVqNmiDNBFtDFdaNxfz80Am
VTBI3TvZczHndevZg0EGuun8oZrel61uz9Szbc1+nv0+mv9AkVZaAxSPdkLi0Q9Knz9VEU2A3wAi
5+DTQEHWAXw5OXHyYA6RMB+jHJqA59yF5HEbCNhy4u2QykDdJbqaJrEdjIEu8jSkDA83AYxe+9EZ
q3oClRsJMtDOyCMBjWEBIuro0ucxy00XKzf9FM4pdROYCGdj3JUqNClBy3mcv3aOAGZB0ppbENiV
AeMyuupCzTmWzMDGd21A/Ywut0PBwp6KDLBUMAf0xENtLKD3SLAc/yT9bP17EZh1uktsw8V1NLqt
OQAhVMzwypGTC+hnV47W6O7auc+ggBxCTSPNo/jmW/u0EtkonzJjrKZllNHOh/oGOHuqRbtC5u4k
9rlmklowJu9P5sIf1YPQCaJMc367WuZ2n0Q9JNOfxLZKBeazCFX5U7PKUhDj51UFTHpsQqopTLo3
v4lsVLtT0xzGv10X1PutJn1iErim4krca/Rn4LGMghlqNEUtdtgnTH0wdWsO9DS3Alhg+sUUszFs
QJ0Xw63o4Ee4GYIh07cAbtr+GEKIpj3aOq14QO+5GzbAXJkQeSJ2Kf8wseC474NaG0J725WWkXyl
EgRIMrZTHZiqnYyT/kBUGIn3EwUXedePU1N4kiEOqO4SO7JuHabFInsHsVYwfprKerwJXOUnHmx6
9FZqg1LkNipJeazbUOX1R/AhBuOF7ZA7GtER82DzTzjN/JEIky0rNjHppZkcKEnLvL1nQiI07AO1
BgP6RhfgxzxtnMAyoNFoG7nVqSTegUEiwxsb+i3HoeRdoWes2qhzglsn0CzAWfTCzPijUjLrPs9h
zkgwE6exHh5H2WghR9cxstFLhExLk5E1nZ4S5dlBVl9EC1nSbdEHZHeb3vVtZkrmMbUKaA/gC1Jy
0w0teFc4K2CorOUEpl1SIte2bVmSrG5HjeGqJ8ee+LKA0KvZ/Mk0txEd2dxw6ckarQ5TR52IW/p0
BKT6MIzx91HEC3dGVVTdY7mMb93Pk2NMD/A7ADI3Iqkx/puIoQLR7ev9eD8VyggPzqCM4MGwnCD6
rNKIhPihj7PSafbDEBbttOVwwATC3HnrOz/TOvCbTz5EX5EAoxOnI+VGNVDx2lBbccNPTc8Q2A21
yHLoYJwB23/sE5XIwHNG9KrFu3oCvUMRJWtV8Vw4zthQ4m0kngLQiGGm36ZhEO2XToOahU4d7Puf
M9Xp3Z3Ss2I8amA6qOoxfffeHAfT/GdqLZVeexBP32EyKN3gqbXIXyBLIk5chWfQLIaJ5vjKo2Be
QdGYNMcmK6rdqKqFDkT1Vx6Ic3sCvksdbAvFNlM5qxAq1qVpdP3keok/hDc5Q320rWkrOMyXvJ9n
aV2xd/oWLusTS0iuQwnEgXMXEZWXcQaVq76HcML1yqRwgLLaozeGsGeYrd/cO51jbIrMBwNiy+JK
DLfKCf6ahmpZClfgPIVlrp7hriCuSMVMgtaFTXib4CrG7TSm/p2uh9UXaCimYyrYnG1Z1xZ8J9mQ
eczyNsnOLnLj9vLLfBa7ElQ6OvGrA32Q1M0lRHkRcBmB1CJniP0/4RTI27gzaLMrqk2XrZxuL6GH
4t+2pFQMmCvLcldWfAaHY5ZY/0l4cMvNUGp6cyhS4soDc7Y1gCooQZIrRtepjqMEnNRwHbPFSx62
2mPbn8ayUK3/p+KW9XRx8jyB1UOPR48cfeiPSZS00CXVjNQxtDi1Rxhc9enrW5culEEBjPBHJ7yU
q18xWnblOzJcAp/QJyE7lGNQZ90WXICsHyryQ1j8ZCWZBbtseH3EbVc3DdtVeC76JtJadv7Fzgog
ckJUpnlDCdaG9CMcp/bgiM54n+Mdw0PRUJibQUvD8xJBZHNz2fxpbLscc+aWyFPoV+mOI2x5al4T
gd2ZVqS8yTX0G4ZkqttADOGjnxMoXdnpV2xR2BH4iIVXzFyzfKXwY8uYNNUjxnbvAyItEIpW8sRU
wbh/67IEq+I4cZalQH7pdFnwVvfDZFWaN4SBgiVijNM72n1VtNFlW/6rL/t/EostZ+M/QfNfV8ED
a1suRStFrWuVeTGnRjc8p/7YxLUD+2Hi0gfNa6j5AKBL+ufww8aavOISXrG6MJlJbg5pGPnJ6RID
pyH4labmpVDdPoOnGI62TZ8DbKr4kDKoszUYyK+v7OHfLPlksfZCakbmAB+LK8yl4PfyvDq5IgwR
bnQo1JzoB2DIA4E9XEOMPUNt47l6AN3K1qCPM+/TlAm5bTPpaqFNruOgvfJzzo4UpRGTxQsKFSav
0uraBl0P961NVNXFhjZsyy6taf139GqtqYrat37yv46KhNeEoZCdXu7yi7sa16HRiq6pDo5T94AU
EubgHMcYtuaUgOZQWfOrsyMnveIiTt0y50vxuNvoRkreInKzlVmT8aUxrPzmMACl+BBLMbzX84ZJ
5a7rGDWGPfCaxVOf/NeiK3CHOg+gxBmuTrSeADrsCP8OAUghUWfBu1yL1SEXbfmFQ/1VmHH+PmuD
8T4gnHu+fHfXHpFtpOjFdaIkh3NaZI9ffuWxNPW0gnH+MBUknUkKd1oSFc3HdEGTDnkDypYuwW6M
k/HK/hqnz+yybiEWgj5CKcpdpr0ctxcb7AdMNdH37g99F8wHuLyXzmAGrnvuR+CwJiT5Q5vAFQL8
EuzFcGMntn2gLePSoXa0jej6ftf5omyuHIGzc84xknwYw5aU4pCGOP1hBTPSdtzWsEhXjE+7Vgco
vJl/wDF7zXOefX0smdQ4TGhN4SFeFzusqMo6hjqmQxrVYjtCHHoL81x7TGJL+9ZqQFUMG8JrTQEp
e6vTxrQNWpDSPMbluvIBsIZ2EyTAB6pqxHhWD02vTIMfLt/21+Uz9vfOnLgxh7lCYmdoNl1dIMp6
+kFNDdoimHOMA1+AGdsUHni9rYtDDpnVsYLEelsIZBiEUwWPozsZh7aJ7a2j1/qHcp5sb06rL2Ym
oNEgUdsy2pY9ZEkS/s41+5rXOd0Rom302AlBzYUZk/qJuaqGt1nGqDao9J0VWdK4TbXRnL9rWkpn
toMP/Z0qVfM+68F0WVt3Gq6Ro67N41pd03IFp4HiKW7o9EslgzP2qYKneihUf8y1Mn+2qv5HYoT9
gQoCY8whVDW5FrXe5T06feB4YxbDimAXzXnFWP3qDbeyZkzsMdQ9BT/tr1RLhmwXqhqZiUwq2sCV
afefI9pFny7bPXW3i90loaJfBTpbcTQW5/jCCRgiKQJVT7rXRQ5od1jyYNYb4asIC3a6GdLjf2GP
PeZik1xR9Tu1V04SYmqfUrrlq+ZOzc7woMV0ceo5/hkao37Fvb62PLFUwV2D1hdh0qk5TZZ12jmV
zqR94b6DG4msrWVsgoHKoqTsZjMa+fYFCsq1holXZzeXE/bigxatdCOD6B2iYT3Y6W4lDhNlw730
oVDJRrP4Vxn0/4zHlhP5n7v97waybwbhrMCNr8vECIf0zQiYBMGBKNgE4cREOf8HkonJ+S9MIVsl
MEYohPTO6dLgmCV8FsxSgkwI9800QQpcFKOzT3wYa970CPy7LryjcujEUAoXK2OtMQST6UQGs2mj
dc8kqnNvg8qBDZYVXt6y80+4FIK5esS1PIR/WWxfbFk22PY8xJbuiQWmA58jMh3Adj4lTaXeFD0v
q7ItEi+cvqGTgq1jjRaS2DI2bMhc7abcW2Zn7uogdsA9k+3DGFHs8S/JFd/y2vrIqJedY4sMa3Xn
OjsEveW0uucUkQKw6JvFx9GEJf5IXJRde9jOXSi6u0AUeG0MgUNaXTkBL1sPt53wIqV11TuDqUpw
o3nrxO1mrBuJpkkIlduGKqgzfYRkedEiuLyh586UCsLS52a9Js341YKthJHLue8YdZzh4zPGjGGx
Mi29ikLAtoyVvYfjK3371i6ZHs5G8nahFnV6O9ScQlM0YLSyVbRfSgBHUFzyboqUsa/kBB1CN9Vv
vpLUMbj4FKh4NXW5+L8XR5eP25kOhJVeFNtfIQ8fPGPKza2VOdeo2F/7pkugxPGlX6LWbWMNIFMn
NSZRdEkwLpBvOZI3ESOmCaMmGiN3Uiut3eWNfOXkQunoAN50XG7FOrONwA/E1gw0rYumcNfa8CV0
1ZzcNGll7S+bOn8pFoEvGgqwc/NerM8Ms6t2pdmT4UVZJrZhpMnHQUXDvT+CX05Fllyx98rSOKHE
fUot2JA1NXZmF702xNgTBRPHxgx40gyzX2DW2pvLKzuN8//6HI4Hk6wszrXFOrSgdzQkTOvMXulG
EE90OSwBeprHV172czNUHqjaLeTyRBTuKoIBoJmNNVSjXqOHJjJOBSUmCDiE/HJ5Oef+hboKiBqC
JIpIvA2nRx7c/qg1sWl4egrJdosj8mbKwL/0MCu3vd/Xe+pbvRe7qMlctnx+RBaojmUZgqYzRaRV
ouiYMHKC24cooxqNfQ9pm5dX8s8Eeu0hTAHlvd0cpUk6lDbZNzHF6UJzEgcjoCXkDSAomM8EygLJ
WY1imBt0xyqaVHPluq0XuJTXTSi+qOpQoiMiPLUI1NcvWGFLfwzC9N41fncC1mm7ZCTHhr3o8vrW
NwBrvOtUxkC9gIsyV58zN7IeTB3SRiD7kCAjKDxowH6BN6dOnL/xY/41RqgrKT66JNyrj2mRqxYh
ANB92YnwIEpmFZOsq27nPmBoCbGvK5futKiwlJZZHI55QYRRZharV9CJ4BXte7Nl6K21jnlQTs8M
FPrWbuoyeKoKu3nw59o/MoZjfeW/qje6l8W+QZDG+UFB4+ysNgmx0xAD+W6DdNxSUI09gLZAkVum
t9+4j2AwTK4ExxFABriM01PD9IwPAEKW+6Gxp289HFThU1l1TXxrR2Xy9HZjrkWPgkoyEehaK0IC
WZNGZBInlXl85zOruHcLWqSMspRvXxf1xqUWYXE4nfUWjsxNmAD4y/1shBW4aDfodWiTioYGIMyg
39+8MF5qLh+PD9ac1W1gVAc+QSiT9wE9dY80yfmcQOO5a8Pc/HDZ1Popp6rCc7Co0y7lB0ptpxsW
M2iXVr5q90iktbd2Yx/JLcw9OFXyogni8rKciyvn0VhOwcs8BaNULgl8KbFxXNa+JXKgjtHgXULk
wM2fNGuhKgthOLyZGVW69RPDuFOig5g5RkxhS61u2kejGTHqOWvZc5qbdPuY2J6v+IVXvoUNupJI
3LF4G8/qb27SMvhAMx+VUQYIxtlNoYIvpj04d/sGabHIq0sTwaE3bgH/nL2UOCnY4yXkagvaGJA8
UJHhL8YfsB+oQrO25BbQ1nzU25qqg9FeeaDP/O1ic8EZshOkAvrauwcjjMZJMezNKU3+RLJzvYaA
4ViUevPWw7yYYo4a4aalg7oOOSRaRSiGRsN+MKFeSrNUbtGaqY75pJIrEkFLWHFyrjBFcs8l1RFR
AJh0ephhDKlm4OTDvjE185EBK6ZudX9465VZrNAsZCKTHBF838pKOodRZaHd5TfSPzBHWXljpFKP
PICUFITaHTMZs/f2Q4I+kE2ZBPAwD/KpUWm1nazKYNyLSsgd6mnVpgK28xyWkY+q3GB7adflb/V6
ix9fcHXLOkkYl/DrRUYR+RA+GXGHUQgsmYYy50f8ECIFIrsmEHN29xZTAFBNLgFd3nWAw+AtQmsO
Rd2BAaJfjtRH+AolPLdjGbUfmbgYDz4J6s/LX/WVa/AXEAnybCm0nfUgQx0Kihqm58jq/0hmzO87
UCyU2czp+b+xBD5SV7xVrPH0U5pZToHbkly4SA9uZlvDtbiNu8vopF/xJ+ugGJfKov5jauVP4H/R
fDOfhj2iWOV9DB9IuelLv0H6DjG+ePLDJ40h0a1WF8OVSGcFoyPUWWwDUgcjSdWeY3O6zDp2IlV2
87CHMAIuG+LiIyyO4VOqxhF4cZbAypNHjfW+sG133tjO5D5BsTC+05u6uauE9lkw83HTR1PGAH9J
K5yclnGOy5vxip+g5857x0PO9M56232ySNek3Lg32vaPkafTR9gBnCtu4iyA5lPwrILhALlJZr48
gi8uz0IDQP2GHW96ldyWeGHPqX157/QhAoDjZFypOZxFmYs9G/r5v0mCVMuiX9gDW1XiXHvswcHg
NS2tbdmZkUcVykAsoWs83EewbQaQ/5Cu5ofL3/S1CwzjJIAcMBRs/Mp8Z85J50cg2ip7TB+Myuj1
Q2M744Mq6tnZOEXavWut1jIfLtt99TOTYYKhWPpma+jGbKQDPNKcuFQyAkRq69w1rRI7O0vrXf//
kEw7N2gDluDUcYsledHqevUN0MbZNvp9WVWpDx2/Hf+m5Gl9ZCwCuk0oD0xvAoz7q4+Hflcyc1Pt
NN2sfheTkTQbPURNBsqUtN33OoS2kCPaBSIfo/Pj8oc5920cBpJFalDsB/iZ1Xko+kX/u2deuScx
LRk6M/ZkjIWxNaiz+Fdi8Ve+CvEETUQqQhbudPX0ctmkXYJzYyhPR4aD4Owbgxo4GUjXWK1mvNmf
ElTQrFRL4ErLYnW7DOSNUBNy+j2dPAGpFdXW8XfazrPGsB1jZ283p/7m+dSgEVuUq+e3Nemqd3rc
7ZsySg4zHbYvegDe2hdBHG8vb9y5d3IMQWGBfJEFcspONw4Q3eRMOjP8jDA3v0VvSiDDavhy2cp5
EE7o8tLM6gs25lAPTAJO+x481K5RbfjVqPUY/XFi5D+VbJT2AEGDAawZ/eAvIETlLgeDuy+SBvZX
M8o/VFHjd7vLv+vs2BJcSfIeaiqUxSmNnq4+Jc2TBVGCZ/gNNLmgn26K0Gf2kYRzf9nU2ZmlvO+A
siPU58kitDo1FVQBA7hJbXlF1HdPYMvMfZAB/9InxBPgtOzGK8/jKwYN3SKNpJEhFfXwU4NM/TPw
hWgmkrxWfq+z+ZCoMtvjuKH1gFA7DH2XV3j2JhBU0VnjD6pxBl/21CAJXNrmUyy80deLdyIK7PdI
1Mo/gck0ygZSSSazULELUIHoXD27aSLtWlJ1Fo0s1h1mNGhILY3c1TEj1HNlmvTCC/Kw+oaWyfCo
UyP4qjctVOzJCBs5ZGE2wxqiunLEz48S31K4JGdUVblIq5gLCajO9O0JSenOXGabLLfZw8bdHQNG
c90rh+ns/WOdSDkitk75g7bY6tyWUqWWOZfC60ct30WAkN/zRf9kU4DOBON1N3DPvP2u0DnA36Le
yZsLaHO1vW6vkTHwbeEkSR6SiWn+HSpRiuk3BObjxzcfJuCgQoBRI8k6K8CPEilzE7EUjyQWTkox
jXczAic7aFzKD3KRR9KDBDYRBtg2SBwWvy+bP3OLHBQwqYxi0dsgaFtdngBuibkroZqb7SS7hWra
P84okV3ZxhXMi89ICMFhZRvpFwFsWzkFnVQnq/Pe9LRR979UYz4cG7RAvjZZChVf2/nQqsDAkoYQ
AFqI1xST6L9TfUZU483rtZgHXWZRIOShJnq6uRbYhKakR+aNSWB9rkCdHfu0qa6kzOcuaQEc4R0Y
YSFWWL/bdj06bU5e5qV19McUDBnBhcrOghzP7n2G2K94pFd2keeadJF6JNHq+prIxA56chPTI1j4
J3Sk2Fmac61/sxyFkzoAG0dIgIIPzo9YdOX2oHgM/bltTM+crABtqqLckIA1qFG1yeHyLp19PwoN
TOayFqCOxIOLW3gRdbd5TWLHvKIHjRgc0kEARMjOnfzJaIpnP0763WV7Z0vDHocSbXDJM0KzaGVP
Qdit5pa+wxj6n3TwcTvg/zl0TDVaz1c268ynYUxZwAv/VleBYZ8a0+DfKZo4NrxJ5NOH2W2bT1k6
A0+Wc3hLckZDvkCB7vIKXzG6lJBNiA7A5jIIe2o067SaiQZWCMizvC97V7+DVs064F7tve020661
GI29bPT82lsLupwgFXQUEMd1A6LVSkiKUebzjKQOngyBvIQZyXpn2BZKr6Gm74tsHje9YRZepxfW
bZ1Dr3P5R7yyt8uVWPryVOyBmJ6uXIcgSNPshXw9C619pfc9WIc5XVgMrnUcz64hy6VvS75mLYO2
a/ho2WnCr5lZ8YTvJg/DOEFUGTPKdXlBr2wlwTLXgiqjoiO4ep+0EaJtu8FlV0VoemHkQ5gKltTT
9Mi8C+zMvGOQ41rD/7Wv+LdpBUgYbMo6EbU7NUcKFiNvZKe3XZqnt+BUInCxTPNcXt8rlx/oi7Jx
xbhpHsfTDXP8DP5/ehDEqrG+qzSpbQ0VN7uorKJ75FKvtcBf+568BkS6QGIpyS1//8LZSJ9JkwUq
Bzt+AkNZC+scembIVSajCwlwgRg9JF/e5UW++j1pdZJvcS9w3qdGMzHZcQVI3hscHaHUNoGSEv5V
uOrn8IqpV74n5RJCCwZsYdx2xakpgMuj6CEy9qxUQ8a2TAlp6HCa7jdGLk3UzFR95fl75YtiEXNA
yUkU1/WqDMmsofKJ2oYgGHdBHc9AnIU6MEhY34sp/D45lriSBbzyQTmW2KK5yhu1vuYhGoh2xy7j
wtNga/dm7EGVibRUnDWHy3t3Fnxbf8N+Sc4ErYS7BmqUsL2JxEUvWjLP6aFwU6A5EhQ7WcJuyQwf
HMTOXO59f3hzw2yxDFScOgl5JoX/0600a2fKoy5blKr9bAeoEPEDEwWywHWulcZfOzXUHZbQjcgC
aNOpKbdzoPpPgGzFZQCuqRpR0Or67J1AjAnC9fZakfO1/ZNk5ktBfJk3X10IiI5bJJtxMMFycNBP
bje+6Wc3IB1+Xd6+Vy3RnSN94WEi7D1dWaxVidKTnEWFUy5+DVPW2c+GFqLENIlg/nrZ2vl3JBXm
+eEBWlAb64d3nmshE9RHvJK82dNgyN1HpIwHWC/SWz2lHXnZ3vnqFtoJSqT2MtRu6qvv2IIlgNYh
Nz0oIy1oMEE3hGKuvtuOH76/bOqV532xBcydswgUDQqVE8/ZwedA/t/B4TEqSLK39qAQGdsEkaqr
A9QLceBZLROsj3YtIFzeAvzOEXWpZUG7j+KaHxwv/6Jzx4PsBLkpgPulD+euDm1Jd7cqtISaMAqC
VrXhRUyCn6NtIniCNnyQ7amkA+JUPXSWV2y/stHkxDQ5F/gKwObl7188I5ahSmP0e8sL4GpCYil3
xG0eCsdjEhh5SqDHV0K6czf018PS5CSoswDhnRpMo3kgBMldr2sQTkVWMvqK5DKqDW2oo/KrNQ+Z
hPVygNP5in8/r3JxRy0JGoF8gNO9roKGqpUZtIXgOcNSR+YpYPP7ChBgnHVot/ZyvMtyxlMjK7fv
9RHQcdWXxaGYxwEC5WrcZ+4srpzG8+9PeYvK5ZJ1ucTWqwi3Z/pbRnZBWGQW4Z0lmm6fTHWORk8x
P5aW83z5qL1mDtgcuH/aMszTLPfwxXYD5OOZA6zraXQBPlQC/oEtPHkJ3DuqRzk+Nd30yrtzfrWp
gyxpJQhTYul15YXNdErI4qUn0WhABLKB3Y75QrvwesMNroFOjOX2nuR7IECInAUni+IE+djpCmeD
ZB46O1IGFAh28P6NG7vpxPuxnfOd3fRQMM4JQ+tZmv3Ee36FM0Nts5FuqlXYxZW1n4fW7uLRQCXQ
j6CMudz8F58b7l5j7Ixa0G7J2kPauhPiPgGqKlcu1fm2YodTTYoLh4+zDq71BkrzNKS6FeVTiOyC
iu7s1MjuMsCESGs5Py+foleWBTwBWPRS/pb/Emi8WFaT2DliFqBLk5FvDJODhWx1oT9dtvLKwWE1
PAlLNs1M4eqswk4dlDPFfA8lN/Nji1JdtnGTYbjr8qoTm8vGzn0wbaOlmKTTOXP4mKc7NVXJRALs
Ux9swvBHqLnWDyaRgvlIOVhr9rwTo3aIIA0sr2zdK6ukGok75E1fQJjLeX7xLVtDtUu0tqREc3dn
QZuxyPt1FQODmv7p8iJfOSbYoilHOLZEuqvj6BiUCEaTepY1hdktAnESNmcoEZgCCffhosv1X9hb
GsBsI5d//ao3jj06nbJ5aZPZv0GpK71FxT44wpYJvT6Vn/1/YY+8nQhwAVqvZwQJaWu7bicEszNk
95DxMbwi8dU2WRKxybfbay/KmbPhveZyE7gwurKM6pxunkymUDqVYyJ1PKvaK/NWfdCisQKQ4dfN
XncaBWWfqk0UrMumC3cqbSBwnOgE67mBamV51eWcnSd+Egh3HC6nSgK2Of1JM8jT2gJx7cEGGd/x
q6d9PgLRSNWU7N74uTG1AOAg5OSKkoeemgpROI9oipqwdKblY1B26AbMY7hvY2YYeuafrxynM7eD
PbBmS5ESqTRw7af2rMj3IYqTpteKmjnDJqPNvZkno7WvOIOzb4gXIEcClkbJnJLhamEJLFWq7BNk
SpnA99rRjA+TW4s9nvzL5U94tiTwZfgdNopmqYXrPl3S6GiNjSZrcZDMtXzg0Fi3TCmEV0Y6z63w
T9MSXxyMvox0nVqB7kQA7m6sg4E2YraPkliIYOPD5gmF+OUFnX863CJZOCO6NrOT6xbPLBHHGYvW
OfhMN/1Df8lGJW+CHCvR0ZO4bOvMnSlGVRcMLZYYq1rfvlQZtVXA93uIEpP2kV63O8iR5L0v2zv4
vv0rPY/zr0gOC6AMkMRCbrY+FX3SJYldl87BtKdxT91zvvOhgri5vKi/VeKXAQwj5ctcwzJ1R7WM
eaDTzeptBRS4aBER1QYUniSUo3l9ZNIZbXU3LkXQb/oOyNkDN4RPKhjs8A/0SUN5y3CCncJGmAiX
NwRWdWSQ8rTdQr9tyU0wNlPtGUDxv1edlf0Oy6D+MJSz844hYPlk+Ql84X2VTp+A0HZ3fmKLD8PY
tcizdohsQXovBATycWD9E4/tIgnFEPHD6Ojjj3BAqGBXURm+Q/A0M3dKTKgLIVbjzrfUsPB/iVm2
An1B9H82NgOMzwEMwdnWFYxwPupF3/b3fqnkuEcYwP7lyoY5Y6TyUGmr0+FHhrQVSAlFceQ+aEzo
jnA+VXvjW23wWDT90HpdprTes60qmnfA2LLCU9BVoB2V6LHa24MIjCenLptfQ1dk+YEOr7NHINOA
OMsa5+GXDJio3AUjtxF4ooyGbjvVVpIh85uGSbpLzXjMytsuH2AViOHkRYIx6WD7PRhWDDXZpnUC
2N53wk267F3epEG4R9nM8n9Lc+xixJ94B7aRjpbusS3H2dk6YVZBIh6ZWl3xCc2O6gHhaFR5GapX
UMjrDs0LzXObMB6PRd6O4++srKyK8pt0e9xRN01fegQfk3mjHLd2Dw3teXN35URy4E4OJPUNbhog
F4up6PM2Q45eZhn2SJgHcXGIS7PdZUBH0k0YmJBa05vYBCjTMRWbF/u6dfwr9tfXnICeAHBhWmDK
gqh+cTkvIqR+boqJ4eN479tjcduq5offd7lnO1rlKVG0H68sd22P5B/PxaO2jMLTZlxFSZbwQ2Cd
Kr4NZFb63oDoXO3NI7pS+yKnUbibwywajqYohXVUTeW0ewi7xB0q4LBtq9ES1kGZcTR7yI7qPtSl
NWI+WWXCmhQ0kZN8Rz9dIZtimqP+UHR64n9gbm0RXYd/tHqcxkC/pbcqqw1kWvypcReeM8Lw/ksb
KKRFRTXA6WyrhLKFJZMRMYDGbmEFywbDf5f1RdHsYO/MUZZSCJLtaWPk9TdUqGsFX4MW0pNlFu9j
KZjjf5cAZ783NBQ5Nsuj+1Pvo97c11Uc548uZA/yAAlyaNwIhGb+GGaMeMZGr0ixNniN2H0alCjf
N6jTf2OnMntrQNz3EKP/1j8oS5v3w1C10YcB+i79jt86Rj8Ti/7N5yCGYv2+nScQJL6sVAHPQqZA
XOaIaiWQCoA/H42mGZ4ipCidAxoeRcqQ+Sgf3MKYol9ydvMD+Sywk4QujGvuLRpiGlrDtKPDrW0x
S0m9Jq7raZdEdSa+Vm2AGPXNEMF/fuPAaRtBIRoHBnAtaM3aTTTYs3UryE21XV8jzP0kp1gfP8A0
aPxqCeuMO4pmRgAvTolUg+6INNv7LlSBW7OGpezr5ZNI6ra6egt9C0kWZQF4eqn0r44+wsSDwOUV
tzArGXB8V9RylMcsMRc+ROs9aDcW1772oN2wP6ajP/5xA9zCU5n7izpIAVJ409QCaFlLeae7mVUe
/dTh3n8MCh7yfdabMOxJQ5TmPuJCBHID6xBDu7ASTmKTRaHI33HGhxjSTh0O2HKajZb9Qs3kqdeC
oXwGZ61lnuVkPgJ3+mBB3l/lstbhIoNp7b6vlZFs2kmHCwU+7hwYZ8GQafKgZXEU7fMqc3oIXiHT
c76YU2PO35Bdc6yvok6Ln6hjSOj44Ntqjk4UpAFcg7qEnQ5/INJHd4Ir8Xc0+W65sOs38fTY2mlh
3E5Ipu0zdJhiD6kDt675TFJGiPNAxf2d3p7aTmnpQ/kWlm57iyqShaJWGFgTeit+VSE4PffFvDHC
OEARijrgoykKt4E+Mc/9b7ad9SgBmYCDjgiaF5MXB9zuBx8if1BvHMZ260cyvoU3X0MKIsisZnqG
AM3tNgKpRuVZ6LFtEotKzHM9DPnN5IZjsgVM1+nHKYfN7E4jxH/WrCxELtGpxwGhHyHqSUO+WLXx
JwSnxNcZBv8OItWa27dIh1WIOGZpm+k7NLO1aeenZWLtVLEI1tPZCAs01wVvHeJqheksjGVTNgPa
6Mt+QHgETfF3eg7z0z9qltp8E0+yyPZtWHcDokKGG6fPBC7W57HKm+Qjled5pyHM59xasRP8U6ep
8b7sgt448vkRVK5gvfzacn+CGxif2OQY5HWl7XxrFgepx2iYDHbB4D0sU/IrAPrIgmC3i3Y8nbI6
RHD/TT/yqHeNdw3EK9OP0m0k22Qg0vI4ogSDEkfljx+DzlHxVujtsANOTGO2ReHsJiggjtpNQwm1
1MaPQvS3dTizUNmFVDf9lGuT/93Uyla+QywEXdUoHvTQY/r6fyg7r924kSwMPxEB5nBLdpJaltSS
g+wbwpZtZrIYikXy6fej98bqNtSYBXZ34BkMm8UKp/7zh+pAjtVsfvSwAcvueozXwI3E2GQfY4uw
enOvSi/zbgIyiRWRpdlgde0G/KeoCNZU9fwR/0vnl83fhB1iL1Beyfs2OHDDIC+Gfl8nHHOHpDXS
2N3OdtfbUZ6LJf/uLfSlvqg4tjWKcxfnh2Pqa7l9my6p7+1qo7Du1mxNdZgFst8PadB61nGJNYJR
yZkXI21prEgRxvhTsDUJqCx/0kAbgyP/LodiNbak2Ope6+2lOycYLiZZOlnbMdGyJWrQUBCtWPS9
+DYapNhv+941X/WYTsDrSAh2v0mrZUhOmrS6z7bR4uBfu5M172dl2uRciTQ7Spz25w8d2qkJAIrT
ZVsOhnYDpqFR/I0jNXQo2yAgRHnGB3WnrzKGCQS+Sl8QcZTNh1xV8lNb4/H9mxqMXD0L7aG4xflN
EeWZ68bPRE/za6YCF0c+vFg2Wvrf8HyAK88uSLktzVFre/1WK6ay3BtLPC9h4dGbm8gU6g2DXIZO
056v7e/n2zuPBRuhpMEg3XbPOxHJDMkgnQhYLSgX65PfLZiqRwAj3atlpql773QjEe5FBulgq8mu
mvYirdjN7Elzlsdgwgwt9Au1/HbmmeCwviHMRIaxgxPoftHi/odS/ViocFBK9xDbG/6dHXitualG
KcfiCrj8p53+d6W4CvzXFjis8/XmfE6HtrmRFRMN9lvf6BP0m4QGlTe4uAWE/pLkTdnc4KVf1o3/
ya6dttq2lSe8R9+eSWwOJrofd1qdZPp6tTHsNmzoQMdPXLJy9F1JYlo4Hdak2OH70hhfyNHIb+1G
GM5zbRf2F98hpnyNrkaC7gpZ+VfY5X+IEG9fb1VHgdOvwo1LCQwpIS5BecT1KFhRYlfWuv5Butyk
xdDVD/msF8F2IBuKwPlkionP0Puv3Vw31mbGvPZW8+evNr2dX/DhSjil1Tx+suX40yeh7prM9KJw
AJWBgmiig+bUBth8WzPbdFw7r5/VrXLnWahwEj2BrkkuaEaHExOqj/ws1+89XU3NbiXB/VdDF3qU
mLevnW1oNCAC65L7q2q31wSVKnb12wHM8xNNrGHbQkPHUDXnyCHsktr1/eVkrKv07ffRof5jZ+Gt
DecL7IFXHYSv1e4tRI9ch34hmmbjj1wujp6wcv8egjbeuWOS+beaCRQyh91sektkSJI7zNCSXeCd
irFfKvJky3L8mOcu4c0J0TJdOCmZmREVbHnv8lfiviOivLnyDucwNEZfznrv/z/kfeE2IEvSnRxr
8m+T3lc3goLoARw+uOvayfslO6VF/AP1NSDl8qmAsGDCFjxzZsz5ug0s2camBP4VJIs5+y7vAqI4
lTf6jwm5lyQqBtbg3/kGFtDXatx1Jr75aHS98G2FykKZiynB2TypC0sDGyLaty/04M5XPg7EA+Kk
5JTRFn3U2laJMG8tuycfRTjmQ1pgRLmzkznGEq3DHPfAx8vuSYoau5pwm84p9xOpdC9TYqICISUW
6QH3m/p3zztauKjGRIS9P/UuZt4fOjN9S7SGf2jWbyd70vepNPVau/VciYlklnxXzjD/4ixxHjkL
k+1spPIBF0vn1+ws8RV474930NsxxFQFVg63Bc4T7BDfPt4cM0EO8FIcx8VqjU0aJOquHFoXtIbS
o9pMWYELNqmIdvvsAZe2nPxO/4jFujORx1pU3lcrcZpka5J9js5uXKq4+uFXBMTOXuw3pLNz5SRS
tPH6KUwhp2nbkj26m0Nb+ubwqCCt32EBaU/hZBOGgJxFIJYM61TYP21Hs7mJTjNWNslguMMWc/U0
OdKxCsyjnE3lk/NWCO2rGLgq5ze2pVw/ArIK9DR0jAFFsJ7Gvb5//6NdEAGADVd+rwXSC9GX/3s7
bDVhzABjen5UbjItoRXMw63RL+oeBL3ZgwPkx4DeOMF5yU8x+cYtqqLh+/s/4nzmcEjiRAHxASgT
ltM5XB80IktiV47HuqMTdFPG1CIha9wg0mQcwTYtK3f1jW10ytppTqNnRztr9HL3n38GHfFVr8dG
4ENDeDsU07Iowy/T4Vh4c2dtlesRF46R/USAYFoZYepnw9ZJCo2AyKoM57FsrkziP7DK35OYkYDl
qQO7wEOE9Hj2NbogBZLL0vZICEbi71dThiXsRx830WWQhIBk8TS2d1yxuh92O/gmCQB2c18MkyTo
Eb9s77YtE9woBMnO/U522dhtOqN1iyEcdHMeDv6oy5x837K/axa9nr7HfOPgdlSNf6ztGO8hzSvF
LZGDHdb8ftcKd+cQ/bGPySCot++P+DlQzuvShV9flMN1dV96O+KKFOwl0bzmqPnu66T7GjmlafEl
bQdhX2kxXvTE12eBH0Aw4PvS9zt7Vp4PhKxyvzuOSnudUJ4RZl9WZPCM7ZzthQQbDYm59ZpdVw/V
JxWn6WbJKvkVRG68gRR3de2dF9xs9DrdFaY+rBNKlLMOywygqbo5744a1NcsGgZyF7E8bgmGc4Aw
I7PPlmta2D/i+bczbPWdoiphfrN5nJfbbCeuPrWDPGJp53MrckphHcbG7MeDKgZ8Ne2mrcbs2Ota
oj0TZFmKh5a0i00xl0P5sqQAVC8BQMdDlpIPuCXNtTtyszM9oNHOkD9xjFfTznOXMt7noPdDSMag
l23qosjdryN5J5xZVp0p5x6JS6FOyL44dLnXDi+aTcxcvmtxGWqicWSrBrixJ/8eEVGbXJl8F8AS
4w/RCqdn+Eorj/NsRggVa3adjM3Rcq3hfk4dPYF30ovyYNCh9PECK4xk0zl9uxCKNIhX1B2TvzPy
XM2I6pikt4gj9E0G4SPDOstNP5ciaebDtBhavhGzad2MTiyvcrPXiXH2DRGdcM1YdS605sy3y2ao
IQCkqumOnscMfugbTvYPWQo6bBjY7x7bwnDu9aVz4r1mlk76oI120UeSbDds04ns8b68v47/sbjg
tIAWQ+Oh83whBzQ7ffYL2BBsnZY4Tu4Ih1KSM2EYzYNs/fRRqSB+pMY3bzrHafNQx9lMrFTW6UvS
QZq8UkL+Y2lhr+CvnJOVinxO8ZnSKlZKltaxB0gG71lc8gqNetnbLf3+RacNfeWJFwcpdMuVN0uv
lN1lNXB8+1EaAm6NWNOHo6XGpIuU8AgLJzAz0zd8zErUYWcrs38ycv6hrd8As240MCM4N0VpOVe+
yOUA8Pr8CDwZUAld/Brl2XGiC7c7kivsZjflQhOMRER7dH94icrEpidjRLt5fxqsC+aveUmZAOEI
1vC6ovBbPJdfoRmf2DFdWgREmIwR+dHLR21NAaKsyAim/89PoxXj0ULnnk3hshb0f12uEEbWbA3e
Kgwwlnq7lIu+RDMWe7cWCWu/33/YWd+TVzNQCMAwp6fLovuzAP56WDG7oyOKxd4uw9KBHdIboS2p
WVduApcjyNSBBMNFBPX6ha2OCBwivKHXb7OqWdSH0ejd9IuSNLUPGD7G8RXw5fw2v/Z4uHmgkF+v
8mgw1yv0X68162MqYyd3CcOxSeWNGiLNCq6IMva57LHzqb3SkjEhGJxCDFmxOctxE8i4/KGtlJct
nZ60CGPFzBq3lb30S7vB6GyhiWqTcrNx87wVeeiPxJYZ12rXs32QX09DH6sYGmMIrGl/n/36EQzb
sxf31Adu9UhbKsgBE23s6gFLPiyNW30jyID4pDjHr0bUTflUCaFehG3m/ZXSbZ1tf8399bfwE6jn
kVisvfGz4lHOulM3tZ0+1YnXG2FiJ26UlpPxTXWp95xOkwfqGJRX2CBny5ynrpoO/sOKW1MMz46w
Oh8oFNQ4nnxVxz9jmVYfY81flh9a3fbNpsRvYr5iq3CWh7H2BXkmgXxQlVkIEDbejnpdwa4BotdP
M98muBETXOyjsJvar8I6Lk1sJKyqcPdxn1RYGgWTW4qvGif9spkDlXRb0HksLq7sBmd3iPVXwR9b
Dfbg+8BOOKucxWLHJMr100kvlu3glbMbMTlulJnbDp4pdn0bTzY7ESh4bR1SiFDdtQpz/cR/TQF2
P2xLOZfRvsHD4C71dmAKbyBlZo6NU90aSYbpPzkO+05oi/ZiEWDzuAy1qrdZN3YjVslzn36KIYRU
tzWSBL24tfAfMkLI5U6F/QHb0bUe9h8t3NsfyEYBvEsHGbIIP/TtD+yaLvYKfXChHbTGggWZRD6W
0JVNxUxMlF5pd3Y3Y3AO1h6Q223IxTOivAOwOem+CsZdBxmAxhNkKpsjrrbK+tmsraQ/xmqqbxbM
i9XvDlaInYUtkfcKAp+q+h1Z1SoOO4k3P5hfHWNxGhl2NzxXU5UOtPJnQdBsKYTmDxsz0YwDwc+O
2k3GHFQPcVCLYqcFSV6EUhBoffLbzgUR0Qa8qbqRWmibl4mj3TZx5nSRxG/lI57hmYU1+xBLHCur
OR/u6dKb9kkUhE/PYanlyn2s+wnv0XpuAcBIzBPyYBKFu9cINNCe+FXlC8ATvX3FByVHvlQZZbJe
zNWtbKd72Pp29Rg3tdtfw8DOVxmTadWocxf24Cq6AK5vv5XQGshx9mCcVKvGO1LtKkCHea6JURdG
FdV2XpqboiwytUvYwzfmpLCSTdK1rYZg9QofYJ0Zb2cO2jg6L1R2qwniubBraJSdEPPcPg1L/KD6
NcQX+JnUtB60o46L375dxwdjjJsru80/Hww4CTDGEmc/eTsMmrKFiV9P9zQRcX+gX1aFXg2zjj+u
HnN/1l6Q6POHHRrow/tH/nlFxyeAH88rr6JAz6cD/fbZqSiZC9OcPgnlpcGmb8c8AESGJhuhsCki
l3hj62M2Gl606CJ7UijSv5RBXl3ZWC7HAIYhP8aE0Qjl6pyyr9Et7fJGk0/SY6aTpmWGRlnNd9U4
d3vdbrPvJIOmUTm42uf3h+DsUGMEgEL+kNgA0CE5n+1oJaGdXVU12sk3SC8jX2RM57ss73J7A3dw
Rgw6jAaJX01wdTP981ZvpxzvSgADakwLAvQaGvx3aaJnEPO6oC+f1NqtAbG22nK9vczEioLNrLTH
htTTKlyCCY+KNLDr5XmaHK5bwxxYebrJtClXd0ob6SxwGVLxyWS7m35PcJnm/NeMWFGRRxjjQq4I
bUr3Q2IGTTQFKi7vJiHTNvQJCJ9DV0wTEZ5LZ9CpLuru2KikqQgBYxVuh5FeTeXn5hxVuj6heKTL
DyUtMxKxMT08VzGzTO1iB2TbjDtwFS0n3actZP+Rwqx5dK15+RazA8Ynp2lbdz/B+Ki3UK6XAEWE
nvf73svsNloGlxyE1JW697oMqBgiYgZFfIvrTcnmMGBfsgffzN3H2E+quzqn+7qfq8BZIww0UzJU
DNhw2w1t720EiKnceCO2VVHVmy70AHpX7TNM9rx/rGN/qI64i+f41EIypqXaOGNs1FFaVxktYXyj
i52HWv4JkYjXhF4ad18KmA1cQvt8mb46buV8W+/zPrwz2T/Cu6ndvczGKqfX2RFqTKQTHgnQS9XB
r2pNfVb23B2KbMohU7lWp90pRYkX+kLN6dbN6f1yTNUjXA6CN3o7/9kpWquYGjUmLJhkbu32m68S
z31cRUvLI4xnzbiBFej0aTQHXrLtqYisiCrOWtpDq2r9Q84OnLe7RS0dduOV5HhbvJklPTXCGr52
rqGaO2SgJSAHbMBfaM78x1pV6rPZzJMfYv0w1pukbkSwMSuYD6QKmuVmKZPgACmJS1KkV7QioyBN
IS4gG/Nv0zaL572jyJ4lFpqmsPKX/AvXyjLYzNrK5XFLq27JX09gO+yh7en5S2P1ebAXixBzRJ8W
Yl3X+H2AcsVJ46gjhA43HsfugvJmtqZSv/GNevzRllVSbLA5IO2cTXP0P/VcPK07mVTSQ16Wai1h
78PoVYe2zM08YkMYj4ZHEN7zgMUMhIEZ4A57iypw5wcmQll9703KnPt4Mht1oznB4oSOpuVi70lt
qOAdqqI6gjIMzkdUKMl4t7S6Q2rzlJqvyzIXLC4lULErs/KdgoYticrEXY1VuZ0aW+wrT9nGRw1K
zZLs3Cztb2A91YO5W4saKqrK0z9NmsDgmOhxESOkiZ1ml/vQOqr7qqlIK9s6KRButORFfxrtJi8f
zUXOOHgWlRZfIcBfbpKoW2icU4QD4gHpvd2oIPpCBXGz4Qnmi7mBBedvc5Hqd7PepJ8aKVevM9v+
rwcyi2691yNhXSFU++xsAqGGwoGA66ko6bZUVZl99HO/eQ28HqS6YT0bR+Ds+KEml/saGfHyQHIc
tKzcOGgygvac1dqVr/cYHljOicm8GEYofezPq9BlgaL8XHPH03iuxnuogwi6Nj1W5enh/ZPpH4cz
RrcGhMjVMxXCzdkAuH215O6UZU/1pFMadWVSPPQ0p27sqo2frVG3D441E+w4LN5pCpCvaEOmXbmB
nl2/OB9ZlDgmr8x1zuZzr7Up76YyMJrqqXQqoyAjd8jmZM/6Ivchgcuq3zhG53pX6oF/PRXzfioi
QAJ6y2evXlYAuHa5iCePAMJTg0PrryGulwME+xLfQJotV+5W/yhGXZAd2N5oYbncWmcX7VGgG2ut
unnqvaSuD1o9FdMWzhdh9m3TeBtDpr5/P7fqc51o+Z7mcg8zlmruQ4eY5/H9T385+1yd7gzYD5Nv
tW14u95ECudRGIZ4Ul1TfusH0d5Vc+xEip76saCLQyxMwq6gJk1eWXX/WOrUJGj/gRWQfV3UQx6n
dDm1zZOFg/P9KC19MylHfp8Al8O5dLjb5kP+9P77Xn5uLHCBn3A4YKrjyvn2fUujxZhyFvnTKCFj
iiznFNRUUxXhlIkd/SJohu8/8c97nNVe1uociyaW7eVigSu3o1roG/tUZAsc15poA9AM10/HQ8LJ
aiCBdsrdgseRtRtau9bYv+M0GL6wG2h4lPjteh4PSdPeSru08nswCg7lODaXZ345DHo2l2pJQ62Z
reDn7FUSnm4xY/8XGXE1W30os45abvP+i11MHSwGYEewSWO1vGZrvx1KdCYNZIYxf668vFw2Qe+0
Bw3e494Qo37wAsLFQg+ICO5g7V3LdzxDKJisK6bHrkVFQZPvPI6iyAdlVfjUP9tOqna9pjNlqJQQ
2ZZtVHdjccAMzHqwoCXeakRSPb//7ucY/fr8FSrjf+mPI7hZ59lfWB9e+gaU5U5/YrUoK9LyMmgo
oUfnFy7l2Qncyg7bRff6fd669Ucp0rIMSZ/xPsEyqGgfVs7n93/SxXJi78KpckUjVhWVfT6z6bm3
WomcOC+y8slCu3DAvHGJ4XbbzgGvoPhuXLprTgwX6wl7O5auEay+XSb459txWGCTxyDh9lMba7F/
JJAcY6e2glHetEFxULBVX99/zzNUl5En2mYdXvqPq7Xe2V0+1agJ5JTMT3LSqo99qzVPXmbk+7Sk
un7/UZdDCtYP/x5vOw5m+idvXw5rWZjEKkieRSq6L40yv6rMd4811/sqlLEstq4m8v96SaeKXR2K
6CyyMQNcvH1oR5MPqlsbP2W9lRy5s/kRAesNZV7s3Lut5x3bmrIvZGWPVwDQy6HlySj26e4CiDG7
3z56MadmKkqZPjdgMwf0VhBijbFLHuIOodqVc5CGDv+6NxsjjlZMVyhW9JDXufv2cQ2TmTtU5j1R
frTdCfaEaqm2lqJSSC0ru/+le6j2Py7Ia1PkBwbGbBMleB66jcSWNVwP2TTsh8FAvGEK7afftkW2
67OselR+UMU7CzJIFy5ansHyBWVKb1u/6K0yxB1y8MMex8Sedn0at5vBc8YMXya0GTdKGY3EOj4w
5KuR+UF5Xzhke3HLKmxjehjW9nc4kPllH6Tq64yWjNd+FlVWfWrzMi2hwmXuCpWPybJNpN6+GmwI
xaZx8y6J5ry3xtBll77vO4m6hcJah1GU1t0vv7fnKpxlL4YPztBrX3OIzvIeFmT/Oe0a7cWvZf9a
LoaVb5FfLY+uU8V2lIypM9zplnSe7KlaXmENc/nEas4IixFoOULpQ5RoZpqxDMs5ST8oy8TbW+EE
mt8OVd48ydiQw01d94uzaehMRIS4QGtLaD7VoRyqRY/swFfVVnenJTmQ2K1Hmo809XM7GVqwl0kv
fqvcL1gVJVrVfenrKn2uublrvzqTtM1HWNz5hrKymXZOkDf6EZ9a9y7JrVILAXaH3/wX/jpFpnoN
3FFZW3uQWR0C2oyfNDW35pemE/Vt13Mu3KLUsvwtzmgy38ypIb9anOnNFhkXpgAAeP0I5xmCdyig
XVM48+fuxpSdA1eYMLrGvZ/LBLtiXafP9ehzW5p2vt7M3Z0NdpF9cvq8ajcxt70p6omKLg/TRK0W
pmk9epFjN86ha+rKgGSPdiGUjcztvUOoj/zQzmAnkYuT2vjZc9oivsUyajTH7WLG2VJE3LcC8a0y
IeSETpvUnyUqtmIzJ6Pcj7OfWs8TPqg28pmyg19CKZqG1KezFaZmwAUVf61l2mRN478A3gfua9tB
k91gMTJ8ahM7yKPBzL38iN1p3WzmwZjtu8pHBHgDGT/7Lsm9dndNkmlc5UdLjs1mFCp/TTimviRw
975VZV11oaaLegcTK3Du8yzxP5Do4dVb8lNi7wX4uxEboLvZI0dZIFPzmP9pmKGsypCQSecnm//Q
n6SjpnupwRDdQDWmaSDZ3GRYuQNdsayxjJcS7Zv+WAwLMdShl7nukx8D+kM4q0CcOjzaDlwG2UXA
BArVyjAf0nbe9kXWZg92R87fLhgIJP7UjJMdDCFmzqkK+amznuPUTAspclKtxutwVGUTxj3sqIMg
XH5g3RTVtPU8nGZDCCKW8yFPu+Glq5V8XZlvP0mwNLRI8Wmnu34M+m81RljZXU3GXnMzzbXA/GF2
3dDO8sm7KfrKqW50DJtHqrE6e3Fk3Vc/484fbCABabqRKXPztUXSGh8KIYOazAIq740SM7QOwh/b
7gYqdukAbmC9d4KSL9yosDo1vMb9PBa344Cz7HMundI41O2McxX9LK3Yt8VUOSFRssgpmI+IIHxO
iwMmVxPtxabDHbpKxwIfoywjuQCa/LhZDQ4n9gYvSTf66Mf2jZbKPLn1vLi2GUETB1c/r8wYBK/M
jM0Qd/a9t0zenG/yxsmyHeWqC1Bol+IFuXCmQunECEtDRAHWgrGWTbqGlpvprqaAcD4NRJ3ID2MM
nBZVhl93ECtd2YR2YrqfVdyiBIvtrvsgGVXpbNoZ+v/REqmxEJkHSIFbsJFXu8lxxDbvTdoIhY0Q
OYLonrtPgQs9okQVkdpuNLUFvlNGU2h9WKP32/IvMNu9ixD2V0FixK8lF/UnyzB6eRgDPtB9PMze
hI5CXzDSzhr8cmvP6b+LEZbrPfoXb6SW6kozmi1hpbfzoGt46KRDOXkbVGCNuddQka2pCVP3u1FB
roVe2Wi/NNT6I0qGwGmJZ4u9awY45zRlSiLf86BHUwCuMvbzhC9PiAHCzNg++0maTjc9KQM3aYvH
wKbAmQRDcEf07u+kCLIHwC5NQ4fIajRqvaP9JOEAblH2F05UZsykrdPa1S/D64hATFUshsjBmlHf
51mn7rw5q4L/XGWh3ljLR4odqA7nNL3E9WAJGWn3XGE0JjivZLCdSsMPNVcfta3tpuMmK5PuWjLK
5RWCghVKOaA8TcaLplDQ6RoDN+Aui7SQoz3ommo/SB8m/TINKTvuMCgzysZZveCt3KpQLUVyzUT5
soCmdDZXIh1CPzoE1tsiqAWILVVjNM8LopAfLc+F/ZQqNGppo0Voq/Sb/1rUoqrmtg9ysXKMz6k1
tqVsRnO2nmADJHd96uRio9t4ik7O3D9hpl6gcG6kulLuXb4nj4U+4wK1of09TyFeur4y+0RZTyoN
KN2WNN1xpPj3RblU967bPP/3t+QuBCSMEdXlpRuO61xbZm89QYbsv01z7oR6nshogjw0R9LBr7Vt
9fK/oin08PHFx36bjg1OV2dYXiOgLeVjWj47kutImAQtziFNNT4g0h1Q0M9CCwe6a4gHe/+aZc/l
fIbFBnMMjhZQwwX9JKv0GuRs9J+kEkipoLLC0yZSPuosJ+03srCzQ78ALkYCOdIXpWLkL++P+j9+
AlRIbCG4FK6WGmd3MygD3TTKon4epkILZ1Xgs6iM2vLCpA0ELfKlDhNdeS91oAUjLgLOeMVS4XKa
sRXS1sPsQMdS9vz2BJKrj0Xr9c9cc6w9TUU14NZk2Ld2QrZ6b3b1p/df+eKB5FwD2/LRbQ4w9tSz
9av3uQan23w2iMP40CpkiiqznVs6O+0tEpFrFr2XWC3AIXwIB1BnhUzPAUuvwdsVEWb87DR119JB
cgcOqgDiSCg1LWkIlM7cT2rxvY+2K+G7m5ZqHjQIhdfcUy5BkPWn8N5sIqxrdApv391zEDu2+Rg/
27VUWOTY9b3vtwJLghotjlHW2c40am2jEj3+Wq7B35nRWd/SWRpPwl/wlHj/W/zjBzlAuCuxjG9B
t/nsRjlbtIF89rePBjYJdzqtkK+yxHQwyhwEUxhl9dmmhckEPGYu2NInBheSImA1OKbQfwyjuOZV
drEi8EZyVoPaP9+KDuzbISriIGg7Iy3pwOjdFBJ74H8f+lJ9s9PFuWOzeJmd3jqg2ddviqxxxJUh
OZ+euBFCmKX1vk4VRHRnnyiYzdgpZdmdtDYT6S26lq589ETt9wfEXhjXYliILPD973COm/BQVgW6
PfSP9FXOTXLrpM6qvPT9xwKXjZ/DwK153/On5t7UOQO27lR1cmepqu2ubPvnmCT7H95WcMYwYQSh
P9+AdNlBWdMA8qGxBD9iglI+iGYheiE3AxVsnSXXvpb4PNhR7/ZzevP+e19A+ytRE24Drjj8xUru
ePu1Yex1HTLr5NTU7fR9MjX0uPVCWqjVl8VXpFjDPrAT7UQaZY6upZCfhByX0KcAv4ZdXewT/JbV
+BKnTXjTK9T99reQsGn3cB3Kk1Fl8+3qmLflFpUfYpyljtaa9xnKIEhiPEn6ah/7S/F57JbYOlwZ
k/U5f6M8PB6QFsv09VhCTHd2JuSZYUkFWHyaR72+6ea5ure7yeMeCEXptcPQ7rtnT/2zVfvaLwDK
BNGxc2WTvpwWLrgWTGL2TMC5cz5bUCD1z8vROUmiqprIrWXeII6w9U+dPtjzJrVlLSMbrZIbku0k
ze37g3C5IDgMUXjipYAmAFLv228hsTfNp1afTnhwVKeCnOjd4skgMuO62ZeW0m4Yomt19Tqwbwce
BuWfpEyojEB6Z5shoUHWKKpEnvphkUHoxjUJcqp0tBuQnXz//hte7DMEcjK2FD86Jic4q7x9wwzW
QNdWhnHy9VImIa4SYBVVH//OCDrYJYRlXbk1nG+snLRYx3AM8jTaDxcu/NXUk6QOpcteluAwjUv9
wU2nbL6HdjHeMI+Lz3SynS0YrscKW8rUv/JR//XK7OoUOrDVLwNAiG40mk5v9dOC91W8A/Ma5/tE
Ynse15lh3JS08Mor7fGLicxbQ+Bn9DDxMLnynQ0z/JKqL2b9ROhHhj3LsPQHoBVpR7o/etYdKFL1
AiIYV5HdxOnP9z/yP8Z8PUvY0gFbKKzPthR3aFkzdWedONOaIURz130Rq51vMeA0dOD0yvd1CkqF
ZMCLYpRuVzbYiyltofGhcYcNJ6sYrvXb16fZIPRZM83TQv9n2NiZ0OybwsC6rQviJLsyxc7lPWs1
x52MjcvktVdN3dvH9WmN/5QeBKc6x/pv07ajg85gaGx1BxVhaPayL7D8qOJ0sJBEutAyG6eYtB+Q
SSwLxHocrYOs4ZklWZDhTRuMZWmFo51CXopaW/TVcehnXXhYhTrpjl5Z7kRN7nBLEp70Q2H26RZZ
N5Y2IcEkWCRFXFVh4459CiSeCTFiwDH5mbOZnLXoHwJ7eMjGKR+utAYMi3d9s5swFtTUa0Tt2us7
d5Xsx2xo6Ca5p3KegJzG5pTjQmWj68Gcq5Ex5Xyald5RZqLZ9tOg9rZw6+/ST+cXHGTGPdxR/dqP
ujhb0MmszI11NpKXdt7zSm1zdFKsa05GDdi9z7SkC+5IH6ikEZV+re0ZcAHKiP1EsBWDWWn7hF0s
e8oNUV+zfLjY5PkxWOHBB+ZCQODe2RYI9y3tlqlZTqZZpyUmKWm8yeZpHiPPEM4WrbMK8yK2Nu8v
yn89FrnzmhBAzeOf1xyIpDxMXxrj5OG24txobkfiG/m1oNZtK0btrocWtevbYbjSqPrHYuQ8YxdY
TzRunOvf/6sFOnUIOeH16SfIaMVvt/OXTdppJoHoSAfbK295LuZc1yLsRR7I/ZbK/vw0Azeqg2UZ
9VOMZuRrAkdIRpJ7WQ3QV6YbmAJLfoS+rzapFJ65bRNFw8Ko8+7GgGN853fePD5ikuO+jGZhmWGr
La4XTkmnbzp3yOetEnQjniUE7TTCoibzNhgatYcMSfMYNoWog42tshLxSDeu3HdjHrIQu86guiZ/
+qMT/muxQVNmSkNPXS3SYOGfBweYeZG0yhLDsVZ4Un5I4h5kfBlzbPYRZmTxoyhsYE3641UVxeXi
vgoUWuoOI+D0PtAWvKxqBaa2k6Qf67f6FJTaHqERzOoG+rY6Cqscv+UmOTzbbNa0XTz/j7Iz2W0c
y7boFxHgZc8pqc6Wwg65iW5ChKMi2Vz2Pfn1b9FvkqIMC1koZA0KSFrkbc/Ze22p5zduAevT8Puv
4NhHxDRrB16u1QCRSVrMGiJ0TKKpbF5atxKPSWpVdGfoLCWeDJI5vqd43D/WedPlZ516W+cJys7R
N8zj+Q1XyWr7YqfmZI756F0IS4d1mUn/GrAcvN2oosN5krzbWmL/neXsq1I0+say6f+pHpOp+KbF
Vj5shgknoJcoc6bf2MSvPy+X9+UuhuWDuwprxuUf0pi1O4+mlZySwBirzs+LoRl+FCbKS5/ekoRZ
ONk1LYO4oTPt5U1v2Zs5F+1pQjneHgenbs0IXSPEH8E+UnDo8pTOFbXwCz1Tnb9GHI6guVDunOyy
nlKYM2GR+1aAyvnGoWC1/pCipzn4dBB1c81gu1y91Qja3NCGgXaipNU139VCxHf0YgexoSRdJp2P
HyIwd3ONY+P186XvnaF8MU949pJpg3SN+cIfcPki1d4FJNk1xhEGnTEi50dESqR3FOOBh1+YDdlL
Qsh5xN8CGwznXCPTPvbTYKibxquk1o4015MA6GtrhT/wduNabfrQMXcx2l+2cLOVx6xTUeZqAPtQ
n6ILV6lppZlyRCdW/dScrnhCqQklQWZuW5+UIFaXLpM2ZYQb1pJeXtxmjRd141j5ws31x3Z0YD+n
XTKFJ+BD9b0TwXzbwoMMW1/vEYrSkmIU/siabsp3WUrQKWxL7gqt7KtwFwpRjq9YO+JvbY+OdtPC
7fuj2OhNTkVjRNhMmsL548TkAt9nWd3/LwvoWXicdBouOAzMbF+43Lr2lq2Ux7QwQXa2mcYtXWKZ
PgBTww9hBwnqZA8QX+ycSqr0OJgbKso7KzUn90ipSan2Q2WLO1m6RcwPNPppe+ML8wEvPzBFLvZS
ekfv/J/VhTobKHZq3RydYN6Uw4ZGSHcwVNo7ezDi86GVo/j++ROvJyeKNB5I8XjxXl6NZ/qeNjtt
Ep2qIja6/7n9oP0Cu+70e6Irw5KMoVmwQVRBrtkeJXTbh50ExhEXbmLSdrRykGARaOGZ7rpQw3sp
YzHt57Awx42RFJoFkcuNv01KOcQPZugU9qFDSqTfWO3eHVKX7w4PItIVjm0sXVdBAJk6mZCAleik
1WWb3A1tkpcC9ARMa89tyuQu0oYgvnerrnDRhSdFpGV+XdvjbiDYANN6L4MTe3+rbQunLZIGvqSm
fjfjyn00qXLD+za0FJnDoKEXfYBBPb1UJbSZbe0aBJbrrPL3EF3ls5xjke+ZMir+ddOqZ7kZGzmS
Dqkk4Bp9EQcaloDGSN+3Vdtpqc+5CbTZz7/t6vbEUoXtgkItNwgaTSydl8tFRy5yFbaue7SRnP8t
HdtEXhpDvRNG8FVV+FpeT3uE0kyUu7c+x+oA/f5wjGZ4X2i98GVWD3ftKZwBMzvHgesZG3GbDHgJ
yPfN3+yoSMJXLlKpDYzMFb8pFJnxawNBwHoznSEmQQIAU+9biiZ+Q35p29rLhT096gj0e3EvEjkl
rxQAEal4qZP23ehHZql8Y5LOYJrMIAsfgipS4w0MSocgxxmn1w4fhHS/hSJyH51g1htGNYtcTakA
tBEnObd4gDdbyEMz1tXbKEZEEzfuWO/v/HKULi0hphsuP/oX69cymwmzsVTN49iVWQHZACii+yDM
qtsiZKmanc59fm9mSS73kalkPwyFtZKOsWNWcwl5CiH/36qOrPhepXcWeznBwMpPt66wAiSUvvId
KUsWneKQa7JBkacP6FjXTtUq24KuJyeQHOcZBr0sZbM1ncSo9ij/w2yDD8+1fpkZ1/lnUY1O8cWR
cdhs7CZp+IKmM8HpHJPYuKt1PKLPtDhz/auE+dyfWqy2iDuicS79QcSTuTXQX3AFyEpNIENx5nxf
52owPMPL5LXyd9nnOgMb8eDaMnnK0UwiShitqS7hI5RV8L1IaGGxYVFXIL7XkUbywwp0OBcNM0d5
RTtKYa/NxwSec4VjIjDQ5EAKcyeAhblS1v/EsXRgGpZclL59PrXe78Lr72jTlsCwS2gEsubLuRWn
qgk3pRPHtFy6qZasnd8cUsP0z9xoefpHOEkeea0I5i1Y6CneTtFibu1tJsCms0UU1l4dTI32heO1
FI/1ux47qVv9NQTDv0DoMoB5v4rY7O3nMJJstaY6VDq7+hz1P8omtaM/VdTX2xx/UuBu3aoxXN9t
E3Z/J5zHZ5cCVYxDAgFBGXH0vHFF+WB14W8iEdJCS+8AL7h8A7iHnNTJ3OlooYRsMBK53VddMfTu
C3NOU49G3WMhcPsubr4krTrHw40/4PokppPXurTRKQOZV94JWj4jje5eHDuLMvsX2arhl9roWuAB
aaBSSEgyqFjglOd69/nXX07ylx+fAxjOieU4BqtvTYiI0oJifFckJ0iVg8TWr+TnUUtJrFPN0r6x
kq599qyklLVBFWBjMxhv6yJYa6q1TlSqcxRh1tdcgJxQDw8BMdaEgetDXvzoKnIQ/EEfSunDkFJM
FkJFEbtMbTWn2aTd1AzHakrGvUPAl+Gpc5j057zMU+2O4TpkKXzfvA1vvKbrD8SoWAjztMLJd1gD
AlQhnSSKe+WIF9IRe2CGKg7MuXSypwJvA5uB2X8THevljQd/8H1wtfCqIPfxz7XlgN5QMSptEp+c
KOlGBJVUDF7VLgTPjWJoNPtbjeDruUDvHRYRpyi8lizrl3MBbVFXRUmcnNrELUhKVYGRb3qO0MFX
TtNO/OiogSiRbjbRW0eAUHP+fEAuc201IBeAGSiDhQdE8e7y+dyw7ATignusujy5H4Plqs+yqp47
2iZftDSY+xtni/cCxOUjCaxY+AnQkJjb65wCusNpmamhzW1X2LClRhoOZwx6dXNU1KKufqRhGze+
HGu0qBFUOoQ1uRk5X0U4ZT+tUIQBpOoepvYzXlTgrpo6ZdatFukHx1sTfjpKIdrWsDHWNVxVGezS
terwVLkBZ0dvUno5/+mHtntQJvgnXp3FuF/k0rSXaVQ+LqlPC4G5DcRjlJdtHu5wECntyWoxB3iW
lkXKg5unFkKDCRPdQRl1800JhFLHm45vkO9CO+vDG9WF67lkGuiBcB/QbQOgsAz5f13m864q54au
9qkYhbhPwgR9UK/GkXKIoxQJtafo7IpbPJp5ectP/h7TvPrWJvsct95FZYBf7fLhmW4mknBx+zik
Q/mV3Mz+h+mg9Ms9xP4Iju1yCFlC5lZ1iP9pg8Di6kJfmn+KItmYNjeqHoXK9DzBta7Zwbs8+z0b
aAFfE/qq8zfiFDokjkrsFj+ratIPpiX7MIC7Gi3X+TaErrV1Hco2/jhnOdJi266abTO4yniqBBaQ
P3WllHH9GA1R09TbSOmTPPSmUhZ0mobeyu3TqNP9femJPbgDFlcauyYDoOexcC+iaVLDGg8waf6b
qdpxm8GcaPkh9e1fg66GY7ozynThT30+da+qNMydpcq/WBmQha8XSTuxS4R9FbUOa1YHXzoaKRy1
pmTfwxAWp49ECiLUTpSImO7jws5/J4UwlO7u8z/jg/GFbmhpoNHiodexajVIeNNLTSA8OayY2UZx
G24HTjSrKKobY9jPjeVsZG1Cgf7PD8YAx5hG5IE0bC2UApTJdSQk9wJlQSc5xpPeUPdRwZ+g1CgK
syw5YYm5dTd65wmtxjQHcPpprAyGfpVlZ0cZJ9k+mI+Lptu2/TrprXo3gTxNvSJ1+r/qWCaB18ON
d+8Dw5m/1G2et9ugGQwFNbsBU3mIE+eYJJOz7Tnp2UtZTwS72YXLjqvfzaB+q6A5vwdSggFrmmxq
vnB4Fc4hoBwxHSN3SqxjP5l9+zudSB14UGzIV09zZcjf/VhRNVGqARiMGQDUHrZ0FyDsbxpDBnm/
gUt1i3r7vlFdvpUFzMuhln0MJ7O2GgZLy8DWc9VFSl0k2J/p4dcbvZX59FSBqPnGjOWYAJLDfeFu
UPyEdd474wb779wgjKY9ke/zPFH+h4AWYO3nQ+WDv44lSKewadH+wESxLiT2qA2iwMEDnHYzLj1w
FkN0Z4iYe4Y7S8feh6JovgxRZwWvWjlmHLLJC4kreETYDF9c3L/6BrxVbPzup7KOjf88mKn/ctzB
pIVLjHl0uVC2NtXdEefqqTeH5F51EowWdU2NJbwzWgbKnpxmcmkNBNZ5feOceH0GWK6UFkI8bQFe
rLUgw9TOsgdjTxRF4/xDFA0CTruOD0gOOtRJVhkbN45Z1xVvEjcp6XIId5bchLWBRrOTUksCLTuZ
Iw77Y5cGsXVwg8HZ13F+xlMy/yMhp3mwg6cXqx4QNFeDW5xVuIHljQVsrQp+f+XU8jgo47K8rjIj
VXVKLW3aUzL3yhT76J/VfkO5zRnhxpijML6aUM0eO9C4ig+m3kzP3Vz1ROvQY8SP4Q1YbyOSG1Tk
i89VMfSGBfUgaJXXJlWM4MwqpER3DbCw8rAgoKOvM5I069ax2br6kizCKMXBCC/eKE6xl6MoJcsg
06u4OYW5I5Nfia5H+ROyYAfUPJ3ZewNZcgGxnPUSoiqQQuwMaTx8I+pd7mJLIbWDrUuAGlEoiedw
nCkA+ayp9s8Ad37+jNY+f1Jp1sGhSOfgVyB7O/Qq/PPppigz5zW2ud14lZhY7ul7BvZe5Cm+BXAd
VWykG6D6xnBvFjLGCxgF4wIqSByhtJuW/KfsEHRB5sBF0Mzwl0WoUr8xFKmaW1q6BRCcIOJ6O2sN
cT2mmXfZQ2imukun2TV+BUMilPt21KzmSUlHazmbWZgccAM5yFmFFh9as47pfkrEGXcd47LyxGC0
rVeq9J23YqatcmfBMw0O0SjgBZqpxtEOrKlNKHtLW+23JWm3vycNl2HpEd6OUyG1pINSrhmcVPlu
gYYHERDpNajkz1exq50WztNyjePkjJzCXLdlTMDjJnEy4UmxctG9RWaP4y3A33lPYpICHy3i1LEI
MG6tnlcnDR7M0k7jwKa8zCJxOazaqKQf4iCCnuZFcN3o7nhqeSktcFqzUn4RyBA393ElSvtQA+gu
/IkF5c0ccuvnnFaSvCZ1lO70U41VlRhQmgPabHlDXOTdnbSINbgPDUE+rdfCvH6L2Ehu5SGuFY9M
cgTHNNjepex0C1cSBW2Us55peXJyFcoge5FM9kafTFwaeh2c6NtAZ3dItKGYlQ7pPqOUEvlGInTP
ltImGAOg+o0yxPUqyN/EGQ5zNcsOULPVog8MQ23rNMtOjPx2IvjFMBI0x0Vtn5oQ05FPQAu7NSEi
+q4Jq/ottwP3J+Yw4jgVvRi6b58PsOvlg3Pc0qem/7fgVVZXhbC1OcsgHD1xlJhVr+qmbNNWEF5A
n9O77ZpbEIt3D+rFqeEdBLjgs5FD0b9Y7cspx4ZUdgXhA9IpI2jBFblFJH+oEj0gOYs+JcwYD2dh
pHXU+1M38Bo2Dpw1FBVZqFT9V4EXIz9y5A6BohIS4AJuNihcDJ5ThHMW3ZgMyze5+IsdGs10JbFM
Ysrk8H05FwCO0rPrBvNkj9DdOlnYz07aTrWn4bV8xr6O8S1DX/yY95F9ox96fZ2iibdIuBD2YOtl
v1o9nCAhElNc/cSgcXJ5pzSi/NYaakGqzuCERJW0th7R6s9L/Cfa1oybxAy8caqJtbFx1uHk5E6K
s5Hem+pF5IG8Ra0zFV/KdJD1ecH+THtMjSl4DRKxNL8Gj3weqn6k4Aw7XI98R3G7WYLbkfH0rKqK
4fyRopZ/DZnHpD1pcS99kelT5Gv01F9i/FqjN8GXs7eBYWNBJG6odY+5OhYaEV994+IiQnQeI+gx
tMpMNqw1ithMqpqHP7WuqE9DEqFS8FK0iXrnh0Q+nEdd4Pf9fPhf1ctYHVgZBFANm94DfLnL10sX
kNJspeb3Y90XJqKillkgZlvdo4runvCqEq9lLvlKXL2Ok9llOxx+xUEtSa1i0W73k1GLe0NEzlOS
D5DXLQLFPPLkbl1C1lsBJSr+s1xAOK9xoF2tyBGY6AQHeX2Pdd48OGka/6+g2H2YMC1tS00tHlP5
H7FcLIGLfMWkwwhtleevnkkJoRiCRhnu0wpsQTyWvR+oWu5j8R8OgoOJF+t2f2PIL0vOv6cbHQeE
dIgyOZ9RLbZX9akyKTFgO1V3yI05ezFtUIJeRPOg9RqViv6NEbBeAN+fxlpEIjxVYeTxlwPAbl2F
jp7aHUoCGqmD5bHqdWCrys0kxogB6gKu+o8n/+WZS4UEfQOjjtyQy2eGWj9UFekxBwT45nfATPW8
KZ1Q5g8G6jRir5Q6fclaTls3HvzRq2U35KqG4mSRhV0+GPyCS+a96A5F29QbezCLeYfnO248FBX2
rWrF1aulGEtrFVgSqjhMJ6u5VVsIkXLuvXeZMUabUVrJ1uUYsCMD/K0uOep/Ppffyw4XA4fn4bjg
gYihllDUy1/XZe6AaXS2DjXk7JTcpWoKO6TLi+L+K2YyY/DtbrbmRyueyvtaKqV1SgkvKb9WWc2d
u5pF+IvUFC2Gz6UooNVaHfFIgg1Q2WhWYv50RKr+rljRxq02QXvaWEORvOQJRrUtG57rHmIn185Q
xKBdyhxmwCmvXWs4uHGaRa/uNMPQ2uVtgF17y4Azgj9xmJnid0RbmMUD1nY7D36ldm36p6YEhd+9
Ck08yFliVhHgyoJSXp7HQetXXdb90WDKxUcVgFu6IwLGDr9LrrzdXYMma1ORmRbeEUXXV75uTCbr
Oausdho4C29zB+2WX1c6KkltsPuiQvygCy5BeYSBPJ/CHK2y3ff1i524svj7+cf6YGxQHnQpH7mc
MdV1mqwiDK5D4ADupiIU84sWJQIdWab+HcZ67h7SSWo3JvrV2KetvXAjqOFwnjHXEHw37jnrmWl8
J2uRPqAgFfUOraL6S4nbuNh+/vPWRwYCVv6/jaED6+bYsJrhWVG01BAm1D7EdOrUFSgdgsgfN05A
uClSzHKbN9CtPFfJbtlaPvihiI0WpCfsEe7Zq+OKGQ9OkOGBZpKPASoMTb0PRal/MWat//P5z1z+
VasZt3gzHWTXnE/ARl7OuJRwOe5rtXVgHxm8SisSIklINktufLsPnuOgaqZ1h5YTje3qJwm3ge5c
xM4hBJhgfO/VfjDvs9pQu1sr5NUuC80E2gY2PUILWEpWK2QcawRcENtzQEIePNKLHZ7U0IGkkeXl
THhtSu/MHfr0Rk9mNV7eFZwMTapBcI65zK8eK7i2d3U/6ucyccNtKkn2tPSKINNa18sDxvk097jM
2P8oeWQcPv+I6xP5+8Opii7SUZxJBLJefkUDGqBsmkA7CxeeFl5wVwaV3zhzX99N4F/156ZPhv1o
lzoRXIqZf3Hx5aaEDJvqMYxmZ9qGZjuY1NGJUPySNP3wKGXuaJvP/9DVmvH+d7q0kbiQIhGkbnX5
d4qQMB9C38W5nmz1m5YHSeLLZux8Fus039ROHT9//sTrz0KFm1bQskkvnKrVEynFqSgfau1MVNkc
Pnb51LxGmpJOm9HuRYtlTBU/IQhH4Z1uN8a3z5++uoPzezGL0h/kn0uRfV0xm9peL2kHaOduAaA3
ozD/2IHZ+0oOc04hynODY9XdNSlN+0ax5hvj4vp1U9Olvsw1eoFYvUdn/6uLxK80kIzP+jksiaPp
i5JoTDPTXl1YwMIvHaOdb6yaq5Xr/QfzD9BF3N2h36wGIljIziV03jgHxPSMvrSN/lUpEuoPRlxp
Xz9/u6uZ/v8PowuL74qXzL3ucjQR4adqTZmb53aiTPww2q3yD4QIAMeWro5fyJeLOIO1/92mARrb
EfzXxgTnrH8jrzRRMsbamZaFfFMUVBE+9Rz73oBS+R/vDO+/EWXvAmgS7gKhuvyNGgCKoUUGd6Zt
xOk2GRXlbPWB+ghXE7lehMFrUzTdeKP/eO2vY8wuxv1F6W9xtF5tf1oUW7VWBMa5DGeXrAQDdH/d
dXbpm7E+bvI8a/7XgJbBd66QSjub4RbLl/bz8y/88Z9BStcC/WI9F6tPrBTgj0bFNs69rgjwZ7rc
WYCeQYyFuXIUbWTdW8lU/pmi2HlAtRTgNY1veRDWJZ/lI6DFYHcUTFOL1vLlRyAjvS0qDgx8hKar
7sQE42cPOCNEhhPGQDR7FFpfZzlaOVYXCZ7FHYZ5WVCi9IA1uZpubDYfTGz4cOzXNIlhia6d+EZt
5KmspXGuMokyrI6jHdxtbZvYrjy1QVnfWLevpzUUOE5B8Mt5Ku2YyxcQJZh4SN8Nvs4VdgOCdrLy
u5oics+pUdQ31pDrRZOTCPPLgD7PuWS9k7qBjJRSK+VZjGXePbZ1Muv7sRn6jW4pESGYTtzbmzyq
qp8W0UE/XLWHbXXjKnK9ttAb4jbC4k2Z78qH3lJlVApzKs5F12Rv/D2dnwyDXvuyyJx5HwShdpQB
4T6fD/irD8s6zWhf6JmUjDCeX75owabUhwNgB4QUY76jLethpwYN2pbNrqTvfeNnXj8PfgQC2kVf
jr51XWAt4PhPaESDcyHHKLhr9S5/MUrUZoCRwqbdSmOc/1vjCjU7j+SFLjUQVtD1wTqH/A+NyXHP
jdmW3V3hmvG+Sm1Sg0szH4e9OluGvPFa14Xk94cuxmnusoysK39NZNE3SYssfEqFFhLwQ5xZ/QMm
kzO/jM1oJJu64Yh6r1Vu+oUCAm7iySVudsF0Z+Nd1VZ1te0HK1JuTKyrsQ69iBgILlGIZpGarI4n
bjSZJZYy95zZbfcqawKzwDs5EIa40huPfSW5rdLgTM95n+Vcvu34hsvsgxGAix3lloqHmA7F6i/o
RVYV+jSFTz0JXPdaGGs/gwK2ptPWofSlSMNbXdPl3/ivK8fyLWgkMsCJZOGYvtYpjwF5AKA+3DM4
9Vk5Fnqa3aWl4zCbRwK/pTOXxiaKyWb2KRPQa/p8il2tZQbmFKAO3HWwtNG5vZxiqejR1cPWeooQ
/SS7QdrpvillGO1Nekg35tf1byUBd/mdi47HpNl++bBeb+M8GCr5lChKe1eiwX6ZzUr/hU/vhwsl
bgdYE8E62CG4PJ//zuu9c/mmsEM5hyEhMtbP1gsIvDac0KcEDM43qL/Gnsgv9a4dlPqnFZkF9DqU
C22gINEZ8vifEU7Vjcn+wcRbcMBUy7CFLwjN1YEwt0jzgcNun/WGfNGa3nDbPsdjqJiPNASgA8BM
5/QS46JfImNHJTgYSi5HT1RDkpPRFGmnetDm+cawf79DX45CmB7oC/BDvFfnV8Mgbwst7x3pcopj
a98Su21WG/h7du+ltToRcE7+cEB+dKh2R8dq4sonQKfZRqjLwoNDVAt0r2QIEh9WRwJvrhiz70Sb
Ofo9lh7FoDo+AcVNaAnsOtsd/6EQ3X9tgcrPTyQEloNPb6oqtxHuhbcbX36pr65/G5gYV7C+amxj
q5eeJHIWdtszwyxHqQnb023fAs9LJcluccnHIfR/YQBugDFzTCcNA4ddy5Ot9rcCKa72UcNayoco
By0DYMO65t2x7dgWXukzWi6TTnGqh99CS9T2tlGHsPcyx0G3FVp18vz5S/jgwWxqVKiwwnEXWRcc
LND4RcASdHbNWhDTgovjB60A2e+hhJO2Juf+JQojZb4x7a6XF05kKr0m2r6k2K+LVCwEJOimY/jU
tqbIQOKLykcxXQmSWcfkRqH9+mS6hG6AbqXMwSVPXd/wnBKVUg9O/KlL0/Av8pxG7ts+0dvHQRlc
cztBB1pyYCwUjRly1OIZlppSbnQhK33TqJVyY159tOpwXVm2s3c1w/rioIRha1S9FT3FQ26/luzm
D12h4ssSOpRTqOeVR/dwvMsyI8Avo/Qj0ruo3X/+9d/BYqsp8A7FWIy1FMjWmmD0ueCa2tA9D0qX
l3dGrMyORyqDRi4QvsV5m8VFD0wvljX8xN42f4RmA++wNNKkO4yFkgevgT61gacYKcnEqK0j5NSV
/aiRnPUVk1SUeSllrMoPpjF/nohUMH2S2c32ASjXFHudkYVf5jBK/9odBw+K3bl+ql3QrrtQ6kn8
7KhxF/nINxxIjSb0LDoIEqo09OPAuheiTrdmhxJyF5VKPPlBheRibxatsu9SB2i6GQDdx66rBu4G
7k0R/0lEVFE67wjakcmkJ37TM+7JF2kasihN0UTeIqpEuuMOiepxvs2/ohPvp1OLa27YdIUSVfeq
mFX9t26mxnTftIY2bUeCucjOiJwCkWBczY8Ef+q/SjcXWHdkEr9+/vHeb3Xrjwf+mp0DghuGg9Up
uO+K1NQqKzi3Rj79b8qHat5HjmJZaNO62PALghswj0z4Bb2scbLuTWMrC4lKd7N0J5u27r26r9oH
Az5r6PVO0f0BQ1nFvgyKprxxoHjvuaz+3EUHILjzc1/gT77c5ON8xNIRuso5mvOs32DaxGxUhMGk
8mwzio691qfVY9g2qrNXUFfVJPMM3GSaLOgNrwSMyqWqHvS+8pSxU40tQ7ujtdQkoTcPunibA5Vx
oKdq+VsMiXy2MzUxtkA+1XEjWsBjW7zI2aNZkum+VVC78OAmw9MGM1SrGOW9NPgfyCx3acX78sqo
n6pti4Lh1vxfTjTrl4EBmDsiastl7798GSoFGQKO3OBMK1tXf7PRkTbi4W+MQlpUU2n8yGmOERc8
TLn6gA/YvXdjVSnu8UOpg+kHPVmpBVWfW3fY64Musg1CshDqsTRzE7j8w6zWNgpr0vMnSQe9ftTr
aP6Z4FqJH5AcmwdsPc2Nffj6iVRjKbtxsKcBiznh8onRqLdlId3sCVeVppLjQ991yuy+9sJmosVU
3BLXfvRAQEAsd3QnqUUv//+/6n2IpugmBE35lFmDc2AHJJNl6mgzl2iexF5tgrI5fD5Xr7dZSuno
adnHP6o8p6GSubPoyidQ4o3pGUSjN6k+C7/L8sTXuwzeYk1z68Zjr+9NnG+WthNVPxDm62NFhuHD
MWM7fxrcKrAfYgjMhZ+4Y/U/konwJNOCn13oyUvndyYh2UIWpnV1d2Oz/+CFM+O5vdGCAY/nrsZU
b/exVnOCeYIERjpNg+aN9TD6aRmYrouqKG8cpz94Hp5XWjWgPem9re8u7RgOCjCn+qkgJ2ifFcEv
N0fhhTmp2RNWGD19/nE/2Mz5abRiGTbABq9SM3O4Q8M06dVTQCSB2CVThKXGAUgecEjWp13NeSPa
csYR2rGnnsym1Bdp/IRPqpU3rsof/Xb8PSyP73qnd4TGvwa3CgmFsIi+fgqDYNiH2lyedCn0GT9n
8Uh0LqLgz3/9e3f7cilbnH6cIZnFwLXWUA46VgYkgw4xZmyQkBlEqvlGgWx0D3NpU0tP6q52CGYI
ebRKmBBqQ/ykjyqkwNzjvDu0vpZUDqhsNVd0sO7CxpgOtNIDBC65Yle6QbpumKu5r3Yz8oiOZSTC
8dXpP/W+kP0uqlV8hYMDdhoVZtGYX93RvpV3/sEcXpQTNNyRETOdliPtv96saySKPlpt+lTVXfqi
Rqm1w82MKyDRh/uynOUd+97d5y/3g4sh7ZDFYsJR0cLstto0M7zVeR3M9pMB2fOJz4maQRv1X9VQ
a3tLaZLvdJTbXeR2vOkwtMr7SghF8wOUTBnhhWL6z3OLLpFGQg971oLPXN7Sv97C5Lax3UCBfApj
IUlgnggnzkjfGpGYOtqplLDsbpwcrof0Uk7GakMDA2n12mgDyGGQSS/tpxT3igJjHYQrL2F6jRO4
HZg76/HG0er6dsITdeIRl4Lfgsi9/JEDqSkI33iiDOb5ZxS3hp/Oc2x5dZX3288/Mb4K/m0XEwh2
MwijZf9j2eJ3Xj4tMGXFIS9yWaXtufsdGS2sD7z4aIvfKMM0Y7MLcbf2UCvbWCOwb5BgqcOoC41X
Znbq/oAopzSqx4yqpiPkUYUghaBJ0oNZWKn6l/nWWGBvkt7ZFBIx3e9WC4j+NIMZZVpCrG99wO0e
3o8qSYQIRlvOWxDVxzt1hL7wErZ6aDwsJGbplSYWNl6ESDr9NwUqLBH3o1ZOnPN7ynfpBoGVMt0T
0KF90cKsMTsfaJMKgN8wO40b5eRqrwp3NDaCMhpfuOP2MzmIBhGcZqYHO4JxiIPG3tlJT0kC+7vd
6/3DcqCXhxptys4cxqjdVAmV383AfEyB/6CM9EJFHaPJH4gtVF8xf7aqJzlyBn451PPZUSrX3qam
279FBvmWG8cs1MesHdRnMZpisjwzN/rgLkmKMjhZUeigmY2Fec6coMkBAqbiu5nLZkIRLoKvSTFi
Zszwy9ebQm+1v5xHTf1bzjQsjkVoEteKpa56mwkN+V13lM/2nSqaI/NZASgDQ2L2pCym+KUuaLjq
RKv/IBiyOsdGWE0+faTgKZMUpOCrSulnPWW6TVGlzRGqapH4cTXaTxYM/29BOPQv0pbBn166IvWo
vufZXa+F4Y8Sdd5fSpMi2IKxrsJnfPWz7meSe4CXAnPQfUJ72vQh1/tgeEjUoXgDgcMtahIJ5d9K
dyMCAFLiRwB7aARxTdQLy03sNmoLaz5v3mYMI84xElFSEVnnkENEhJgb7bgkhsYXZw5a94wOgUwA
Rc2so6NNwyvlziLZ4cvOjxzTHNevLTI72BUisCxTPFVna87bdotNKWy9JLFKcu05m9tPNqljtqdC
ufll2nbxuyu1QT7wo6LNPPVOt51R0d8jcs40zxjUbnieHCxzm3kmtX5bB7L6WwYgMTnuqcPsF4Hd
pa8d3UONxIQCCr7RN8J+Iao7eBsMrrfPmHPH/uioUql8u+yCaB9lBNdSkJn6ehNUxTT7JZZPo8Vd
YLYMc7ptv+uWdghacqFm24ScyGV6hSQCx3Erxk1Hu510vTES3MXcEhB2vAgU/UStAI5bWi9+9Dmx
Bz9FWRnaYwi4unvWef0/qOAU/ZsR2QRqegQRaMVdFKbDSe1FXfwKB2S6Z1qxM6yqoSY5kaDxxv7T
NWEy/NNEsWE9NGAw510G6mDySstp7ws1dkdvcW/ofCKApaZs3MfSCGrzKMNaHTGw9DjupprsbX+Y
hv+j7DyW40ayKPpFiIA3W5SvoicltbRByJCwCSCBhP36OdBsxCoFKzQds2q1suDSvHfvuZya1hGx
IXcQDx1x5A8WG0XSxuiuACxSnizYKy3cZ/YKez/ixPlZOHlCcqBeq0Mxy4G9plLTHBaoH/XQicXs
rafZlt4TKL244vnmrb/WhN72K9XI4b6Z59k4cPzRdm6fOcEOCyqaNBW7hLik3ZT22zJQRCSasphg
EAO3iA/ujArtpbfroLnjeqPqU5ZlI6fJogGPZ0jTfcAeERsbWyjxqjRSZK4slRcbBlZtZByLqIG2
O03w9/O6RbmkJo56QlhjOo8R/NEcq0gEEK7H2XC0Zzxau6iI8muChovli0YVel+wYWy3Efwu//6P
NRoRWuz3HPCe3KLUfuVV/KIoWaRrkySw9sr272JxdmCcc0yk+7ec385jE3WbGCZ8Kj6sir7aVvUs
fiQcbWQYTY7zZKpmurLBvdxt05BwaLlzZbjnEVG8v7qZyhL8MJNUGUDPG/ig+l06VuUvLCLGndG0
41F3W2tnzE4/rcBRRTIce/u/j1ft85MVTW4kK9QumdUpjV/IqelyCqxD4tmcrMoMrZoumNFV6Q+t
KrJto2ccpWbi60byUgYgjo3o/rklhZmBSCFq15jMggtbnagQfxImVjxjzJXRVs/M8VUrOroUecPC
eySK1LxynrwspDrgBdmQcsUcaDnvvL/3RNEB2mKWeGqttAoLh8SXzJPxrWwlewNCBOu7gWhxfz21
RfujrjAGU+6eUJXZFHv/dV/I97UQ1znrsBnFbff+x8BNo2JoluOTP0DMnDJDrQAcKEgOjvIeA6Vd
s5v/5buiB8j5Dq0QqoJznS+KaW8uOmt6cuoCK7RMnL2w8uHzpKromkf/fPJYXjAa/JRDFpgkJv33
F+dmvhbFflw9d05jxuvAUgEISUkmZ+Bl6ibpmuaBBqR4/fi99vlr/9yLMqxt4BOgqc8uH8vm+2GT
oQYO15j1s49fLLqPypL3iQ+x/TJbSbyr476K16LkvHVrkSX05ePRz2/wMvqSR8GHjfyNnu/70dnd
RX0NgfGZIhCgeFFW3iMUsv7gtj1JNR8Pdj5zEdtHiQvpKDtyKPHW2Sbfm/PMcvE/PZuD0keynIIk
RLdI0Ch9NPOHHddJcmXIi3YarXyO5WQG4oSFlX9eA0VlOVRIoOWL0Cy4z+HC57KIQSq9jG2ZFPEe
deRgfK70kb06+/k5WCOYsX5UsUnrs/FjY1qBzfIA6CT4zcJ4zPxsi9bWvHGsyGWBtWKtXSUCWhwn
7D7YgsGCxg+6q4ifWZD0KewjiNBhAYrOff74ll6+tFwe3BuOTovy+NzR0GVROnCaUS8qHsXTola8
aTghvORqnFba2LqnMc2Tt48HvZB1MiA9pMW2Tr0HOsXyTv+x3Iku9uvZL6sX4sfhJIkG0NWq89L4
FDud5xwSwrzXZFQKPNpT43hH36jJfmq1xtqB3e5rfMDdVO840I77YGKfszcnTY1PH//OZbl//2kt
gFSmKva3UBLPy/WpgyQml635PDVlDS6ZaonaWdjErkyLlx8R4wTcVk7hFBvPebiGqmIqzpb53Ms2
m7bl7P1y0JylK6PXaXP8+0UxHXI9HGL5fM+/WJHXdgtk7VkrNaKr8rhMDh6hWdOVledvF/XnOGdn
ZETsWTHoJGxwGpA+ZhWUCCGglCla0/dBSvbxZf1tOADXuoWoEG/OeXuO7CavHv3Zek7pf7Npq9OT
46TFTz3Jy2vV0cv3gtI32vJl5mXIcwFCmpXKS1KTs0aUD18HrY7csKeu+elfL4m6/mLDWb5P3Ahn
C4qUOqRXusgv8SgNQmE7NbNw0m1bpVlj/vh4sItlZCGyLNgfWrs6m5SzudWFUGr4xDC+WFXeNetE
lMEPjn5gyf3Onm7QiaUvTprVbzN2rOHKB3AxCy2DI0HETkzflxX7/XyAXMCacyoSL5ybCA4MsFRb
OPz8IMyiuIh2qs7LgxG58+HfLxrGAHtg5HCL5/X9uDhi8CRiM31JVBPRzCH4Z1N6Xfwyk6P8UoHz
pTrR6W4a2o50/3k5Q8JAIQXNGNQ7VLdno3tE3WlWLfFTZZRLrSHHvTaW2ne7lfWhS9prVbmLT2QZ
j801Ly3yXoBH768WdWeUCISFL/CVfe2YDIaot2MXFehnIGME649v7sVXAltsEV8tCCviNc55X6YL
kZPNF0GgTawEtRNh/wrm+loS1wVimnb8ordbtpa4JK3zTaVtJwUrrZhe/JQCyTeSwS2wu9KPCbtr
+u7WLail7c3ODaKNReuKKuvgSil3pRNMx8JLnSIs3KGd91HqKKisTg0JheDddkg4907NfJSuLJoX
30/qfaXrjUHGmNaJVd7PRK0CueFcH6qSM73aYdEHJkBGnUvufZN9T9IWTMPHd/biQQJVZcXw2NMv
MonzbknDXs5TwAdeZlfz0GOM3n8G8ZM76XbXaByXQ+Hsp6BKdhEef1je79+ZYTZjrHhJ8wJeW70k
SR6YqyFtnwj4c7rtx5d1udf6TanHlkT8Caej30CJP7YFKG5TDo9m89ItZrRdNLbF3hvswFqBOlHN
W6CrrF0ULrOzS6yufkbzP1M5n0fKHUbUCmAP5Twn5VpvPe1x0oU0V55sR2QDfWyTPWjH888s9ulF
kCZpvjns1/Z0D6Z6qyn4QHCjk1beSxw24oqi5WJ+XTIvoOEslgk2yudIFT7xJk9d0b0YXtuD9iMx
Bah93T2MZlN9mUyv3thEY+8y6s5XXpeLbfPy9PAR8yVSI7/YoxuBkHFEJuNLnVDNgypY0zonb9bu
Vk2qy3Ynkni+lsJwMaUvXyPtQ6xDfKBIpd6/OJ30WSTxLL8Y0ujGnUZPE1VKnRG5wHZtuCtJmNkW
bf7PSwnj0kCErMBuADvO2QvbNE6cplbTv5gWweIhT1U/JtZ88HHofO05IZON7JrXaioXn8myO8T/
RcNW99jBnW12+mRsMgXd6KXsqGqS64WQIwx6rRDbaPCKevPxl3Jxqqdr6SEfgZTH4sG0fnaVqI3Q
tZVT8mlCrX5KJc1oIxmyG2p9t2lT7Vw7Ne4X3OkdpTpn33HJd7IZ2n97s1i6IF2xetHpQvBMzez9
Q4aVkjhOTRPcE2wrtt7EMXUbmHAQipac2ZUL8bb6t33l7zFt+koENbFNQQzwfkzIhALwcaQRhOVn
CjMM2laUWU1yN4nu28f3+eyxMhYCACJLXKTkv8+e78fypCMLom4DKMx6+3MYRbTpIKKTkeNN+sO/
jkWYJTdyMSMw4vnhVsSF5sfekBz9yIH9248OUHFAy81a1T6Kro9HO5sTuDJsoGx98FrznSBVfH9l
C0nRBZUeHeoisPdFMLUPejbJNZFD/to0RXsldeIv47FoIUum8vD77Pd+vFJjMs7sxD3AoetDH//6
vtcroDVKNsEuI/v72r7g7yPS3edchVjFObtCw8TaPXezcyil8zn1pfHAwt0ecZ4Oq8YZ+t3HN3R5
1f84Ky43lNomimQAA4u342y4XMUdcDOSPHJUIWu4RXaoOXq1sbrcCCNdm/apUDMaqqDYRYElth8P
fz4j/B6fyZ3bi2+GCtvZZlK4gNs0VfgH4niTr4kvi1NcjvpXSgriq99ris5iYOYryyn9G2Hr0y5C
YHoUs61f+SlnK93/fwldWOpR7gLUPDtgOhbN5ZFa9qEE17x2unn6CVXD2zawEe8p+eWotCAM73Mw
r68f34XL7xUjLuR0Fp4AKdQ5WG2mPdGynXMPGsbwI9o/gsYTkT57lbzmL16e5/nzZlXlqevLY/fP
piGBm4fjEUPVpV1vhy6t1ix5pN8S6LFzJ/T+H1/a2Xr6+67ik+O+oh3ksLBc+h97IxhsjZNPBq+z
MdkWpcysPfkkl66MVm/WzUR3eMVdba4Me3mZdH8J56P+sOjLzn07SHIAn0SjffDSJPmPppUI3bkb
t6PV6ivYmcaVQ8PlZYJlYGeLkYK9LZXm95cZzLS8tHiwDn1hE3E9pOY6sBP1FEVl5ISS0+CD1pm0
mT6+u5cvDsNypKc3wJWinX8/bFxG+jLr2kyHfbozYukc/Jb9IOGH7uPHQ/3tClH7+BSWWL3c88+D
A27U9krYh0k2+ltL5/JLlFEYIu/enceQEt18SwhpNf7rnaUowjEbMiWbsSXz6P0lAlyUEYEAwcFF
T3UrTdhBq1ILnBslJuNGQwq7anw3vbJaX7w/y6gczRZJG6a386v1UA+1out97FC29xB7ClKSiU3q
u21DkgpFbvtXRrx4lLAgdF5WxmX+YeJ/f50j6cSRP5rOIfMmk+iUUiT7dNKjMClq/dpmhP0Of937
eQBU4h+P82znR0/HJAamhaLpWsOTcDCGHOrGBQaDAWkIwrEJ8iBEEt44d8h7a/0H8KoW55XlqYNe
9mME/D11gBP05gDoA7WF26zMmdopDH0O0GFbZmLaVC4Iio2FnukhzhZNs6VP+guL99iuTFjEGg7o
eKDnGjtV96BbIhKbuY+E/GK27jDdDEJr/Ie+gnC78ZKgdvb2JMtmPdlRZP6HsD/tV7bPe3mczcor
tlbf6dW6b+q5/4z8z7SeWdwM0lcEoRChjopIhGVeRJ8qRGEkhJbE/2wqw4g/l5WhxWtTpN1dbZUl
JzMu9o6MA5Gc5DDIJy0bR7rAqVt4m7S35XPB5uu7ZwrvWdnRTD6eFWj7oYmtN5NElB+607faCjdf
WSFa19IsrAsglKEiz/3Az7RRU9VdLjcQZdPuGHdt8jDMwnTvfFdAZmiwwd97qR4/YWPJv5ZsFsGl
cPtCj8CAYxY5KllZ5DxWK0iFvvhkGCUC7CEf7P8ghzaULQ1jlpt4ipS187uSDrsYtZ+NtAtzM2jS
MdazBWYg5L/rTnDBfdidoglCtG5FfUq9KYiKMMmt/tbrA4QTGchA99aP6ImvKJRqJEO5ieneJtnA
bZ2B/j93somjnejz5LYhkLkJdb8efuaxQ/wsspcOSkqs/cw8gwgX9F/F17jIIC+hImik/qgVNYxl
pxBF8cCx0NZ+5Jacj62I/eDHEOQi246JKcW67zUEpoOsx+Co1a1+Q3UQpUI7TRIxmhpHwDgOVo/7
0iNjJhRmXdhbw61YXRvdqHZOgvDsHhs+asBe9ijR0T3F+W4AXzyuUj9O9Z+10Wf1re5B9t9IOjvu
WxukcbJyiMbq7iuhrHkTW8J5g4IK7I45o7nxWqC09FlUazj3kTOilfPducq3HmiwNYSWqPusF804
GStbWfaN8mghdyG1dTmQ1zKN2quQwfxok7k0f6enUE3lRkSd+AEpIlNfzSnSvteD4uuR+GiQLtfR
VBUk8KgZjg2pu1SR46rpKkU2U6LHzzKxvHKda1NfnLyprIiUz119ypmx01xfKRQrbUi1Odee+RqR
cxZm1R8HzC2Q25O28X7mytQ8qvu912wJi1JTELJ4J1/yTKM0niPUW9pZyvmpE/It94UagI0R/IVm
DwPbs3L72dqPUFAfEGga3tFttVquqnQqXhuZSpuOSS21DYmssue3tYX6AudwUEfyk8Xey1UCIWxy
Kv8UV9Ug9+Vs4IBnMRzqsIZ6PZ2KTtrtLypiafur1+y6fkjymmbMigiEvt77yqmclS265lAS7UAF
beqHKYTjDBBfCwYdWprSnPqGyoBd3OfDWOCptqzpFyDbYFwXKVM2ZMop1ZDxQ4zecGfN9oG2sO2v
QecZX5pmKB9SR3P9bdz4YxVOZuWkRMblGR9GO3fPpUsgK1TMKmjCpG67+LZdcpkAAil4igbyd5Om
OqUOxDC6d0tDFsmy21dpcMhADXwq4VBDe/Ri/kBgDW3YeW6MFq3iVdmC8i6OjU0AHwYH1zwJbUlD
EKUqEAfRfso3RdSN2XpSUv8ciFlr1gNJS7DH0rGjjOil4uBbDSmSihg1qizzDJOZwEjT3kkSA+wb
KWP3WylG/x5EDB3S1u46tDeF3Wcbr+c+/GiGbIzpYHRxvxr7agQBC68Slrs7RlbYUM+Kt7XTdDGR
k00KDRFhE7l4HP9fNdrgb0MRBz9G5IkvbmNJZ7WcbytUTsH4q+8yZh8L+OUpU3HyNLsVLPk+GJg4
iiQJPmtabxUHM9EzuYPrNB8yXlO6bVEVfRnjQqKD9rv025h7+q0nMaGstbnubhMz9+NVMk9dv/E7
bTwEQVv9V2gIkMNhMmsPbbWm8McF1lujma23qtxWyk0kaopQ3eilvwgdKamlVl4VLFGbBZMQdHot
AUdgz9sZkVawIxYZvolqes1YYSfhIc2tyu+ThChNoDTm9GgSspKgFXO64j5I8vEzOsjiMUujdN5q
gSurezuTmv1o2Rptw5ANc9QeRgjrb2paYrAaK5f5YzHOzmlSAwm0mjaV3+pIjV/1RDr5Fnt1YG7h
1DY3ydLOI5lX2XftlLtGOHQubrh+KUHtpDG7N16JsDf0kLq8FFSBX6HzGfIwzt4ASEu2PBUbFj4H
b8MvVh3MB7GyCJwqtrKKOSVHqi4RcEXAvPdWz80NcwjRt4C1bJsFxxa3vTO4n4ao1rGYSic40hyP
nbXb2pk4NJEc2oPFyU9tiFns9E1TBRpJTVmHPLHIWnljpX2B8d9Nk3adVsQorpyWPmXopsoZbh0S
V+4HTr1ynellq1NUFYtoznLTmyKIg3HrV6Vr3dj4EX9lTYSSMQHsTbbAIFQWgqton3xhe6hg/bTI
Nhz8u9fOF/VXZcH/2lC7VXtOtDoNH9D8bhglTv4o0qjuEJnrRR8aWt7hbwh4WDssD90TSjiyptj+
GfdTVXvsscgp/hrkpjffl4Xto0LNCOILDc4sZTi2bGFYccoKBCwpPlpo54bymIYC46dnp+UAhH9Q
t0rzm+9arA/5jaUP7ashqCeFc0UywLMuCrxKfVP6Xyynle3KGET/mmnGmB86khHLvWnUUXziT1jB
qtbaxAtbM+nuffrm2clP2uGX18d4JRNXOuqzUam83sRto1N8LYRl7PGvLuFN8wT3MrUNZe7S2VdP
TtJlKRfImXDdWpHvk3sYNRH1E7O+m7oa3XjS5EYWKvbA1itECZXu/NmM8rWs3X4TVC1SH3aN/WvP
eqK2lT+CGh/iEZWnkw8uwM3Yi/8L7BYFIA0OM1vzPvfByold2w9NLIDJYazElO003Z+8sOl0mZ46
YyptSqhWVO6LfEg2yNadaFd4rfU5TeRcbRQhQiStdRP7siCYp2cQ0KPcpSPbyA0hqy5FJ/ZpIOW0
0fH2IgjyJy3VBmsbo4b0V/Xs+Q9ZbKCbKJHG39aBVcXH1pBIqK3JsPN9l8f+axKUeOWA6/fuVoxl
Vq1EkkSS9dU3m3Vedzz1oEpKdcQ7hXvNwd2RfJHIhBr8kh2uoRKB49qd2OCh0EfbsS9ARrBjr11D
3EawoaOdrCNyA9MqSrNDDhqDD3HAAxJSdQTjXE4pojGTsLbqybUdYzgmvPSImEsZvXhzojWhqcVG
B4w6qH4RgZRjIHHYCjoeq81xMMFCd0PBB5DnEay8AscH8ZoUW7HX6l2xaYMYf0WLcnhG7DyzpSsk
xPXQJjCaUFGv46Vfu+nY68tLnQlq+3G8KW0/0fGiV57xgIcpb/GkCeypeqBAY01Okp/ycR799Ti3
+b1bmVVzEsJU6xakliDaplJ8v209j+rFUV3Qrml88Qu82RGfSkEM54teG9GwwnSm+ABM7InbodEq
QpWtNjEOnOw7Iw/HqlbjvYmzJz+YziSCsK2gHzCBJ/U2Vn0zxCE6ewQgC/iRXbZnApQHMRO1Xyq/
GRuqHH4fr42+yKotkR1esGllpz3mlNetb37C3xzWGJWiFeZNV1vX4PO0B1XbBlsDZq567Tc1w8rO
FNUtMNyWbYootCdZzcOL3wQFIgHZqRyMLFBGrVHM3z6bUwBPmiqrG7pLZn6w7R41vBFUPLnKGKbu
DsajF6yQAdTDrd0KtjMUGTPtgZ01Wy8nlqX3TOSM9hU7tRV9mwfZ3CkI8mqntaDTrlgT/1ZRoLtE
DYoCMqffs+KFk1OH6VRsH9AOH+ceMZaJWHYVdZq91cX0tphldx8XMX4XRM6PvTD6Awrk4FDxXrw/
ZQ+gUCTJe9aBHoWX3Vj4Ma21YAMPnDobh3RJ3iVt10gaaR6jhGkorIfe3OeO1phbwq3g8rrsST6h
ComTTcwU7oXUctNf9Bl4Cq4RJzd6g2huDbrDfbGDzi5vQOMbPymulVtzSqbk1nNyHp6i96mtu74D
UtVqHDafai9LzZM5DmIEsgAlfTPZRc/NaPNsVehVee8PPZNiqBEYN37La6wOYTX79hvtlsg+GCLx
P4EHj6abSo7OF1eB6whLlpA33GgcAgM30tKtsmet4PTlIzbhG5Vkq6eNDz84HxQxK1WBi0rBTvJ3
hDXW6ph6hN8dQDrpaktpaD5N7mCWW4NoQGOTTG7+aQr8LvlUaxGsa46EQBLtDk81q4OKrvQbLgoX
wHHwBaF7oLlBmeTsraGe1g5g85KjFpT209Ba800uUpPm+FyMlKhj7ycqyWaXjN3Lxy/PZYUG1wwK
JKpRKHUQnbx/d2JO9gSdVdkxUO7R90T0Csx/kb0N6TUL80X5CYwtvqdFZYYYwT5XVhFnNOp4QNzD
mNL4mxTfHlDZaVU3AtNAVFy5p3+pwjMelUvaYqh80YO+vzSa9TV9gMg5uHWQ7s10zh60eSBiu2jc
6bPZEMnk8aKczLQjaLSPPPaAXV/bRx0f/+vHt/niAaOoIdOChwwnH7XXWUeAbaEZqBI1HfGQ/b6p
OxMHA6lpqEgRJgpm/W9tZ/7IkijyrtQa/zY0TAyeL1QIB735+9tg1HFFw1B3D1a87Os4vmzZKjTb
gB4JW9Wo7P7zuE0nL9f67cdX/bdHQAsAWjJJPIhFfwfm/FEot2yUH8Kb3APtEIh5pbS8kKkhWigE
WreiLkK48UB5xQgNBWQ7hNMIElexat7BPC7GK7PzX15BgJD8s/AaaSeeve2W5dV9DD/mMM19u6uH
MpBrbdT0YzcWdUolLRuvGdT+cvsXBiUALLTWFLXP2rJtALQ/rwbnABPcXANjiHeDAygYP0lyNI1p
3LUNaVLWbIunj+/+X5YilHEIOvm2LZv5+v2Db42RfIKRLkWglL8tojj7TtW1J2890A4dMaVLXsYs
/v11o/dO83359Pjolvvx5yM3RRQv9TMyTaApfC+KwEq2vYlhbTC9oVpTTolXNpYuSMTTHFzTyPzt
di9dJ/5nAO89H37Sxll5wEcPQY7xr4S/dvLHaXiQg/LKVZs00c84rdp9yS5eXFmIL9uOoKKQdiCL
QbWHGuj9pZdY/goKHPRVOyoNYSaZlFYc1IlaDdqhzMIMzfdqNDkxuWnv3sKULv65d8KXjMGAljWG
8eB8zqu63gpaojcOYApN9LoyPiAYusm9cr6iobn8thfgE3kH0FsB0Zrn1MTWG6BFzswrHTXdfmuV
MIxZIX0KZyKxC3nTiwLLTkM2m7cNZJ7Jx4A6e7JFOe7fDL3RX2vLXeQHkgsZkGmJu3ZR1jDpv38A
LvhbgxhK/5DU0tmZDZv40GbXv3OLYD6NaJoyApfH+cErpCpOnU5SwckusVicBGiLNSxrKha5kTYb
TbRI6P/xg6TBz0vJ9M98iGb+rE0Z+C1LsN9lx6Luqce6GdZrzgJrI/bM19muNj2osubKoBcfBIPS
MsTvg0ID9erZ9D+3dkv/Ic+PjjC0JGzc2LxrvFyekjgu5kNbpEZHDWXKkn2s4xb81+mA4Wn9wBwz
SDUlHOP9I3F0abLm2gRXDfheVYl4PGxpulFeKgy5z/BVIhnBuIDbzu2fP77hl9eO9/v3ZhxSCOrd
s40xT34wZ7rQhyhuSKExa1hJJiy0VdzGwxEjZHVoXDXIldQ7/e3jsS8jIzy6w0wHCz4O6dP5bGBx
LJpqMaUHnZDCT8R7N+VON9TIySujVY2gMahvxlKiL2kToaLPg0nCybruemFRSCDKeW2rqi/j1UxS
Y/Hd8MfaPBEjFeu7XDTW3u3y8b+Pf/TF+risFotuip7dYgs6+4DqctCo/dk1WyZcvBQp/pvIXtma
TvOrHwP7Wgjk5eaT4RzuD6cX/n+unDL6kdasdOtDEQO6tymsvhH/k29VabTZleb5xWq4XBqdpIU0
sXA/zy5NrwifGyvEvLGNZDLvUG1hlbRcgiCNMU03g9/rL2k69Ve2HJfzJHcUJRFNV4SizPhnq8JC
W2Bm7I1DE4h+PFJVNTfKKvvblK3XV5lwbG2A7mOSDgoRhVmlta9N1VNwRtcQX5H+XNxxHH8oxOCZ
UPUHknh2F+pJo9CipHUwwNR8wQE73NtWbAUHEdh9+W8OTh0MHdJmXibsjahVz6+ccI7BKStkOBS3
0DqSy90Y+5QXzz9oJnIF4joaDOYTttPiClr44kX2mWVBNmPhxJ/EL3g/7Swo3bTkkHuY3bEwQ5Nv
59Yq6U1VZn/v1t7tx9/N5W1lOOQKBtnEHOHO97kxwcAjNbX+0GD8Xtdqyh4wMWa7cSiu7a8u3mOu
jFY6slVUEoi4zvaTjo3PPZ3L/mCmerYTthltMoBjKxFT6iSax7wTRqz++UkuGkd6+cv9xKi6/Kg/
NnXIQDyFJLk/BF05+OukdIt+1Rc6nR4al3axj2cpXzMpxuLw8Z29mMLRqzN7gjdcNKTsbd6PXFOt
8QAozgfkY9EXe47NR8q1prOxol5vj1PqEdVGNhfQDnhQ8B0+Hv7ybv/WcHE8BpULYvBs+eqEaDRO
J/aBEMQAk73uJWFhF9VRDbm5yVvxKg0Icx8Pevk2oXNcqDDsnh22cWczRjrmWjaxlh6qtM6PheH0
1orcO69ZadSXov3Ho118KqSdY9GBv71Yzi5smUOQ0BAwvOZUy3oQUBtqOlhxnNA/dMvhlcoud/if
h8T8u6jz0M6imz17ndKSnCe/GNQJeZ5Bp3Mo6L0VGRsElO1jfKxjqa5c5XLP3tXIAqpFUHZwJyy2
8vOtIdEkZcSL1J10os6NXaJA4R5qRcPw9eNruwgUpViEWIoJDz8JA57v8hpa/26W4fyHylPVh1Rr
3XKVUrpNf8Xt6D77TjtOwWqmMAfEA2PNV533V9zST8ke6NIO6c+q9AY3JHHcu6bIvnzY3jL3czrj
TErOvfX+c4L/AKst7vRTLShOhiYm6NBER/DoE4u2F+10pQhz8fmiskfhtHDzDYQ55+wqIhKB5I4B
zdtiHL1j6832HUlub6NhJLs4co3uMZOWvs/6Idt9/CAuvqLAW8oeiwL0t9B/+fd/zFlIsB0lCD07
EW/Zu10oLAuJsjNGrrgh0yy5ss++fMGWS0VQS4ELUdf5aXtWFjl1UVmdLL9q7M+aV+nFVhQYWK68
yZe3lJO1RVYSvTbM6+fIAGxS9GVdrT4V7GjSaQP+rV9Y013+RTiTPx40RFcNrGdN9D/dyK6+fnxf
z8cnSmKBFmCDQ0yGcnl5xf64r30a6w1LYXKCryu+Wrlpk+nogIU3F2pH1FTZd7zP887W+iJefzz2
+XT8e+ylusD6t9gLz05Q+Sg1AkgYu2J1DdMGkCQtEDqKXj3/pwZRfh6TZvzy8aDn38wyKG8wh0qk
xBwjzlZcPvbMn4omPaURn32Yoml6sgdJEpQaCffM6K/HVybIc0oD6+wCCiCsFRsDC+85chW5o0nK
ypydiFFNNqB+ogOAZ/Vgealau6Nb7GHi16uO0GZj1SjEah6eqit3+y9PeqklIIQnFJM3+2yyyNC1
yJZu1QnvuvUloE93rwEgPvm9jUDNibLxGHjasHagsFz5mn4vrH/O18sN4CCCEJTNDraVs3W/RcFj
ACvLTgndRPIN6ABjMo9pZoUl6T6fmgI9F723hiDeuZ7nA45FLVrlsUbjXA09gVmNOW3Jqcy2KPat
NSgmd18j1j7RSsi+921yFcP9u5R69qNx/vNR8GqyWzk/a3clB063KedjMwTZnTuCx11rA7LVEJIe
RKRUlYCbCTzMVshaivEhy+L4re2sJeQgy0HZNiwoL6Up21dkXcMna0zjYq9lpquFpsticROgWEy/
4mgpxm0UVGl0I6yYlPueZvMNehsRf06knbyOqZ4HG690h8/AsPt+G01ms59o56L4rmPtLamj0YA8
YUXJRKcmq+U9DYruBjdiM5ch1bsyW7dt17UvEz36fDtKWYP8hN2gmzvMBbbBk9Ad8V1U0tgwq2rJ
NznLqb2rzKCTvJVIYVYE01oP3Qjd5FOlnLgNtcnoYrURVuvoe9sqq9cE0PG9kczdt3I03JIkM7P/
FNN+gno0p+ObGoxaQ83Z5PKQuxYnxYAprw9tW6UnTUaOvekKb9hWkUOlaSaFaWtaiR8dg6AhL3Us
DMIeENb0xUuF6CW7bwylD3sLNMQdHp1FluB1wCgGZ1bgdys6PSvwWJ62SRuZi9umyKODDXNwDIPM
ld3j5MrRWBkVHW12g8jhAIy1bbyWHvHugLCpB6xTXQyfBhWJ8h77T1ytqnIm8FH3e/c0YWCNVk7X
URQO0lkd8rqtVDhVsJIU6a59CBfJ/4b5lXhZ05Rjvs7oeHbrmJjarwA4bT3MBgVMy/GS8UcH/LwL
U6Rjr/4AneKuzy1S7lVhmk9BNzXxXUls53RbM0/gxu6l8Fb5PKJTEZOyTm4GEzUEnte0m5QewTe8
me3jkMz5EmbsTe1ujlMvWdHDT4AcdVaw9QagezsjsnlFkN1PAJr8Nt/S/od8BpLWNFckM/v6Vlpz
I/aDkHq8YWdDUpxRSvWrn2L5U9drJ9v09OSLB9uL6vxm9iPb2Gm9I43bIJIWdZnO9T/PnTPXh6BH
6uJ4ztA9pnNhGTdUEYuf3ph0evg/zs6suW0ca8O/iFXcl1tJtGzZzuZYTnLDytYgCe7gAvLXfw/z
3USSy6rMVE/VdKdrIBDAwcE574LgBJ2TfT42ir3Gg/ApFJhQ/h5aLZr7po96MIGDU34D3hGK/0A9
pPKjN5WB/s+j0yfjCrZggh5Z4ye3jmgbPKQHWQFQoDq1n3h58ErVzvxhcPIyi12nFf3dHGmBPpVY
QImWnIFmh/ytUrsk0Vi5qZooeafdkTI7qAPT+sTBNZynRBfAN4IxRRS/cCb3J+3YqdiJcUU8yaxy
7c0yFH3/DBDKfglTwt4HNeV9rOrCtD5n6QDWLLHQKd7NAZHlSz4nE09pTJj8CGeFxf1l+XwkHItd
s9sGcik/rtp7z2UhUrkbUtN7phSn5TNywWbxXLmBVpuCyqe6q0WG3OYojKIzUJmuJwu2DFi4cSen
Jaq+E67Vd/qEy7fKys1fJoYCGRbgQG++9Uoit2t2KtyjAxxZO+kk7bhPrCkZgCZgC7vTHuhrCAsj
/6Ib9aI7WIpazAZRJfMTYt1reVD33sNklhDX8OtCKh8PmKS6bztMh7fuKPD3XZRjbfPAhNcLv3N4
r1VLabs1u6X8atBJAQiKmyHnwxvbfst56JoHeqjJEJstrlhbU/vU3uw+TQ946nGbOFwM32H4NmID
At/vN6iLRffW4OouXuop8G6SqvFqYMeT1HGdL8kXlc1Tt6WwqWraVlH9ZYS02m4Rp+2+zFHDoU14
z744mYi+5gNSUo+BLaKdmaLhdzC6JNlHtWuY21GoobylYoTo0aagiHtoFjuTexCmZDdlgyGM3ua4
CwD5RFH9k5VWs3uocT5N72yEd+9abxnqjw0t7MbeoFuXWjuglNlj5MphPgxc7AeDaru1QwSz8uMV
D3+MCvCYO1I1hMQSZU0GEbl2vqYl6jj7JgINvefFlge7EHCKuU31ahHiWwo9nc0MpgMR6Wis6qeo
5Hp7cbPCrj40gwrUAWM1YEJ5YzclrN25M27rtBG/E+VZEIOJ26Mb96Xl6h2ipcCPZ6CQGGbShw+/
RMKOXnCozZatOZdlgH86chk7YLg+fvICAP0dcPZwus1SF2coYNo9+Kl8oPbzfu77pH6ncn+c7il9
LWCoS5AZwLHqrFL918lMm+xuQsjgoQgjKR/KsdOHEglS89MYaffAewlFP6zDjGE3+31jkU2P7Z1j
IfC+431vl3fNOPb5dsKmNNp5vFueNJ5nzy7yju5tV89B+pKQkk4fVjDZVwJI/aN3UuNxgf5aHNIZ
HvUXjyrHFKcoBppo9RultQsRqJOfQW9Z7WEIEcdrcY/LYjP3hPWdp4OBKKjd1g8rI+YOjjuum2Xh
1yjn+aqxPTBAME8V/MdsafZ6aJaGk6xd2T8syN0F75a+mrrfg58Gv9OirusbqmBuf2uiH/cLQVnw
wEhz+KAMEjenFWzRAK53K44CUBMvi/3ilV33g0rp1Oz8sHB/RzU/ZRvNaO/dgBG33J32hWf9bFLf
qh6iBZlkcPeAsosXtP2a/A4vSSv9LxkS20VNMqledAHl7VZkyBBsw6IcbxHCdMM7x8i8Y2FRmxzi
cjapCVABTu8Db9Ze3FWd4dzORtC60N1du7jH6376ngUZhvG5Z5jGfdoiLHDvDkEhtphlucFDMobm
HtEKHmF1hXDvs6nNaD/T1kF4y8SS6Aatj7r6IYgTYlvVLXZfQYAqw1aDKfH3BfepdbMup49iUBJl
G9Ujil+7wOTgWlD1ekeEEtnOFKKO0xGHhLvV5kgiyZwqlAsayzAbWOVheTScHFRmYwxuclNWDhd+
2yJzBqrGnnZ2VtnpPliQKbwhRxwBJCJzmG9GC8nDx2oGK701JtENsSUKMez8vvdedDTNYtvwI2u0
RNsgj6c6Kn60c7sSuaMR4GKfFcFN6KYjaUxYJ2RoUQtq1zGiZ1vMgfoR5HVmSHJqc/gvqAOgYnWf
Q00czYz64ZjaYf7YuYtl9xu/XPJHWTWFdzcHYbYrkjLzYmPRDvqWTuXPG2sKlLetmsZJYlLgGfRb
IH0X5KkRZN9w5y7IddNJv5eUUPFCABY57LIqHMN31GNU+r4MKmQaZ7QS9yWO7aR0dLSivdGroAI6
WYsZ6FyL2STsnCaSCAxtQHIGH+DyyOaxy6iYfKKClB+RT1uqWx11CJiSYdjtbkJe7otRj2DcEW0s
Sns70jJvbtF8xeKrywrPiOGigd5vPWBqY+XpcTsheqDhxgIrqzZFmxrTTzurxbQJmtpxYzY3ILXQ
LmcKk9SytwSc0v8mpSu7GBOFSRKpKO3ttB0geNFmGNGL3lBi206OeswcX/nvggb+WbQxgQs39zW2
2WjyG+CCtyl5GW7mRm6Bti5c5KfNKYyqR5DmTUfhNTHafFuTHJcPE4LzOXu2MABZALVeM26K/B+x
phg8kke3NYIV84t4Su6X5QyIulOfdVd5cmfVCNrEWeDj4eFoXND8JTfmn9OCCt8OWsp015qyA22H
jEf0KJJigbTucBPYH5poUh8XUwzyAXpF1EEtUFEnKphEiHI8LKWVfvMNL+3ukiGaiVtURuxPRthL
hFudNfeEhapErBCESdHhCgsj2EQ1spL0gpbUueFGHVCZzemJ7HpVVGJXialAbh4Zq8cUM7YfAPEb
2ut9FKR7QxbjbeZEukEvW0q56YHhmA/TMhnOFqx/1u0silPlTZmRr21xIUs+MzT2qX07L/Uhazt/
2rOJWg/6Uq7NbaIiR76fC7UYe09ZJRXDJm23NkJq0btxyEiX3DStrGO5rJjRYq5SeUiTDhkALQel
YgC2za0visyMEcbigWeBCsZVQgK+3Hl1bdJpphVkJNnGa6O2JpK1UbUdjTxAXqzq5fQjNEhINkUf
ejoWUVSYO8hlXrPxIK3Nd+Qjdn+7rGTqpY38DqlAI0hAwNJLxGlpVbxbn4w4gmYQDzxpyfCxioS7
xHxluMkpjn7jpm8W/3Pp22SfKw9F3Ku5VC1sIx9u09BraD9FqTOCVS3iqQiX9DMqr8lNRJYvqt0w
Rd0xSOwxP7RunX22sjmY42KGF9tv+hzK+8ZuhryOdVYhgDp2Q1fcqrHln6914fCeQpNRkux0wPoB
1w4eyuRagn4vM9/7miwzOM/EXowwBhtK5oybSKMRS+6XHuVs7g1rm0piRL3JMBORDzrzA/Vo+Hb9
GNq6tG+FwiSOkwyfE/tyJHGnzZRqk3UrZ7kdxy754ofAfzY+/LMdGjkeXxJ0SbttJl0FB4FQXBAj
hTx+mwe3Zw6OrVVMBpLw9QFc+0dcvBvwsf40ygNXehijdL5UO6TEot8dEUQmoCD8vvvZyzr/2iJ3
q49lUUPJMxP4hdWUOT/hgbTzY6BAs+4nqxLf0MkY54OJddGMgU0t+48q6fpD6XZWvUun0pluZW/b
N1aDAgdo4bTNDmUdCNxTZrlU+X5cotTbCewFucicbAALQTXQCD/jhjJ2h4n31/d2EdZ/TYaizqYI
MXzcOwNrq7nIyjjSnrnsqsHB2GDTOFnbpptmUdCAyM+BQdoKnt9GAPf+aNlamjcAQovlUFFh7m+C
pW70jkeNN23BgtTPc9kCGgVb4UdzXLaSSGp6i/sSYMGu43lMrCa2AJ5bu9bJ7O1AQ758QZx+iW5K
rHT9Jxvssnpujb71d9mCsc9OLF7q3sxBFgYbN/OWcIuqubV8S5Sv9Tsu4anfEblL726kOM3L1zNB
mLWof2sCZh7Y4HGWQh7cnp8PV4QoJrYip1a8x5bYV2gng+3eLOBMUneDCWZZIc8prIkk0V/6mIeO
WW9IBN3pcZCd+ghPROV7369sb7/yDA6TD+BqYxUltB0vX6x2v1jIYIL6wL7kUXJ4vncZgWLnREke
3uTtmM+QCNpMZnHipKV+F/ltHxy5aK3gGcl40v0NgKLuu5V4Kv/QQhS2HkJFzXWLG3W7PEJ8ssB/
z/PKTw3a6AeRlXusqnXaYLxNNrkx2xmodqdgxcTFYLTZjc6F+aKAbJrbbkgBUCd4wYN2nSfx2xd5
b/KO841ebFwrS4zqSpXxsqbreC5KnfQJQv5HuFYh/6ond9Yi2WNmd28hHTW+z31LECzDAkw/fMpm
3wXUIz6V7Nx/tBWhyArKATlfD1g0+KVzPr3v5CrMZV3cO7VZ3SBOTyAyDDigmyDL+71CMHw8oBXk
O9fKu2v7+bRQSAcXxQMgATT5Iuusutmj01wIm5FBhZDC8dIuDOpejU1PXAgTRlZQ/hBaQuCwUXDY
+J3tbweKLL+sUZRXmtcXCAWafw5NQGBzICNp4551SlSgvcn1DHlfhsAvuO6X5UDJsKipgjTNcwv+
uL+fZUfTCubHtzxIKQkAX4FGZ8HCeLvaflF0JnjwF5k5OZeH/MDpdjD0XKSR3YuHbPSKo10s+Z2y
EFkgihWQf2SDvGQfQKxANz5+e+iLQr8DRgqUJp1JlPfCc/XWlgM6uKBQDgH+q1/soUtuDNeB+eE6
4z3ky2t29RdTZeMjsgceBV8MqFpn3Qx8tMRSObM8TGlbb9Np8t57yOM/LvxGtsBai5r6Fw5jem3F
15bFyf5j5FWLZfXug+N7rseifR7GnRsVB6VBtMdyDrv8o+MNs4aB+QfGMAjc/GYwMdsw1RWmajMZ
zk1QoZgymx38IH8e5iju5FhFL7mhzWUviU7ujecXeYp5GMaEd0WIlh1y5zbue28v1XmDhMYxixSQ
I9CWAV7y58//ihqVLktgJzJ/VkItsQubtdy4qSLMw8zivm+g+T5QlWlA1DRS40+AIxZB3lfRlV1z
Fr/+/BL65yt7BLwLv+Z0w66vY9wRdP7sIE4odykafvspW9K91Szdl2icnRit0ms41z8h4q8lZFjg
GMihYV/GaQnOgRGq75Yx00HxLKuseY9EhYSKb5bOXTfVS75JVnL+Jk3Httm43Jn7LgT1EuISRyW3
ge6JYBVeMldW5ewErT+Kgjnq4sRTZF/O+3N5ElmTKYgZTVml/QbW8LALlDPAw1PIwWzSdgjICyH4
iF1TzV1L4Ti3IfIWtfE51G3+qyXO/ywh/FQbJwVDubWLdNirqZiuIITO+/T81mCVHucDUkGz/T/4
vb92ECmIp5Y2nZ84JG1FUoi0FiZm0DA3GIapaUOnEw07YKAWRmu8B40tZofFf+5olF9YGzXfz01d
H4fcsv/VJmb9bTiHAhIlNIeWuzabT34b0DxniPQTKa+6B6YdfbKVl5mbtmrKO48veg0ed7lyjOis
dzDRyOc/pyNWbqTGyhj0U5ElsLTkkCYPEe8bZAaoomWbRjvFP6pC/VkBpueuKDHAaOeuwIMcS3sM
tH7KqIF+Cvxw/iJhcb1Ys8x3HHr3v7e351m8/TMegELWm+a5z71/OsfV7apnHfWTu3jw8CtVA8It
5me7CYwWjXCDlC+J1Aceg80VtPRrQ4N0WLuDKIohX306tK/RviBFnJ+Qd1e3Q2h4qyyV97NuTHUj
B8+9M0cRPpeV2z+/Pel1UqdxYtX8dLEjpiez4nvORi4tkO6KkbnW5UfkBdoO2yFqq4awnSswsVfG
ojUP3QxBeReI5dndLZo2mkt3Xp7kYKkvlg77+1UIa0AjAuHeKy3iV3Ysg4Gupe2ALtK53h2dvFEC
Op6fcOzCIqAnDbYw/BwGAMbmgFKHbFFTe/tjvjomtIIItFTAf89OydSPRqR5ez4RPH6iqDU121C5
kXFTy85FHalXTX8lPX7tm3qofwFrdxBD8s++qUXlyEFimGmiuvnU2PX7SknnWMzzj7fndnmPcSr+
Gmjdwn/FHBiYKyZ4mZ8IzyuDP8d0uEO1pxvK4DnB9ugWWqX38+1BLz4oSBEyf1CT8DVWhN3poF5b
LGGRBfqz12U8vKN0opiSyMhrb7IalA6aQZA2r6ziH6bZ32cCFS2AdWvot1Y41DmwQbXNYhVB0DyD
CHaQvVuQO491VJA9ZE1efqhbFOHvhJ3bt21K6+MmXFrLvKtse4j2InVUe1isl8BvuheRLsEHt63U
Ddzz5aGd7G3be9siGKH3Jn6QDttS+7O5n1tHGrzkPYS+qRtHiM1gmJQ+CTfRt30i2m7rp6ryN6LJ
0WMBfeN8cERKywOTz+44ZqhhYNg+T1/yKHWSXxQxxPK9ynXzqx7n8EHbI6R3bDBTBVPaDuWVj3b+
SuBpxkMFJhFQLiIo4LHTpXKbMUhmwNrPHU8FyDsih8xl97NO9lYHqQtYgUcDJadu8YNmHmXvwpsC
lHY8ylTdXGET+W97h7BG6cVfZdNd8OMXJqBNk6ogTPpnq5oiF3BFjf9sUhmYp/CCkbtSddOVw3iR
da1jAgVaX0xggYCmnH4EQeG9nep6fJ4qa5g2GQ/tYZsjkVFRLlomNw4sOf6KMGcOt22ozEcRTZNG
MmN0Mfy1lroDq4RnannlW5xHifV3eeDaOUSEeoCHp79LN7ArnGRqnoN+LB/FMiS3AIvEsl5olBT+
+cPDUY24RTGUg9x3dplRI/Ax+aQa43qp8yNJhvCnK5xJ7GiRTEgJBOFUXtl958GJ+QHjW6FAvAkR
NLBP56ecHoBC0A7PRkkruIuq9ggcz7xRqph+dkTE+r5AV2a6At5fY95JoABgtz6IGd3/Ywp0OmyJ
gCH9Ntf47KB0qvZ27wfvnSFUX60gRzytJOgTrqqgvs+XvL62qH8e3qfDs7FBTVLBA3YdnGMKuwSx
A6rnwWfUlWh/eDos9NclF7O38zo/6J+VgwtYWE4eW65OnkPLMbzbeU7RQLLdXn4vhZNF+8klyu5p
56qncM5RbZG2slS8uCNesf08udWOZoudY4fRVT6P/CHsbt2k1cbE2wHqmt5jRJ0BusbaFYEcS1rT
sNMN9Q1kD8zoOZxXLPqSVB20HmHlseGOqdzLmp0AyH9oh3gSiY3RfZEZ/aPWaTS9p6sQ/eYZFza/
p3ye3acZY47mo4fwAeOO3QxBeGOi+949+okZhb/+cROzf8Fp+WBgAfeRQJwubWYOQRsuIvqMEgW6
FAHyM5/xxCvvGztr/BgrjPqazuvFJsaeF+gx24lnK6+Ks6scwECNeAXFUF1lLWiHPHXf93NV0PMU
vliVfeiMfLKEVSc3b0/21ZE5q9Q3KHPZ5xxgREEW6tVj9cytN3FSqEqavT28DyrLRP15xtCgSK6j
GNdA8Pf+9eB8gFNHqgS4N5r6Z4EikIqLmNtvbYkgSdwpy3tBBCOIDi3eE8ENZblpxKF0wZYxN8x7
jEiMejsgg5IeMI3ys0MU1tROzTHrv5d0p68lV+ffhYLXHzo2wcVx+LVnd1qS5mbtYFT3PEi/czcA
aprviEJ2dZzMrv6uvTl5atEBMHZvr8d5uP4zLqT7ldnA6/2cnpJ2I+AVXYmj4SUNeJwavYZuDD9m
Y1rHbw91USn5/7EApXNpQUA/92ueJwucgWUYz51u1H2v+ub7mOCsZ2S2tW2sNnPiMiwjb6twms/v
eBv4d70XqOhKvn4eS9ffsfKfHRtKEHf22e6XLh18zJOT53nUoXO74J34pVBlRS91QvXGXcFA20oM
i/1QZlyV/3hpcVfZzP+PbxDEVftsqRcrlE0AAfSoE9PM4VMg+jPWyfSS07qGoEsn7sqXv5zwOiKB
m+uYSs15OVHYxB4D4asj4k/DwZVes5vKaXpXFnDfN53D7WwKf65hRfpq//aqr7M5OXnMFgSmZcN6
hJF8XmDOgNAge9HLYysKc2+qyXyoiyEBENDnHjitaYz73PHe44jYxdTGqyuLfbnB//CEXFJsHoOA
8E+jq0znJAT/KY9inKd7w6qDvQdwPZaDa1y7Jl/7zuzt9XFEFojaw+lYKqBdklhZcdRLU92MqVd+
VYE7bQzYZXuId8tXSq841veFvPYGvYwfq7S9D1VyVe6Aq3M69NBOBm3oSB7DxQft30X5k5kObdyC
jjksKmpfEoN+zNtre/5mYidTvgVdE2Cvs9ImTwfVuqRtoyiOo6AFmxYEE0LAmYXWwjbLcqk3QKys
a/SGV2a6PuxpkqPnQJZ5VuU0LDSmuqwuj2D+/EM/LP1ndtZCNouTAk8ex//SL4b4922EmE7Eh6Va
g//t2aHN+yhZBmepjiAtDjT6hLOdqK7E9pSgdvX2Z33lyFCeQbKa0toqXHC+ZRcOK6q55bFOkvFb
megotly0bHBPbu7Q8LbvG+pSX3HLsh4hcF9b1deHB3T0h61NHfl0Vfn4Arkcn1UddKnv9dCF1QYq
CVXccqiDT+0MXz61ErqFKQ/WXYv/hn8lRr62yJQ1ELU2odsBvT/9DX2mqVYnsjomcAmP/BtqJwOk
U3ttomwa5bPYaKNW/1gbW/czokUkuT7272yx01GbMou6qcmq4zL74taPtOnHSF2rfd0oX2x13bdb
s4pg7LQ8sN5e9NfOEk+nPwZcQHTOtzUv1lxyWKtjMIPX2k7AbUGaKP07QXqqiOsFXd4re/riIU0d
kr5PwNGlCLEySk7nm45AzIPMyV8aw54HSssdTNFs6tO49xDEAbVYACQUlvFOj2QKexJo7xB0sMpA
GZl5ceWNc5kgrL8HdjTPRkRRYCOf/h7bSzHj7dPsZU6EA9SxnsZkn3FUiC1uAyIz5R2k40g2WRCb
us+bXYer7rDNqIaFVxbk4hgQRdFUXxMVe+2nnH2c2cyScLQdQZ6Y9z9nEA0P6YTr637INVopvTLx
SKmAQXnbwbfz/K4KwIa8vSle/Q1Ug00ePRh7nC+QM+OUTtM+e+mUt+wmeB63RpMV36Ucv0/mEjxn
TokCapWky1a0Mr0S3y9OIZ+AjhbXNmeCDujZfVZPzVR7KB2+VKYIYs5Lm9MbTrrd2PfRV4uW/QMS
atmVlPSitAGpi17SmjMgEUtb8iwA1ViQLirvjCMafHJX40xvbrOGZ1xhR9lz6eoAmeN2XgEx/YML
5OC2nyXuocKc3k9szCu15NcWgfb4WqrnF3HjnO5KzYMEJk0gXhyNVMgmrSBV6LleTJRGcnPjlHPw
IBLZ3dZzWO84t8uVXXCRVvA91t7E2ibifXj++La8lYbrL0gC+5n4DIonOq7qXA9F4BbPvuH6qPlk
bfFTL3I6vr0BL6ISQ2NO63MseQLR5TydO+hdrKA9doClVX2LGpJiJVqKSW02H7yxCfdvj/fKjuM5
Ss+KmmhI43v9PX+Vfp0ls0YQHtkLGdb0NJhFz1PMNrd+5pm7xUvcD6lgN7w96CuTZG+7QBB5HVLb
WL//X4PKUKJoPdn5S4To73uY34SV1vKRNldYVhvX2FmvzRELJCQB+LZcM+uf/zXczNPAh1UmaVaL
EG1RY9naVB3ghabobPoCRLBjF9GV4Orx/3qSh8OU5C5fO+2Yol3c6kYzwUrXoXypHPzdzCpFWm1Y
TLgzknrL2x/0tRlGwZqIgmCwyBBPZ+gOipAKa+A4Blisa4rVT401IwW+5AGYO0/yqDXTj28P+sop
sW10NegNoEZAE/x00CX1DcccS+NoDEbUbESUyxdnqoKdKLxxR7bujNsK7Od9kPvBlRP6yk1KLkoV
1gcsQnH6vKGHwINp556fHEWNYd/GhnLTwXvq7BSZZysBgerjnlggvY5SblL12wYTUcqw8K83si+m
/dvf4mKxKZHTk+d9yyKsGfrpt0hJHOcG3P8RMXDzzp89UJ+ZGs1wV/QAD64s98X5WUdjX/EAWff1
uYdEZ9tCqsFMj6GRRXEylua+TeRhqFCLQYx7jp7ent218c5u5sRuda+hTR4HIbPfS5CodBO041Si
5+v/yArR2//DDNFM4yUJPobM5GxvYVLUoNvjpsesbb4LY4Cb1AfyswKuxgSr7Mu/T3Dt7XngwSjv
n3faaArnOeXG/Gj2KvsEGrQ8lIHoboyErvmWhDDM794e8XLD8Hy0KIytpqJ4zp7F+cwXE2W4Jj/6
5oDdRDRaYBJNSh9jU5rXvuZFeIAtzsORzwmX1zLPa4Ahso4WNdf8GObEOgOof3KoxqBvdror52UX
BolzZ6WArW/enuXlxmHgtflOTYJQcS6OYs229JTvZcdUgyrbzk1UGDvDzaQVg8lXz9DM4Pe9PeZF
WFonSzsRo3UOCHDd06MIhQEF0WSQx77v6+ckgxwDdDiK3gWGDj8nSzH/SpyuxLCgSOU1+6nLjJoq
Fx1bCq3wj8gdzta17rPMNaQjjyQ3ybeyC5HSLlNH7I0y8X6gB5ghrtFqGzp3yttdzUrHkAjaf45H
/Awf0e41sQcvcZZIJrhSljCz8iONqWWMu9yTIjblNNOkM4LPb3/xi3xtnTP56ppBojN2vr0gW88q
agwJ28VEeziqtPrRzdRtQ+7LmyyiZLABstd8qyoB5h3Whjy+/Qte2We8nf8k7Kue6XmBsczSJZQL
NSeUCAb7Y7M06V4KWkNbnBHEjbkUhfWvSepazuQKojHOubpou1k0NbThePK4tEOndq2IqF/7YVM/
GRDUbqHURj8h2/TDPh8c0XMbJOkVHNMrx5pmNrVEoEKoyJ6nqQWuEoaHNcIRmGZobBorKB7Hzhh/
mpSVo5hmxBS+wDGtr5zqtXZ/ktkw9ZCYzN0LkJAuyukJg+5JAtclxbF081zFeTXa8y34yfLKqr4y
P1quvEwoR6C/cL6v/AGEfVmK6hhlyvni9SFMQDjqWwV36DOfQ7zXMJCv3DyXjyGQdexjnn/Y6VB6
OrvsWktj4JPk5RGLXi2+y8Rtij3SoQMFKMMRT6SSnbszudaHH+bgor9goe/WwcwdhzsU1vslNtop
v/YoeuXCQDAH1gT9UN5G59kW8uCWQBWsPFpOm6ZxA7toQ1skHO+R/+70lQz9ldEQBEbLms8PSeK8
6Vq7QB2GhhWF0Ta0HwGeo2pJzTOQvzwYfdmVmP3acDz+yWRAg8OGPIvZ9MS62uxA1EFxG2GTO7yx
ttS71H8GHmVf3w4Wr2xfvh97FxwPog/nzlSWGnCPwYMCIobnLPs0wUnokOSVfH57nFcn5awmaqhC
kKWdbSSkG+qc0FAf50Y2X60ImhOy9HTJa2u8EoFfufMQU6B+g9MzwmfnmwOFUTR8kJ84+uEyYCBl
teM9FDHrtlgwd6qUb31G4Tq/KRZnuCIr90ro5Z5BPpeHK/2d835WBUjdSZ25OpptiZmB63fsf5kE
ewWh9Wno82v22a9EBaLdukvIfmnOn6XaegYc6hRBfQxMYX+KhF/sFK8wdMgK+ZgmTSti+lFAOd9e
zdfmiYYfWBOe90SkdbX/ekRafdtns9M2RxQV2i0OCVncOLLeObMCpI+69P4fx2M9waLbtBfAafM3
p+MVM+yldi6so0tr+B5zAAW4xaXzDs8XYqqCKXqtX3ixYRllPeuUoCjaIGZ1OqThhpTZcaA4CpRU
b9JiVu9l2uNEUGoFmPrt+V1mSjQEadqAikSbHonAs1ukcPoamLdlH3NrVk9B1U4fwgke201ZAkFC
MrDx2tvRsmDLFkaBIVYb3IEWuCaLdbGd1r4koYAKGPkDqdvppB3ajsglWM4RczPzFvqpfsH2CNJB
OFaYD3p7zMrya3aOFwhkciWqPNAuaIeuYmFnk6+KqZ6FdO0jPlLFS56OCAaiEfthmJUNs0rr9oep
HdzozH55qZou32kRYFWGPSI+2y1aBXOX6t9vL8nFFudHUZShRYsxIZWSsx9VS6lMc/Cco1EV2Y9R
ZUWCq8UU2fCPE1HedlkH+OPtMS/3HGOieYeeFOgylI1OP3/PYz2vte8cmyoMvudY871rUVuAP5ba
8dtDXcT9dXorbwC4/iqstP6Uv04wRMVlvUDd46gnt98it1IVu24yrqmPvbaj1totIZHk0D2vpopw
MN12Fh7GaEXzQFvf/SZG3EKUsNQvD9uPYjM4zrUr4LXFQ2oULBSABpyEzz6kb8y6lvyiYz+Y0t8M
3gj3MFPostBfD77oIULa5+0P+trarUpyZGfE/gsYbte3tDFE5xyhIbgPhgjcdl9MGn2Megyv6VBe
rh4dEyZGlkBwYrTT1avx1DVKmTvHLnNs412AUoYT950y/Z9vz+riLuXVBDiDFaRVg6jn2SmAmQpg
ZvEwK3ZMBIrdfn2PRzIxP6XEspsqROF8NzmwPJCwDYorm/Ry8zA6cRHR/jUTOvcPpmrYVOnge8cm
s9CHNxrkvqa2vUVDqNsJKJjGJvLn9ubtOV9untNR7dOPW8g2KwrbYFRzHp9SFF/uavhQ8DJs778c
nvSVy+21b0wWS7glTY/Q6Dsdr0PlYMK90D+i2V7ERWinMaXEbNP6Qj0iTNJu8wTBZixghv9hpsyV
4gCKrVx26zb7Kwjko8BPZ1j8I/pVOHAWrplt02pRXVxHiLuls8AN598/7trZolZHentRYh91gM1i
V/jHtpDuLSy0JHYHrCx3QAp98LHSb3+8PeJrm4gmo0lGSHePc3M6SWMGoiix6Dr2jR++jJ22yxud
Yb+zzYUNedoqa5q6vUJp+BoP6PWhGRbUpMX+X//8r++rmVHroXJ1BI2fYpaUdHgXdnQPu85Sdzg0
8eXB6F9zm12j28mTFIID5Za12ITGMfbbp8PKeQ6rHGPFFyQ9zFsPqR8NzK3+HdJS6zdFARMYqHCw
Q6xEoMjm/+t+BkRIHXql84WQO89nPYy9CfHYaF6GTNgIMqn+xcqsIeafJdsGVe9nq5ud+6Ds0isj
X3zvlf8QgMmltcEHP4cuOLX2FEJ87Usu8gqFBsuN22ms986UZWiwNOKQlUV35dJ+5WuDbAIbhBQj
UNvzdkPbNCGkO9W9pB2cna4W7QOSgN0e+acwxs3JijG1b2JsQdtP7tQbV87wZepI93ztDq42yu66
7Ker3VTCiyqUzl58FDgGFB+M6LcPKnd5bzrz4u4DkiVsU33PUKQuWVXdGvid+3cSt9Er8friDuSn
sOLwmFYIgXeuctpo6bIAUr3AmML4VCwOZpNz9j23Ju9Kxcm+uALXsWguACujrgds8XTaosuRKlNu
9wLNsom2grT2aZ6CwYoxvVMP3TwYIiaZTdBaytMK86ZVd67F5IfyU5pBjXS1kSucBgtK98Q+qCU4
Jwmca3Mj+OCknpHcIKvoIybd5P2yjYZ6yTbosw7oacHcD7ZpLZenQkEZ/ceIxdQouXDb/h9n57Xb
ttK27SMiwF52SUm2JDuOEztSskOsksXeO4/+v8YvfiCiBBH+gGBtJMAazXDKU+4Cxkj4Y19ObU4R
oGgxBzipyKZu5kIYsJlOvYkwb9u3XfmFuK5cocJePXqMacPcRHaGQ8TdcTkmkEiAmFbQnnAbtZir
sFMf6SXNM3J4sl1+vjYsBhRIfcFZAFO+uKTAFjm1b/TtCa0W/VQ2NB+5/KVdYMnSgYIhYJe+q+Kt
Es955oW21qEugl3yp5eaGdMGFc0Ah07z5bR7JDyKUS67E7im8IVf+rNLo+Ch18dsK3e1+ui36hqY
6+q9R7DcANTB/Yy0tbHE+YxBDHds1LtTWqHU7RWcaTAkBgIz3STrh8HK7AdNxdnPpeZ0vj/fD5rb
5dsgqj3kWvzBvsxYfme1bKCc9+mJ6nT4PiRy9miPdWd5VR7k0IWrZtphI4wmVpuFw9OoOPWvsEW8
SqrR/tp3jdLBm+ul4t8BpfeXGL+qXYeMyyMSxoGrlV/DYidLqvMYw+t7iDqg3isRxPV9ywxIWACP
c8Vz6V1+smSS+xpHlfRkJFP8s4Wb9dQi5aa6OjIZWylV0o3S0ViAExy61ayp+/tLeOOkwHyhp0JJ
AiD5kvXhtH5TBHKRnUpbC79WqKp9CSUsVDErRMMoKK2VmtLSzR20IfLZwGb5YMgMq8tP1qVJilm9
kp9ootdPjWolj9hh9ChdznOPW5xevDhOEL5VqpV1rt9PsuTlyDa9JtBWv6QIL32f5nrs0InToRvP
VvWDUv28AXvvbFLDbDcAFqVXephJ5xZN2iXeaMz+Y62p2XcNhphnTTN6pJnG+xZllf6UJCGZ1P1l
VUWYu9iZov1H+gsbmR7Z4iiOkoNsa6lmJwccMn41WMxiIWDWRe62RjP8AivloLufIKhDn04Ltpho
J+VecPi1HbYtdutlfRn93cyldHbmUK93ENN0wx1Lah4CKDNFbsoxOwDXQTfKUkPzuVTTXPLuz2Tp
ePLxwfhM1FEEXobO5uUOrejx1AWW4IQ9UV1vdTVGpLFE7MRTKRo/TpZTTBvI48YXehmxeF8Ua498
rf8WYAn+2gz68Jcm0zzb4FCdInqazeZOlaXUQ8Xlv/s/dnGahMCyDjoZUy44bUBeFikAEHDApZXu
HwBNVDsa98qGakGBAqoGRauprE2P4tYDyiSIwfZttL0//OIwfQxPrQMaMlYkMJ8XSxX7aQPo30Gx
U0vyhyLHCidRMioeth0Sq4efFCmgSkpTm3OLfBCFPWLEy09Tzr5V59KcHiZkhkwwXINqfsN82ZaF
cLLV/JOhlAzrMI1Xqc+L4PRjaMHd4pmlD0nCtRx6SvyiDVJU/TP5C7IWWeRpQDDeJYTHYi/X+/8C
OZxWFniJDfkYlrSH5A6kogIy/HLYzLdNGq8TPXxZnjRXG5LiwZ7y+FtYDDkaUDAZH8zaYrMZrWp/
SbIenlxJy+Efs0Zt+/7nvvlrOBhAQ0AXm/KyXm2oGEsJjPihbaQQK5Qx87d9l2pvuoQQuIv3oCo0
tpz5B/3ZmDt9KJvYw116jl8odbcrd+viKf5YHBrkVIgovBKKLLafWQ5dL2dydmiz4XdkNv12zmtU
uApfo2pEi8m1VLQ55VBFLuv+Uojr7I/rTgwNIV1wJ6nAiSj28ruk+PvJNaJ1BymktGuGSjG53A5/
67wu7/eH+pCiX45FkwCFDGrLQLsX00SWKu/6LinwHQizvaal0O7ztIleYcgVxVsz1sXPQLakcAdh
FXSrV7ZKcJZaCsBHnYKEugECWBguAOXq92D21nunhYmyk1G5mL7f/7G31oXgl8I78RFvrLiw/siZ
02pu+yhpysMwKdNbUwU/4qnunjXf9Ffu6ZsjEfISQtjkbsuQF8XjypbyoDwEkqzuZjOwEMQlidtm
ZTAku/vTurHTuHKYFQcfAtASpeRA0Bx9TSkPmNADKEbcbhj3OH0EXwapVlDR7rXsO3IEOjIlc2YP
Kxv9xlwxZKCwT0HbNq8L+3I8U0hLykNbZfFLF2bm12Zuhp+KPGiPn50pAynEt7xgACGWAEOpqHu9
mfL+QCSP/nGLs6iUS8aecCJ9liQzfKaM/96pwVqpeZERgtkEJsqhcmDA0BxektiqvJctH9FQpIXt
6Cnr2M+uSNlXlvLqHqe+C5OPuhnXqVCTuNygrR2ZkSrX3WG2UmU7tpKK/ns9P8jSJHltXTePY1Cd
7q/p1SstWL90wGzocBi5LTskJkm1VZpGeahVgOGe3abVtkCZ9U0ecXpE1qywvhZlbaAi7QfIhiV1
2v57/yfcmDbwM5hcZInCEm3xjjTIbIYqHJ89rRcLieyhxNJenedjbA8YuBSUoty0y/uV3XT9UU0K
SRZsFIU4+IqYIOdJbAxogR0K3O1DV+ml5FVrEZm/P7vrh4m9Q8BGnZmCsyAWXX5VKSqBRmHsfQgd
TGveB6gJyHwBXil+1LOjjO4UxREq3U6kSPvEVvN2N6BeFri2neZF+1h2uPl+u/+jrr+6sJgSaHTg
yA5qA5e/qQa72KuD1B/SjgoetcoKa3E9GffcMrnm+s6Y/PZjf9jiZFPutRbzkfs/4Hrx+QEC2iLo
oY61zNGlDk3ezkiHgyIH2r/aJGmdK6X6/OkTRSkYIJ4oHQmwtwgS/7zyzaGemtLqDz3ilz9TLf1B
McfeArQsn2DPDY9C3HU1EhEb9uJRpOMKsJwYBGwLFYjFF4/KFjlYUx0PE7v2K/Z+ZenxMeTOVSqh
SQnOcniLrFZDlrAdTQJExa92OWZk0wYxDkqbI9s1+mJEUgiAkHyFTCMdDU8zhpjQLmkaa5Mp0Cw9
NFHRZoTJ7eNPgKO3TtjV4A9qWTVEuSQGLDVmrXJsFTn3seAc7T5zw9lPX2DDhuX3xAayRz9gAqxt
9W33Fjhmzv8KFbLyO6LCNXqqlDj1N90spO6FA2U/5tGUKL8UnB+c33OvNCR1kgZvqIv6wXwSRDPF
pbpVm26vUIsnmwwhw6LG2bLJpKI9ocVR/vDLzikPlVFof8FUaSBpZnk1qS73g5Jv0AowDa+ssCqk
r9ulD+VYtvmJmFP6naNi7TwKr03kMlmWwoUJibxin43/hcXoPOk5Fmoue6+10Vi3ZuehB0Fke4Gh
9E/OGKm1i0NJ/a7HU/KW9FTx8TD3HSwJ+gZItY9M5fhQYO37JsHiYr2wV9DdGcF8jGLwmgpPszr6
KogzPR5/J3EUVpSgKX2gbYkpwF7HZ+qvtDEGNP5rS5Oekfbuv8coxlY/6fP2X31s1f0NGWSpur01
B/NLCRugcjW1toavKpQQyaXCE333kaZLvMD002SrV2Vl75Wqxd+yijNc8JpoCDFrMaKs/o9FQnq4
oquVe11sU9jDfMH+5adpV6xEN8sslOeQW0Og0Yk3YA0aizrJjESvSWxZH2xtkH+ENpb2buSjkurG
GQgyFQn7yZPiTG+fQZCMqu+hsCM2WNnJL6nhBFiX+G03YlBKFXaXtcx+H4czKjyuSQqDoLSjlfPa
RSzi3sWxFL8WwjAtMXCUi+c1saOACkbUHCwExTYm9rO9m6lxgYh+14FgtcZvyPQVOGXV2ZcG20w4
SapyaJPa/gX+b16DwF1FTiyjY/PU8wBBgHEW716PGE7WqmaNMj1O8LGvI0M5SQO6VYEyrTx2y1q+
+GYQz3johAUduINFUgCDOCa6zpsDx5sPxfszDig+gp6kw95/zRRk52ubJNlKi+xbOFbhzk8BQ63s
nRtzRhICMAYXPznKMlV1SBS73m+wFWwm8wEHiP45q5tom2qFsjLUVQGA5gUjWfRNiMOhTlze/SpI
aEKOQT9ktVq9pkmO50EfTNwMaRFWiteXYXm+/6pdRTJQUcgrWGTA7dQDls9NmVvtUKnVQVdC47WI
s2IPHFx6Vots/i1JAdL5gHLX9rXIsS72takLjz+BkhUY9yUqLe5zNXfaST/iyENpFxF48xeUoh4t
XBOGH57wTbAzIqOpPYLb6e8hRl9mM82tFAlvE3nlzb1adxNhMgvMPbA/koIlMX5O24aoyjKODV2a
/UzCsmtTXdooaid56tivoe7FsV1Mn2I/hW9qTNT2ltW9uTcBKdShfqx7w9jyHgz/xKlaK7sZV8eC
DkMTvwYhqlPPeZYg4PTJTw62kVXnkIhoEv7R5S7TpyYcFVx1jr7BIe4QUkNsoB6OtWEgvo7EbvZV
dwpJ3t0f9sYi20IDEt0cknwEQC6HNapRs/vOVo84YzhepthR/SMlUPwnDYNc/hGb6BneH/EqZBTy
FgDz4DWIluQSzjmFGOpKjq8crWhSf9ilke+UWVEfUBnR/sHG0sHAB9sfhJ119UGntFeuwLBvfGe4
VzSdYW5yfy+5P8HQgJtSNeVYQz04Z2OnfZdqeA6480mPSTbK+9QMqudSFmzm+3O/urUAkPF90R6F
JkONbXGu1a7N+EtHOSZTOzUuFqnzm1o7CIEHKLqu9B+vr2pGA86E4gHjATRdhI80JIcCbrpy5LAK
aV4JUQe46KobEuNucu61R4hg+e8KXfzv2Guqw35Ux/jTy335KxZz1nuQ9Eh4KMeq9oOTUZhcmaU1
a3jU+OP8E1li3SuzIKhhpOVBsfJe3Vpx5B5AvSNdB3p4sQZThvR+PrLiY+fTQULeH8sZFeQgbQwr
Wvm81zsLaUyggsD7RRK8RGEHmZnJZmWqx1AeEu3YyTYOJkUW7LE7NCMMJvT2H19K5ug59YsuX/ne
10eZGp2hAtHhY9OSFQfvjxxFi8OpwIfUPEqzjytUgFT6tJm6aHqxSiva0LgwVuQAbo4ocCswCwS5
YnF52MbQOQW10qOWZ+U2xQC9cWU5V15Lpza3vaSqn/+a5PeUmHiRhQy5eDf/mKLeIaqAvqx1rBT4
n9o8aNk2A70sY5jUViuD3fiaEMrhMhDiUbRZqp2bkmzgdm+pxwRW48uoJeZ3VOjng9rPlZvI+YAc
oZFEm6L0rZXU72rXiuYSuF7iGjwKrwo4Q4/QfZ3NaJUVgd7s5GSUiYyTuSzgaaJguLJvr74jlW52
LBcC4rogNRbFVxkPKkIbuWKmSSlslKI9wkDJMQIqvk9RP/rsyoJr5BqkyQtjnGb+YjyzjtG7w4bs
aBixtCsrTmbpRK0X0svcKkWinBIpjN6VtNdeP3kBMzKRhAZTQng264sN5PSS0RvqVB/buFVfZXPW
XhJgil6MzUXp3h/rKohjLNBFBjcvSCMw2pebNcy42Z1Ir4+djm+SEbTJoeY1x1GnB7SgkAu6alyt
VXFvfEtw9uwfCsbgjLTFqEEEBScPRvXYZK0ReM0QSW91ZTjfe+wVtgg7dSub5/qZAU2D3gu9Eq4C
OPCLK3YOI9uUAOwcJV9Pv+EJ4df/mHJsKWxZM6fM55qRHv/wDaH2k4E72iMQ5IcOdamoWFU8vD46
GikQ8iRkKbTel78GzymOVmhPx1otrJ2cCSfUYPqHsG3tvr0uyEFopiFDLZl7V4DRLz9w0WZdWFvK
fAyoIWR7dTZJznvZrx7UIaeyi/K5PWxGDWmICsma+k2eCWcwkSn0aQJ6FJfx+/0td3Vl8YtQB4Gl
KrQv4TRe/qJST8FhY9l1LMc2QGPIVJrU8yNSpCMOYUgIotNtR14Q5lH7kJN522/3f8D1nuei5Nai
bQlq5gqzPWX2FNAsG486Dh2A5YHEeHQxUvNxriJV30W4TA+/oIZpq8WERVbOowdBjgY7mdpH9067
nDsXVmuQLwQvHZK08zG1+ATWMekagPquhFsj8jDZUATJX2OXJ902COYiRsIvTZzvSoz8ubMpDaPF
0IKpWcrKjb7cLHwSoU8h5CnBZaCLuXidRzEEKrLDS9BOjt48jblE4gjOq22sR7uQUFmUtSzUKc2P
galsZ58Cb+rOlVUVe6kNW3Bz3Bnz2vFdbBlWiy1DgMSNQdBwhcT059xB88vBpJNC3uQOlLCbxxA4
R72pTRQI+8mYng0FT9dd2U9q9smkU4xPcfMjiyccv5Jea+imKqyL+lTZWvmQ8RlMHgNwxv/0uRU8
qGU/pjtnSpMkc1NlyMs90l3yhICzP3oI3/jpyn0mzsgfaeDHDyI7QR6A51DlWF/uozxNJD+UYu0p
xYzusYXoMrkhPmNrz4P44JfjQE2iU4IhALfI1aObts5kNilYHCuVcDbEEW9MXKQfLMtLczyst32W
F6aXR3ObuaBbwGFVYwNO8v6JXdyXTJefIXoXVBxumKF3NLIrrZDsp8TA7srNJH60W1eIIUAMhlm5
Mtz1dmM4ehfAL2kxQhO9XF0nNWCijqb91OnquLOTSSn2uuRjGluEiVel0bixJMXcyA3iSytf9tbY
0G7pb1LMQY1NPJ1/RI9RV2Xl2Kf2k0SmjxwRpSv6UP6g7oE8B9JjTN7nuGE05d9hdaLhdH+lF3ej
WGlwBSiu00YgqFu2jeGCxf1EQvokNUjO6XBMNtxYxm6WcC2op0l6bMJoLRy4MWdINEig0+fkaVgq
JShc+EYit84T6XhcbVItxo2TRtK0MfUoPgbNgBkS+O9XrR4UdeVw35ox2S5ONSApqUxexSI92loU
m544puXW6p30cYp97dmUlVOTh/2WCrq9u7/KHwyki3MFrVKl80kQIeQ6l9xUXIGCcZ6n6VlOAi3e
TLHe2H8DJVTeCkNHmDswekeI8PW9+ZbLyRScx7qkQ0kfJvqa2anxHb/WNP0Gck0fvdQIJsNyp9HK
g1Nrdn5durM8K53nyOX0gGHKvMZcXJ5I0ZnmRhDiNx/0PnFB/bFN696WCrtVtCeM9Yrt5MRK7GlO
7Tx3cjRJK+dx+YkoxNBqIb2BAMViLZuKsprNak5J7Bjg/rhVmhh7dqUYDmbcz9gpx8q3rjfWyiBX
Vx8TI2IC6qHjpgOs5XKGYzinpS6BbeusWAlctVQa643erdLJnhUjjPPWZqDLaEr5I82udAiRtfMa
wcJawRQvjweTFjRm0Vdlx3BAL39J4Yw4I1Lnf56wIcS125HmeVMWytCbO0mahoeysobmccrxOPuF
2rCDod39/frRGP9zvwriGQLYRG1kCoIAcvkTEDjJsYWu5CcHbdFgw0cuAyRXATu7cVdZ0sYP5uQY
T7Ic7KnbKu/1AN2Pbq/WwFkbCtzhNA8Z/iH+UvtcARX9r8KaPeTXHN9Hpz8au8fcr9T8BWM3c/QY
0GzeyiAMzW2qaHjwUj8KtdfMH2bjYRz78WyUSjfuLb+TZS9u6q5/CIys6LeBHmqh16py8NIQ4oc7
kNMtf5E6aGPY2gzSHK21XpUrGnSZvcFEMG9d8gdJx4UWtUR+TjO+lWScbenSUEySjQQeH+POHsBx
s9WHIVVeAVGP+zpwgvFF0RoV2VMoy/pmwMvR+hkP8/wmhyDVXCXMYOjc/x5XBwJOHvf0RwpFNdZa
PBK4hVohUq3hE+LYsrIz1L56CSpN+tJgo7gxsqwqHgkm16qii7SN08ddJbagDo0MJr/YqH8cem0O
hqwxSufJ1qrZK6Sk2Te5gNXn02i+JhgmfrKDwogEfFQuxAUs5E8WWz93UBZB2cp56nLD3vjoS792
rTFsiDgxJ76/qFfRL4Oh4Y1NDpNDQHJ5zSQj7bGmLsNncG6z8pgYEeg1QNuy5s60NidqcnJhb6p4
aoU7poXLttVOcrKJjDA8ilOcrpz86wXnF4F0oo0s1mBJAWp8m/Y35LHn3K6Nvyes7d9J0Wm1N8Lh
S2mttfbC1bUuloBrD642TUOon5dfmGhvjCASBs+FobVHlWF3tDSjgzmMxsq7ezUUEm2QyeAjCrFd
spXLobqw98mzTPWpBsP4pVOj8YtU1REOqlBe7n/Z5VWOehmlOPoGpME045bRcj/VQQegyTymTlRJ
27apnG3f+obpTibH25XK1tkjvYuKsh6OP518sr7e/wVi3S7uT0IqoShMxZWjYy75EeNQd2VVp92z
HFpmsUkR2k+fgmrKpr/uD/Sh5rgcCcU2B909URM0Fl+wCmD+JdjUkw6BbveaWbOexgGHj02Z+drX
qUC8xq0mpQxJ4pD/8IJBzaQd7y41cBd6tim9KR2I72fMlBRyi7Qb8HHUCwzC7digR4+ZrOn8aMnX
8dQC0PLDDxytt1YC0autz4qh4IqiG0U/kM2LeSh13VGahblJdaQ9dI2lvKBzpBx8BFD/62ppDaNz
YzweN0Fe4aahibrYjkrfKLWCY8pz18+Fl+p+9hcvlTq5iZZ9zcrCXLnCr7Y/lWhoDwKSBG+cwPdy
+zdSbPSEo+2zPSOC2USmz1tjJvNfpKLd2/1NcfVciLF4LkD0cbbpnF6OBQ7GiZEba5/lqlaflXiU
do4d+0clqNRd0xnjf2o4Tisf8GpQ2tHQEID6cG0z5iKJGqzAHnBgRmXSmgXrC71AUx2SB6UrwdcB
8bG8PimSX/enenXQxKhEbaijUFqiOX05VX8qVPy+W/m5VGYQhZIRTT9BGYb7+8NcfT2QU8RE7BZh
YsQFfTlMSY9MxxtDebZqGwdbNdezI/Gr+aoOlrK9P9bVzmQssSE5zcyKGt7lWFDvRjnCmPh5jPT8
wBlQd/jBzAcjQqkJT6C8/HF/wFuTEzVDrEJAkZGYXQ5YyhF1sLjHFxsJLtll96IsPwO02iO/Mqzt
kw988MWNRUrPS8ATzwKBiFycdEi2kAAnI/ky+4Fub+Ka8vBmdOKOdq8C33euKs1BLdqofxSlmZwB
AKFqHCBYYbiFg1EIqsEOBiXB2H7TQCqVXmZCqZKhnw8udTZL+oURgdVAhcEC6p9mzNiKU22l/S8C
Nz/Ld2lX4s/cp132Y0gG+1s9asSIcjaB98eKOypPgGIlXCXur/OH1tTlzFVDYPgFb4TVXgb2Pmob
4BkC5dlMTLlxyCFqe8ajinRt2gZaaEdHAyuiF2ptAd6YQaB/jbUSC/pYJ/anQ9pk3QEidqnuk2i0
KTXFhjW6WZY00NDRBnMww1DV5EcxoBeXb2u66MNTlqJV0XgTUsM1bOpILbpvRcPy/SQSVqKN37Sj
tHLbLS6DDyoP4QsRBYeGG0+93FI92mEolNblyUwV6TwVWf8F2VTc3wEibUO/SR5Lw89W1ndZ9P/f
qNwBVDRhfdHwvBx1VBOUAEOjONGySfcjAfJjj3P1UegEPMlaPv9IKITiQyYbhzFIMy+aMNS+/5Fv
zFw8KtBVQB2ROS3u3nbM5EKGAnmqQdS5yFKijzjY6U+tK8cvmja1G54jf6XnKQLxPzaWmDjJMn8o
21HfXgImFD0lqa205tQXZr0d6GFDgSqmfRiq7+HUzXsDg0w3z6Z+5dIXV8PlwAwIHRIuFGQZ5n25
4g6e2J3SFMOJxR32baMFe24vaTuW8l9ZaTcr1/D1PEV1TnRRVBopzrKPAvadWykf+5MzAG+1TJgu
1WSPm8IKtU2gpfFrg+Hx6+B0a2W6ZbLAEhObMDjHlwoBZcnLmUIEUNIxaqdT6Tv9ocNBnJqg7tCk
S5V32ZeTXZkmGcybijAzluxp00CSehwldS1vWVzX//slBElIQVCNoep/+UvCca6yYmjHkz9O6u+W
gOPR0Or41FSVsfJ5l9Hlx1hClYCkE5lRQonLsZI+kszUaKaT048OOXk0z3Ade1QRvWS27NBNS1CO
NM3yyHEjo5z/7noFU4m2p8GxDwsnfCfKcjKv8+PqRSvRXdxE5ahJhyQbsl+GgaaiG6tKrrt80jbw
hs433u+fyFvrhWoPHXpR2AYUfzkH254qCgLGeGJN6exNJZgTbFmn8gFVrHolHrk+EJYQwSfxEI0f
CruXg4V9VcwtNM2TZUU+Yi+1n2znbMbDsrdarHIq1R7WCBzikF0eQtIcHhRClA8UwuIQGkGfggnt
lFOGm6CnalK/IVUMJleeZPsY1qHykFdoZraJOgfURZJxJdu5MWmAFlSwxQojVrd40VNk60zUbdXT
QHKxjVWzeMqySXaHUjb/i6Ki/3b/i17fsbQ3yRNQfeGDXjGQVL+u5hDtkJPU2v7WtJLMaxh0ayq1
s5OCMtjYIXLv9we9OckPdADAP5OGweWXJVVAKBkIxKmEnPrg50q6z7qs/WLMbbnN2U4rZ+962wKA
EC1Ldi5mAlcPSetI6Qxh9xTQZzrDOmobVws65XUae0P5XMbMOWfDihap2LYC37iY3DxrdZ402snK
ayWEleFQChuQGqhd7n3q5EVLGhnoQ1xtsTawvmaRZH3aI8ahGkF0hKQiOAFO0eWPoFdZohqkmSdw
H0rk6qi4P0zAMT0jKOTJ7ZoMCQdjVcLh6lFhWBtOFeV5IQiyTCEyCYlTA47IKZ/hGZjkxXRAMUnc
xLFknCzEr45Wo04PNr6Lj5/cU44YldI6KEfC4WXOxImWpFCbjRNq1PEvzO3igzP51qteqvl2iLAj
+j+MB3oHfT4q7NQLLlfYnkZ74hE3Tnqs51zbFu0f8B5x9MXui/Chxk51ZYZXR5UZEpQQkFM/BNm4
CIeQ04H+wVk9jZI0vOdlAR8Vr4CdpNQ0fsK8f6+Boa1RyW+MisqB4EHiSkL1RZzlPwqXSTYPKTBg
6TRF1rsTBr5XKEq3yUSCL8yGfmdy26xBla8OLFcweRtda1wnuI/Fv/8xKGX6FNtCVTrBh8j+KluT
d1Cryve+t6z3+9/xesuKoaiRipIdF+HiLrITWSdrGqSTb0bysRzC8kEbQ/1cazhIDbpOctP2JHFI
/a3h+m8OTWsYpJtQ7VmS9Iu+7JQxCoOzhvbg9C2NGv2bY2R4yaaQcCoEZSRjpzgZlJd8gPmzclFd
3cKiCv6BG+WyEq/N5SJPVSx4tXV41uOy+M/Op+4wjlb1CulVNgi+7DVfk5sDgleFRChK4EuFSX10
pMEp1fA8hkEWur2K+gdsnZ+IWeauJKfGyoG5sYuElCUjUUCGzbGIVtK21rI50JzTVEZBQ9xEMOFJ
He5vbqZzBa2s563hsCdBP/IDVLgsVPYmto2TZvm0PrVka1T0L11Z9eVHtR7S6rNPKGaJ1Nqo73E6
r1EMaWnj0enPNDfRH1Yeu7HXd22LiKhnoH1ibMymrPb3T8qN+TEkiRGhmMDBqpf7pUzMkgA2Cs6l
0cGZ18Je+l6nxTiCQKr+vT/Wja2CCiV0BTzrqEUt6R8hDW/NQg7hXCdOuaGJmLyANEse2qmNd2Cs
f/8fhmMdKZvqJJzLXokEud+YuLbPVTfHKEPGrX5Q47rdBYoxS/Dg4MD8X0YUdrJAM6gTLQ4fwold
rcRpeE7VImm9Osii/tDEuaVu6jmPE7xeErx17g966wtSpxXpDqvLa3n5BftQl+aEluNJilNJfq5w
18w9/L6mdgfz11h7km88HVxuH6gjFA6usAlAPpswc7LwjHkuXUT6I1K+q51OepjjsSqfUVx6TnAk
WeGVXM9S5VTwLHP2P8zMLmepZHVE9pxFZ7tW8RoA42p4RT3yUivT2jG8ORZ3Nzheyn5XpW+1UBI8
h6roHOShugekrO2Ao3fPiFcUKyf+9lDwGWQGQ5hgcZvVra1PWlkzLdS0i81YyOoWWwXz1ZH95vN3
GWvIVf3/BxNP1x8PsDyUtlTJdngu42Go3MLqp9YNVDOWHu04XyvoX28URqN7KLwRCG6WfPZaUjpH
0pha6fT65HWBjeBPhpM3luV28WVGPOSYc128ffY4fMAouWUEYOeKV6dUQShattGZim30qKSdcwbR
CBMolIo1h/QbX4+CB5kWzHmqO8vHoTQh8A2hGp07pvXulBrQE98SMgxFqn823eFNoBbM5cnNImr5
lx+vUqcxq4c5PE+Zpj9hJCU9p+2gesPUrGVyt6YF+scizRA2O0tVbBRsUpSDpPA8h2PGWWsaHXPs
bmgCj4fBClcusOtnQShuwb9AcBZpuuVGidmXnWom8blGf+GrORTvQ2hKcD065S0auu7b/Q1yHaBd
DreI8SezCA20DMJzPswgiEAUZjw+w+D8shuzenECOERvzVDC5Ur4Qdv7o69MdpnRSBGuek4TxGez
j3rqAWrv+kRPX6WhnnE30LOVbXNrPK5NXnhOPsVb8e9/nPnc9yFB8v6dndoejokTS98D2+pxG5yM
v2pK/2vVt5sDQtuBkCcaJksCYNGqRc7zEZ37yfG/y6OaPxdmUHqtPad7wNbd55hKaHpBBoeXRt8J
BRJQ5JcTdPROq3ogeWedgrLmNvDQ5eduCqthm3dqPj86XSVbxyEa59ijP7cmmXxrvmjtCIFmwOQA
Qy/H7yWrDXz69Ge71AealyXx02RVpyyXi39ZjbXOwa3DicKUwCQrDLskPKapFGlh40fntKz7b+nQ
UevQQAXuzWDO14Rmbw6GPxRrTBUbyvfl5OiT9pCv5PBcSH7TvdRtX+3VopzKLyOgxJUi/XUJGUgz
DChodjwalMQWexWPA2UA2hqfM/pSPj1n9Pi8cYwMwEjO3Lron6S/bMA8nhoODX+bDZHbqUryNJKI
rQTGN54vQcuCfgbO+lpRKs/ztO/TkoOjFKbxogXOSJMt9J3d4LOzUQzpwuiR0howqPtXxLU5Cusg
WNJA21SheCq+yh9n1m+zSEu7NjnHuerHm8pvp3fd9GvPbBJHd3Xuff6rTJSXm6goT/lQ5cQOreF8
meauf27Vcg2oLz70RQmVnwR6loNLBCEaDJc/SSszC8aUH5/zzMgmr48pg7k6B/vh/txvnCZMQS1a
POTelAoW4wQjCgkGSMOzqpcjCbqMcPw8Nyl6KBMs6q5qrNf7I954DrgVSTzoCunIty1idjXheUcv
PjunQeYfp4lWKYasM8IPvjr/G1WO9K3xlQYil22tmBfemKwAEXI5c5ZFk/5yURMzzJNxRotT6/Nz
1cjt5ClmVGHtJ+VIaJmrd/ONr4h0IGVooX9Fj2/Rpe/lngYpgN6zGmfdsC0qiKQuIhxmu7KFb8wM
CTJKAoigkvAtk/QxVQLQiWV2LhNdDtwENOJGryMBczQq3ETNZo3vf+vygIBNiQkMCVjAJfGvizWj
RuQrO9eRr+5qi37w1Mzqb6qLwaHV8+iR4lvr0UnWDU/05YBfzvEuVqTp/f6OunFz2NT4iZ/IqgEM
LI5vX6nBPPFtz2GtOhKl0jj2InT5QA401jmSLTwTtUTe3h91ueTAYaEccnOS68qwWRcnB63xzqJa
Op2qXin3Q6HXhzjquDvLof9tJU7wWcV1MSBKEvTYuKMIhBYDznXPW8RM6atp9nGMg3ZfDHM9uvRb
uidldKJPRvZiQDJ50T8ReeBSwQNgWpDh96OeNMS288cQEYbfyAhJzaZJ5rXOnvhIf154YjD6ekR/
FKDBuorl/uMOTqkM1hjcySd/TtJ4QyE1a75JjhWEG63K03nlFrr19YQrk0jz6BgvQ24/LwipbGU+
hWljKzuMErP0CYEM7YfVOfYmSLSx3dzfMOL7LGfIW0vRBwktnvbF96v6UHHGHOcTCH2zG5q0NWrZ
yI9DT4roFTMpPDp82U/KNvNDFznoW9//ActzIpYYEQPKzyJwIr64XOLKKMuyL2PlBPvDyFy1U7Vv
mUEzTgoc/e9e6uKvve6k3++PurwD/zcqeSl0EtFMWZzOYO6Mfm7/H2nn1ds20v7tT0SAvZxSzXZs
y068kZMTItlkyWHv7dP/r/HBi4gSROR5sUCwDRjNcMpdfmXSTmpVablf5uRaPs4p5sryXvmiJpoB
MgslnrlgJE0ZDAZRCvU0O4PZHKy2qftth3y6OIhYV996fbD/1mGCucnmhdTApGyBLsb5iipthlu0
V+inTMdoYY8NIm14H5MfET90ARU+n7JcoXy7vaIXsBKGZT1BHOCmzZoai7qCMSNebnSDcYqbuXiJ
VDPbqgg85cjKVgN/G4EQN2Ht9ZMZ7epxgOen1/ZK9HjlwNIc/yj3S6rOcjfFRqN1SdWZ1IWdtN40
rh3cqxENLd9K7TXu9TJokDMGfu3SCARHi4vP+ULjXzRWGNUapySYZu9B1ZRqW0Lfbb2kRrvP8qjd
NIZTPFaes1ZkvLKBuSA4McA7QGcvhYNEmXkljWrz1E9Gl21B4MfmzmvDNSWzKxuYtxua4YdaPC4E
53PMU70iezFMwEJW7eFwEEcHPGkD832Y5vgb/bHKu7u9k64uq6S20brmpl/i6etEoRcuAqY2DOF0
aMISFGYLrcb0A8NQHtvZS7VtP5rBezrMaxCWKxcimlYSk0wljvbC4j6CgJTTdRh5XxAF/VEC26oP
Y57pyR5d/+FhVIZ8um96b/hstSHJQGwhvPP3rziKoWQcVB25EpcJF9SZsgcZqp1gU8TJp0mBZuOj
Bld6xwy6v/aY6y5aibeX/erEqdWhzYCuGjyu8y8tQvgySJPqp7KO9ORZCcZs26jY2O6MtB+cTSjE
LAPgvLC2Fv+z5IlE2vvtH3Ftu9H4+H8/Qj//EYqOnNmslfqpUrX2CKIq+5ZRHtnZudXgi5AZK5O+
8vpwSxC/SNEGQsbFO1A56OCF2G6ddAUkBq9y2qM7N+lvcUuTcDel4fQrGz07WHkXro3Lc0J0TM0e
lP8i6G+ntHW1PjFOUVE3PyLEkYOnKFMVZS/AYWb7YIrd77rkcP39+vLIk8sbIP+IEBfrOzRA1UvT
OFFibnZQZb19ALox9XV7FrvZGtfsh65N1GEXy4z+w5DgfEAk0+nQ1Y15cguteUy8oX8qnCKGtVIl
LgbJeR4Btqdsteb7dnVgVBwAGEo11WXoluBAnDt1YZyUodD2AudJfxiS+slTB1jBpQgKfEQnPUr/
hy8LSAEhKGoXiI8sjlFmjr1mhrVxsgujeR6nbvzcZz39Hr2qUAKhKTsiHIs27xqd49rTBwxGZpDc
XgBKz1daq6JCDEIFnGIA6dzibue2B3U0mwGYcl0O/8s8pXIEWD8yHHVxcqw2DQfQPubJ7qL0lJTK
/AJz0w38XJ9LzmodGbsiog11uL2Dr06Ti5kSMZ3tC5GIWU+iApwmr4MbwXrVppn+kxBejlxDShln
c3u4a9sIVQTCKF5y8Jvy1vwzA8jNabTqzDypwnxWFBdva+DCe5a42afGPB8LQ5m+3R7z2hTJYik8
IVlHWL4YUwuVOuh6IilPHet/DKWa1T34tHRPIa5ZY/FfHwx4kkfGKFkC5xNEExDX3d5h21SK8xvX
KD3dzEMPUtSc1Hbc356a/OmLdEPmN0DDKD2A/1ucjjDAJFyzG/sEcTX4pJddkW2LsXiq6vpdKeP0
oHErug9I/+p+FgTlyvBXviY3Ech6XjjK4EulY/BDGBg5hX1qpnG0D0of2CE6iOZwqvNxru9Q+oC4
ZmZiWrNnvzJx9ixuxwDxEFxaNomCeHBs+OuMbJmDlP41tkGsi9Zvy+A/ggw79sNQp8I1jAWeFGMh
TPXvT6zUo6WKCQCSbGSxrWK07gszU51TAf/z0GcaLoXKSG8j8qwZuViuij1t1DVRhitPOp0qKTxJ
ZEFvZzGs5tLoQ93TOVWDoYpdZRlJ72uV958Sh53ul/ZgrHzla2st0Vvy4seXYMmhm4xZ5TML59Qp
Q9h1m3SMo59lF2fRVu27QNkb+dQoB8+cC5yWa0d/q/k3ayIR1+ZNJVsCBSUwcfkQjLo+qRNySae4
zmp/bgfbV6oxqn0rDj7jhxyt0ZGvbe4/B1zETtjktEo6BfZJ7ZQi3rVgRj6L0VP7uwC0ydZF0jT3
tThUqt3tQ33lCiGBp1EIyhB0rbcoKNZ6M45pXvGF86gsscpu0K3rgDpszLDtVsifMkJZ3CCAZ2kp
g/eUBJHFfWXoI3rVZmCdwqQ2Ax97aWH6uduPK3WJa5MiwQI4hiAm8JHFTYX4MbIvMLlPOH1WM8IL
aB++RmOJC5AYjak+/f0aSuwGilpSwH+5W0w1hXMzG9apmFCifRCR6zSboLRpfMZV7q7ozV1JsWSp
BTIEzxoAqsUiOmYYq1z11snO4QrxfIJq0odW/ZJnmfOP5XXqMZvq/DO6guPKLXR1aND20LYo+FyI
xth5Sn1gsM3TyJsLkt1Qm3szMfP4XgdwVD/oSGxBKY8m8Uvhn/9SoeHDKhGYOyKt/IG/tDxEf7zn
eEz0TdK2zsmIkKWO+j7+rvaVuZkqp17Be1+eR8BUmG+wfXhuCAnPh9Ix4RhMoemnQA3rYaMUTfkL
NRp72qepYXU7VxVwpdUqpxt7ezNdXj06tR9WGCIej+3y87rK2LUDicQpz+1wiyhcmG0RFzP1L9Ie
4m622qj/7/aQl8eFIdEj4lRKxZJl6VIzsiocrB6MbpV1j6FiimxTkcNuVEVEa93lyzsABDbu60i+
giq5CJBUb4YWnwr7pPeF+FdzJq3Zh6lXrQksXVtHZC5QP5F4NQLd8y846q1mh8i4nyx3rvN9kjhi
3saTo1gH2yicbWIH45oIypVdA9yFYigQTqkJLc/PHxvU7Ry7sZLaO9FxNap9UxU0peIqtiVSpwk+
lW7v/ob3W62VKi9fTbJgyi2kw9I+ZqlyxSJO9HTBjAZFYXkbtMzDvaC7KfZuExo/ssadt9OgzWKj
qFFnblFfTdZqEFcW/M/fsGxNVXqDIHYYivfcUpNj2LQi3iUlFqpbt0PD3CTYD/76KpTJP9h2WXjH
e2Lxjd3Bbbse9bF3npw5+oQNUG9sKuElhm/jS44WX1zWfjxl7dcgbruVa//yNpSjI7VhIudAAUIu
yB9fW0xkzgUVjnc9sLS3iUJAsCGcsN/q1gRzM+bxCyFqgQx/ZqxcxFdOLKeVCIniP6mUvbiejKqx
09S0ldNINeaTqcC3zhJH+dKCBzrcvhyufVZpikWEAN//QjQmhXg552MSvqPOUvvonoQvXhxM225O
v+ijZ73dHu7KEbJlQ0HKcsChXdpKg4NR8ZlKlFOaRzi1ovgzTruMxRc7Ew/0MfTrCSxa6Iz2Si/3
ysUkWesMi5giufEiBGu6EJVGO4jeqbNP9j7ph9A5tI6w/ocFpfiLRCVZMOUV+Tv+2Da9UcZFFVni
XcPx9sAjM6JKCVUrdee+OQhLocR+e02vfUKeFHphdFel4M35iHXWCy8eDfHeQloc9gKAQH7wptqK
7mAROPV9hjrw6+0xr31HekME8PRzSVsWhyNLAhTpTZDCeotcwzCr4yZTMLywitZ7tTur3jVmtuYv
fO1YUPulOsbq0pdfDKrM0Ev0yg3fI1iwox9zG97rwshemxrK4u0JXh0LS3eSfQB21NnPFzWmPqeA
KgI1nw7Vi5qo5SZAS8bbFt2g5it75treJOzi68H5ADW/qA/lDnqJDpJC74neZj9ULSnCQ5uKKt/+
/aRAiRCjs3qwDxYPWBPNdWMkmXdKhdPvcQBzgo3RtqFxb01z47z9/WhsDVoFmNkSNi/2pWEhm6Ap
qkc5aFAR62ykG6/ZqrnYNbER/bo92rU1JJmlwc7UAITI//7HuRuD0olSIo2TRXv/GV0mIECAoupk
d3uca88CD/EH4Iprcym7IelbbtKlwYmuh5XdeaEjnmiUuE+zBowVCTQ370FCITX4IyTDq1eGvxYK
UB0hbaVqi8z7YlFVtXchxlTKKZk9N/MVA+s6CPbFp6LpIaaPXrVnicUBu5Ok2WV5k/9ze/7XTr4U
22OfSt2Ri5pBGCVlEHODR10ZPAXw2p4ScpbH3JpTmg82XaE6M1ZO45UOJmYQwCQRlYDqgbTQ+dc1
cw3n1UB4Jy2c6uSpKOrAbzDyNA4YuZj4B+ZBFro+8mq6/ol+WfYcWJhEv+fIQPy+vQCaPI3naS4l
MlDF5A+kg5QBz39LSNm1L70iOGUp9il+zXLfQZovAwQZtPZB7b3wEGpJi8XqZB0UMMHZhrRU2wV0
zaZN6lTJtrLyNd7NtWcAsyZOGy5vYLMWl0jY6NZMDzCAUlVk5nZs0mq4LxNVQPGewu5OwRD2/vZS
XB2SI451NDuBluD5SqDP24V6YTqnsZ0RVlOMqn3i5w3uzjBHg9Asyqyvt4f84KAsVh/Yzgf0Dvgq
udT5mCUiGXk2dDau56WrnSLVw7iYnaFoe4rMdePDsdANv4iVrN5EUR+iBGqo35J5DF4DT0WhNymi
/N6rgjF/N5QOQ5fbv/DKBcHPksQ2cnhigMUrJZzCCwwrDOjjlHHle1PWeZuJPPrU9roSD36pW9nO
MlLXerHKxljL4q98FCm+RQkGkQECwsU+GOcpcRv8zN+nsbGeKL93W7t2840ZkzpotjWtwSEXE4b8
SbVfxqpsALRulzcCojkNCAaUFKckqr6YsV2pfqKo2l3lgXjdpxU59l3gSKFkOCL2vL+93vLG+2ND
yOFptyOxi6wjYjNLADXeVG5ITBc8IQRVYEWnd8Gw6aWzBw1jDFduj3Y5Wa482XGXSETZCz3ffpXm
SC+eQn8qC5Fvpi6Ndo4ZZXtPicWd5SbFvcetsIU1Va9kQ8s7kIl+FEcIfQyGRs3nfGi7m5qwi2b9
yW7D+FM9VoK6TGRv2tgzHB8kR7Yty1Z/aivVuLMnt/Vxn2jWqjSL7cWvkHUp/gI8A59pefvlkRqb
XdybjwEGG8emQ7IiEMR7QVJMGx3TsDVm9+LBgSdKlVZiTSUQSoeDcD7t3iO5LqaWVzZL5t9VHX8b
pGtvMpKPZWlrbuI5du9uf+WLPSUPEDhXYiWAeii/n48pWlcJwXDHT0OhiE9hN9o/vc7+LjwvW6mZ
XiynBHDIiUGeYmmXDaXJCEy1HtTkaU6KGONlLSirrZEPk43QTdh9hxTarh3Ya7MzJG+E6FY+YvK/
/xEqdWXf1LR7kqc0bvP7OewULIAGMGbYt4Vvf7+SkhcGMx12A7DA87H6yG2aKLaTpzFAdsoNNe2H
AU7jp5GLfi00uzYv6D6I/VKk4dstzmbB6Floaglns0R9qLZo5Lhqdw+ENF7JJq99NmJ1NOu4fSTa
8XxaZtTzBgRZyqVTym3fqU9iiOODFWO2sotDrV3zc748Btw23DiMSfVQW9oGG0ZMpNnw0QRl2q+W
iN2vbuA2AV55ccvpL2bkDYBWraldXV477FCOIIB/yt8Ab+RS/LFbJjWlJuo6fEGvj37kVmLu+rQB
loybXrsvp8n5biueJjZZbM7f6TWMX3Ucr3e399Ei7uUW4FeAuaFFR0UIINn5r+hSy+qnWbDgnTq+
qKy8FVW/knDs1fvaLWqf1Gk2thjghBuEUtcEny++N6A5yvKy6odd+kUfZXZgUbvpMB3NNi36Tyis
mu0OMFtcWUjGqmnIjd9bgbsSSyy9/GRyTW8SNTpGBZDyAar+Y/HbVlRmDUrj6CSicm0/r5Tki2FU
CCRtqrrsi54gK8KvpaVI+FmTPm2fisCClmErma1tpsCNf2E0WbR+3xeDZ/nALp3hwcmsdHp0AqGb
PvWS7uftr7WMkfndHwkSTFuQLMCkFhWswSmRie6r7lngILotpqnDNiHqC5/Yy3A3RYNvotMowafI
05QvIim8Q+zpZbsZMExRN6pZRG9t0IYru2gZPcLZ1qjd0sYhQAMV6C42M+V1LyiUvn/uxdTh25mn
abRJW8U+hqVo211vtvU/CJlFzeS7I7afbWmbDcF07cYbUF7l+JpYcDQ3qtC9+KiNsaKt3JgXO11W
HeG0ALUCow6Z9nyni6IzC7WNk2d1Gkt3Exk6YpedFT9nDUbS2yIeGnPvBZ2Lfbsb1M3BRjBsDbFy
cdvYxDhYSCJ9AWaftPr8R7hWMSBUULfPdgYkp4NC+dOKK7XZuV5OMbRI+m1uOvPp9ra5nDqFM5RA
abSBQbhwc2itrq57xW6fQV51+7EK+nt7ikfbbxHxd4S+Kaws3ipT6b6WttOv3OlXRqdFAnUGjCzB
zZLAWQT2MHaq1z2HnopsbTuo3d5yrEE/UFJTwx8w1dsXEsOS1lifjlI5C13dlcLaxUXzAR0FHSsR
Cc5FD64IKcLzArTPumIHe1eJyCA0d/rlNlqwqXSl/nZ7ya+MJ92tQB+gCATcbXEgaodCL9Wv+NiQ
yof+ONWm2Hh5Ur5oWVr8tpEFSg63h7y8HHih6XxxBokgmeUi/pjcuEBNvsuPIWGu609FMIWKT1Cp
GGi8dQF22rYR1Ry7MjPVXTYqdrcn9K3Lwu/AdX21dGiZj0bSGQJTVbOK1HHlopA/4SypoF1OlQMc
IAhicP1yr/xx707FEHl6NYij3kxZ9jw2Uwh8qu6CrwmiZWuw8Mudh3QRq8zDwv6j3Hg+GsPH1jhU
5dFz8gmnaWWI+JM+OiyuL1XrfkPg2PCRfrAfpkqoawIFHx70i9nSWiJz49jBaFs2Jes4q2PYpxGI
KREfk340jA2k80K8jHZQAX8czan7GgHoyLdOl8Tlc9QnZupXXO7fmjqZAqTsLPcrF1odbro58EIs
0kjH9qmakYE002QBC3ZLWmXlGGOrazmFPh7cRC9oN1g5UegMqsBv1MIwn3P2+RMKm/Fr5sFS9zsh
8lfoqbp3qKyhq7fOKOZx21TIGOyCwkizEAxAg2smtGga502gfIkLocevUei0PwP8L+Y324hBKYeh
x86Z0ZfgHqkS/S1VnOArZlqe8WDP4xTvnNQJ0t9gU5ryU0Lh3vgnFyrEL89Ia2NrRWYYbKEt9dVD
1prpQOdRJj5gHapyDwPcGh9KeJ/Og5E1+fNoNKXYWKMzN/cKTsDGfR/HU31kC4F8HPuZguFQeCkQ
HyVsHNiiahkp+9vn7cruIl1FxZKmOuDSi7BYxfEyymNxtNp2eJjqYnzTcfB7DKhjcvrMpvqtJJU1
IWSqiYxtlq5Vgi9/AZQZcDakcPwC0Hrn+5vqecfpJopBp7T7XCtp9BZFWbutHRUaaZNivSYU1Xw2
RRnsgeauwasux+cUg6lA5YBd5C053WntzIif6wFFQWCP+7jwwLB5iGalG91NJCXKq2fbfI/drnrq
EGRKtx491WTlZf+oeJ+fMxIu7lh+h6QlLHuoqWVPc+Hp4ijyeXZ8fEmF+sWtjeZxGPrG9TU9yx55
l533HPvXB0Q60nfovaH7eebxt09pXJbxmxbQ0PlmpYipf4rTRrHW3Csu3wSXZE0qPRN10oBcXEdN
hS4L4gzVUcNZ6WHSY5itUcbT5CvU0xQE1dTi39t7dMkOJDBzaXnSkqCkDYNsOabI8CXyvD4/9s2s
DTtFHfI34TZ5vSt6yeBNIwtjcT/RGhH/M0eekW30XBmeBi2uML1UjDCxvt3+TR8P/tnnkmEia0DZ
WTL0l7Uea84RcRgy7aUu6tR7LoOoa18mknj9MVTjZtj2TeTZfpqbXvQ6WaOlPDlJOWEppRa9xBPH
UfqG4F4xbNS2x29Er5Q22fX1lCdfMb0YykObTYP3NpbdFO4KxNWfa2Sgxs8onmbjvgyMUF0Jcj70
GxeTom2AUhzvGn8sH3yj6hK3y03jBXv0+V6dwvlftyty44ujB+HBaCsvPomq4lx60SC8Bw8FgvTe
bLv2ZNhVkW4jjAwfbTM1zVOdRtWjM1CuOGBI1ymPWp702T+eJcT0OXMod27q3MlOaaCLfqVEsyRh
S9wXDAwOFKUhXsglKSKyhzx2srQ7qg3qdpBFjQLRWLUows/90DjCz2bFi+4yYQ1YtKdd5bdA8L7M
oRkau4QWBv/3aLflSsp2cdfwW5C9xoARpI10nji/60QU912e9eMxzwpHu0MdL3yeRVU8BFArNkme
Zt+qwBAQbZ1+fJsHV6yELhenlx/A2ACwKcteXjJ9EBf64Hjj0eywZPRxYDF/ZXYtrM2gAVdQ22gN
b35ZIqDrJotlIPKAaSAAdD5nI6LbbGKIdFQhxv9Uh/5hmsN4L/1I/Ji03PNHN0FaTXOC4qUh0X2i
dLIG473MleWvoOQtS4U0p7zFyo+jXhktSckR8hW6ul1Vme1WyUf9QYGWFG56JdfGe7VHjrpAdyr/
ZIxuLGa/rzJjlFIicA5HZTbiJ8tue3OrDA1cb81LqdkPVgNPzJq0NbPXy4uPX00dFS4sGTMX4CIY
1mB9gHKZKKU2JTahqd7/5P3I5l3R6fNz0M7/OvzIBHhs7eyURkH4Kx7yV6Wwlb+EA3OiQB+jcUTU
DSQOJdbzz2gKM+zKRC5gaTr7KHZ/mehjvKkYCD8naVN6f1tLZ7wPNXEIL/A3lzWdWUgyV+tOR67z
GkX/Zn4pG9c8uEIPv0TdbPnz6HE+nK623m/f7Rf5rQTxS3YrKGSqah87+o/4npJ9TRm7t49z07df
+yBpBPrioebsAnrWL0aT/idgaH69Perl0STTos5L64DRoZGdLzDmnaNXNpZzdOFL9T7wu2TfO/b8
LWub+KmrxH+3x7vIYigfENFLvp5U418CZRunr5tBiazjPAMGySp9fOvauttIT/q/vvbOh1pMbbaT
WnGL2DraeYannhvV+L2owEG2URUNe0QAxSHxsnQ3GmN8RAtgjfF5GVxhPUuZkLo9AD0CmEXJIixQ
r47p8B1HRBSTezMry+auDuo58Tuvqu9QeAZ6Y8du9m/eDoVFzIBPwH3aVuZzT+fopzH38WuFF1W3
wXhV7PMkmta6J5f7zpAIPlTTSYBxrJE75I99p0D9HwlC9WOpDAipq2O3Ve16eEOyBP0yXZnTQ0An
t/jbLgMOVlJmT4pGUY9b9lBszxjrmAj9iOOxuglcp9w0kem8FlRa7yg0hPe3N94HSfssykByAEVa
UGVYs8s+5Pk8vUaMZgl35Thxr2qHhLDC8IMktTW/VAG7PEStiqS0q9rjvdYNAG/bsPEUXmRoIJse
Br+yiYUV9AdsorUjWdQ4PBpzp2BmNZnq71IX7nRw2ry96zR1CkCMFVXiV+7oFNkm0NV4W+hG6u3A
DA3WoWs1/Ld0kfQadSTTTXw9yyfJY3HmcNvoipW8Wp1lHtAU6BCeUpXhCwXBOv8OflX/ahqzws0g
uUh+L8rhPmr7KXioAZy9Z2i7vIqu6YLHgTS58GuMwpGuzofW+n17VS+PM7oDQK4oD9J4AMBzvqhW
0xRdUWvOsaVfFm2DzAqUXQ7dnK5n1wVr/KoPzeTlRySWoQxCFVp6LJ2PBy5IgTCgWketw9V1YxQm
0V9Ca8KvVUs9OJXTzAdtEl3mk/73xc7oua7vAcApd5Fw9Pb7UIBVR2xtht4ge7/bDmCO5gsPszok
QBKNsl6TEbfdXqhrv5zgVsIzsGbjYVmsVFbCGQqHpD0GISg/p8r0aKvPjXl0qJhab6HZKRtA4Ir+
X5Z0yS6hfeW+aFWbV76do7y9E6BMDnVJsQBIbVf0ia8Cn+h+KF5RbKDv5ekXVjyc19rLl9GjJHPj
7ohICJa/S/X1MBGdXeHrceRIIDcmishXc8d4aIqi9GtP8bb5WH33etT6eUP+utVKVsrmckBVQ16/
uJ2wXnLzZOja48TL+ap5QfS9AAaLkLMwD/PU1V/rpu/X+PJyGy22GYgmIARgQgmClm+x0qbKjMJw
cWxGTDe2yL0FW6d0jbtybILt6NZNe8/1mN1lYYG/2e2tcvkkk0LQEuBxpODsLgcvzMISrpXWxww+
/Z1awe7aqG5A3EoZ8j0P1eTH7QGvvADQbXmkLDRIgdwutiYyToWdTXF/LOAp9tsxKEZN6rCH2ApE
wybqy5BUIUv+uT3slUWm7iFpi7iLwLGTP+uPh6dNqnl2o244uiRK6Ts/ANNOx8H7bzuETdn8qqm7
WE/5bOXFFyeY2pW76+r48HV0JkiDYxnmdrWSE4YV3dHFTyIBCILlcmdMwG8nrw5SdpwNy1uZ0OQ4
FIqlrnV+ri27hKjwhWll8vqez98Y8L9MtaQ/xnisVMAQY+HuTbcPXo0ciT90RhWq36MiVgobV/aX
DDKpInAZQVdYfG4aXV5fTh7znoFj6YOA1RhhsPJTDwS36RB4ayHGlcsP3hCQAtkz5RleCqjkdmJU
7N7hOLqOGB/y0cj/445PjW3i2EnzCc3/5FciW4gHLfWCf4fa6ZVtXY19sNGV3jY/GYOeKAclrxWc
UkM7KamPOXbmI6/agUw13RjR817Yu9t79CMqOL8JJOOJQhCVcBLYZZ1u0GO9KKZ8PsaaGF51CI/G
tkRbjF6+EZSPY5jEL1FIeXozoyQd7RSbAHc7931bf2qiSBQ0QxGD8wscXMDYYW9a+ZNHT3iDslXp
3ZXwFRp/cOrS+JRrhZ68l52dDJsiHZ3/1LnVTtDsOX+COrR3MIoBQdJhDvGLvj3Ry00BRQaBEOkT
KTFLi0RrTB2tNBwFFQVDje9qHqV/QrLPpwza6ZZT0a+EY5dtT8pYHD5pEyAJrvaie95q2G97at0f
NbdK0tnv8jGmFWxXTe8bbpd191yDZoK/mTub36NODJ84S5G3s1DYjbd6buFwaonKOKG924lXzZ7t
n3+7JtJZivuQ4p/Eei4OqJKh4j825nzUvUgz/A5TVPyvPPHQkx/vUWXG1O/2iJdXAiNKLScyXbAc
y0pYPZbePCjDfGzNOvYHM9UfwlF5C9ySC6pQO/XfnJvocHvQy09PoUSqtvC6UopesqwLt8/cGvrn
sdCLaZvnieknI8weN1XvhtGp324Pdxkyng+3uH5wpMETMBjUYz+h/Q7Ppv2OMPN7Fk/6ygNzGblI
OCx1FxJbsvplcJq45qildakey2xq9k4/BM6e2pOV/mwaaeWS6A3qCkDb0IUs5sRNNmJMRu8vuaFk
ORQSUFmS2gdYgi5T7E5knjNFgXV0tKmefXr1OjjAUN01uK2tHKsr31JG4lztQPO4cuXi//GmmpFb
FTkSFsemT+cDkIoJ1UcrxZu3bux7cp5M29/+nNdG5AF1AAawgUgCzkeMgtrEM3nUjlqlQAF1kujg
jeaYbsKsC7fz0KxFK1f2jyxNSa01IEAgAc4HrMNGa4Br6ce8n8d5Z2ZW776oqenhzaPrgbmSp8qL
7/wBIAyUPDep9yLV+c6Hw95N9/ra046F4ILJFIReDjgn1vpKFfwyGpFoQrobBCIyw1nAU5SonAEN
JfpxaItuozUmjaDUGvYZNtEbsir1HvmjeIvXKnXkv/6EnBASKml5hNb34hP2oWGMFaXZY5JWyUOE
mtK9EYA86SBnbhEzWoWNyrks1xQGBsxaghg26+ITioriIo6FOn7LubkZo3g8FF7TPeZpGD1qQext
PByLX/E50Z+Q5Pc2ou6mHQJgq1YNVy5cqeRDlQZwC0QXeYX8cV5IsqvcwMruyJOcfplrLfmVE/3f
mVy7g59rmTlvNUV3lZVzem0TU51G61HW3S7qjN1QTkKKyR3p+hoHb3B74SvyBrKNwFl5xq6OZUHN
QMyZOu0yZ6YAZSZwNNWjVVT99ypW6i94HAKI7jUrXHnAro4lcRTkumDTlgXvApWGSB+ZV2lk468+
CLHPJaftzR9F52I+f3vjXvt6UioUuzxVkugW+0iLTW+uqaQeEcjx7lDFRzUuzpu916jzN5r9cCLr
Wfxze9BrUwQhAh7oYwsvC1dFaXZdV8/aUaAY/4ohhfqQ6RXGhzRe6KD+D4PJLgbaBRRMl/uzbdxy
Cmh0HItkjstPKrqTO8NVUBUWSmqtLOeVq5zKDPg4vIXAWV0knoPbIXoUc5XbVuxtE8SfVBJtT/9e
VYOy7VAf/0t7Kvk2WsSbXAGEH3zCxdUzR1lkFkpqHB3FrbYQFYwc5rIbb6XyhK/VhrNnS2sruPUr
nxAYGZUrHkhaC8uG2OTU3dDNJvePKPVvPNup9oNaSnPHI2eafwufAliEpSAtIICyQB3kj/njinHJ
Drx5sqmvijq9H/L+d9nA8GhTKuTsz8RYcxO6cioYUMr+cyQIYBenwnHzchTUtI62Uardv72Un7uj
Bml1B/Z0QPlbx6p026JoP68Iq18bmtjDwc8XgD8rez5XkVoxchuxcVQcpXwBvZUlB8eYMvcAaC35
ToY0wLDNhv8l7rFRy0GakaIJFffFItth0uYRd/hxVuxkWzdO1u00MQdPc+hWR7VLi3qloHdtD0lz
N6llK+VMFlMNsXJSjcbQj5SNlReB3Y+zrYo+TvaJPWfJysJe6cnZjjySEq0BUmPZCBu1EtoYTOUX
xLnCBzfyMnvrZC1lg1yZHwjQxL7XElTL2qx9UAwnFM9RqYQP1FO0z7fvpEuwHO5YBF7k8ZKHABnh
/Cu7RhomMKPTFxHafOuibw3TF/koPhf1PH7iVWnvm3gqkdS3Bxjq1ohMXjnWv8BNUrPGcqbYQLBf
04K/jKCoMVPYkHJNnLlla0mrAcM5Vlu/BHBBEl8EJWEFYK1HEEDUg/VB+ZKArfLFhGf8yrv3cTee
hzRsPrJZSfnh1C0ddUCxJRG2XS2bvvyNPjQI/MiyHtG4cQ6RlmSf8zrvd60uTN/uwvphsOJ+5aK5
PHyuDomdnpNklV/ID1Max8Y4d8cXApq424wCDNxIeeQVXYrY810dDmRTqfqaRczls8F+pDgLnIkW
F+yD8+2Ql23ax145vEyB0f+eXa+9hxPUKP8A3+cJtszQCf/6pQJhSvWKoBwDh4uKpTll+CS1kXvM
Qu0Q1Ymu+00bF1DYMvdzNlfBj9tb/vKwyzQStzLU8ngDPk7nH3d4NIuhRdjZwc2gLX73fW9RH7WD
04Cv+JfbQ12eLmyFAfgQP0l7WLby+XKaWchjmyf1M+Za831njvl9VxVOsvOGLHgw02A49lGn7qI2
MepNhd7lP5bRRgUy6Zp4j4yp+FckWtGu7PCLPAjGBdhTg64tGBeAa+c/S6+DqgXyUj9nnV79hkY8
wnWil1Hc3Z7/xW6S/lDkkSipSBX9JZm59URuakE3PcPqcIeDmUecGLMlRbeaMP8dzra9//8bcbHg
wf9xdma7cSNZt34iApyH2xwlpWVbHmnfEK6yi2RwnoenP1+oD/ArKSIJudGoAtoN7wxGxI49rL2W
sFtzgjX2fcekRrNXXDO9C8K2eReDhznHsX6+bW95mKROBR0gAAaAyjnFi7eqshuFoaY4eyxzM7nn
WTYeCyP4oEXJm0cDn03BOAxJC/+gjHm9aWmVTXlYZtlj7AT0uEw0joH4pYUPiBbZcre1f2kQyE37
RIO05fYyl+5I2qZ1wqA9BW6wntq17a6xRn3o3PRxHOlJxWllMwaYubvQ7rQSVizX+JNDPv3jtlX5
9rzww3K69XlEAZ9OSxvI4LVVp9FaVR/V4HuHYkT2j5mXvQ/aLbirpkr1HgWycdknVAct+6MGX5W3
r+Zwi9NgsfLn3yDL+oR7kr/kVbWbXlYfzLPyHS7tIDpUuaeSiVQAxH8PVDNLIFd2FQDdCevyeHv5
y3fof7YZseX+0OWmhXW9fo02s97Deu+Lse+PbheKfakG1qmIAsW7c6zE+a8ieHvfmHl9VvM2EsfZ
rpWNn7H6BV78isW565tmaPoGBcTJKJrhLjXKEXRrbMz1kx3H459hNgX0HKI2t7Qs5fqW+08ji6Mu
m2evpqLSIENXKzGU7wx8oRxeTqbx1JRkEzz7yAbe/tqLiOP5YwOrIzVjToGpKPkZXjwLVmypVR0O
kQ+QuFY/qXquK7tRQ272QAQSXsymdZM/xKzDOS/zZsuRLFzl/8wTc0jqWPg/l/N3zmyVxLVV6Ac1
YohemYkPc55XPxIPjD5RVm5vxLxrl4uxDF4BmoUmF+16vYYyeeFQOCF6GYM7HGaK+0cQbcI4tLg0
+rGm4oyHXriT2LcFA1d7qslKtRELr20xukL07CSCiKfo+lfMVdlpxVyGvoMC991geMHBmBrrUNmA
tm9v8LopCVgixyatkX/+YoMVK8X+bIW+Ng7Jt1qXTDm6x/SP1vbOVt62Zoy3j9ia4ToKjguHaWhM
x9stArvoeI6PFBrN9FSmVYm6uxZb+tty4OfDg3A7kGrectKXxVfkLR/mxq2C71FVa6BcEiOaToPS
hPORUdzBedsj+2wOlDr59vMA2ZIcTW/aMSwky5JVwW85OHpySMrS/ThFQ7gLg+ntxL+U/gmipPAH
jIXLaT+Ka2Haq6Xy3SRO25WeA3le2of5F8+M0i0hmZV74ZJxe5JugOUtG0VmDXmnglDid5Aj0Z51
zg8aYLP7bi7vmqn3vuRG7JyMRBmSnVsgNb5xL1dODqEijkjmP/xrsZclHTAAVE3ot9ok7ppuai9d
BBSDOSSe+dtXYpmJyp3EGLVw2gvA+JZKUxY1GXLMTuGFLer8vRMqzu+ozOv4wP+/OmaDqOP9nKhU
NLt5Vot95UqQXQ42pz9UTflmuTr5g0CJMpwm22bARa4vaRCO2ZimGker1IYzkxXUkLIIstZybLsH
jW+wBQ9Z22/2mvImAwDOq++dJbFSN5GV+abe/xc62ZwdKLJ6xr7B9905sxJ/CBjZOQaB4d7Vxpb5
te2WtHuydkZJ4DmDeOGVQj0ztTQOkGSyhPEzdQfItKPZ/JXj+H/f3u1VU1RXmcxXJf+l/PMXpmwn
7BrDq4XfxZES7FU4fPIdNK1DuRvVtNpI61beU0J+etAajzd9rEUmaeqjGFtGFPx07oz6U1FamfrR
FnY5fKWO63j72ev77N9A05pzbVGCebq92pUH1eUd50GVpVY609erLQE+B2HqCr8MzQlQBETH/5Fr
ml8co7H6U2aP0RbAefUDSyCb7IVQxF7EqzDgscGJInwzt6dxb4+WkxKx0b37EIhR+3l7gWvWZJHM
pswrAekLa0E71sYYVwnKYWOQUZqvwtn5kGVupv8TD4P59jcG2h9SZxX8lqRjuf6eaZeBH1Id4Rcm
cmW7AS+ZH9qmmO8qp4i2UCbri/s/a4ugM9CZo9bCWPhGCy3H01TNdXABMm39dttoi/tgzdizZpYc
yaTUt1iaBQDe7BW0hfMyCdpPo0iFu587xGmfdAa6rQ2vu3YzJIyYUWB8zitMGIW+QpnqKfZ1xeiz
nVVCmaPnoJd2mUER7hwOrlcYQEj75jfkwEP7FzeD1iBHRmLwUNK43smSrn0Rlk7iN03t/GqcyTlr
YkiOhdIYTzHg1K1nZvX7QnMpGf2QDFiyWbSm3cU6oGl/0Gp1PngJ3AE7HfKkYZ+p1WYLdNUctX04
SMDD84Rer68vo74t4aX27chg0rWptTnZN6qT7Vt3qDdkh+THWuQodB5k5s+ELUWlRaA3BW2Tt6lI
fa8b3OqiTvFsXAZGOzai1xV35jEpRmeTcSQ2b+FODccL+7oyMj/IRjs9abFpiXEXD/V0siplnh8K
JzW3GE9WjUIMC+2jDsnCMvAajMipeilE2Y1BDv3ZCGZnp3Tj0BzaIjHskwY57pbU5Mr2oeRKhxMa
NIryy8QkhMjQ0is18RWrjmCN0SiAmjU5d1DGDMjmzN7cdqSrq+StYlgNZD+4tuvzMun1GM5NkfhW
NQ0/vHy8m0LdKPdlpWUtJe6h3Ur25NuzPDS0yxjVZEcB6izeJg0wupggqPHnrMg/mTPelhLvbHd7
q8LLPtIxB9Wuqp2Tvf1Vhl0YRlbI2nkalz3dmYk0F3GF1Ke0nVUnq4RIxkmazHhMZ1Tk99GoG3G3
C8tAdfe1kvXut9sfe213wSfI9MGTHP3yz18EIZDG9dCZ2JmvZ0nx2+095dHuDTvYM6A+nt9uC2og
EgYZgYCQvLblKdD2xkGNtmZYWe9iLc+/khoFwU6o7a/bptbcgKS0oFVHt4Nw8tqUYraEIhDf+3kQ
auMhm1onPDLTtSUtsPb5AHiBpCI4NnA513aK2tYHs3VyP4xc6x961y6ikl0ObUeOFu7tNa3akihx
aiKSHmfxTkB+ZSPM7WW+21jpHew7xUeUnR0Hxghja7pu1RbeE4w2DZdX+XLYwbnH2GjqVwnqV/dJ
MjTnNsdFnDWGy7/cXtja9dOJ04iFPY7hspIKF0DkFRbqpEkvbJQ/VGvnMjXyIRkgHdl14/inNo3x
/rbR1RUCSwFzSbwPL9b1zjGNMBddysGvk8Z8l7Zp93uy6n46WC145MNtY2sujVotRFXkaYzlLLdO
grY0lZMv0jx1znVuZNMu1moQHOqsh8h/58zMn24bXVshSTp9K6hm5VjI9Qo9OJeV2ESB1VXrIt6N
HvDWwpjcSxk6W/CGVVtynhtSCWoC5sIW5T9bD+Yg8z1roA1tMxt2LKwBWSnNiLYagmtf85kFkKWB
dF1e7th0YtdObfgcKYRnJ4iH0gwocF0ftayO3Ady4jf24WRizpg64NH/b3JxWlwA1iWSbLmfNbCT
vItTo/+JYlVd7d1K7T4NFU2j27u3ukjJA4VTpluzBIyIqu2bIW0L31bR5WLyfHwfKLEmdj167veT
JvLPf2GQRAknJkmTzEUTypqbudS8rPAjJ8rOA9u5s+1Y3XdZ3Vx4nuYNd7a6wBf2FkdmsMIsNcO8
8IeKZ48VsomUHs0/xN75r1Qr3Y3aprxky1eesj3VRpAxIBwXvnpqOC5hUxe+o2Z1dqjtUWcurnCr
jdBw7S4QIUjScWh2+Pf1vSvHzutCCjjoDXfVj1QzlLsmzIqndvLehp98PpUSfUsAgcgO7921pbmV
Uy55X/joAgr9mILT+FWl0WYIuLZVkj9QUu0h9/WqCx3mQqBfU/jCqcOnrKiCz2Juujum7D7lVW1s
BEVb5hYbNYDiBTIqCr92pQJfn+Xersg1paD+r4flwXaav0g5mYQCYiBPP3u3CE2Im725083crwEi
mAdHOMbJDrK6+mzVerLF87Z2EqlJwJrG6LpUX7net0jJqySMhgJyesv5KJQuhtCuKq2NJ24lsSU0
J7ikQYgnWeZ5w9gnQTNZud9BgR9cXD1Su3Na2tW5JHN511qoWOzrICpUBoHKLRLntV18aX3x5qlO
I8MVl9BoNtSnsEjC5pRlWuHtEugK1INXosB024WtfVf5QSXYVDYHFy4sr20IiISW+2OXieGsK9pQ
nfJe3UIOrtsh82N2D7bSZSOwajMK+qQKPuSwSvmvF2tD+dGj/PNGapbnCy6ZWWA+lsSoS11b4YxT
MccdN6GKM+UcZfWDOUKzlObO+6gogvwvHh0OvwxlSYNosV4fzLqcA4UssPDNMeirXToExWEK0/mu
rtrO3keWtwX1Wj2jgB+YIwAzSLvu2mJeGUlZNUrhK8pQP7jF3OxzcFr/zbQFz9zW5gm5sPR+1Hn5
bh+WtajTemF5ceXrNh+MIU1Kf26Ee1TGYbpLlSbbJU0enWcEK797ZaAc/sIoEFAJe6e2vfQzkOqU
IZLihQ8HGjxEyAu6u3JgQFkQyhxU3Hi3dwdz60laPbAOwuIoq4B8sRYJbpkMJZ3yEIfj0js5K13i
uEeJedt4+la/6Qs7i930ZpWKhLAJWobqyGRr/C/ygZpknaIpf4zhKH9MwrZ9d/ujrj240JLzPtmE
n0D4rs9QDFsZCD6ZP8yZMp4FXHPqqTLG0ngHW6o1bbjVVXMGNJmyck/KsghcyBqabqy9xIcDRVf+
QcWqSx7Vzirtfie7xeLH7eWtbR6MXir9FyYygEldL681R97eqM0ZGqop1GlaSkBY1Z69pRC75rHp
D8iJLIquMAReG7K1yioQr059Jynif9pCD+e7ghHC/FQyJMVYnmV0d7fXtmpSZn4mVAWUBxdrm/XJ
UCevzXwkubLog2eBbf+vL7S2eQhbhCT2KSxq9UZ8sYSBPbtVVggWgyHZ11Ki9NArR40dBUHAObR+
NTOo3RPRVKb90cy+mA+Zmab6ueuhO/2QDqnmwAZat4YFB545RN3OKZjdOtdVE8XvJoK9r7e/ytoJ
Iy8FfC0FiSmCX29E09phV0H+65tlOH/OmWnsd5NIp/sw87zPt22tXVn6QkCJ2AXqJYvTTPbb5rGh
pH7HLGZ9UKOoHD7rrSmCnUolfu8l4qfrzpm9YXftVINF4wqxwNcACygVWqIQLm1fd6n3jSHmVon3
GjqrW6i/tTMmQyCohOWo6bLElY91q4hyyvwG5qvgoMfB9B9Cyyq0vkH+02q06Xz7k64tTXK+UNOA
IOlVwdtJC9DDU8yhVrJ2fIrauU7PdeHmw/62obVzIi+PYUuA7CvMCC+YNSc5WWmbpEa067U67u5c
deqaUxNNg7vxYq5+SGgjuaqgVMBQXh/LrOyRg7dBuOXtOJ5jqLou7ows2y5uY8fZi2gcg7/5lOiC
y+Y7payl8FCdACxTdSX3NYH22XEuArohJpDzP7e/5OrSUPOSAR1ncllbS7ISbuCW5NdW2pj2Txeh
vhpDjjrs9XaM7IMAT7clnicjjGVCKj+mJNmXUyGLq5clRpFM0Kn5o4N8iKWKvNsF9twcnNmdmM6l
//cOuF1wl4mk/Ehdtfzn9qrX7j5pCMVYklUy1cWGoqqEd6dj4KuIyce7oFW1ktnbNmSSqQRupTZ2
BXFm7Njfbhte+9wgjFk4gFzc3CL2EpPgmST5991CUY8E6/BS233r2Qeawc3XBgTbvBEkrK6VgAut
ScmMs4zZ1bI0eqdVMr/NnUGcEo9p1QdFKbv6lyLmCMrDukVhagfFXLIV5K7bxhNILBseYfGdq7S0
BokF9WeDikBoicy5oEgi0Tlumv8Y3agxdr0Bkm6jG7bmIGgq0PNnEPz1zIhqT409KQ0VdwHlJCrg
STNeXBvH94m5GRFtlajXACwgupipAvjEtV3OVJUNdMtuIqi714P2zRqje3PQqbqr3Ri+i5w6+VmL
PnoQqlN/05MctRZLzz5r3WQ93T5hrz857yfVMz46nX8emGtfpcVj4cyABn0laCr0wRXn4raZiJgK
gt9yV4IpAbHvjc3H23Zfn2zsPpM689wwrbAIaHrQF3HvuJFvOH151lMzEEcurtXu07ib5VaXyUY8
uoJLlTaZYaExKGdGFn5EnUeIpiByJNNuE2fXO3N6p1MUHb56ilHXO1pLtvMwxl6TnqYg+U2a0Hjh
ThdjuTU1+Nql8VNIAFD2pmnwah7ScZh1tzon9kVFZjMzuPKnHOI5fsgqVGqOwWiP7VlBrp4MQcnc
vdUmpnO+vQUrh5AfAfUB0xqUbF9TqlMayK2Mhr4jiGAh0S7af3Ojs3Zl0thHJ0ZWAHVNQGsc4smP
7YH/MQ2hGidLaTY5fl5HA5J3U7KwwFsJaFje0RcdtlKfWwhFx8ifR9eGoMIstexELQ+awdvrXjUk
4e+ybUpZcOFUi0kFt6SFkV9FjNlCNJzEwyl10noLV7NhaPls1HptW5WoMGR41V1MkQIeZRglyo2N
XLtLoHZgspNQdxzK9Zdza1VNEneM/SaB421HpUtVzybcXMOpshm8h6VQrbZUX2WyeP0oc2qYCWWA
hhk7mDWvjVa0apU81GM/hA8kujBCPP7jaWn4fizyMT2DqojGnTHM/TmfKjvZ2MPVs8tCCAjkUKO9
JKHVY6vTjKpC3bHvim+OEQ3v+qgNrdMYUh/apU0EY3ZYCHs+Cqq15k4b+8HOmTxwtT95qbbV4fap
ev2E8D2IiAzZeeS/0tG+OL6tqYog8Erhi8HKv6XqXNNrQZPuaGfco9u21g4WJOywmFJkwqUtrkrU
lFqjzSLxW0aCxkfYWXSowut69LaKP+uWpFiFVCd9DbSM4YBso4ZVhaY9HUqQs+1/CEOUW12Vtc9H
rEz9DmgB/1zUJkSqN5WjJIB79PS9OkbFD6Vv/53myQk3js7akiRtMTEsF4FKyPVGpQFEdBk6zz4/
Y0iPsLR28IzTF2g2kGdrPh6SP0RZeHCAhSyem8wGB5/Dye7HUeRMn7xiSONf8EnFYocoYxm/T9yo
D5gJVKvu3Ctt+KEd7GCLVGftgX/5KxYPvGr0SDNklfDbtlHvejeFIDAjcD60Q20+WKmlX0BWdP1G
yrVmVjoHKTgErnAJ2BA0ca2ujITvREOeHMIwNO+hy1G/gLNCjW7uoJN4x/DqvEXrvnaQoFQHcyT5
cl71DOJuQCW+0oUfg4+/AKYkftEdhKMk37y9BSlftUYd/bkEARx3EbF60cSY+jAKH96w9FhNo/fZ
i8uJEt4Yf7596deOE94dzJbE59Nfuj63RZ9XplUmgrmpCGJHhALKdscQqBD7sAktfd84BiDcMknS
eBcyhrpXtch0P93+FWsLhiREJiSkJOD2r39FrXXd3DMQ57sBJEh7dYy18qnI4sHZGX2B6O1tc2tP
G5TN9K6fR8mXr4zOiFg7pDyhJYWeP72lfhs6VBAEpIlfwXSLDXPrq/s/c9J3vHDiYWVO2pxlyNva
RlIf0ZJzvKdynoFXkNzGW6/Y2iV5LilJ1LiMea7NZU3r6rVWhL6NuE36LtPVoIH6EZ2b+FwLT/np
BNVgHSOltsvT7Q+7ulJKFAA6eD9elc54BqeRsSjg+pY9fEIESSqqKGV6cHM4H2/bWt1EppKZ/5PT
Ca8Ks9MA9rbGVlRpwx6xM+tSlZ26A6YfHSJndN7cwJbjFirYbWZzYTdZeHjFjCfY3pTQn00zHw9R
ZofeQZm7cMPBr31DgnfK6RQmeE8WDt4ZWvD2Sif8pq3iD6KuM1l0UZKs2re63ukby1r7jJReQBaC
wAWwtbh6XtZnQVcRro/0nxBpmk3rlzIVxtF1B/FtHo3Nt2N1gc+ARpcnmcj8+nwaCcVQG5CIn2dh
f0r7yCv3SlK00INCznO4fUpWjdFYll01HszlIBsyAmEB8WLkR7pRZ0d4D4tpp0Mx0kJcB3nUbWur
HxMIFcJtUtdoida0G3Tr69iJ/IEWxSOSCuWjBmLzAApHWPtYjYkV326R8iPIJslBT9Z7/TE1pnMm
0ZHfQMmbw7nT/mfVQfKUV91w1IY+2vicawt8YW75MtW2rXQF1M5+gWjVIZ9H0jgoKo7kx/F/M9WE
P3+zPDkLZwHRftWg7Ebm7BEqYvugU/wNEO7Rmmzk7/LOnnZBafV/4appD1I1JliUYpTXn7Oyg7jS
aCz4vZ1r075UqulLk7SBdybSN+5vL24t2eEKWHIoHmKPZeVAhxlqGKhY+KlWqUedmt9dCcz+Ykeq
p+xcoykg1la93YxEz6/bptf2keIng8SMvBO3Lo4N4nSpivpX4k+t8SNVRlXs7LBJLqY2omkaqun3
2/bW3iRqnXxYPAy11oW9JMkaK1dGxjMcu/pDabXND1mR5MfeLow7wlnvzgtqfT7eNrt2+yl58R9J
tftqZhqyFCbbnA4gZTfq9+NAIWpf2wwx5aJUso27sWqMNENqNDMDv6Rva50ibkI1SkGp9Y3PBDQ3
xHL67lg7Zjee/mJlYFHJBADNACG+PqipGuetsFIka0JGJSA+zZ5cJaVh1FjR3wQUz/g7IDOg+5cT
jtkYZnMPgZg/Kl013zmo+Pyyyyj/CMeQtWsnVAx2eh/qWxPPq4cUwh3AF5J3a9kRHUfHEaTEJKSi
qn+Yheu+J5Cdz3MMZ+pdRmHd2TgvC4sSPMmdp47HrSC5WkKtEoJhr1QiKlTtrF70wv2umU2EmMX8
bsjKZCP2XlyK/1lziCkkQxug7MXTmwgF5InVZo+2OqA7G8LIrO8mFHiCY6mF9b5hWOthrmyj2zip
rw0zXcehoTjLVWOM6frwVFGQxok5Zo8iiKaHUBRfOza2Ycgm0O7iZCTsKNPxbc1mVktlkj46sBE2
FD6ma6MZM6uBlYf5Y+i6E2DD1PCaUxqbI++IFRio/w1NsfE6ri0UgB7UVNBtAP1dLLSvwkAXXJVH
vL12MtLGu1MNZLdCpNc+NpOd7iGf3zK68APPC4UrhmlykirCxYXRMOonxobK/LGajObYx7NmHsOw
mx8FeJOtOW6Tr/aiYEadl4aKYdJD5moidrDwA00VB4BZLO8YaiBqJHF6wDhwpo5bGf/yamDIA6lN
a4FaFHdxsarK0IK0zxrvGAUwtgSTaX5Ci7zfSZGvD63bFhsv8ao94kNJ5GyRly7sDULXlKF0vKMo
SufU5JzMnEzwCGxo3DNCvmFuuWnPy5NxhqwtUJNanE4ND+pGiu4dU7esfsZKWx3L1o7PFKq3pvxX
tgx8HOtCDYUwcVnA1RqLcczaRC4hK6xDEertPtfbN862cDBozdLWlGVMkI7LnqpVDSIw8tE7jgiY
70KzsI9mhKSCruXZyVZg8yqYkz9DwqNvONHX68OyfJkgq+C1X5JuolaY6YHde8deGN7J1oYODb9w
a05py8ri4OuhB0qja70jfky70OGzT5GN0sDtZ/b1KZRrkeePHBMQgzw2L1L3ZNCMMjdq7wgTrBRb
HExqJNAJuFbbHeO28Xa37a2tSqKaqIPIBt6SWoaZuqo2kcw7NrMjTvFM/kw5UT/dtrK2KokotmhY
IT6wtKIGalm3Wege69m17xJG+aJdrecOHX5jIpYH/fLWdSEBBIgf9Jsm1e6WOBfVmYNubLXkNPdu
8djaU/XI1LU43F7Xq0tMbIIYBvw3uCqO/GK3wkSzWyNBDKua9Wqv2ryhY52LI4ijLSacV4poUvEL
d8trBkMJzGiL86fYpaI0OppCTViJryl92bPldcq8zzTd+WlmXfsR/x8fjcaNol1bWMGH1m7sP2HW
dKgRQb1qbpzV5WMnfxHzGGDH+MaQui9WX84pcgPBkJy8qMnuM6PJH0aitAMNFzjl7Vl7mOD43igf
rH3yl0blUXt5QeKwqEsYaU6w2danVquDQ6AwUNALNLvfvrv0CsjhIS2R7OXXpqyar6tEmDKjIob1
BuFTdLnbKaf+LPItvqG1hVk8eFIDhnbqkmuyC5JOMboU6Y8mZqCb3MS1qX26jX0Cpl9t0SC+upJs
nkwEJVU9HZglP3qP5MjUZnlyYhw6fq/CFMZsEqwvAr6HUyacN4KXNHlYgBGxMmgXeWKlI3qxb6Ag
gt7UeQUms9KhJx3GI0we+aEKicpu79sizZWmGF1glIYQTMKlFjdFj0w9zL0+OJq5E7pfe6Z1szsr
iYr63kxpJO9TpEf0DrF0C+GfvhrQIrv9C1b2kpRMAlQ5P7QyF4G2qrVG6IhOOerBYP0OaltohzEz
yo+BFRfFhhNa2UlKdyxTBQ4L5G1RQlDDmXmkViWSSIoRSE0eI7nTOhJvL7ph8CArq+dyA1T5+htz
Mcg8CWCANjPmdr2deZrASuRKhMGQOXs9m9tDOejdaWYY5yNntju0YR1BXlKGG8tdWpbULM+3RPYp
meFfxGltYKMUBbLmkiHuMJ+lqsTP2DOa90yJMc+H7mXj7W09qy8iiSBNfNvOyoY7OZ/MDpmVBH1x
ve5aOKETIBV6UTPXrfeIUFb/ompiHHsauRv+Vf5dL0PtZ1vAjlFpp11CVnptKwbBQRkj6i9h0+vR
se4hK4FKeKruUyPW24NXJUJ8cu1wuG9FHjrvCBm88Hx7wUsnz48APwVKDgdIqrqMU41ISZPEE8OF
uYriLvD08MkTk/tJlI33BBSlPVmZ7n26bXR5pLHEnD35mzxcck7neuUtv2Z2SsBLUQVC9A/T4ZSP
Th7DVe1REdrc/spxI9HbCvzU4K6tyl/1wkW5SWToMDUPl6EWc/JNm53UOgzAK63vps008Z60evhy
e6VLTyFtAlqBKUH2pUlUr22qSmH1epNOl1xpZvcIu1HfH9BGS7SdGzfDloDCyocFLEO09yw0RrZ/
ba4vqaLmgzdd0GCzz73Vhl8Tk3e7n/So3HeTiLdCpNfnB9A1zQuIE22isaUzVjTVq9woni/ajKfY
WVoLPqxqWu1eDVXFvut5Dt63kBFsdDWW0Aq5mwRk4DtJekBmLdEFaCbUVhBPw6UNNeWrWwddt4uz
2NEO9Zx/1N3KYaANKOLHoAlscarNSPsaKHDG3ANVbLckKV97LSI3PIcGtTqF1+XQgtebbZH30Xip
RBf+YBw5fEgK9U83FMpnLpXzAdZj8Ynnaqum9dqJyJBR9jhhjpESMdc7PosuayqlGi7BmI8nPTbC
Qwhy+hsYNe1dHkXiaaCb/mgGc/NB0WwYxW4f8NWFA+iFXA9XBpvFtf2gB6ZsOWwDda3+MxzzXg11
bg97Bowa9ryPwjj9VhlV+gf0YvHttvGVw0djkCYFETrI+iXBVgRdZheMLD6NZuWIAE3yWHujzpT5
1LeHwWobhADVeiO1X7VKEifpgSTGfvFGjLAiQTDhDJeoiOLjZDrTxUGQ4KCrSVlTZm/zMz5zSwNs
iQuUBx6+bsltbcon6lXJW1Mjq0VJESAEnP2THLoDtxUXe82OvI9ZMMbHvhjDk5VYHxQZ+WlI0Z3/
4oODVuDJIo8lMbrebZpveE247y9KFPS/PDi1okiNqPXTVPwURHH1qVUi73TbqAwdr99JFg6MW+Yh
UnlnYRTSl3bWWnfkwa/tswL1R7mDjjP4fdvM2rYSVtL4hfiAz7vYVibhJfF0Cit3M9Z4L2eCgk5V
1HI/6rET7o0m0T5MaAyXG3HAyhshy4mu9GcwBi+vsDmlY5DEGafYKctTkLXBx6Gqv+RNlm+c3LXL
ih0b9h7KteAYr7ePFFHt9KYfLyUKKl+aapq+6kXi3ilhqg8nx5m6D6Fee+ReDClvOOyVVfLWMyQH
Ex6ucrmLwYzGJTXb6aJDyb7jAg0XvRdF/WDMmralL77iFanO4hCYpaBm5SyeeiNK3TmMm+mi1b1O
DlIah8hs9XtSbEBMcfZbV13jP3sUX0xDlP+++SA9F8EhFof4Ds7T669sk8TPvebMF7MPpuBETMkE
2y4uqyDcj1PnRe/yPu7UgwOUdovBZGWH4fIFekNvTMpjLSKrzhCMPyYjzzEqNcoOKblofmfOUwxe
2qW2UAuEp9VWUaudiPt8a8L1WTVpcVdxi4x+klWjcrr88J2ZBENaK+yy5/ZYyj1LOYQGs8mPuR7P
+X5QprSI9hV9mHwPpVqo3uezJsoDBQhbh+hWRNXRlOzzP9U8jatLEqfFodMHR+03nq4Vv+LqXDp6
s0yBv4ogZsm2GBv6eFHrYfJdMzD3jlqJN3bUpd+mA8ykksG9Iw5cHIfeSltLi7LpQmlBOEdtVrOj
acAqwHRIJvLzaHXqRva2cvwZQZHy8bQPSczlKXkR6UJqXAqhT/PFoyyEMGPd9+9n4ajvc3itP7St
FuaoIThGdZ9E9vArrlV0RG5fgpXrTo8UqhJgIFQgln0Ekyl/pbWEyk/omV9Sky7+EiAKWMEV2Kfp
G6tG8hvjOYl7QX2hlrd4IgRDh+CLM/WS2sX0WBodutGTpMK8z8Ms24J7rbwU5GuSF+XZ2lI6DFGG
OA2gcru4RjichWuOn2JYjL+pRqfeje7Y7zovmTayl7U9hYqQEBucIs3ghUvjxRwLLYvUi0AzY9/U
nvnQlFO000o9OwK2g6IQqPOT4sblh8Cowo1HeG3NkPpI7avn4vXCfDQ4EdBhTbtQhHT+zbrZeUdn
KHpIS00r9kTYUXGwJ6m1cfscyb936VAINbg8FCNeF3pdRY/CpO61i10aQxDDHDGn3fualxr+gcBV
WnOvl04c/Hfb7JofhUWL1wPHwEu5uLSjoeaxrnAxIyUxDrDeGJ/dSa33msL0GITm4liPdBeNdEw3
hnzW4jxab1xaGowU7JddXEul2yGGZr70lK/ifSevTkNdoNacL6mXdGIneobRf7SwOkXv6NYDoUyY
qIffMNDeLEAm7zCNQFo+aFTBebSoPpm5yQXqy/kS5TV6mgkqZIw6RbtJLYfDNNTtblD7+gwjpnff
CYhYgsJUd40RbSGF1hI+gICSWFHWo4HMXTs1uPdD4Vr8klzpq19TZ5e/xmRU9k0TxnfxNBoHR7EL
cC5dTRV9jqfiwWspo2hDyI28fTxWbgM4QRJtYAxQPC5RrhEvoHAHnT2Ci+zOojJ3xNvMwwHOyfK9
nqhM5ed5VG1cwpVTCegFL/eMGnwNCo/sIqe7Pl0mT2lUhpiLqd8nVHbCY2G7uQWLeIOgoRuM5UGY
GlXDjXWveHVqkPR4aEZDK7TM9g2Fyl0HCeMlmlTzVAZztatdJlbdzNHeHqtK5RLa3RCyIQi5uIFm
MdY9rT/eMMR9L1MjGHXjRpa7AYf3qDdIme6aSSQZlBKGUZ1vb/DqLQRTwDUkiKOttXhClbwwG0XV
2GGtj/e9OVnvNS1Jip2LtPzDqBTVgdGH8oOVmaTYI7X1nVUVzKLd/h1rH1wqq5LvgSID03V96FO1
qDSrkYfe1FDZy6f4EJaTjkB9rGwseSUcopRDMUUSjxMV6demDJRoOuaw1AvJlv5U2Wlz1GNNe7q9
oJVn7MrKwp+EVQ0so8VKa6fa93ZMAz93dPek1S5skFrnfnbyIL0H1VUfDEQ5vt82v7y4zB1zRPkL
n2mjcNTXiyQSjK3RnadLUgfeo+uklZ9Uo/iuTlkseEl0L9/B42xuxCfLVSNwheAPnRHSCuQ2ls2f
jJ5PrcP3eQG4OYOEB6nj7Yy4ms5J1pbdYbLjkkJrWX2uWrevD2lC9WtjHGd5lORvkOEnIx5k0698
lqcNjTclmnOZXNEzWEHP1DxotQDlkSbN/+PsOpbrxrXtF7GKOUwZTtCRZNmyZdkTlkMbBEkQAEnE
r3/r3FFbVlnVb+y+l0ckwt5rr1D8R5IXak9MM0vYFIE1ACT/Za85V7CohmqwuBBU/J8YG2XDtp5d
cl+Z9w7JrpDulW/Zy7+sFv73UKC8eNf4zPnLc5mUahTpspSXCfyjphKlA59s34tHnk7rPZxAi637
rwsKYmv4DIPDjc+LYv/3BSXFhk83iPLieoi8Q7Wr94MN10umgo22a7DxR+QHLP6Nm+DPdYzH/k8e
CsgN6aAvHjupjGfpPJQXMsbZOUoUYrVRg1bv1aDili2uaFxf2LeOo5dnBN7vlWx1HQtf8xBekmh4
Mudwq6+whkSuYHNTDFXVsjxFWM7fX+srixUPwngAZHzkErzsY9NV9TuBwfiFFQBgYNeuDrLP4jOD
0PmNI+HVR4EcgUMB8SB/2ExtXKa0MmN5ybwa7rY1i6GIk6IxMeFvLJbXHoX7DI0xpoclhJ2/L5YN
srICSsvqIlQm76JwNgfQoLLPRhdvRby9shPwt1znv1d+BAY8vz8KTWEFc31WXVRA9LvVF9h+sP2+
mJ4MD5uw1fnvH+y1lQHXEXDVgS5fWSC/P89GHK5yxRpdRjrtkBr46UcfD/qNF/jasgeNEkNfAFBX
Bu7vT4FSCDQTVHWXsuCIFHds28A0KfbsLCAf7o9J1i9HndDyLXrG9cv8uw25Lvyr+d+Vb/I/mO73
Bxf9Bj6qmpKLiPfI1whQdDcpss5OWxZEfQMCYnxkeehuFaK6g6bP2Jus2ZfF3/9+AoKSoFSDd9Af
lBe+YO1UJI8vRskU2rS04O068/mwMqvhM5XPAlXCSOfaxzPmS3//vq+9+eJqtgiAFLTrl3Jkg+NA
pilJLsWwISfQivWkF2wQGgzro6NBWW9IAn6j+XttUV1P1usfDf3/y/0C7k0AOGuILgmM6luKsd13
unP55e9/2h+1Ht4sMr8ALWdX1iyKvt8/brjwcgBRP74sSzXeLBjSdPm+IVEt2OMOM/YC1LZA3EuC
FPZ5d563G63esm5+5QUjDTHFK8Yagx/V9ez4F2YTZzBK86yKLjZLdUo65GdvaQPLFBY1zCZ22juN
+RWJG2jssEeav7+EV1YXIsKBC2P4neV/iLxoopXOtzC9KEPIHWVl9JHwvTgMMMjaG+ct+ycplqAt
S/UWKv3KUQVM4Qru41S8fojf/3LcJ3xzk0wvlEKicIJBnsqaDaqe52SzmRg6uZswJm8cJa+cxTCg
wTcHNwaPLV+wf3oiq9DAGeliYQzW9ZnfPkBZUUJ6neSnv7/bVw4P9DHoZa5S0yv4/vsfCAMHIowQ
8SVIxoUf9jU2eatXItIMBFsYYjYDGorsnUmDhT5KJEGfFyMq8d93ExxL8HHxqvGhX75nRFesqI6q
GNnI1VzVO03nrixE6t9YSq98T1h04Esi9hTW9i+3U+lMXG4pTS47rcgvDkBqrX0mt45spanVoN+S
ML+yda5yAkCeGMfhD3ixgHwJRyYeL8lFm9B/m82EMeDm31MtyiPYxebWjxV7A4577Y/EfglxjV8f
/JLvlMZaIRV4SC7zhkDt0ugUfCNwYqNMpR0a47dI4K8+DwNerCA04MA/fl9D8HFD9aphzkrHlLZF
n1rIv9algfXnfEQBo85/X7OvnAcANyBQxuOAJFfX3/Ov42jCTTAqL/LL3OsYRjrAjCv7ZRhcqTqk
TkeWnPqtwrAXdvdDYA8GXp1vkTxfOZiB+oNfVUHHe7VOu374f/0I2J9wMexzfillWgrRRCwaxCfD
VIESY6UyvM3GUeu426txGT+COALvwGaLuVP13NvprfL3z5eCtgmhY2hugPz+YahpK+R6OC7zywKE
fe4I39TNNGa6IUk6vZ/g+/S+3KbqqUyW/8f1j2eD3o2BEhCRP8UrykOUhMV1MbPXtsFdAp9JovhU
NEHIhb415U51A/gtIvUGrvs/f18Qf56XWOyw38HNhLk3fMN+/xY+3nlEgz69INucp7VfmDlq5vOx
lmEyv3FU/XliXh92dbcEERZ8iuuP+feHH2PchOmSXYqFuq4ch+UwyaE4JWZ7RAHSP1XIc3q3JMNy
9EqPyxsn2KuPxzsG3AnNDwS6vz+eKioyxDmlFzzP3YKRhkkay/oPZojgLuF6cT8o0GFbU8zC1umG
DviNcuvVtw1b5OtbwEn9kt1SwausKHyB6zhj7KML5w9bbPiZWvvWRn/tSZCzovIBdQXV+4uNvno+
ynwo00sghxOyI/ofhKbhIdV2+I+IHvghV8YELC8Rd4Iv++IIw3UrFzgYZaCqVJt4gM8TvLsOYA0w
+8AGhXTIFvnE1TP4nCG5eLj+Pv33JXxNBcLlhxDIP8LIaDKNcybz7DJ5k1zWebMfwkGqepBIkvr7
o/6sXK8DPzC6MTO5Bt1d//1fC3hyU6K4rrJLQOC61kBZDuo2yZPl89+f8+e1AKtNIDrAxXGr/3Gn
e0RjiFTI4oJ+eThEpX0PF2g91FMfJjXv/VtA1murBdgZbA5w/AHhebExicBdKBWe16fa2XrbEnRD
u1mWU64X8caC+fNexx8HGfIVBMAl9HJyGkhRSLQ5xYWXc/4EebxZLxVyXNhPV9p0/RYbOKXXa7/z
9I3b77XXigMGlo/XQTqg/t8/X7krk4VTn1/WECPzusyCshE8y5qAzeNUR3z6/t+/I0olnK8YlWKP
XG+ef62XNZFxyUmZX2CNJPZTOSfzWqf7TN7plVWmg1zqLazstbcLYg2WD8pu0JlefEotdZloF+So
+IV8kHrRp6GQ+btMqPnkKQm3Zi7p8hYu+NodivMM9XCCquKPiBqcmxPMF7GCijUVzQ5WJBrWdZpv
RyrGNsp25zoD95tHq8L/GDWBaxuICLiRyAlB6YbL9Pe3HHNkgtGBlpelD1Qz+DnoKBvowcgQiX1I
Q3xjGb2yWyCfKOGDcPXh/aPwV3HItyjE8wDqZmcQ9Mpb+ECxryYpozfQ3VdWLFbP1ZPw+mb/QHcL
iyY2lQ7IXC6SDql4MGLsIQnxc6ShLireEha9+jwgjyjP4G6GkdTvr3LUc58XPQDIZdcSSuiguvc5
E9996LZ7Num3aOGvvUpgyfBCS6DIgdTt9+fRQiOXO3A5CJbL0m52x208gvhpExe8Re//Y9SI8u5q
sHit7SGng8v27w8bFya2uSLVBbbp2WFnNPjIyhFxr4t0hzFb1yYNkgmnbOF0G8FplNRFn0WfAcom
b9Cm/twu+CnXid/VCwrjlxcHQ05RY2MOUuG6gqEuxEfD58Vlke483edzHrnkKU0l4Qe4NCzf/n4o
vXRWvpa5EHWBhY9ICnBMkxe3WLyWJEbQbXWZfRxCYrssW22Kavu2hVTPtU2ZPqcVU13Q80DVGS+Q
XZhVezq3LtXl5wXpQu+KoHxrH+OYerH+4OmGYhityXVvYWb1sh8iUoiJrwFcMKMYBCGeTVPSAB7b
92aYCEvqnPXh3Grnivdrhka/3ldnMT1UCOKDj5VZlzYLKvUJUcZZ0qkBPICmShT6qmTm2drmEYyn
ejiIZJ2HGVbSWJsiAhgGWLaF7sT5p+uc5xSJOQgak/Vj4hr4oMZ2b8axglVOw9J4jlRjYVtFVG08
i0bf6E3T/n704TJ9xrRr1d9IGEt6WHLUCCfoV8Zhq8WYZ/1ToOJ1j+ueJYWFIc0cOILcn3JdzT+a
X1/yKXfaBDmcXpkxH9N0JfTOIm9aHQYETodfAC1w905QvtBzItKges7MUJSnPnQYItYbroBI15XU
/Xbk0AYi7ir2pGI3Yp01bLFHkpNzHooUiTW67KOHrJRgvE5CadEMlNjc1xl0WQIehSHekJ8m/4+i
oZtVHaV+FGe3xtBuVa5c6XEjRrJbVwqdvhsIIgQuSHFO6TFOt7mEMXUMv68aUmd2kqIK5/MCxan9
BGqGZc0SzWvfxZXLU9gHrm460RJQb5cgcsPV8JfIskOwbn3ZIcwhYg3GP0QiE4bE23ujotj/hGVR
nNwFJkNgNGTAM/K8qsyx9T6wkNbVusQ88kHl+eB/ZsE60UOJkJThbldIajjYKQj39wVZZn+ccjhC
t5DyX9VUEYOI4AJ2myb2DPqrr5p1nm35jAxIbv/BWNtG8HjP0RnezDk8h38gkmHhojW7cTTrDPTW
acMl4mi3Okq8nOe6HBYysBrsrETFjcWM7erJzKHZ+hQrGOkhE7oPdn5XzU70LZLKdrrXc8JJMMIb
CV5atz5fMF4LuN3NKYZoCP+ZnykXtMFEKB/oXe/3Yr2jASRoiFDNXTJHLZVL5E8W8yyEPq/ggwb3
JLkO3Jtkn3IyNMKwXH523EbzzWjztD8syQzCX+dVMJJTZmG/ITvU0iv8VACzlrupIyfNYKAR9mDW
tWzFJmX1svUiv1mqAmJijyEJP8Nyf6seIkGTMW8ihcjee90Tsv0kvZ9oAzeRcYu6IWdq2xqEcYP0
k1Yyn+Dv3Ac4mCpj8IobzCUGWDxHfMC8rlWZj5YuG7313RKAkVpbFVTFtwD+R1d+YsTvVu1GXvfR
tFf1VW7EnqYtsKrbhYDTToU+FwA3W8X0BEymDGDY3u/i4CWGe3GTxEMe3xcYcfq211sa36osl9nZ
lQVaqXbmIJAcY9cz+bVnGBLcLCwv/aOZtbRDE7hNRfVo/ER+Croq0HrCqKcV6tlRhj5s4iDMtyPk
9wtYT0HBkZfjvQ97nFWlIuI0hrJQZ0jDxvnOhlvsHrbMbZsB25X01cWuJPM142OR/px4jLDyOhyN
HmuaVMGVjqqLsP/Zpyxw3xLBxfoEr1ErblYYKU4fCCVwkIEUh8DdC6hTCtwdhmO1rHxaPfRrqMKb
AYpKfxmDfIvj88Bd0Yt64xgetDHZ4elxYFkOvgTskln+dUhkQH5QpdcMDCGMLrshVqM6TkKE8hAr
HZMbfNxV/BCwmljvkO4buLDO0ynEXoDr0mC+K7JM/gBpWDnOdaQyrU/EwJAC10y5Rz+A74eE1LCX
DN2HoF/xHyUl7afTGjs46k1A68g7sUml76NBBvocio3ZJyyQIm8SY6Vq8jXdxFHnkZWnIdbhcHK7
uC73ZbX6u+PwD/GXdScYPeV6jsbzvnOD5FxHhcYhJQIMhGKy0uibBoFhO4+lXNTB7mFvvy0CF0pT
gowEN9ecl1fTzYSsV2tsI8pte/IVT2Es3MsUyo2QDGn4FbJQkd0sg3NuP8wW9lbPcJ2C/YMpcSlE
B1w7TB0rkVdiQ7wXKJ3dAMHFXjTCjyNvxt4YccIdKOVHGGPw7RlMudDxLlfwUf5qHZYPLgu7LQWa
HPCXxLs4oojYmEpQ0O6LfAC2Cfk9TMsx97VL1cC8NOdnFioanPHsIn/0xhn6aSDY1ecQHao9iSCm
oJhnGXe0ntOK3uo973d0pls5f8vyIDcXhTnI1aJ3n1z2hAnAND+7WZg8Rn4t9syJZaAqcFya0xYd
J5k5ZWoHTDs/KlB+9g/AmFPeomLnwCZXkYlc1KCpoVupJIiCDw649tItYwniQc0yxksknXKKeCaB
KvpOjkgi7yZdBsleg7FMaMsguQ6aJSjzTdW7RRlaKxiL8NPg1IrLQoK+2+DbxrDgYDTNTwTZJb6+
Zq9Ul2oJ+dBN8DkbvmQ5r9xNkts1NZ1NWGFuQHwvqy9q0wH9QHQVK9itbmpNTuta9FVttx2KonqW
uYhlG2KfIiweyRSfVAjG8K3yaR8ctV8oHTowhmkh4EyZU/9t2oyYf22rDPELOZDu6gFBNNI/8XFI
p7ER6Jh941KGrLnGpju+KVLTKvvO71XiDkg+wXTpexJ4LdMG96TtH3vYFhwQvCJ30Ms2OxwX6BLj
e0LdwC+YnUHg2kLz0cMZKLq+kRkMyp84lRbb7ZzNLXwNIMp0sYdT9eL9LB9GGeBTOYOsxAb0mjCr
A1Flv+Zhoo/Fug4aNzcCmG6U0hvqM2LVZbKu/yHphil8gJw+2bmhCESD9OPsSzaWJb0XYimn47yV
63JUy4QCPIQHBnTOcA06QNiJIEEl+hh4KCJfK/xWFS33Zu2zAk8D3fno+NZHtdC7/klLBTfpsiT0
65r05GlNXAhaIyl0dKBMzY9JQvrsnZ29GTuQQBRcdaY95NURYpd0OihXSHVrJ7aSUxQoMDclxTV6
w+bFPNok6e2DlGVQfemXKaI1NMP5hxQAcvAhgHul+SEZ4jgiHumkQdnXPzif4XPaRGfRJQyZ+jlB
ADc1cyrSx23nyQMil31aV0tcyQtcC6fWXYVA55CHcOYQhd3HlkV7jkoYXpwo7RBJaRtHXMSPOG1J
dhLxZlPE0Cbbo8AUgOJSwGv6Z+WpXJsigp9tW+a9Ii1PxfDYayzIJioC9ki5FD+nstz7Y1wp7r56
ViTzT+fhK9q4YsqxmgcRhbaF4SgyggaDyeVXFJiqeh9MkpunPYanHZi7xLKTh20OzDlZMLJb1EkC
SPY2oZhZcZlL1Ou9LN7jeqPhjcFwMm2r0qWqhoFwGR4olqtndULG4lcP7haaswrt4ZGAuyKOckS1
3BjH+wmcAJ2qh3jFCPFWRcKY5zTA2KoWXJmlQ+AFqU4Tx9AARZQn5DiqnCRZK1mcY/lkiS26PR0K
RHU5RAJVEY7BW61VSI9RSoKcoryrcl4rnYUf5mm2/4zhwnSb4Zd8nJKg2jtcYWlc56XW7p3vXVSh
i0pRJiDn3buKth7mBqLJZimndnIajvoYL7OhHWWEpOugJIU4cejLqy+4PlnWjbilgiOGadb3tQ/D
NWgNhyAMs+qSLccpKbf+flinhHyeirVYOiPCLTmOJg1544YsWw9wraHmbnOrwkRJLBv/BtREzV1Q
TLjiSILj7IscPY/PVw4ghUjB2OpEEpPwz0mq8yPyoldQf1jiFKvZZKehq0xOzQM6i8K0qBnLEVRN
GflzLCAcRbcIk+apv4S8HAm2dTIWNzhBQHWts7Vc82acpDoQUPl1m5uKCbzReMfsO7asb5HgY4oG
UrtBHj2EWnudlmRin/kaJvrAwkT4tlBWuXYqeY98HQTdhGeLrLq8i+cVjqGjmCBHTKaMuI/erEWI
HL2Zu2bh8B4PsYVQYpET+ipn948eKCqIFGBoVwbU3i3amaqDMSczvWS9LSL5EOgEV61pkM8YxQDm
c8wjZl2GN8U+R2nbS7mVFi3xQAoUsJCd30qvI/hx4SiC32BqxT90nxIJwWDs3F3OYIB/j955Sb8P
+KKsVUgXwHrT0Y4ejqR41FYtoJlGVuWPrgf7tB2VQhNkYb/1XIIkj723BsmzSxNqz5HsZwxr4sEk
54iofb0RcUKQ+la6aalpuFWP8FjMPiFo3H3NUMuGtZUaNpaLcqKENiVyc4ddnKzNlDtSfkNKXTg2
gcLMBYrU2cO9XEzJOfFz+p6h3wJQskWVPLslQCiZjJYkr2Ec4spWrHzba2oDGJz2ZWVZG1hny4YL
rt+pKQJNKBosmA3z2Mf7ZeKpw3kAiVg9Ap8cWxcl61Dza5TwydKJJM3ARfoMxKOiB07LPWkIE4ts
JKx1RDd6AQ5XUg5FipjcaVjqpWS5Q4AgwzXnGXSy27aEeZ3Ge/mr0hv5sgwwMK+LdMh/hWtFvue+
8KwxI6yokmoVEf6pd3dZcGUmhHOmC9Qc1Rh0okrJXMeCZM8GA+Ffg9VMNwNyQVyTV5p9nZAbj9aJ
4hhoQRrn6H7EuPRnP4YKabMcDOI4mWkGxicQlXZPKap9pNGnUZ3Aa+F7ZgMj6wlDZltLOFx8zFc0
JzWNbT52dpqLAAy5Yp4aA/UoNLdGTaINgn0LcJYW6v1i2Fo1PVCM20DDbq/WTEVbJ1NH4MWOIjOo
k81drcVT16uGxyujNfNqiRqK5mRoDF+rooaj4/BusaFb6xzWh/6o0YO8y6fhSjnvM6sPENcjKBt1
wX6LfC2ob22q/DOEwOj7TC890AFpYalNYBPyUcUj540p0ukH2jMOlXCwuvVkr3vvViPTI2oiSSkC
2HQFJXHltuihTPwEe4Sw0g9Bmk6qpc4h0n0BXerWwI3mDrKJWTQVDkjYJJJN/Iq3MQ+7HoFUAtZK
AT/uDGd0C7bUuDUF0gZwWVr4udYzQVtcB7bC5NRXC1xct3yNfwUUwc5NtMFGpcEqm9dGw1X2Q4pf
FnXgepGh20NnfTtQB0u9CaBFUU9UsY9iia2pSytwOwwbCvqW5DT6wZLQ6lbxKBrbEcAjfgsZc1zN
IFI9qMQin2vJg+Ebj/dlgqx3CoMaDS3Y7pmaTYuKcicHj+bkDlQroKAw1M3Q0FkoHjqYV+UavrAT
JCNlseefDUeTvZfEEvS9+f6EOfmS1Unmkxins08svPJC8CvNCGpgbzdYlVXbjg88biUKnNIP6Ami
ZFQ93vG1gouRWTC0fM9/FsFVospiR5t4KiQyQRz2TRg9TcNWXjvb7LugY/TVTqVpq9XBVifsl/Fe
aYAtOE368qMkbqWHNclx4Q5g/MhagncDDIT75Bn2qNEMKUUm0JYDOzhhmy0JDkoZsXozm03qMZFp
0S6xdwT/34Z1MGcSUPkncKqrQVwaTBt5wme8HVwT9WajqIcOjqXQ9C4uRw1aIOPiSqjPTd3LSUOH
SiIt60KMMYGBIGesjZYyvM/ptoe4nEPYUYIyXcUNycfqZ5pwCi0bDr5nGg8ZrfO+gOdisWr+HvXP
DoPsBHmitcuRglzHqAbMe5AXexAEHH6WxM6VQFaSGb6luwtQ9AghTVPQ2abv8h6MXryRKD5A3Q+E
K2Jh1rcZXeh3VAwxlDdSBT8N36ass/OaPy64lFnD1SDQX4fl8Cscd753gJ/cVxZzxVum0LXV+wBl
WuORtrI9grhM2Luh2O12z8NE3hQ6p490XEtV8yEa7xQu6eXgS9B8b+Zd4kcuqog4pguqFx1ZWI9g
T7OPzWjFnKG4TzB5TFHHnyaAiUUDi3fo8CAIz/saa8vzhgGQGA6gs838kAJ3cgfgh2haOKJeaySH
etzrXPdDk8Kgem9IBg1vh+JiHS8zcGbahZioVB9D7XvgmrmZ0SjC+NmZgJadhN8len6xs6mLVTi+
z2mQhucYO8Y0EMYu6scchGBG83lN1W0kAfGfewUNwqmnHrGkFWoB0SJkd30UiR8Bu8ClCSSLJZZA
hdEl7410W4EeXcTpncM0PartAo8HcK3zLD4SuyF9wmk14D/Zi5ScUYvYsClZ4G0dJnDIaDAwxawp
WhDXdBIWDnFNSTPodPYhxb/OymiBfCPj2F0Q+GVvdZpiB8cI1QpP4QgSIF1FPh1hvj6OGIOAc9RA
8hhWDTpyTWsM2IftyKRa0H5Vq8mei2ws9KHYgAc1865GVgMO3fcfgtoMA4UAvWczkrJg7VJm8NCs
fbnQEgsg5NEVDv5f0aT8R4+eZnpf+tg8gb5GRSNEjkctO4I37oYR6PpxISp43IHwxrVc2UoxgdK8
4I32QQQxFu/zX2kscMEtcH9htaQVWuAF2drY96D2BJ1BV2QbH2/xWVS7lMcFtIsnAs4lazSBnFvG
GfeHPlPr0zpV0147rLSxndHvMXiPYKDT4aYHZJjwbSi6tGDFO4aEGWzgwezhYcpnnHY47kVXVDSY
GowW3IdYBuVzSIJyvCmJV9FDLCVDfROjeOugTt7WGreKTO6uqK1E5KDz/lyAkPWBQrOxtWYbQBmd
GDblIfIaBufY0so01YDe9wwRSv8gw53IToks+oA7tyJtz8LleTMqk7W/2rZcKDJH025JJVqfyiTJ
hxloKa0FMom/TwUyOpCYg0MAAmolAEdQgn8kYoiTRuWpPCPh0auGpEz9wrcP/lGqWkQ9oR74Bb9L
NDcLH/1ch2tqMYuQhF59ozBDOFTjTMZun3RFunExvGzmYpt/8MSLrRNwPMH9652+53uWfE+vjU+9
ebQPRzQDjGBQPPObpUSv3bpyiPvWCK2+UMbzbznmgb/6iPJvpArgCNj3wRrVoU9j2+FyQVU1bgxg
2MZgyHI7IeOpQyjhxtsJeAD+ZnR1tcgm927W28qafXTZe3zbwmEzp8tTKgs+wfFkuDrbDjp7Ymh2
oqYUXqUoX/NCNfhtjB/ItGjghluJ66uHScdS89QPtlM4oe+uu/ITDLD6tSmhNmNdj1GGP+QAeh6l
La4uCZn5tCK3yLZ0Yl6eXGzVI3gsy9Cm6+4f5IYbrisXrvyFAhR2HdosfC4KA4eqYTrAKChGIh/B
a9fp2ORwQlibvZeJaQQgkqVbkR6015UCk6zO7DygVYMlMt7zsOS08Xvq75m60r0Yal+LjzpWElDB
Rou2WGXZjrOG6U4OA8YDsISYHNJwsz8i3Ol5RxwjZw2bsKldLIYjGMxt8MQx/QD0Y0z5cFDpgje4
wLeW11zS4VHxHJg61u7yzCNrUSuZ3EwNg8mjqHfFlwcvqZQtXMTHTxi1h7TBlNv/02s0Ri2Z5zVr
xETLR8ulLI7Sy/5rxYP5xgTrrm5Jng5nmg1bjvI+Mp/GzOxxM4JZYTFa2hfXQleEvO+dDuN58rKo
DmUPS+gmw+QoQGe3DzfAWsxeZxjd3sgUHPE6Xv1qGh1uwwUspGlt5jzuRTvhorlBNyzhOFCsyd6y
DSkzzepAOGnkKoYr6lbxEBoC4JqAUDXHKHci11gS6cmnDUZNssswd0I9hkpsbCcS7I+op7mudYIE
zdoMUwzBNyTnv5K+hER4irm/wx/uh7ssCwZzQ51Gqx+zjHwr4cMU1KsGCN1cg4DvEJE94uxGSPcX
4Uog6CW1iFob5aye/eqCvnaslH2jgE24A4F47im00HiGmMp96Yc8+JSSsP+GpIKtRN0zAat2voJQ
F/DrVEMhzMObNSEcwZfRkF0S1KS6SVK3fPIr6X9ZnMCuRhM9vUuhI01q4P5c1RZGq1FDwij4MtoA
rupThRawAY3aj12APDbM9xJu45r1Szk3TAVXgt4UA36aRAWPI51jIbZGQ0XYpbunKPWcyPI6VwLu
PLwiBW0hIVdbWyYlholojbE/7LgaTEaCbGE1JE9St2bN0AuE6+CSm0zJIGq02oAQiVQvDwVyu6C4
tTvSxGAjxn6OtlrASeqZfS60MOTgsirQLfAi3Z8Dsi7xfQDy6HwgOcBeXNe0uIUxtokB4TD6HCl4
GKLwjTkDWoA+EYkO0ulDlM4RpF15iJtS6Ah7o5BOou50ln5OBJbfoRiGXdbcL8M/pSw97MujneL/
lhRD2gYYl+J/z2JTnig6mvKgsgEImo1ocqzSYR6OwYzhwnEVi9D3O9SkRR0vBiAg5h4affKKSraD
ckiWDarZkaJ/wxl9AO+rN6c+2pVEHRJHH0dbDP4I7BqF7MYGM7UFvGvsOwpBMHbOzADbXhf6Byid
Vnjlz2aNcEkgw3zGhkfQHJDAyhtTkzw34kj3Le7YkMr9wIVCjLlTpZhqIAhVeMrTOfuMMxWLE7EU
E1bfbIirk1xlAS54FCWQpa/uIqZ1B0Jpgt3VARArWu+Y8gGnJ6Md4SK4l1VjwpzKJh4H1I8VmuW5
7pf/4+i8liPHkSj6RYigAd0ri2XlfUsvDLVGDVrQgfbr99S+TGzEbPeUSiSQmffcmxGhew2T6Q+H
tzVNlt5h10WzjCwP49Hjn52yy0tdDNHL1gheZ5A3po+T3q4GLrkU3ysSDlWNBlvYZ2p17FNh9+tG
Veel324dEUrrLtW4JVYgsktA+s6HyTIoZjvs6ROgS6JqX/izaSnrQS7g3CwCuMtpysUOZcF7x5xb
TDviC8otGUdH/tGdWgi36dzwjoBGCnfLnvtb9ItGHREN7foSBl5a3ol6HdQrLrNOnIBNuPLtTU4I
/629fkb52KGJ1UQu3HhdXpgPnojBiXvPEJxRUDkwm0+dudjp0J8Q/NzaLfZ51gYc90E+hQc1p4hc
wnOfoz7NnP2yaMH/u/Rzi2ho1VCgW7hR766A3Xo/M4Cp33kNs7qM02h21rtK20X9MnPnv6fKqdcX
4gP5yonECuu9S9bDX9m7Q33gY7EUlKUIqfswGBx9n+Vim+4uBesej7OTDftworo/NbrmSmw3olJi
2Uv/a2lcQ4x0zUt3akhcd0/W3GrrRYIvbMm61nLYD6HfcyiTG7NyDJrtycrremVF4YRuFG92n3lH
zeDKjjuNoHO7tkweYknJalj2tPDPksn3RlNO7JN3dlDUgz9VAJCCYymalsd2MfxCly50DPPSwmte
iiET9W6b3K64Ydla5B5adjxEj9vkT+Jg/GZq96Qo1s1NFrI8L3YdJNSTt2lrQmp2c7NrtJyb2yyv
cL1ev6T5Rkeb57/ORNUv9zZPmKKWQczzXjZvYF3HHvSx74q9zGmMKSbZ7HRXLu36o9eae2vi2jn1
oZO+z8ydsB5NC1oYynsYxN3Y91OSlqr/O07Ifnu0sfJrAxDK9mxwq6Jk8leN39hk1f3k+Wt9VmIc
d4yDpl1nZU801D1nWvnAffOe+mG6i/y+/1vNY3/mRPP+sCxY0lGy9fNrw3Mn7u1Z0uwOOAB4Y8Jv
lsO278HsfZSkdBA9VrVvagrzmEeki9165OBKZNnoY96r6t02i/QPVlsZRgXZ8hXIJYq4q6p0/K9y
7fLet9jLDr3R+GMsu24TlzHKw2YHl8MstOh7gmvM5EW/22iQKnCT5yfVeRE7FBcGV2mqgp/OlUoe
uP0j+dwEa+scMqq1JakLVRK9aJV+7E2575zYRrYdEc3dG+ZdzPVkUz87oKgH5huhjkWeTT/SId18
AI3gvJGF2fdhW0yHWTdmObh55GwPRU1uUOYREbJH8dd7y8uIZMM+5iUhXQlCTlB434XOGAOE4/V4
UWpN/yJjt99hsT4Amkc6KQMWRcRjH2kuTwd7XTwIDWEmOifY98owHB3YdD4m22ymIxuVZb/zjVUb
ltJyR8UZW1qthEcnamJO176ikKS1MMs2Wby2kmaBhRPj05TOw3nIcfjSNEXlFwVCfQ/patGC+b13
6nkmXbqx0YXNbFUZHqoqz/6R1uUz6qab+3TJU7Jpz8L1p1G4FXZz2ua/QcYvxfO2zDzhNw1i8Lky
Q3wb9X3hLUF1YHdX7/7p1lD/zu1SMmy2DJPpwGTrB8m5ivZguw6APNsSt2Ud9dGfFQLIvS9cPf3J
tn7UTBrrRZzSaqwKwJw+mjlWoFfizRNzkNSd4O0PjYNe2EMTH910C9JDZwV5f9eJavaR+zLvNwsb
6z+QWDXEuPEt63mlKsK+4+Zz8bJWFtbJOpzCXxYw8uakS1HutV6G7OjNAcprTxF2C1JVXmCsbPJO
FDSH5Hcl0DGWYW+8smmfeQRpANt6Ke2DZaxh3uU+S0f2M8Vvl2BKasyvabNxgsVxuGwE5799svEx
MdLsGLIlLmrJdLv2S2fzn+si8HEuaHXMi5Dl8HQtJqNG195wyGxPzTsAIR3pXQUCUiZpYLNToYoW
Svh+8/lUfkr3VwVgZ4cxWiW9Nj1HezVVD0OyZWUrdnZhtx9+BUQTz7kcyRfptiKMp1GlwA2Ry3TU
JegioriRXAahyIIh7mH9gcFmv8wvqrejJV7a1vsVZtLD/Somiju5kRIJisLmoZJY0h+WkZlmN8h+
Mew7U+Azcwi0mqzaVCJO16IdL9W2rc7h2hkw/LJ4ivyZiXvMrSvTvVm5veJoCVh1p9qt2yM7QH5E
pohAjuSYUzgKBinXrU4QLwV0EY302iFltKxc7S9+k23+KcDzZxLj9Wo9V6qU2T7nh/EO0yLDCdHH
01ns68K7y5aiemqzpf+goUlpuIWln1Vqe2fuGmMl0TZ2dKKbvo7qx0qc+3pTdYzTuin2ad7r5xUZ
92+xrNG9bN12po7p83+GkpKBMwpss1Mjgj6D7m1yTsHqUnuBtz0U1jr9WiIvp3gBnnPjuovqm6Ip
zLlj0EgCC1rXtTK1WQtdV84vTXsNeOg69WsT1GWR9J2N9FYOqrJjKC4r2NmhWT6rrF7O3PfbDStF
LbRNmakq4XR6UpvF/0I6mbFUCztMqrBaiWGeM774ILXA2Xy7mb0Y+WON9iaU/cUpqvldkhLv7Zo0
bZZ9Pq/VZUGZay4kjlaSRG4xepgau+LRUXM53UwsaPyXazDKGFc+2bQOApjLOmW7f1+dxj8MuHyg
CdjWEx40FfU16CovaE1ENwSMTMq0is0WUYw7S96+eWFR/3IeAoCUqsoerdDK9terfkvC0Q3T3xAk
8BCGKUJrYXsVtEiX9u8pKRiIsRTGIWn7qVclZa05C7jJCSl0MgAiXppKcqEtK3fEIvt5ZG0D7lhg
DDUfJpj922hbuF+YVlfDjrTjLd+DeCAbi2Yy1XNZ2PpT1kwodrO0a/dcWpWpboNG1ahazti2a5Jn
ToaIBl+5R/sx1XHg5wQ5NZ5Xx0ybtEa/5zHee32Wt0nldxJ9wS1oGpaNFOxjRxuh7000WvM5ZViE
SMq61q5bi+cBubzcm0wV1UuVlviZCj4utUPNj8hyIgQQ1p5a8mTy1JT8Iki7vLCLpjE7bysl80UB
pXA7KFqlhPtP2ceN2Dm6bW8WIAu1dpj3+aKyTiXQPb3/SmLNzjjE5cSmqPSYVIEx/y1lqVI+dMgK
Usb84Lojzc9fP2gyJ0Ei9rJdVAnX2lVWGnx73kIYw4JwnSyqw2zflFF2CFh9flvJuf/hWxW/Vru2
7b6jCbVOrg4CpDMQStSpVFGEsuypHyEMi2b4C2JNxw5A7tyxSX57HXidml2eiulmpRZf9rYurL/k
ms+3K3lb2XEWVvg8YzaRsVNVY3/yx41q1qtN6ex4UYoK0y5phTu3ngjGMlCkTLK6tKFQaIhpokFI
g/fNWxnbGGdyo5Ns0zZ9HCqp8vMK0OHvAjnNNalVgTuysDD3nEMuWosLYGR/adJt5OqimleRdVx9
H42vt6vhfiMuqNuVdjo0PKHQ+V6cWsGMXNBH0XSU6bKkp9npIZ5Mwcprrw0pSMoiLNwzTRBWtpG3
3dtxVs4CIzvjv8NWFe49uaEAIrbT5nZiDRvDVYaxYxArb7FaanG9ZB9Znofia6OBUseGoVi14wlt
Jptlb62ez1yQ3pTAqDLPW0CPgoQ1txDZkmyq4DAGzDx38+z582km76fe+aWzcWVDySme6ZbrpPFr
6zsCav0tPONUfIR08I42TUhw/ZPczcXK6/iCllqMu16kIX+yU5zUgDbWc678GUAZC1QRS4G2sgRD
/adIYcvuiM1V2cGd9fJRlqbPd3Ne+O5B0psh07AFeTyOY79wBERBaZ8HwX19LHMSd2/ZmteKA/1X
wC5b5KzgSI3FFLNgiGed8LAIkXTz1N+4ZmSpg045B8Kw5OsVovtvqnx/PIa5SSUVSF5uHDhC9rf+
wi9vV3f59GRqaE7mQl7vxlF/xewFsq4+eOlWqIetck2U+KMrx4PPHRH8c4I2eMcSmy6HBQ0zuBRR
OPx1ea+Zf9QOE7nWZzlWbDGwJSevVtAqW6/rHcVTf2e3VnFT2IM8lGKa76I2swkX4Eq4b9hk8AYi
Ofj7rcLSABQYDu4dgC8ymehd96kN5KZ2fUd26YW1r/LV67vooZbdWiZo/TVbIidPv2ACdOsbBf4x
MVvOLPSxMBWnMeoYq/hL41j7AMmRnkYW7+uozPZWF41fnjZ+4nssoSVBbj5AzFGUTnuLHwjUpZtw
SFw5kaLj2sapy6XuKz+B8pxVLGcjqXU3j8Y4cAfs5kISzQGZKGuUpCg1TNGIQt0Riqr+kRAZrccA
z9GaFNHW/0DFwgJnzLYN0obcDjNe7L2dZ+mFOFzT7id3yd/WwedZu6qZz+uq6NsRVa/4uMqMtTNT
nn8ugrFv7HMPA7qmX1U9BLcI1csTKMr6H56oAJ8BY24mNECupJdkZd3cTrmEe9HzJPdj7hXvY2sz
hpm5CRML6HaNW5SdZziZ8WeZICdpDIrg0fWvq7l1RkTZdabf3oxqCS9D1kSvDZLxPZthqt8hGumm
hkyaS9GV3mPuTNND09vjH6t1I4qOaJofOj4cg/7Wqz6KjqJ+M964xKbt5W+98aaCbZH1Viqvvqm7
zaLuwoaXyMha7rraQkrkLqm9gD22/Vb72489Mnhvpyucb7z6jwnpftaioq6pkLwc5Vu7LpTL/jo4
3uej3x3KRbfHzQ70b7tU7tmknn8eRku/DfZg3yg5CGRUSUvk6TZLogapzxucOwDKcU8fPT+Bnv6X
6UnxffBhdEEykahsKguSmSBZ6nQ7VVn0jf+OiI/iqj+13dEKWvMAB+e/XV/oY+kg6YmFjz1vMj9p
V5ljqMNb1TIAd+QqY6J8EZi9rvoE5I3u0X4PUVQ96Sp0kDe5a3dNJA/FtA43iqwHbY1fEAq/9TiD
Iuj1pgFRjPm3LDp1/eV2aIfmNe0JztzlLSTO/Ja3gvaKtM9xZ8J2ahJIOf8tvO7A2nvB4O40vead
l/kBjHhr+v98f3P8Q2lXwd02VN15HvxBMfrtO0j4sAEeyad7fOs83cwMoL1DPQ6HrZmacZ8V5UqY
TWsHOz8svT/G2cTThgH0vQ8xhWSN6h8aodV/M7w4pRUpDt9+La2PkYbiS/RCvmpR2w+o2c2jNVT1
pVNiHhIrK92D4q64tZup3kcMom9Q9amSx9Wp/zVgloA2zZLFoWz9/Qg5hP7uRPer8a6k0WT2zFmr
L7uEjYqryC4uFXrxMYSRRjAjbf3d12v4bbj1Lw5y6b+ohjgK7m10kg6Wf2RmTZ3THSAlljtSK/Wb
sg1VfNh1N4zKsK3XamtfnNRY3x7Okz1lAOLt1DGvizbnU/QSVHQrnf049PIt5F05lfOUI2dMDDLz
8kVxbz/agctfJfrA+ZtHV9PF4il4P2+9cOZWqIeOHkDdo9w+IK4F75Ha6ltKZJYGc3YFj3Ypqw8u
5wDpLnUuliD0EwhiTRt20uXWcZnD6sbSkNmAQ0Ijr9j18teVIntafHw5VV6I+0CXy/NW9M4Su0Pn
HKbWyb/ElLqf+dx3C4aLfj1TrIkJ64hMX8gOqD8X4nyAhm2Z//ZZ6vL3qzRnNNJNzhcDAfOMIamF
Vll9nrmlqfh7CgTyRwhwlghQY6vobNdSMIuMMDBxjBBas4YK28A0876pBn9Mq+t8PzedewdM2d4Y
8MgbB4AjNoHeHhZyw7IdeJ4tEm/WgJBhxlFX0UfuGRU2j1Fbrij6TBDfUjXkTyWiN2ipJRbGzapR
X+Oa6hG/FQiR2UTzXzYOKhlA48LYN15E0+DlbKWwi2ztIAaldxdRRt63wmBL8vF//aCrQCC6Mtze
Gh3h6Y9weGEc869OrIsSwvlLeVWzYQta1Jy3VqZXYWVzsu5EUWLLJ9dYuXOhG2NStEVCjL9N3c1W
zIzNenezbvDBxnG0f6YTMPyp7NRc/0yjDMajwX9YfpXVWls0fGHa7+lbNm8XjqJ8hYT0KuCUUtv1
Hs6Etc/dULUbzZT2bZKItrbHlrNsuvQafri5dC7YPcr1TK9hAPmuWznx/DBsIEGpw5bV4rRlTW34
3HdrZd6En8Hb7VDw8+2QB10aPBo2rjt3qgaO3nueCs94Yrb/iMfO61221mN2yugFmkddUzQc4IKW
xTpkvV2H230j/C5oDwN9RqGOQ8CsLo/DbmonzHhRu+YvXQeXO3HvmS381EgP/t7L88a8jm59xT0q
t11XXAse3PJwdHuojhwX3cYm0WZFe9gDyoZgDGZLO1zDApTCuq0aKEY2zyHJ0N02VuEMLYw34lK3
W0DtFpW4s5/Z9xqlKTw59WBSvk/EnO6HQ85hmDpvnT2Zs5OysuOjHrZJHEHRcjPG4QTL61LApyNr
s6xwCNeBVWT0zNYhCPNZvY4i4GIOR2In78Fi+pGZxuBaJctBsRC8+XY16vOE0y5AFKHuvkiQgYiW
dpnnnVROSv55BZi5z6H+yttMBiZN+LnzwUJFc8LlD7+RDAzfn5fvEcOt9br2nJRfQ2DVC/0B27rp
e9SgauuTgGyH5JmNyrV88kdj9/ctiq5zxkrdOEcSNHpIedkjzvAklC3GqKWq83u/RdMDihwsdy+R
boJj1aTa/PN9XQ4oNRDIL7gaUv3RuKONDj07DhMSd+moV6e8tfP7pcYFy+CcHTPOLseIlB63xV9Q
2WjSuDpcSxgK3xr6NFEhcUc3FuRGuuH3CN38IBw3d/9kJg/EHYrnyq+3H8Sw3qdIXOErzhYMBpbO
GvJutyYqHivQ4QAOUrvpCTdlkMaky6/buV4x6D0MUT6kqP2BS3+xCf6jWcy3FaqTCMd1WXc5szKp
D0xzm/yJtB6veGCbBwfyFlogFdpvPWZAbDDr+weRTYxCYiW6UkU7g27heUd+wCg42VZQQirjTB6r
M1b2EfU46JHSY39ulCLYiQ7a+2NV4Wh/y8JPMYnMBs/KHmdxmyJ5Yoa6RgelfTQeG0URtG/5hI6d
VGaQ5uiu7Nh0z5ztIVX2mPfMirTTuu5XawkekWAohSPYQR3Qe8cC71Y3kZ2VUr/is/GW23Richtz
0okmSfl1BiP033UYsnOFbuExGMmn9nthNW736EEMFQ+pHaKLdwwp+n8wn7W6yJC/BrdSBrodu8xQ
1KU1/jwdYRjn9JtE7rn/13eNN5y1w8B2D+WbpTyzau2OYzDO9S1JCyI6BiGDi5MKmo0VIjpN08QO
AEJ30Sxd+YXrVBZ7YvTn+bGAZxKHgYkgnlaNDTteg5ARGW5kFOxM05QzDVTdthfKaX0eUofUncQq
s9lJ7KLi2T+ETLzVBzWj6TT6t1hc6+JFXT7OB64XBwGhz4Nc3KyihnE1uSV6hO2SlHWuD1/Dt1P0
LHNFb6fH/kbKKWoRXQdTyKQLpFgN0xKz2i9iQX5AZaIpf/E3fCLAt7Y73Yly1cHRq9CE3ualZmMb
xgb+/VUehitYenxfNzOY0HTFktdix5LArvvEbVzMZ9XYrscph6u1IZnOKzA3RK0p9itfyrieUo8c
25ema5AXHLeRxU2TthacsKssFIB9yFS4ezBBURRfrV0oXlV6fWerkibAKpseKIBqxxzGwm7a9qyx
GdX9seIrWdt33zCv/7TwrjgrQ1pe+8cm9IbKf3NSF39znLGcwU/sfAxzOirVVeFFt0r/mzhJop2o
piI6eMpMGJhh863tmC5uOd8SUY4VdqOjmh4DvKQ4W8mleQrmyaYhcst62c0VsT68GYPrDH8bktdt
3IoeIoN/yBt2iDyMUdOX9Y6JqChuA68U8jPYGnaBsuRo1Afdeix0iFuO4szCro4F79z5Mkpv68C3
mUlUrNSTF4H3utq7nJcctHCN0c2KANCcQRdGBOzO0c1d57RleQm4ZxFzZsSOJgYjmCMepm22D75m
Mnuq3IVNi/hj3F59uKJUzYkZZSSc02SvrWu/9eykX3+ywG2yD12S5OXCo+KgNTG64zZAM7G7SsfT
UPrQQYWBEVrY0JDtvYn5gkMbOQ/mMrgRg6r9zDan9lYbG8MNGUllMOwGMlLzJx0iVOu4CpcG6BhJ
sIpX0efRd09o4KAYzosszwgPJDP7IPtCzs6ewH7fnR5Cb9TbGYd1q//ij0Dw4KdwxVPbMvW8tUNg
6ixphaJfq+dlTJ8xbhsWDsxMLdIYrzCAc+OwG/uG58stkYw25SnMoqlYjj0V7H/e5nfmIk1KGIWY
/BHFJOii9mWzsqj/kwmwAsm5VkbtBUHICEaSCGRNj/tDpvQ5Jd9TlmThjNxJwdP5u0WFZXmkWW+x
QVReXf1UBIlljz6hF/U/qMku++fO152eLLMnnhzCHZhtpU7LrQ7jVufh4cRD6CbCUbXHODaf1Dse
h6o4j2CqzYMPj5A9VTa+q8NWyECf57UwFEIbCVDV2c0bj5Y5wFWIxTPcPAsJGdTue9KGO4moPUPh
M81DW0+HqjWiwDtuonU6Zp5lqyYpJrSCEzZORPn0urXtxhpLX++7urd/V11V5ROYvjdMMKq8e5ca
nutSOAxKKdWxA/9pxihMf6DUx1nE1QhRnXRQYUGY+GkbtH+tpUy39bQqFYzvnibPQseZQ7BTrEgt
IeMFTYdBfjip0iPK1wvptxZn8YOkq9U0HVqk1+6z7hm244607OUD5GLSmC24f+xXF8SGm0nIvOkT
LcHP7ltnDVG9VttSR4twMGgY2c6CWZJdpgcufw7WieE5alXYCSTGyaB+HiqnuIJjSKQugrq1OGfb
WfrimFIvjacmoNwvqACLUnxujDogW/Pcij7k2BDgsGM8mZolHgNZVP9R4ivAXeJn6Vo89Nj0dnVN
0JHSwbD1GQlodHcF7DYFFxqqflQAWOu7ggEjs0JwXSdNKHz5w/3SWccZjxlRq2nOQHvKCATIY7fz
0u6QR7nT3WO7FPk+NGsr/0sDK5iGnbRqOR8K0rsKShL45YUPqPz+m+EVS4MlyVfFzhaSiVCM8w4v
7upVDpy3ygV5AmOIoiGsyRAsN+ipZQl1qgfvWjOr9k0E0wJ07415UR9Mb4Lsn0k5ziBG1VLNr9iv
w/XIGU+uOQ3Qoggcpz60rx4yjI3AgvQljt26+u+66XS2kraaqCXGfuIF8fW0Bq/k3s/FLbANru5i
uvIBfTDm9SlvRgsGhV0bpDWYoXTXV2miSV6lCr+9wVZMSyWCYi0Wakh8XF9ki/T9sfPwoZ1MtFSN
4UluxfJCxAQK3qFdBwYzqzfhMjpqqp4sYauqY68HMUMYH8tQ0fDyq569Y+2NPjQlIJPj4isblhRA
vlkVRrs5dSrvlu99W+/HJXPbgzTTFP3Fk8qJlVihMexGUbmzvrZsv/2EBpOfrbQXbrEWuCi/LUaP
YeAezJRkBs8Z7ezGdrTAAMZzXvTwI4YZVMLiomq7NVnvDB9Un0P34czYsdkZzFU131aUD+pEIRb0
yTpiHq/OPO96CJOVqgpX7RRwgQr6qMmEr1aJ1yI8dqIcFfRoWmwspqo0meFhGy3DoSuH1bw4bm3m
Gbh0zrREfGihN9nZA2s0nAZcYoUhtmgbmwc74M3WjPmHjUe47YtseYHBF9njRvu8fpUQKuLbI2lu
+VsqFjaeGw7WfIM0tezom6+1WY9r78NDYZ5cCpVYdWsWcLsupKW2WICw/ZBfhtWJYm2SDm9qEMGI
I4ZluXBjzxgGADyH3SS6mAwMKSLURyhtbm8uXL+73YgwHvo948ag0fANw+S7iSQ3oi5OcnLb4o3d
Cg1kObSDt/wXbapffxgJWOYH4c53nkccrMG/bCxn59daumEqY0RRWTl3FST1POxTS0/62Fn5wPs9
zNEUhFxSajZeYi8NiRK7oOtb3C2VZfLqWDHvJ5bBwdN+Qm3P5XGZlA6fGkUuyg0Rp515LnUbevd9
J1L93COxFn+6BrTrkM1b1N5bqHF+7ApZsIOH/j7/9hj+p2cPfJp7hFvUTiaWaOc7K5OsZrSRgOTb
xvzff7ZWalbST1x9/RvQuG+XaQ3d/opQrizs6rlCEDwbd5L1TaqsrfrwvMqLnvG04d+nTS4dndgt
J/IpSgvfPnVMuOQ+aDiBbgzPRXck/MmF9GktQoTDjP0UybrgOb+seWfN15CBjR7EI5Zh4VBaO+k+
wuVs8uTbRD7lfCnuOJpjH0ZwM8je84aTx1uD/DLxgPl+gokgqM/IUp2zkUMtmeyMasvFvka88Qx3
LjRZl7C9IwP/arxQ9H/Ji6mrcTdjniSdf+3EIm/a2daLSDZ0rP93agt2ZHjfAh8mbuDNK9YYWtMV
v7NLOdKyW9JPlyMY5Zzfex3WG9Zcb252UNWgvJORjK4yYijoLS7DsmHywqfejFc81ceIfcdvzVpp
iu26BQmYVeeccWJredCbqA3FR70RAtDgYAvvqMG0/Tjhmlv7PXZ8wiUcTtbxzhSdrw9Zt4xeC0kS
Wf43pXpGrhguYFqyofY1fSaMDHo11JX4pIHwFp5o4KVlJyVo+5CAXirSu3OMHFNxGy1ZrunNdWnc
T8GsSj51JQfWOVuQOG40LDAmQe6siaSS0raTQfthxiyxULq4jCilBZlFG4cZwSwdM27iYrrssPEH
o6cp89f+OBB5Nbz2ACTX861xA/+9XunefwlOCNu30dcVZq7UWQLsdxoJ9R1DjUWSiQ9L+z41kdsf
Otrn5hNkYE3h8EgryX/m1praJ8BHQSGHRZHXGPrCmZ7ESpIxOpqdbQm4ZVU/hfV4RVjszqb878MR
x+TkV7MI4qjp0s6/zZoKuL5XYB2HzRTTeFyJecn3ktALj4yGHv7itlQBLuBILkv90kjZRg9tuaE+
zmbkZ51Dqjc7YanbOP+ZM77eltrH4+w91gVjpkvFbLzce3z3UbQrFxXJowrC/nO4hgHg8YxWUJLJ
tefvcDSkOV6Y9SE40cuR6kI9zRLB26DFCfiVhjJnNk+P11LzO+gOxftGOsFMxQY8W1LY+xCdcGsp
RkJYiVZ8VmSbmlekKaPf0IzRR+NmHLL5DhJh3q7/YUaozRzhPHG0YaKd25Fe+wc761UZ7NeosRlC
p8ZlVQg4K56WSVsunvbOMes992aDKCUM/g5wy6YcpgyxPZP0BEXpDTX8sAtGUDDXyu/TSHZihyHU
9N/LOmztCW67yXcq9wlACCl3II1yNRMIyu6Z0fPCmKFAhdDSReHS38nMraK3pW0iqF7ZhpaMOb6y
jv7DIasnZjS2eHhhwo6PHOIyTXI8cOHbpnHaY7XMU461fW4XbFLqvcZgJ2+6QGAw85Stt6Sx0iqU
98p2qDzOpezY3ex3jbO2jzA4Y+Y901i57K5mK2sgX4vIcufz0lcEUDOxZQit6jUKmDMVuXsgJM9y
nqpa5+bJW5mAvxmyE+w/VogIekgJKqlu8BKT5zpZUxOmsZ95qU+0QtCG9/NoyvpS5kODRVTlkq0u
x2yVM8sUe5fk/QJEd80gbZvrxlK0caeoae09XRXmq4nGli8js+3LHEYif8AR19IK9g2lTKIxheij
mFoE4hg4EZNfQugSIADKXUZOQQ2FkWHyKPuAthVbQdpvexRgZqghDD99mMh92e/JdJqiBya7dX7i
tEGRYt4nnPCzaal6/6x95zA15NuD+8eIyEQMF7At30axUi7H2NhBu4hjZLiMJBRYfGRar+I8YT6V
ScE91RW7XGnmmQFLmJznKoVUMrtAF2r7NERhEAzHjqgGXgHoO+XRcqX+H0fnsSQpsgXRL8IMAgKx
TZ1ZWnZVb7ASPchABQEEX/9Ovt3YmHXPZCYirl/342baJz0eU4yBeemJPbAgXHPKnWL9uLKVQv/H
tJJgQXMM3MvIZpjNIVPUxUkU46jyuyv2ZtjXw2pxMmnGsOahQhRwi7O5nssKDhKEApudmcYWjxLe
zdDE2QWRitnvvpsT4go47uVo/mMSJi25ZetzdV41YVkvL8PsgQQ70MjuNTdM/db9t+o+6X2q/IZc
OAcRLJWhMMi0fKPryg5iR143tU91l7vqGcBLHM7naPWDrr6QOhnLewI65aFl+K7+oaJPMQJRhQlv
JIYKTER45tWbQ8P42o3zz0JAjPdlts7P6BJxdHTbtvjNM/yom3WRxo9QXV3tqM3K48s/OCZZ/wTc
FL/pBLKJBiHwYhtGSv+mCpZh/o/jvfeYBU3BQtPkibeThrgSAahePCwajepQO2lenZ1YNAdV29wn
qbnop8m72jowLk/RXw9JtYU0MoOUwTmEsXImsFy+DBAHm/uct3D1PZHrdD2m8iSfEJ2E9uc3nrNR
7G/csA3t+zBZThgbRiWvPrRIc1dbqjDrve7IJ5JYXIdp6w2eZvAJputEELSS9mbyQLhp8x7zkljI
mOO7xjZ/0LziQWNEmY6eePG433Wd4wAn9ONfZhnl7RG3M4P5BBpMcI22TLRbUwkS8DkZsBSxp2C1
7iu7ih07u+bfJBoY+BE2qVeMOz5GBzCo4kOrmJqNusV3dpKm66tLGTe+B/08UWLfaF2a2wInY/8k
qUTz/2DAHYM/mQqMeEhjxIwbh47T4abAdAAlpg6VGP4gYQbyDB+rvnS6X5DbwyZJ8N6AeT0maQ5I
lw/rVOeyTtMRU2rWhv43Tr1mcLdDCRjujCcnKg+5v5LdCj03ce51UU+I3coy8WxY+cbre15JNd9h
JAIKMf+fFg9nO38MsIpCnKjHZL0kygnHT4e3ZTxyXETURFVpcv4b9N94BssbvK0JCwqrOlYKU59x
BXKvPFUuWuvK2WEsigYRNlHRsueHWxJFRALXBOu9tlZJtZXBWmH/AseGQopNN22mPz6CaYD7LEa+
9yrtBDcco0L3JsOLZ24c4lABPtGqrcyfQMreubgJLn3kd7kIXHCJnoaTQMOXX07Sg4OjQEHO57Gq
SJ12SVs9YDpdGk5cflTtPTlwYOBcM/NUiec1hPECRKbC8x4mPKcKj7+ZqQaDcqmWoNvHdbOEh7pM
YO0IIIiECEsCrt0On8j4xdC8zLuYKZxAaTnbl8UpSxRUMfvAljKskvein9f2GtIIH6kin6Z9rbJs
3mtWkOXjnM6Jv3N5o+f3trbXMMJc/i3I69xnWBNJ5HnYn/dhLe1zX+KxvvUdgFw3C49IdlrVIC41
WSaOyBw6kMrXiMjUEyIdaU6ITa5/7AXJaYznKOaPg1+l55pHHtEkg0v+gXdPoTcxD7L4dLW/BBtw
E53HlRATHAtMGBJwiop5fMA8W/k/M3yJjORoQN2Pg7PVDoS6pl5jOgaVlveAioMac8mwTZixJZpY
x6mXghJdDnbe095LQUHmMu7zZJwDoLTbcnDHCZKF4yScr1vvP56nNeaknhCdai5ZgZk1OBIky83O
Qw1b93qxWYCsKdR3vFjR6e0S9+0nTE+CxEVkVHztOhydhIsUBYO0GEHXDmNjl08XShhrfvRUgE45
rrKJQkjube60p3Vxa/sExIM0FbO1tm82x2IMmaYpA/vQtpX/X+/77T8yoa48JjLO7v2UI+a+LAyn
KrdhRmFUZiTEHq5pWCYVVowfEhvrdMg4bJ2jrIAgPaZODYBiLXz+36AqXDVrFY7VIcXD8owtviS8
RYr4FoRgS3ocz7Z34HP4z0S9mi/PE1VxKvlx1KEeBommAKHRbiIOKc6Fv3w5lE60Fi+dXP4f6eI4
dkldCmF3IA9wBDG0cuOiK4UsK+b8x6/D6TXiCffjiCC2t0U/RsP92Lr9G59IB5+ZqrT5ljkSEKL2
WDUnr5iG9pzXA4vRvu2ydM8SGT5KlmhyCZ4lDM9WpK32HbQJLOh5ocyTwNJuTw7SNCgTr66yWy6t
5ps65Do8rEORPhukQH/XBZyu9wpj1MRVQPQSuUDm8Q4cKtbqjIYR3CyDdt3my1ajzLZc3JyKCkbD
fi+oY6i+q6YGKoWwleqagHQjRSl2rsOacBMn+CpJnPX1FJ5AE2cAOOKSYyFpgo4bye5pGmu7LZuY
Xu2WCY38r1ME3XIWPciQR9fNUnulRFGwipW7qyOgDb3HAXPtMbRuSlezgdsk5O7KvakKBwcaWDh5
n7l6/Ide58hfA9n0Y9BeUb6wBsYJErFtvmc/CDg2XmdxZlfGWz7rXeucUDnjX6Sn+pI4ELtIZQR5
tw+iKHrCIz6Wh1DPwFnIf3qwl8EDKwAClElv6wGMHaAWwtT4aMlrPPikXJEB074APlCtDik+OXZi
O7Hq79/Ijg7HFNHbcsSqwGsAKezc+xRuTnluE4nBOPWzVV76hNufNbwXP2Tu1LTbcWG/ckExnGpO
VB2Yvqn1sDl2vGh2xDzHDhiBne8F7sxp24IA87BNxdHLzDjWHQYumP8cYKpXEkFrmVHxprqHpEpV
esx17J5VV/fBLZIl+UpdXbEvjFb5a4XkA/OPaUFsgbDGR8uCEXlf1h4JcIcKw7u+ifoHl4Lkeksd
WPM7c+Gwk50oEQ9R8SiOYL/uUFqiWNxuvKLxQhQRzCC7qokqeoynREcnTgIsRqe5crGcsT6i22pe
h2eeBph51yLXyw6W0YrXksWznxzt2K/3TSS7xzGdg/oYXhfiIUub6BgunYbYmpANKG5aKrsC/9Dw
Q1Un1iAZQzKzlrfvHS2j4RJ3yC7eu9c5cuz3hAtzrAAkTdTf2YReeVtp4rtHTm1qpIA1TH8tG7ab
1HhxdxznEtqdT/DgI8cXzqKUmfk9hOvB6MfxiY6MkPeEc1qACo9fU02U5shJc212WSl5FCLLEwnP
qlBwi3F2Dm4yOIbufkXosl+gUNjpf9u+bYhSu6nKa4CDXepSi0osN87wSPTxjcufjNQrm7eON03U
88jAH8ITvHjyjFWsM7288DK8RG2eLtbiY84y9V7rZD212jPZR+2uKVhFASBpOhSDbQaSFjh1d2YO
AVJo4Xn+RvhTcg9h17BN6nGJHLDhsjNyHAesUOxxv+HCHmhTInFaEZbm9bVir19G81GAr12gBLVL
tfMBhiV79v5Qe4dZgM/hCrm4xDGH00R35X1si2jZRcpOFMrkkym8Z6pIpup36fueDUIad0B8gM14
/h9MVFQg7AWjUXsWQwRqamza5LNn85LskeRQwYu6E+bUqZGYeJxm5kIQTcY/sQX78MEz3ua3QCeG
3ZLgG2ebYpZzwVeJMKJieNHYM4pfUYUUT/MWlZb9Qz8/MMMvzWsNc+4/bcj/kUvuavADQq48JnWj
K7XrixlPMQkhm90GWEGRc8oZ5IdQmHTOAqg83JNC2fo4V8kiD7YdavtSCApDWaQmcXfp4ZrmuIRE
2h/jQUmSth2y7qZcsdSiBcN/rZAk2Wicujlf8GPFwCUyrPTlAb8O02Y0L/VTyEq82xWjqLrDkgsD
EKWueHdmcTKbu6Uru0vHtU7WLFqdo+quZXqm6d2ntC+deF/60tyu/erhA1+5s29qnKUkptvenEuf
KP4uE6YiAGALbKFp6rEC3dD91WE0HCN9uxBCZ4JaneG2yXoydM3Ege11cHgzHsXEILOJrCzlXzWS
uNpUCP6/vGKzx1iTwD8SHSufnNkJ4CBcl0XozsMy4GhiB+9s4Hiwm5q9Rf6NwmtihWuFyZ2UIbSV
nqTpznp9/jgAKODPT1P2R1MmN+/IVXj1X3R2428wBq73UI3GbIt6FOE3RbmDy1VLLORJJAJMvSMR
o4NHILvbxnZy/obaGReCjB4jnClBuhG7H78XOxHYuuIaMCSFdLjRIDfdw7JnVvZoCXxb2mgEAuL5
WK2gGM9/Q5TV4qEu3cwQWXaAG/LIVMP42A6DIPRO7qg85m7IOdY4E3EEir0a9ggrVSPDookRLAkg
aeJ2qjgOrd+Zu56Trjn11Zx9TyUPYZRVd3nN7DT7e2NXcE4F27t+hyDEmQaatttvaxphToDDJ9T6
vDSvSVbI8KD8eTaHuZz7nzzhoH0disfnpnQkgGqDOQ/iTuhD1sFGO5MlXoM/NSb/el9V1q82S15y
EQc1L/4Nk/z8kWRd1OzqpvHLHdCHiV1XJ+Jjs7YFgcCuuFWZrd9GkBOYJJum+ovRMKtvOli4756A
o3MDvsh/Ys9fv4PYWdnmiUxf4ngyJMwx4mB+W+1MmDJdVr++x54W/2OjmkXnAOzbfMFk1/b3SSib
s9EdnlKAEckbwWug6lNNrBrjVdnZ+0BlROyLihVcPk2lv2epYPb4Ci35sN7USDqUQHVXbFeKuReQ
UfIvnCZl50PAPD8dyk6yeUgFPO5DR2FBugVCkVyqFCPLjpxiNZ+qyQ/PABLHIwjDkfDBnCc4t2cO
J/dkK5W7L1rrkOru6LIgDIcpXWC3PRZ+TnPOiNWOyW+1Fc+eKnLDA2Cy9c1LS+Hc5S3LqisCfSCT
CCmAGzgFlz2PxSf7V5dL1nZTEt3XYZk6z6ym2B7FixzGixv2vj4vfVYPhwIjuLMpnST5u/QpKIqa
Ex/w3UUQxwr1krkn0pFMv0nDQuS1r2LJ0t1ZIvlB2LyMeXtoDBNuBbV5p03kpS0WclsiEPk2Ym+4
Rk2jdl0KWRvoeDaaT08kjBubVOfj20QnGNqvNw47MzpR8VxfzcKbsUmc/qEa6JA6jjVlhWcioY49
jqUbgQmbeow7a18xz2qNdrFd8dkxONJ3NdyaKW6aHw3x4GEembpv0wFkLBZUfPoIMQGY8M2oy7C5
ReEHLAbnbupxTbg8/GdLAnLXrmv5VAVR/ZPyGV90ybBDxp8vEtFyml7Bg44DgmO9sv+NLNB9mOes
BzqJH9zvmggpPOuqZldEa9ydQotni8dalXiXIUqiy6Kt/y7jQt1TXwxYx8PS9p67AiJXEAlIpYiY
y4vl+AT/hYC5vsM0yc48WzBwEko3XrvzcqeJvtaZtowL7YNxfiw0MzlTJtrwroNfR4jYgYoIFoXH
TTkSzdiKALbrJgKH88bulh+4tE3KcyGflvHA6bKOd5WcfMDGrVN+aBnOb2DM0RA7kG/veCXS6pZq
O0d/hllEWZ475cMBzaJ27wEwy7vGZ93AprIof6ybNbf5UA/lPy18d6CjBVmag34M7ZSSB5ZWnIeB
V06THdlwzcHaf8xE44iyKH63E9b98m2kNKF6G8e1v4vZ/qqvWAayf8QPNf83Qu0rt7W3en85TXXN
BUb1oPBCzNV3J53qUWm3wqAXCshytnITjOveaOc7IV2yREw0KCdj4g7DU5JLlo0Rv/atncrix/ip
63y7RGUJLEaDjQ5cFimzDONXvfNERC6IFWFwWjRSwBnazRQ8sYeL3Ge1chLh4ataudzUbi7ip4jc
vL/D0b9UF69V4+/kJW53NHNStzcURtascgrJerKZ8Z1t+rhfJsQ7q93dLELUpc0onbV/qbtAJY/4
b8XCf7Jx/7VVkQQXIWPhfpBnNc/tWKfzRRdqiohEeJ6G94o395HZpE5fO/IJ6XbCt77sB/Cwzwt2
wJaVg9HnpERzf2kB9NK14Rt5rBoND5zzPcQl4gklzohPbGqhvIsh7xabKcbvSasYpQunKsF5SfKu
TKqDdmNMYQnrmW0AJ3oPdJxKTlMEjv84zLQM3qZWjFiv+sosW7ZgyIpqTpan3GaUenF0H6et9Qv5
WS2D12bbNvPUvFFdqvBnS7h3eFT6nKQPhwKQiEPq/wtaJIM7F+fVH4h7pXtMWUxEUITE+CxnXlK7
MG/FSrlIV46/Ejgaq74EZQY2LV/2XvE7Y67RhYe0supW7oqSNfNt3iPsCalM8BGNvfG/Y06fZ01B
AjIgLTXVjx9YX2856LTEDLgjsEOkY3JBavAY61fV3RYjlZM7YnEpnNWWqWqbu+yzNlDzhs8m8HL2
9e0gJUniqP9OqgZIxLAGQ8FGasT8D853/XVSnwkCLHTwuyrSGnfZbCxLrrhK2QG0jDS9NoJRjVG4
3dDowXENEi+ugWmoHabWZoJOB4Yz4lqqg1o/0LWCYMPiNou2spotJFNNz+OA+XyAlFTRM8KY1V6h
g5ihTtghUkQxg2PCK+DvsXrqQr2lu7bpUXA88caJPYTE7zeQxaoKMoufS7MRvJb+8yymcui4Q/tD
YUBGaQUjBY/iFJ1u407p+Ejq0/D25gWZA46M59cZm8kPyHdoDUkxzZbRwYUPRu4Zp7O0cjl5HI6X
DToMac8ebtOTxr6KV7CGobLpcQz5O5iQ5jOvVpiiFcoVVSuBCsu7Yo1AZ0QkFbD1yqn9WDUL96u9
KAIuNavnerXmyBUDkAfmgfPU45lJObCV/cVPEpdYpXQEtODKBP/5iYus4fh+fShs5Xxjr8flJYek
fDBLx0MuBeXVof7WwztOCwCxUUkXGVqo0Nuqu2rGHmGHa1wEfugu8Rfx3oncfdFqaps9C2n815VR
gl9impZfhBL1JgkCSpBcrGo2QvmGBh6UE7ITkPcUGLhQElNV62db9fX3GoocmihLGsryVECqLR3H
FOWuCkMUdLTVjefH6jmfI1xI9Yzhlo82hT8WpuqJHy202xyKR08Oriicg5uHHf3g9mq2VVXePfaq
ExkBzwLBAavbmG99mwDipTF2rbce49mracL+kVdnDaBQ8kQnz9hQbB/iun5X7oxnfsnb9Y9RISZA
7kyVb6MpjB8Kb+KgwKRtCEYKx9Yb4wlMopA2W3g7KSG7Q0ryJd7S6aw8JoQSBRzvf/c+abF+wRAo
IwKbuKczFobA5eWU/3edj0HWr+7yEkWVBOeG2YpjHN83Z7YM7dM21HwErXHIuVlyyi6NGg+9iBZY
u/B6483VbnmkdqZJyNgOhNtL1JBiW3I/n+Hbxf3F1qyDNzlcC/KyeYy/dSb38jmLasYEDwL2aaoE
e6W6SeOfmjAtDJOQ4O8h6sL43bMK4bzmDPuMxsk/4mS9FtgUmhvTGU0X7dc2gvWhoe6texGn9VOR
eflXZ67kQRJ3zqHhtZNvh05zdUHDSe9DT5En5vTAspAvgrexTRMO01GWLO12Ka6jiGoaTkm1CNts
306+RvQrix4zBd1hb7hL2bYThLlGsW0ynCcPa8huxGjwz1md7B9NQINgkx+Lcxqq9c/Ec9BsE11H
H8viDDlLp6J4Ixw8f9RKipgYWGAeYmBJ7rb1Z9h7k8tba1Mwyr4k2ksRcEMDO4gVNkO/X2JZR4jA
hkiuqpKXMtLtn8Sial1SvrwfbIRwRIDJMeKvVR5dImysxaFuoSNgAhjNvjFp9BBK65i9liq/FWrh
kewvaZnD6pDdw6Sb+McW3C4HAhmJs6FDSag98EgWjBNrCnRotr/UEYTMoWu3sHQycpn9nZQDkFWW
Ud6vl0cejr5gkfpUGJ0+VcoHizFh8M93C+zidtu24wyVaijcoN7MvhBcLO4cXEicOV8J8lPCGXyp
7vku2VtrKiHPrL74BKSAMnNoaHNixtJLd9OW6N27OPEt/wap/8VPWab1G1Y8HmdGQP2E3QlSk09B
AFLerZ87KSCFDubWnxJ3VHSINbB+okBoJsNjPWCN3dCoxN3brD3QCbbMWXyTySL+dsWA6dtvh/6/
ecJ5QEVIO48Uf46APX9WDzJKsFFeN8T3VzoAbjQuqxbTGxK1j5MfR0cjjjNsb/NRkwEYCCPTsLBA
JsK5RL9MWpzwVndoCZgYppEmWJej7kckLRr9wTJFyhO4VFaabNTgD7PJ5pXT5/FyYt9M6KqdBnsq
KUbgbBhVOeVdCZlsmfv9VzGEQ7yPc68GstyH+XfHg+mLyASVXe3YJjkTdo5stzQjidUBffI3Sbpw
Tbcq76OxvayD78dnhOCOvG2CrZavf5CDCW4nXkTqH/U8lql21KK5VkIN11EGjJtipOgSk/yNPAxj
O0TZTBIyYyVzFF2T3/oK2/H2epiD2F8vxNEsIQASnfWgy+1aoDmYOvfI/Pvp/MVOOsB64HXNcmsB
nCeg4wXd8ny5rZqxDcFsnfpnScqiD0n2RHR9FBzdCTJnaDRnsw7DW+WW/DnqKGz3UCwIIpuoduKv
JIVqxamMjMGmwXNdPc5ZpWlkqdLqO0JyTU4mGuM3Z4hni98wJE7jq9b819uAjJiCHskP44DmpSWa
qX4Ppy8ejonu21dsi4PcGI69YCuaSNGVkw1L9DbScPg6w+7GTOAn2p68xYdrnVGqY48JwepuL9vG
VbsxGv17dj5m5FGA7hpvyGtV/c3sDcX4nbFmdf85+NUFbwldw9sh+H2c/SV8zGYU1z9dMbN2Ln23
m89tFSsC4aDT2nqLmFXUX4Z956h3TU7emDOFzYjjbjxSf84tww03Fy7p6HcyIwhAPopT3xbN6ieA
WbRknZyWvbzRMRZMSpWKtNyMgeyoloLqpMVDnF6PgR0FACtAzjzECedXVYkFZJ7tlrVbDpwLa4ha
9p1bpwPUblH58wOPllz9kyy6h1OAcEvxh0HV30ARypoX8u2tffbK0D5bLKxIVcsUc4O3IfRCrtVi
hgq/luJlRX3PeY0nU/4G2zlZ/uS6nNpb1xuFuMupAudxV5YBMAXyAumNwctHvZEiDrePQuJJpI+r
/y+gyuEBJaGEeNSV1bDrqPLmqCrZsGzQ2lP9EJvB2lNft8MNr3deNeTt5ukXSYx6I4n/CNOBTTGY
mUYMb5ktm+hurmQid67h//hPbco2+CBV6kVPEWxXvm0syciukLIwD9GMZR54iLccrTvYdHt2Ral7
mI3JjpzGi2hbz4JFO5efaTcKJ6/+whOOEArnCM9jamfEO6A9QCSzepn6N9JSgDCyeEjNPSuBVu5b
g8b+aVbukZrfDI7vAU9DXTzBG2NDEoSmfsc02YebsbfzQ65nCEfNOq1YROG5Rie/lt1yw1K3F++t
7tZp58iBGsgNe28y3XPqeuV/LAsW/zyQuRgfNQV43Xvrh1wmaCnIHhJHNhf978xeFz9RpLBjrJ6O
oIkavPbUZM7YdRhKGuoVgNEHRGdYH3U3TKSMXQqnT/BEO8UQv/nAuki+YsVIP2MR5u4zbMMJ/BdT
7gUozRDdGxwo+rZmXXtE+2gaXPiYF85ES4D4rB6q5DcwTsk2B+OzcM7F5ITlKwdGjPKA+evBnbaq
JMjyGkdDE7wSAvPBCaLDEeHDCOlsNQALAoNEkl1Y5zAEXgu8EOGR4757whpRx68s/+jk8vBVFrsu
tOJxVkVuTxL4we08Z95rmlQEEB3SAvvKNMVFNi7aGzuLDLxKoTgsJSOX/nbxp/p26a+JktCwO3tS
Drv0y0j+hlQvcRGyBpOFzoOtcHTOK57InBSjC5vwwdcZzZH+qmd7zxoJqyYN34X/t/LY2n5yT5Vy
j9ETyweTiuQVbmo8nH9pjsd4GSEp0OVWR8OkKK23KBYcciNSEZso4N18EYhc/V3Tsr0nGZaOd33i
JDgCXSB8EYm0hHjqwPqeBAJY6TxhHzxilrrz/aR/xeTUfDHDRulXwsf8MpFG0ayEqNikFGvzHzm3
IUYvqwU7pGVZ8vy8tFn+hAt7zXYj+AO9NWBeoZewPrhD7R1YzPErFfW2F+X1cSRJc217R4mdLINe
Pae2094hWBVz6rjgXQWfMq+W/i83epCxkvGhShqEAhnnbCKaaQHnkao+2QUslbjqimJudxPvY+dd
IumGH+PovGUkbghTtM4xiHhVBA3f8IZiCBHf0fCyTkg3fstrfSBgJDiyJp1T3rfBshIyHquC9eTQ
s1GLbbTcjoKaao5poMwp4UiU6VbiC3F719bu8Gb7obvi3FbPfSxRi527AUR68Ag5vwqOhrt9OMaW
O+69FRyvNqMHbw7oXDJVx3KUyWeex9G/GAsxB4I1mX4rFSrKHrTpQBIAdH8ZxlBRvkn3ToMdp1ne
mWvxdNhi8m6DBqsUDV9zzmGkJ6p1SlEwSV5TV5KfvU4CF8IhQYx0LWhfOBZEML4ijAv25co4sA8J
plNQpz1L3b2yRVZsQ5yF5bF2+4KqT9X/1EnttszZTodx0klm/5RxWGv3EpP/bZ+w1t+hrLszomIn
ZhCrpL3xOVf1w2R7yQYJUor7DhEHKh20akbAKVJivV3WEliv5yedOalQd/3BuojumHN6UW9pffWc
U0V2mwHdL2F0iRCH55ZqRhdFMCLltEtZgz1JzpEQRWEfa4151RRch9Zp7J/g/20zZb8URG0FtW93
WOyXMyehIL8Tou0+mEyVPgovlEARtAHQnolc74hpdaRyIKgd/LCZD05ESciGLl27HJROhuKsCjzv
kFC8BMWTmwaVL5yj5ZiyX1L3HieE9UbKcJL7MY3EteejmMr2JGQePKZmCrpPWVAjTXmI1ebINjd6
TykRg8ZWs+8klR0DZQMsT11BIZxxZlwSAsZBxIkqCPuQ43aSZ2H3FFivPgdhXThgbn29HjzEse4x
nFb9L8H3ygrD2thTN7rN7M6IKwsbdWndTQ5i/Q1qLesNpyXg8DiB56f4hsDFYy3irjh4HDiuTSZt
GXz0mOYJny+F8+X5Lvk2Nj2B2uPGM36xnYBP1CfWD+vzKrI+WY6COFLAAZuIvuDnmH028/7qODdY
mvCHKJVy1MxChz0sTD1in0NVHnicOI84GDtv245ErRPa/apQ7eMwiKZtk7NSwF09+EympjF/rY6r
G7lg1NomaO/JMTR+2ENPgu0TcpSMOOFurQoH3uDEAaIzw7S34O0PeRHMDbhiViIr2IGVfWaYJ3hf
m3CpnD85HsSbwdTRsg3h5dgDTYIUofYOvgFOlJyEARut45+VUJA6YMUDkTwaEEX4h9snHnDuCxUh
6fo09BEHPHabbcNZaSFzVndXBrOUygGEUI8fFNdh6vDwEeGIbdK3FCfcX5aJouQ3XBAwMEcJ/9Sq
WD14fdB+tc2VHrL2MJP7JLH+beloXv7jKha4SmXr3qjOs+ZbuUXSPbkEGA8cmDtmeivD5tXrlMwu
EYvu+uIilB2Dwh+wVCyNcJ861od4PrxQfAXe9UopYjHT+9fKFg6KHxPztMAP531INUnKycR4iN+e
l3W7tcugfFMUSXkQOwQ/f7HLlAY7hR0i2i38CtX+ylINeMRT5XlggrINb/pxKJ8H607uMTAUcG7g
YCCysFcDpDEJl6AOmrlx0iPL5JDFoc7SSB7TqTPXZYj21+cgH5Zfmi7Cfz1HoluokDkGBUF79VEP
0bS+YSbntCG9Jf0dTJeNd4PnpI88cCBkYVwewYr5oFs3/sgp//z/jpAPd7a8IPHAD6n4GaOM7me3
J1Cyh1TOk1N1eeN8OZpkrxBDFT9UeSHfCXu07ifL1SZ+nhuek1gpeRW6FCmvndx60l3HT3+ZXIet
0dX6sMvzPk5xgxBd3sxMADjkVd4N5wIwb/SKRycAjcVS1PnUaxDcgLqyAwDB0iMulVQGCrmRPvx0
l38BTlUS1oFi1VxmL8rmXcCR5xarn87u+InqTyKdFaUbuosm6h5afWc0SE8Yt9003YxeTqncJvdV
xg3NT958ZehC4UfQaS0YHJqKii4kV7zqzET8LIbflxMeSK2AZ4+ihztWo3NL+A9szEiQ5S+sgyTm
GeCm03kY4qU51RF+3UMQ8cC95Jzw5Mn1ZXpXM0muj0G3YvrQ0bpkFIbkIjszBePG3rgsKtNLf+3i
fsRTsK5Ht5Cd+2B8IOQKWBpWAE/BtRrq3nBKbfi05B+rRMinxq+GyzUku+7b64IAWIb/GAKy+ics
WtpuwiWFW5he8R0JQO9CLDhkCdfGWaZfq2nW08/oKN2MGL+GyD63cV47+2Ferhe6ECGjAyep10xU
NENvZi6kLzZyjvi8Ohz8PTTE1H/05sIk56RjWLtTKgovK9UW8hZ3JapgzC0+/kHENPUxqX1n2eY6
GaHB2EHvQKfU414jWvA2ja8x2G0dBuHyZdNUwyfm8l3GdZtE6/zmAPL2HyRYL9bP9Esj9+866xCC
v85sd7jah/4eLTHUh5ahAhdGXjO4Y2islq/RNgZhcejmn3LuUvsop6UnvD1OCcU5PG+JtslZTk8o
KZ6H/+7qr+KVk9/DwIwUChyCGst8SrW2Qtq5eaKwU9fHfGKhuJ3pELm4agzpu5hHnqJVUXbtDnxf
9HCN5DIu0c8YbMLFU85jQyeZ3UhfU7Uy9vAXD+5MHBwCGIXwu1k62QsdIMK74PCN+Bgmm9RhACPw
uvQA9rcQ1CP6U5YpZ/22TFEWHVThORealPCsiBIqz/84Oo8luXEtiH4RI0DQb8ub9l7aMLolDb0D
CQLk179TbzcxMRp1V5HANZkn96xCqab6KXaHbUm0Jy6cEmkTAR1l6TYLFOFMqN0KRic8eEzdfkRS
LinriGR8YBx0E2dCo91luLFXPg0Lrw/jBxWIyTV4MAYWTXtgAMOKHcr4jXwmyZHcRhOscW/orSKJ
xuvNjqFu95SV+LG3QzrSKaBwV+Qi3BKCFxfg3DaenFmw1ZuCP1Hf6O59wvktH1n5CrkdwsxF+gmw
8B7dYXVV0BbX7VpiLCMlrSnNhaC98p8LGig7ZKDPrl6kigzugTfY97YcHOTNU+JcS1KVwrtCeGty
KYqgqwFm+fZfIntdfHKUzc9NUkTdhV0tXtlNxILsuUxceyMVC8MkMZ7RkHqEWhJkbnuaC8PKlEGU
S5nj6gkHLTnW0z7t8u4LE+JaP/Jttu0FDx1BbUsBDu3MDhFTAY+5t/wtKXm4M3Q4Nlt8fZKkAskI
e8dFw37e6VNDTHdLJBEFdVoHpI9U6Np7/PfxxtV4q2LAuQKRbdFdamDSIHyYhp2igQgKWIIMs3Ya
LRQJ6CxMX1aUgdGJLWFo3+spwoQyQm44KV9V2RYp+y2DkiCc7mXK0O+EiWmc19hireR4Y9n3xPjA
f3Y65gJPGZ8Qcel5yojHx8B6jJwSkWrPxuu7a4gc3vRGabQFkW+PztIU9+ztpX8sOUEuRliTIw0B
xvmQ+IEmOYUDuPTwvgZx+4hxVhxDUm1AVnatGg9LjqD/lXVl9kaQatuf2ip2jqaZSCMRQ6wuVcy8
8dmy7iy/sclrOHdxuBZ/VekQiAoXlAefBak3fM5INi6RMwgyMy2u9XlwsubOrLhyN1ZVHpzjCGP9
Nsb13F8WDR2bLVgS1IdIOxbSzkJ8A//GQNZx+T13DhkPTCVmtmnkqgTZ4wwCz14g+QBkz6F9/gf8
UKNlYq/3wvef8/vFURHtKw8UAXqCqdafdZ12+KkjdoaSjGImkOxb2j3XofKPE7cOzhyCndyNWmpA
pFgt9F3Tsqt6EgoXFLML/MMkohbd3gwl3EEWICvlLxhfUi3NmK771BjQuQEjmejOh2b6lM9k2G37
PK8+pyYuvUNM7HxBuvoaPC6tO6V7fEpDgFvxBuFeWeU8I6JhwcFM10MOUbrJb0xIAG8AiUzDQ8dQ
PNqgq+l/w6TLmTylN9JhSSnHYmzGQeOEdUlgX0mLtwkWMAnPiRFoCaUo++eOqkycaBTkZzBql/Vw
GZsT+aPt+mQF6iw0aGixcVOv4orqiOAxq/o4ecmjJlb7VZaKsfAk/2MiamjvePL+UlKbC0JRFMiC
sxg0yqzEfzfxMwmUxCp6lyHs9XMMzyjYOo5B/oM6Dd/oQvDXjY49kFGkq/qvOxYo2LdUdvEBZIuf
vul4zC8uiMv6H/4lD/4c9leJkq8YB4CEhsk8gd2eFfNRw5+wHz7NrPibut5QnGL0TgwFMTCDzHfb
tzkN0M+sfpHh/80GskB3rMvm6QoQI4Ysj51ov0Ljx6rQ+svrCAiESivJl+QXWYARhB0JGBCySZs/
ELKw8EovHuKj3IlkAbbSFiQxFmhJr2lclP+NUYjGLAR/NjGUiUsXk8ItaxPzOkVRNKvs1ap1vjML
y+JtRyhtuhVTsxCZiNHsUXLXjG9BG6fdZhymtji2s+ODhEhs9sBKjV9cKk24Xut28ppMMAE3Kl3x
DBgUrJxTiF1+qLB1xl/sM3ffKE0G4imqoX2c9OgMx87HpX8kpuBWGTos2s9DM1Qnq1D4b5c6WjH1
Za66Apa1P6h7mpoACSqth6XQfrrLxy6GXazRv++AIQbYUUNgB4jsiXA4CRUvGXEEfko2n9tU6X+M
izgyYIXoZEfH7Hyji6Z7zDsByjH1fd18VEu6smYKsK6/0teDTnUiWsYtCgm0Y7KM5IkIPb0cwrUL
+4up86C7o9Sz/IfSCf6DsTdBrBpldEyTOCbgMGzQ32bY6YczeYK45hZYYymjdD6wj3gqvDew6zEb
4hBfFVyaTMLbKBEKrrgw1InpRj99ZXEfReHVo0xefrWrVc7ZEsV5P4YNViQmjf5HiIgl3BajT9QW
DIOVEAbjdCMSwDDvEQWShQkIQCQqPPL+5P7RJBXsvhLRztuoiCc7gUDP4dGpUstbtIEPEVaMDPRY
1NG0y7miNXQTXTmYHay+2YZEvPfVsDyCEpI+6thkvPVd2Kn3svTS+QDjgJwYFPhwubtZxGpDuCxM
Ui5cfUec5Q1ohTqX3mSxDpAmr1x3rBG02iVmUZ+zIdOJGgZB2p4JFu6DOJL6HZbuRO4kbcAvrTqW
yT1iYo51SGsCIT+xVZuUdiYhYnmcXkBakU1BT+pgWxOyv6jRhOpO0AzfaItTZI6uaIcHXtN8vS7V
7P8unYqunZSOcb2rykV8jwQT9dt07aP30VQtXTlefpJJOUnzLf7pZmHBTzuwh+EYvtMcZ+QolJ4z
kDAikgdbiSm+H2vDBQ02w33PzZA8MKmuCu68vGZO3hpz18qOcCi4KfNBraDR7itTFI/WNXG2HTpF
1p5T6ja/cPFUjw1tK1GQbpTE95YxK1Ztb/L+K6FvHN1oqdDrw5A8MAVxwgtETMthIdP8ictMmA2L
7NDdm7VAg5l3wOYkShgep2FwvrDzyz9xPRCviVN5OBIHVP/rpdP9tBPhaYiQUgbxdLJl2UKdzdyn
gPxKCEO+dJBiwtejGZYLU4rt6E7o0FN3ZK2behPJrR3T27uZMDe55aWGAjX1K3K+TcTDu+yydQn0
tveh9uxc41SHjkGet236wvOf2aJXem+Jcrqt4GeV7tcV1DdqVafp7ykaSP3bzCQavvLAtCQfMr2k
i/LS6SOsOkoxURIrheU7QTXqzrwU+zZGlL6DfoBTfMTl+8+Xc/xeUdaSzmzz/ge6JGoRac2i73vT
yeHTY+O3j1StA0aGDosTGO7TJ5EeAJpCtIyPos9RrZPVjGIHtNZnQxZUssV6ATmi4LQP2FTN0yVo
Yit2lfRYkFTkOD8tPsPu01hOdjqbsYhfQBowN/CZWiT86JrE4YLPnLwlcDobAiro8tskJUMRR2ge
n+IhiJDySFyXZ6LCESMDIZNE/REh+eHRQzg/aIxTuFxGqXsbmCx79uYITTVzuy+EPgh+ggBb5Z7J
U86SPav9dvwMujRZz3RreoYv2iWg1eN0FSfFJ838mzRAcaMmBfULSRzL46Ij2pQcw9kZj1vWHHoS
M7sHVl3xFRJvwEMXYtoBudDBnV7JramvDWg295iq//PZbRyDJ+2A4U9kZO2TNfXVsfDBevxGpS8f
jaUo3LlEYuitVJC7qL4WYBtbBCA5YSXW9FGtNj3EgeqIT3DGCBk4ruTy8t2aHAJvfZ6lFzH9rcz4
3MBvY2I8BXi4PgJBLsB3A6IivCZwZoGJJVGm3f4pzn001Tv+tnZxuK4rl9EFM0+PZSgXooGBFNdE
H69wBniwi5nZvou45hWkgukOxpr4mcLS7/bTattrP9Zi3gWuj3e9WylIvmiL8uzI1mBmFF7J8ZJ4
UPN2FBtesq+ncHxvF0170OfCQB1aiuDURcyc91LJ8C8mYc3hqLk+Nn3bys9ylvEV9GT5FXeEXGyI
aNHk5alw+O6UoKMeOuIWiMJFMbMJWJDR4bhT8ISYMyUtL+rGeD+pse0wPXbV2UNko09L11n/yHiG
5CBKSBa3tkJpfSSxofu1kuHpfAmxkLXuQMWr6WfS+UR6qX1KMPkisHCGqvt2HGS62wTsATVs2CEl
JITPYfSRq8b7Dct2rc4TgQL3I4AVu5HpMv0H1aIMd6vvYZddQxzdJ3IoTLhnetY1l9msN+sCACZk
q6TAJaz3MLKjdQvGP5GbBT95P2D1jp2pXrHXEf+czy1eCVyqdX7OW9d5xt2uMKXFSC7uyGdIxZX6
PEUKvcjBBMeOEK3sTEhvvWt0ilxjC/kobU5JApDkarwFDA08AoRsPgPtLR1Nk1/Z3C7PacFDesLO
uXA3hzmJnyrgCkXSB0fnQGWPPG6NzBC8YosjtrPJdO7tsR9hI0CoagxoDJ8kJshqdC7FyPwcIrqn
82IfTXVIegacosXeWgj8JWBK1PqVzNoEZ0fUY/Gnqiosik6jJOEr4PjR8m2oH1cqe/4cnL0DG9ZK
ubsSQ4e3JyaK/L2w82loG9q5FRAE9kCSo/gf7zBWIdkHEDHtqfaTfxoZ6YT8eGAR1Pm0C5uAtp85
jqqzz8xrGWk+hqxh0lfy4vBZAmlMMG7ykiCEuS712Hv/qELW8jBzQf3ryML51U+EaJ+TeIBmZVjQ
rAgbJFsTnsA2uWCvUBdSCbL00g+j+zolYcNrybbCPdT4qcyF7Aj7H6nM4k/LFKi+vTB1vMd8E7IE
neJ+3SkBoRstoTM+gGszzrucsUKlS8GUgXlj5dEoZwWSLaZjlX5rAMyI+zRjlv23r4gLOC5IEvlM
wVj5XzyAmC+2I6Sn9JTz5csfFU7CPS8Faj7mW7116lMUeaLCvCr9/2iiBwT8lq/oktqQJNmd4/oT
+kifKdxfJygpwGPePcIS0lGJMwQsDMUOUt705C48lJcUtyuWDol4lBNJQqNPA+H3EUmuyK23Ycoo
V++khRYLOgXOCZs4zwm4xrTHJSTS3Anve8DM8EYTip59lgBf34PdCMMX1x3YO2N3mYuDmPmJH1BH
I84yY6DOoeOE3nmNgpqZnB9i1ZohdXn0Mk4wHLIhqh94TlMSzmam9ECPKwA00dSE+wI6ls9HyjLZ
XkSOCI8ZcRBH7w0eB0BxtYo8FsSd/hJFL78HtDPJ24g7ETA+C8JLYkZN2m5YRi+c8w4JZ4th1Aqb
oL2be58gzmFt0OpDsElOI0sqcu3dybtqsMH2SIlJs907ccx0EV9Lswti6wcHJAZR/emVrD7OuaEk
f0tyECYbPWV5eE/UBCJouNJhgbqgbML8lZFsQPNeMSgIj9MAxZvRbnMDUyQBfFbQ6RG7m92aOfSs
m2gg1fQVgZXfPKxwqooDk7T0p+2AlOJZRI52aCYyMreNa1hI0SKR42ej3n4562y/8siEzqkP+si/
Z6aGlw8pZbVTQEr+trr3kTOGpQfPdXRdZ9Pg7TZoC0MGTStahWqzzALPfKm1NfuG4JuEXCu/b0+T
Q47lPlAxma4CCItz7sJZ6Qs3kzufYo/u6wUnzXzzFja0ulMGk71IWNZvVpwGhJL5gridWKTBb4oH
TpSxpRI7yoWBxSZF0IC0tibO6NgkPjHzGDxBncopME9or+P6PWJsd4sQ1vLKL7B4nIzIRXZVmkDY
9DwYvUndL/WvBKP6AmGgL2bnJRxbZC6FBrKCyxe9xgfA3hCUIM4dFPcGeUC4V7oci2tKpjMiXMfP
q+vSG7/9tYbk9n3zQ6n0uw/kELnf7cju9IQbPUsOnTd6D1NM/4LlO8+c7VwBtbhw36zQJykB+Tvd
sHVeSlhVjGfWflinV9OJrkL9rSEOXDR8svCgA0ZgFzYTevnOZTV/3UimoGbMOjN3TFOxA9OQ+4xs
3CbLz7ioIwcCcB+hAp2yWVwdJcJ4a0kf7O/CeiZZMWEExwC58LPWEH7G2QnGAvJcvnUrFT/cti6o
lsqigSypAXptEPZG11KmGRniEG2QvZMeTk+MGArA66176eY1Ko82bkp/T/oNL084AnmBnMiD8Mqc
OYYttCSc7eBLHLO1GZo1tK6Jzy3WTVn6BwvLnDz3ipv3rrJryOcT8meTxzLUy/hGFp4qn0P0OTd1
jnZTqgZycnAvs8w8t3CvQPFB5sNbXy5FCNEKU/IhsomkXYBc3yPrK9L02IU5sP6Na/mcsFAUUFTX
XWM9JQkIj/z2k0bXPovQa11AtAU+BAZk4UWwSHJo4h0fYXxUyVfSt1eyukwNuGOPdbGJd5JjFUdN
0XdHHQ5D9O4nBV0ly8j1gA0bl8MA82dC9s2mhu2TYYtfRDJ653hFDY5zOOR9UpEmDhHS1u9xjuTf
HJwcuiKOSjikCeMiZBZCfOYMXomkRDFINLnog9+2qEitphQhGZ4uk6DJtCeIB7YJ1+UTKiCSvDy3
9R6HJQxIVIM2Tr3YjRHn2GZIIfhgO1fwHmSVFGK/IGu6hZ6EgTiuAFrfWDSzR2nRVFfHkJEGMrDs
/5HIQPtwhWglxcW3Mimhz4eECKiGSoYF4URC6aSs/xsVCrQSNmZ4DJeYuTyk1SGor0mjgoPHkIJY
l6EO7Y7SUXKykkWHsjwsLUs3rRF6cf70cNlxRzB85npOt1A1sn/FJAYCF7sZtHSyen91QQpfVqfF
Dz0QWAs0iH+hx5Lt4OIRP3sNo7INAeSl88M5jJQ/HXkI9xSJRH/WjhshKauhD951nQ+Pzvf00J4K
iyoWERyg8oecdvt3w6yq3EUqKt9E7z9abZP6UZVW3kWRrux2UYFHRswSgXFMFkd4pyG0PqgP1oHM
xME+FBwRaDVf6dOn8MBudSXNYNWUOXW9lFSizUh9BeVvNS32y4b+EUoRAkAI9m31HPVyLu61XKs/
7tr57r5psDZofjOHtmdL/77+VAsawmOzer3dok4lejvT9IQXl9HfuG0jt+w3ThV2SB7aRnyquTKf
gztEw6GJjZvsVek63rXLkvSLZ2IejnBMg+xzrgFybyNnZEAeRUt43yz0FLsYvR8x0bbPiHkaUrlw
w6byLYkN4XR9Mq3zhxoMCE6TBOKuI+Gk2QEqIRmUwZdnd53r5x/tInBeeRWYDKxG7BeTnU3Q222F
HcfmHm9JR0Xbtqh2FncRV7EEhFX3OE+BY8SZFqjdyoba703g/BMvMxas4kpAWt/+Zmw+wYVWOVap
hSfRpvULnW/2BX6P4RpWLGZaOkozfxtkwsGLmDWofZvdSMwAIrsuhCO3VXnnTHdrG+l+u9D3FK9z
MCgOMRsFyS5BYoaRcGbMB9YMT4pFZqyGtPY51LXAGzc6mp/xpjHBlMKAFRQUD/jsjtmx7Ubcr33d
9AnMdNhMPWuMISuZnZU9/p2hNwwn2yLUCH2NE7vIw7Hh0VTUo+d24pgTaGLWe1zHOQvZwcFur55k
Xwzugc6r7z6WVqwkd3lePyWHqkhHfORhjkd5DPE4vzS9r/lgIcsBnUBkrHFbssxOlotakTEeLHE5
zf0Qt2F4VxYT5+PVzfyOZBWU2vEMzo5zzod70Af6yFpe6x/2UDb4StmQlh8qb9AyE4ECK2HrjoTa
7krVr+2dYFiPmqxhggsmLE4ncFFDhDt+ZoReH92WP/6a1/idQKyxqkCo2+vAuZSaOfVxFU1ePA01
Ws0NDf/Af9QYkwOxy8gLQPM+q7vJtbX9VWadJIDNWXxiGkTdbpPeH69k0fjrq4Az5136uQYO5bjL
HJ01jbDdFJSgxIeSR8GMoQ0Xyl1/AMN0NKwP/tD/GLwBVeQiMqOIREnFJd1CAcrABtFJQQ+9KFaq
eptqT670xyC1dy6ET0gIoTDtburQEO8S6ej6RZRk/qnNEBKee68WLi7kXhPApnvWD6F+KaU3tvcU
Usv4ERi6X2abVZbtAsfiGvQQ4sIuCbvpzxR4a/6Aa17eta5Wb8i8RXPyBgkdLMQMIhgYdMTZLB6V
YN1KZkGd2wo2QcUw3ZVWw0GuTWrRmgzzjQjWAYr61ZaoY7EBVfFPxftl9oBFw5pIFkrOzZQDEkOK
KhII6HwxfnT0hgRVdwGKNzwtyTqybiMxs96i2CIMFVQzbqSEMpAA2QhoH6t2Y/p720na9HYAJk3U
rkU7WBG6kpyrydfxl8vY9rND+YvmBRHOfV6XxfrgzLNofoMYUcVTi+ES0g6YmBU5uKqT6FXTpw07
WAvmuxsdSvYuoDI5oYdPv9AG92doZaju0cUJXnraqbu5GVAxTrdCjVhHJk5vLByG6ApQF1+BQHzp
bs1gXXvS6ArkfmjcKXzKeXgxhNUQPh4cTabDznLt/cQKOf1RhoHOcUAyXNwoNw7Lndv2dXLhiSad
AsLfLZ/B9L/YjNRqF4T0ApBExuVi+b7F1gQMlu8GdAWoNmDPTlfV99mqT4Fe3ebvGsSLc+FviJrX
wh3sE8mvVtw5UgSfVIZ+U5PebEtwm9AZ0JZs+3KM3U/b+HapjnwXVcYiGvtgwGSRiNPffe7p9FB7
UflRsEolZq3i5cO2dwOov7KwTHLW30k7vadlliks9lJhogSFV7uHgAqtvmf9nKa/eXlXDxguC320
C0OeiR0d5s23PzWGuGT8TSpqwADIsvyeKoCdt7OSDqgMpLyxTqogkjsZ1wz2dJ2OaCh1UfjDq+Ef
63MVcApzhjJ59t+6dbKXPClBMAzcLaTblB0W5T6EGQ8kOLg9alUZftOG+eNng7H0whNmUNHPMc4s
2Yc0giSq+1B+MyDEP/iwAv8UxSUZ9Tlk+/6zZnPSkzjFt46Zf3ERmg0gBg8SlfhnQFz8A1IGogJh
XY3mQNKYnBBZpL1lFBI1EyOq2P8AERkS2VbPjveORt/vjgbhkXuubgQgyikyjF7CAD+PNtNcn2rg
5/m+DNwe3yfiuKvJ+ywhSgmXxd5zcf5RujjpWfQWj9G4ltUPL7n6bbC5Q5MNhffF/ohcugUqYnLM
Q0loM1u0/quNUpcI23nMPtah0U9gpphcd7gdkLcRLI3Do/Pn9oeqLDH/KsfjfukDYjF3mVaFvWAu
aV7aRMf/5eBHDJns0sSIYWPIWGU+tdUWabhdPyLry/O44JXcOh5by+3ERLZnhcNVdGShmiIFbjWU
lKIN/NcuVkuF2woilXLrW8XUu43H4uIWqY7mvLSMC4kZPcfTjKym6eemORSTDdXOUJkRBQmRnURh
hMbk/dqetXGeZB0SGVUwuwRPiZiR2sxVJJRoedDElDv7KgiCe1k5Gs3H6pWPXC9s4udESljyKgpY
3Hc2HKJt4XA6HUhRsfExtdGNDQ5cu5w+0+pGG6pVnCl0OwIj5piZ8btyC7BrMQAhDL+kIcz4D0bm
ptJr3lqEObznFHL+xmBUgRqLPVqOL0YnyAE2aO1XeT9jJf5vLUCFb5XxnWrbLMxyICKQhdNAdcte
XenhrOKZXz7Y7FFBwwCkG2cOMcInLdwOCW9knH9jORRXv+mS6tKtWZ+fnDBr79uK4GxMf8M8y40t
Vo/sbp+pzm7GUPbL4pDLLkUIke+DyqG8aqHa8mahTbp7Q3KE+LMEkuQpfLopyB1Hqi8eG7jcGSaF
Ycv8OABvFJbZh+dirjkOjURpeQbs3dhfM94A5Ks2SOqjZnL2AiEw/jsj40OHPzeu/8ukk7b3xPwQ
5Yk+FmAzLP6OELAJE/4mzmXPptFt/+CyiO+JykXA4OHyeI2MJH8YzYQvHmOHoddwdlexst8EwKIf
WjeYyI0RqnGfgtUW3jHgNkqQgjt+pfqDnqvaDIjQSU3QwMMQEFLBt0EslmtC5ReBJHMjf95AhK4c
mhVW+KwLBxH/xRUV+/wQ5D+f0OPMEXHHSHM3TTEyfsDPaMDhiHHBLl24IyD7dgmhSPl0SzjuGtwu
VJ72LulJ5j74RsQXyBLpzxyB1Nzp2vX6L+rIuSTTnrPiWwLJ+ABjookFydp/kZrNsfWt94ElI/qX
cyMTdeHSEeARJ5mLoPOHBG2B2ckBFh7GFNv9R389LycrSnB9PQEgH2iyOfQx1HEbD6lgExINkilN
bsIgvYIJXn+jSlm/sWV6v8Ea88vImLUOEzwsdYcICdEtSgfTXUGYy3paNSXDFj8J1qWEUvCLiGh3
5ZNPEnsiiUPfnII054/MjcvwCfVUK5C5UHEN90Ehw/UOWqGz7HALRvjJiVCB/efeuFuqpUvi3Y4A
Ayp0Vc3P0IdmPPcAmmAbRF5ZX1N4Vg5AZmJRXgLBnyo3KapMhsFo7Tk+QUa49wBcK2yFs4pe1n4i
ZQOZfkGCtcbXxttAInLBFfru9cL5ixHe9U4RfDLxbPMp5fZGTUBoCr60bqe8pikfbur2d94S8mTG
sl62YHBKySp2qU7SHSqQ1VVKPNcfvCyIP6dU+idNLAoL0tK3d2FSjv65JJQTJhs1PzR7LEekqxQJ
a/vuw6nLhkasoGsmyxZD/N6bG8J2fD3LCe5abvrfVkkV7bzBndYji9tqucTMtdi9Q1xu/6IjTvgg
St7v7lcTAhI84ivwzOEWDrR8BJUzT9uyurE/gVuQJsJaa0iTF6/kPady9UM8Y9j7gSzFYAxU1ZNW
uynRqmxE55Cdm2WUU5cwacYBEC+a8/Rwu86BwdQkaUl/uqlbPVe+tazLcragy9huPYLW5XYloHN+
rank8wMcLfHSZaA3N+L2LTPYbKbiiL2nShhxdJyodTYZlESmEXdCxM2J2EmyKmiR1uEEuAehQElp
/6tcIswMCSftaUblyu+L/OwJIE2Y/sAeK/DOZOFAyZMq8gBZLy337C9IrkjzwIF9OQeQumKO3Hcj
F0R32nfZl9rQU5AaJ2fZC+kN3lO+zCu3DU5+xEDop9+mXC44EddiuJ8F13Mie5Mcct9lMsVCtl1R
+tY+ebdoPtQL/YTCxIuP6F/cDN5wJWPAkFVgC33He99E6HJF/4Ywg+Bv9Bz0L8qpTAqQcNH5XndB
8FiyJ1zhZ2IYLdSw/nS87xndlYZrzFg+cHFtsugDhALTNoWagPOVqILohOeGHTggGZh7A+0fkisv
keXR49RpzyNd2LxXkJZbfWB5Usg936uL2T03MbulWnvrfmC+k4w71bFpCY+oOibOR1GApHRfZFXS
5Q0qcJzj1HmLOgZy5FOQBbsEHsUMfUjpLOJd+4GpabYclAi9YOa0E0WRRv8sfJeUFChSOxCaDYDz
WjjYaKyMHXnFmKzWLwgXl+Wh7LFX8SyDse303HOZkpRwzzJUMxDVnG5HAAnBN0sOiRCWvno6Di3I
+TOSSRRWRQVRYRvg1Hi7GcFy7mdnwCbRzuN96VDgku24sNtxrJyYDWcTVeNUS8R+hBxkOIXQM0wX
43Bh7DDBcHSSt9Zml5D8W2D1Y5w9MlWHAWTw6Zh9FPurfZ/LicwUyoYcPF1GKuVXXIn6PsngGJDI
jHMGwzZS8MnztwxLOc5TZ4h/fAQlEPEGNLy7kXk5I4Y2189rNpJwwuQhvpC8QfpiX6XZ1a2cOPkY
hNanmgyQahPGM9IIksAW1GSM5W/aAKNWX7RHmJ3S3LF9zaMX4EcQfJnSxw+NKwiq6vCm/VtJuZx2
CCiNvxU3m8IpbHIL0yhI6MIdpKsGXZXnn/p8geKqA9IGKIDaOD5Qv2jz2JOKtK9p0KN9BojDuxvj
RA17RZCJv5k1OIJDVUoqrpk8tfJswaL9GzKLwg47IqBNcgH/Uyv5cac8jMB6Q2whUeXE8qlYz8Ns
ABIWJQU7b7JPsDqYLJUdJzY3rHSjgSv6oUdPEnl8G2M/n6pqHH+PpZ0CFE3kPd9SvsE5cG8rPRb9
Hd7ZIZ5PIWl846USsnbR8XCdfrlDj/ugMTCHkGQNDV+NkZbN5oBncYvQHYCjoo35HqK+mlEcLMMy
I8wE7/IrFXV3BCfWiA8fMXj1Ar8jVQ8WENbKuU9tYSzMxfAWlFqk2Owkq2dmiyukBfRqeIY3A4O2
8jVsItQHEbnaMYv7nIq4pHbHp1RlY/iAZ4IcIDYAN0bLSrjQsu3kyJahqubx5ltpKjLtioqBopsE
4fNSkDtwivKYM2sT1szOSbKbiLpBpcvxz2a8XljNpnu/jlvaKJ5KPy0PMifkEj6LBjf8UjXCTW4A
Fme0LwkSfWQWQ9A306YiwnLJDjQYtT/s1qVLfgdOXeW7wXXW8b0nua3a1SiSH7Cc2dfCSUuzwe/K
oMfSxcfbEXLxfctA8qVRFMrsJkdz8WIPlWaAcf8lc7KCbsYQ0n4gNLM8R4iml2MPqdb/5dCtl2S0
oP4pt7NTZuD91qKGSznO4/pr9Q1C3C0vdw1IV0jTo56FQ/YzFbq55V8lJhwePMZb3IcMQNGwx0FV
p6xLkZQu06ZJe/QsIirgsfk5I+IHHSEvucZQ5NgINin6yB13XeAfyOh2YtIsiCfvHjgAUx9RZxaw
f8RID1hrqziWfPLFowyyDGAqaKA7+rdOy41k4Qi5HR1bUf+JPVRonJacy+jwydoCoFYR3YgkkTog
d+6cwcrlXrdZ0P9lGGiZ3qSuCDGvd7Jwjy34I1R6NYZ2DPKQn9d42iO/r7Lvzo0TufdtbrOrBLWi
SbZ0bZ6uX5br6m+OGs5SRo2ifibcBT/CrkchYil2x9p9KIvk5p2i+f1QDT69F/aOnv/Ve5MDxEP6
s1vcdWJVwd5acC575MKV/ufTQ/gpS9UcNoaauXyDB/a2QYOWsUvh2FLpePljTDy6i6KpKBVmu3qZ
1QNuzrnacw7W7SOAKB8tIYi77K4IkG48KZcG+ye1I9ynvTv6NmV5jKwzxyvPkib8E1BOyJv0N62/
PG42PB6aKdYlETCXvxaseUjgm7EXBXu3jl2RMaz2+p3EtJ3sKfJh3/B/BDf8nVi9htmbj72BpSIr
liI6dqyW55/Rj12FMzfvnYPpVOge42GiZl7BAuaQiCIyNnYjirCE8Ks4NQLTdEOJtZUOGSrsufOo
u0MFnmSEqxWrz8IFVcucnUdXBQJu1xCa5acjNjg6zn7IihQiL87kX1VJ3YzwUubZbva7fkFcaZLm
zlaD7MhNz+mg5xQGyI9rAjg2hlHUhPCBSyB9hPnB7YBnz2WVleQC6m7bz9hPxwKUZTT3QF0AM8e9
PK7lquwDDNrIZ+IGIQfBj7DJu2XkUe/HJlmio8ZjMx56tNml3TbB1JB4D+lGvJIdRLImwyn5P9LO
pLduJcvWfyWR4yIqgowgg4WqNzidzpEsWZ2tI08ISbbZ9z1/fX2sh4d3LQi6QFYOcnB9M+nDJmLH
3mt9qzkJp2rJFY5VmrHmYelxAJiUwUDjGdSk5ZEcPnE2w0yx2DEgQcRAaPJ96htouPAYDlAF6yI9
5kAeVIkBg8WQ9LTBk3y1RAclYjMzG6+e067r3Ee3RihL3lLjEks0eqRebstkjJwWKzknWubHdML8
auclWEv4h0wrXot+Tostbrt23ExhINRzaqImia74bjwHW3SKLr/ESwAyf0NcCKs0LWFBhl8omgBq
mQsibmOS2oWC2SjyGhiHTQCe4BXhLeDEXPFjGjbu80Tvw/nCvCIVv9wCZT1S3MkCX4xYWhnCJFK6
oVCLSTN3BbJ5sI2eOjpV2DtIDGdGCpe5S6f1OCoTr25H4bCqExVC5hXmGTR4HT3/rUbK8SOjjht+
om+g7UeEkW160lBqKCkKQkvLljeO1n1HCAanKjXy0itZu66L/5u5+rUHelzdGgeCTg9TF6ATTtAy
6u97yq/av6Sb3QKK2+L6jMHvFNh9s/jGgxg0JjfACcvRHEoga3W9x/dr5yAWC+EJswWbj096Jvtg
RL1ukmU4pEXiZc8BdcBwZXjzuouxaMimyEM/HhmjF61/HCbZjReVkCTwWa0CV0TbAqPrKOeZdKWV
Mnqi3d8NyIAjdJxNm9vgwUZjSFQPoX3t896dThlnK9Sg3KR8l6NXY5CMWoGGWZLF9yhla/r8ekhJ
Nqo5NmxnfBDVriio+XfW6HeURvQvOK1FBel0KKftTevMXXSkYaPno8fkT+wYaYlHmxfIPwpClV9Z
5Wky5omrvpROR4it3SxPdSbsfi/ytBixhbe4txRmEXpKOkBFgNuAvmg1RcOJiKjgV1s6xClXOjDt
L+QhWr9wtJEVjwQF3NZFxqKPhCvX4x3qOWJv+smBrlAmbe4d6OvBQE7r1tqWRKsx7nMGa2CYx4rU
7io8fSNGk8Wo19SM5RXakASgXrpwipJU7RREmZ4weYQ2ZjYDkhTDeJ3GV23blP4V0IWhxM2coWML
CbG394ymKNW8MCSyxEtiXizPKhPUm+WkFxZFyI1IeU10troyXo45yMaWd1sWwRWrADKpbjDdW8TU
8VFkYmLki+MMpbwsqYcLhfyD3hR1Ak1xDmwbk5pSbybsckAlZpdvwAJ5SryS7/o/JJAAfTs7FCJ7
qhsXAQoHlOiSdBlv+IpUPIlPra87ceVN2az3JENE39pBGYP6lzPgNfzy+ntiEFe+uEVIV67Q4LR2
gWYucKhSaf0Ijc5+dTjKC56GbL/11jJjqSLzL9+OKL1egcVg8SeHlxFCFaz5m4Mr6nssybl9Wkhu
e8tCtypBOUEYR89XLTGJgeFoM+ZLxqsW+uavbkADBo3U95c7crOiryXEp/kiyHNdb5nwruE1pfDK
vUeaMyEzjVccURlHaier0q/pgSJyvOtsZk2HriGW6uvS0dl/YFpFCgf3JypZbolH2jAw0BcckaDl
RW36HYSC81uXcXJEUg3mHuNW/KjqPqwvE9cBfUHODlx011jiZg4HnL9Ei+b3g1BDecjdWRoSlnxF
lB6o23qj3Lh9qIsppTnNYnRIEDcXFyYuw69GMdo+Dg7dLmJ3Mh9b6kBU5N5qaxd4lIoCsXE8GtBf
oyIfXVDjvcLc0HaGhkyYWFtXxlgQyABQ3okey3TyLInTux89xTGhCDH3kAFd38DlJW7Hcj0cpxLx
ECG1WGOIofBd66JoAlIxUpQCKd1n1RDV08TMoQkWtW5LMwElhGuTOBtEaSGqTJxO62qNqe1Qu3zG
L0GIkW3nBZa+R3cEtL4vxvCuzkXyU1mJ+FLQJqcR9z+QLsvXyPbTZVkXRLz3iBLzuYPB3iW00sDx
Fl80mAr0YV0rVp30FPhkIIEzS1doYXcFa8BDbtYu7DZumo9vUlIDeyQZQNnwyvg0EEWw9plw/yEF
HBTZXNaSdzvhVvV8hbY9rL4gTsMSMSXRM1Xf7BLiVYWPPV4PfTnqiMQrnA3pU2F11WtCePzPBMqm
vFyTnB+tBsnlliljcVnzk+JdhJWcdo0kb+OxlK3/PWQdvddTWmXov1h8BRr8RjzmIHWrE2k8w4G5
H3fZBB5BhE6lx62H+LyluAEcOwF/Dl5pWznIOaCUZRdCJ459FLWJ3xYhlp+G4RKJi/2SXPgQbHHl
WZkwR0q9mTGlz68noVqEWFX5dHwOuWL0djniD6K9Qt1+6QAJKqbjvCn0TUoNuVOl9MxIYFoux37w
4G8htL9GatWFJ56gA7RZon3eFUKnDDoqnxPdZKUBkO4ua+VVh4cx3vTOhK+Knbe4mZt4HLAnjBIq
kS2LnbNA1/myLE39vTdpf8bnCE7Ht0ya7r2QOnLbd3I9IcZh9aOmGQTzJKbJ9lxYQ/uzWQTGe78b
CUNCLJK45iqzC3d4xXlHexb4sPsajjMfZW+retow3BO/iD2dfzFpLfov9RIgx9y4RRC+SSQ8KZy6
pXWOJibpe1MC3GE1RQ1vH5CRm+K6r40uDi3HOmfreLVuHlQeMAgn1s4/IA/syfggynX9aJvucQyh
sOwZo64oQUQUBCRRt5OgBv+F025SRA6OI4Ru27FTGCbCKLKfXcbB+ktLGtj0WOCeBmrjRDmxvYiW
MDtbA1gfJ7DkyfR+RpxL2lAWu12giytkZWSEApwo3xJroRsdU9g/mFKlZ5xk4WsAB2/cFzN7N2oO
n5NpN3g422PVfA0qqsRtGA1Q08uuCZ9Ba2M/AtvkMporg5pmUMgQD9GjBuyDrrHfac8hC4ugqizf
pgqXPwH33hpKqCx1j/iHgaMbE8Q8Ec9tbnPpOj8BBgyAzlXjvGQRepIjdgtOxE6J2Iewr9nbu8QZ
FV8dbCMp+3cs0hspMOrdjHGjVwoq/ANMVAZ3+S7TZjlBXZ9AFOYTyESR+5WziyeJ36Ua01ZRzdc9
aEz0hd2xHsoJsBk0DXkhfRSC/K1ywos6UCS7CFux2ODuMP3d2HDk2ZgGq+pl2erkWPScEq7mOqoB
hDd0ADYLByC9j6w+8Q6s3fOJI4VCDEyUq2vdjAobhncUAYeePQZTZ3iiLRqJr3nFHOE3thp82vve
q4CNHgbE1HF4zfCPEOkLBg1O2+0TD08p5w970An3OQ0frEnoGBiTH/TNl6LXzjcWcc/b6yhK2u3s
ZeFzi2Oi/bnM+KvVnl5uJ7fuiHebwG7l5C91lLlXfYd9AHsJUoKcECg0xrt0Vn19jRBvbg/9OJcI
CpHEWNNOU4kFvO22hQuyDmjd3TPjxRGhYeXWm3TObB9Gg2c3Ty6c1/ICF25V3sw4Qy1skwG85y0I
riK6Jfkrtul8LzRtUN3MiIcZnEJ1wF9OIg7UMTfbppZaxquRhTE+LizQ6LyIDQzxICMyOqEf6ThM
Km9YgwZcn0UDy1u2XbSYvkWL3yjcvm3eHJAVyXwvUSTe6xCT2c7LyQ+inWJl3xISAuzroHIpXmlI
IDels9+ob3Tl+l8+HzC1stEDkYCTy7aM98cVTAMJrt3y1qzLv1fW+YVb6cE7VpLWMlMtEDZHhjt2
+JN4L8SQ4AqVeyirCKG3h8E3OpKgMzsMzlUjiisd9V3/kw3ejq+BQnC/Egx7K0SnVA/2Wq/fo4QI
gwcoU+tEcV4UcIJs5rU+rI7x6DAuoL7Y40JjH5UOEV1SxfZP3hzN8UUYYvrf1O2EqYwTOZJ1zvKC
xkokOby4lIyQadzM5NvEUPNuCxRK8l5zqGe2kBOlnnyNDAZVdgAQUukC2ZmiCOoj8AZjtAFMVM23
VD02uQAGKtQ1cEf9qwXQMX+hjWHax0EKQt/oidcIiDzLO+UpkKS7Mab0PVc4JtyjE9IcQkJVjFjP
o2XYzKG2+qco0qa8LEcEtVs6q5Ug3qpu/K9OObViT6NSsDcQT1n+tiUjwQPyNQ3jNCoiWqAOHM8H
9O1DdhqikZYZ/Rgf6VOItFPdOQhQn3v8YM51Q2pxd5ABBQYMBRu7z5zyuA4Dye0rLaKZxnqLuS8i
QbtpEJ280SHB901KgPqCGHCSwOKJMkCWagVV9FjlZn6hrpiHu9onwJmIolHqCxRwNpYhq1Im36A1
L6rrMCza5Iq0Bi+5qUqGPzsfgCEja7weBc0doN0Ohk1sgAD4bQe6Kg1wA4cJPVZV+0QF4FZrv5Qo
X7rmbsp1kDz26RCj7+exsGjNCcN4thk/sG5jV3pN88hJYyR6NJRhzgTKWjqCKGoVdO5ThUFlAmLR
41nnT4zjP3XGn9ufic8x+ogRqtfHwWgZP7HlSeuWjvkY3KswqdsjZQzJguPkOXjGHcmWkutWFbcT
2uxov8585FFoPG97N0a5xZmacTazJkEGSaCwmwe5pjilzGmJmYV0YTWIjtSB3vRIhW0TZmQuqxDD
zd7VcZu/ASSAazFFXnyu1RieJoWNhYaSTS4WopHhm+3S6UA0V4/TSQ4JnjAVju5bQN56u21oTJM+
lFpsop4/2De0wokiSRPe1d26g7lr19V98m3QQjS84UQxACzB0iATAr5ZtLI5LoPoV1pVjaFK+Mg9
GdnMaQVUwIAibQqzXAYeViZ6XhPMyHowogYQOJLH09IXCrdph0Clycz0wyri7G6O/CjCOBVpFJtI
sSE3w8R7mir2RyyRTfhNRDBf6M6P1rWFyQGnUssHtUWQRzWPaE0NawRv/B29dfc7HivUSBYSfCbK
Vaz5n0DIoKFuxSDLKQB/YrzGgqxREwfMkPH67XTQY4VE/o00uRgX85S6aVLuauT2Z3T9DPdidxrJ
mcVn+IymxiYwiCyVk6uJr9sPNMa/d8s642ntfL5peEmvYRrS2MzS0vRPYEWzl2Wx2xWpNgbWNvJ6
5w5U0Hg/2kH3TGZl8dtuVfoakDd7adtjD8SxQpi/mdjMsbkhLXqhOYryqpnrpto3cBisvZ9nydnv
CxB4Ev3zc4xP7cFCGx8hb0Z+shuxLN7kEYFZG78p0V8BcWve2pRqhTm7nd5hpXW++8Kxf6dx/D9p
TX3vbReTN6ize7cWkC9lSjQg6mOmd2Ehd660WRcnpKfpjilyfmVQZkI+Iua43qBghKk8gistWPRq
/Iuzqkkvwh7JICMJWNdIRWFwlBsXk5CtEtbbJZmxUdQR4rWNaQUnAk57VoajT5W/G1W17pY0zeYX
dVYZ7+2x8GIKmAJqZ1LY3lWH6FDgpFJMwk1Z8Vtrwm1ijhWen126TtZhLGK96gmLQrhqBBoV9IpJ
MFywGOS/xqFWr9bIersCwXPrsq/c+s1jxOej4csLkl99GvL70IJ8te8XVd90jjQP7DmheySJj/iG
Gd0sMIyC+7TpWVc5vVmx15waWqDg/YYwe2jqllBKm/2aRN+Soe1eMnL5rdreehxRBB+XurK/wlRe
6TpgmVpmZmmE4IStfTv6iZ1fxEGICW2OMnPVZIv/rYCC0W97OA6oG8sS20hsU6SgAsHe6zMRvLUQ
zdSnMTf2/TB00V0dSPbCUBGgBXQgnG5kOxSAOZCSO5sIONkVpr7lVQxU59vIIet6406cwpmwShy1
apim76OY4WRyGGXuycy6QZ3tFPSEIz8/acROw7ZvdHfHWK1+TMK5vE4K4rE2aGZonOnWa+8yqI+0
aUJv+i3TBO0IkzD3wkm7rDx0gnzyg2WRQL9Fd06Apamn5Qf2qfrBNEOIiESs3uBukEV+oG4i0Zzv
vhy2wqKc2hc6XsbtGBvwVojpxIYeX3qbpCJ6xfbk0SMaSx3v8DAm9z4HW4+qMchfesfy3vykG5Id
bwIZWRVHsnsf2g9/DYmPZ88Qob7yV5vCdglzi07bUqXfGn9Gp5Jbo/4SVrKwDz6VU73x2oQFNGxo
JBEbxLq68YGTnZtp8jAfuzx/qoaAV4MNDYEQawNs9r6K5S1ZiKxTALnkS8iciJeq7NVFO3fZWfd2
dgbcUjx3nYOwUopZfWHgkDwGhQsLuito15+GPMkvsgna325irv2MDIcTUuDVSPnHBREUtUNC2evZ
JeRNG7V5dITywHC8xd46nFTB8dkECL7BO83MuRo+RvBMVUU5QLANIivpCWjGnB3Jk0wX740s92YE
Y6abc85p88FxLUKXMYAY7EC1czfjFpr2Fk6sH1kUDV9Hg0mP8trWFG1DrpZViEUXDKRc9s0SKL02
WEcFmsgw9Mcd3Z422QtEQAg5W/rAm7b3V/w60xa6OaUnvxu+XwbqbpGCHh857G7CJuy7Lc2hoWIu
jhJgj3AC3jO5xumTJvhLbJZ0JNY8bVoDVm6ISIao24AjWAg2TB1ylsob4y3hFcKYatrBv0/C56SN
nN8xUid3g4arpb2edZgw8qh8iUE1XIl4XOH/o4ROzKkjNASrzMUT3F85f6VZ20D/QLF1HU2TnZ9k
MkEyAdqRgyqya8ieCQeX8lg0ySq8hEEB96luRLi3QC8PV6AqGSaqBoUnzQqpb4Y6t371iLEv9PpX
h9cajljnSDR9c+dcon7vVwG7M+hV8po2MAn9pKof0in3Xv2mHdlFWQPxqcIC2c/CVlCVaIV+Ub0C
s8kBDVSPAZqWXZB6CDeOfbIeN41t5xPRBwDkkIdiI4SjU2cXJBaXOITqMIiOuiohjZiR6n0fwR/T
LOp6/O2QYBTuJUehjil2a62mhKo9YeWUZwDrzHAnl51oG9OvZp5rgUEHRjp4BQ0PoYMNOxqjEWBf
TB/62Pj3SNXYurGthdfMhBljCTFwthNyLJ4ywnET6Ppl8B2hPrbOIBydi6pjcMnDwU8uySVcMzMn
s/qrC85udpU/N1leRFcUEOorz79GFV4l0SsW5PJbbnLaz1WgwvwyhLBBY94SdAhiRkntoRlM+RCQ
kEP5nIb6WuFyAr8zueNzGHbs0sw4VLOLpB16+8Elx34j7LxC10PHejcy6TKbIcEhiVC/bb46HHzx
5murfuVLJw/DdYPy94TrhzxZJBYIVVWfvBgfB7XTc5I8FCKCA4Uzr7vziRui1ZiUxQkBezXQf/KI
HVuLTpod3mQ/ZUDmmYcwK169zMTQgKs0xSkLo7X936boBXtMwuQVMH9lN6oj1LaOM/GWEjBT3EwA
t99COEWE3Sx1XG+jLg2/t8hJJz7corsxZT5ZDDH4WDd22uNeyZymI+HAD37xgtPOgTRc0FxPxAMr
Y/4QLkVT7HTXzj8k1os7Bg6d3tJer0F9w8O6CZZufWPIrHvyvHk8kVSrxHZpfbHyqALgGTIc0hAw
ybScJVLna9yAGCtED0iD2ydou3l6qNDpEzY9QhWNYDxyMzjtz5OE3SUYrFK0pJYud5lvOdeSAoys
ljg3V6R/Y1XicdrlzmkcRofz5FCMdQRMiq01NjYzbKoTrEBy8cd9k1pus0ekzd1nGfK+ZyqmZxsh
7qHvUVfOkfefn1blsn5ybcPxLZ8G+hgdgue7OV+tUhS3ZleA10/WRg+22JqSFt9QpjiW9ZgGjg2u
GwJb4mH4Rqhh8cDBe3idoiTFVtQSk2PRaqi2BT3LfBMRKS624ZLLC7sj7JB6dTXvNk6Rfkey3nxv
Ie8lbI6rkyG2ZibWPjBveAwJgV7OEHu/WVSMt8N7kpj9mHXjSwQV62mpmL9uXIcu7p64uNg91gZj
2UVIzfq1NT1HL9ThCdqvMYu/Owr3AihOgukvo9Yq7tEVRmh1MMjj0wqK6TmqqLW2UUGncgerUZ5Y
uTjQt4hQsp2FXGA8YiUIbzBzMdVy6HxAZYzZdkgmy3WyxWvo+njw45A9gFE3kPSwHF/zjInPAWdU
u5dEBzAlrBHb0O5sGmvHFH+I7ukvh5RbVWntJpyQ4qabEjnt/CJDZzYbxrSnjoTRR/y87RFgoGA8
uCB3ZFzLiJURtp30+6RfAtALvBLODhKP89xbHdzIhgTK7hQZzOyH9XXR3F6+oj3TbJgbHEChVaIb
bMjksjy3PljYnjlAEQc+wxIkdXwqa8qrzCjYEEYRboBIidxXJqutAIHol+OFkWPdbyk+2TqwKdf3
Hlll4aGW7vSjjaeV+NLYGIYZuSoUDMg9iO3q+vKFXqsCW2BjQ9lYyI2/JQBtoMRIMvQ2dYH4cqfS
FBaPEDHikAaiNpi6uJQvXQVkessSbn9d4A0hk9Ej2VEDmi2CWDs1M8z3V6xsG6XjcpJTEreHInez
JzPPkd5UULYQYFAvZMeurXxSpHHyBRdkdXEMoXsIqrThaPM76RM8kHaHmuuUW14LrZBSht6jGlVw
DGmVYG2fyL+GN5RdL/OgLLaXcCgeXY/4kx22icC/SViff/TRGDErKmsjd3URjBxfyfN9pTEAa6Sf
2oqmErM85w42TNXs8Fsmt3HaOCOyBv5wh2F54bvASkLmtqHI2Tnais6LylF9h7ET3mZD4XR70p3U
xeAJMpUmnfbX1HtTfGFzpIw3io1I8PX30HRaK5VvAJ6SF9nDetk2lVU0j3DazV0ueiaL42I34kL3
KEPRLTcc7pghxPC7IVDR47Hr5AXbafELc7kst5kI8GwQPSmXvaXcyMLRhbuDZT226KlwToG0R3EX
kXo57NgwGyoZyF7nITWA+pq+c1+Uu5gGb4wjEWKG0ZpO7fbDMei1QghJhF1xMFS8vxwakOEuQUdO
gYmt5Ra7EBuuLhnbYcLqfhlaNA0tCdsDpoQrLrgYBK57sBQ6/45iiNFd1XZqT0MFRQgdPQ5yGaSF
R/pt1Zeaphweq6wpxsccoKG3QZDDtAVtDqnKyJht2pKJl6y4fqJHw1zHx1bo3OMtzmeg97Rb+58L
yqpk3zZILHYSvcY5ZXX/WbAcPcwgaONtod1lbzhywscvQ/3d6ZPiSrQkmexU6TBFd3T5I/ccZDQw
pKpbwGbR18UxCqNBn82/6dJOvwR2lmfKyerS0G9NdhWIP6hVqsv3GbTR7xEP+J4hFUqhtKe1H0cl
4PraLxSa8nzttPlV304McXJipzDzpDd8YTCNqHWHsQL5TrRz/5Piix4qH2WVZHeIZiIXjaopB5tW
BMvzTkZzzyIibD34Dz5etOLQRYPrbWw5jyl2m0Z4wbDJDXPofrvIae6+xKldMl9GaNX+IAeA2+Sl
zJhpcLexcE4hnP6e0U051yiPaCszZy8Wm47XVlo5E+CY93ON0eic+KIjLnBi1j0LvpRahn6q2PXQ
wp5WTIdD6nsNPqRLfWe6tZHN4KXQrGD1bWB7NsMb2AIu+WuJm/Xhd9uVIjfbnmeOA7RONOB/GFlg
LB8SQqGB5I+V118RXeerg+rnRF+4BBoWb3habQ9ehF21IwzGqnT3gB2AJF46PmRW6v9Q9kDno0y6
uHhpek7ddWR6ry2Oxidzyb3Cr88AYh9HJuaGTE4FcWffprgj1B4U4QRGJSK3biPo74v19MAJH0/f
RKnmW8ttBqc/v0DyzegOhCeLZK46Nnx2qNa7TMgPtLaTLEpSJxA7EbiK0WplgY2A2hPSxxeAOSQD
b6MIyzrIBZvlB/dP9JT4EMY2SYMulcoiLiQeWlc7nM+p9XaKyNIbjbSevPsGqUjWsj5t8F9bPxoa
br9dpZrv9HKbdpuAGqCgyglq2XZxoJ8YapPg05e2RIOnCT3fxSUGmp0ITeZsh8Ftfq+SYTIARpWs
2JNG48NHyk7WeeqAHAVArjiOTfNv42K0Jgg7n5gIIeun8sHSkO7xYYkjkkJb04Komuuqt/S8gfbt
v3rZOB8gvdOdJ1KjQ3nUd3TRPOWgihv7Ln6ekOj/CAnKi/dT4RT0nTiskTjGXEwf+XswezccGpYj
himqfADBFGXVVINwDxfdK/7bMtcqrwB/c67zEAEtHY7DyaVa3UIADZo9xCMC4ktNqkg8FP6Zzjry
FaywuXvpMsJHUtmmCCD9Lrfuhavoz2gnqX9HNGHnbb5o3V+ZpLEfqPlQboU+hfFmESSH7keF5mWj
NWAlJYSTnMg+wU9SFQxUtpgfUR/FtiHD3VGWV1926yuyS7DNWBdinJYYgpREvBsEiRduCTBLQH7I
xXxzOdEyTEVHYZOdN9gYwdB+kiVSp6SpjzP6sIkxFjWcTdOnqjCAszyQf8YhGIE3NIKC4JA+aox7
bJuiu0yCNnR38WCPw9bogGYE+BX+bbg6epMUZfCKkqh98lGFUqRisvilZe38BBA28Jq4M292ZXfA
4ie4tZu4A166w9qmnnxB9/dQ0KW+QzBGf4nflh57NPZ3IJamV1041bXtEmh7iJnhBHuiapS/bwlh
Y8d0VrSR0zC33ikb4/FW1zxg8hncJtuSqkFXDZarLzaQtmAWmCGYGZYmyc8iK8hmLdrCugHqlMF+
80RzWaQFfGXPNfVFHhPgePKx3F+JrknPXsSCTEYoIMEdvAM0iKib0S/JzlXeJlji/AmNh8TnB4zr
NYrT+W2EYMz5GrVJu9FzGMcbGsOcfTgOA53ldrDzt/REv7mRPT7bS1feBpoHRX+xoBFRWHDriRBz
wOXOo3hJcl0wpu/j+1SuHdY4d+YByLrhfVNkzmG/m+jacNrDREDxiiHAC8fkRZRAW2UaD3gWLEAO
+J6W+MmfpefuIrSE/qFiQF1tKAiYFABV1pj0JJs1gPMxAhRBwBbOX+xzJLd54xuHv5mY5HrqrniO
2IYSGcTrqYtu3KZnKQJmWdnarEwF71n7arUlLzk0Gs5eBXI48ii+csSaOLFbse6PdCabetu7Ut+C
8Zle8C82LwknljdmuWHPgW+Zzhne4nvmn90ZbHfzMMEohzIUSfA60nH5xUAguRH/hvMN9SWV/r6G
T1oda+FFgDUafyCDq68YBF3G6PqJp3LxEdj7f/7j3//Pf75N/xH+Km/LbGbM/o+iz2/LuOja//qn
+uc/mCqs//T087/+6TlaCKWVj6rSo+GJBpU/f3u5j4uQf1n+WyTiqG1aBs2Vk3fXAyj8KoiG288v
4v15Ec0BQfjKN9JW2ndc1/x5kcXE2gCLSM9tKeZbViMSO606vGsCo7bOvKDfhwsTXXx+1fX/9S8/
7f9e1XVIbnEYQUnn3VU5ug+mB1t69j2vu8t04j44TmFZe7LBYhxdM6I9k7nigtoRJ/XnF3c/urjn
QGa2PZ6KendfEZXQgEBNek7aZv6y+svMHWVV8AVya1CcqqYZsTJ9fs0Pb7OxOc5Amvccb/07/eVZ
ypycX7cT2ZkMLazSC/2/n4xU4+dhwZg2R3I8FKMk/ubzy35wn6XgkiRPC98nnv3Pyw4IzSpdx+nZ
raf7PKCxPJgUlQ4VHxP8iTPpUypXGRJy2szffn7xd+/v+pC5uGGoaTDqSUf+efHZnhkzFm16zuya
QrTE4XKJBDvrj59f54N7K4Vy8YZ4Nj/U9f+8jttw3OQy/EiLjBvLiljX2ZBorIxD932E8HhRELnw
/PlVNf+v715hieSTYs31lMKJ8edVDdPmKSi85MxLvmJHMWXORAdUCbLDsqui688v9+HN5HPhlVV4
M7z1r/OXFwiTAwE9VpWeUQ4x/ZSJfoqcCPbV55f54NuQwhcuSnPjup5+/8LIpZ0gWmTnoJzwe5Kn
0xCozuzMY7tBP1VHdnD4/JIfPT4peD1R66O41euf/+WXkXjvaKJV03M8Kju+H01KNWdxpXkfjpUq
f5g6FAMETw7Hl59f+qObSsoSHwhLrIdy4s9Lhy0kesDY/Npqpk+fgN2tQd2Gw7/whv71Ou/eUDOk
i5GxxiGC4A6Ddx0+IHmr9+SfYTWIYvi6ZRi//gs/jmaX7YJYttlB/vxxsjIL3WInO3t+2Q1f07S2
hzsXKdPuX7mO47soVg338d1NxIHn5RPG3/PE8QvwdyuW8L5s0D/+zYvy4dNyJdMN4wBKe/+DmM0j
KuqL/IwAeQ2911O4B2hK/OLnP+jDF9K3BYNQIT1jv3taWaYD2m1RcXZxUX2jgIjk3hGOD4cvaT1O
eNppJSq6hGr18yt/9PVhpvl/V3bEn4+MNQw/Bpq4M/Bw8VV6GWxFlh6J6QQw8Gvb0ef6/Iof/VZb
2MB7UK/bfAZ/XhGgVUKGZFuckx5Rb0DJcd01U34nABsDbiwZZtIySv/mqh+tnTavJMN/18UN/O6q
ca2WamyL4kykis+ARSzVKwzC6uyR2/D2+S/86J7+9VrvXk9Gu+WEyY2nGTvdd9/qVqhWTTLxhIH4
bsBvfv+/u+C718dHSi+cISnOuckafpzlxsUeb1H1IFtbPdcFjtZ/4b1h9QJCTMOCg+W7+xmRIWlX
RN2dyzFTF4zOdHdtEoLttktmNPQ0L3Hrq89/5kdfo22kYtu1pVbvvxKk4dhfmz47Mwxu620TEC67
nxhe/83t/PAN/f/Xef9N6CKpZWKyDC5p9MIkdsbmEDl3sUm1eSQCdoxPRPh6f1ewffiK/uWy71bP
DtZHNHhtdh5gVUm6J3mALqlm6HdBJr2K/2Zt++hybH/G+J60eZTvXpqoA6mxxHGOeE8EhxSf1InK
MAQwncePnz+4j26oI/natWtcQQDIn58822EVYnOl/LXV9LZ6Dy4LB+nBJjPhBafVI+fs/m8e4kcf
IcuLFpr/2Ggj/rymm9PA1xEb4Mg0yNsCP6pOuJy8K7K6QhqIRd18+fxXynWtfF+fOQ5eRTQstm8b
+89LzuAKO9dSbEumi148dAfNMJysoUSUgZJqbQ9hXKUfNDE1tEzVHfS4Bmt+/tf48Lm6iLZgZvqe
0euf/6W4Wfyu0bljkrMVgsXYgM/or6DrYMXmxEHP9fOrffhoDcWwloz0eLZ/Xk0nFoGEc5ScA6TJ
J0zBFeJ6TMb3bk4HsMpq8zT5Qv3NCvvRSuBAFF3rN+VgsP7zqgpk2tqNXSvhSGAmmId219JJnHaf
/7qP7iWFDBWwwRGl5bsXN8Pljc5kSM+KMKCrfgqq/jClSy1RJtTB3yxvH19M8zUa217L4T9/1FCO
xF34c3KGZqpewEBbl6IMXVCtot9//rs++jiU4wrO+UwAfPXuUp0zo7GyHJ6aFIYMeQY/2ymq51vy
PpDTYxCs/+aJffSe0M5SGsqBEY549znWeSlyD3vuue8aYM1ROY2vc+vSZukdzMQE+DVTc0E/Bibz
57/1o9vK54CzXnH0FuJdhWPaoGZDlBT7dOzJ+YwruV8K7Yw7A+3hby4mP7yatongJuSZN/Td72RH
DIoZ5dcZeWuzrWiSP9rSg/Hh1f/N2ZntyG1D6/qJBIiaKN3W2NWT3YNdZd8Idpxonmc9/fnkjbN3
l1qoQneQIEAMhEWKXFxc6x/0vQKZakMQaGB8W0P3YiCijAqkb9lfK0iCd/QNTRSPsFijtUWt93uk
FNbh8nKI6RfMoxR55lSEocBDCn2+zXBezWIMT+MT/HmA2q6Fd5pSjv9GENTBr4kI0K6pP7UOfpWo
f4oaixLefdrOxw3j8m9ZOsY8nx3J4bKoj80+Td11qkDBPDzFGTaOCAqqCJNknVr5n7jr3g40/yqh
1ldRnvGUTdTq55ij0rLRWiHEoclAnl85XVP0ma+wZOtKQAuaCa3+fIXVygSjaRdUIegLZWuAsgrY
o9KStH3Qe6M4h60nIO3gESGian15TZcGRz5ouvKm5602HcQ34d/SqZDgM2UfJdpRIKdD+OlfcXcw
lBekdYdwX9DxDB/QXI3qV18Cattf/gELJ4D0nv1P7Ql2jJjNvsk7v6z4XUdTQ6EK1dm4sW6M2ky/
A6Hy9Y9Pl/BPc5+bjrLI/D0dt+g7UEJz4OI05Quil0iviQKFkZ0J4j/YyLRC4Sb1uvJeKUHrfeL+
0yQ5BokGHVoK5OfLrfUQCKPCcI4ClL09VawJrRTwC+dpEHjWuAYo5mcTl7/0yt20FGpQo9EMS4Li
ock1O8gTOqwI6Xwcrdaiz9Y2miDEeKPzNU8AGe+oGXvpM+whMIe20ylHsmcoEyrGeVvFdRDt1uu2
6+89FHtwGsmHRn8YergMp8sbYvmH2lP05ZwT7WZbUqdVCMdUc48OikvZngod3tSq2Q5f0fNQkTcZ
aIqJ1qaDZtf92BxcdYJ++EHQ0znPW9PdewXXFSbWTiT37AZ7L2I1vJK/LW1cqkEOt6/G6TVn61lC
TOzcXLWPnQJrE6f75j7AguIfBFSa8eNpk0YqzBf5G4PntbUIRUxPxUn7qLdIINMGG+kZ5kUn7pQ2
9QqURavON9Z5I5zgy+XPMU1jFp2m02lyMnWDh/Bsmpg19BoZiHMEz46qQlPjN9HFghe/kYKB+VKV
ZvYfbP/4Z5WL+LlHdzy8ufwTFpIBikMmaw25BkGDWTjGkt6EIO46R9Bt9GjRjIFbnGfGt8YdocVo
bWj/RLc7Mg+Xx11Ie8iKkbQydZ1DM09Wcc5uoPgJ9wg3pgNrwp2bThJyaF97YxTsEQsO0itzncLd
fLlRGhaCq8Cm8zBLtUYjQu0ld91jhKxycJu39NjCKNMcHP+gw8JqbEr6S3CoUWDz2x+XZ7y0p7HT
owngUKUW5mx0tNFSAUdMOYaJog0bGHYxgFrNLvTwpjXqcrhy9YnpfzibLjI+rLKlWwREe3bWu5bd
g9m6S6m4EhVIAlseRjfKxHcv7NXntsiGl7AeJrn+oABV12vhja2kyB8mmAmzNGmmbhXbVa8Us5fS
HjIeSsyq0PX3lzJOJZhO5bpyNNHc+O6VY/sQsTa0VpFvDDdt1SZI9NUWgoRpDMmUtrfzNfbRb0La
aFquyx9mYStyEatyerwIqjOze8OVlKlwolSOsUvLgEehGRr/jnEAVo6qVLkhce+1K9t/YSvyChc6
GjO0oKCHnt9VibRUHBg959gUUr/NsI3H2haTa3vjWEUETA2rq2pP8cNzAX4Gsfv98pwX0j2mSx2V
yrcqDGParG9SExHjXAcgQx6VLkpwI3VyOMdDC17q8jhLa0vXwkSqir64rs3CiwC5V0CNcI5xkICb
Sgeh3ku/xZejQhoV6f+sbZ8uD7kQ0XRiCtUbxqX2PZtaL1on83E0OIKlqu7CTu/8fR1oEXA4DAfX
gKdoMWdeR9S5PPDiXP/2TmD2E12mb/5mTc0GCIvTdc6xQmT6NsndAliUhmKxVKX81goP6YFPjEjp
nXCmC2HZs13U0r4e0LRwj2gfO7dKoHk/oNHCoKFoixYxpqdid3nEhSDGTcUTfOp7cWnMvmfZZIB2
3do5RgTTnYfo9F2kBa9R2TffLo+0tEPJJIlcHEnN/JvJvFlN+vNFTQZnH4fSCDYwkfAVUbph1D7x
1aCpgvFV6VS+i5LIeFJnTxT7aBRVvVdro/DXcAusZ11Bp3WXZor4eXlmS2vIgQAU8bcpO79yrV40
AewB9smkjAfZhx7iWgFmBYOtxVDq47UM3RQOy0h9capEnW/L3veDEHNtij+A2gBTZiNIIr9D4ES1
oaRcntvSV+NGt8BjkGWSUJwPFiLXjA524BxtNuPWpEkzgY8Qo/zEV3s7jnY+jt4WvR63o3NEzal7
jh0s73aZDgEFiZ5JP8HW6uTP5aktfLap22I7JusoyNnOhxSD3WI7ottHRdN+GW7kHEd9PJZRYT1d
HmipeMlItuQVys2NQv75SEnaI+OBTPfRsbGSTOpSfcD9yZPo+pbpHnEU7F5NB6JtpgT20ezA1WtV
Hv97+WcshDODagDZikkSKufFmpqnHF5PPfumRo5eDy3xrcPNcc14yaPA//TKtBfWl0cyhVIqNSps
vlkwy7BFDRrXUY4o6pOAj7b3FLm+QM5Gc5qPb9Mp7zRNHuD48qmzsZyocJNUM9yjMqYoqWP/NeCY
G0wV0w8vookdnaDQRsJJHeL8UyLih/lYKJSjYVegb1GUB9NZJqZS3WCrl1bfRAj8+sqzYiG5IGRM
x10HLUBr73xQyD6uV9ajR0MIg6oXP/XsrdB6vErMDsX6DbYlmv+Q+16AP3VfXNs4S/kd40tQHzSF
gQLP9i+Om1ZZ9K53gvAi2p3GRnLgBrSTFQFYvydhetqBskQAFjPFDCjq4/QHJGhkpaGFY/Hw8W/A
T6Fx7JAoqsbs4FqgQ7RUKt4J2gmMQYF+LE3VFPWJCOx8aI7i9fKA2sLRAf8CUplsgGvSmP78zd0F
/C1HTUryAWwFJWDqIuYp4RFU3Ayd8CWig1hKel+BcOp4ied5aJzauG1HbNNwWNqpaG+GNx5eKigS
2KMIHlE4RYS2oxtW7hzLQLxJJIaHsv/I7d8de27Qh9CuFPHFria6FTeLGgHdjDtgqW5uyG0OpMO7
RxCsLn9fnu3SbqOUpVI5QOmCm/p8sh7yV1VnNMoRW3JXRiAyC6f/koghfe3bVD4lQiaHPrbkfYtR
0vby4EtBg+cNOofo+rHhZlutqECbB07onZCBr767AeI9WLql1SqiynllrOn/NXtPgWSSpHaSCheP
l/OJIgIBi98c3CMiEjwRUVpwS6QoUC5CgLl7wK0QmrsJPbhCHLxTuxVy8EZ4ZTMvZLd0eIlaRC+N
cvysTqtrVVMO9fSoQ6QMB1esrrwXN/XVZwJ53G0aSOkPQ232yX8fX2nu9KkBwwJQTjyfvScT2Dmy
do8uKm9bq4JAi60rXDTVN8f95bGWbkBTOmCRKNyDO54XRorCBF4Ma4Yc3h+RasgT915VAE8iuBP2
X0WGE9TOtmsNjTETShQmheCWYUmWfX6lFLX0jDZtKiS0nGjOvgNFpRilCpy6eLdbdnDfYM/2Vcsd
a28PAmdCV0lfJAYNWGpYKLskpv7dirEkrUpl5OihrbUKei9zrtwrS9uAj2FRNaC/SSJ5/jUah4JB
09ruMdcSBLItAM/qTYZtu7rCViEXKxUdRDR1pPzE/rMNx6QgTw5rzMEbnnQKkWO4fAxiG/qerPrm
i+pPHm0e5fv1qIC22uI8jY3z5T2xFFNtEHAmjrIm2JHZTer7nemhD+gc9QhlRxtZopXaxMGXNBQH
5NW7K599cTgUR8nDJvme+fNDHTNYzrXPdnfK5JvVUwBd5aGirXuJgsktN1/QPl6e4VJ8IYCSOdPE
Bbg1O9qoLHS5EzZ80xbr5lXgWrikogwRPea04mDUFUYCGSxq4m+lUaU7w6/tl8s/YSmcMlt0c8lV
UO6e0vs3F1cGIasqe8s5Blg+3LQkSTVSpvJPE/ptdiWFX7o3puuCBIH6gDkvuwQRlXSrZ7omuig3
0Pjg5XAJ9n8SFRiLwPdaebLGGk1qOwfl+YkQY1H0MS1qBGCQrdkLYlAyNM4bbo6upLrjY4n7bHmW
EW4NHAeNrRV1nJ16cE+Dbu88HxD8zszAdh4+vOIUJMF8UJW0uMRmB7kSABRKVMmP9UQN67VcFnuz
q3+1SlEEV1Z84evy6lQpOVF/pPwz+7pJNCKNhW3AaUzK4BChhYPiJFabO9M0uuJKhFo4QFOXgcyD
rhvV1unP32ylplV7bG2C4NRCvX+aIGirwU3ihxZmHMZe2bU++sLp+dtIBW0Bu+Yd4gM+XAgfswhO
jR7pEJ3DoEeRuqzL+N7yhr9qeoP1W01G4xYWgO/f9WqDoe3Hv+ZUjJlqFmjEv0ND4hse4cEBbkCZ
WuuA37LXDsDnyahU/UqE+tvPmuUj1tvBZlunbqEGNb0WnFDVc/4JwCSr+yQUzb4ckM0n1Ub9YUUq
gYCIyRv8pc5alONXPeQumBbwcqg+66b1y1ayUVtD0R3KK3tgacPRv5muKUAbjqWf7wE9MoD1+/zC
QTV6ZJZK3zb2iV6jG04RHBWly6u/uOXAuqtEUNqQ+mw4/PFMgHYOw5VQo3exhv3UrkeSGtVIgD7+
vWE1vy8PufwRHAtxbkkDhZT/fIqu73seKBTvlGoOyKoVbDHrGVOcAV0B5Kmzm1ZFxudQIzN0nyaO
hTWOIyPprxrEWw8quQtlrSICjIRvVf7HboxOXME5L30FajHTxUnRjkLh+U9MmT/Wq2DVfYQXQiS5
DNwccB24UUrEea58g8XBpv4vyM4JiTRbDySfZVJZSnAS+HN6X6pRqevdiN1pvR+RdPvv8vJPEWt+
BKYGgj5lwkDMZklB0ZqDxGggPCVF6scbswKv+Ixa3Hj1utCWRmITAyUxBbiZ2Uig0k1kVRKUPgsF
Dc6IUvcvRBvgj2kYHxdrEE+oPmiAZik2h/3B1cN8C541w5DRLG4QlG93l+e+tNtNQNfcnFSLeG6f
f9a4zhtf79TwZP8Mg7K9NVOleBSuH7gYRBjVtXi+lJNzVwJi+5/xzFl5uzIqT0enIjgZRijaA35b
TbJr9B7Wt2r5dwVVFvcr/hbe2rJq/IF4AcFET/wi8z8RZS2wp5T5Qbrx/c9nPt0lZFAIlGlpUgwr
bGzDzZi2+h+TBur646vMpWlYlE5VcsHZfh7rzhkhioZQd0zk/6teJvhENsD6VmpbYFhAaqZeyU0W
MiMKqNwiOkWjKbScz6/HhEsTWRKcEt626YPj9lG9F0gePqCT6kW7oOi8Yd/kiF5il9KnaM9fnvTS
XcoBpvpIV9jBvPv8B+QoAJMSkBspVT1VK5I2Rx6JBs+61hWooqrPz972FB2/YcQSrKSSGp+A4MJH
Y/bUQSmC6lOgeZM/KIrVuCqn+6RnSvu9ywdMmmOHeyppk9Pl6S7FLEow5JsmqaiY96JLsnuQhJV/
8tEDC28tZPi2eEjouyTNGvXm8mBL1THAMbxjYKBRTfh7zt5MrOvzBvoVJUFcGnBSKBPxq6TuoO9F
knFrpLo63vp1jLACQiuB87she0EHOnRq/kvFJK7kEUtxhP2tQwoGk4eXyPlCB3qTyswdPOT+FHnr
jWRJTWHIYJsPiH9s6MMkXy8vwbR/51Gbcg2nicyXoWfby+wrIwx17szErVEr1lytNW5R1LSyba6Y
3rpQ7BZtBBRGvSuRY3lkmoP/M/Lfwt2btVfdSMUo1CYDtu1G39LZNdtniMwOEPZekQ+JkwDUckiI
0u0n5mxLk7QbjBTIlvNVNnB9UbhcvNMAkekJxKF7a1eob/5q+aNVC+7HvpWjWvz78WH/YjynBEWT
cvZxBchFCpG1DzpX1LsWNbBVQBi/8VHB+N7mXV8jrBBG4ydma9Mi5DzBytPmbzu0bs2m9yi5Zij/
v7g42LxUOOzdFiq6aLsowf9o5cUKfnmXp7tUrCFYcMtPIRuY03TU33xg1IxMbt9AOTbIdA13NsLj
B0QekLbx1Fri1ggZPraDUt4BscXCWMqNUrAZ1qJsRgQC1Fz7VgOt9j6Rg9HJoRXOvtd4cZ7/Lh0V
owkf5p3q3odJh3dE9xMJwvqPHdXuj8uLsHSgKQ/qEjTPFGRmY1lIuLCLDe/kxYjFrbNW9u2mKGEP
yVY0mxjBpc98boN9TdUAErY1pWlvVp2iF7wlNQ5OkwfOcz9iP2sHef+flkQtIr5UFTaqcrXXuDhP
g4os4MopfM/2NroKAZrVvn8Kx2A80c9p1K+dU+jjswusqdwYSMpe67hP+2ceushuqQdRuOBqnK0t
gkMICJttcEJipPpRhtWkNjna+Vrqid1cuYaXohUvZ4YyyDy5LM6XNdOSNCihDkKh9Su0PbBPeeLV
gM9D1utlvItlhPxHGWRIWX18C01QYCpBlAoofZ6PrI9hzYONy9dH7udXG/n2PfpULWLqmv+zGGgi
XEmzltaVYi834oRT5XOeD+gqsYaYgu6fMEcAd63hPaPeRpWZ11tkY8LgCgRpIcOioYl+Po9Eugfz
DhUKYvkk0MPTmWd6dV9hU5UTDLwBubNkrIbHpokwCJHxpHUUYIea7y4v8MJ8JZDDiWBIW4qW+Pl8
dcSasxHrrBMKZNom13LeDrVp/xlAOb5cHmrhmPA2YgtNqG7YMLObB8sitI+MJDz1RopD7DgaIr9V
qAVhLWj3wD87Jx2KKxtoYetSWbCciURJeXp+Nq0GI5G0MgKeS63YOE7pO0gkCvkfem/mXenF8d4V
4FyvbKMp0MyOJ08h0+YBwF/Ubs+XVSK70ypYrx4B1k5OZGrQ5k9JU8Cluryoi/Pj+DND3kMQRc8H
GixXs7yyB+tsYPC+jmOJ70REOdnd2Ohcx09VplvVmn496P7LQy99T87lRG2i5CDsWbA1fA2DlyEG
YuF12T0iYMauDfMaYX9D29RCGa5EoaU1BT4ysW54bHJozqcKT6uIsckCaNAi8XsQZgRIVuZxdwWn
slRKQSABgAUtJp1n7exZh/ZXqjho4R3BI3aHEHl05POU7jDIQVkjwBO9aglySHuvzBAw7pQ/lHoQ
m/Gs2kIvz7RQ9RplXeDhqrdX9tVSvIDnqIODIMF+13wokhF9+aayj6CFHPW2wCDUu9Fk3TWvIc4M
yqpQjOYZIIVe7A26U97h49+crIFqHEQr/j375rJtTWT3QMti8oL3i18NmwHI3m7oLXONyconiMES
+A+oSCKHRr/n/JvzJvF17MXcYwW7/Lea61qGEZeFFcMmyEclWFk11eO7fsQT++nyVJe2G5gFrvXp
5gE2eD60i1w0HYpEOboSRNZaV4qmRe5eVv98YhzuOIhrEwpkDsd1sSxKUAKlnzQG/U2UlzJeGxTo
riFAliI9fV5EG6hTSTEvEGYI+qKxARwR/cF6jRxWcgdqF5PaJgu+XZ7S8lAUIkkzeV/Oe1ZpUisI
LzOUrkTRTZuovyO37L7lFXfpJ0YC1wAMinSWMsz5R9LQq8JpN3CPSeDXmyjN8KfNW/WePexeuaqX
JkXFjUrE9KneCRkUkdmOCe3mowjQBh+SKsHaPcCyduXlTnflrlwK62QhoFV5mUKPnX7Mm0QWfepK
R4dYOVq+h8NUoHZ4vsu8HTFCwPv84NB2HG8dfcyufLrpQM0vLmeK545K+mzMKy56TD3WBBB84mlS
/uJ85C+xVH/njebci9B3EWi3Jm38IC/u66gur6QjC/O2VfIRRD+oBLzrtysufNjaa3meJE76olRJ
P6yH1snvNLONf1qFE7yUDvKPV8LqwlXGY42LZepic5XOCgER8oSDZ0f+KZZ2+mO6p4FeVmgxW0pk
PJM1hFeCy+KAbNkphPMinu/bGq3yNjdD8lqscr6jge1+7SvvRSRNJLhIYu/KBN8HM3BQFCknpDsj
zmHexSSsmyGMdRwQVHtGdZH7iiRM/3X5OL77fFBH+HLgQajP0k6dpv1m2+qhmqQKjrWnCrGyFycV
dr1qe5n7KznoNYJzuh2gkml+WCtjNu4sNUClI+wFXhIn+N1cCq40n5AxzPb43ndYLAUqQu+D+9G7
cBqU+o0QDuEABP35ZOOejelja3Jq+Zobnn7GJiqR2sXRSntG5DL7aKxjPJ6XNInhy04x/Hw8AQeS
SinyFBYc9haeRK6rK+xfc+VLAOAo/uhRnIab6oKUxmxu3lkKi1lGpskuKhBOt5Gj8btsg9NPehOV
ZrnPcsNaY+Arr5yL9xuI48/rnfgM5hOk0Pkchz7LE8Pss9NUPjn0mnMXuQHKw1ZHtTspQiqPflde
gSm+i+w6g/KKtnj2EW3N2a7t3Kz0UW7NTgITJ7nxqVA9x0OoDpuivvoKWhwM0C6fEqYHzfbzGUa5
OaD2Eeengnzne5Nl+ZPM6fAj+632H82Yp4m9GWuWrbWBXXbakOaneMDGZYt2OTK8gA3RKr187t+F
s2mgCcBAojb1WWevSG3MQ9pSHcopeW4/dRFqrLhPR2tXehoioHZzJUVf2iaw0G1qejwGAEGfL2LP
bVACWUxPNZTrQ83mOCD9PnQr/EXNO5lVylMR1NvLk3yXezPJt4POtokwA4w09TA7JWU23rMzFAxf
gx7bbhu7l+9NEXu/fWwyVy12TVcC69KuQXIIbCMgQ92SswXGFsbu0WvIABWkFXiu2G43fYuC9obW
dn+8PNF3l8U0UdJttPgmpYy5pphrxxIEe52dkOUvniKsmlFDz9L0WhF8cUFh4MPEl7Cw5oddU3Sp
jFWTnsaB9qSTYC3lOeO/per+7jOpDmi0mj5ttTyNr4Tud1nO3xn+/5Hpp53vn2JsNQ97vfSEurz9
PbcpnlkjgFet8bDSaFrnddTzHgs7LLncCSytvF5e4qUDIyQLDFJUoAkwi3NGg/x6jhviCVDEnabl
xqOG9TSWB5gYtr2W/rw83MJ5AWeDlCMxlQbivMyUOwRtzj5KR5lRU43oE4wybYqSBI/oFZlQ+77D
lGF3edSFScKr4wXA2NBn52XDCDWT1Gns9ARcX94FaubuIdelt5AesTyMkAQpPprmAF/iIgZdDepC
cofMvmveldWUOZ7SvI62vV9qxU2J9m394av4fJxZ/MnQaOkRdk1PiFC72PLAM9+3TatJPKUpflxe
xoXNymOb78bHAFk8zxWbJCAhCLLkVOl5IeB0O81BNGX1z4SkPhVRCDUZ2wAeY6tycnp5DrGQdPaX
f8TitzShQZF9cDvPC7FlU4iA4i/fEmF1SkvRuPdq174hIRn3Yw1u/vJ4CwEPHJotQOQx5rtkpxEK
bOdWT095hBWIUhPlVhVt15txdNL0yrZZnByYYhQNVQhs80xOMwtsVV0vIxAFDeZT2fhMT109lJUv
HnG/9K4cx8XJ8cKa8GickLkokJAeXrMjk8uitrzvG0OpVnnT+elGCXpHv3IMlw4/2pOUB2n80FSe
Zv8mKbdyTZZxFWQnTgfOuCEOLKMr1SdhN81XLvVx6+qV/O/j3w/VP9AwaHlQvJllj56lphEu7ZwQ
Q9gPTi6geaGc/zOVyTXFkKWvB6cC7jw9JpVAcz4/kSFM3Q04/NQ1+ub3iR4Gym2Gm9fwQI7cuz/V
RqG3eGXPLK4qrFXwXRQj+ed8VKT/KVfD3jmFuaq+giSz9X2t9tFvUWj2a+FGD5nqIxF9eVkXrkyB
Gi9x/G9tZV7ulbUBZFKvkpPqVsE3BzfSVd1oub2xu0DgSJqajr/yB1vLbnwMrP0red7ipGGDIRMw
CTvNsar0ejJXKIh2xTE66K7r+qvWKVx7pdSl2Db+iNh13KJufXnWS1/YhDjzlxZJ7JmFdYQLah93
XYJBVyYgmuxxzR2Z34TFJLAOXuYT05yIFcC5CHe8Y8+/LYw2PcWbELE+ocU/sK0oNiX85K+jWrcH
swZRuo40L78Cu176tuzhSf2BPgVdmfNRcVlydZCqSIVpLrrWA7pApEHeUaiYKvZdo2wb3aj/iWo/
erm8vkuflTTaplpn8S91tpfxhsEnskKkrGhr+YBkOb5umBAkqzzPh41WJvnGMfNr2mgL9xrRZUID
MCpNW3E+37JVEfAIPOZLsndj6lb33OHSu0kHGJWboMoxYolwScbVy3HNZ79s5e/L8572zVmxa1KX
BRQAVJMNTcfv/BeMUStUt+AXpNpoh7dBm/hf6J/Y/e7yOAvxnnGmdwpdC/EOaaOFvlEWEqmhAoMS
zNDioWkO5VhGGY5t+BLcfGI4GIyUkyd5gzkgjxqMRjneCk/IXrCTMvhb2r3lGu4I1yyLEfT7eFRi
3/7fgLNgP3ajxXsZ9e6GSIvhj1T6VaM41TEveQRi5YbdWx+kv6OiG69AeBZCA0MDpKGNOtGBZkdV
lpkWRRJdJd3DLmhlNZjL73DtaL4XTuf8iVCYv7JpFg4LI06gapT0gMzPRkSlvK8NjExPZVH6X1Td
l4C0etxP8Wkq/8Ot3sHIy8Lf5vJHXTotb4edrXHT4u8nDCU6OV75K8szeZcadYSXTNYWv3K3vANI
9AVfseYWr9Ss2F4efXGZKUcDq0DIjETp/KRU6QA4quYLj23uncAe3hWJN/yqVWPYG7XsPp5f81wA
tsMTjb/nOxjJ7kgJuyg+WU39uyozvKF0T5yUVpjXpKYXoi6wPgr6iI0hzTV/pIimcVNH9dGAj9Vb
t8iTW710+2ZVKV6zD+qgxhjYdyeH4o/joafw82bo2SfFCjAK0F+OT6IModXIwpFbRzHMY00aeGVF
l3Yt9yTIcGAcRLzZFQoend5/ZISnLGlaTFFGrW5vtSJusfRTpLOJFA0Ds7bA8+nm8tZZCn4Uumjj
wYcARzrbOmnjOXWsgPoG3Trc9SZ0NBtiwD9GUzVX8oTFocgBeQX+hXzNhnJRBW+Er4QnIMjlwS7G
6tBmMD9j1MSfPzEr2qhMCVoWN9j5gVCywYwGvDlPmOKGextzwFUfNcZjILlIPjEUXsqTRiJF/Dl5
QY5sXDF5I5RjgVliGw3GzvINnKH8WGb9lTizdB4Qffnf0WYbpR6iHvlHpBE1DOpwbMuBdj0ItzPW
QYxHQIHrkbtCQljuc7NKr6RA77HdHAnAgQiJoG7Afpkt6wj4UvVaRk8aEkLM0LsYFU9N69BTgCYm
wVj32j1lOPMlwcUbiw5Q/rcxbt/XOBxLewlhMkIezCzeMLPcQCuaAVPGMDklXdXtWj+SdzTmy61l
4gq9+vgXBs+ORAzsZU7KLBBgKA3bSigxVwqWD0HShGKdBxWg6qKm9Xx5sKU1BodjTFqU6H3SwDjf
urFZ5cqQZuGJvmk9gPMVUbcd1LHZtnGJEa9uiaZbV/i/DrcCp7VHB3O1fAPqq3i6/FMWghLvQ2Iv
Bhi4JswBgp4T+n0VIy4XZLG8T4NOd9ZS6Vam+4+bRNM3T7Rr+3vhJqP5jX0g2jETlm221nTCLPxn
AXgVYE5/m0DzxE7ilSt/dGFZIAwQ2Gn08duTLh8IGZSqpwx/ljLUWobq6tgHJ7tJw1t37DN8pp2u
v4Fmqj56rap8WIobhM/0NDUZblLJmUVCJB1UTDxdBH8HRa4gDdsHjDjjr1BX7bUVet21ARdSaTAz
fEhSBKQz5s0pvaszVbYMGIrQWje11mfbSHRCvbKUS1sGZWoewDy6udBmm7cSntV7wmYpWyV60sIK
7+8kMzrvrqPF6e2L3Ka26KIx0X90ZE4MrakJv0aZCFTD+bEJAtASmoDik3YOD+uWurmPfJOexwB5
Iw89EnC05dp0Uvnng8dk2jdcazzREHdE0OF8ZMSHVKSGnebkCdrja4k9VkNn2vKhdAdWr69FOta7
oRXXQsW7GMjAU9UIUAoQRaor5wOHqW0HWZ90COLX5UOWtbdegw4xVvBJ99GS2JRUToq8NDkEzcbZ
hsXlCatpx5enyKiGI36R/XOAqdTaaQf50Wg7DUVLmIgDwIFTcj6rouzMvhWhPDW0PrttpoAH2Oq+
2d8lKTZwl7/du3AzTYsqGFkzuBtwU+eD5aFORhUa8Q8blvrWq7zxP6OzhqNfqdm3aZ9dy2ffHZBp
chpFNar9UB3nEu5jrsdVWUfpj843k61RVqWPc5aT3MVOPv5EhKw/ILXpfGKavOOBpeGiBCVq9vlc
t7bSHoL6j8IprU2aqoq6gnsC8tGxkhtccGvxqRFN7FL4Sgidzlo4OScxpBke/0jysVv1cHwfEtl4
Dz4mh7s8s7sr473Li1hX8mZ7UtyYJHRnMxx0K++U3k5+9PCBtkMTKNtaNftvdFuaHdatfrFKoj7k
4eC4H7Qw4sLgFQ/DFjwycf3dkzNJQx/r5CF8yUWJDea4rq+ZF83JQKQ45FyUKLgWIRaS9JzvU+RE
lMaqdPFL9MWwy8q8/kGpD2rAqEJQ1v0feV8puwiWwDfqDtV92FRPwKHq18vH5a8k0JuSDL8DuN9f
PcIJ4Ei8Pf8daVaDFFHH4qepxZaSr3Ql7ts7PJYbtNYbB6GpVQanINiihaHCk4hCT69WEpv67ssY
G6Nx4zV21vxT12hybJLasb9LnPN+ywhgF/wWbMGR3w8ygAxgW532seys6l+wuuYRA2O1WgkjaR/1
3GqCf65MbYor51PD2gxkDGS6KdTN405t1V0euCL42XfAnR9BOtQ/MbbFJpq0F2z9IFVvG6ESbd4E
emHo28Lq1VjfpkEaj3eDmgvxVQaKH69GX3b+ZkhDb4DpGYz5XhmyyH0UQKqzQ+hR9MCwEo2dQ55o
iXiKIv5QWq1uXkFOzKIbdz3ACQ78RDSfFCunosWb1sIIoM+Vshh+ATXOnrXGCZqVI7BWqDXH21lp
e4UiBnl1vogIlwKcAOpHgZTkcR5Pgy5VYph4P804yM29Ug08xFYA4wvrdkx66W2LFqnrtQQWIx7K
BuKYg8bRsDXdTKTYaEsj2ZWhZ/9UfV8RG9cZknAF/Ku110Vg5T5O9X6ZPifYX0arLhu9L2YD9+Pe
tGsd+/ja6dK9bxciPVaG63p3JapGY/Fl7Ou8qB+whU32hk6P5XkMEZW8ibIGc0hsCZQch1+j7Ns9
3ZjyVg3TpMLytxfB11F43UNqlZoNgbEJf1uVj+lhZpTjq5GiwbOplJYzGcu42IXD0Lc3uHJG7j4L
W61a97GXYR8XF2G4a3Knb257eyypwHX64FqPWZvE/0SUxdqV1Nyy2EodJ8FfgzEgKF9FsQzXcRKZ
3qpHi9MId1bcucELPJD4hzOwZHcpjXK5LswkDh/yAr3uhmKBQWt+VZuFqdzphSt/StIjf6sXTvyl
KMemRmIBG/K9iYSat62cITYOPc6v+abWwE1ux7bs8i2Os3G9quPeeUZeVctXamdWzh6kXuSuBhOq
+rr3Kh0j4Vwf6h2cniY4lAp1GpQNRuW54jJzbzKUB5IV8Kvef3WKLre3qbB8e1M1oFvvU1XNYyS3
rcRptyh7qMEaLG4v71ojE5LmAepy66JwQ+hBQ29/1ymTWndy0JzildeT0TyamZkaYADG6FZr0BF4
yX3O7H2Zlv2japZNs4pNP3DQqh1L71C0Wu9wAZaFuTX0TCR7pXFk+KBGWmQ95kFtge5FWn+8qQI7
dFa17YNiT8YUgr7RK3dBQ0Nu3aphl/70UEZr1j3X/G/bquSwLqws/0r4nFYtNLwec2/NH+50tCXi
R5l14x9vrH20sutM5pgLI6OC+EOslq7UVnkbdPaaO8sa9h7mMcnj2KmKiFd6RHDNN0qChMCDQWLi
vmJ1I5pDUXiOeDDUUkkPLr7UfbbWmyJNXvGyV7xdj/ah/0u0VpF+qVQZ19mmqmNX23aulqNFJZNA
Db+7it/42qoTlcy0ddIFifmiAj207pIMiNVBFpmX0TTi9bDm6DX1q2orWurttFHXc3zqA0W2qy6x
DPe266wet5Iy8KISdncb22G9wk4EmcfS1SJ/o1mDS2UdY6VTPvie+s33SvV5pDnorUriQngICM1i
h+S/9q+LZ9idIVAK2MAWx3dUa0tVfx19Zeh+CT3XgaO0ahN+6/L/R9p59dSt/OH6E1lyL7f2qkAC
IYVyYwEBj3uvn/48Zp8jZXkhLM5fUXKztTVrxlN+5S2d8V2XNFFeGS1vk8sNhXCybQf4q5Z+7wxe
YKhNtekcE3BOr+apfItvcfTaAnU1vssyedFIZc90BylKJw+3VmM/IfOsuHJlmc/mlGl3JXIYCttb
4JxtjhPOw36h9QkkUKuu3RyVo8BTywBz0tKq8xrFLRtpCT0tBgBHU6ggmzu1LzbG2KlXx1J6UwNc
tF1h5vZwyGi2jG5XBz7WvFaWpxclllT1ThaNOE5aoimbqsHJ3HXGZmxQwpOiVt4SVOXpBoVa+7qT
Jql0a93MlI3uG7nYa3qk6lgdG7gQ7yoYo/Gxg7lUg0XAxNF4QJgkffE7nXOdtEktNojSdvo1fLym
vUgq9GivUKSPunQXyZNuXoSVL+6MJBrrTTJphkCsX8Uz3CoD4xc09KjfSNNoYRKL7mOXB25pk0d7
KrrZ14Ee+8194oBc8mgTqREOgfI8u7zopA29fbXYEQUg0lW0XFE/8k7tDnKfqSRtFVwSLx1EOl3W
feK31/CvEUxIYOjeVzSP3nje9OB3kI3jblBQt3ppLDNQPaOegHqh9J/Ue6OYshvZiR3Dy80qMrba
oLfFbqTl1HmFWerDTqK5CYI7xgnTHWOQj4eELonYZL5u3eHOGo6XfTOzje3E0Ntj2zizDWoe5m4/
NU12VcVgvraFGQ7mMVN69jMsbdV06SPm1a0eZmGxB8vUmVtfzsCk14UlKVddh96QsqmRrFKexxSZ
qu8yNFOo9MYQJepVMBdSQQMErCcs8KH1fLKZ4q6N+iIP9/DU8WjeJIWYUu/zaGjRzqDxN/shAWeh
5kU1ail2T/Pcb50xnp6iwKi7Qx40ya8Slen22td8zrjNM4KrNVMcdnnTaIWbZq39RZmc+VdQ4SNu
oVqCVMuS7YfXgYI5tak8+VqClzGX/r3SOHEGxWRNjPIsVGIocncq4LA1yaj101AJ8kIkgqZQn7gV
s/t6bIJLS4TVY1NMY7cvFCteMzhZZCxMzqRGCiQYIUby+GXZIEYqKyawFc9OogvDlayi/650qXLV
SMikBQWOAlZe4KAwNEqx8nkXlYO5r0t1kWLFe05oLAF2mdHTGaqk6LlpiqH04tEMH1JKUhtzSJK1
nGFeupPA2gYo/N6TAygE23pR0qurwDboT0VPgWik2whOVPONtyPPNwp8BntjBBRy95nRGc51mkL/
3pZyU3bbKpgIymItglkAp6w8+oDyf+mggTvKvI3Tvfm9sHN9A1W/Df/0kpDlHTyTVD6GTlX/LTPT
TLg37TS/nAA5dgdivUxbwbqebRzI+kiMkJpxGEl2F3WnLhrMGkkp42kiWq7m11wJbmJVVJe91FVs
2rLNq5Va19nnY8yZvj4zJ2fhuUUWVrWZPaoUfJ/mV6t14Uf04UUrUTpxcydo11RwjWVqxOJQGpnr
/rBg2TqLOQY9cqOTCOWnIcIJbVcUStbeDFKNU7lBItNvjUqZYPXw9YxNpib2I+iMTvVozsCWGpH+
GBI3gtGZ/BQlInzmHibpVH1Xi6xVDphdm87thLt3gV/57K6cuYWmieI1HAvfIDzvYCcMbo7QR/i7
4CULtj46HOl3x07S1FOBLsZbtVWVBzQme8U19bIEO1nQRSPJKaL6Ik/FJH7pVWFUN0Gm5i1e6trQ
5htQ3nLgSbh5S7aHXKcfHVMdUKmbh76K4TGkTWlrqbERdV5jdoq1Qw0YB3Jv0GsL7RwuCwrk27Qz
utlcPG8ymmh+VHT1rT7xhN05fpBmz5aojPqLtSvuqpkoSHonQ4uhdrW4slAhjsK+6scH+gXBNpwy
HItEaH+3Ju0Zi0dppc+1fBJM2G8kyHC5KKSqtLROb8imEoPSi0Z+kHJyhZ05xsFulGL1Rk6MJNjL
9tRtVDvRIjcWiHa4tZnH+srGXx42fgPKvFzRlEBoty1VTftAloLEydSHwAw0z7Lj+FfW58Klgq8T
ckBlWylGnhVe3kfkYIOeQD+AysDprONCaY0yqtUHSyeqCBvI+4mowl2f+74r9ea0R51D8bKw+SOF
UnSptHrg2WWyJqj/wcxZeQ49ghUUmtRFPS01RMoBT7QHvwnDowzzaqt31fgD4JV82TZtf/g8AHj3
jf/31mbiM4mVB2pWV+W1OJ14NVptb/Sm/jBGTv3XahLzu0PeY15Cp7FkN2wj29k0TTwle+y/JFLc
Sqq2rdoV08bvwaftwFr4KwWNRfWUZgk/Ck1ZeAzUa/UlsSDAgqeF6qY/AAMSnorW0tbOy1Z2py7r
H9McLYLdVGm+fLeyGvPyLleDDiZ0G17NcznTOh7Bt3EzPghh+3/AmFTpBnHN4lCKRnO2IhfjtIn9
SDzETl7d0T2NthBvZeWLr828ABD/uIUBGkPkmF+Gfyo6uhPmkdEPxkNbd/ZNVKmW5zvCbAgCS4ug
087jdv/53D9Ycxx/qPxT0ZkptYvLn26kLE2o1j4UYfgW9Xp+Kes57lMptKsN5brmD05E6tdwQ/OH
RiAERrGOkvAsonE6z06hJCGnrfnQDb180GWBL0c/TcMtBW7dtY04WCPjfHC9IWI1LypiD8BaFivr
EGMnXZEZD1lVT9U2G6vpEr8Xa3KR5fa/g89qYk+LjK734APlnlxp40p7fRkRzpNmqhSwaQzM4q6n
k261spGTmknLqAHsG8AfF8TouTeQZG3kGOphGmrZZhyMNcejs7rdPDS4URBa4FfxPpqvn3/2VatR
YMO+0H4IBz/uv0UZO+JWJLoBGiQ21HaLflhcfYfqrXmj2dratiOD770InfLvOZJ34phGvXToTL+d
3jCfV9vQlek6hLu6tpThZdD7po1wyhHK7QS9wvYKyFxXUIPq4suPBBVIWlXo6dM9AqB+OpeyyhGo
yhOWseAJj4y2iVwx6AloCSeOvysgilbC6fO9w4iA2+gj2fQglkL6ZqD7SkON+qHrIR1NutTcD1Iz
7hqRphcO9lWHWpPHfcHTtk94SFcuhXlrnl5OfD0uRosgbT4vizcKR8JGJzc2H5xOtHvVzptNIJwB
Ndph2n1+GXzwHnL5ciTRoAUoScPjdHEF1dTRHwrzwewrFN1a9JuOjaO0ws1LU282nd0mVLFa5RuG
8plzaDhuW5W+FrC7sMiDL19O/ByeKSDssj13009/DqJIepeMivlQjmr3Q5h+uRXFmOwsUSjuBLN0
byX6F+VKuZwYlAWHhoXEO+Jzp4MOtgT7smjMB0JEa2/mcv8cWRagkBr+ztcar/93LDQ8KOAjnLdM
nigRa3UVxeaDkqvRnx41RTdD9f9Y53m28m3Pr595XghrzC8++PHFnVs6wLIkvvxDYnbYW/ECu12g
Vt4Y58fQCCQvmFByVI0gXNm/Hw+MChfAeXhtyzkKjZqQ3hnmg9TXzmYIu+yANwUuUJmDmHabb7u+
evINJV25b5dKIiwuojoMSgJOTInk6emHNLo2NHRRJo/6gFLJL/DFjuJqdqDQ+m3lxM0Nuj27MdV6
fVememlt2FuxgjlO0aeXulAaNnxfUEWuOy3aajiurJllfnDg6CkS4c8YWgjNy85fmDd5nKeD9iiK
5tH3k3hndJHwtCRRN3GABSFYTN3T66lwy2BIvHoInH1E6W7z+ck/v2SwqgKFiVEHggfmMgBtQrlu
hejsB8S6BMCjbripy056GntDWqs+nYccICBRiyCz1unuLyF1AMyL1CQDe4jpQFz6ilYdfWFEgO5l
6c+kNDH6mtXaqZ5P7ektSp8IvDu1H3rzBAGnmyGaAiuZzC58rFSN5gVN+IcWn4qapEpv0V9sh7+f
r+hHA6I/N9skzGWnpb8TZYleBLocPXa1Md4B4K23TqXKewgN433byM+fD/ceHC8nSHwBNWV2c6Nl
fTpBuLdW0VpW8FiGdmH+zNNYLTzqabV8mQg5dKWC0igCW3/rQfiXlYa1ojtajbIviHm3nVnHICn7
sE12Ro8T/X0B1XVlST748AiZOdzjxCCQLxcR0OgMoxb6tf3gV3qxyQ0Cr2hoEqphcf+ip63tViLi
gfl8ZT7Y2gi2wi8jt4DytaRHS3VSTthrMyoaL8CVYvVqcgbjXpaiek2u9PyuY2+9y0oSbRKczL/l
n0BLSowoEeimPcpWGHllnXf7tKoTNyN8vzSF3N6OSlt4QQyp5KuzZDSIFADPcFM8ox0UmBTUfSuS
RyTFLM0FpZR5fY0jiBun+pr07gebjdFA0wHNhKKMHvJinvhttWNfx4/YZsqqlzXlgHOhjhDvjRRh
7LjVm9wYN0GC2tc2iXvbeoKqPVwX9GB911B9+U1GCNG6HIuuHLfoUNrRr7ip2adfXBZyKbDVFiZI
FJrP6nchtpi4lTTiORx5dLwcu9ENUfLobxGmXsNPnH39OVJB1pMUlgwWMMfpqkxxWmHz5IjnVPXj
q86Mk72dpvTJWR63yyXtd2WGV1rdVStP7NldM5eJKCAQnyJPBSPjdGCRDVTKKOw9RbwPT5Topsuu
K4YfRVIOT1BD1uw/Ph4PEBdxONWps2JRZmm5PsTqk1+n2UFNsOvqhizZZgjmlW6AKvNKdeqjAclg
0I6nOcNTuZig5Sd9GPqD/gQQw36ausG8yRK6YzK+hxut01etnM9qolxP2DZxht+zNmv5KRVZVK2h
Si92WrXmJu/LhoxHFbTAfSfMLrVKJN1zooyWIR0FhOf8FkR00/zMtLEMdqE2dWV1SJVhrFe+NfE4
X/Pkpp85wHAleEQt5TyuqeUgqhrUmF9ABQjEg1WnFkRSYHlDy+uHzDb8K5vazT6Q7GS61iu6QbQF
a5I7KTKE870I1HSDCE1mbQbFSPvvTdEiDZNZulwfqszqs+MgBQgNJRCtEWAEFGUcpjrUw0OFdWe3
6+Uule4bvwX+SKFSS7Z224gXjVhBYNPTEJ33nRJmt3GCDLzwYIBmY7Q1C60qSzejc/yb/q003jui
sR40g8T4m6KH+gOxeZS8THoXtNvIyRLhAVhInkXTWKFbZBa2ewWOoXsnKFHZ77thFDelWlGqaAqN
/9UzZJIR1PfogvbHPDCN8NaKovYWrUp/OEiZn/7UwTONrjTjmDZjZNEGlOKhuBzVRv01OXWjPI7p
hOVWHsdpdN3RArg00YQM3YmOYjJbgpjp71ofZPloDzVYN3eqwU1valOLrhwor/aFHtha61qBVGGc
klQxDsph4TRHOiWifK1TKkdeXSoVHZlJzW8j+Mg6TfowTq7wE9JkPp/j/zasFn+XWslH0zXMWEc+
qBfSJsyhBuyRapau/DQdHC/srbz6ZZajkPttq5dFnG1NH01egRdQIOzdAKT9fpIiWX+JRRf1uzCl
yrtzSkl700N/ylOITLZDwdzsgUT1Kw/w2bU4l7NmwDfxLbzVZVlPcQI5TAt5fOGKaPYi6dtdqDfB
bs6q3Qr8HeK7WG7LYR+vpABnI1uQxADR0kel5MIzcHov5ibSAOnY6X/NXk4rBCbgFW1A0Ck/6C/l
vyvQOdhPUP3MnX2DbTyNg8+fn7PSAYEHoiwoTYEbnIlypz9gTIfQSNMseGvQ6At+aHZj30u9MhGI
pdU1nPMoupxKv9pGok1/8zqNK3H9WcgFzpbaAa1IMi+6zYuAhHabkpG4xM+E98o+xNMm2BTZmGku
+iXfJQzlbJrpTrEGmlxe2FQTqWQScBNyz0H3IvdK7LIZiko2n0ck3HflNJbHQrWLfYL6KAqJJQ4Y
n6+0vrgUaWOjOoFMA91P8LdLL8c2CdAbtgbnGcU2awJD1CWuNL/RKyC4ZTQ5o95B2vIKoedhUlI8
/aKyJBUTr6zzTKUodPWh7n4ZeZC+AroxviiMhvwTAgVzPEn0os5eUKdjqaPuj6Ha+88yrlCHqJ6a
izosZXRxkWcpu1Up5fcA/N+X5X1AYEmQ/zgshDGnAyKJnSShkzs0rQ3xw+qc7tq3ISF3ct8cR4zf
AtcvqBmkVaEftbJ4UptCOnz+Ic9S4vcfAaeLOIqdCzbg9EdUnVLQ2E6c57Rs1Wrjm5PthkR4v0XT
jRf9aOtbYUbxSz8E/qsqpv46MTI5dY1Utnef/5bl/fHfT6FUTX+ImvGSJJ1krTxMTec8F47dmken
67LK7VpMSV2nR8VmoynlRPsxj34o7Rj8+Hz08y3N50dH5f+NvlgIhLh0o0Xu87nss3Bj1vYYeJpY
d+s9P6uMYxNWQUGnBrEkW42aOvROU7PgiRr/1B04OebUGHuexv7SDJ1ppc3z0XhgV+A/YwkEJHdx
J+WdbY6OM9rPQ29oqLkO2J2PY+/hkKM/NmUVrrw/Hx1ZyBtExhxa4PHzOv+TlHUzkndIA+c5CSrj
Rh2q4CET9nCc9ChZI5N9NDc66ZQaZrIR0ePpWHFFRFjhfPyMUb017PPWTC5zLbQnV0okB9vexNB+
f3mbgBVQyG4o2yBmtFhOXcl6W4py/1nylTbwarpXwU6OecpXrtgPTsNsW8BHo1NJo3aR9BV4f4w4
FPjPtVzkXp75DqiIQtqaGPYe1GpMvDL3q19RVNX7z6f4wRecswzo+1ANqEsvvqDaIMCpl5XzrGDj
7uwneYpwrdL1aSsPwO9Wooblm8mpR46SBB4RRRS/lqx2M1QbKVEC6TnRJb2eC7Jj4taqKV78QkqI
IprUDTTHv/98kh9sHS55BCCojLFLz+rOuKlQYTZYXr8KEJrIuwOp4nCUMDLYGnG7Zu/y0XhwVSDG
kMIx5hy7/HMsaAZWiSKP0vOMj7iQYOVsuhwW1Vayw+hKZxXW2u0ffcZZB4s4aKbIqIvPSNspcnwk
TJ4DNDeDDaxa35NUM8q8TET+ym794PZkLDIljv57/+t0eonRi7oQnf+c6UWr0kjWgZcpwySv3C4f
7RbiDvJ9uvdsl8WJd7qq1OLJ8p+tNGiPk9qP2ziJwwv61v6VVU7JsRonf+WR/GjQ2YCcojY8PDAb
p5Mbcj934roNXiQyBU9Pqn6LjzSGHkIpD23R6t8KNYxWTuH5oOilUcxUaaCiprHkG/R+J4e+bAYv
bSigx6ZG2dEhgpS2s4egvMrUyilcWOD65vODcf4lGXeOgKhrQQNaGvNQsa6GQFicibjRKrfkQxCS
UDJ6+3yc8+3JBYpGE8sJ3oY+7emi4opmpnXeipeht5wrbUxHN+ot81ZXJWf79aFmFgV4D3IDfvDp
UGkQxhHGgyFD9enVKKnRL7wlwTYjZfHla+XdgBH2C2/uDKs5HSooa1FD62BWjpZ9S6VaOg6jwlHo
xJUt6nz3+cw+2CRoc/A4cIfOYjaLW0X3CyttQ/g7tVwbm9AamntH0pJj6kQhmDlNRYE2XxNmX6ZZ
LCIdFHTCaV1Q5lvOEXxLlelZHr7Ict/vNTXyNxouqW44xtp3KswNPMNB/QPIY9g6sWyuXDUfbRxC
i7kUNrO3llr8fliOVqlJ4QvVue7IMxl5upUlt9bUhcfPl/f80iYroJKNNDpngd16+jWN3O6MySzT
l3pItHIrp2Ee39hI5qu/qVA1P4IC0vWa8NRHg1IL46CRTBLaLL5pWsQxEPY8f1F6SL4yPsY/qAtp
V+OQiQMiG8PK7fbBeNQJSJwx8CSVWwYamWNOFfCn/EWrLMMFyhyiLdrXzaYfe/0toky88uKff8D5
FaQhhcYeRc1lPRNgUJQF7ZC8yKM67ew8sH53oYYxkNJNX/SO4fNBskOymG4EKF2qxadfkDAiF31f
xC+ST6fg1xhXpP++46fSMYcu8Ovz/XI2szmPg/0+C1vR/l0uJSqTQdFrYfMyyzw9NmgfuQoBKo+v
pHX/H2ORmYGQmEsdFMNOZwZ6rDDlKWxfNDk3QAkga7XlTYTgUUvhWgvi7J4hCac2O+dGzIw88XSw
ToezXPrq8OIMdX2l+aHplUVvXA9ddOycaBuqWbxy9s7eIdBygIHBp6kcA2eJyMwL28+SIFJf5Fgm
fMETr5S3KrXClbzv/JvNpD7MxunUU6XT5uPxT2DmxF3dkaepLw09Cti1eIxciMHvGi+RnbUocF6n
k5Sf7zVj7eCfor9MD/h0MKU24Ly0TvI3MVoN8GNm/IYXGnnTkFgAQMPMg8jmbINYzf5+vjXPqg3I
hCKxMKtcoz8rg1A6HVobTC1tq656o2RqPoUInV2SWY23ZQTbKKmC/m+BeOCvSFeGC9wm7T9qOvYr
a720CpvxzpaGVimFdOIa/p7+iDCTBj+fjOZV08B2bycz8ivXCNugpC42tsibhDLaR4j9678lPRWA
4kZNOaS9UcXUjFP1qYlBvx8TWcnl3coKLXfcTNHgOUOoliwZAYvFj9NCBESaxFBfESvSbjvd154k
kFb3VLwrHMwU6GwD1aNtSSZ6WUZZZ3mOISkzpzGfgwm9+1NN8XAHC6NdU2Q4g5DOPw4A6eywxk4F
Pny6ckplJ02nTOqrXDXOt5DO072CD2TpqrWtXfdwBHvXaZBVcnvK9alLd0KITVcV/aHRBRRaoZfC
WPmey6dj/lEkwkQCZDUzW/v0R1kdcWIXm8rrNCbDq1Eq+ZuRUFXV+Wq3iJWteZ59sH84oNSoZytM
sm99GYlDLEqFMlivUV7JuFH0WYMqopU2binq4Dqvi0y+ssQou3oStfYm56m+9TO9c+EHpn+zkXhm
J9QmjTafb57zlaD0OyfrJEBgupd5iZ3k6Eq0iv83bo0nKTZ92v1Z11/5FtqNaVS9fj7c8j6m0ktv
HW4+W42EZFmr9J22hgqhBq8Bj4A7yXjE1FIpXVZF3Rx7Lesu9N4W288HXV5e74Pi3UWFH9wuld/T
rw1dTsAxY9B8ArLaaELf0/JyIATmyk2L7ul+QGPmWAcwej8f+YPV5Y6mrk2hewYrLz57P4nSMFop
eEWnqH8oGjvfiCjULvV2iDeDLQ6fD3e2ujCI0Bzllua1Q4NkMVEiJTkMoyh65eDUqashrPUyaO1Y
I9GR9i51LRR6Db1byzOXTxFSIKzqXBABVHBeEFZwrWlxjYhfq4SjA+Um3wRO5Rt4/fLufXXHMhit
TZjlhGKzdvXp1ywqS+3srI1fgVaEo1vCaZW2iUb1A/y9tEW4oyq+GLkzP+r4UM80cEHEEos7DJJk
RKO8S1+NIMgOlW/bl7CB/eMUAmH9/BN+sJQMBQCXhwYRmyXnboLUXcRykb6KRA23qaNIu0GoagYt
kQLByrzOtuc8LxxH5gwTc4ylDglVyEiRsB17Bb0ovDAetENLM2o/jp10k+I59/8zHkI1NkEmwNyl
Y47cgGqKlDB/DSMjQBGiyMvmKKuDcRlUWS65RaFrK9DJs7M/T5HTMF834EOXny4W9OSl2EpfzSga
fvhRWWyrPDLdqo0B3Mi12lyVujHbJBf9WtD0wbfkeUEHib0zJ37zf/8nQhsNEoYAqueraIccOlNX
5oe67KOQTndq3ny+cT74lgxGWsI9Tiy/pGpkmRamiVbnr1MWa9sc9/otkMJh36HK6PVQ71bumg/H
4+WkdTpjyZYLm6pqK4p0yF/bKjIPFCRi3AKr9IaHKzvUPPMr7YDzxURdSaGuCz56Nh9aLGY5pFbQ
p0r8Olm9fFsGbbmhwDzeUMhfw46fh5wEUXCbSJzfdc/kxT2qFOA7CZaS18AuC0x4JjVBc8E275xa
jX7gGA9nLJJLkFOddm3COdzV3VSutBDPF5gfQYOA1wMdEipbp7uHquQoR2PO4bSmaG/EeYTcRKb9
tYYiPtRO/lW0DiPh0QUclqIBpaZlPRtd465opCl7rUf9qW7L5hBoPFzFZG1CUqXd59v1/HMCDaMT
S1lyti5fylZBEWpjzZfaVy3W/e+hPCFcEznhUde616+PBJKQsIPmPu3tRawXOthkNlLVvfq9WlxN
qiO2fReEO8zmq/3nQy3eX2BdSFqCjgXCoCADtrTjGacaqQ4pVd+CLNfhC9fqlqpa8KcIavOY2kaw
8YVcr5FWPhx1hpRxz2kE2PNG+uea6QFq9o1olDcID7q+bexS/dPoTbsHoaO9aIWa3LWIrChfu8zn
yVIMocVDMs/zv8w/6cyCiFYa9W1URwUXrszXbgM0uX+ItPYVN4qrbuXln5/Zf5LQ/0ZEpI/W83wH
LMuh5oB/jBpk2psY6CIFbT79USNLWqnyLM7df6PMsyLGgNK7hOelDYXJLFO0twYczxHBFWCSvQT1
M48zXCZHFd/Qr+HWGPK9Os8TRYpJvL242+yhHRwp1bW3Msdlezv/m+7LMYTCEbaApCYCjs936uL4
/TcitzfcBaqE5Lane6YoM1QC1UR/A4IYbmsnMo+hQK1U6nRp+/lQ5+tJskUfgDYZf2jLnQ7V9k44
O3OJwJWDsRpBiE3hxqhzHxFxOYU6obXPXx4RZTUSYk0HusHf0xGVwM57A+RM4OpR7Vy0tvMjIut1
NlGlQ/StMXBb2ZnnRxDJMdaRZ54HHw7D6YijjwFprCPd4bYKumrfWogoCIFI41udDPYWv7PgSQMN
lz19PtP5ITo9EYw3qw6Sw0LNXgKJndgQppNUCKuC+pS/BUMrjqiE2a5WFsFdkMbKDVo3OJ5YtX5p
jrK15jp9vo/QrYTrxEuJ0ARLcDrxRnU6s5HzKHBjQwd8gqXjNasMhVvP1xgiZ8d/1kEF5jKPRdlr
afZZZHkvSbXVBfRb0E8BsY2KT1ekQfHVr8lAkGzYP9CoOI/z1/7nQrX6chirTh7YsX46xVsH3X11
kzSIeP3IuBJNF0RdE1y0KgocK7fPOwj35JMyOHHcXDmkT8E9dzq4X5qiLyaNreRDXxp3E1VE9VIk
RXATphpCZIltNTLYcMCGm1EqZedC8ZEmg4U05V4ZBWbmllk+Nq4a9ylZ4KAQq0QuwgihfpOn6Kp5
SC00ugtS1sQcF5WP8MmI2lz6YVaFyC6MSOpkiPaY5bmaKY/ExcqAWFLh+nBDw8HTtcB+Rqkouxep
QI3RnKxKa7f+VNlavqEINMEXqlDruP98t5+dMh6b2RuJaJqyMTLLp0tDRbnUkkFTAtd00vqY1X76
TdPL1BOiyB5JBIf72rarNWbAIoWga4RKBncYJ5z0mjTidNjOQGhGr1M1cAUUovrYl/lYeX2HEt9l
UnRWcgFXqr9E0a1ItyVNkLU84uwGhQIzKw7PnTm4qUvkjQnNC3pPrwmUqFRndAG+NtSxwfLLXu5k
7bOpB8bKrX02acZE2hLNDiKnuex7OmmQ4gjpdOgpubqR/82xcrvO0Cencds7F+ow6HsDdP/OHCZz
5QR8MFuibsyqeXpnOsbiLiU9ig0nRkvRHavwYDVBGR8CVZ2C2ybUav0qJwpOV2Lts51Fj5xi1CwA
CtEK0snpbJVAb6OWQmEEAlfX3QYlwsZTKkNJ3bQPCk8qJOdbBYDFX7lq3utrJ8edjAYM5MzsA0kC
5fd0ZMSScifVNCgmjdw12cVAOllXXtFqSnLXwPUHYay3SnOwcQQMG8+yge9cDWaYtd+srOcJ35FR
o3FRoft43baTJFylUoGhp1LaFhvbafS9IFiFx1fU6EcTZCP45kLlDay/Ik7MdqMTHstHSyNZRWyJ
np1/6TScZtWVMksJ8cuS6mmrp6kcfjdjiiwb9KmrYpMAcvyipDfRHXceLvBkPehcUsg/XY+Y+Fkm
71HveqfdGOpvJxFuOv782kWyHGSx6HHbN9qkCPVO+4lchuQOoxteOyt7armPl4MskshG4P5tSIF6
R+rmaooXSBdVeLTX9H+XW3cxjLa4nUwLSnYhvc8lOFi38s/xuDaTZZSxHGKRQeWBYZBE8E0QGhBX
SuNK48Z8CX41v9Xbzz/M8tZZjrS4dUoo5JZcMZJyHV+gwmVsjW/iAjuWz4dZW7PFQ6KC9c/h3al3
/rdsE23knzjV3/xvQyxusbDXG1/yQ/WOi9rTN74rttLu8yHeXUz+vTuWq7UIvkIsiLSiZBrlU/m9
3O9CWAdu+7sDp/83lNzw3jkGG+mIVJyxVhFdagUsz+ky+0tDqYybnvlFwb7SD7XvjemNXDduJRkX
iuqiB/PdsLeBdlQ0yZWMEkDOUZIvp3rHb970aHaYvxBnqyEYf74sy5B0uSqLG0QGvB8lA3tIWM9p
/6POHtpq5f748EDwXMz1Z3onS9KmKoj80OBg/8Tur/RCeXQeg02wyw+fz+TDbfrPMIvTkI9R6IiY
YfK3+JC/jPfScdz/b0MsToJkFo2W0q68a7fBdt6mo/vVaPr9e/wzi8VJaDTo5FMyD3FRXAUX6rE8
xmsnYb6Bzk7CP2MsTkIl9MKqdMZQrjPH7a7AZOG6Vj0XldtqXvxXfv7flm0RL9SBI0tNyu7P36ZL
6Y92ke3XPv6Sl/7fCftnTot9bMWKKCREpe/8x+JK3eeP5k3Pu33RVbvmj/itT25zL1bMWdZ23OJh
bOJ8qETImOPoSXdmuZEKz/ll/v7fVm/xMmZFkKDwyOr12+Hw36bTjp8P8eHjS9GUeBnxLo7paRiB
w84ESC9W76zqIpd+2vpPo59crX/434ZZ7G05D/wkmhimEFvH2EfxRVF4ob5ySN/b0f9ub1J86Eak
PibeAmCBFg9wY8E7rxJ5enBqW2SuEg7tDx94YwdNHGL6Ls9ylAlRwgoPEmYd2SZGq/EtjCudsAMr
hJWqw3JxAWSAu5pBrEBdaB0v7qWxHyotanzlwY4T7N/kIbuuiJAJ10rNJQ0dViKpeRVPpz+L4dDh
RgyIouqSnYTSGj8ndsRjYKSO7vpRmODq7FtrYeHy5SD6J+khDwC3CnBmKVffDj6y3LrqP3S1apfC
A+vWyhckxpOteDSr6i86dgGoASZHjAtSfua6vz+y/xQaEuCqYVAlxaNWpobHuctkz5Zws7KMCQvg
qCnWRAOXB5y8mSdrrhMjeqHhLnN6LhrqVGCvtPCpVqXwchJxeG3iafgNQWP7esqn/CoBsL9SbDz7
frM/mGKzqAjT0FpZHMZUS+RBQngZBU8VFApVhz3GAKr3+Vk8+3qo4s+ddoDc1OBAe51OTSpsBNdT
JXuqpNIpPCS485/ObKm8B2KSrrw451OCCTN7bP4f9s6rOW4kTdd/ZaLvoYU3J3bmAihLihRFkUVK
NwiJouC9x68/T7J7ZlgoLWu5d3viRHd0tEJkZSGR5jOvAX9ImroUJbVL6oEY32TfSzPvPtbYNn7O
K+PcxIm3cbTwAcALGJmCoBCUhiXUWPKRKtIT07yPwqLflJJpXPVWpOziIDsMdm/uJGwrSleSlN6b
u344k4kv+2AAQ2gk2uSlcHDYfEsHbENOk0oKA/u+CrkWoLqOdv3dGmWA43kRdijb2nUUgbWeYfHe
oUiZq45rBkEiPScpP3Zm0l8Alov5oO6PBh8QU/5nCfHmOvQRZteDQyuhfYwUSNJY+dbo2j74nCHd
YV3Wba4rKzrQdeMFCCE7rqyz+r7UqC2Uz3j4dpPvNajnJa1rQsg2K9dJG7O5yNTGKFeku22feVNA
cWs36U2sv9PaiCmlLwLXEUQU64c5PV6lVepgazAk+v3Um9I1KGFEhXu6sw+1nSn9BhGcAhDU2zvj
ZNPbNPUoTbEFaRIBfDoes2YBh7aZ2felwqRR9PRdpDCsCzTmtb0PTvhKL6zqzA18unbZ88CKeFoy
efD4x4P66tCnc9n492ET0viqY71JcdJsNDjiXWtb23TQlGkfZb2cwwxQc3+lDnCYz5wKy4zyxXEY
bi9gEHYkOMnjr9GLNEyHYn1vzkEzX6OoEtQrHMhNbR+COqtWc009b02FpiQRjDPfOBPsnBxLQlVE
dFiopkHCWJaW5LjUjUhWi8OcTNFAUyAex41R+VPo5p0ZnDuYToZjrsHbsbhAAAF4XRzwdlBbuG1Y
ySGd05SaT5PDgJdiaOVuwrzfvb2yTmZXEFq4MQErczcDDz2e3SGBRGaEnXSP3dT0Oe20zitTLd+W
STC49kxtaUrjcUXBzj6zpk/PppcCId454h+gfItFTZXKQB8mrQ9aWEvXdeY4H/U+dq6LqTM8Hlq/
1JJM/az4enitK+EvVWmzM3HZyb7iRhN8QUEY5H+WjEHHyBJdCiqicS6bWOjyJetSHZKfw2DkF3oV
fI3QLVu/b8rR9qZNDwaKOAjz7iVmx9AHEVF0xqEui/ymoQv6ecgGvf+MdPj8a1Ct1lxlxlzF1344
++f6PcsXTvmZ/jYLC34N1+3SiRNl9Crp7WE8mIVlf/RTypA/mlJ1Ui/S4pquAWiebDvp7bAtJkRx
3/vWX8rfXIc0AfjvCcrF7wNKn2Y0HQaSI8ULY9W+yBO7Sy60HhMatwC7fp03avklrhrzIu+n6IdW
+KNx5nRbhsDiewDNh1whkIyUqo8XvmQogzN1lXyomtafXIKEst4OapvWCOEFAciiLivPIGBOxwR4
jEwAw/7ZcDsesxszXB6Q6j84WKOsWr13Ps2Vg/RIIq1A+ZwTfF6ubnBhOP2ga0LSISM6tzhJEqOd
1aYp60M8IxgS9u1whbjHvJEcJ1DdioWOxm/W/Hx7eS8DKw0WAjcU8qqsLu76xbYOEkMrQcwbB63D
VlrIXMYPhj5p5+7E343D5kE1kMHoJy3uhawb7KhG94dzspeii9mXUsvL1LrWzyzZ5YHMA4HI5CwG
GSJoMeLvX8X4TTs5yLR1yiFIxsZNFL9YDwh3u6Hsn7MwPN2cDEVUDyEAqCtw0+OhnA7qJCZLygGB
8+KjNtfWZTfoPq1ZlihshHjVhsX8I+2ROHr7rZ0uTRh3wocOAAzvbIkiVhrHQrNUlQ+Yp1mbPK0t
+aIi4rDdivD1TuuwUXr3iFD/aQWzRAkIl5CJIcnlpOnl4GCFSbPxTavdOErurG3kTVwLQuUZiMbJ
bgBwCnMLDUZQL9h8LeY2yOneT3k3H+JCTbf1RFkpB97ryeyRfZDJ5rosuse3n/FkjYIZFvgFXVzn
Qmvz+H0qfQIBvc7nQ1I40qck1fSN1kzFmQvlt6PYoLEgokOQWxKK/QBXgw7LwIOjjO1qqlIdy6Fw
PHNg8tX5tq+DdwSnBKYON148EmGtLLJAo8/nDqmM6N6XaglBv3rCsNTUiir5MZpV1MhumMCOMFyA
aJUTu1ochfnjXPdGJhThQVD/BGfRTDtzSG1sVto0xOU2znGb8VJAV84PWiHWlLgOYgz+o+bEfl95
UmgOteMCuO4krujRNGdPmwc/+9RoRQedOB+b1tzS+O4odMUwUBRvmOrQSFY+xq7TiPCuVWaXQenj
G+DSmafyu20aFknoxe2smVTbbSyD9ji7gOV34WanNuCPOuvpx2upXvbGrsMEGJOOqVArxXRDENKJ
RWUS5Um3HyBpfHRiHGqu4XBo9bBCUGiskrVRNXZyiS5ZWDxGsVoUX9CHC6N4j8GbDht6MGUfV6Up
H6cgdEtFxcbHDZGyqSRXVcsUcxpFK3ryHKk16QcORlXtqWwo8cMcq3jau6GPYoXqzkMZmh2ZEvWK
XSYb0/ypbZBC2pLV2ckvcF4O5hN6gNLjJ9+YOsqeWBbGmxpjrOgJTlWeryPcYkhM8S8EYyIDOu8v
Bm4Qf0Pybca/irFN5E2Fqs/gGdXcmwcN8aTK1YxEzTZjVMzyjR3oYftRDVIjwsVGK7skcFMtFDJx
cYudqGvpSZdet4qfAngZO7ydd1CoLWkXBFrb3+rgYDK0iznv187opMZNUuPR8lWWKbSMnhJnyHB4
sJZ0rWaR5EWwV1SpeEY1uxTKteoYrf1UG4yNEeDwsnWcXJJXk9qMzRd8BZt8OxHqhtuSuvy0D80y
7VflqPnxqs/DoFlZthTo3uAP6XDZBVqtb7FpcQavrjRsl3S/L+sLrCZN+0tiS539OPmTU89e3AN3
WY9SWgReVHehsUW8JQthJ5h2vyEeg7Ng2A0mu+ls17078dnRqlfApySeE+FYgsAMMGdrclVzsJOa
xY6F1hpBiwpzPpwO2+lGCiVpvqAjFbSfhr5To6+92ujGdvBBk9zPfarhFh+k4+Bm6PDN34MYj701
XihdlhPUNcLAjeJbI99BxwE+bZlaaNpr3SrR4USdVNc2ponl/BVAS10QW80e4RY3aIxGzuG0TNDF
XbtDRsrVUr+p7/gK9rAfyVrTXVz1jrzudG3MbgsgqOVzRZqfYLCDtMnNZCuVIXsRqlhA4dQBiS+V
5YfpTjXrU+GViWVMuSenSt2gU09UnK14dVqEE9yMecp1qYcWHspp5Pf+t4qvhDGPhLWab6zSRkeE
Y6hyf/yu9+PoQ83RAkSbs5yD4CpO/CzYQ++MbNMryjZuhYuUnCt3dhaik6mDGCAMivIgng0XFmrH
zarkgaTs+h5I+88c8ETU7hI1Zj5WakVG9BOuhB2tcxhIzo+374uTWxjJjT8NPsnGqJYuYhoeJsbi
LZXulLTJwYDJQAq9tK7HKzONOHDkvIzOXIvL6AaqMrBajm1yQOijy3IGKB/gQbWUfY1Dq2pXfqA6
9aaTIm18Qk7FsH69/YTLCEcXcSGQLIJucBqACY9vxDzGGMGpk5rhBsfxOr+sw2doC7l9mdQ9Z46a
xFaf8+LnttmGqjEqX9/+BicPDOJJmJ87AG1hri/RKUD6y5KDJ30osW17cEIt/DnKdvNZ1Svs/N49
1ouyj9BrBN67vJm1BiPDqbXihw7V1l1RGqO6oi7d9m6YVXZ1JoY7mVtcPcilKXvraGMhW3U8t6o+
STi3dcmDMhS4pQF6c27xp21vhijLthgSql8JcxN1VVpp8fD2k550OECCU0hAuwFoP4oAy3wq0g0J
8+SsfUBP3r8rzZjyxaYJxrLEP1nK9W6dBljbe3hoqk9FPQUj9Cb4B53lqbM+Kp97y5fGM3Xrl8bC
65AF5URSA6YDggzLbTklTRbBkAxq+YDmXK9F2xAFKXTjc5vI5IYzaxzTTQv4WaegE88WtcQ4rO3H
ILcyoHhNnzYFcuAyzjeeU+V2sKMgmJvBCgs2zhitHM4qYJ4sT3JiqvpIcwl1V8Bqxy/RkYop0Pxc
fRwRBDS3mVUl6m4oHSIhIqTwXMZxUoURSvNEjkTFQPkFx+V4vKhiJUaTIT9m8axr15Tf1XHl21pT
bqKxysBPDQHHw1ZVpTZWXIsjKLgJSmPQNrVh4T759jo6WcNAfgmWAU8iHC2+0vHXGStZDVrdih6b
xrfWSpqMQOZQ1zVipVmpc9hv/NmovFFK8jM9qtOJF1og/IscEMBRYxHd8vKlqORWeCQtI97U5hD5
5NJ3dCRd4W9n76wFoN9MGC34E6bgFy2T86wdmjkj9H20ZivZwyeL9mbjSLdR2MZ7s1PTd8JZGA/h
L4Xj/sV5ZGk2lUtK3frp2DwqbeFjdWT22aGNMr9etVWh1m4zG7DutMzXz/QgTueVFEho7Yv9Bzh+
UYUYaOOKo358NCKMZy6q2JHyqzDK53hl5ch1n5nX3yxocaUhgA/LHdXxpYhFToMsG/qhfpQgPsl3
UdwQtzeVneN4MgV6fEGFAFm9AvuNbAUKuB1XISqRkWcXUXKuSLG80En9hFgzXwXxZJDPYnJe1Q6y
JLPDpB/CRwFPXU2G6e8b7bq2NC+gprV7e++czjTZBTRAKsfELYx4PNjoqyh8N5PzaCOZcA8FQbmJ
SxOdbRn1y9u3x3rpHB2drEJgndgV9gEKiOB6jwfzzbx1zK6WHrM2D8ir0Me1mshDftahE1qUaTZ9
Lojts49IWskS7q+IDxzKinbex1KTgqCl+SNMLrCBqQf/Xo6rUdhOYxhr7+q2b5SrZCrD9CIDuoaQ
OiZhxn042sOXtx/kZNKA/BMQUA1FGoQutXiDr95QG+Aoa+Wy8kAjxwovWBvVV5ukMESjIDGl1XtH
Q8oC3VGkql96GYtZ07JaRic3Mx90KTEeMLQFVmZKxroqS/vMRhD76ugFCdUMdM1g2QjFzGUvfELD
DUta0xAYVEVkY8EqquZmlyGTvqKVorsxr3XPtRuvg1kv3htXCkFlIcSOFwQ44GXnszNADSVRZT/4
5CMRHSMnTzZpgJfKZRDIjnQm9jnZaNDrhEwyLCYx7pJa0KF9SslHRsfZ6FpP72fNi7sguGAKGiDd
eXwGZ7Mcj1UDwJleNU14irlLAFkSYWntDLL6o1fNG9vug4s6Mbu7ocgeyIjOOXKfjEZrQlTs4Uoj
lQPW+HiRls3QJvQUxieIA/Te51rGB9cqnGirWmVUrifUic9VBJfVHuAqpojSBSGGE3XJ70v7th66
ZJafHMfPb6BZ5JddbFVnNsRvnozqtJA/ETc+Kc/xk2G3GuW6XchPUuf3B6M3xjVWBumqmBBtdFWp
en7fBsSXSQaoTQGemj/wjcV4HX7hhKR+8oSVuexWTpiu+37K3D6u5jMBxemj0WXhpbHdKR8Tzh0/
GoUo5rZO26d8NOutXM7DlqTkqiSAvEJRqX9nrvGCfgfPI3gOgvW2GI4gNq4mc55Q2xyEs4bdbgI9
SD2zMM/5TImPen20GAT51KfFHuDoRE70+MnGWGAaLDR5Gqsr8GnP5n2EOsPHEJvkw9vv62QSeVHY
DyBtxiVKxrgIT1GhNSdtNrqnqXXSRxudFjuwohLfxzbc1YF55loT4eXxk4ntRXWTejQX6XLRG/IM
PgGGzFNgldajEcsGNbRRHjC27qwxX6OzAeRVQI+Cd56XNCGRJaAtxpbjOlp2Q/WhlKfZzrMnp+CW
c4nifHcmC/bGHlfoM2vldFY5T+hl02nm9GJxHr/A2qx6jGONifPEdHZBkfS/LJgHD3ZK97wLinPn
1wnYGPoLfVahLgEiBezSIquhxBWmkJykHwjc2OMPE4jbvJesOPIVz05rP288a56SUl3P2GgM+3KM
MJrIq6gI95NvoEjo9hGL0S07u81WbR/FeYsp2JDH7WXMvaC6ihzJUofbkOZnitshJGR5aYzMsYTz
aN3RQEGGpjynhbWcSYEFQduIG4AWNky6RdYgN0qWTSbC35OvTLcFFcxd6kzVGjGn5KuhTMOZN7fc
ejCIKFm8OPdwjpG3Hb85uSslX61q7RtiRrEHLmR08blPtgndr3PJ8/IGEIJNXN0CZ8aJApnteKwi
Yg/opMI/kHrszedSdmJkxYIp6KR01eGzU2yCuaKMrMYGt6HXR4AgRzeqBFnUc1phFeFBV4u1eNWA
6dLxY9HrzuX4xa/gzMScFCBMZEuAxpDoCzIucKvjb8vNGfapX6ZPne60w7NaYTQLQbVPBny6qeVK
ay1s5OS5DyQ858cWZfrPAQ7FuRfYeQRFKaYDVhVn4pLFgUIxRqjzwElic2MRtIwTOjKjWZLk9tYq
CERUrXc20D2os8l2sE6QSto2ZZGt3z40lznQy6iQWB0LdjAWZ8siQhbUsW+mRnuLKBjYnHgId2nu
VBeFSvGjNob+kgCi3+ic2p4JTe8TNqjngOmLnSG+A2AlAk+gg+yQpSJdZ8914etOdVsOSRl7aJwp
tpd1k7216sa+boMoPMfz+81kU9UTKgjAssi6FgsWHO9QjoVS3SbdpN3kw1huJdxoHsPAaVe2zZEz
+7q6fXuyfzsoqEg6bwAaTtREpQiAUJsN9W2GFc8+pFexlZUqukJSzfcgM/auVMTDmTe8OAZeJhfJ
MINFRYULaNTxYq8Mu6T60ja3UNrhmsU1h5wGhBku5Xt12v8cy6ScSPcIx+BlHJPGUk2XQ61vw0Iy
831HAUHG26PQ/ct5bppgk0Mso7ej2rFyWyuxPq1CX61jV7cltYXLpgTV+y5LdD04/IgGBJYQhNQS
1jhDdBvpihS3Qxdr8N7sdNc6Ms0Uf0zObODFIfjnUCIYYETqY0sRD2R1WnWQc2xf0ii4khylX3dF
eC7YXiRrL6NA/+aw5f4nAFhcI60SkWtUZX47FlN41RXN05xJ4xewbiFCTEa91pDzwMErrnZAKL+9
vYKXi0nMJnVjXchAQFBdQmFjKbDiPtCjW2l24s/c0pLnFHN/gTpecWaz/GY2BZpQBAJkTqCAjtct
DagxlYysuJV6VAiDZmw/4QCQfH/7gX4zmwIVQm0CxCtOaYugMc0SH8MgqbxNFNh6uKLVXuz75kpz
Qmvdd3q16yedNnUlfM0xYD8nFrc8+oQaCuxzLiSQvyKtOX7KtEoGzeoGDn25Dj/JfkmXWtYiOV2h
wV9+y43AP3dXiw3/KnBlAQl4KDk3MnBCWUucUq/KGKA6yiSs1O4W71LE2BpFVldqPmPTA+4nD1Yp
vdPr3G+7J6dqswtQLO1T54TZk4Kg34+U5/jLkes/nsb/g87azZ+DN//4T/78VJQweYOwXfzxH1fR
U100xa/2P8Wv/evHjn/pH5/K5/xLWz8/t1ffy+VPHv0in//X+Kvv7fejP6xzZG+nz91zPd0+N13a
vgzCNxU/+d/9y789v3zK3VQ+//2PJ/zjW/FpQVTkf/z1V/uff/8DJBAdJCTFcJtUgHe8YFL/4/V4
f/3w9feMz/FwRC2f67bI/7Zv0u9CPvPPYf7Lz3r+3rR//0OikPGBZoCA/gJGp9bGSx+e//VXpGCI
1uOrQCgvswTzom7Dv/+hyB8oAnLtC3iyaMgQa6Nm/ddfiS6IDgSNYiRaaPYf//zWR+/z3+/3b3mX
3RRR3jZ88MvB8O9FdzINy2DUCRoEoDs93nfZZajHrqU8Z3AX9RzbJcFyma4TC0wwkBRvmu+xy5Jz
vBFX9F1taMpofxZuWLi65bX6ukh21lNiurq8d8zbqrox/evZ2ZY+veedRWrSfYytn1FfeDldZIRu
K/2zon/0g7ve36PSGliekniK8T0Kv9jJtdRdW+VFpV425k1hf9Tjm765TPjvpcS1FX1qxi0BgZf6
l4pSe2p0XUuQNqbZm9trS8dRKwRv9cPKd75/OzgHI/pUAImvcxKL63qe3AbjqBxEf3qVxTd6vzeV
Te9fGsXazO9Gw000cMIrKcYuYR8O39UeLhsG94rfUJa6hQ4danczdEp6dfO3Ptlb4ZVPaa7dm9Nl
MGxrPmfYmOUuTreG89FEnWdOD46xUlE/HIHxfxqnrRltdONT6HxUhnWcXuJiPoYX2nA19TeoUDb+
Kgwv5v6rVGxoJpMDbbT4xoItre2sflfPjysjgGyEIcAFPzLrD+H4uUvuykEGbXyZZVe5cV3rX6rm
i59exeFOMrw4WYf2OsqxOQSLvGrj7WRe1NLOKpGquCqVjVpuq/DPOua7zpG7IuPf/wVHAwa0r64q
cfQcHQVfvmcFd9m/t//Lz/9zu1vKB1QiCJsFOQJqyqvtbqkfUDMRfWvkA0ll/rXbJUX7gD6OMB6l
7oP+gZBx+2u7S4r+AW4LfBpq9UKMBIzdO/b7i3Xqq+3OGUSui0SNaC9gz6ctrlVu9LnO+1G7K6Oq
kr5KoeF8isagrd2s9ft9kvaW6c5+/j3vk7Jwq6wyNnVe49Zm+XP5s4z8cB22huEWKsponi1XKH3Y
Cr/hYX+UWHvExytMy4oyl7zMcpp1gGr+jKWdad7oRjhbHmrkTYJ0yqRaq1idii+oz36r+wZ5lBzy
wQ9ZA6Tv5oXWDKiZYACLG84cukDIOZfUtJ/KdScb4c/MLG3DHfLcSF06vrO9ydq0vIlQk99U7UCz
dVD7sTsTtR9HP7xSqqh0g6i8KMIVZwl+qHmx0Uw1/i7FYMFr1A6HpUw/J7J1HH38OYrClSAyPxbR
ktyHmFDbVWWk3GW53gBTKerNqDXdRlLDcK1h6Ld5tYT/uhde3wO/WRc8ClhOLiM4BCTgx7FHp2b5
rFFNujOR87tEOa3/OmrojqNrYU6/EtKYxFOV2NlWgRzylhVrQCUYErnXY3201srWj5EbyvWnLJfb
Z18uAA+iIIJAXmsNwoRlKvQvemSzktRSn+47azJ8b9Q0oJRRmWduPkEIWXcZHSlPN5BrQMlQwU0P
nYi59ULwyFwsmR5/agC6VitdK8Hvyr5/LTlzp6xMvSwvVd8icZyH8btkxkj1wTTSvhuRWf/SsySu
PHhaFndb73fvaxLywpArEWVOamQUkJjE4/kb6PS33WiOd22Q/8Kl7zKQmBt07naQQ6M/39a7jtP/
N8MyVTBz/usw7OE7nmbN34i//rbp2k4Idb0+h/ndf53D5gcsljCTIZSGcPU67LLsD0Jkn3hLPT6D
yf1B4LKUKfSQwB2dwVRiONZBWPCLBnj4d5zBC0ALa0UAxEhsBH8XxM2yqxcMVhdFitzew57LYxd7
5/R6zCNLRvZl7La0pGo3HiHwredJ7X9U6AaGkBuaAdVkM7kXiNhrFJiyW2WS521jaef4qczbq0Tk
5QsKpXC+nEM5hM7OcjHz1WvbbO9RqLopFbW7iBPPnoHEVvr+1fv73cHzu6EETZNjTtCYCXRf5zxt
bw1+AM/2fgJU5HV4Vqw5YOIztQbxYhdP5NDuECEz/G2aECLbfJVaDXNl4u+ZhYe+GLqtYla6m4XD
zVgVspc2TbWRh64c3Lb1E3B7k309V9JVUqeXdegbrqkE+V6hkbae59D4ktnMuKQ4ySqepmRj+bcJ
ef9l0scEe0GpeWUT+tuwq4yVAz7pTPq9EBwRbwd2GSQUkCeAfkjFj59l8kHOTgAyDpYlhT+tLtdu
4OGgLq2a+caMSseNOuVi1DNr1elTuYUB6AVTIq+y1nDzupy3aZPVXt7dGXC11n0S/GV88v/Ppz/A
Zrxa3yex4V2RB8dnkvj5f51J2geYLgCFYEwgTyryvX+mgpbzgSIrZC6OH2pINmHZX6mgpBgfxE9D
e+AsA9skSDL/DA5VnVOOCiIQSArT9E6cdx1MJ7ENwlu0jIkROYdBAi4KEFaCInQYjcb9aBcQ+dqi
2TtxJq3y2AxuDZhdOzWR8zsdBbCABMYpdjpIs/1US7VX0aBZQWBAFy5U6vlM1HVyIiFzwAaGWOMg
3E/T8njNZ2MpB0Ektfc+Xs8rv+07F2C1clOZfbKBj5VuXr22/86xJMbjdXBUCDH1pWd62OtDP09B
fx80OajHoezdLG7Oibcuavx8LsOAYqVsx2AYaC4mHOQ/RZw87O9LK0nWueQUmluHtrT1Q2e4tTGv
hFxntx8z9B/wMGl6T6rq7gyqTMzdUUpgCwiE8PCkQipwbMdzi7uV3viOXRwkQ5p2DSDBx6ma0pWd
2d3DBExhXdhZd0MzRv5cY2uxenuqTyeBeBO0BzmOkJpDWPp4fEk3mlkplPEAGmnw/CLLvE4d7RtN
bpXrwrD6VWfE6qVWNeN1POqPXUJd+u3vcLLwbaFMTo2GTji9p2X0lreJhGpw0B5qaNmeAw191dYk
Qm+PcnIJiVHYv0Jxgh32ckm9uoTGMR4qJRzbQ2Vq9V6NksGVw87Y1jGVireHWlhdsLLwRuKao07E
jUfDdnFJzGU/KIU+TYdJwdoLSdJ4AytO+SIntnPRq0YI16IMlUenlR7NoTa3aS61O0C+0YMf+GoG
kzQ1z9zCYjUfL7QXE3oqbwJMqC7RmbqVVTEmMsPB1KRvHQXmNU3jXTwanykou2HEzfn2LJxOuMMe
puqG6QkMrpeb9NWEqzYajRBEpkMxxu26w3xjFaiDBXA7ss6s4pOhRIeOYAmCO8EMOg3Hi7itjKkx
0qI/pFBOISHr1mp2+nA96s05iQ2Roh9NI0OB3CAHRQxTwLSPh8rLKi4Rm+4OnZTD2rEc6cLvzNrz
a8O4hbsvrxWrtuhYZdr6nfMpRqZMTUhNN57S5PHIcYvYvJ7U4yGDh70j4ZFWyGKmGx2r9DNDnRz4
DIUTCjUUhETIqRfziYdgjpmtOh58HWfGJnlUevi8oxVpLn6GP95+rpOFyWCiscs+4ao9gWZZpWql
PUnhAW95J3KpFeceFIZmV04ZYuWRlF12Oa4h7x6VYr/GrS9cWvHgOp7NGhuUKbdCGU2CzP+RDPmT
Bhl2q0WqtJO6RltZE57vb48ppm2xdoDXMa9E2yIYXlw4fAu97x0Y030Q9J4z+Ik38wG7d49Ck5GA
hBqTAIUterg41+A/g3blwWxCZx0aDQBRbfQ3b4/ygnBZPAzzBjaXaIXse8lS9qdC60ujNw9xaV9l
XeyWgezJbXmTRt3Hvl4r2tcWTzon3oXpYZSDdSxPuxESkhkQPpxDOf3mBBCRAngx4jGqQ4vNUUGE
gD2WmQe71vBPSty5GEG75/+Tp0Z+mauSMg0susXJPiXWMPdTa+KQuFKj/ZC62mV0ZX8ZqMJ8ZhKQ
dnuiuB38dHLXP2cV/7uHfD24erxmC8VKnQzdjkPuXOndR8u6DsIzbbDTIUTaLlobBsJhdN+Oh+i1
PJdTKW4ftJE2fIqbxSZLrN6NUyN59zplkbLxBX4KBPTSBA9BIl0Pk845VIM5rBPVGl0T2fczt5AI
+RebDnARgD6xMojgX2pvr64hxYrrCBcQ5wDGtEjcMC3a52BA4snzYysuVn6hNrVrFnN1MaRpti3b
NvxV5ancuoEyAoEqKl3/ipaBk9J9MMNkVUh6/hMmbBm5eavMmSiOVoE3oj3Wwo9JLXoNFbJgnq21
06VeVv1N3Zm0dEjqV5jx6cVq6KRC3gXAiWmEoM8iu1ofOr8A0GfnDrrTQ0eAqwgyKY0B7HnR2Hv1
/IaSVAGMXeuQN2mxLjNf8+qS4u7bx8FJGAsvnLNbxO1I+pzoM+dk/7VqN85h8jk7E18Bnem3haVe
qE407MNKn9qP3SDPN7GfJNVaadLsDE1CnNjHBxI4GeFWQmxDdXiZpcySbTUYQAcHY1CdPbUc6C5y
kuykocjXCTK/Z86C04mF7kMRSWjrQQBaduILfYbcU7fJQa6DZGXNuuyZWXJOVv90YhmFj0c/DFAj
dZTjDamOio+QZ5McQm7qAGpmaWziqfJ3ydAbN3nQ19SL8WHSEI51pyAozxwIvx1fpKWi1kEnVcz6
q+VTT4aeAu9PDrRIouuypR1W5eplVBDkmJnkrIZxtEJXK6THKlSCM7t3gUnjRHd4fOosoAQZHXr+
8fBjimN7GJrxIQ11d5ClLddrfWkFMgBBbSrvXqi/JqT4jx3OGJ6Ji/SumpRzFJzfvGubDBi2kc3V
ii/V8ddQ/VI3Som3gBfQvB2jtnFVMCbbtzfRb0fBRwA1B8wwyCGORxnmwKkqixVVgDBYN+k4XpTo
QJ9BVf92FM5b+lnYzgB4OB4lHTIrN+wkOZitBJuY6tUqzqxzmswvfg/H21HEckL5FOceIrzFjQwY
nZYWfKXDJCV27SZFcyUZNTwK2MdeF2U3c1gOqutMuvOAQVV4lWZOdm9mg/wkO/BgANSNay33f1nW
CLgWf8vKFXbTaL3N+fRLSSR1q490q1wDDMIadq/xrfETxfN7BZ3+t9/Mb3YBDwPPVzyNSNeP50wd
A8AMfhcfMrpP2w7WoTf6FFsaSQEpO6m6J/nFjyxXP5f91K3eHvxFQupkKgXpl8CRt7ZM3YqsASBB
3n1AVcRYM3copUulsq9lpd0kpUIXWRut3YCR+qYyBuO66P3pdvTlaBMgjnnmnP3d+gHgDdUHLU76
cYu5MKn8OEOWxwcnla19I0fFZgj1/MxeEJ9y8szEBi/jUGJbxMq9Y41wmOboMNtDAtFpDDeRE2SI
pYGVnwtjPDPebyZZ+MAxxRBwAR8tw2YwnDXLtW4OztB/LS0D0XnI0+5AB24/j5r5qLT9Y683wYoq
dkxBWpbdUQYTodXFOzmlpF2kX0RghJkgX4ENLp4+jDIrjae8PQRY0VY02trmgkQJOQKnCbes+uaB
iaPgHOgw+cswOIQoJpxZ9Av53T+/BXc5hBkh3sNWPl71lcR7TjSrFSUD2+vSqn0gPA32g1x060Hu
KjeD6L/V6yzfoI6Q/mg7bbrzJfU5dwDFTO3tZNTOmYLZi8XFq5XBXSDqK6IdL2g16PwcfyulGAD5
237/aHHbfwy6Mn40mwb7X9+g9ePWlp31bgOAK3enYTKuELKoHs0KQS5XiWcTT4VUS6+rvPO/hUor
N2ScqXFlWqHWoETSQ+vKzNSEIBH0dID1ERsRaQqLT605A7chBJcf1cDpRsgFQ35XOYUC3kMz0ptm
aJTPlNuymPpNpN+pTYnXpGZUkPfqIqi+BVEaPhXcqHdpVsQampENHaiRNA1tonKO8Ssx/EoA0PJv
eVYrh8l2gMIYwCXRt9D8MPYUMw6/q3ILdB1epHNZjGZ+VRd18NRnWs6tZKjFD22eirtCCbWfrSVp
Gj5UmfpD61F78lRz1H8ouMx+1mcQzG4JlA5OQCkTzM6spY8R3qBP5f9l7zt6I0fSbf/K4K0fG/Rm
+SLokukz5TeEVJLICHpvfv071Mz0rUz1KNGLC9zFbRRQ3V2GZJDxxWeOsYwMM+EBybmidXMPmo9V
3wlNMY3oxJbWTIElgBFUEZf8Wcyzfxnr/e8IAyMMHLf/ecR6VyQf6Wt3MVhd/sSfQwxpmZ4CerZ0
x5Edodj5c4gh/4F+FARRUPWjIP99umr+gawY40QUdqi3vgYVfw4xMPoAABgAF0BnF7iD/HdmGF/S
D7/tTTRXMblA7wiPCf7Pt0E8KhFrmvVSPMvSUan2gE2GLs+Pk7wu5PUQrRTxVEabKVdIONJM38Et
puHuHKgWqR8ttEPiTQq3KkiJl0GkN044kuizsLOGane1O8BzUKI9QFjjLmoQkOxI3UMmZpTWrX7o
u601eNGExHBTQSNZVlf6LBGTUwBawGvh0OGsn0UGvCqtvGKkbW/eQf3dbisGZZxAyw+MvQjSs57v
R3FrzTCq3KfyPoeikZiUqN62UoKAnJLCmsmk+lO0SaNzPxJAREm1b6oAmd2tGLxklt9WFAQjvPJl
QvstJxTltjDjTDw3THvSYNpnj5FqrJXZeDHGDr4kll1Ugjs8CmOrbQ1l6m2Oaeqt27g+9A1I7gGa
D1k6wHLBN1z6Br+VAXnemCWcZ+ZzEssPUieZJ8QNti6Utcb402AWr3qp3mcQOaayWXuyWMpUU9Lp
XHDBnnvp/rddcfjn8/+OmFmSx4tVAe0KnxdavTgh0T28OpmKwpSjSQGVuZZr0e1KZrnNrD61yuRl
XA9QDwurxYL1n1Xu/8al/4Mv7Lc38G20en4FgvUf/kf6kb/+33/8v+bXR94A0/uFBbmrWdO+5v94
f/0H7fL49SJ4LX/tv4KX+gfkOgGjA8oDsFtQEvGp/zt4qX+g+YkoBE9T4K+/ACP/nsAafyzDWhXE
ga/aHsrk/zWBVcU/MFv4E9z7t8B5V5MwAP+Q4S+ulUvhhdHgt/7BmI3ovsSBmIAG5TYGdDxTO5/D
CnbHudRn94CmlMUbZFVHYGpjAfnimyJ1cuFwGX7tyq0td7nzMaNZqOcQ9wP3HKf2N7dXICkmjItA
0ktjtMZyE0iUEMGvzGqF6gBusV9C35ht7BZatnABoD9hNf7YALSX2gxsqVxwRn2WYdVWW8aNIvKq
MEfmj2HLV1kHQN4ikH0VECIrSy2jVzooX3F5nCl0aCo5SFojTr2phXkyiIQx/CigUI38Vp1pC024
6sBzONa5kAoWjKMURaZ4674uIwP6P/i4kBsuA13wTSCDfhmoZKVSckFnQQ1gYjE5M4S6x42QWB1O
k2pI0SQitS7Poko6ETZlD+OgAHycSBYzTCr1YH2ZVBmEacagysoryVb1qeF3mZQaj1AjxBjeRiXG
YpVCla9rQMUDDuhfNKz/hjjz17jeC6rAf8SqLbfzJ6PgfwYxAGD9n8LQ9rVuYqDQ/kUDaH4PNV9/
9J+hBjj7PzDXgQf0It7wO/5M0sU/Fjrdoj0ALMgXtP/fqH/1D+w5aAdBswEkYpCj/owzX9EJLCkw
YgA3XrKrv5MkXVa2ACEvbHbMKhEHcS3UVZdf6CBlKZocLDvVI2g1UiWRWTTP/aBjuDZW5o269nI/
/PNqAB0v1ToQzkj+Lq+m82jAfLfMTgZrEjc7wkRuPyicFEq7LRTUFWjNM/+3l3LzdP66JuyadfAe
gWeA8vlyT78lCxkPY7nLxuTUT8Z+ZECqjO3olQ1zxL4wPCCV18ySbrQK/2JZMW5f4DiijFB+vay9
3ltdIaXpSZ612e9bc9WO1mMrmOuU6f9KBLAh/gNz48uD8r8yEDwjBnhQd8AFl3X9hhFGuyAHmlbU
T9Ze611TsyFIaMJlZyQSTDMb/s504L3ypy46S3zPu53Z7pXch4YgorgY2XJLZ+kViSQP7S5+N6N3
s7gfq8e4O4j9qu0/FXVlcqdrIVjrpvxObfZQVElNWmkO66kR0zrzzOZ5biOSRyUZUdvddfWqiW11
w49F7EzKO8pAtT/H+S6N97PxrAveXHqm6YXaSTHsUj6K6snU4ECFVlYly2Qojy16rElsd4bPvFH2
BdDnEDOpcjLRY/aMACoomOCTwthbD/OrHkNou6VjGrBn9TF5k0uaCIdZ+wU10i3TS4qysioOA/p5
avZhis+TedbM1wp0rgkoorw8ytVbxRO7KTBAlD+gTthqECS1SNS5jbLqodAJqxMQzZ7C+RjmdhMD
LAhsc9fjiTVooT0ZULmQlEdYedRjAGlTAsl9YklrsQxKqDgcckYh9q8LtIgiGlkuvgW4pdbJWg1t
Y3juBKovbBWbFSs0kH/eCFc5xT+/EvRPls6SAXDyNZ8WVqR1lA2g40BArqK6HqpEbabQnkQ1xocA
1TSzYcomHypGYGR6V7Rqf+Mevu0LbAbI7i/y8NAmBOnqcjNORtsmyaSrp9Z8bac2potuFtXLwSIA
Usg3epV/dTWkKghrKFewCZXLq2ngq8KTutZPaWfdw701JobeQYeg5xvYKrU3rvYtuIFa/+Ugscx9
EFCvgls4GMgzlDG9G1GQEmUEML017o0yXLVDttYtdj/V6LDceKlL8+1i6+OqCy0AGmc4YL4BdKcQ
SshqYiR3GI5gxu3HWW/ewy1SJMxcRlu8mYEj00enSQYfOA58y2V8B5eHoz5Ak7LpTGWVwWfKGVlv
6yM//Xx/Vw0yfHSWuiRBqNhwECIXunrjTNaELEGL6pyXW6Pz8LahltWavibblkJBU1RFf0p8yR1X
4uCUod0j1ykdsLPwEcItpCO9RtRz63OBcjfb1mspqFZaYHiYVna1HVfU2uodnpHiN9bo7TMiDXbV
EwlaKRA3JUKguyIICQQ9SeFd2DRB4Wsl0XfNW3SOA3ldv6RB5MZe6FQOHBVzqPUa6M7Z4Ul7/nk1
vsgaF2/razXA+8HoExIh1wdgVAJ5N1WJdTbvh4kqvyIQEWRSYAvUMLOlmC+si/sUrbdDusZCQFQx
FO2ydiuLdAWpH6qQCBWtzuV2WPOP4g3PAbYWvA5+vs+v/vJP93nV8q0jcQC0ILbOfFVu1IkMQB+u
ardYF77g5wijnxLW9inZzW547J/g8raZgs4xCEgYiQzMIg238QpaJCGVT8pKKUAJAhPItzqnSG2h
stPYLmN7TjZcpeZ438Y22jADhiot0RqKE6w3CehpAzF8Yx2uhoN0HE+TQFqDlNAwrGy0IllsV52X
6hD326vjetbcJtxaxWEKX8XiuW1PeUUVqO8+pbuQFK7qlx4/lttiD9pdca633LvFnflybrleN7QC
wC5HQxi+AFfpVAKEZxbGvXlmD2Ig7aXVvOebZpftLKL5wqP60JDsiFZ1HZMkIdGIcRGZGwoZCZgn
8JYOL9nopDnE62gzrurhUNdeKtBcovDPwZ9La68zHYO5s+bFlZPDT3agDK4e3DMhL12SLqeV6kgx
bTZ8Dc3s/AXnDuSMhTioSmw6N32pzkLQrcxH/qI/Stt+l7nCAQePUhF+5GiEmRhtEnbuRKKpZ6tf
xeApGjg4fUW1QS0UuDfMQLM7aeIAlgBK8i0xri+M5fdVRNYCsBeANNfTj4kjx8mQ85zDbbhlD10A
b5j7kMLgdgMXMHF0BBhbFG7cUD0HRJNkW33Vuek6XzOvsq1jsRod2VXBTyXyIzrm6famGeAXAPr3
e0QljI4/FBhBzEX38xrBWarFWKEch8mK6bHMK6SAW8SsXTC3SZTKiP/rBJV5YzlQLIZyWclWqXHU
+yPPV7AI1wcwPJ9V695sg6ZxjGirTVSEv0Loc0arX6XpRj1pi6D9nPZxaAs1UY4ov2HpIUtEfU+g
bfoaHcpPWYeAwX00PZn1Xhod/LpS03QCDY5OAH10jmbQYSCF5NaFzeTzXEA90Z6GoOA7JXPq1A6Z
l2KeFfmtkSO3iamEbWcp+7QIevHeyCQ68d0MQmjloYBeonGzZ9wgc75rVUY7wwI1/V5Xdhbm75Xd
dx+4ecgbGKLDT2ZDYEgiEUU/J92ay26RHHvB06e3CbkipKzyubGBRyGVoTgJyC21ZpFUxSPiZtSi
xpIiE0TdnhEBMVIBa3WkeZwQkc9+a0ZEA+4wIkMsYdayycaTES+918Zkbm8+MONOzpcpAVZr+Jup
DJpHOhJ8bHX0rFFCXW31EMhgHRwQ8ZSrGF0MI1+F0LZyqlBu6FwZN06O61QGYH/Me0EXQjWIQ/U6
uRAzruoQtKxPkWm+NzVSNyVJOBEhQI/j8tZU/mrYttg4oFSFKxc6cTKMMq61J1sm6g3Ag9GZ61lF
Oui02ywHKlFXlzw/iDlmzmxhePbKJqoqOxkiW52j2rdKI6gLJbyx2H9xQ5i+QgsGNwXTum+sHWHg
KhPjUTxJJqy5IIPsInEksaFvIqVLSRyFXqvgUBWyo5UIO1YZR00vMDaKxKMxqenfLGSR4SGtAUge
WRdw4tdjP8SmER4T8nwK68FT547G6gADs6pyrVlCjzkrQrL0+G6cy0sf6yLowPgN1ADoAKGghVaA
fJnQjkxpDbPoxFPHysaB4YZIewnDh7HEl/dzCnCdzUI5F0kKshSAP7Dw19QiIUrVOCqy7tRWrUCK
0GlHA9NJyOiisnxRFK7biaS6P18Uyfm3J0TDDMMhTJsR9wFLvXrCWi6VuizlU5IEBQSG+CpW360U
nrHFbk6pyv3O2hnRa46xKtSXCJ8RFMSdKcIxMSFl8axVd2p7CsuHXDyM4zofz1P5MDVvVYuvZDzH
6WZo35i+VtsNsuUkXyezb05+Xm2n2S8FIqkOV0Dtx/yVqRl9AnWqzXrKV0YF2XjIGzSo8GDNWDts
9sE+GMujwbDrD/B/13S4NTyLmOBUqrCrZl+dtonwWaDmmGUNDGEGc3PXwNGrPoFG01mQkXqoDFRC
voEbMfdC5MrKr7R40CanGHcY7w+6jzOuN44phBS0dZ3ZUv5pGRz5wEa39qaBh85sASJFrCd9GiDy
z4JjCY8mv5fnnRyfUGEbuh3imRhWUQhk9SPsPK1/lYpdrhxZdZeivNXbgEtePJR2P6041goDVRGi
lAJmsJ1dZqZTm6GtaNupcLtfkA6iZv4qSVhTAF1iRi0M/sEcgANUQ4rmmE8odvwawBltVZoOpl+o
n3Xjru/uYvxWlui0Vs7NBJziQ2e5kuLIio8eBQtROC+xuikdha8H7W/xDpa4tszpoWOKlroGXMNV
o7hi+RAZWqieYgYtRWHSMwqp1nahmJdk0kBeYlJ5ywD7WzYNTxzI8KCzjECKy17nCvEcDR380ZTT
rL8DipjBZKKYHbGKiFmsk+qzEXZiQtQRh2l0VNogUoIw96Rwq1YPbeYioDTjs2C6qbHNxq2c7Zgs
wkToCMn5SjtO0ksYUVUlJfoJSBprQEcdmMzVejDxAzwIbIVjZaegKtzesqHJb2xykin3yOrmQxhS
3TpafeeIMRkUqEi4veLKoQ2cQGNCcQIeK2KQi8HYfEQ58P1OmzrFe6h7ItZODKxjn2x3M8hKwz7m
TwAUEC2FAyWMUKRuM6vH0gBOoX4wlAAwc1bvU8VdJgjsBjQQ9K9voQN0OgyVFzMu4OOutcbNpioj
DHPlE1OChC0VVb9JV9ohdFI6fPbwItsCPFA/gY8hdRQCglFEOFjlfXgU52AsKuJmKElHY1ti8Ku+
Lf8RcUZY9hDqNOvtNCdzacsKwbjWQsZ+nnbFHHBjG+fbfYFeW0LFLkfWrK5UnM3K9DH2rZMoT52J
JSjw06YYV5lUukoPl8sXi71OfAvtXN0C18mb2Dlmjjz6wlt5kJqtIdhStI56O9cfwum+73pqRhWR
p9dIPSplj0Jpq86eoO9LhSjIA0QpoxnEQst6P02vUFixoOzVGieBwQEGMHjMZmnYnkQBPbuCCl2Q
m/ANG+0IpjezDeIPxkZZdNdA9iTs3iQ22FwAoK2+E61pWbIJ9WCX+AtIpd7KKK45angGCD2toOuu
w07nQdp08rZSPHkguriDBlX9OtiRdBhSWs4dMYVtqsOFpNpr4S7kg80gBV+/K4ht8VbuRp+1PQ0H
bZPXh0Z7kCIgSyOU4+W+ap1XLYHMTPcGqe9N17JVjHmPOVakHN+4ZGfGhwg4TQXKTTPHrlR4ed0A
+uwaLUSRqJGFiOuuYhRLKRTW3jTLjg41t36Zx6t3WRmE02pM7LJDX6/rDpEyAXrzVqbvmnIHIE9v
C6OnJV7HkDP7fLIjE2cB0ny3MMk9XqaXvzzIb0LpxrOXha4o2vwk3HeiLb1H3DVRvFSuMjhWQa3E
gQVIEns4D/pju8PAyhzdHrvcxkGTetDI5G5oeIUIAe0McscBKHjlfZus0VZ105TM4BLh4CFKtBLt
TZl68PCJaI5d32xZ58SGq/uW3TiID/EzTHuKl2htucUueRUOVUygp9mfRqdbDX6H7vC+Qy9VXxno
u5xg6ZyTEepzfnVmHHc3qTjLKFuVa/6oAvpFJxD/bPUxvyHA/AXdvUxtADOVASeEA+Oim3DVJyqQ
y2eJlcsnXnPT6VkJQFvVUxSIMYFuErM7yQJrI5exQdHXitLOtgprnepo7LBK38WqdA9p+A00IW+c
GZdog4WgCyIHUOsQiIYPB0AjlymJVdUZE8JuPPEYNtcRME12kvfs72aUeHQFVYSxsBCg/XJ1Mikt
CyuTT+KJM2QVpdY9iLF4UMUeRf782gKrPvBbdsbSl7TvxaqjV4mm5WJ2jZXHDOHy2YBuE2TOJ+mU
pYQtXkx2JvpoRLEZkcCtchv971FxdMnP5R0XvBjf6fyQIsaiC1+uzA+J2W8IP2W7tCy6dG1Ip4gX
MHR4Nir4OvQ7piFmrKf4o9MP8/AhZU9GsxbTt747VPxQAEbaf0KvxVTQxaLQbjJmArssTBoSbsM4
FDmnhC48MSrIW9o8dvOJ1hO1RqdAJsUDVq9ywx4HW+4g3EWxYwaGyEsweYDYvIm2sqtR1QdG/Nz5
SESOjYNikqJfaKN15UnuRCund6FNszOP4UvxGd4nn+VT4Wh2scYcBb8PUyO3cnSnf04eszfpuVpL
K/llOgr4WTsMIWUiJBkwRiGABOFHHvmz5CbzqRf8KV8pxmYcjrlnKn6ZvfWQqs62o7yGgJPQb0W+
b4cVrKyIhOkXK/1eg1HmRiyeMjuvNtjgs+yyKpCStYUmTrRKmZ8rrpV44wjGKMobKEHBXRUbWryr
ngEMyp5hZGsU1EC/U0JkQwgk6UiMZ/b2c66OQvf6wNUB+oK4Ieh/SKq+VSNTCwqGmXbzKZZspfJH
3ed8o6quNLqh5SCpxP9X9YWZhBEcMIV0EZF8gWBLrTp9eQcl2q7YoRdvzltYrKPLqEpezwAgdeLZ
1RiJUL5xEpW0OaXPwlOZ0WLXUCTX6BCkRD+3oTNIgIs78j48T096CmyVWxREO6pP/YP0GZ/yByhZ
KsdoU/q4oaDaxm6Cv8B6SQd7BKZ2E+4713Bwj6v8oXzVHnqvcJOcQBwrOSPcfwJ4a+CDq4mk20yy
u5Iw3KAf7w0/LYn4msNlzNdXZU1q6U7f624ZxC95QVOVpE6zaj/RCcTBCaD5s7ZNcGtbZas5sM1x
Mi/xdLtxo41OcJhQ0a0dVDDCK1hADTYUfKFf0GsRz+EmvBNBD8bavYvv8iryOHo8QFxyUm2LYNgp
fu/r77B27Z3Cld/kR76ewFw85mh93lUwEIMnCYZbDodqR+IMU6Chhyo5c+6LmFn176VxnPrVpJxj
6EFo48aKXd5Q/BpTyXIowAziJD7nj8lWf+4GAl5ZtM3uq4rgh1E6+FGHti74euGOEpVa0ug0Tii0
dwdcbvCtZt0La7PfFoOIbt1TMwUDepiI72+9b3hmRtsZXXtniD2m2P0xaal0P7xrH/0WeqPMhNQa
HUyIUtE5AboF28avdZpGwNa7ZeI1mie3uyTdiqZrqDZ+c5HQXCXxB0gaUDbTOR25bU427M9DLQgt
WF+vFcnVJDdUVpLkmkUQD0dg9evI17tPlSGfOisYEfc+q7xG3RYhVZr9gNKEOy1IUxUw98QsvaKw
2wGhjsz4XEKKxjaGiAOmFhjfYRJ5o/b/3gLRAVSSZHSbgMEBIuiqJ69qdWYaYTafYLLUEWPADg/Z
mJKkx7wjToygTU5SvdHl7pDDQFvLZFvAPxQGgmjxKsmNE/tbRwq3g2MDXgky5Cgw8Lo8OmqlHiGg
EksnMMdza3JErcSEtcBYYzRv5vbfz2BAopAZfHkpoTVw1WwT01DpE6mcT6Od+VXQ7cbN8CA73LWc
4YCtAYPCWaJZHHTjXZnQWnaAgy7u5YN6N3FiHtAl5/0B0jUcHXMB9QgqYUD4SZNDLNAzoanza76f
REK1V2gOKNB5aSncutPCRi+zwbd9kA0na/dpQ4fegXAUDqiOO2Nh1yjLWiIe+Oey0ffTc9f7Cr+L
1N3UO+BIiYfpADWq59qPVtmmdeYg8phnnRJPcNr1dFBtqH1vy0f8vj3C+0P+OmzKnewOiEvKTgUu
m+8MfJKh3XBHmwGfCibmtcl2bg9jss1U3IetHkZO0fFVqyUcQpeh6p0F04QjR6KqgXdDh4Nwv8TG
rXjA7UcvBdLwe/GA+Zr4pHwKiJHpGn1iIyLh8zzbmMOgIEKM0Q/KSbd1u6AS0dx5g/zWBfnJhh6p
O3/WMFa2iHCfv1mcQngG95vcD9h3MJr9wEIvocafA/0pPjUFYXfFHUohISiPaYUN2sMlMCLWu3UY
BKpKVBgI/n/z1iNoYZSUoMAg3Wfh5Ntqz57QNgnMXRdYvn7iHxHO5yGoN+md9msK5G3yZiloHBMD
tpXLz9BB5PeAm8uWrXYooUkrrTVl2aqzvkn7YxOuzWY3WLbgJkWQ9v40bsb+2LUHpm4j1WWwzdNt
QbGhg8hMBB2EBzsVPKvxLMUWOn9mHovdwaDoYqgl1V/QsNYBweJfAGGOr4UkjyDeLsgCgejO1B7K
bivL/tS58nSS1W3S0FinDZ473wjdNm33QhvSRNta7KGMgrAht4Byf7FnMakACAm8RBjYXot4m6Cl
QVO5nU/zDDdsQWH5us+kkYT9qDpVq01/O0ZABEGCfOmCqgOS8Sqp5YU+8WEQklOIhjJtGYjzbQ3d
cjF5n0xBv9Uk/tYBQHMHOQeEEECGxsj/KkpYvFT6LjaTE2/C0p6n7E2T8+6gGElNp/aXKCFgTqiS
4rZwLAAfjHiEZmie40gF2Ze2mYzeU4NR/SR48CSIaWl1sDGOml8/p07XrwErj27Q0l0XgReV5asm
ZzV2Im95xk7lbBUY7XT4THXQcVHs0HmQu9XPl/vim/+e5S/Xg9EvZpILDML4qgJ+g0AlpZXNJWhb
J5PNwzqtps3IQ9NNmrixGZt/VToqqokrzJnMGYOW2DRctIZzWqhpve5r1Ix4nhpComro65bQoa1X
GpsSzPaf7/RLsOLiToHolkCpgfsNvI8B0L08VJpMqMKkVuaz/NLhehJJe5LeCXvV086hZwaZUxwx
L43PUVB8KI8I9RiKspc0oUKGfi2pmatDwLVwMyRgOaKJI3W7DA0X5grMBR8WKYkW2jJaPxLD+X+G
/qva+xbU3teRtAYPW6vWyPKqlHIowk4YOLmWSfvZ0Uy4PKYrcNy6GkmEi9GnNSC/titIq8po3h4F
SMsi3ecOqyCTs2Qt0xr/qgiEvRXOdKwyDLlID+QBbMeBVlDQIqEM6RJyOZxHjyANpcBYGZRxSP3Y
NZJAjZa3HCe+QC/XSwyJHYx18M+i7XS5xIkuGWi/puJ5LusN9IITWzFGDbLaOChLYZQJdu1rn+P8
LBNkV5m4V6Xwk0O/cYWhyA3+1PWOBa54IX0uUprQG4XG9uXNoBSOdWzZ/CzLTMIUJ92r6tB7IfsF
qTlkrfdTX/h8GG+JFyx/7+Ui4LpQt0JwArkOUluX182VEuKSDcvPvSW4kGtP0UXicLbUQ5LJTEYz
Cwjdn7/tb5sejwpIOTI3dBLAXbhqIwiq1DaSUmVnqFH2DqzgJ0WHo0WFbJ5nifu3L7ZsJIDAgb8x
scqXzzdGo8ZKTcO68uoJ5phIsBXzo5C6+ymFx/XPF7tOzvDXo4kAaAPSweVYucoEAXIW0dyOhnM4
J2i55Q1ybRkjm5+v8nVYXL0z0P/A+15UJ4Aeu/pwOeyIGwkqX2dzi6YbWq9kvIs5GXQiztj+SPqo
iaKX+WZ60Bo7Eh0N+Q4Arfl9x1ZFvubxSbD25bguNYeHXmFpVEvdVHPkzC4hCjTaQ7VT6ruysdPI
lhpvFGxL9ZvEbpmrhetWcgwUitY6Up1JderZt0LH0jCitqVPlJOYWo9IlVoKR1F2l91JD8ZIYUSv
MFrukHvh19OHpCcixHRjR6pohOyzpzA4KzAyTHeF4rTMH7MdN0BiXYr4OaKmQHtAbyq3UpzI8Pi6
zXwx9JLB67e5191Y5OupH17lgpdTAD4GFgxIvcvvRhWFLGap2EEcaqaW3u8x4yOzBa/rvq2fOq3Y
x2jn//xiv+ESweOHMhNGzfBlwMd6LZgE4ZshT6F3fMb0hqMMHO0pM6Btq8EZ1Oob1QZJFi2hfvQh
TBU5kOW4NV7+/thQu4OmAFhF4BTBZ/LyscVojuJBG/NzKqgPKcsYBVkgpLzKKweMAtnmxWdnFOmN
J/8eEhCCgccEdwEUFJBNLi/bdFNSs76sz5NeN0FregKweFqs0UwCk/VvrzJUE2AaihAEnCBwZpcX
E1qxCweQM8/TYJ4rUfKbPOUYCXzGw6EQcjDZJXhLzhZGSGlZ3EgE/+IdA3kKLWGkH0jNoKRwefUC
5z1knKb6LOSihZnFDI/2aKt0WmVrjG2nzVBxjiHgwh2Onn5+9O/LDNceiHBAGwiCbgi9l9eWVVZG
vZnX5yZr1lUjo64R4QsOGRQyWs3NOIW/7TJM4Wpoiy1CfoCcXzeyF8lWQPy05gxoReujkTW0q1GY
I9LJ+oMC0WYq5+WEAXNi3vicruRAFyocQAHwAFoauUClKPLlg8Z4GkMoMQGDiRVAbjXM4YGHzrtz
1wrrvFawi2WMpEcQcYmFA4ECIQrPeFjVWhEgmGUquu0susag6ucGc/afX8PXOl+sDNr7kDvHaY/B
voLtdnl7vEwFgHEj8TRVrUmjcfqM+6px9aIEVTjBdB/JgAHoOkaZVgIn57RFEV3Fjy2TMeyC4LPb
ml0Br1uke6VyglN959QZEG8lv3Gr374YwFUXLwgJhzUMUa/vtM/nQR9zvTxbJfDbc4OJiVWC7RnK
ya+4AqLs55X5doAumGwoquADlcCtXPSGf6coWE0HfnhkFOfJGBVAyoFbScMuvbEHteWAvFx/WI0h
tYbSJLiKeBWXlxm0WikaOWXnCmA1RjJLflak8dTEMyRxWLHRVaDVomnGEFiFiK2u4T4sIVW2Y6fv
QzGyDkVoJXBsBrxnNLSg15NhV2pMWScSegr6/KSaGUa7Ndf3VgyFjG7uJHeWf5kA8gpx+GZFsbDC
baBbiqawnI47q9LQ7c4tlab1BLSBiESlVYUAStnFycpymystXsA8q15piA1EraCR1Jr9cTacNJSt
E2AFk9YWB6Nqp13LbqSn3ysn+Nstmgcg8KCMhQzy5ZI1DFI0XZPy89yCSB+BFkt7sSpsI5UKKs5o
+THehkHXJQcE8zvsUCgHi9aH2IrbRA4dZVT7R4jv07lGH6CWrdqFR7h649SWrzvxIBYBhrTQ8pCH
wSXkauNXch7BUTdnZ20QIBs39Moetk6CE/UtdHgguZ52YQE0QQmvB0UG9LTtwCeO8UFD2ZXWaAQc
ovw5g8tvMFtskxl9u0rUzmMQRN6oQrRuQ0n2f/7ov525+ATBBIBUCeAY0Pe7SsGVLq9hOTD0C6LL
8hR8FBvM1kgkArpuWkNBUnO8JV7yV9dEgFzyDfA7ESQvX+cga0Domn19knn7a06bjyxOH9MwWUHC
AYcg5l6CGLs/P6d0xU5cwjLyfVxswdJZS0S5vGqiKLWsp+14ypmt5FtdPRtWB2bOQ56TCAZ6kfSk
ZVvwkNoqAA1djoHNZASrgho1okNVOYxBbAl8nimjIjgZzGxsBZVaMwFXEM4kmgHFkN+MFvDfN30s
wKda12j4gfsj9/teTtAQ8zkUKLKTPO56oHvKxA+nQ5vaxuTkCWpNFEIPTQoJ//I+k/4/e2fSG7eW
bem/Uqg5L9g3g5oEIxgRUqi1GksTwrLsw77n4SF//fuozKy05Pss5KAGBTwgkbjIvDaD3eHZe6/1
rZep3fWM70bnaAdRkPxcQ0cSOoPuPqajXtr3bn3wHyt3O1VfLet8wmhjbFBJ9deOvxtnJmEIfhiT
ujsI/kGWbUb1c81vojtetttKHXPvwnavvO4+pn/nPtqFvfPzK8EP7m5nemZ11IiwU3RiL+dmO/sb
7YlVl4FX6hxjL/JWmSl/1Y6INspmX0cIuTc+85n//hUIKEBhLOm03dmjfVgvCx1ix+iarJCWhXJC
0dyM00uBrLae5GdoLdZgHoP3yzOH400AXkYSEf/4/jFJnbLU09aebkc7msybGqvsctX33Dy9DZ1+
5xQ0Cpyvnv8taC5ibmIdf0mGr8l41ltPlv3DsH+oiRZXcy2aH4V2kcQwPXZ2/riMezRvY30e68xg
7g3/fib40c4ehTTDYQw2QexGKWMyjVy/mIkGogqJZmTKj/F4OyUXtbkXPpndSKSaV7PvwsWif8Ed
6kdgBS4AIBhHhnoM4rM56TYObp7JdcK5oq9OJ0X1w1EmBDZOJIOEEwI6exppnUw05Wgs58N2lsgj
mKUFNX6GrN4MoD1iXLEu878Rpoxm/TCcVyLANpVxHXxVFFMdvi8iqTHz7GPxta3LveSnz/SzO/5f
EwvTFOv0Vx9QxWz0FKZJz9eEAKNSPjnPWAcmevHA9R8kYiWCKPybrrnN8leb4XFuBvQDjn5SbAJx
F4ibtHuq3VsdxUzytUa74563AZUuhiKEbmV2G/Nj7OAY1PuxeUI+hYxZbQsL9QRP7LjXnK2PLp1O
dHv0zc3yUPPNC+NkEwQhfRbmaOO9+dP4opItE3DDRtyVn0ycCnbo8YOT3djcaDdMBfF4n6sypD+f
7usqtLsdOdF0omxkHPRrUK+Z2xolHx9JfZv7L5P5oAW7WuyYBZXJVk7bMd8JK2yTrTvuvYwYyX1A
bRyfpcgYp+egpyV5NL1jO0cZiIvVjTd3CEJO2dv/rOaroUOEjj+uV496MjOPexrrJ8UcFxXulGy9
h+l18baM80Z/j7mQAW1n3gX5WVyElXkmhq/CPxbLsye/LTyZPuYVn+3GOqsek13OOsZzwlQ02EP1
sfytr87Rw7MU8p9KnjrtS44yKj9Skykc3gXCgVM57rLm0kUoUvUv+TpPVpu8J5jkhlTcjda8SuNG
Fl9i9SVj2Ng7O8wifnd0+aLX+X2VXFTxpWXsTbFPyjNb7OG35eQcFGftuJb31nJAHVktV0Z17hrb
yo5K53aeHjHyWfJ+LKLyONZXBGEqO2rSuy7HGnhrjNcjg//40eT1WNTRCXaBf0LIXjoHszoEjEiR
QZ25DCTrTxpNb/y3DwvJCrClxtNNUr8/CuFkVQ91iuv9dmEAmKItLYD5eNUwR7Ohf8kyAnmX1p2u
7KG1Nz2YnUqZ6TYO4mSf6HRR2hHodZqrgBdhxe3kbH89aQ2h55boGMqYEcpmDOSdn1V3Q7zOb+EO
FJ6O+mEVglWItQhYUPtWCTowstEj2fOZAlaUw+p5DAbL2JC+0qKWlfhO/J3bDmFauOg9l3qfS6RZ
n3yDf9v6sifCcbjWgStN+E199EsHXGucPjMSrfhixvp07SZyizN/a9qx3MAD4WMsMbP44gVOI3wV
XYyfVd/rDuzdPeEHrP7A1fu4Vt8fmlfOaEhvcZziC8WbfRLNNd2AOWoG+2faIx0chnHE3ENzuJvV
FFb58oppnJlTw4P+52vxW+tz/SXw20zGP7DW3/rDv1yKaSmSoMhk+WUp9CfyNvh2z1RcNVvdvWte
OgHr+p+P+Pv2dD2kCwwRCb9D+fehAK9Kq+gX06b12U8kt9YV8SW5991qAv+6tAXGidE8uh3JP37d
x7vY7q46Zd5ZfAzPWn9G0eeW98Ls+GP+3LEFqmQ4dPkmMH94io8W7mf1yVV6U3W9v2G4DCAbkYHE
5ET/uKVOlzjNZ3KEkcHxfEijSvZS6WY4xaPcGlM67JpCLhsTnOnWRa2bBaW4HpBYCMaNY1UQxysC
Yz/r+rg3R3vjtH0d5qMwIhH3buRUdbD3vdUDU2aIMfqh3/dG4x7mGtVVkqTfAUL3p9ko99Ns6p+c
3bpz+XhyWDK5JfDQ14L8/VajnxsVgwzNv5iYKjaT39/Nenb45K7/tp+BTP7rQT7cdbJcctPMY4Q0
vc6gY/HKKDW6Bh0N/2X7OP48YUauW9CKLdx05/bB13a8qlTRRBlRm1FBxW1M5pXy8QdNEskXU6dQ
R8qwXbIZnSsq31jhXSpdG3Of5h8aW2BLaDQvCrbcXeuzrfzvb/HaTDfpYkG9Qj3+4S1uUt9NVtjY
rTsgbKq9ZNkRdkFzwBdgZRuKFpd9wShOjlrbu0J02Gp9F4HW5H9yCz9EB1FVMEaA+I5Ych1hUKW+
v4dDYMczZZJ2OwKBdAZL7tuBq6gt9rF2TEwKZjNHC6o8O3dC05itqyAd2CTgk9gJh02YUzJpybzP
hIx/+8PAo6Id5HW3gFS8/2FVQ4p70XXabQt+KxzEdGst7ZH9AXmpAE7CoRqeJGHeKuYelol2rtNH
CL0ZlZTUVB9aWvKlLtXXTx7H32pkrhelMW8y941i/kPt142EzM+iEV+K2K8uF+pZ1xr3ceFP5wvI
WjcmyrLJfdDJttJDm38rdPvGPScCapdp56o+WUxJbb3SDqIfSvYK7s8qSOaonSsAnPgi3n7w/wPs
yv9vgatgQ3+5d7/hna6/fYDOvf37/4SpWPZfHvXYar4Ct8i04l/YJsOCRsfdxXZLMy34ldrk/wVh
RV/nRjwAgIx4U/6ZmmP+RTzjmlzM+BrlAP/Cf8JSeb/goYFkdEAWAkolOkXOPwq8X76s0mzjsq69
+RSk5bA1SA3A0+3PG2WkNXNfCtjGmmm3Yrv85fpc/2Ph/hVAtr5R/17O1wPDRMZgD2gI1AFmxPdv
nI7vIciNqTv5CQRa6WYuLxG7TENpn33L3385/nkoVNBMjtmAICV5fyhZtMk8TlV3ohWI3nKQbqQc
lp0/n9DbEPrDGTEoJYEBI6JOIOb6M365lKnoxagX7XjyXY0NWecnUa87xb03u/IMd+IUQfg0zN3Q
KX83MOTMGb3ZJNDzo6dvqUqM3WT3rrtdzLbba4sZM5UzamIszcUzmQF2tbcRtpu+NkF+yfPG9osN
8nxvyLl/zGU7vaL/QMSsARBwlpYyIFWZvJTkyqJYUsl8m5WmeW+PU/s0CMM7F4l6YZOp33RVhTqK
tEmxmWO9hbxvlep5tQV+Njj7m3tB7jYTBmYb7qocf3+RTKMnfGPSh1NOjFzEt6DcIlP/LMv8fRfk
7Y7jdeQFIbKcO/FRrOJmui16tggnvH8Pst1a42XSTs2e6XX/yTfN+7szYoKBtxH1zqrleX9G/ShU
6jRxf4rBBbSEipqi3LYx0ZNzWIzf8VE0UHADhFPrtx+eazTKYd8j3PNxqfndtTl+y/XsmLb1D6HZ
8AP8fRlcWb3aTGxt+yDMizlMVptT+YBCcjsiygB0EE7WyeiuZXqmD8jYbmMkhYn+bKePmTxj34Yj
nwlOmGBpFjmyQyzWfkYEJ+CFbNkbCcQb97GPr7J6vqG5SnA9BTPz6exmdn/Ew8O84GVLb4l1jgrj
LJaUucZlibJ4ciPLFztTTvzjN88qrvzGPFTjbZd1n1zct2C7D++UxW7PRGUBudn+mJExYuCVNYmZ
JwCuBj4WgL1+pUdZXv1I83oO59xIT2aSUdAGot4ng0zujDy/TCsKOCdONFoIsXtedyVdPJq0hL58
Za8USfuHXFOXi8xe6K5U3U0Gh/k6zohPsLLlXGlpsRsSC9oHSPzQn4zXonFoMHuOPA9q6dER7VtE
cvDNuraovli52xxzhf/IKat5z7gsOf55fXnbvf92LUBokUoCMo5x3fsHLc9gQmajO5yc3iddJU7R
DbnOfLY0CATtypI/A3I88RejP6JWsr4S/sXonxyKjYCgE8rYRXdk4DtyujEONcZeG0OXQVg5Gd4y
FpqDWrMHvDEvd7adf3YzP8xT//FWYgmnhkPPxxdsfWt/WSC1kX3o4Bnkgc2TDTkCkEgvAnc/NCgT
en+q9oU/5+eTj0+gMcZHj3jdT2rav/nqrDNGzHZvgRYfNblTZUs9N/PxpPlqzRchZlrL4VL4Dna5
P9+vvz0Un1WT9WctXNd145ezrYi0aPtlxNHWduZG2bNBRyvXn5JRJp+8Jh+2r/+4smyqPRSSpMuh
XHx/LCjmfu+MTX8qGn24LIk+wz9ZWjeTHKZzLgYK14QwNm/q8lNi6M2uNbs+crSaRkvSOlfzWLuR
OWT9ZVeUnxrzf1+N31xSQJTYZ6zz7Pe/jiHhMvW+0Z5EF5u7PnGnDcoJGpVZ3/gIaK1x64EICOmx
fI1b9PTWlMUHp5qmqDIWd+8W03LQtAKt2SL1S+HM/1km1Xr9INnx0aa6tKH4fmxj27FIXHO2GryO
Q31bVoSfJ0xzz1zSpvfenORHkETuybCGzwBX651591Kj3mC0bKz7BdSmzscpmNCN0Uuq6nzOewwG
c95sxejHmz8/i78fhQ3eiuxjQrwW0B92QI0MGtmqzD4v9U5Feol2LPOqz0gyv91nCjpkBAbKTUYQ
v1UrTMkBfM9yOS9nY281XXcYF/SrbGTJoZ+c6O2c/qfW+N9vnPj/HnF9nQ7fv6Vd9bcMR5+b8i/W
NfGaSHUIAFjDYxEEsEL9Cxdr6X+thAyPVBmUNTwZ/w7sNK2/eB9QnLA3B9GH+uT/lh6a6fyFn4Ha
nT/EBh5R7n8QJPz+ceGxJ1IHlzloWtC1CKk+bAXdgAmMHKvl0lGMfUt2s+TAwOJTab4VGi2yP78D
xvtGyHo8f5URwOSgH8KK9KHi6GzwtEaQmJekBGIBSOxiZ6Y11CHpXqJgftaNoo7qeACxFF+X5VdN
tFjp2k+/QW/ZA/9+5/khSJoA06KkpqTHyPjhna+X0h2mvq4vG9r/7WJikKgwgxilSpD6fOvLKiZG
DaBNbSfeoeucn2xmv1TsCLa2Gp1Lmmw3Yx1U+9Ka7ry6T2Fu2Qbq/PgwZHodgcBoty1ml50cwPMM
QqbH5cl0G8Sp6VR/YnShGn23hnE+9trTWY3s1FhIOD+s743TJqWjWvMCkrhIQkTQIyLk7wjjNmkf
2ebZqB/s4szOj2KIuuFQ9DcpQ9ProDlmmILsg4Od/Ed9VuL/7/Z9842VkHY6vCmFVtq5bMFO9Rc1
GIdTlkY+8ncEyNqmWquhrbMTR5cdvhcK+7aEgg6IEQdIFZmvoCJxzGCwXi4hHjbVIXk0ntlLzxA0
+zNjvrBpjbbHusADE1QPLnJsq/5eGUAQD6N39NTOqbbxoR5Dr0F1CT9qSxwy3U3GRFYXMZwax5DB
kYcxz4lgemFhK+0wCcI03Ta343Un2K5uipvm3nuyngKCE8TGu0aCrfe49KOSqs0n321bx1TeG+0k
I3f/InYBw0Ngbo/1jfYY+JhVEGRGqoxibTf339Wwk0zMkouFttT3lEkgUGN7W5432/i51Q+wiPIC
LsQmL/eMkhCTmhfZhXd0tt6XFjTvuIl/9F7k5xjRNwS9v3DXHGRm+zE7zF5IceHdIfPex3t7n+wz
PC8X6eMCh34+0BJj0BlcTQ8R0LLTeB5fzt7GuavPqRFO6msAAumiquifbaXYipeFMXc4n3URA/Bb
/C0qW0XkqrnoxUapvXUtYZfAbdq65Sa/Cp6KvXZansqX6sJ39iWpOioUETS2/fQT3mV8AwclDE7B
Mdnp215uRNg8z0c/Ug/M3THIuhhgvWPOO5XgZIRmwISzpmz5mf0M1Cb7iTQ+04/SD52zbiMAw01o
DRZ4EtkFiWJc0Kdqj4Pw2A5brIwYcML8NT/WXwGVBbf+adkHF3I3HYMf8rK4DG6waWqUeJfLN17b
jhHlBoCf023Sa2NX3VQ3dh4G4xbXe4qFC/bRFKKdRx7/P5/BYT6+/h8+g3x5/vvP4OWP6X89/6Dv
Vr2+oxivf+pfX0DP/YveGd4MOJPgh37pvLnOX4jkEJYShELba234/ouXbgZ/8dGkwGKF9qjn18Hb
vxKrHfMvdx0HBShf8aDTsvtPvoAfP0lY5+kcBMgLfVZPeggf9mWmrupZVtnwVHjKjxwh5scJtR1r
VaOFmjuYBLMMlbF1i0JexHHq3fJRT75Ng+Pjlg3y8emXK/hpUw51Hd99TszWXTI2TQw473fq6ZLE
BqhZ+8mAyEn1j4t7sQbUELnpbP98qPXUfvkIrvGPfPttINM6+xP3o5shDapZLz2VPTd4ZMrjAsIP
ufHGxxszqx29Lqzx/6SC/7fQ4b89JhRXNK48FIQzvj+9wQnmSvkcs99A/Nmn4RJmO4Gb7s+n9kE8
xWVcz+2X4/BE/lr6OZ6U0yjm7HmI1LaKxBkC8OM3SJ7bz8IZ34bAv13GXw617vx/qTJblMuFlXIo
EnM5KTf0wnijb9Pwe7s9TBsWchbFP5/eW5H86zERfLpryxqZEXeOntf7YxYkpcRdlpkvY5fxJctA
shxF1tnN1q2Q++6ZgzVi65XS2cVGoxEW4tY1nwQ2ZQHdMceHgUiXF+S9VY/lpqNZwifM6fhSV15j
lWEAEAOOjTmVZhT3ExKvLFnHjomW51ek1MXdZplq/8UfJtAffaMUigfGjtV2SQUazq5x3Ke4lO5h
8XRgQINCE7tR7GL2fbpIKxx5gUAMII2FRTP3o7krlGd8b+oeA1Zm9cNrX6euHYpiYRelfCIXcUnH
2V2jdJzV41Qg9ulZX+7U7KLhortMnEm1pHzPC9OF52JNThrs09haAuJSCErfZA0JmKGoxxzmYoBG
amsMVUb6VWs0w8YqDaCbwdCJcNDs0d/KUm9VuECmdmC6pEuNpHc2LwBqcMr0dcv6fClXbh/oOYCI
YhzK25mO62fb5vUB+nCz1xUSveebCNpaN3+/PGBBEgSovLrlJTGWYd8Z1XKSI17DPz9TH7aQ64AS
cjwmGQpwkzHJhzdmtgjta1BRvjQeyASZwMRIvRzsTNf2mz8f6re38+1YrHGMUDgx5i7vzwibBoGm
fWG86BNrIAdr2BNJpuWomnq9oO/n4niiH5/euUMQ/yiajAbOGICQG70Y1tqff8/fnPpabCHfDxhQ
/Fab910nWJJnTr0SzNgNbYpiY2gO3ewtn1Bh3q9/vKgs6pT/tBBxNNCS+nCVEz/OhDlW5ROrYxHl
aa+FY+bn4Tyj2bTjOEMtw35F6HVw6mO9vP9PznQ9/HpgjK5UlqSufWzmLnOHZtworSeRIeqdAh+a
hQLi5eTOZwLW90/t26FQE60GUuqSlUH5/h770+wnmWHaT206WtdTvsAJl+1nzqP3Few/jrI+sny+
sADhFn5/lF5YJnTwxn2qWyijqeeCmIqxQ8dLOp8Hja09/vkC/nZWqIChF+A7shHeM61+f7xlUej4
lzl4Qnc07YpZ+JCJjdc/H+S3k3o7CLcKuYDBzfpw6fKCplfJRX1SowfcidTGQ+0AuPPM2thkY6Y+
ef7Xi/TvBYaLyPH4opALgdgIM8iHi0gm+jD4U4qDP4COWdtTsxmmVL+gdK6iWJoPiZ/OkaaWz4DR
IBh+PzRBRgF2pjWWkgHO++s5NH5RytqxvjFmz19KY/EFusckw1Q5dLI62ZI9CPhDd/RJIhhFvluQ
j5lo6tMGad+SWO2+dNsC5BVmgi6Sk1e/mK2moXr0hyxB/GHQOxzNYWEnkMXVi6K7gqG3ySgVyoyA
Abhzs7sZcPqICzvWkuPU22yFhMH3Z8+uNHtdRBuPFBCiTcEGEZqzT2bHmHezHIbnOM0scaB7bTQ7
RmEamXrWpB6auMjafRokHkyzTosvO7eOc4q5JPejxSaC766Unn1htoWN2i0XPUVy5U4ZI0lLm5qd
HYzGa2YtFWkHJdJ6xgiyHjYz/dGrqc7wMPfd5DT7SZ8dPQrG2Qi2q53pQdmNf19D4Rx4VswC+VCp
w9ATblMcZLDAJmC/YqiD4wkswzOC8ZVV0qPbS4UA2ZTUprdc0AFdsgMSKcu8hvCC0acwSorgOHUk
xD5DFmHsGkV+aO0uOVNlakLUnJYMGktvlQ4rSl80oW8khR5ajQ7rRenN5Owb0aPJDJjQccvMYhXm
VilJCH7Wglfz+mZSoWYpA2yLsHMBV7rC4lHa0yQglPniJ6FGsMlWCijciNYAf5PgMWHZdNHOZHrZ
TmE5+qBvTDj+YFccushMX1hP89gWD4sr/Ns8J4EzSioT6IMzCqJEBCvn3eKI6aGs9RnRqdeBwhFB
V+6ympygTT058JAGgoAe5dLXMJ562gYzIFF0wsWYtVtPGQash24E2NbKrrgxGLBbYeXGXn9EPZfJ
7eIVaNl9KyhH2AFl8jC2QfvYLYv4ns8B/MbWytrzSdl5vMuLvoZoNk7aq1QKulBLTmy1I6o0uF86
M/mpyizJdnFrcZUC1Vs8zlqTsEkBRPrQDJDNNg7jZG/jMfS41jx7GMORxnE0op7Btwr+bC+sfnlw
7QGQEnO5mk+QoRacUbqZRuNgpYDbiFYJiBF13T7KZa/kseCn3kxxb54plKQyhNQ4paHG4gJyaZ6M
66bSuwUfJlvK3u1cO7IIJs/uioTsrGc2pn76mrOP9C+HQiRXYqy0e6fvV7mcPufTqTJhi53Iz1XD
eepMk9r4/UxARjUH+rnQVr2fp0xFEEzgQVVZhphWQdVn053An57tgkHZF6TTkGcQ98FTo2VsBmm3
5l/rLuApza0WA4S5xEiNMr9mKzjoxVU6G0aPyKjybzJjcpDFu8FPKxuMx76MM4jrTifMY6ct/AFH
NW52QJwFjj7Xgux2yQungCRt2zcGfyXEKVGp3VjViDKtokWMz49X7Y6UDaStwWQ3V47o4DAqUWFK
89qRvXZRtK9emU64jH0HeoE+Eqlp0RrdsZrJG4uJ4VPrx6UXlnFn3jj+nDJYL8c7rFdoQVtPyFut
97PnZJiA4Q9JEJOM49bJF8nNQlFe+MC0fD12tw6GFuL/Rk9e+FqNIlnTcAARZ5JzqcZK4qoR0u6/
y0mtZi5f6rilc8d7afIZy2fdzhDCZL/A0yIrvf/peWjE2yEHjlEuWnHRutrwJbWlDQujmKdrotSB
HrJmLApQSVVdJ2MCFDfPPO5EVRj9jVXPWBw9K0/VhmuJwrjSpHidcS/ULIiVF4RJR3prKAZys3mO
C+u6dVjXQN1q+leh55TjeaDsPbkRuEdUrtsFdAJVznB/W2M8IKwxYjq8AciZMhbmwZnYRZ+CUvVs
+E0DrGSee8F0xpJlWqgMrbrbQdYuVBi3WdPsZEHnl9547T66ygEuN4lYu2rZUqW70iqh9Wr5mtsy
pVXxlOemfQ/fNVnCXuuKPGoLY162kGSDpyHGILUL+sRWYZ8FcuZr60IAtTGKtaGN65OlUZT1Vbsk
QDP6XomJZmVcwtdvBQ4OVVRIkaWWDVA4jXhmlSt7YHDe0niAe8YsSELChnUEJYsxnWWEjFe7qTGz
+znj791Vlqe9YkVjn9RrE4QsdyzNkrDYiUTYtvaXYWubwzqbT9wUjHDtjsAzlqCsN3pZlU4o3XG0
dinOz5PVDO2TqjRiNXxnLo/TOHcz4pWugzmZeI1PikMpWTSDLMGKowwe6oqGCu6DxoPHrVBG0TYV
fomtduwCpBGaG9BJlLN7a2u5+F5WigIybpLh3Mya9LZixn+XO3rShCKNUS8FOi29eRzXHe1S0vHN
2Giqjd31kCCXJKfVaWpZfDNKp7+y8qIG7tYb3k9aP4seanbsPZs5wbD06rvlmxT2sERTOaP7d4S8
95WE7+xrHZnYjdmKKy+14fGyjQDjKZCLoj4ojZs86d3v/RIvP0tLzJGvxayBBWhvRKuD75bAQwbq
YpH46k4vJ4GUQrSUsKhLJDaMaYbMbZodInvRavR5Tek/z3VGZWvr+XRXpG2q7zgLRw9ZRaj5u7hY
rtmq2d8FgihMO3FF5TwXU/+SjXN/NVQ1PV1Nkte7mwjTflGtmrlkjAnQKXoVgNgKR22Y9p141bxi
eB0YSkLNNIz8J/XAfC6QZuyG+qayC9Lh6hYBZNRT0D32k9bxfV28zNkPpqfwf0sNKxcIEO/CKdMk
2Tm+SEiGYGU6jb6PU1dbRgKKcPByzlbuuC91VSPdTH1SmvLejVsSSe2eZyNV4jm3q/R+SkhuBtA6
97e9q9uYi2K9HrZ8MZPnIanyp6ztocnquVt+Y7OUfS+l6bFw1aMyw2oYs2tnFi2DdnT1eVQvFSWk
SGTwaGT6cI26SiXQrmySRFJlAdhN+um0mOlD4LT1VV2J9KGvmLeAZxyWLvLqDh6eEVv2M2KTXIat
qEHeVfo0Yj3zvWSr2HXCAVHaBJYx9lkJBO8JDBxDEReo2m4YELZkKcRaZ02fsI0JSqvKWyKdBpap
1Ehjl1Etwc6u1EhitXsmX7tyEYq+lWqyYcdTq4ZDounmoZxRjPAkxhcLRPZkw6sxfDHbim2koxxW
wdSeNiIGw7cYTvYsa4npSmPAZYPllireDIWrHm3e0zy0zBbwvK5Wk3k2ZycLy8WXfBkMfyvcbDJp
mRcQZ/BlzDphP6hGzrJOFFHc9eDTQKSX8ZVZ5+W3Rq9dRFVKWj7JgwWmJX2JuQTJFLfqpcgrQRen
nExFJFaAlAghrWGVcmeOXmaxY9AaVn85Bo9JReIWdoThAnWRGELbl0iPg1yT5rMQvb+tU2R6p8qu
PPCheptEsTKn6S7vFkJbtbrWso3hd8WVZrO/IGkeAvy6rjB0J2ubSzTUaF3irMjvMtmu/al86LBh
IfsTOKkXtw+LpnMm3FbGtES6Nnsv1TwX18NopSxRfNqPWuqDnbR0Q79xF9WrM70jQymOnUEc57bs
m+24VKl9bk5WXM4EdmVNnG0bb2z7m0GvYJ6IxrZFpGk1XbG8rFmnjKmJv6f5qCFRZy9/VS42ujCz
G7P+YA5ef1V0uTkcbZNlk9GbTiOqwp6LH8yezWU3a10CwXTBhb4xh7nHV9lLnPmxDgS4n42vZV0G
3/WG5SA0RK0T5GEZOcNCnT1IKHqPVOypKMEcenYFz6hPc3khEofPQgz2hr/UXdKrNgAfr8VLNUUK
EA079a5r5q3r01xAHl5rVwPgWeinKCF0viS+fPWzCbHJGk1Z0X8b4KC5Qzah/ilcCpumz0naoGcL
NHy2q2ejG5NvsdCbo0MN50atbLNbX4wL1MIlZbnECaSuWykXf5PKGVCKF8zeD+Kr7AZ+U5U9UvnF
V2xjmETNZtMd7KyyYb12Ar4TKxbrsLD0l6AW82Fuuvy25VXbOQpvP65QH1CcbP0XN/dOC5Y/vbpl
6FsA3EFSdU8VywATJoaczvkYj9/MysTE5syxvPI7rR83LqK3dFs0APlNlrT4Yh7iPCU9TmrwpeJk
EmJr6oN4EL2RdifZlKnYWXI9MeUWfXLGIN688mOYKeez40g4MGkmnzSalxjaqJAx+i1OciY0lOZb
FqD6dexKFv+mSZ2WJX9CONww1JB0KUUQY3p05GNCo+HFzJTN9pkaljyWcXTO0jSZH3kQTOaCVmrZ
e2nW1R1RscZqJ8lKBVPK4qqKvI9vyqCt79ymhSqIkMY77wNRYO8duvJmSfWCnOSmfNbtSYfC5xba
Y4XqHZenyLsHivPkQaub6tlp7fFl0ovpQcYDOUsN1TEw6rypr6U/SsGldLUOp65hjleW4S53tpTl
y8yLM23YFDhPJDKufLU4gdWeykERj+BDW3sRqq++zzGsujOcRbF+rmsmI78Bmwfe2yDLv/IjusdS
k+6XTDWK+OeZhchzc3nKLa1ml+7NAXLrxGUE4sVzfVP2FuZiVSbAeszOSN1j4qXJvqwFmHt3wIng
15MF/s1e5u+1TF90weu/jQtSCEY69+wNKn+BtchqAt0wpZiZBzKoNzNJt/ddM9KbTmsS/QZoV+mG
IRWj61g3vWrbJGXDc1rPwA2qfBLU+InVf+1peDEzmURtX7hp4hpAHc1kONm+AKmaZ/nq/VaBesw8
a9Tuzd4vq4uZq1ds+xkkxXmCCsHFfyIcb+ePnbz1FMkZ+GXdqT+iWZTmo1gShuFWlwp34yEKdHcG
6OqfaSUtO0LeUKVRonmpC9q9XwA4Ao+YjsQjxHQwaVVvmEnU90jYZXUtuGgHR1RNdwzW1yucGz94
mZZu9M61dBqNXdJ11ZlTN6Nx0KsaDj1fXplHSetW42apVdywU/Jx8FA08/GzzAwdU21mThoZi62I
PVDWAv+ntbDmVZXS/4uzM1uOG+fS7QsdRJAEx9scNcuDLFt5w0irbM4zSIJ8+l703x3HmVIro/qy
ylVGEgSBjb33t77yJmrsIDvMomzadVrYk7MRbtQm14kPQ+86KsyiuQ3SEI0RCYjSfk4mhxoDE+Lh
lz473rjLgdm1m3BWy/mWWvEnpSTtwzpoMNzSRjE81aBUfnA/AuDUOHP+HGOBTJBnKGL9sOaKE6QE
PuuhIN+6yWzbvs+1gV1jOHdNsQchmJubIJooweREfUtkUVUYk6v0+8CyovbteinFpMzJ+BTqpOqu
Ejvjno1zDIGV2fR2s+dsnL6Vjkk5gwZoPKIow5YrQ9TNdzO3e1C3OYviFjzqcr+UWeHcWnlYY7Oc
lc4P325R1I2DUz0V+WQ4W6ojtPz8PyoYloMVsnzpXbf6VQfAD1eJkch/neW0aF8i5U78RSL13H25
HbGBclVWHgJPlftkCttbwamIJ+gcbpysV58/zqq+Sd2yO9N2SochZTN47GepRqcxzT4ne3gIRlj7
OsMRFCuc5kIu9bSWQC71ZBRpnHXieJUzTpGU3MILUd1aFTu0G6t2bceivtD28/aB6K6ncYzWbNSf
b8A4YlCEiV5UHlSFpU1Bke5xcsr+6eNpe/tAuOcu5psolpDmnTfXk7FQoZ7z8mAIFlfMtYYLTfyz
J3G4/nik957n75HOcuvwA/DENsryIPxIXUvSTBsZ1L8/HuRNbn3pOTDcpZRGS570zt5PQ14Iz5ux
hOUdZZib+eVjFFnNy9R08mH0Z3H98Xjn/GUWBMwQeoJ5T9D7jPMeuy5r81bNTXeYUN29RKIuYUhl
wvlatEm+UW5aX5U6egohfXwyukjvRCsbsl1V636eXeWunHBsfmhbGRdKUe+82MWkiR+3wE/RaZym
3s0pQjjMB3dw+M5RkVJ26jtHXM91//rxHLzzYpGb8OXBbOQy8se96a8CZkuanQ1eNwc1tsXaqyyU
mEJe6rB973loZ+QLx3qMHOryK/4aJVdmXY92oQ5pHlikK4p/Zhx81zGV4Uv1y6W8flIwwU2L4NVG
mE0bJh/g6VCaS4Y3Rl13yMUQ0jdZWVdkg8tHwmPzChbpeNXkc3zfiWx4RtNI94ga6/vZ7KxfzhBF
F/aBc9HxssS4iC4NAVRy2NnOugF0jZWYX07jIbbLFDqPNxBmB3GKsxLHmQ3M2EN+EloNhsgNefON
23W4/qR8Z5/GocJVKlSNBbY1xIxwHAINwIBLakiWPZiuSyu1AY26pUl7Xd5HV3Uji3vhldE/uSzE
o++M9byZZZl/E7IEYRq0JPfWk5ztzwPb/yNUJnO+sFe8KVktj0xxjAYWc2nuP3vkOgBAgnUu5Zca
GymXPNe6JwrZqRTPudh34h+y0epI0WXe/cvFvBTnDApmvH3YSeeQr7DIKsZw/Rd4f+ZdlWrzO0Nd
InG+s5hZY4uIjW/GoFJ8usK8qsEpODb7g+QqfCAea+4H1yx2Noi4zccP9M5QyPoRY9B/D2r0z+r6
67tB61/42RyqQ+4UciUM4rrCK7+nTVtemLo3xT66C5YlagKaY8Rz4mctnMgxnXI+jK23nYXrb4nU
9BYN4i83TdKrrE8ufKlvno12fnSgklrqItR0zyqpST/ac+VLdYgU1xwnN78SBxqrNo+7r/9yFhmJ
T9BfHo4uij8dO3/N4uBbosybaDj4PSkQKADjrp+Ak/uWF154YWc9a8QYjLXUoD1q0Ivn3dlO501k
t8La7w92GM/Qv6vwk9k5eo1wZLEIG+Jt3YglOlYvmovYD5H3/ZVIcGQ1Eu0+f/zgf6rRJ5shv8aD
GAvvAFLDG03RlBe1IZJ6OKRchVZD4LlXegiGHTU+Cpva9L+E6RRiZ966XzyoHlsups5zC7aIDEGw
T63OePn4J7331n2DvhLXW6LLc92P8LqRvLYcDn1vJHd2kRnbGGTkDSnYSwvsTBL2510gqFqa8YFk
8mbOTlFof+MAe1sfhOfSW0wpGsQUGRmZ0S3k0dUc+FwR/N7Sz37Qc7uVuRPsW6eiZJ2rYnwQXqvn
VWdNpL69IacDy/C68jeq1CXlxq33huwT17GWifrpcq1/NkchnvM0Np4+nrZl2Zy9SNaVB70Q2NgS
s5zuOZYewjlPpD6Mc1nup3TIsSkIywun1Vmv+n9mjHdj0M60ALvPd4GcWqI5odA7lGbcbkXj0ftf
z/Wuga78JYb3vG4K/JrjojEfPGyNPs29zYxNdF1PnR/hzFX0twvT8opbir76eA7ehIcBHp3echux
KDxAPDmdA9NqM5WAiTho0wGx1g7FNm6ilybkG4uHsbpwjL035UhA8GJH9MTULDvmX7tGQPJ9KXxP
BzLsVOhCnW7rSNcX9t13Hor2GFIynJjm0nZ1Okor8XVPrHo+CNdYkoRJt6+mBEM6Yxb3VgeT8ONJ
fOepFpETGyIbL+fH8nv+eiqrF7REBNV0GF0DKKMFWQu0ZLb9P4xCXMnhD7hfnmNLizpKChG106GZ
Zl5OPoif6Ogv6dLO8aN80osyn15VOggYyz+bPO1Yo98EKW6Jqdfe9I2jn3w3C0lC2hQ+CvJMe9X2
xbXZuNTJOxs3KPJ80Nplfpc4ZUN+hrhkIr1zL/1EIvpMCPYD87bPKNCVY1peWMJvZ58gGEEdgRGK
NpqoT2ffLZy6DIVpYuEdJbu6KaxV2dvxhc/47R7LKEyOjebaAYN8FqC0wpe9G4bmIS2DcJ8ORrGZ
2hBcmRrlhQd6u3xpmnNYTcsxwye5/JS/llNqSBWkVu0cfIec9ASTYT14rXsf2I2+oYIsNx8vrDdh
CmuWoQyXD4at4M+N7q/xJjPuacAxggPPbe69zBlyyiuui2BmRmxs9cm0r8mj/Ph42HcOUpix3Cbo
K+MwQSR1+pyAaUm+tkocaCCyrtgVlHioG1eHtxWr+0EMWXRfIU/sP/u0yXbUW2PnR2gVTQpZSwSH
Dj6eXpthQMbw45/2dkktv2xJ1DjcFunMP/1l8ehimmc54UHRYvGVTzv+VmAHcGGUd+YdiRzJDBdQ
DsfPWUwfWrUVCpWKQzaacLVyq9m4kYkVVRS3zUPiJgujtLyEpnhnVJYWb5LjmzbF875Xs5FhVDYU
HLjBiOvIhIeIRbb1kuYq3pt96WyzIM/uPp7Qt0t6QWG4tLwRcvO0ZxPaTc0c5MFcHFuC3+sgRW7d
5S055a5C8GNM/fPH473zAoOF2wUlkmZ/XuTpC2wsYQxpo8sja4wQkXPtPqEJ7cKe8HYUFH70tbJI
HI+j/SzapkDWWK1y66PrACJL7W5jdLhofPwo5xsP93u0gxYfJ92REIzOBqHOYuHC4DnHOvTu2Zjc
W3hKchU7lbP/eKTzx5GI6RaNIEE9QTam3aeTVkrudjVx6rFQfnPr0NO71lEUPn48yh9M899h1zIM
q4+LHtscGcqz7c0zBW1UPWthTsaCHsIxsMbr2hrS5K7xhHM3uRHqKGDIw2rMJUZBtU+zxyZwBgdM
ITlrOvEVrkqlKXFOys1S0iASB3sdmGm9LxOjww5tpHV+Iypz+BzMfvDcGsIk0Cza3OK6bpSXRBHn
6/vPM7Gu+Vrg175t8B6yquf6zNSN5laMOUYmxdjcqNl+pJoeXdg43ntRXIf+Z7Q/WJi/NmyaCIOw
DBitV2a+kUrhwuiF2YWo5s3CW97TcgwRc9hsFWcLj1hDmYXtFccmzcQ6zyXEBsACu3wcfn28JN6O
ROS59IcvGif65s42whigyTyDMD9GOe9uFC4Xuppr+YzYYPOvh0I6ivwKrfgCqz5b40XZ0MOZ6+RY
GrhL5lizrWYcnW4Ws5cLb+nNtZVAEA0DyhVOcra+8+1hTLl1D6WdHUsF1KatbbWp6OmnHVbVBjTP
BANZz6+NlT2V4a9BlnojWznexVMMPTWl/nEhsHi7bk5/0NnDi6hzs84zsiO9KBSwzAJGV24R2n08
x+8NYy97FUln0FPnwJ3W9IuhrWWGojwyNm1QGJ98OVY/Px5liQ5OtxFQIwCkSAISPHD3Pd2t2iqh
rWpU1dEYDI1WFutmsiL6lpb44LsqJHdMGcTbearnbR/G6YXqytsvnvCYJAAbpeGDIz6LOj2brlJa
2aoj1SLvrrIq7zotoPn2SYoBRhYTPX38vO/M6smAZ9FSaMUNjWp+dVRZX+zdaGwQBQ/DhSXyJihj
0ZJTRXDIM7HDuGfT6riaPnDILMc4q6H4inCxgULe7ExmD8uRxqHYxIJ9xRrt95GLO1nqOgFWLQE5
z5k9n4waFNePn/2dyYZWxun0H3XkObIi7WhP6q2wPdq0Kd/lwnOefRrYaLXLzfteRf+tcP1fVXvv
jOcDKoCQsUSm0MhP11aW916Scm080rc3P2p62j81DXbsESSg+9pOgt3Hz2ctqYazxUydhmoTpyJl
8nNKoaybypM0Th5DrzWdXVoUjrVKOkUDjxr8+FVko/8czIb4R2UasjkNxldx1+G9KMaweGg1K3UD
AzS4dgiPXRyaxsDYNOi0jFVfZQ6uX/zHu7YugS/a2vd+u4oWhgsnxjtLlOIPCUG+flSW52UCWzsi
x76pOwZ5b9Kz4Xe3lRmGFybr7SjcTWkLW1C16EWcs7RNn4yUOOJZHZ2i09tIJMZV1TT/jpJC9MNV
yAMUZ0CjIEF0TnBL8hF4Jd1nR3fu8rXpY4pGV678tx81CmEL5SsYFmhxcCBPF1rHdp8kMpuPBVe9
nQFOdUuL5yVO3JutEsject4tnDjGWjTJf18oF+1Ba8RBf6R8I7ptHNuoLmQOUDWMVHufSm1c01Q2
5ls62w1UhkF+IVJ+80HxC+hZRB21xEcs8NNfUMwT9xxpDEcVC/t2GrA/ZR3TFlRoWhCWXuyPP6jT
Sw5nLvUhHELw2SIPvuS1Tsczy77vMreZKULW8NvxTlm5PbzrNHfklePQPxEnE5SFj0f9g534/5/x
f4ZlzyANi6LwbTaN5g3V1445H9Qkgfp4lZJIMTDV2WUugkTIDV5y43mRoCNVxoNx7SLCJoJLy/xS
2eY0pvrzUxwMAhFneyAgwauczoCV0ApV2uTA1AzN28WrZW0mJMJqHfT/qrD6ZyielWs8alag0ecf
pKK1NC9bF60Dmo99hTaD3pU4vKIh8tLF/Gyj/DMWtwNWM7dJnCnOnQ9lKIq81blxCOok8tbOPGW4
o4f0fhKWD7gjW1H7NOAdV2+I9bAuK9UAyX3K8ubOkHNoY+Vk91f0u6GwkFFtyFuhyuaxdIJQfMLf
J7qh00Y8CZOi/6pkdT35dtN9+3ihnH6Q/3kK9hVU+JKsYfAnB/dXAD8lbotZjMHydM3OQ3CgTOwD
O7Vu9Dh9mfVo3KHyaH4WshzuJ7hJF+5g7yyOpTVkyY+y+1BvO10cydSJ3JXzfBhMt9t0goashGAJ
rUL733zW//UofXcol/oQiUte23lsP+hSKaGahRKIWrv3xXwdhDndUR1aho9ndfmoz74+DtGlOLzk
st3zWZU5PK3S8MxDQSPkJqEv6FcXZta6M/y2hFCS3alGBDexEaf/Kr3xn/e5gLzgpwIXYt85nc+q
Tr2hQgJx0HnTvqacHFv+a3vJgsbXGKhgKvLxo743q2Q1MKAjSGPQsxdIz2Ls5LPgk0MRuEFU4990
Y+xvYsdsL3zdp1v38myLbJdD3QfVQNnnbKhkMG0+rEYe7IItdZ3ZSbqTQdP8QHSO0AfXxPj7xw93
Jpf+z5CQM0isEOEzr2dDoopU4ZDMxsFP28HbDb5dN1vUQfGXMejGQ6lr+oCTLMk+DzYENfbc8s5z
onTd8DdemOm3iwqHVeANeCoSEPPBnr5aug8H4r0l70sLB4wdPyUwmyfkgJafJcgG0/wpaTWtiGVt
vX48EaeRzp95WNJlnJ0LJeNNw9MsqjlylZSHyI+Gm3wO840R0EH78Shv1xKdOhT0SETymWISePqE
wDfmGDFecLAEsB5DB9YmbodjNKnswlJ6O9ICQly+TJRAxG/W6UiW7kbFXpceqfKaGzO1i53TCoik
IlGX7jFv546QFx4rElDcaYgGTseKqco3faCyYx0F5UumKanRXGhto4jm2HaIqnsTldYW0an9LEbX
ZttXxjoExLehY5munZ5W2UQ0lyKhd+YABjE8zUXFTe1t+fO/tv5ZNLUvei8/jn6aboIOO/Rq6qK9
lVAV/fjFvjcFVBDgqUH9Ase2/PlfQ9GKq2PHiYpj2elib8zY3VexbV5/PMrbUGsxicLUdMEcQ3w7
+1hV2AE3KEFoDTqXd3h3weDyjBEFiZPQKq+9F9oc1ObjQd95NI8LGpc0/Gmhn5zFd7XCFQ2dSk3c
vJjz2HZ5PZXpv4+hSHLCyl76UtiOzrc+LzaE1lPacAfIw3UCtnJjCGHtyixMLwTIfwqtp4cXMDPX
oEHPIEhm7zt9WS6NXH0792SsDS9CFhQo99WPRHwrw0w/stIbiu2uoxAZmQ4AhZwmnGTlT57nrkc/
Bh9GrSJDmpALgCBYm1Fur2cUkkS/6ElKrNhWo5y7J0vHbbYzUte8cRJDpmtXjAm+RKgt5KrXHquS
RLDxu0QS4MPMyp1vmpQDZs/sPeialvvQSnkS0QGtsj+qsOixRHP4jbRD9OvW9IIn9PXDP7i9kauV
WVrWm8Ci7HBNc6j4ORtFba+KurZ3hjEAZCWdMKCq9Zv6ta0MHjOhB6hY0RU9zqu4VdZt56GwpmoQ
pv94Q2MhIQEx+2kcIe7i7tRWeuN3JiJCVU5zCfKrdcQtbsWRsS6qzIiRthhRuElR34q1lSnrNSI3
90XBov5dOYiBqb2EyMG1lzdHZ/aR27fK8H+WEhg/pgRJde9inYF1l8qArWlPpeVmyFM0muUsC0Ro
enbctUUzPyoxukLUtvAXwgcSNf950G1xKYt5llqkaYlTkQDOIjNL1ME3dbpa6gxCQRmp8h9fOBgp
/C4Kf4eGdPafygqECY5SRnldpT+z5IuJ9uXjj++sxfPt6Ge3ObOsYVl5ffnP6KzuJzSvr9VX+179
cD87IcjmNV5OtbdR+4+HPQ+az5/57JsvpV9HtmDUXFIDmZ1XtHU3QuC71KLWdbbuZK/7briwvZ2f
/+ejLr/qr000c+m8D9XIs6IQ8Tzm95kW55xpV2hMQ/vCnn0ebZ0O96adGoGmYWQhD+lqa5PnBVZd
v4WXIeaKtx9P5ztXKTZOj8ORYj954fNLQK6tga2lbI8uOsN4VdOtc5vJ6VdSRPWnOlik3InQV4nZ
089jQT9skBs9tbYDRN1v401jqmw3YXZ8bRNDXM9d7G+7krxVZCh9QxIBSWqdW9fwJuwLgcQ72z8l
CcP6A73yuF2cvpQYrSVeTFN7LMe25lLfQg1xK/PCDL1zVJMGomUfTBoNMuesDiD+ozvpLj82PeJe
XESCzTQP6CGiyfk/DEUUhvMvgDi6Gc6+58iWI6p8SVQQzN5V4eLPYuYquIZiNV34et85r8G/+RR2
aGJYztDTuQslIsnByYujiC0UvZTHiECitrwdxAzFsFVh8EXVevry8XJ7bzL/3NjptSKrdn5iQwcB
aeWF5bF3Wmsjpayok4VyPSd+fCGgPf+G6Nmn8gthj353HCXPn9CUZRpoNyiPlcSWwJsRlMVxnF2N
di9WcmzT3ceP9k7axzWACxk+DUA0l9tnZ7eo+3y085xSBFXibdNQUcnSMdl01kDi1fDC7yLP4m1L
YHlj2zLZ2nQyXNg4zndHrtZgrGifxWqVW+F5T7TsJx2SC+W1pmi1FFXRe+mo8KEQZvIIJTvcFfzE
FeKWbNtMUl8IyN6sKlI/zABXfBYwDQ3L6/9rm7S9NIKaUphUY8zuB4v4F/zpaod6Kb3Gv0pfBeBn
L7znt49MvAQPjpI1dzQywqdjlnMZpMRS1jHq5uqmQU7drGqjgExWVt2nLB/hB3R9ce81bbf15+5S
z/KbXYhnJv5k4hl96fA7HX908xhJirSOdthizujYGjsD59JN5o9a4O/IkHsSraYURlnMaFLOv5yR
QguRQOEcyeZ35ioqEyI8RMHBbVVHeb/QQkS+sWmz/GF3yPrAokTAYwxSPNU6xjfyIRa++6ICAbKh
Klr0WYWcKgDxyeAMq3YcjS+wVvzbvpL9/VCG4VYhVerWVo7otqLivuinwt+QwqvXsJypgLhdkW5M
Vptcd82UxhvwRCbUWjghuEQO8JQiOcwvwhqtGEV9iNpdN/H8KqH00HKdW3OzdgHKffPDFqENDsX5
FfQz/9qchg7erTsA8CkJ6iK4tcE0rIywMp2Vg+iroecMrf1W2bFzJ5NoAOZqtvVjVRWWvcJVxHgQ
vcOv16mWN5FjF686S2wodizcdVHGaHtnaMVqhVhrOHSo7vaBZ4OEDHUhpktbw5vwwYIfwDZr0bXM
UetZp2tER4iqG63t49yG4QTGCVOLLKtsl2DedK+JZmmANccKI4guC4ZrxLKIaxvBRQHvtrhINlNk
JZ+lEN5zbZHHX43as/FVTIYHkznBazMPxIUPiy51ftbJmrPRQJE8dmzyAdTrzg5YQAnmmNWIfSVK
ckTOfTq8tGXWBisv89NNWpJiQ/e7AB0s2QTtug9NbNTntDraqc79FUVZEMOuF4X2PlfYBKioUz/z
OBVfg1447Y0uLcgYpuxbPGOCVt8qodW8Lisj8fZDP4BuwVsqfUUD786rvkFStCoXLeWgRuunmyMi
XrUgRsLVHHo63Ol8zGiiGgfU7nB8QPpVFtRqbthh4OywxsYf08y7+hWWkWg3WSWKJ3cc9LSnjd7G
Bwd312mNL7yTsujCLPgK6Q18b5b7QNzCWOVf4dNpYL3tWD1ybY/uU4QEeCJ21fwShHq6tfwE08e4
7qL7PlPwWYJJIDIy2mz+7CV9JjYRpmtX/ehWegt6Jr2PjF6HmzjA5g4yBDiVjZn1wQ+36s2viery
bItBpf8zj6r5vkCGae2AhOH0M1CnOZatbTxqR00v5LiBKgyGw46XTYP3y856yGlswOHnMiv8gf7B
KgtuVV5Fh6oDT7VKrRnuEeAR7mlZPIJ1kS0Ma1u1X/Azr+E/dy0WPui9nddsnJuQycdXboukVoBm
SpL0qcmbyrgvFNSITRpYOt3XQRHMm7EpK3OTh8UonidBa/omNsyo2aSN0tN93swo/Ge6eY66rurp
IXAykX5Gkh2mB7cOHUEHYtOP6ITNRHRfpIH3GCSHNKpS4P6DHnDLLSc3vx9jg84aunuFe+XRaiDW
VRtV31KocR2mdyKzN2mUGR2dF2S2VlWR93uaPiCMcKcMoS9Nbv3Lc5X67g8z/4vpxNNIy5HVPYUS
+pNbZ63czSE+O4UQsYEqObW4XlKIx6UhNyGER30IKnMaiDCKxgrShwn743wF/8Mc95XKGjhdfdpf
jbKr1XrM2nrYhsKPcaPtBb4jhW/kv0hVuXeTneIiG4eWA9ZnNF18n6321ZadjaWy6t1boHIpmDoM
CYFf1VBWQCEBFqPDKdHgjIwiWvdT7+v90jnMv6EpKN5KShDzNZXf0rjp7XQSW1J91p3X6Rh8t2gg
ANs9PcTXsKCaL5EeRHldqqLO7gY3DpLHdpQeChKSYtdm31U36HXLJlmnYs5f4zj0HvzQd5lsOYoa
CZWM2pVZF949zynnnZhK9qtwcJsHqKvid69q+vqnREj4VLrAh5ioMLwfcd6bbnRlRtEVrejBlRkT
I61Z9HmHa6+srE0mx97a6VEn5YNdu3my7sywK3ZmNcCCoJINWyGt/AJH3jju5RWtjQDYQiNCbjxj
QjmhEukATVT88FXl6/rVg1tBf6tF9Xhn8aJ/BAip1dqP8gHYnZVEXwZDFQ2sfGG+0JoQOltT6Gza
ZnEYXiuQKt4KkE7+OpgNEg8rjmdjU0wt29aYWeXWCvgdmzqIklsn4ffBeDOzBKecJn6VXeLI/ZKD
gHRe1O7nKIPidgNhtbqlIAUtofUzFG1gSbhgi1xMgGPt2Vs2Sgtzr5C8zaoD0PU0c8z+bvoMs2Hy
BREN/JCAAqhtU3IIOx+uG7pp/KjreNbJ3u/N6LueW1pTrMHvXPYnZVprGebkkMpc2fe9AQF11bZz
Ym8a0l31gkOLHZI60jV2bj9RR1WAdJMVjC9uDyHsMVyTfWt+okksQMkQNtg42VX92+9KeWAvh9RV
ycj+nqVT87NuFOGZKxIY74304gpcfO0debn4q9bK0xx6VZw9iToxiw3xRW8BxEuGf+w888xNzEMS
xSvT3MqkBadrJ7GuV06cePGKZBMuRBwtZrIph5E0vQlcYj2neWVsFVrUaeX1QQ5bt6BLYTOPvtxX
EXeyddMa4TercruS+ptIv6F5d75Nrmpw2Pa6BPs0QE0vZG4jf2PpIHscdcFEOEFj3rVSqDt4ddbX
tCyxpgrx1FqBVVks2UoVrc1KJD/ZOGwclQMICyspyULtsaO3H0Qxwn0IpwnEFZEkCTrl14Ac6ZOH
x5/AUiI5FlbelTtR2trY2G1x5kkjxoggd5W/GvvE3mV5zS29rNhk8R0vjBc7yYNn2gqA7Lv8EIcA
LPWulIwdTofatH7Haefm69bIktcq0aqArpDmt7bK5x46VIWpV6qr0dqA7dIvbTdgC4H7bpPuqnLK
YLVmULfAevQQzcoMQ3RCOzBqdeBGP2ZMrPqbjI4KeBtVE1mrqQ3A8NezGOotOw3ZIkIcPqyuxG1u
Zci4PzSlKF6bBOuwK4Boxj6dEkCWSPSnGzkUiQvhD4zRyipy9ezYkTrUMFvwNDDj5qq3ezvi+PGs
J7v06y+019WfyiKmWZvlS0SYc+3elaFVGStgBtmj64tXt1lcdTK7YEcdtehT2seSgbedat/cajMQ
cMYqM9DXVDNwPy8BNt8SmRikYJMh+QdIYQF3jNQ7Lti9hfu6n9a2/MbubWNAgb8G/A1KUVw+lSw/
edQ9JIiFabYxYcsomo15P7JduIn8VWYqtx7zSIb3iTJGiku2Bg2INZj7jV2dU0Z3qQ1KUWXml8kv
AiwA4FB9I/NheLeJ75fZ3oTWglu8xW78tWSrHdcAWcbpZSTu71dSww/Z9x2EpB0Fga6nZkddea9n
myN/nGCLjAA71Z6Ag6+pguMy3QTpbIQHmyzmjL2BWVc/S8OFO2jMzYxxrx+5x9YX6bRy9Rx/kXZj
wWwaOye/6rkBfqd6D7Rao5IQNy6o2uc4DzwytniNYYMyDe7G9nV1CBIzB+wGpG3cgvWwUGFVPv9H
zEVoTc0xLT5rc4rHhzxsa+c37683XrKQTjjAoolh3DRsM9FWBa2V38VsGoC/lSW/FE07FlfCSYv2
RuY6jnZjnSn3uYb9ewcA331KTLuXOxpIzN9gMKYWP4hIZRvFUuw2xYhGbdf1ss82Oq/smkJk3+CZ
ksj+lka3AG87RagxsCsfwM/U/cYgI5VsUIGqCsFEZZNUC0TzMpizpemYNQZ9b5n57H2a7CHT+2q2
Wr3xEn+M1j4fsLGh4qlTNi5r6tdSZeOvPp08sab/sDoUZijq66loCSJal/bfFfVCiczFLopXqdyJ
s2LCsmRnT3kW3cEhSe5TfKySjRlyk4MwAYNq5w3k5tdhX6E9IyFufKLZeyRS973ueVAxtiRcYwAY
8cTFP3VteA/1NAixE+AdplXXKm9cD6WZWGuHjeiT4wDf3APvG7xtFylXrqas7X5xUzae4BWpI1u0
wN3GQJQT2GMR0Z/mWteZKexpPeSD/C5CMXdMOZeJXZv0xl3KZZUdA/OrcOMPLcag/I3dZ22kDXeO
ohH1HrxP++C2jaF32uTGtpGFNXUrHWZGeFtnZn1X0OMD6WKMsGwpxtmytmaaF/d5gYpjZTSu9VPH
Daf34IFlWodDY26jTqCEqMC840Y9G/ZK9UNSvhCBpVtfY2yIFBFwde0gAoIRBepsHUQNZ5o1TZy5
aYvpYTfQ/bmKrazbRE1RtXTbBLJZD7DkuFa4WZSt4qmYMfYzyN3vEUmO7d7oLGPv5RCO7uqKTSdL
WtO4y2bT+lQEfYPHXhulxapfquTcdgzhbvKuTw/aMfQPw5yyEpKtpge8ajt8eatOLA4y1ATCtTN4
hgdJa+7vepd/+ONcDvqtscfXrLPs34E/B18mZzTT61y4IAFFnKbc5orwh9H082ORCjtZjcpwjgMo
ThvCrfCrHdutpqk3LUz1ULeh0z5YtZ5fnbCp2pt2GuHFh8NC+QYTzH2cA+f3KFt32A5TUBtrVSwc
Q8uf7K95qVPcjlim43bspglcvjPN7sqCgBzc+XDF5s3QN+O4GcexeMh7FNZwFEYOPpMWNr1OyrRK
rlyvjH8IAvafXhjNag3c1ICCAM6Lr14KCs2pVcS/YAIX8klpSlBo1brxns7rabgKAypje1Kh+ncD
4Y7AtNTOTxhwQb2pQJc7m9qNAlD6C1ksXeW0Sz/loN/idVVT4GTXwieDueXGycMm7bFKMz/mumIl
JSWsTP8TQLGHWpZiBLHtRW8/cmH0Ji7I5CY4d2zvCYoCvjidZUWAlciOqjXFa6BHFVodQMEiTB/g
oHriGmRGAWsSJKd505rFBH1XDiTcsYLuvyXjQqq03cJDyh5mxU6m9C0sdT0qdWhI0e5FTtKuHRtM
0JUwh1JurZFyP+r3AlQlHMHkU1e3yxy0jvmscZbklfhmf9TxOD3QgzA+Jmkxhdc2bIuGgKsWD6Cu
o2lty2p4QT2G03usdXVvZFMBdI6efpqbtJSvQ5x04U0wz3TvTl7nXjWF1/yaQ4iyWwvpr1j1sx0X
m2AsqieAk+1tLElMrSoXNtoqb/L2K5jiHlW1UhOpTBEY3VXupJ3zCDDGg3CKrSt3cXpSrgZLE/jS
EWDfIl6E/hpK7BrWRTvBrrR7I72fZtM+6v9i7zya40a2tP1XOnoPBbyJmPtFDIBy9FQV5TYIiqTg
vcevnweU+jYLZLM+zWoWt3dqSkwgkXny5DmvqQyjs+VY4uhEjitQHTngFmkbg1b3dqt3zddpytGy
yA0j5SoZhCbu1p3lncuKSt2jJaMS7SHQ68NsN3I3ofJ/YSlFH6zqHGsKV4sM49oLVP0qCovpMa2F
RnX4XeWPIIn1x74kbbYt5usbAo5Yr5qhId9DRY6xWkIvKbK9PFG+UMbz93GH2hW381Du7I7Ev0Zw
zypuEBPwYQTmAsGlgNVgEHqQhV81It7ch5TtpKLmjO4mBY3WI44UHMjkA3V2oQOLR7wRW4kai9qq
+VINUfjj/br4q9rXUZOSFvVx7asX2t6Tuy57HITumvIvvSzF0c2OhBQVqGYtW4f3B1wWZJfNs0Wx
rciQKq9xr3nEoNyGGORm4c37Iyy7GMsRFiVnLSt8AYHO7JGaiD3z14SHfjgxxqva2zxtoHGAygJc
AR24mLaw0GjQSNljtqs3qmtshN3vOWz8auC+GGIxUcNUa405yNkjOPJVlT4G0imA2oJH8HqIxUxB
IZTQUeItuLMQITPZru3kU+lWq+nMuvVvJifYvP9tlu2A52/z4qXm1fGiBaHBlq1Rpc8eA7PdqOGm
bKkXbdQcj1d/mwmfYW2d6Lm8ud5ejLhoesjVWFdGzIg6NCKvWvv1qWbdspW1fKf55y/eibofsZyq
06MoiGtVUHc6usWedxbXJ/Anr3pYy5EWFV8P1m9otGP2CJtiByLUGY2K0yhx2+oSiWlHlOp1lD1V
0knBqDfDBAgtlG1mBLG2WO8UWaeCRl72aOwBcpyln8KzHB8CO96oey7TsRtdIte+Hy9G+5Rt0ptL
5sXQi31AQX3UQ9nMHjvrvh3uyN39vnJN5VH0r4Qk2KjKt/fX6Jvx48WAi10BsDlTxsrIHlN2nNV8
gtTviAhivz/K2x/zxTCLrTDRiDNS5MsIIdL6480NQtEukkYnhnlz+b8YZbH84WgESkuZ4zE18Dwg
G8Ee+v0XObU0FstfHlUBCD3TVaDy2qy41EuzPoUz4KZ1il/1Zth98TaLDSCoMbZKEmPluBavtW/G
N0R+0xNTJr0axdSBPtKfBQSJuZi++DLllPuqPA3So6wP/Q2gL6RVO92H0B5N7hjM2Nqy8S9pJCnY
LGWJQ04Vf4/QsnfbQQWzHtXpYKeWrrpVLnSOBD4OZGhhnnjQBUuX+G0hNqWpczeZ1iY06uPIo8ht
MasFet9BjNKx5lqAM6aBuVXgUIrEbbIpFfNHOl/37KKNkLyAg4CzR6fUxq00WAqyq9qUnVujN32P
YQbQE++VvrFB1DTFGR16A0MR06Lk2QqBb6dz+9ju5MmE+6ugY+vJ0NzeX05vH0ozKmAWs5opGscv
ZZR0ItP5+DajLfrjWm7r9/VX/866pai3C/Ir/FNOnYSvvvhRFvRKrCyN0iaUFLKg1IxIMb9N3vXI
xBX0SP1TPmknkVmL+AIOHbGkFPhQeh9ehWfxrbnTb8DuGdyILzA+89F5fkpPnB1vBrUXYLTFmvak
rtZo75PnjfvJ+lwUDoJq73+5NwP1iyEWq3HM6yilB8hJC7LOFqRbgXUoNDdx1X1VqfJm7b0VPDyP
+R+35z+f9Rfesbm8b6v22OASaMNPg0sIoR8A+kJSRCsE+QiDL/HT4fn5J+BOSFlVgIlAjP72txQ/
AA1BhHIWnFBQRgS/+LfBJT+cAwzCUGxIC5gV2/I3PJ4XuDaIh9bzQ8CrAWWNxcq8ll7kTFCVkoAq
vHczw7BdOUAWuq6/j2U1bgtT3iqxLNiNFk9OZYIKjZ8qocR8ZOrcxhhdul86Tr+D8Uky6fqGwy7E
Ps8RPYP+WvcgTPL3/6yyX2aqBoHgn1fZp3s2ZXO8zuZ/8WudGSKWqOhDzEJ2sBJmdcu/1xkQKzRt
OT1VyBHy3+tMUjALn6VsWJ0A3PDb/HuZyfzC2cYMSN8MGgc1+zur7HkV/Y2QQL+KPTDzXGe+jymy
cI9XGRUiIy5Ss9p32qB/Nj2KmqA2sGMZg2zbmE1hB6GiXGC6KO9C9OzPgU/I90aqy84Q5oDfcDy4
pEQwXft06FzFV6ZryHXGpjbVfDVFU/Nzof0jEWs+25YPPHNJgJfzH5KOxw9MXXO+WMb13uNEdpNh
mlZdjg5BLtfWWgKZ4b74mjc/f/MfWZvezET7+l9/LjKInzNkMTWkOkQE+K3HA1Kbac0pEet9F1ri
J7W0rnV4oIiLC/2qHczPMUZgZ02WRFsLdIQbt4iFZ/ifUVs3TLsQussY0IgTJT3uKIbVXnRIkK6q
BlMccTRxU7Uig4q3amwi2Ds7JZDH7fuvcJx+zm8AdQLwDwV9BYG0Z2W3F5FkklpdpZLVYIxCOQs9
7t7GUCZ0LKVOVtD+92JEKUao2/374y4IUM8Dk53M4rEsb/jni28lDFGXTtnQ7HNvbM9GQQ43sl+E
52nbtGdWo4ICMoR2l/sorxajIOBChMqpaVaW8/tPwvgyggCyiMrsc8LxYgoSeCU4u5XtXsu0eksv
Vbkwg6m7CDmNt0De6pvWLKV1U4vVztCiZq3WsUfrLzjJrX3jYwChQgAVIpbCRWlxTSzUIZYQbpn2
8UzcHT1MCay+7e9KVtDGGJPhUA1wKcNBNB0J16YrdlO8SkP0YCnyezv6UuZtH/fJZ2CU8iV19A4R
gSS5wk1NOZVovt5sIGzRDkD4g2Dz6gMqqUFZkY7W3iz78NII4DYEBRANLQvrywDfOEcBtb5pvTHb
RzgCnEHQZYlBX5DWYh4PWIjp05ofh5sMOO01IJdTZP05ZTqOB/SO2JdERBH8p04YfXlMCpQFVT+L
lD1QP2UTFeNo4wajOJEVy/aJVfTGdCB8yxYyiJUqwLLjsRK8kCxxUOV9h1J9ZptpmE02Tl1gZClM
01GKBOBYXdbQopZ8Ufwoa8Dc1mGLD9rKKqoKoASNp3qlWlI7rDG4QgZJCC3pc6eUp3Taj3PNefPN
T6hxusgIK8PTPH7YWqu0qQkkZZ/QrtlUiESuA7UrNmIzlk7ZRfI5YsfjDhRmhk+fJ53Ycs96dUcf
BpEnZAckCcG5Z77+8fitmoAnBrW/V6RO+5qMCKKddalfy3aeqeK+8XDZo30+xJgxeGqMg1WCOLRr
RImCk7BYa99SKxkzF7SNtZM8vGzsQRi8O0VNjAdLxJeEhrR2HlMjwBUZvBh+Nbo5ZHNnyngIK11t
7Tag3L+qwbddMjxUFtDvUb2rfJ0+B52pvMR6KgaemQ6wdNwGAAfGX3mWpo4MBOrQWXTf5wsOOMsq
aePHknb6oyFjhmh7Y+rHjmnG9QG/MLaChXTIU6zoQw5ZHsiCW6gj6DlfbQADjFGPEbFWFAkKq01B
67VBNWrjdyaWiQC3igxDgTTFWDtRaH7NnmuVTbIXxu7YSkG99qcqOhcNEEpUwSsA4SlsufgSingM
bBHSE1RhL0w1Fw7bIdIr7G5gQsSuKuEVsx4rnDU2XVNFg1vGUyTsCq2Pdr2Ifc66pLF0XYB/A9sl
9zhVZThHSyfO0UUxh/U4X8bB64M0fg4qi8AHi7/uo6g19no6WCtQEiJ1ez1cd0Khfss1Ob3BfhB7
6lzT9rKsBI9DkKgnFuWrDYwpKyxjFbb6TF1c7gkpz4M0yBtjL6RlvAGtMziZgBpGB9R6mxpyf+Kl
XwUnxiPpk+GoW+jsLGGzRhGhGCEH5l4AyLBNaJi4Wu4ba9M6Kab1xqvBIKTijm8vVL+ltgwxNhK0
frL2VR4YNigZfx0LEnlKDdEsBZm8fj8YvvFqHGMkjuRFpI1L3aKswKPSG0wLwymNuk8JFDgS46cM
/b/f/2hku7Oy4qyMyZl5HEhKNZBUTPS8fV9I+W4GFbl+IXjbjgPB7StvOFEHeGulznoTlHFnSDw5
+vGA4AZR/bQyYa8mcr6NUTdZYccW7yWTXZrpnGhh0xo2unzTCvSourVidBren94FNe55u8CBALQ8
a3VCQ1vkTp5FOYLSmLYHaEjoKwWoIru4LMXKTULPxGpjSFVCmadOANhmjJ3TsAh9p0Le5W5qNMiQ
BnKXJ2sz8z49juvcuzlzQQtqiOMs9VsVBdlxqvnWXgtbHWsVb1fQfd6hoyrtlSw2znMq8LaleB0s
UwN3vnzsr8Bh6icW4OvEnHwO7Qw81p9lbqTFuiD6lXoemvEBPWbhwfPr8IuGGd11GSjNY8tkjK40
NmAM0cgY7uWcMAdeNfQlF0lJQfpi1Vb8CUA0fruK5n9CKKkckSkVPOkyrgvxTpF5QTcMDPqyXNU8
wxbHlGkuElXxnbAoxlM1ttd7mDVOgWEGrHNpXNIhW4AxQ1G33l4IFJhsOiSDFpu4dQ0MYD0o1ak9
/NZ4xiyMAO8ECcglibtVEl1MJ93b46+6TfLac8M4/jiF6XXVmO2JFf3G90IbldYIVwLYBBRUj7eV
LPXYmdamsM9MFdMppQmvEW0LnN7TCypfo78LSuh56KZUMPeb3lUG7gVKKz/UROZLfBiRWsaua5Mg
ubq1It0EaWzV8WwLqtXAUmpzZ2Btt0qKcjqnI1J+gQ5ySsX9rTnj7s26h1sAy3kZHEgdAD2HPmne
rN6ge9+6aHqsO/l7ooqr94PA6xjLjMGiRrOCWxu1p+MZi5RMLgGjCXulx0wvS5VvQV9gt6opX98f
6PVNjQBLPQyG+MzFRQXneKS+rbEy1Cz/kAdlgzJzPt0r2tj7uIoPveCMpRYJThbhJsdFGwM3bLYb
/VuPLetkp5LQFFcnHmheDMdRhgcCtsbtAwIcZ/XxA6kZxOe0yPxDolfG1hDy/qYZJ83pKyPailHd
rBBjSS5aNStWpuWZ11xLihP8EfX1M6jg0VVSfnIXbmvHz9ADJDLrJAgO+KUh7ZkY/UoLx99rYs+B
HrFTZDkQHkLiCRGt41GyukLOENTdAUIB7SESMBeSxf9i2aLtqs0KjlRN4IIej5JWOWJPMnSHpp4Z
KEK910Zl1+Rl50rt+PT+13u2uTj+etw9OUKpes0m8Ut5ozHTZcGsiujAie1mvpj5Fz1KQTA1YLtK
mypotCsV2WQDyzUvjW6Bt2FhVRXSeNOXIEJXk9WMd4lcWDcdTsff5aygZ+w5pVFulFSvFZLlDLNF
rTGq7fvPPu/fxaOj/TSzLqnkUuZdpKm61AkW7rvRoRbrs0jHxb406rs8Uc9FLXmQpfpUL+31JqdE
oj0rTzxLfCxWuhYF8RTUSnToTZQQQG77ay9pxVXhddaJEPzWUNQcYa6KLASu9ceLIMlQ0VBaKT70
xWgBcTJ1t5cgLo0Snu/vT+NbQ8H8AghL+NKJLMdDVQhva1rN4Uz+G7lTmfsbHfukXSBL3Ylr+bOm
xPKTMQYVQTxXDGXJ8hpwvYsVtckPsVq2t6ZeyV/8yTS+65kofW2lUXlUulYAShrkkqOlsfElqOiT
2mmMExuksFC46wAfreOoAoDfw755iGMcPB0fD/LBKYwIqm87aiV54NQ3Fx5Ei8llSSoTiL+wvsli
LVfZRypAbAgI1VddKPTvVQUVy8ZmsMOLGS8pJLmg/EYIS0o97h8lSptAKZMLX++GC7H2E6wnfL3n
ZjdWuuIayaTgYRgFvZNOk6w7oTXI47no42ICtDY0b6t+ECenk72sWePdF022qhflV9wqC8OWvSD4
JhaDAl4lyqtkVUIo6uxmiPofUu8rHFtli5cQFVN4WBb0F3iVie+k45hfVQLenq6EBCmpvd91lZ3q
sVC6YWTVF3R2BVzIm2G4iqXyrkFbM1olxjiew5ATTyANlDkwLT7urPxG7RVGObjdRYFaVhK1jGFG
HlIfOLwtsVZBpUddNICz1DBpkcQpwrllNHVIoIMZf/f0asT+DwOn27yr0BdVlNL4PJGzN26bNRBl
zBJ2XecN9c4kK9plo198SvxOc0QMjK/iKsgLR2+V5qor+zZZNabS3YZ6ZD3U/UApV077vrMH1Yif
Sk0Mcf1OE9l0+qCRhpXRN9EX6AjCqWvQs6nEYia4TjIXCPNRwhTnLfeihhnhgN6oMIIOaixbDxps
ObBbwGhTW+qKAvQmDs4soWB2KxlFkM8bJFGaxlYo8luOKqX5Gn0Nq3ESC/YsvsG594AmA2jCvIK/
iV6J+LVB/CZyzFLNLnmlonPUghweQ+gQmhFcNGrYTeJLiq2mWnbV8AGg0IS6vns/erwOwrMs9AwH
BkEGG31xJhYtVA+vtYoDRDcccazMOwuk7qGBcrUKEIs5N+L0FHDidcSiNI6WgExqyujLC5esWVVj
dXV+kKhauyWg4LWMbvRKrPpx//7rvU4suNXNVUQQFCbjLdZ01QFGyKWoPPgSfHpdqjHuGobf9Noi
sWCUuVwJXNQkpVucZBSQNchzZXkY1Dhwa9G8xiChXPleFzlBM37MSi4ZGjD+1ftv98bVlb4UerN8
uLnOvYzHo6QWYWoY9aEm7bgXDajWRi4Gl6Ohskphot3AYkhWOsHPjfXYvKJWaj1FQYDPWZV6Jw70
Nx+HLQNJcO6lvTrRmw7Z6h6i0WEopAFEXXqQqwr4mdb22NMGrHHRHG/NXMrWFeBfCCVjd5uCxD+T
C4h670/OG59eo5GEsp+icZNRFytbx5MtUwexPvQlik/w5WafYlhB74/yRqzQyCSBqrCQ0fFb3rWg
eEkt3Or+AMNVuhT9bnxo4pykGRZTA5hWHyubI69ciblan6U867iSkE4MnVJscf7G14aDSBfjnHqq
0FbmrvT9JoXZGU4PbVLXravpAi69ul8GujuNcn0+iMKYuqbHH2hXd0W8rdJKe/DCRnLkRkgtZxqr
KD+R0zxf81+GRYoQLDUmEy/NZ5jPcVhsJbNT/XAcDhYdto3c1Zyaca2UcCindUMdZ5MpdX3BF7mb
si66SzO52OQyzK6Artg69aORkkWZnw1e1q3zoJbOet/L3RhQ+YkLxQLXQoeDZ6WQhRKzPvvfLWFT
1ijpYYPI1MEXjfFTUqKBjDUfyO0wTqxVVUeCG5viFrJf7EislY/CNAi7Gt+Qs9LwrWs5sJqvkQbV
6f31sox983PNe4MtCxXMXEqNFF0b1JqejYcyA8NUlGF33srYp5jtGPwvhmI94tGC6jF56OIi4mPw
BaNQHg9tCK24ELXSmY3WN60SVCdy0OUpMr8VfQ9MYdhxwL8WmbXYiIKnpfp4mE9GuONBfRh7z3T8
qOwusyQ2LyWdpOb9qZw38HI5InGI8jgddSAci0Elq2xD3egYtIRC7csD3BB1EFadTz0Kx/tTJeZX
4Y23BNyGRi5BBYXL5S1VleSkqdsGoDwSE2uF5AQZeT8MLooO9L4ce+VGnJsJ06BRD+mku67K27tC
Sa1LXFlOqTC+Med8Wir8lJWY9hkJ8TJJaQtLYG+p4oFyZex0YTt8zKk52FBfpHVZyfB60IY9Medv
xQAQFnxqAAH8t9xXZqUChynM6aB5gnAOKx+dVDUs3Xzwm00ta/pKgcR1KKosWYtTLB5qWm8utaTi
vO2bS5wupHOtUsXbthCanSAW0wWZfu6WOgJZ76+PN7ba7H5Cq5JwMGsNH0/QFNMHiY18OlRBmH6C
1iDP2ZW1rrr6lOXKvNQWS5EUgNxZYWmAJFnUL3IJybZKTaSDakB/pEsx7hJkONYoWaHnPHYidwwk
HCCdNSfyt/krH4/MdkOKC2UmC6nu5UsCJRGpPVvTQe9G8ayp5PHGi4T792fy9ethP03cwnMI/wQc
6Y5nchzwTaQZKB6yIk5dZBtTnOvV1LbUPF6jVDCcVWXaXUGI7E5kOM+WTov3e76rz9kisFJzEcRG
9P68NFTkQzGpo9uYgvox1Twdn2WrlQs7VcO4chHrENGs9MmcGzRlerexDAmqnpgaK3qYoohYYAeY
fxqC4k6uA2070PqvULGa+E1qZF0pRl7BFQNZ/mOQtRR1QcGc9qYetvvZlBgB8OTGrEAurFkGPlRe
hCZ/qJOWY5OuatNZExoYE6PIEn5rEVXaVSHYBnCvifKpGbVgQNSpGK6htOYISgFZKU+s9ediydE8
YY4nIpKF1TXuP1xdjj+RCT2STpwe30W1WJ7HmSy2bqTlw4Uxhom/CqyklK8FuhapnRlqeouBaSQ6
aDEmEqptNRzSYUpzONil4gu21whoG3RqeS+kLUDcdJBNe8L7ULCHLMuQc+mQP6Qdn+aoYTfAJsbB
h0CfpmX3ccJz0sfcEpOU0UIv3pY0ocGCljbLlk6K2V1BKIu+vr9En6P98QTQHkOylFOf8tsMCTwK
h6iz9MhJNuWdoQTBeVGk7VbSoPs5ka9nPhEoz0Mww215xbUm2vp90vR22erIpamlMMt94NQTONUY
KEjdowyw9YfYWiXII6AforHpXZVGx6WJyGVoG1acF8jQ9sF3lb5UszKrOFp3E7UTx8uM6hpJDmqM
qY7F6FoSJfXEZX2OXYu3pYhJls2YXDiWTCn6FwVmZyaM4g6DHZ/TRbH5csGZF1rqhlWSr1IIiFvR
D9TGntK4PBF3XtWxMRrHl8vgxU3ucM/gzZfHj9rGbd2itHCHHEu/jRFIWuVGE28bEXOhydfandDH
9SY3ESIQEyV3+lyPbgMjHTfvf/kFRpvYjmHqzwYVEIwZfnX85TtxCJUsy4c7HJSar4bUmyDmmkCL
0U1CbNnxC43+0SAX8pdJnLgY+UbsX2eGLHfrZEya21TpZqf7Mfn5kf6DB/6TUPziI7n3zf0fT1mD
LMrVffr0rz+doMJqJL2v/0Aq5j57PIIGz//0F2RT1D6QvrFhUa/FUHVu2v+CbPITjbYEuR34dzDA
nEj4uTfBv/4UJPEDmdac1lOjocE1g+zqvP3rZ/PvQi569j57/o2/AwxeZJhAnDRIYIgr0iWkBbWE
81nK5MfwPKVtWdTKmZzEFSFDgLbpFgUOWqEFxT/jeKrWUqSUaxXzFQmVjPu0w5QJwSsTW89a/B4Z
UbHD3+dm8BUwaJ38kbshVfiuiaqrMoDV2Pne9NCVA0VTKvMhqMYx26lefZl3ffzzXvxbq/K/6TJV
9wmST3/YbfV03/6R//hj39w3fLbwof6v+Zc9oKVUhX7Q/L/jP9Y//+w/5fN3P/rD6nkN3LZP1fjx
qW4T/ulPtOn8N/9/f/hrJR3GgpX0kLdZM/82NHOzo2U0F+X+GSu8fbqvHn+tvj9YgX9cPrh5dp/8
9f/qV7/r55I0lA90uhUV+DDtOUCD/16ShvyBtYA5IHKNQIGll0tSkz+QUICXmG2laDHM0Li/lqSm
fJgbW6Ip0afBkg9R7b9m5eZnRGdC/xGTu8jEGJp2gkXlfW4xUetfnHK66kOWT1NhJ2hturbSSF+h
m/G1zEbNtVpPWbfaeNdz63gxeb8e4yU09zl9eHHeIJn9fLpSZ8LZfT55jmOshSdIkVtedNYB0rgp
0NhDyqX38s8AVtL7JAuEjzmaH6vO8Jpmh/Hr2DngdCQuJnq8CrK8y1dqIZ1HSAtAYCOTPscHIJHW
VSLmX7DW8QMXV7niSWlbtXDaYoB03Ybdj0DvxcM4BeUPIYKkmUwDeR19tFWE8NmlXkj+Q1ald5Uq
FS3VexOlwymUhS+jAJU3sUBDZm1m410B2buT5yKtJpZUtAPBE6+NJIx+ztRv7a7L8KHK6/xHc7xx
nj/z37vqunjK9k319NRc3hfLv3m0Af9v7Lj5XP3nDbdp79OXe2r+27+ivKpCAPnF0yCQzsD3X1Ge
nwBPoOiHtQmFpX/HeFD5+DgouClxw6R79YL8wY/oD9NWpVNPr5oqyu9sp+cayIt1TeWAM4b0QaPv
zAbVFtcLn20rysgLXfda0RzMFBt4IH/Rd6kjes+alNlnagyBtcXGI9n1U1+uEKhS/JUVRRrOg81Y
bUP5MsTcbFiVTex/TC1L+KiIY3gdpZb8eUT76iBptffNJz1d5UUP+a2MkWIUx26N446jIZF05wtD
i6BhJ3wU5FJxw8Eb7pBiodFkDkp8EVRG+YCY4NqMu+Y2BMlZ2nKlIqQiq10OsAMR8rMUXY16nTcC
UlB9X14Qpsjanz/qf5b3n3NI++flva6esofgj/2cZzxV2fOR8t9Zc189cF7+ccEJc3SizL/s14Fi
fABxAGoabyXuJ5wof61+xfqgA+6ih8h5I2NOwNX+3zmO9EHDdosmK7Bi2ASzOO9fB4pqfSAW63Cj
OIRgUy1Oj/dOkzkzfrH6JXbejHkBjkK2hI/f4l4fUctFWQFgkKJRsYsVI75uJkm/70TVW6MUQikL
RO3qxcS9dZbMe+poVPxiAUyD62F4LN0XZ5gw1F4yqFbkJHHrlu2VhMSH8b2yLqbooxrNHdzbWv5Y
NtEKVRzbt9C4jCiXAjuP3a7/2mqofBjiLq2+V3K57iTBjrut7O0SY9ilQbfT29us7tadFzm9Cnws
uiDDKiVzldWxjSykbcXTSq0HZ2yzTRdISACXK4xgZQ9lQDjs77/usmLGrfH4dRfXE6Uqc532UeQY
e/MyvCrt1k7tyRXWuVNdFyvlNvlUkTc6+MyeuKMtkoVXI88/f9HG7IdJELEpiBxPb2dVr/7aq774
UrQqs/BHO2g7tf5x4mUXGfOrIed764shc00f0lRhyGJXr9blat246L7YyVrbeNt8p9vpev/+kK/W
8PH0LvsvY573+MgxYrALV8n15Kjr/gRM9c0hMC1SkdKHeLjEDUltN0nNDJsZjIfJDFe6doNsipPn
n9KTZQw29uvN8WKsxWpJNCJ9FzGWf5VldvFobsq7ajuc55v+S3blP/ln8jUqS+p5dhtsqK0ohwFJ
ts/vz+nycj9/RouaIu1Z0k0O2cVTQJBtq2hujdTCSpFcPCkCe0IBa1wVuk3fIpRs+VRX+I2lczTm
YrWmUqWLjRwzphKDAm43WQPe1h9yhHnjU0Yt0uvRwMvM4hGwO+cuEQH75UIFHCnMqo6ZQ0VOdXzc
YW59y/TW8UiTLUMHftuOdbPOpiK9hG5XuwrNgXtoAu22LpXyvEjr9lrnogDTxoyfxlhXf2/VER7p
yQP9JXqAIMIJ8fgJKZqBI6iouKH9jiIbwFLXskLvXBFGcAOeELqeX2knQsainDy3pIBhMyykSBqn
yxuvCMwQBleqOy26f3Zq+lxtRTPcvr++5ijw4gSgSsc7zTLoFkcQ15j547yIEsmI6HKICvlWN0eu
CChptkCD9Uw7VKJYXKO3Z5xXqTQiP1npRoiGoO59fP8RllUjKgdkdggM6HPbnp29iFRSYXVozVvS
FvCFudKkhHpm1RdbNQTHjLkOlEq/+BboVYYEmlWdI+dUrONQ4gIvNPBrWv3Xxfwf73aLMAPoVJ8L
F2j5qOAxuUYez8qUW03m136xbtCQtIVwKs+joix3amU+KaHRb5vAjE4cxsue1jwo5zD9M3gT3E6t
xTTkSh5R6w0YdBzSPVVTERKVFd8ZchRvA0WhfS8H4+SqPsK9KFRhBAB8pa5Gx5y6QrXBuJ1q3C9Z
ATwTXrDYDWJ7hQK6pCyiTyeLQd6XU7kOqD86YYrusWd0yK7GIEVEz0RLKTmz8jB3JHorFPtL/fbE
6liEYWDhhAWRChJ1JFiV2mJatMkrJaEqhzVYJKrCap9JrIoEjXIUefPgY6ZHcr82AzUZN6R44hcv
qMp7Q0xzfW1lPaJ0wYAUxomnmlfAi33DU821MsoJc2vbUJamqFz+a6ErKVsKodIP60m3po84gYZb
qJbpR0NrwtIWYZ5JsIPH4aGBy2i6iaGMkj1VVXRjpmmKqZMMyHdllNN0F6LAHLonnnIRWudjcpbL
oOfOhwRbtMgq6Vki/Ghk+pYY4F0MSZV+QRveg8fr647QjdI6VqTaNg14SVqEPFA59vmqNhsUvEe5
dVRPNR1oFTfsuHhDX/GU/eirRT8/IWxwg+IiUFwqfMc7LR6RHGlFSd9m3migg5rp0koqawxPq0K2
e2noz7AhVrZ5WHV83ipdRcA8nED1UL80xn79/owtP+v8ODicAIKlbwF3drHYCsRlm8IX9W2kGiXH
X5CuYo+LYgvmxP7toeaGOcHdMihoPgM8X0ReavNtmDa+sYUW9QQLrHF7pTIQZBZPjbQMsCwDetIq
YAco3QZ49+X5VZflUGqxtwWK8jBaYbRpUilA8TTDAzLJ1INhWOV9qyDcpDc08cCEojVYRsD7hhjo
fV/mJ3b1Eiz9/EiU9WeSz+w6oi8ibI+TjYk6tbelSBU9AsBTb61W24l+IjiREucbgnx+ngSNtc6E
Sr6TRmS6+mhqUBIPU7fwhPa81mHY2EZnNquqb7KzeKrTDYLJ0ceS43gldVO1+91vhnbBM2cA+yWR
Fv7xak04vky5Dr1t2xnTRQjOxh7aUtwmnniyvT+3CV9GGD7a7MsLYoQAiKHDnB+8WB9a7Fv6EGrW
Ni/U9mBWkR+tA8MqtgiOSxiHWY3/TTPT+inwFNRwKcJtc9S4wHNlCF4677/4s73j8mkInog/03lG
PmHxNL0G680AdbvF6a7c570X32IZXt8WAUURDAPUoLNDDT1ip9E64TFja4V2oRbqajJFoV43U9Tc
YUKgmbuuRz4BDWDkv50ADle87nBiuWi7KsISkE7p1kg1sdiA1+QKCKB+OgFHe3WqzVOLyxlwjRmP
AEzmeGqbICs7P+ZlvCYw1mk7Iq3be80WoeB2paVJtk7BP69qY9JXTTVhSiOjwvz+jL6ONDwDhEyy
H3I7evrHz6DXyEeYaN5tEVPq1mGRTBuvS/TzVI6VEx9v3t6Lb0d2h3QEoc0QrVeMGrHTTSQkhG0w
M+NapQtcSg31KhoH0x1UEf31+rlfb5wCxM/h8tXI+KMzMKQSSsnHL5mYWT9GcSlsszGrt4IY3udF
imp9ORHl4yJzhTQTVxi64AGDeulvR1hkPkhuyaBn9M0SIBNWSIOaU+TvitzXLrx2FG8y1h4SRKjd
v/81lwkjK+poqMXXpMeZimbs+zu2rLktxUBDs0BP1iNZndtpXuvmEjzY9wd9YwmRolJ+xZYdSMgS
VkmvlOOjjf1dg3XAqqmFzyAJtCv40qeImW++nolsC3kg3IYlU6oLZLkBK8rrcStxNRXxd9iiX7Hn
8s5QF1P3Gn7Yv/tyhD7a8RZ3oBmftziJ1agHtsOU7gAJFmsjsap1LbbIAoupdeIO9Hp/zEOxBwHo
0MlcyqWB6MQro2Gd1FGUp7aooyNWhBPIkF5TMvAEsCBTFJcBjwYn3vL1xMIVAsxD3ZHyImMfb5Bh
SiKLcO6jgGJmO8GEeZPI3XBVGXPmGBaeKwIGOXt/apc1BQ5fNgSIgTmtBzTwqtgYmQkixaa/ywPU
dRlRxoRiqqYxxTOjT3dG6lPYwLKx6nam7ElnyYggOrW/zP+aDyBM33+eZ7TecZig6DpzxfErIk7M
6lMvjzpCNKzi2LK2pannbq/W6TaoSD91uJGOSgRx6qzSXBnnRrzHoxEvE+5mui+0G88QS7vrEu8W
YgsS1YGUb/uibs/KqB+/pLBY/oe781qKXEnb9RVpQt6cSioLhakCGvpEQTt573X1+xFrZhao+KlY
/z7aO4IzukllKpX5mdfgayjWq3RQ9KvQi4q7RDXbnZHF8S7JxsFNyLp2zeindxJiCYdmVJK9qITS
Kuq7cj+MZuKEZmNcCCTO3zvHIR3MOaUCNLHkivVqmFcTOLnt0AZuJd9MlWw32nNW3oTdJQWPT8aa
gxWCWvIAxHYWQQvOJAaQuMzfhVhtHDBWfjbAnl9JhY79VpE81BNCzl+/0U9uWBiVaGCYkvHG21i8
0TCRof40lr/zI+9XISn+Vm+AXs0H1e0ktvW2NTDASSwrds1GMa69HGnqr5/hPPfhETj5SdRAARJD
fdxUeVhGzSQLHCAmFCCqbK9CW/quPk7ySu/jS4zG88MY1iqLS1eaThXg7I/DZTjaKYXvBzsMjto9
/mrlYcKlE8nssbn9embnt+rcLdDp1BE745a4uFXHZmzHHuv2HVy2vY+Jrh0ZqeGqap1salaT+N3z
TrrY6y6K8RcdE88D07ksxbFFY5CcbYkwnjV1hQ6zEK5V5DazMZxx8grqi5aCcr5iTNt6TIUfdZdI
KzP3ptssF2jdddhHfL0O5xsblWUObvI1eKpnTqJmgrTTgNXRLpMxNANY7kqpML1g6KgcqkAROyfC
fu7rMec49+NRNY+pkiCCc6IcsbiWvCrq64lC2E5XknDlSVGAEJjWX9i755tJlTRI8XREZ7LMW/b0
LvZvLbMVstIMd32GOW4il0jfVZNiB5PYXKhtfrKZ5hWkvkKR8RN0fqX0am8kGAnkdbfvPO0hEfX4
Ct8/cSuRRjl0NZPrqBD1WcJmPHy9nOcfKRMlNgSrS1hBF/TjVwNTFtavWUQ7bM4TQLklwiyehuNg
ruymzqgvfDlLigg3H+OxQ8E7zNDxZSVXbZoes8082kW417i9jupMp47+avQCfxtlpnDjtWG9F32M
RrmtICSYTbANsMQGoFhl60ZExz5qw/CH2FajDb3E2I6N5rmEtN7K67XoSpo6vIyLqOUfR/5GQPL/
4E0CioTUX181msaKXjePX6/jJwcuEyOhoU85F6aWbQI/Ri6nzepoR9szslH2TVemjLRD4GX+JjKq
qzKoxX0/NK1rDvxyCEfxQjj66eJipsq9RqZIK39xLtVCDy9lDOPd4EnlaqC67RZQAUxcH6UnAIPR
rVCOvNxgyNWtZmC+JGea+SxJ3bgROzPYIlfxgj3PtKoDPbRrXZ+pNpq2NQXFuhZUv3AN4ut9JpFs
dqVGA1IQVCSpiv5V4e+mhpJtan0SLzBYPjtnwFwT43PaEG4vNmmZFngaIeq/6yU1WjeFlK2mcgxW
qPsrrlx7ZWUX2fj69Rv97AgA4M2phhQKvIr59++OAFWKhE6jNrIr9VazxXzIKfP2imtVWn4hefnk
I6T6jgcqmHLig7cGzbuhQr9upQiVpJ0s5JIdYr121fpispaVYdhghptcGO+TMxSoIB8fly6oEnNZ
lcyrGVrFXpVqSXcVtcJbTSurC9vxPKqHh49MM+c1vX5OmI8LKExGAf5iinZer3dbSiKBA+aud3DU
6/g0M+tGkGE78N14F+LrT+dH/d5gy8ADXyqaNH7UFZFsRrtaQoNLkoT8qc+t6u7rDfLZW6MXRRjP
vuQsW4R1o98GFDcEjrLBkla5L3qHEc+frWAI8b3u1cWFm+/z8YAJkK1QutDmr+TdLtEkPa36lvXs
wgifmjrHgamFOs3btM3mUgvys7dHkEHDk5CK7tciesOFTPEtg9GMWkqvgh43p0bLpu0wa79K40Ev
h2df8PPV/2JR6YLNOFfwdeb8at9N0qLfU3mZFu2CQg42UWSUa1/Cp9f3RuFghKJ2/78YD1jVPJxE
RWpe9HfjNWWmWmkXxDutkBJbnpLs2ot4db1FKbPLcdL8erxPbnt0uWbG0HzpEh9/HE/JktwMcZva
UecUnF5qo+1QEzY2IB2hAKFeCl0vp8ZqBdteFIILwcYnhxrxuDiLMVDylZYxeeRl+BAOerwrmJvt
tdpwM0TVd1QyLjkvfz4SWwc9DpGgfPF1oC0RW3EZJDupi7yVj0vttgrplePhEl/43D+7exEfAwMH
8tRA9mFx0oxRN0g1deddIDbBj1iZyt2Ie866xABiF+ptsfOHzDz0+YS1k6bWz1pXX8y45kEWgSni
uUgmv1Vo1beHfLeTCuCwmSeN0U6cHaREveZOVQQP8XcLDUSjk1ArSKUte993ZlEIx9eVgG3gFVsr
FbrN1/sMjaOz54GLS18XcSeV4tSyYKzimSnJOHBu8YuUcEfEMPJP2qjSrYFBzrQB1jSq26aI1V9J
lUDX01Wvvx7KXnupm2KguIyylp4N1aEZKuylkI6Uv0WC0e21vlOwqexjEcvEJrnDfynE9TcOxsCW
8Z7emfFL12RHihrtbVtMrbmmwZn+9sKsH1YA87QXwN+1yTESuSSOGFIV01FupeQma5J65RFUHFNV
Le4EZXbVynqE/u1YE0dUUVQCU7f0dDTuQ7/H4E+Zssbt9Axok4ru4uD2glLPnOqIf+7VOPS0UVkQ
82h4BuMsX+PArGlN8jNHpukJ7UNu3HSAlI2jVXLAUjb4pgqTHjhFGtB01qGJ2m1r0JoPWlyysUcv
9WuxkorDUMpN5CrRkD7LNadhVfmDvqHZyLNBAWpje1SDeiWZnvWKtlH9lE6CZrgSlCrMSOtGODU8
doA/uJ9iqRmm0kuKZs2pHdAXw4NWj5E5EJvwJGh5IWxotmF0NbV+jjtPpF33IIT7MHryDcHQVgPG
ds9lE2bDVh7pud5QYO9/lKKZrDB30xWb4nAkuX5kKFjEFpNxmw5Qnew+8Nsrk7pO5qCLiPdbOKhG
DXExHL8BsIx/GIHcNSudm+ZFzY3ed9NGH18shJiMPQ1vFY8TlNduimkMXrU49KxdJRjSTqiqWVAz
7dqbqclrCwFgLLbsqgwrb5NpuYmfbDrw+pIcgI+gt97BGvTq5MU9vZUK2ANekoI3mXbYZgZXHXaJ
Eqam1nSC50bLtPVyM17FjdFhhxR02WOKUVW+QQey2apBnh/7KtZ3U6BRYYp08QCBqDgaZkWR22tL
Gg5G13X3RTaVSAChydbYOHhKDyKKht0W1c3oehIr8U7npat2jH9DZuuCgGDoCAo72BSh6G9bvYTE
4KVYB7tSrR/wRhx+ZqVlqU6jGh7smr5s4IPKYpKygVPxVzB5GNmqcPRwQ2394lnui+6HX8eRBfTO
KCO7rsTiRdHC/LelJs1J0ab2FfVpaWAzD4qrNmPBk+B/e4uL4qg59ahpP7QG+SLHG0ocdGXwPD3b
MAD6N2jVCYQtJC3TA4WI3pmGZ0ONAIwzcgS9xlHcRysBsfpnOTaiTUjxUbEVM8QB3MdTu98kUdKi
DiplKhqIufRDo1gab7x+MO9oLmFRmuHHHjkxKY1rNYH6FKqGuc/wte+dJJRazxH8rAvtUFaz7xb+
0Hiy5aHWUt8dfZwx5ETZB1wf+L5KJdKsVRkr2krlVn42sEFDXdUq+JLUkBaV04pB5a9bVNvGFTL1
LQTfcfatDSM9uUuVrL7DdQ5+kzIYvssxUP3M6yH9JiiRuktzS46wzwTTCU+lq3dWPyhPEGO7Xz0l
YHBcod9hORvGXu3UsYRt9gStF0BZkLQvVS9aMeRApf7uI5BW2XI/QYBEu9j72Udt89SPCQ7oSEGX
eLwqGN05PDeebAFgU5VCsjqWO6uNmqc6C7Dj62Fy2mZZDYA600Y7RuKkkHQX1pznZtVwF6h98RDW
Rc8Lbdm667ZK5d9BNWm/RI/kx54Kf7yroioQwBFETebWVaex1cMCIzpa6J0zacrUsddG/7Wn3DY5
bL2OPkjXxNddFA8/Oi8LfhijhG+q2IExwYVJtDpXiWdvw7q3FLfOaSBdkR0pD0lrIBSFOBsV8l6v
RWnFlzcgXDSi8E+zPrlPxbL5qRXRFZbS38RJU9t1EYPiIaFpfXUXGxWC6YXQl24K6rR3PVBuPfZW
Q1G57IU8uCsCVVynUmlk21yeOn9fC+ggunSshPt2UvRoFUZTdcQ/PjhaZmf96FnMBz/FY1yzvpE6
RpGrt1w2TsPhDhQ2a6+xVphmhkSmvhRtV6DlE7O3xMQXJnJbTHKcNEu9aWXGrRyu2jgMH9AC9l8Q
GQqe+PPVbB1n8Z6mePT2yBJZyGQLfCx4f5r5n1zFasWWEJp4hHERPrZ1UqJ91CWDjmrQIBSuJQiZ
j+8gsYiN3sHoc2Up2tEc23yDZax8nZSxyt4eBA0+atsI1crsLbz0Ss3z2ExBnCDQlTUW0ro0R/om
iKGYVlkBfcMgvprSujNsbISbgKpH2mL6ZPU+bp3mYO2aOpdeus6vN73fd6at4zAuwfUV+is2M0os
hlIYnZu1fVG4et4Mhg0/sblpWiQObRTV8pe0LOvbggCxdWTFGjpbD2BHO7IQp6LdFz4gULnspGch
0MyDWUzWv7U2/hHO/v81gshck/2fEfTAYeN/E7Lq90SR+X/9BZXHJNv4l0KSTkGQm4kcnV/9xRQR
CNz/hcwOrXPyW5LrGYP7H7C8+S+0LsHIo1ktI1tlQAn5L1heluCe8GtSfvjj/5QQ+DGRAcEPJogK
KV07tDX5pBblEUMbtJZUTTnWggwMLvYrh2vX2DQax4iD0ojHYTHY0jSd3i3V3V8R9Qf+1Ye49m3g
mX5oqJT70WBZJqaYjqla7VfqkXA7n80e4bIbU3ChADynt39H84wCDnYWzKHOT0eM2J3fv4vmNTRb
WgwDxPtJUA4CdpueJAROKAz7uP/lA83fU5z+R7nv+ZiL3Devkwqulyje1wHukoFvbND9G9fYDd+Z
RXVhsI81tb8Gm41AUGElEwV09XGCcMS9roFGfx9kuGlbcauiKhyPbtjZhFhif0mBZdHzfBvwreSE
eC9QKCiAHwfs2lqpvMaQ7ys/PsqeWl9XXrmb24CcRg+VOgq7UKZtqG699gb72sD+et+8YUYXr9TQ
NEma0W6zl84i1c8VOJ5Wk8v3DAXaRZVvQisvNqXQG1togpiw67XliF0uu3qQNSdgMTJ8uaLIom9h
SHOY07Rr/lH9nVWhf4OUMKVj2gwwCxelOF8mUS+S0Lib1JYYBCdfmxzIso2CNo5JQHfhtZ+vAgNS
HkYek/sJDZLFe686vdbNctLvMoRXHaTiT7gSXklpUa6LaOzxhZKnB9yFoQWWgoNcu2P0fegIxVjs
qBZXLrjOk9/iifX16zk7T3guWpUzm5NeNDfIx+0hykPckykbdzkMlC6BkNF431MAQSv6qtIm0LHg
qqZoOyZSdaEo8umagKqgVgiOdIYEfRy7SnwDQwvGNnxCCSP6Y42d8iihYsHTDt+wT7nF4zfbTKi1
rAAU+Tt0sje5oeS20o3jtTV4svv1cnws9v21L+C2zowndisdvY+PJMicrz76eHdZUcV3YMJKp/Hb
37GgvmS1KV/YhcvFp4vIbiAUJQkAEGksqlJ9SKTRcwoeTQsvsFLeVYWARH75MAzy92BqHocQbHFG
h+XrWS6kqZgZ1xuMVio3s18RsOuP0+zDoCg8eFZH1TqFSP7Fpu+qpCD+3tduOuG6bFYdeHgtnRFu
doRzntK9XHiGeYz358LbM8DmnWXLqCBBI/tw1OfoRahTL0vHrrXNg6GAifuhyutWv9Eqh73wx9DX
Q7jVBQeGYpFDrvEmO1L/6fG0fIzF8ZSQcROU8hj+H11dVz8lRDuAJnSOYOzRsPVaOyqd5FWvXEPa
q8KF/bbwVvz3m3i3Cost0OR+CoaS4fvEDaWtL2+7kKIECim3vbD1H1XJRiqrmh6TzA2fs+SuJjf7
feFVzKfdV69isR1QlUSlmzbQsdVTRytfOjmmlVbZHWm1eF+wQSprJOW95NCw6Jz9e/YUxLj0FUAa
SwGpToT9jziMfFTBG4NxF0n+bIrr+rDppiOmIbambLkasGE8RNhNV/33Kb/J1D0A6D55MPCQVpVt
p5yC1k2LfUi+iZCrfpDl7ddL9BZXnS0R3wtiXwjRc2p93K2Jhi5eDmj8GFfrwdqQ4d3qOL8OTt66
MLqN3B0K14tX2amrnfJn96feadlK2AzEZcm6yDawDEsoS5adUf1xxbX2VOduS+5g2KrkWO1Wni5s
7YWp3F+rS0GUQ4Zokc7F4jArAtNLBQWthzjb9PF2fK3ka7+zhezFUFdJ6lA+RIRR5eFXZbTCdH7y
76f+cdYvy9zhEFw47d7cupZr+P55FqHIIOWw8IWW5xmdiFKI7xg3Znfw49UUrnVjNfh2FB9qQGG1
GwzrtHyMqJqNWMa0t/536kHRnO1eaeJWDG1BW8fit7C3q5xEaG8YKxTQrkqVEtFGz9zkOTbvE2+r
V7Z4TKcLn+1nZ9f7mSzOLktsmlZoWNlw+t5YeIGtk3Tjma/t+KQoF/pdZxEcSEAwRVyT5BcSNKzF
sqlkeJaVqdIRNVf9Xlmn2xwmo3Wwvhv78gJQ4A2A9eEdLQZbzKwHdG0E9KWObe8WCj92U61C3aLJ
DO18T65sATjHZTi+6jpHoc5E/DRMRxxP8nGvRLdUHhtpJRZ2fF0G0Gdt7V68nuLV0NvUntGZbGGa
nkLs4R2MkutndU0lONYP4N7tYpam6h9qZTt1BzzhI9VNx2vFd/nP4U8gcmg8yNmlNsY8pfMpI11G
GEjKt7zziTYxqc5G6ThukJQQSyfV1tJP5bnXnVpee+GmTtETxBviuowdXJ2+PlneuChnw3MJs/Dc
ywTIH08W5OigjhasuAVgQbGjxrEmdz6B0bXzuHRWY3STaZu8X0XrQQPL7Ay/8F/pTbeR7Cw/9JCU
vDUlaVuOnoTCEai/Y1iU3medq/KtJddT/YQMjHqStyHFtHhV/S4LV06frfzoCw5tr4AalPkwSVdi
sRVcExX3/kKYeX4WzfuKiIoMeFYPWfba66Kmq+mzyDhUw3KJB1d+FTk9n3TfDlDbkA6lv5aHfeY5
xU2LdLVOvQbP5HWku2K9aS7d+28Kv+fL/vcDLS5er+mktB4GiYoQ7DpHkJ8i9bqP3eB2lsVJDmVz
24W3nb7HBlHS99nktoItn7QKMBKoOloatsr56bsYaSBHpgcupac+s/1bGu60mdof9ZPxs3DHY3Cv
veqebZzYXd60W+u9S48kN+3qaK69Z122lSc6Kr5uq3+4WkzN7p/SG2IA69a6Q36hTNd9R+HHwQeK
JKnYC7++3oJv3c+ztTDBXGiUNhBVlD9uQRlRP0kUeukonKxb7Wf0y1Ic7UcqXzWUn6W1Lqxbjuvr
aq/9rnCDiOzylrmnrwTi1jOS4vmrILnpTXNUVsVT+lDutD/VDVtOpLL23JoO1VXhZ3ikx3uFh5pw
X1/Xu/xSNrEM3d+OSei7GKDN2rBLNqWMvGEzWEyCxa3AySgOAMH0hlJgVW0K2l3xltdm/G5iynpk
FdmlL/mNJLVcxjnJAyYI7hJ8wsdl7GtLSPUgkI/Br4yOwiM14nCDwAByaF5vU5VJ+nVirTk0EeYT
n2XbvKofsiMvtN2lhZupdqKS2Ryaxx69t8k1hM3XL/oNjHn2hLSTKCCRcJ1hGayUYrBuskbVWhxt
EZO1B+5/7X4VhU591zxaF+7JiwMuDrcqSVsBYXLpmOFk5Nn676xwCxqYlQuKbDqogZ0R1WUXTpuL
w86J17syUhZnnol7j3T0HqefDXy6m/a3+SDdR6/dq/WUXIifz9I4zjZAof9Z1SWsXNDTf4/mP3ma
LSiO+Sr/0hChnZywvXBdfL7J3g22AJv5U6NTziZ1GydHHHZK6/jjbZ7XxJUzfPA5MFJ7QIyWeCpP
1qG4VgWkJ9chN7D30BpU+O+saVt4WE36tlY9If6ust06Mi/t1oPiRHfwwq6bH+mLXbd0bQwwSmyV
kKO2NFzQh+Mj/mt55fahrYzc67gkZJeMXM9qC/Np8P6dLGLfrG8S3Q8Y0+M9SDadKwFGXX0ixpzB
AY+C4WZHhDiYunbnFZc+tE+njGibjCEcmdOSTyn4faa2UyofvT/iqz/uPVq3q+xHcSWptJhvw/RC
bH2e0c/z/XvApQaF7HcZglilfNStlQy7KXY0a52ODxlzByLY8bmHzSaTrwzirFjU1/Ilbe75wjx7
y++eYLExu8qq0VNiyt1DldmkRUFmE6eP8cPX2+ks9p7DB5IbUENzRXPJ7Q38qh9GULonUA1xUNkJ
ZrNosKSeXQSyHVr/uE6xGG85r5hGeAU4EA/XVWJu23TV4EpVuqPuTKKTpLiBunJ5nwA/J3l+7O5r
GsWrML7whi9Ne3FH96aqeX3HY5jS3gRUi1FIvZf8lxAEgfnPT5nFpBefD6qlmGkFjIaYGS1ZIOZ5
vQZ9Kmo2hhOWuur02/Rg9o5nrvxhJ75kia34B12hG+FCtObHF9dj6ApIzOhOiapgTxnfKeT117th
IZ/FPlg86SI7gt3boQvHk9IwTxqUNq8DZTV1m4hK4U1Q7/z8qvA3uKDWk61UaLFJ9gDVRBt/luqN
SlPf89BSzVNXKSgmVIfe3E8ltiAUwFxMjB3g2eDAgwnJHH9DJxyxLHvCCk9IHL1snXZ0E2GbSzn+
zgQWxintLkRnCxbzv2c4C8tiQk+pcAmr1IQA4LXMDLvs9nuBJ50aOoO+qwwXazAl3lmk9tNdMjiN
fukePSsMzYv7buhFkGyZuGAHIkMH6sqwNlHPIjg4q1iBU/MpyBinXhry7ORcDLmIGLIsBGHz9j6T
61zcic4AOt9ai/ovI+CDOyjWyqgvHNdvCO0PZxeDgg8UEaKABa8uI7cAhqYugnQ5UYVrkLsQNzOE
XKE4s9Yw0cZbFpeVJ4GT03LlcB/FayPYSFTi+rWs2h2e1+g+JRvojlSBsJvBP81DGC1y1d7Wjv2L
dRDNnaf+FL6PLz570edPNy6utuTHqmx3x0pZq95GTB3rAGqEMmMtEbDOgWqIzrR5DarBbtRvZrlp
/L1ZOX1KAnHhU9Lnj/p8FbD3pFcEA3vJr8HxuJUx3hNP4YRCHHYzjn/d/dGdbFob3i3oGjFz2QWq
0wU/6KJPocvnU30b9oNDgcB8EI4xICmTBTgQ4KnBSjS3Sr1uzW344j/Eh5Tv0h60VYgiRLcJxqu2
Xg80xzHdbZ1geLSEVav+aYV9IjqzWm+7niIbTJa8oVQ0sZjfAp1y/G8v25nkaFSFowuhylkk97YP
/l6BxSHb4BKJxw77vZbvm4I0YhMKW333WqamjUrE10fXG7/yq/VeHLKBYCIRqbPeFFl21U+DV22m
q74kfsx9TjLHDGzhN4YRJSS5bINTIp7bdk9e9bP6HsX4Kdvej/hSBeizTTAfNXhFisoZMxN+gxji
GSydKsVVasxyHfKSryd+HqzMy4xUPJh7xMIxB+AZ3ofnZZxIaTVIJyOwIQAKwNRyu/mV/ADYFGE6
1LsTjiXYa/lb/9vXY7/B388W/d3Yi/tCGTA+UVPGDmtbfTK+ib/NYt6C2rfuWx/ZgBVBPRqk4y9U
e2rJ8b951FS24NA80JYXGPmfXervF2JRbfMtMe/DoZdOTepMiEzdp9hS1W7lO5daTecp0WLNFwXs
zJpGIa0m6VSP2RYIH0XfCdPW1jGla4NbXSBxWQsikqcXjpWLIy8ukTgdA3H0mGRVuhS4ygF83qqH
kECGIttq4ZamrTWucTELnF/lV696cZWkcaQqo8bA+vf2qXphj+mv4JOizBaehN+B6JSlmww2kcnX
e+zTG/v9a52PmXf7GyWcyDRi1lpTjmiXqZ3r48txQwCp3I6v6u922IBbRlPqwnZaKND/FSrQz6Xd
LiJBz9f7cWArMRql60WJfogTVa6iOMK4BvkJOtMdv+tmh0n6Q5U/Zwb2cdHP0D+Nj1Oxr5SXGauc
Snd9TAeGXiytQE+xkSzQ5dFWwspR5JoOy+rrhfp8+//9uIvjNvAKqWsY+eRRBFCdgnum3nnSE+3H
trxU5v0ssKDHBKdeBApBHfLj2jSJkPRgJ6VT1qxKHQ0i/MAllV4BUIProMBxIFwXwf5i6fNNK+ps
G74beLEbSiE3i1bLmSVhe2JzB9I2KhEPkVemjhCx3XZu2rnTNxohsbxuBEdv3TjG251KsC0qq1Zy
MQ0LMhe+xDhcyTTDmw2MLEW/1o37Tj354Trq0BfZay3k241XXziwP70W/57BW2Pn3X42s1ASahCo
hIEO+nh2xf6gGjpGWMhtJ9Ci0SWJh/OS5HxczQpJM58IMsyilpZIk5ojbcuQxk6ZgCZH17XUkn9k
rprs5Nat/TXaJKXoVOp2rNP1MOtwKo6erpNqnWRPWnpIkgNFN7lxtfB2mA5o8neCq8hIq+zK/mCQ
NRn5t0p8CdtD3a2m5DlRd1UGk3CbmEhGTtdFmthFUq4yHL9lmZqKdAy867A+ff0ZvPnbftghlMZn
hzAULdBCwwjv49YcQy0M9IFAwCoOOaEdTH23bSgzm5v0qbJ2RnMfFbd8rWl65SNTEK2nhLbsvVbb
hW57sZMVTh+61m/0q5Q/0rgCARvjYkmsRhBG8HAjCCugjUFG3nbVbIrEKfEdWA1oSxi7/lm+EjEv
os0GCMY1s/uvp/fWxf1qeosLQNCmselqpqcOKwtxLZIHpCtfTUfYW7suXvulkwWroLqnimzILPzK
N0C/UpBaq9WaklrB3FTH1FxJXnm+Y/V/8M6q5FXLMimbXHciCZnITVFsmHuaOsNWzU6VaKuJ09fb
BoNy0xEDV7tJDUcCNS27lekiAp5Oax2p/HbVyAdK7Pgdt7JLxxbFOUDO1NPCwY5Zvu9DaRffSV8r
eZ0Uk405rWrCdfhWWBcol+eh0bwVQLYiXIB4AWXkj1uhkkIJpI1PaKSuRnktBpg8NneZX9gNkCB1
k6tO3aL9uUfxyK6Gvd5cKGbOL+PsZb17gEVsVs0K5XpJ/GdGW7N8LJobQ3cM+ar33K+3xfktuZjq
MhIrNAVMFMG26K0aUstxfJb0e9nYlYXd5nvL28bVlYEHdQ4genth8LMjbTH4IvISU6UcvHlPlqND
O1pPXOhC+rAXhU2fXdfdTgvW2rDyvH1YbaToxq82euVY6F5xLV4qnS2YVNzbi6dZHABTpWaSFwXS
Kc2uGmNr0p1oV+op/wVurwQ+UF+Kyea3+NVbXnySIHpUdDiYPgDHbPxVdjuENm1d+Samx2x0y/q+
TZ9ZdUKX2Tn168U/T3wA3aDiACkE3XMV9Mtik9donWZ47p5SrQDYXJg4IKEUuGqs6cUz8sSdkkkl
uWy/+1jfXMVz+lVrSu/WBtlQhqLMZqy8m75KM2RSxj+mnI82fNPfFT7lxHwjvtHjz8DHDac3DtxY
D1NdVReCrbPokkkoCPRgw4CEDppWHycxt+oN9FLiExIj9LcgZsIGkqbN12t13v0nHZd0KqfgN2jP
vf3+3d3bGIOCYLQRnNCIeUGJdlopYQPAN29oMcWetAKqfG1xqgFPo3Pa0lRXuktzPT+W3p4C+Ogs
OoE0w+I6HvAR8eGCBid9oJUZ175rlnoEsaXWEQd1cxwot3i29Ssy9DTfCsJ1Hckno5Qecaa8pJsz
fw3vNq+JAB34NbqSkP5kWI6LSK4chrIJPM8/DQzilmFyCobasMXG/9NXlXAh+HkjFC+GQ/CDKhgd
PQ2w6GK42MxQebJy5o5amy6H0lpSAP2XjfzoJb6dFGq4bWSlWhVZ+lrGZFKKmAtXtTg9Q/qglNIZ
KOjqBW6sSfqTBqjfttq27BSyzUFVnJCDRdL6eBfoWnIh6l323ee1mrsQyCgDXMKhdZER4O9sAGTR
rKM80PqYSsqHFaSMteXFO69JDtrMGsv8oZldZQLX9FNh7Vf0kIoyLm1Dz5/GvEQtUZR3cmH6G8W8
0oNRcCNjiBytbVcddJcLp9ObDt3HFX+DWSFhNssxQ6L8+Gn1o9d6MtqcJ8iQNyiM2X2pRm5vhvXV
FHkPQhgL93I6IWoTDMY2CYoMYXVZ3ERmf6NFRXM1DBQLgZdej0i37lpFcgpPO8BfSzFLFoM7j3k6
bTsRBehadxOIbX8TCmLk5CmEna+/4OVpxyvAvAe5MjDFONPy83E2jd5GVqiJ9amLLPT/AlbfF2q4
WUNmrLQqBIgVPaMq0a7lmtjI8wHSwNYFBZcTs1VZO+wFoacaRWc5i2vvJgopweEbtw5pcmNZVN43
spETBI3puukKdCeEynPlgez666m8gfzfvxg0LvCuF9ErITyf0cwfpyL2g9VZaWEdI1TrroSwf5QJ
NVPduNHYSE6uFzX0s3arIZMDHUzrb9IAQAs093ifYNHW9kK0V5LIJlHNXeBOkSsrXPdvj/mPmCv/
fxqgzOHg/8xvueFdv1lDHF4rfJVeP+W68Bf+Y4qi/wttQAvxbDYm1T7Otb9NUea9OuMyCUwQKP8v
00UW/6UhLEWpnMamOZfL/0t0kdR/wWyGi4QhKnpbYDD+L3wh+Ps4EoiItpARgdBXF0eAJMTYqXna
cBcLFCJFQfpuxKUKg1uEnYvolBNUwLLerdbdX/v4f6a48J0CikC2AvEFlK/RV1rs7qI2jUzJpP5u
6lqkKUUwP0GZphein0Ww9zaMgiolRAAo4uzxRdwrFVHSp7LU3VVSkF0HUUoKHUGXnVTZjQSYXkEt
+4eYCwH2/ElPaF99Pc8F6Hi+E6A+AHabEQuKdmYYnZtdO074M9+ZedNt1SK21n2haWtoiCjP1Fq8
T1NRdtEGCnGt7uSdEFPZV3Ir2cZSpdmaXlG8x6XwIDWSf+V3hf9D0btLZKBFOWt+TkRgaEaASnpT
L1pcXuIUqBGCRtkd3M9grWew0rXMnyP0VNtOUBVr25pq1bEU9OOEAXftqXiRgiByUnX61eAs9jOT
G+UmEqtyn2L5cQi8yNomqJquG4D3m//D3nk1x41d+/6ruM47XMih6p77gM5ssptBJDV8QUkihZwz
Pv35gZYtNpqnYV2/Xtd4pqY44sbOa6/1D9Do0DsyEZdVxfq21fv2q6SUlDw1i/pPKTWLEMWUFz3o
Hmam4LSyNnZtFEtDZ504BnjAFDOSxL0A2UGNbjUrVK/yROoWxqD512LrkvbBkmpRq0V7UJ2YmCrp
xXViRd3MC2wMXH6f5u/fgOAHuTDOczzups70aam3+I0F4W2LR/M+irTnwJWTldLq9bo3jugzY8yp
F97c8jvrO0kdTg8it1GNCqnf01ukEq0S5YDYvW2NnpqeKT1HXt0tvEATlqiAWFu/8h4MB1xI7Ibl
Uiia2Zhu3MonXQfriQ4TCiScc++OaCcZ2kSy0gS1f+toBGm5MVxBXeb5YNy7lB9XpmNEZBIeVDc4
ltD6IWQOdgmDfi3V8oDpXp7uQyX31mYT9XdhYW5x993IiQDsuJK+VpEMD50k2WD90ZODCUOanwMZ
qSncd0gwTyKJsFKzthNk61j4lvFAahv10z6fZYeM438yOPx2Cs3jEf6eSJ4cUAQOqZsa5nD0g3iH
ogIodti7V2gu23WoBWupKrpvSqZ+92uDY0vv7bg254hJk8iVzmIorWFiO84PKdvxevqYRBfCwkua
dJCPieKIBx6K1+LQRUhcWOZt5WRqgdtoKF3LcQAaNhCb75qWg8KsM8Nk4eRhimXujVdabbrAQciq
V6ZWyDuoVKXtGIHaoG6Wj3eJWrwMdaHMpFHOz1gehqMIC7E3FxkO0Kef76bIRBahJR69WLsuBN/9
q1RYWwGknJ4QHFdhu6mt4CbIyxSFHXQL7K5rnJ3RQPteqx55J7X3pBcN1jf6GJjaAWns3ZvEEWff
mKcPqnGoIZKOrxsIlwa5p8nFJ1tdGJdJUx2VIM7vIbJVG5jyBvXfUFoLgitABUmMfdJn3WOcZgxg
LPHi9tEuCxZ5AOMhVBOKsVkcVEfBwIfSSxLrlwTh/w/r/mvUOfzfwzr7rYjr128fGcvjH/jFWNYx
sBtThv8M1cbnxy/GMj8iRh9V5vFLR217/NEvxrIi/53qEBVY0A7wEc2xaPfL3Ysf4bYDVRSfbcpI
EJr/JI57f938PkwIFqnvog7EbuC0J6abrK28jgU96ypYMxIvXC3cZKSZW4cMaoJuTUu69V429GUT
9gdkj7dxUyG5otrVgHujJ90ERrjBHsfO+6dmQJaQzHHSWQsvtBZxVW6d0sQCWbjKXBJ4yqtavVi4
KXR5vTU99zkLi8e6TtZOrq9dL9jijLqgvsOZv+6yYVnpECwdAUBztYHG/+yqJSBuvLxTJAOCmIJQ
RF5H2QSdch3uAsXaopyAfgTyfBYyGtDjXN+Wk+AL7+6vjoXttOdtWl9YhVa117WNElLYj8Nlze+R
2jmdt9NNez6wkyQa1YQG4GlZrKs8vcoAH7X6rVoHqybX1h+W22xcfN7S5D7I8ixEs54ptORbQf6r
kWag2+/kqdM1QozFeQ9JGP7F+HI4OepzQ+D5HrTF2nRvfF7hsfkwhOtQchY6IjDiF1dO0fVoUe4I
D5m3V9J4Hcr6MgiOlVkuiipejeCtIvJQrtCWevNcwyASpaeOheOljl1WwNH480GF/BO/q8ohjwJ/
1ZFvM5Q7AZefOg0WyHnYTp+uelxEy4DLTnVXo5zOIITbJEU0B9uIVLvKU2Hm4TFNr430LBMsBBcd
+9jgdX06ADyG0KNqm2JdjHSI1N90PwJXhBX2XKcNMXeyqKgKGVRJAVEnDApKJ2uHz7s80edL6vQz
JvFFDD5K713mIbDAaluW3SuWLRmNjT/mzJri6PkQY4xr6rSpye0OzaixPJcCVKcMS1C09hjuNeJc
j94VY8+WFvlT9Cs57PDmPh1Zy0MMvwoZ2VL+4mUa+qcOMPzAFuJsI3jPWP7p0kC4dlWI9f0gHNK0
WZXDMy4OiwG59wSweorAqfMd7Rr78miPT9hLnzYJg9Wy7poyqIHiYzFEImsZeqUd1qKd5O7KxSqi
0YWV0Lj3l5v9fJJ/j8jkQLYE0LNZwyTnFD20NIVTQvI4w4gcBZ7LTY379lIPJ0dUovl+5tY01XcJ
CkuQY+KX/6yFycnh1XhdWwUttP1LYXwp65mj6fPBstACYcAgyY8//5B9hyyGSK/BIVtLx6r/URus
DlezLefH5X58uh3GgghZfiT1pgKBvlFZXVzSTh6BN2w2Wf0kzip4vCdNzuaDcoWBHAOl5veY9UNv
MLtALj1mxcVFyAnXrjNqnB461vIgLgmSl4npQDwZ7Dpu176+LzXRHtwAfKzy1LkxZ6jxU6aY7uNJ
Y2JQAgige2yqurR1n7Ba8vlPTb9dgMndCpF2HXePQShuVYxFPJTcEg9yVQSOpA5XUaZtxOzVrdq1
CLiytoZDZfwQ81dB5c8bcGIy8UryDo0ZoVwFSL8C94oE0rASlNdSfQRwi8tNRQU8UMNlPlBITvh+
ougoZ9cI1iL1k7U7wIyLAfwM2c7peGKKxtLxq2UxPOWCdKU0wTYS623VUjsWVyiBHOTkTbzypfS7
Xxg/NbV50rXhwXS6+wqNFfkAWuuujoyfQW1BRmyhFhQrJwAf2zBwgbevGLjSM/YD/AYVYARGZrYa
iyszM5Z6e4vkgS20L0UITURVNloLr496cgZrOXQPcm6tWCK3cRUewlK+DvPXmhBi2Bp3Vf4jxCiF
u3HsQptoa0ca7F64r9Nvif7DHV5q9ZnnBpfTN82Pb50OtEJfL9XOWobtsBwQe0rRHKssa4UQ5bot
A5Ai5h51wU3rPbZ5vubFdKVbG5lam1jngJN4m0CzlqsUH/lwJfivuQ/MQgw2hurdMz0QBYNFzU0R
4/ztptp178mvZt2tVdMBnO9iICAa2CdK4bUiyzcpkrg2xIgDCKWHLG+Rwi83Xf7gAIO1evxfymWW
IwUltwtKP/uxHqkKcH/1rRhDiRuvByB7AZJQRqqBR8IKyCmWnSiwNr4LcbAkl1BBdvHz147/yI+p
j1PKNL9X4EpRblv5lrTLYbQZ7j5ll6HitAuCbwplGKkV14x54hKHVjeq+I+IIAJXINRbw0WpLkQP
DLp0nClQWoH8N9aXuDmWWrskDrH6clkS9lX1d9lbIQ5mW/IhrdeteCvCcBoQ9AhK7z6Nm7WCKlmX
xaikNV8DV+X2U+20Y5eF8TKFSVu4CZZGDVp5FuexfGN5zTKP5LWWRnhjqN9CMXjxVaTl9fSQDu19
2ZrXMaGsqP6QHPcKqJVtEIRW9Y9ahbObFE+KEC0d47GhiIPrxcJNv1f9W0udQcyahdoF28KAr1D1
C6EoH+QhWXkiyn5WsfRua7+wy+BVQgJCqbgPJWnl8/kGNOTK3ajI7FNt2Eg6kbTlHzoBLilpQplq
+tAvA0lALA4MTRRuC7naxzkSDjLyjW7ykvHbahn4U3pMZYEvsAPEu023Oqbke9KaFEwAWE8nCSvA
FwqeIo23Qx5vayFmQcL8zl6cPrt1aoWCIwzitgczmS2Qjb4xzYdWTleIji8E0dg0HYJImrwqecOO
waRcIj8W3RWxtmvbGrc3ZRe63cpH4zxCakITnSdFLbY6tFOT1T+QBwSbEvf+Ss27a4u0WCQ4hGj4
xmUx2jUglJsYVTsAdUJPJhcwShENi7GHoVk96CVKBvJL07qrIHnQIhvqdJW1hzJNbv3Y33lJ/GIW
wp1fFVeYEl/LvbQI3HbTCdeCLvO2RqdyeAnkcKkwCxrHNXbf1NzaBXusylJyMf5CyrK1Grc7FaWB
olS3ilPvOh9NnaFZq7W1akrXDlNrZYq3BJqjZDtvhQE5NXnRx8HWFSD+t9eKma9Qgdg4obFH7++Z
cu5GCKvrWP4pdpZdireeVe/7xkM2Mrd791rz3TtDbg5K/qLJ7n1Rd7umuclMjEp7ayWEQOZlFEGp
2IsJVgWZnUbhRuG4a4PuIATBE4rDFK28faE3R8mIb4Yw3NaavHA0tM2EaAfQqnCb7eWbdlrD4h2M
9xp/UZRDNV4yJ1e60A8lGoZpsUbs8SrAQ1ZHDFSTs0VqWrYoR+s44UkIdr/r4Wqhv6yL1ko1gSE0
4k1HrFSYza3gPYXoF13+tLOAcPJlk/DboNIcEZAVaz02l6g2HVHFhNQ92Fr5FDGXaCOvKxBal1s9
Cz0mrU4icQV1xKIvs2ItQBqz1KeqDjYqYLfLrby7rZzEHmMzCMlzMMvoTEuTgo5nIAouyqhn6AZ4
61rfagLRdl3d1mKxSqHjpZ21ktr2OAYAAQKuPcwKa6j3TW5+dZmKCHKxnC+aPlwY9V6uMjSFvfc3
utdqwIhBtNbqo5qDAVQru9D6pcJvzUWYmBq7Rt+1+lN1X/lfKkmxO0SYQjgWirRqtgpPwmbkMmH+
B95KTMOVpH7NoAmqRCcYhtW4jGZmu+49DZ39/lAo1a1qDDglvKHAdusJ5e2453SpedLc+KtQhktt
cG8RlFpFVnzjNMnactsnD49H02rvykx+aeN+AahDdwfomgViF/3wABxp6TX1Numdp77Vv0aVez/w
NBHlYiPI8iLiNYY/288uJ2BC+9SNUSdKw2UZE2hwkSgBGxrWyuWZm+K0/rFhfs/c+xPrQ9TIEegU
vQiqUo8PImeiVzyownpM45iDeY0yQj481Vd1meJT+eBYM5HxuOhP1w2g3fdkFLp3KuX40wi8zM0O
+SdaT9MNCpTrbOcdfFKqVfKL9PZH+cUvacxf/2f8Mz9ShMkoEVXv7va//+3fqyxv3tLDt/itnP6q
k99c/t/3H7tv6fJb9e3kX1ZJ5Vf9Xf1W9PdvZR394yt+/Zf/7g//9vb+W7702dt//9ePtE7Yyfdv
aHomH5OJI5jnf88+rt9e34pv1dvr3x4q/lH+Lf35t/chSN5K/yQpOf6eX6VlXfm7iIgWBE0qW2Q0
mLRfpWXF+LtKQQ/fvzHNoY1c4F8pSUn8O6J4ioJGHFLiIunKf6UkJX7CwQH0AJ0sCSmUP0pJnq6o
UUCRXACGKKCI3r1XJivKVzA7s7IkvBFL7k5MNN1QIPWQ2FEs26715cNo3f5jpV4qKr+3RjoVGVQK
AVRVTtfv4PcSbtlNeJMKCBwTsKhzNh2nr2z6QwVt1BoHWwI4i0zHaQtdk+dZncTqDXUSeeHFLSwy
P5oj5p2NGowdQGBUxpElRppxck3EpoEvhxlVN5kWIe5SawgXkrfetHXmrfIhha2US+pMwWuCfnvv
G9oTBmCTsWVYaad9Q1jbz7iXy5vSqIVryUl+ZkYfLYlmTKDaY9gnIQunUSde4gHaY0jiAa5PGn2W
ETv27/c59OtLWH64CFCDw6r69EsQUmsFbBLQZU98c50OqNY4SoH+ami4W6et3JUVyepa9RVnOViC
Qa4DjmBrNil3UCPtum7Uj42UcG9o+Oo1vqyAvMyzrds1X3EYQgwqbctlktfmRoq1UbtZV5u9LhXO
vQMF1LPR+awWOR7Y16KTztpNnwYf/+wf+je6QsofYvVp/yIz6JGMHsqb3MNyUNHa5xT8B6V+mavZ
rdx10GXKXZ32ph07hnfQWBGoNubO0QmUEZnt9ytD7r84tZl+LXK1v3XisFqCFwQqBw5ud3lbnSZm
xs9FiNQCjgiClMBhChGLk76vY06YG4qI+qY1YGp2wFkWhdJagKqUOXGP802GtZmC+dcoX4NwxmR4
tMhKwiFU/RvR5yWU+DaQuZlAbBKZjn06bWOyxZRKb/tMU/ybcoX+C1nXNWiqpbsSFqwLm1r8SkaD
JV2SrZ6Jzs5HEwPIESiIvi1/TXXYMlHQ3Q74wY1frRF1vfYTw9bMft9TZb08b1PPw/dOWrAcRuQm
59VU7khGR7kIe9m/qdb6xr8PvljH5Fq/Yr1LX4NrXCg3yXV3lDfGOluXj+4bOld3h+yQ7mQScIR4
C+1ny/v46M+M/vn6Zwg+fNdkfwMuSjAIGfwbpd33QNWyRF8JRYVyy7AOfMP2YpOwdIbUf7aqKL3p
YANJh1MjAlt7uunUQchljLe6GwxRfqphv9Eccl2XR/xsbt/bMBQqLEjqgjc6bUOqy0xMFLAvoPph
lBDjIjnXqLdd+Ha5ofPDetISF/jHZGkQeIGjF7REzmqJVtg2WP7QFsUCHeuZmPRssmgJGAQucdzk
IEiU05bcPhYjfcTzBGqOCBligMD4pf5bMzz7UHmikWZozBBjzy6A9zZH6z8de0es907bVKNBIZDP
uhsrwmEBFpRjmCuMJU3roYzQN8hnqCBz7U0DB6FSrEaiPaDOSPWkN81AQlP6qVfOzoUoJIczDX62
GAnMQMUQGo3/OO2gKDdGl+tpdyO1XofnF3wpIzLnVAnPpm607mUpAj+TyPhZk4PUjdI6arUyPxgN
uWevBL9tItYOkNUjwYz2I9neHYWRmRVzNprvzRL5EfNRTpoiVzEYUkh25flBsPw7UQjXlcM5juVG
LqcvVgTfF5mgy/vhk56O9qMAIlWFwtNU9oaqpqQ6Y09Bd63S2NlpirouNWM9iMXCkeO7WkuuSmt3
udWz7W7p5DZkY7QrZ2NMpV1jH7HlNuOR6qvOslf7lVNsDPhRQZbMvMzeF8THkAh8JggBtAKo21JT
mN6JZhoVqoeq/o16IxzVq/YQXunaQv7icFl5C2mTrZKVatg1bH5tZjrHVXLe9NgoEEpMdsax//Am
xY2mly0oISSx9QXX5lLDyaNHy6pEJrKgxcuD+mlzXP6gXoGicuKcNgcs0lc6F0ly1xQXQXsLgnQT
tf3eV2Bs5ryS/vW++jdeDO/D+qGxSRig+4A6/Oy9sb0pvEjO/Z/+fiybjPF/bHIAVpPOyPjDKb6o
Czd569SrOh10qFeCObP6x+PwdIaw7yNg5/+AC0GgnA6ZKkFlk+PUPWDM0qyTvHwh/Rdtg95X1n/c
H1ohAOfxyLliTC5R6gpiPHiDf6jKwL/x1MRcNp4yR+qe7itOfV22yM+PGGEYFZNRc6V+8DWhT46e
oOibyDOVL0OTSd99D82+XIxmCpvT84rmUF6xgI6xuiV5GpGpRRN4A2n4Y0AFB0jrcXSIEfHi6Uv5
oc0kSMMz2/mTDvJMfZ8u3uVEQqcTluUenjx5Ux4VzIHsSmp3mjuIQDCNfd4YM2vwbHXQPeLM0cEA
6W/rnRH7Yf+WaQrnxCnKI5WDO3hDPWU84yq2tJn67fROYxiJeMA4E7abYFzHTn9oxwmzJMI9pjzW
Ubr3630sWps/XH2TFibroq8w84FJWB5zw0Sf5mgm4czh88lYWYrMwcOqgzEnT3ZSljZk2d2qPGKj
RE3jSi53gj/ndD/J8pF6Hfvxu5WpgFgslYODHVN5VB+zo0FF6jlMFwIA6zv/B1oj0RsEUOp9lwdv
HJyTQ2LS6CQ2NbqoT+OURqk0VWj6SitHWaLppc3dF59sJ/YuwDHK3vxteiuizJiX5rjeUgR69C69
VR0BPBCWYW1SrIRKwvN+TrhpnJdp5wxEGDiuiTrkKc7fw0DRKa2hOKIwKsOlOijBtlTszEWEARLv
zCn4nuaZNmeK8DlIsHNwqPLpUtcHpw8tTSuYQG2b3bqDjdTkftiHN+5m2IQ75cq6Gl6E19a0s7f0
+fJEfrbPPjY+OTzUIm6LoaFxEc0IJb3FdWh5uYXPZhDSxOj/bY20icmtGDtp2zQxLXCfLD20tcMY
gydX8zk5hoPTJy9p4s8cwp9sCooVMuE+06iS/pqsTxJ6ptwoQnvsJAmkc3OLOzY6BOVSgocNU5rU
IZrx4Usnhis9teyWSgTqRJd7fr7/QeWKZGVAQqMQII5j/+EME4qk6VGgG44SODADZlfV7TTr9XIj
n3WVGwcqgonQg2qeRasFdoIMfX+UZBTLbUtaqIot/zC/dofWzr83T8UjdbHLjZ5fOfTsQ5uTVVNK
YZ44rUvPEndBBTaOY2rWI9zs9nJDY+54shc1hIdJr4yYcgvdwNMxzAdcl8xMGo4xBw2UY0yTcYJ7
NV4a+MTxsrxWHgdjdbnR8XeebsjTNsd5/TBvDqZAbij2w9FDA0bsnjOUZy+3MKGmjof2aROT602R
/MaLVHE4KqSKlH1+09mIty94L+6FnbD0d1gEbSAw+Knt74pN/NPbWF/MZHn5M+Y6OrkCyxJDOkXu
hqPl+VdytzX0bOZp+h5gn43lmCIxiBko30424iAbYa105XDsr1Ct1Tfpk/faFDsvBYdkY5f3YD4c
pJVwJ/7AsEG4E+6CQ/EUfsmX1gqBjP0cLOws1fE+8JasQgjGNISa5uncDmRhjRxnwWP4RNaB1Fy2
wse2flAE2/hr7kn36d6EYP6v1ibTHOLEVhni2NrP5lVTdlq+sUq7RDtuVMy3NaRYtqm/dmYeIhMR
1V/L60O7k4lVPFOtlZZ245/+vbb21uoy3Om34AMe/Gtvj3Wd+NzNbNXzc54lbVm4oRD6jprspyMr
kjXvXYE2xZ+qcR0223gXKQ9c1spMQ2cMjXEO0f/GrJpVBSVpcvrUuZZya+n9sftarf1vxpfhh7VP
70P8gPbiIwp2EAwLFhsSWV/r7Z9vGepBo20uaRBlaiehCY4FhNzpj4Os252wkMG2X27hk3hg7N7v
JiaTZ6hRZsBb74/ilbZslt26/5ldJ9fyprxKdsFO3YTbXF0phyTY+QhuzDT/2ZnwsfXJdd23XizH
hTccoyES7KwT1nkNoOpyHz9tBCLZGLaS9Zhac5sRLk5JUQ9gBtgOaFeV+Uxc89ndiz3Ov1qYdEOI
m1zIIs6dsnga/HAf9cY2j8WZ1fDJPUimCDcgohuyjOrkdPP9eqj68RivrYPVr+v2uUhW0pyR+Tjh
kzMUaCl+V1RETMzHJusd48wgDXpnOLiueugx9AweE6+664drS1Bn7r7z2HeMlnCro1Y4kvwmJ5Y5
IKYZWIl2kANrITXeI6aIor+34H14MTB2jDMHfBEvL4dPzsmRuUbswowplLIms5X3YVUEeY3TSi1t
s2HY9ThzOKaApuSuN6oVHrqrKEnWTfG9QSQZbiYvnWZ9+SvOJ5MSmqHxDaNCBcTV0wNM95TMLEKx
O/gOFRS5N9bk/nNgieUXLGLnyhbnkQ3MbarpAJlwnOZ+nKydzAtLoe1k9+jwFLW7SgVM4+6qCI3M
yNl45Kt6J3gRZW9nuvdNUa8ya86z/myTUDmRTMr2nNjU9qc+4E6DWnDqqtbBz032oJpROdGwc1BD
158pCH/alDWSB4h9eA5PZlhJ8q71CdYPjjZoqyhCNkgsHTT90jL80yXMS5uMEtbmFNUhSE22S9RV
ol+7Yn9sAUSLVII6783vHgctuBbjBgof5mQzJYazXTM2Ob7zmc6xQjY5ssEuyQVAgv5Y5pVNdnjb
WdLSV5VbMiiLXq52fTlshraeid/GQTs5GMasP1RPacxsIag8Bs8fAtXUz4wI54Ti2Mg5CCKhafZW
hDdrh5eBHQTiwUeHY9fofTqzVT5ZvLRM2gE2K++rd0vNjy1T8cpdE+dWWobm5RtbLQEZLfEsdzXv
O4WdlRuI68ZdsvA2jWNKNqSnmVPjk94zplwf+L7xshSn81wWXe8ZeXEMB0FsAIGooNNLK1tQTy5f
QRGCyq0y6Rao91xW4ozjikIQuQG2L8cWTztj0rbWoDwSRnVxLDQBFKKlCxH+diEmHEaa3MA27veG
5Q37vsA6OqsLbJFxbVvSD5IWhtUt2t577oVAWQ5Fj9ij06iIbejD2seRGYA8kMyw0DvbyOJ8c/mY
O7t7x08fjzg47BRUpi8qZ0gGDzZSARkAbi0ge3/ZCbo1syPOxBLGESJxNyI12YjqVCpKzbOhSywy
REFgESZVUrbStfprGAbSHsyev8TU+85NIiSRA8VcBWaR/2GN9v0LoEkCf6GKc3aVDX7ieHi0lUe9
yerdUEBm6FozmhnO861PQnTcBJBAxkTlZCWoFpAF01HKY1nqKsLJQ/ytdRJrofd9+xBGYQ1asPa3
MM7bQ5qr0f3l2fxsE7AP4WRx7IxFgdMjoFBxTK9jvTy2ARBgPcmVZZA2CCRQjJOyNljrDYougir0
i8sNj794cvZwnCMzgvwALO9pntsUnM7DfF4/hBUVnBolh41cAsx2WPcLIRCVLayGH3/YJsLGkF6R
NufC1Nl/p52NqWpJnuEq7LrvgnDjt85CEsWlFD3h1jxzupxdWJO2xm304WztkKoQ6syRjxY6P6Gp
7hGs2OOeO9PM2TC+NzNWGiXuLEWfxFvp4JpSHaryUdUwWXHJNiKIdlM/Xx64zzvzu5XJKtGtpqrE
gKipybttmhoLv7ny3GEmZ3+2FkfdaU5E8CHoq+EMeTpkvI1COO6hfITWpQ/bXrnqCnb+Skpvq25m
+Z0FayQtReoDpPgIU7n9TtsSqj4SI6OjR19jfaFFq+7JVXaXR+1sa49tAGGlIAuCEUjkaRtS2Fpl
xcAdPRU2gVOGjyGqYCaYkkEtF44El6DsUSYo3Jl7/fx6PW15Ci8hOVRLg5WLvI/gltSpvyVOWgjD
jyL271PYEeVQQmCBuTK8WLUI00KZ0R8bx+9ke49fgBELyBoJ7Nw0ouF2N6FXZNIRWvbaENyVZz33
8JDq+K5ylZlNcB7/j62NpzRQQeL/6XuwIDjF3iSXjlEnLVtD3yC1syo9edlWwZPafXUi+auXPmht
tmyhFg11sesxybk83Z8tKQK4UeAQESHQrKfTncRSGgaeLB0RwVqW5YsSw58rX8VyjjX82boCp0EE
NeoV8Vg5bWgILTMoikI6Kg9Bs66Ll9zfp6+Rc5+rRyA+f94rJEck3jPcwpQmTxvzRakvw1BSjklj
3huDuG+78KYq4q9FaMzsl09OGTAav5ua7Mku8CGvdLJCrUa+d3WMiaoORbd2Znd8tjTHRwsg5VGw
aprCy+OiVgMJfRELBuHCDayvTlP7dqXWT0rYbnMdF4TLY3iekuFtSpSHtL7O6jwzgc7ipPZDCWc5
0Y/Nr1EvoelRxMOVInv9wo3jYsdx+BaJIV6LoZquWlRAG6+51jIN6ziRq8rxY+QJ/PymjwbvJgvL
H6kU+RtfK5vnmY89n4bxkYXfCIozI/RxMuNaiDcvCoEVtyQyc6qZ/JVbVbZCMUpbuAVHskooum9k
S7A9sRJXkZE1qz7HKAUvInxNvRalVNQfoP1Yc+zx87nDZY3XGTJCElHDVD2p4HpoEWcmWmpM/I6q
4DooPHXZaB3ymLqwN51gTqt8okjNUFA1HB28QZsCFOSZdLoDLE+uWn/Eu7ZOb7y4Zu29tmEVPfRt
LbhwX5v2pYsVC17qEMd/pbWv6Gj2jjSomvrNQ5eb/sHEaLJEQ4DCvt2jRfUYRoHwkuWiFPPsMcAF
C73lvyArOmR2yyKx0GGX5bvAq/DSEz15uGqDSrtTM1lA+MCN0Kqy5AgVFtEKnS+milqa3XfQ+BYw
KcpDImSkMyXJD/8ie94HGD0LxosayO1diLFqaFdZ3X7vS53KbhMH8RcUQ3LwupEO8VWV4u9w5PDS
S/LYPXYt5YyZHTGO2cfrgZIsgAouYCQokZWZCj+ImVuCHNHzI0f3EhpeDx1L8aqF1G4ur+bpYp42
NP78QxjWCmJbKjkN1SZMZ6FZmNHRQnX+civTN9G0lckSScjzpE1CK5oIhhb70xSP38tNTEeMBAG5
O+441JFkwuVJukc1BalKpKA5RjGixF68a3wrsK0iQHc1JLt2ubVphyi1gnQcxboQ4QSePBm2IAHC
lkVNc/Q9Mju9iLxjaYL3v9zK2UVGepUEC+8rRG6RmJ0MW6PrXSMJPiANr1kV5ehGVxn3Vd6u8Xq3
+2agHGkmi94P/3BV8M6iYUj8KMxYoB4nDwGz1bsqzWMel1CTU/QJjNy3G3Ome+MgfVzk760AryC9
wXByfZ6uPd5zgNiUhCSH0Czl+mhKPuYm0h+uvWkr06nynaqX9JRnahAlq9hynqk9tOvLMzURKuEQ
HEdsfCLSH55Q0xxyrQ2t6JkB78TKWUaBcczTwa6qN+q4i3DIVoGubrGo4uwa4OZhOqco0O7Dod1m
wtxWOF82xD5Ujym/8V2Ui07HtY+jOu1Ux7sdvbgSS78K02w5hECk5AoOqbrOq7tStma2xNnVA/ll
dNozSLeSsYeKdHKSqL2l9pSO/Fudwpu19rsrbVi4GI8/Xx7q863H1UbyY0SFjwneyXyqcVFKSMr5
t5FUCWtx0CmNa/geXG7lLL/CC4vnD4JPhKrvmMPT7rh6ZPiRK3OTKlZnq6EsgfJp+3UjqbbYGthv
5aZKeqf8Vva8WPw0mwPWTTvKF7wXPoj4RDJg6qSjSevnNa5s2O0CvV6kfdyieB+nM0HlXCuTMwY9
UfDNqVgdYX4etRiAvwEjZ2ZtfNaIhk7IOKbkjKdaV10bR1FHDveouDrXZigm2aMwSOLMLhy/9eOB
Mo4YlyU6cJgE6GzK0zkzCHrM1H/fhEayzlu/WMaeUCzlzvTXeZnnq8uL5KxbhFgySA0g1BxUVHVO
21MyNdASRcqPro6vbvUz1x4vNzBO8UmH3hsArcxC4Dye7mRicz0VGy0/RoZrWz5xDCUi7+k/a2Ry
c3ZFwgqQaMRHAizIn9vhITeKP10Bk55MpiYJtcLFSy4/SulLC4zSH/qZc3566hFjMBm/x2pyZ8W5
h5yap+THNF9gOoeJFRs1oEptO9WqnStmzc3MuDQ+xE2p05kRIKv8GCtfpBAKf7sngTEzaNMjddql
8SM+NCJlSp8E4/RnP+jPsMtVGzWkdu69/Pky/j1ykyPAjJu6gpKUH/vmO5ZGtj/3RJgbrLGfH/qh
+PBXhU7Njya5fCG+NbQvkvnzP1vFk70YRULsBxFtuD14YPObEj9h+vOftTEuwQ/98FN9MIaGJRYg
vV5LQLOi52i2HD0zHVPAaTsgsZZZ9KTBYFRFJyVX/ZmFdXZQnu6VKXwvKulElsv50ZCCbW600BKO
rZyhFvf98oh9uoKhB+BmB+GDTOLpiImV4wF+ZNvztFiZ1Gq09sXoFTwz7x1tpiTy6Sr70NZkt5g+
9MskHZ8yhbWojWupedRR7r/coblGJnulwBAzauXxHGsylBe2oom4y//L8w9uwO9hm2yYqkW7q3xv
RfYWmYZHq4AboIg4TPLnSxoAJeUNEpEUy5VJf3RBxp5YEDn89WyhZhhJWSHW4zOtfHI2k0wCTcSD
VuW5NIlI87oMnKwo8yNCDSJAQ/RhYlvGakyhqrow556bn0wSzRGRg4kjKXFWgssVh3p8y/LO/xpI
XYVKaMODvbwSzpKq74/aD61M11unoQwd0koer8aXyyG7De8C3OMzu2zs/Mdw493N2sB+2jUNCAWR
FBWNKRs5rHxZkL2a+bKQL3LaNx2TNHTEZtLTnzbzIf8wua4Nkww5lQgCj+BbB9YrEg5h/Xp5AD85
hE5yHJMLW1alsNKQzDkGyPOI6l0hPZaVvxnwFrvc0Ocz9aE3/8PelTTHzaPnvzI1d7q4L4ccQrK7
1ZIsa5fsC0u2ZZAgCC4gCBC/Pg/bnu+TKEcdJ5VDqnKZmimPjQYJ4t2eZfU5eVB0m0aB605B2MDF
OC81sf44KPexZST3YBgbTnKHgfR1EHXQeKKnU+RBnoj8+bX7aserGBW1Ndqqarmh6AhzRzeHXUoK
1MMu7v7Q4xGTolUHaRWrYCzROqCo9J8EnJmHnBfpeCuuo5Ma3iyZ1+SYg7Uw1twWzZGn/Zvw9XKT
a4O62rFYrZaFHQrPYMhyTvPVkfe5XBertPjVEuuMVXK0TJbuGMQOkkcJP7iv8GSpR3DO8oRsoYr2
/oJHTura0Yg4EHVOAIX4BOeOvJ4/ulUNeCmHI+F/6+b6+6SuoZdVUOP2rLBS5fYbvzrt62nr1Pfv
b+fIx52sgnLTSDKIwxvi+iSQZx7cwG165Hr8TeR/9Y5Wt2NhCddvPbwju1E7ZxrgDU42rlSpVV8M
zjHnht8GmBfPbXmDLzIzpxsqK1ie2+Qg+4fJOkR3OgMnFf8ughCYC6awDI7VNMeOxepamcy/FgWO
HdfKp1LdxfrBiCNki/XY9+eXjJkZiN0Lw3q1N7jyci5HpOcjb7c1lCfRik5DgJyjpNuiT3chzcP7
B+T3K0bI2JasDfjL10+zxZyub5hB/OwSGA/Q847PGbxFgDaKr+skgcXTMbDRG+D4z13+veYqGoyk
SlRYopbmkCpU3qOGjXvsTZlRFRSOILzg7h2oQIpT7yiJ9c17BNsTyET4EGHyhNbSartlG4VMuFZw
MXafPdbnI1i5bdDmwNZv/vDBrlZabTJJaOyrhoQXg31Z9PbeE9ggBJX9sboboYSJ8cL2/RUPrZVX
d+VqydXH7s2hCqGAGF74u9w9FfeuyTAz01BRESmAJGl0QjZNhonMfXA6h9cwWadnVX5snvFmwgcz
Dej6L4Y1Ppxr4OL4+kj1FjdsMvgZ1b14Uj/g2L0X18MNhPKuuw17knt5015icYzQ8qPj79++4BeL
r+LFrJUpQheLhx8VWubQD4HAGc08kU1nUF291Dt218LB8PmYfMjbU71se8HeAliDlHMNy6y9xotF
UoYXesinKU0g2giRVWtTjRv4FgS5+zE8csTe3LurFVdx32bz7NUtVuzn5Mrlt46pNppM+VDcG2i4
vX+63kSS14utx412wsu+FMt5BgssHjZx1Oc6sXf/s1VWr49ZhhdDjS21YksgImphdNc6395f5M2d
t9rK6hJQQCZ7Tbgc0BKWJdBDlzw58Qa9GRqI9fQDNN2GIwXrb48lEOc4GBB9wez09TcR92bAXKwI
LhjUhRums6DOLXZaHiN5/f4t/b3O6gqoGHMnY+LgoiKgPXkXnb1zj7lIH9vL8hteBGDVMuOINsEd
2t6yRuYerP2gEwpPyiMX2ptJy+EmefHUll/yYiVT2F4rMC+7qIfUvkq+jTfcTqtzd8++ym/qEeIZ
MVxqj2W1x57hKtarQGt7wBz8ggsY8ip48U6Za929fwaPLbKqD7zeIbQLEIh8C6KkFcyrIaRH3c37
q/wnl9Lf52F1RVg2YDiJi3MnYHvsf7K6LHmKv6PyCR8gtCirbdgd+YLfPx1wfXn9zloBBDdKgeCi
b3decsYgSA7CQX0MR3JsmdVFYebOLxnBSwoIZIkjAhTwI9e5mwxHHuGbdPNwWfzrCb6ZddmgYVFv
xouCATPUj3EfLcTwHTRLbCsr2+z9F3ZsW6t7YrQtKG/GeHqj/60I/dOu/4rqP1Pwf3t/obeFMlBM
MfI96LmDN/SGmd34POJC6OBCg79Hp6y5hiE7mvXfkykP0xu2O8akW66eVXYCcAP4++CDYNC9pnv5
M2DkA2bDF4kHdwkLjdv/xoeLFZY5ISIwJBdXhz0BVtyzLKxglz000D0mtnMLUb6oDo6F3t98vi+X
Wuc4VhNOfgmS0UWzOMD2G+oOmVf9eP8dHVtkdcbjmNlVDwzLhe228Jsd8lB0WRMdO+HHllmFQ5cC
1+RN2EsUQV8egwe7emqnYwSZ3x84AF0w0l2Ihut2VpiYho+9HVzA4fmiuO81lCJQzft5ABclOHv2
qTvC3+PP0xa8qL9XXd2zrZnt1tNYtV2gSbdj8Bgek+H7Xd79ao3VuVsIUCZqTXABpNp5AM+qDb+J
Lsp8uGHbOBf59IM+wQkng273V3tMk8/t12Ne3r9/h39tc41y9QvAK5x+Di5mR6I+TXKUpqy9e/88
/v4L/nuR1Xlsnb6oeYF9Kut+Lp/M+PnP/n3YPgCJCPAqsBXAwaxlbuveLuBX2MtLQQ3LQRZ8trR9
jGf4hm+yXA4L7hBacIAhvoGixAAMOgy2hnDV5LbOY11YX+J4mB7r2cjPvst7mvuhHB4oa9AOlaVf
oXAomimvJdH3lXIALZ+Zq744YRfoDBAMwtIObNYHr6t6mmk0q2EHB4EtnjaWGC2w7fvxSA67zv2X
XQDpC3PIxf8ZOjKvw2wivW4kPhsvS5eZ24n3U0qHvkEnE66/3Gn2i4znkW9pnTcf1oRwCOIFnBLf
+Mh4TDZtn3jQfZ7D6dlRVGVAwFYpVxCdDDrPfK7t6U57wf79c/GbvcJod1G6BD4CeJNVUksTZ8S0
34Z1xESvVAlPi7KhADdLzBQgYVbCryF6/vMl8WRxCqHOiIpuddRnBkylMoGCSzJUR8tierbwUfme
fTt65mMh2fSHgR/PdnmVfy24uoRpACHe3ovUJeYn5UYx6zZpQgUjAdCxhCj+sBzBatgUNE7h8ApF
mGCVZjhxF8JbSavLpCjdrJ4Heh0W6r5lUfFdDNMx3ZJ1VrMsB40jILSxHlAUq8OKAOOGjHB1GURQ
BvJmOeYEQnBwSa+L3Gr7+EgO+ibtBY0OUDogVYFqw3hoDTcjQSC60oq9S9iUVB65DqDhWXf+SW0j
dytcGK7FZ65qYDzYnfv0WEP+zXcCFB0GXwdvYNgtrVUSkyEOLAqm3aU30y/aF2Q/22TM4DB6n3Re
n0ItGG4P3TEVpjdUB+z61brLa3hRLqkiVGzWHnZNnQco92/LwDtTlgtOapeadkwF4LiDKPZUwWqi
1h7IOPzIHbGOEcGimwIWOhBpi4bqGiczsNi2KhOFl0Ftx3nrBTxVYv5TTOZhFRwatCx9pK+HJ/Fi
pw7e7rDQ1C5hRNHveOMxJHngcLx/CbwR91uEdTH1AxsUutuwGl0uphfLRHHryVZa1ZXWobyDK0xM
s0IVNmxhC96mfcPDJ04FyA2sakudMjbGsFmPeHdLoJJ5ZQ+V3tF53BPR1ltD7P7UUIv+DAV/pNn+
XxNk/9Q985txeH4ePz51/wdU2Rek3l+qgYs8/C8x90VV/t/++e/N81B9e+L/uHlq2qeXau7L3/tl
DYl+3AcAthZQAnCb0A7Cx/pThh1YcmiqA9AOq6nlxAJ9+5cOu+Xgj3B4D0QapCT2co5/eUMC7vsB
TJMwAFcQhw92VeEfmUO+KoswJ8f9hFCMqxGrANW2OmPDmPSTH0wRfGccNyfAr6aBmjHfYtzeF3QU
R4LpAZ76dx2GfS7SfT6woqDIAUS9bkW5lpf0jWmn2yiZodNdTSOrUthwx6cmETKPle+eB31Ntnbv
eydt4pOdAB+a51AZL09pMY2plhWsiLx48vde5c3PvJOfmzgAcRB0Q/968Gf2BUqR9Y4UjvXJotFk
oZ0PqxeIwGPIDE68nTktvKrKEJZW+Nj5adCWW6e4j2Sso9TujbvpdN8cSTBfZ8k/tx7AQRjylUCU
Aoj8+nt23KIpZrhr3tZAlWdV7MIqd/YezeAE+YuTePnzcb5UvH+dsiwrAf8AiOyiSQ/C7LrYSUZ4
RXhj2NzyqBovgC519iAVOHAhGiMKyZquPZOKHKOErJCsP5cNoM5oI3qiDR0lrzfolWWreYk6Z+g9
Z+sevInHBDZc3gx/lwAWOi2BREg4luc80t9mWPPcvr/xVTH08yeAtw82NOjcSE1XiYxtk3nw3aa5
9XruXpB+qHY6HhOYkTQXbYQtEzCLNp0Vky1clq7sUsh9onAQ7Rri8LWAT9FYW2oXsqH+DAIQuBx+
VO2pmxhYc30u6tKFu5gy52yY3ZP3f/z6fEBxB5QaH6kRSAWg1qzOBzESuo9JZd1Q+wFDhKy1Tt36
2NF4nQwFSJ0h5A+u2qKjDjTv+oOf4GoIJ+TaugnRfQ6r5xEujLgFdpreH3bz/3HhnzDue/Fi3wSG
GzlUHCHiVUhY/sqvmBB4HxLEg4W7v0D5Qe76KyYE8Qcw0yAxCYm9hYse4gv65c0RfliUb+FggbsD
VHx8Zn+FBOdDDKuOaGG2QkcJRcqfBATo2r0OCYtF8EEMYlF0hUzzmohOXHcIKQIbHPsqB0qFronG
bexSfAuMhTE81x3WfQJcuGizRmr10IRcnwWkUG4qakqLE5D6yH2J7A7WWZWAc3vts9rNHO00i8Dc
8l8BOeMbGozoPE+w505L1BxbPvROlTWBol+oZZA1NiyS3i6ORDWhN9OgXi5U0JzN0Ct48rVcdOqS
uZGpZ0DNh7PY0Ea5KEDXQpZft7AvpigwUl7J7lMyx3abzR1cwTe01cOOS0sNaVsJQqElbkZMY8No
wpTUaqIow4zJ/xpPEywGVGtKZyvDsO6QScEEA04lM4PvD+bU9ZVfVCZJRxLMzSaOBUtSr6WgX6Ai
MfB7Y2X0TcVxec8tBRl7iJg0OnMgWHvlQ331hy8luSsCJe4Gr8V2kph4D4Mk5bWrXe2kiyTARnpu
M2ZTbE0lPL0K/onyeJizpVKCFfLYlCxzNaRu9h2J9NOQUPqwOP19qSpExgwqthBotpKw6/PWoZXM
uwQ4/LyGbDQE263hY2KUi6BDimvl6uihJRJi3CWt2W0zNGWTozaUtxwiL0OODCK+6EsyWJk3xslj
xezpio1uPwAOMzWLh6NTnXCMt7ZE0w6iVq0rT4eJVUDhJeAy5UXdS70xUF/pP4JKFZus8gZYf4mE
+FaqfW+4iWExDSwqgv5TAaq7OHfpaIU5YQT/IFGJ/4MCZlXmveaxl/fYK1QnIt8A6SSsfs4jYcEt
SprBh+JWQPiV5xTtyYSX2WSQCcdQmk6qd+BNGEV1FqNt8myTtnpklBC6m+eq6TJgSKwxA68PsSMc
GQW2mwHyiWJ46urMeL7VQxGeh8UWgr6CpsXgyCLnwh4IuBMmWAzcWhmnmji0fOIO0vhTuALpHw2Q
9da+syIypDQ2vLkirOus7RSy5Gruh1GnAOk7ufSt4VGzkZFTx2c23YfFAL+5SbaFyH1ta/cu9gEL
/yqSNqRns2umGwcGxvEDh8KFzqMqDEnmBFanT/rBKm5kU6MKlBaMCFLbZxGa7axn3bUVmgZJgbJ4
DMtJUG7VSQkzuYup6EdkVL5D0BcVDE4qIL159Fy5Sn10WjeSubJtDHoFGRtw2GULRkfSETNegifb
hXkXuOOYUltMlsn8UKMrFbYliL6VoBSQpp4aFE8zdeTphHq8PbGtNhzTuuHgHlROQEg21WQ6Fy3D
4Kiwelhi8rKldAOruC7AKxKewA8M7SunLfsbmtg1fHBqPxj3VqDFbSgITGDGZky+cwUWd06T2npi
iteQgrDpCFga3gUeJvWe/IhOX1RXloutCBwyofcboJdWlPq2M4twBOanDU3tIjLQUiN0svJSt5gj
dG7ffR48x/SZG4vwc9FqcEH7IJifmMuKR/B7yTNsedofDFUctGdpYPzMDTv4GbZjq+wdTIA9nYok
Ks/h6zMMZ7FX1N+BoOV4etQoyIFSKXGSwgazdr9y3LTlxgmzyDLx14AzYII8EkHilgvIMe1J7Mmr
PgnhVppQp1mk36ueZ00Fg/W0HQc3zqy26247bVixaXzvrB6VY4AaiDAn0wtLFKoEFfM3aIdGFViy
EdwVTcLkpm+75iJw2274ysDe5vAgLF1/k5A4GtMyiopm0/t1dKpqOUQbpIPIvHG5ZRWuwDB1zDB8
UZ7C/zf2B1hyzra2qs0cqI91GEI1ngpin2gZoMMJG9ySZFIX3Zc6FtMX2XJ4dIZm0NAH6ucKZtCJ
lLlNA3CmWsXKfqNBL4DvEne9Lp1pP/e7eBhgyj60oJq40Lt+nkJuvvPZsj8BLbHcORTagzmaqbCw
sLWw4KZLWAEEL2xOIbs8R/BMrp2OwJeqEs4PeMVCNhjGvEGQF3hdV2MyB1/g8zRv0I84ZRGPs6Sv
B5hT0mbeKri8ons2zdMtUDdzlUrwEG9c/IPTia0DPaaj3cqvlQwBva4bK/laqbGD/zlGOxT+UQbE
FQtJPgWgrSkgMAltr707FaCFTSas78HQDGTmmconeYcw/rFoSsJyBUuoG5RZbpQW1Cdy53tF8xgW
2N9eQMgfXubzWMJ5e6oCoL0VJ+kYTTRInXAqb615sh/geo2vA+0FmBZUJizjK59KG3yKubsmvLGD
TRE4pQ+WeRggxrVNN2cmgRrCz27O/0YKOT0Poxye/4HOgvjHVvLvTyM81v5PNBneTSZ3cn7iT69S
yUV59V+pZPgBumiQZXL9OPCWBudfqWTofDjI7aIQBHcLss1/p5IxGggQx1ssb352JfBHv7oLzge0
JVzUjA4gaqjI0Ng/eO/B9e5X2QnDPDjz/f2/X5ah6Hiuc0kQe8FWg6aik8Auas2VhkR2HNYchqWl
nhonrcDq55moW7/LBh0WScoJNV8m4/h3piuh38rjhFZZYPpyTJUepxvYPWsMPJza+yLKuLq03aEQ
aV9y63aujfddGaQzuSD8FPOb7loxAjlWwGXhUNRavT7zOgeoDeLBxL0tMNDIgA+rryRgjufwBgGK
KNFDcI85Aj7bzvAWmRvrVJBF/gyza1Y7Aj8YvbMbReykS92CkkdhS1TVZVV5uVCFM25tDEMw6C1q
8YiMulC5z72m37jajp4GCL9c9V0BUFYpvfqZiBLE3KElHmxYdQ05QKpGSK4NQjwNdqlZNg8NQWYb
itjfWZxD/B8QCpI3rjXiS2cNguTgY7GN47axk4cYCX0eBZEfp5EgcyviBF6dE2nmq9LhFbSkSiVO
G/BHZN40k/VpwJXBtiIaKUndPkHaWUdQqYFURBJM+WJUVCzvBf68nbHdE0LCqLtQpPQNNOF09NkJ
xoJkfkQ6KwcVLSn3uEUCQGEO18h4uFJIdbhe+kHAbXe5dboQc/C9p4IbJObFtXW4mqAIgBypY6Nz
bR0ur365x/zDlaYO1xvxInNHhiLy0xC05719uApp1Mc0La1ixhV5uC7xDHF1suUWDQftgcsSBuNX
53DNeocr17Wb4AYFBy7i2GLTrapZNKWOL+ZtRyQm9ojbMYaXwWkFn7GNUhWsX1sJm5/pcOOzETln
pq3I+RFbntWk0KBAfJC9g1gxHeKGrRLEEHOIJ+MhtqCg8GBru4QcKv35u3cIQya0f+gWTgXhMCMH
Kg4ha7QLhK/uEMrqmiGsub414pUt0a4MFZKxwTWzSdkSD2Gq3H0BCQlBcv4ZMGffnLBDGMXg6KM5
hFZbcGTqKqbxmLpL9KWHQBwiJLutO1Vbx68hV9lDPv80gK9tArA+Mhw4zi9hvTmE+PAQ7merYBfF
IQkwSz4gD6kBtNAaHwF8SRmQMTGoNIbSNbkrgjMki02xQcre3cIdxIszfkhA6FL5ZbqCV3w2k7ox
u3ag09WAOo7uoZ2awLv6kNLES3bTHRKd4ZD0wIqpBbzRcpEMVYe8yOkxVbBRrnwfnVgMZ8OSQ3WH
dMq3AaPaYUSKNAszM9vPOoN3ASmDtvthN7x8rpfsrBKtebIOKZtrheFnzqSNys72u8+stJDetYdU
z1azDcgIDZACwuge6eC8ZIZQpkeSqGo4ME8/U0fjyC/Bkk+q2p+RIsKPC4F0yTi5MdZTJAEeyTWU
PL9Hh+TUIJu/rZCAj3sP11+5KcXY30Dsw7nCGUN6G/5MdeExSzeFoFOfxXOCdFh7YXUfF3bFMxSA
NAaAwXYhKBuVDdnw1u3k2eh3iXMq7U7pi8mv0NgcVQSiX6HBwjyFVj4eh98PPUPFDXuTTMLwucks
Zobwtu3L2itBn+pRL+U+pbjkGiprndeVpc6Q+Lf1RdCJKtoMpbArmLbX0fyRqpL4n8AGsb+i7era
KJrKIt4xZuCkbaBgRPMgHLX+1Adwrj/pvc6uz9tgaHk+Y5p9KZk1j1etETBA9wWviryYod1w7TtW
6Z4O5dzap1Zf6eJ0kE0QFqmpQsBuUn/q50VjseGVBSUOpxIbMUv7LjIqHGBLOcMYnfuRsrMSJYGB
6ZXH5YUbo1l4HwX2yJ6h76eh/oiuotpCc3FavDTjeN7VRHa4JWbmP8Twn7sUOItIDV38/bzRrvOV
BK31tcF3T9OhQFkCCliloGQXN+OtwrMxOaiiPNnSXkR6a/lVqHMxl3BvtGt1KgBoeKxoU0g4tif0
I5jqibMr0HhAkTrHVp8p1XbfYP5ovgWiHkA5rinUajTqyzJ0Hgp80N9Q9pUmU2OivRQJLXwfVG2i
75FS8s4LCMTN8Lmhg+DxQiLFnYqSph1E5ACNhnCrSN3ajx+8SSftWThYkchG04x604+DQGLbwx7Z
7ZcUXJnSS4uwRXoOxXLP5HSGB2c2JbY2iJchPa+iCrlnyP35RIkuuG+VYmB6aznfuR3D2ZtqRkgq
euJPqacUGkTVCEr6tkanAYZ1dowH2A+G9KcOIKQ1En50XLfO5KJ/UJcaCCFZ9PLeDtEoyKzI94s0
cGRFU2Zi0GMxkqd3VaREnM1R0sOqHfpFqKIiVPYpTYr63CQN9oP7eBHIJQbHrGrdL670O/DqHAc4
hhgeSRPwkEnwJSRB8yMiCUzSWxYu/tzSo5952+r7wKWBTLvCDr+OcTfeLoIBiKC+Zk3KXAHQ3KxH
8S1qrWQ/jVAxjau5vkx6CZkf5U8uz4dAJM2mKwN2NfMKLSnQSABzts940xX3khbw00Np3Uv0E6zk
R90284/JJskP6MHYuJ0a/6LyTNimTT2ITwG3mpOumNuPotHjI2p5VuaeA4xsJTBOSc1MbYx+4XO0
ryqni07QTQL5gBfxcM5Gj2AGU3Fv3EQ2h8KFY9h4UhSRJzfgkTVeVsazxdOx9OzvodJmznVX+u3J
HERLU4gStrf1BD4n/K/dW9Sf/i2H/GmydWcIXqfKpoWdWaRDzqVpfDuKgodZldSDB11UbrXZInH/
aPNwekxsPnobiDcsyA7heTCl9AJzgZ6pI3MhpdhXsOfygdli9EL6hE0XTYOJMuzHGnKHiGLXe9T5
zn0U9a7KoLlUbEsRCgaNd3v087mMXbLxIkxetq7mzNpwPoR3o4cG1w5a7f7jEJVM555X1reG2t0l
DVWFVgSwkQJFeM3OcamXT2PiT98bWZPvyGbnr0zS9ktsaoNbaFxenVcZF78ywqvO8M1HQ+p0ncBn
HhbjZRUV5Z3QQGNnRCIdS1U02zZ6HHV9q6gs6hxwlPDzLKk546QK+m0AU9XktItGDOgGVYzOXlRF
1yImEee+b6b2kiQw8jlpO6a/w4MDrn7oMXdnTiEVoGA+d6CXTCTcGsqij/ZwmJ/cdHSocwptZdDn
wFwMTw0njckgm+Whbi0FYK04wzWCpjsBzSNJV+xAlMHdaICSQQ8vCNDm6/TIU9Jq5xE5AmzQZYsk
MY/7RDyUYwidJ1HIqUbPBDJ1qRgTaI97VWXRk6QQFc0sv4C9LR9Mcj1zM5MUyqjq1qd9+dB6Sddl
VgNMPjoebvnArVk9xxEFlZLXSJ1S7gQyyerWqs5qvymv5NIARItQRbdNR502RYwnF9UQD2Xq2N2M
spprDYIz0/jbkFFKLkzkwEKO4jPjnrQePW5F3gm1PONkrVT81FI15LimYA72dR/6dxghdrhghxn/
QBsAGjN5ALwBXVFAUGyaHeKCa6y8Oktkaf9CMf5/Qfxrsr7//m//XIRT//Op++abfPreDi8L4uUv
/KqHo+AD8L0JYD6Yni/lMMZ/v8btifsBkL0Fcod4At+J5Y/+ZXv+AeUpHDEBlARpCPp+f5XDVoCp
C2QsMa9B5If21qr4fa8YXnkLB85imoJfBfGiRccOqkKvp6OWbmVZu8bamLpFolbfepg+D80PHvgn
EP/et3wn2RPn9yw6j6Np44Tgr+t231typ3t3V7rDxtbz/sXj+82oGA+rezGPx69aJNa9ZbDkA4rg
LhX8C5AJa3WBbxUsAIngm0265pnCVwrNTlz+VQhpwffXW7cEHEC/MPuCowOeBJAtB4DkiwUL41Pc
Jk64qQwTVtqHKB0vxtAgm5vKuvNQq/sDHGXwIYostCUAcKTm1o1wqEFeVYgJ/CnSM5ARZ0iINKSw
g9SWSxNeQeHzykHr4KGHIdyw4TWNEZNCG6lBr333ES1P1LxkKs0DEvPgiyUjTXZFMs9dDoyfojcc
dmHOBvrEBu15qDwW22Un4UYwKZyUWH5Q7kJlA5nZJUMVn3r98jYZ5TUqduOO14VAhwUVHzPbTjtT
sKtMTHZWONMgZ5Zk/paBVQ8IIbEheNZ54WnfMq52gFr3AaANnD4g6/Bg/OSXTphzyilKvknJz70f
QuWQYjay7QoKhHTruEzkZReFbV7VMAADB0ZDii5MinHMEkIgYV86jYFf5tTyceuXIM5lfjGbb3HR
L+luIfrktEZc7rIKU68kpShQ65wTBQF8L5ZQ+gYEMEh9j3ZlaiyGCcgUR824IUOi0CUorQCFg2UF
YWrbLLiTpsdkSsO3/F5bPfcz5H/OeELsjl44FshBR04TOlWvT2+MASp8FwCV8ewQRILXp9eStGK6
gcwHTN/FPrRZchGy3oZKDnA0VgZ/4m4/Ag2HpIxJdHztqYKF9ZET/eY3OJgIQwtzuSFsmCK//g3C
JV3MoG28aYcIgZ9Vo2CZmTAxPTUAHC7gXIUJZ6HtXkNVJ07E9v0fsMK2w3ECZEeImoKKhH7eIg/7
+hcYAGRgwVLbG1Up71bWvbikpVA5/NmHczlJvk+Af9wWTpVkpqjic9hVYLRTNDwzrCR5iVbyEUDp
ayAefhJcbxZ4MBy2DnyL5dp58ZVHVthVsw2YbOkU7GPiD/ITqCDD3fs7/+0qkPSDPCKcxeCg8HoV
TGpcSmXl5K6n+dlccbaBa4K3eX8VZzURx2YgKINjBg1WuCUCJ/V6mZ5CXaYtsJkO7JjLZIqDazmM
/jMgSbk0sQ/HmOQRV7Ofdz5B+dTX5ZFbetVHffMLVhuNoVBtqIawntLOj8jnXd6KccpohSQk7KNM
ETSrMPPgR5C6q+/rzbqrmFUgfferqnFg5yrVqelC65T2/pe+7KFmje5At+0omb/PPKzKrLHb+fL9
R7+KTof1D8oqi/CZhw/99ZO3uEU7zIXBFavhZlL4DcxrykBeRlqwU8j7hF/fX28F3V3OLV6xvzTH
IbAIodkVHq5qraZw0Z9bqFz1xopLAArszr0rWWhnbqTpPmB1cjV11nRhnEA/z2ET3QSMYJzz/k95
e7YXxRe09gFAQ0qz1ssBvEL0MyxDQIufCwjIuu61D3udq/dXWSHFlv3iCwUNaxHMgRfWcgBefKcq
bh2v7SYnp75NbzHQMnte6+g2KIFqmFuc8JSUrDii0vN2b5BjB8RlATxBPSRZrSqtZK5Zh+McdCPi
bCnrjZmqY6D25XC+SG2wNx84GWD2Ue/gP9cOty0KkRmv0879SJRb3eh+1064ERvohXx+/zG+PaeL
tCjMiRGIwDFbWwCZuESOBcpHbspJfeSJau8tzQFJ6eDr1GJefMSN73dbQ/8MsnxIp6ByuHqAltYB
hwy4nbdV2++CyWLIKhXNpW7KI0utYMjAscNMCVs76LojsV6TzcooHNCmI+FmRBfIbIjDoXS36GF/
9eain7I2dEGQdeJ+mnJ4V6gT1xZLQ4/03XzeRJ09bkbS60tFRphd1x26qx91Fc0uCjULMfn9N7F6
Mvi1yKxDYGOhrwBmylpiQZLRjzDxdTeYy6KKH2cgXUaqtxinH+OUHUQRXxywn2vFEcZo6NhC/mmV
OztGGsnr2d3IUNpflAHiJVXwm78buEyGTMw8dlNTl8zbYYrlkawmsX/qRFD3zMBzgT6VGGv0VAG6
SJ4aiuACw6YiHrNGe/6tEMzmgExA3iQ3UQBL9wJ9SGf/x88LadPiu4Bp31ILvL4A6jrRTsBRAjuz
F5+7zAMQ1x1gejPV8vr9pVZ3zfK4cJshtwcLY/GtWd2tHAR+WOEgPPtj6eww8zNXgSkEEkuKTiPG
dMVt0FN55IZbQ0IPy8JeYgncwM8hEXu9Q6BwbBzFxtugOyyuad+jnVcPg7V1hqI1m3GAOVoWRb7e
j7V2FPrpLqRdgBwDFKf2BA9PRkB0o9QrTHhahdS0OymrahcM0LfJJpFU/NRRLgvONAEGYAfmFDhc
MUhDDOgBGh9TzV9dnof9QHoaAtS4Pxcxkdf74fGohLJRpbgDGT8mEsopkTbH5OeWG2R1thedErwo
wLRxoa1yyqJrVNPp2NmwkbPz/2DvvJJkt65t25XXAdyAN79w6cr7qh/EsfDeo/V34JC6qswqVQb1
/agQSYlSbmxg27XmHAtqlf4TnRFknbgzoz2SghpCDDrYoleth56N6cwW8Un7FjNZQiWOY4f09nEv
czbdtkw0Vs+wuGga5VDJ6j4y6iuqAvzKe5V4jWk8qUr14+tBerKSr28XSb3KpEZage3rZD7UhSBD
J0XikFfK4KVLA7GoIoitDzWZJMEw3K/b+9hPXEJYAIgxUGKJsN5JP9Vat0KhlL106psLq1SyeyJZ
xS7lGp3bahwpniXIwobCJaNjxKp+rm7N6ZGHHnP1Z26oKwWQgvAnPQ7iWI1lo6bH0RjcG0ZOjfMZ
D4DOFbcjW1pKxkAUQpcgmpSpDs5ELOMeWZwyFI91rGv/DEe8bjjEbiD4rVEAXs6pkbqJOKIJjaJ6
q6yBPEzxW1nMzPn6vf/p1r8HOIc8uOpEYrC9oablj5NuG5rQtUVliR6QgmCxgbZoP6o2kohdBoWh
+jmL+01MhJG7Y4fg1G1Jk8ibUSyi3/pUZa+U5Csz2+gnCgUIOZwwm3ou7SGylrj1lQSOECEc0GiO
Gi3ZM6U7lnwbpmaCwqxMRTIfhiQI/te9OmFW/OkVjiQ+o44chFpqJ8PJCoOyIucve2Rm/TaUOcgS
v7YlUHQ/lmlBQ7VImfAWz2tEWhjqftOVyWShzYonr10qmYRIod2izEwfv360442ZJ8ORRaE5ncKB
Bo+onywolsDHntOVtWTENflCE9Eb+ez41gwl7ekftqVSIkKXVIypBN0ojnY8qfp+JNsGu9812Jnd
xgxzt+9Q6E2G+M84anRrvSxgaeESbmB5+LP7vDtAw8zqyC/2pks8SblIp9HwiNwMG83IjDOXoZN7
/t9tEcFEoI14x1gDn+8P62CATXGpaAuq9dXCU7Eg9QOKNMn4YSkEvEyFGFI5LL0v9pa8j3S0MCjS
RFvpk8rHVaOeuR9++Kjr8Z1NnZ11vTX9Cfa9673cNVCpW4PeC+rstxJClhoM1A598nDmPnSuqXUh
fdeUoTaiXGQ0FUdl481ENRyjpcYmlZzO0ROPDyrreyZAiaxqtUTBjDg1jMom2b+gN3V3KcThZhCb
+QnviHC3TLN5O7Sh5GKPUs5seB+n7toqOy4jF5Io289xB5u5mCNrSAxOzqNxn4oJqexJTZBetohw
ssDE2le2FOeYS0+P2+iCNb28ifS4+TlIjazZA/KduyWr5X/+kbnW6ChkCROrIOKPH2wpBhCEaQcP
2pwsv6q7xZ2afvSbOBC9fzpxwc7h3oEFhzcN4dhxU2OJPH/MdcPFIiZuFWqTXOLxSa/E0sgev27q
+Bj15yPT1BrvX/cZgkfHTS1SVZfMbJpqdYO6Y6zImIfOLQ/HgZu/WyF4tB54IametqILWlMhwDRQ
CxtZ4suJpL0qqNUOU44Q2KZ2T4+VolgO5hC0Z7a4k539r8YpDMnLVPH34fc57mIbposahb3hLrrS
74mk936YUpoKDVXlZnlkbUJUgE+ENTI/N+psx8k//hYaI5nzr1/28Snn7yfBZ6hwKyPkcJr7EIsw
qKypMIhTz9llS1b/R6vX01U+me2W1OvsG2hWHlFo9A9kSYsz9ew+mdBwbJlTrPl/tvzjF5HGC3Lv
FA+BpQnTIRdE5WlS+8BP+u6Bk3/va2kfvfwXXdYwssgUX8Z3eDJr9EKfBXPKDXeCWOWklkzMjsvv
ropM4Tvb63xYKO/zNLYzJt1cP+eE+2S5NAkd6RwqyY0z/I673KdSmlhTbbiUbK39iJz8zUR5mstO
ls/hdU+c339/3XdtnSzNYlWOjZktBtWf8oY8cafty6RVNqHQ14dZj5qtkRoK0fhluNWMMbgS0Xa8
FkqpX/bpfK6Wzec9X+c2uQGDvMBxz2d1Dvt4ZKyJcz262AxQboXlbw5D03+xWhGB+b+WTj7xIoRF
AcaD9HWGbC0g0OYVUiyRrhHrM9eEz+fyu7ZObn2ZKAVDlrWGK1X6eI0iPPSmOZepaBjblV4nntmU
lpPVBtDdNlYGoMOjj1/r3L3w07e73hiITcJROq3Z1hOoVNkODFcZ5sZdtGBx5LFT/EmKzTN9/qwp
RSGuL6lEubjxHn/IKGhnUCksX0o0qZus6TRfrifFzQjvbL+erMe3vr9GMONFQ6SsSyZ5i+OmrKwy
BX0FgY4F6UU10os3S2z6A3bN3F9ioztDvV5X3qPLBxVs2HtYEIGVQ/k4GTnhjJAo7nGrSbVkOPgN
OqeU5XOlNT9bdSEdsQigm6Qe4kkrRq7mci3RygIyb1+Pi3CFqoVzv4jwpinS0LG6WLnEAlJcocZq
zyz6n62675s/GbKT0hpGM6yLvkbcPkO+7Wepnm+iUROdlPMy9iQ52Xz9JT99s7iryfObxFxPA9ra
EIqlwDTgS6oJ2rsi282cXs608unQ1FZBu8LBn4jv8XgR4iyvVIOuJZlobsxi0jboUG0cMOeI0J8u
rswpAgREywlunjSVNpxPqDNpuKmVMUKEmjiIHnfTlorEwLbj2Zuw8/mLuu3SvnqpNWP5RjJdnL0K
ocSZI8Wn88RQSReA1iNDsr6Xd4fwSm0MVIG83WTgjimODSY+Ku5dtolSu/3Y9bv/4mu+a+/kxiNG
M3qdkPbSiHLgNTJ7Gzna3z6T/+hT+GzMEBrUCRqvGITTCsjAlYRSEVlbW2p73ElNErrCGIn/RV/e
t3Ly7rpizKV4gb1LdfBo04el4bcVzNSv39hnc56DOo4Lomdcg9e+vvtC7UT0EkUdky6rm/1shChi
0zoZX4eZ9JldKnFN9I47s200tSRtIHb2Zx5h7cjJ4kayRTWo0LXa2U8vhVDtFaTshelOY9gf+qhf
/AA9sVOQRX/6urefLDEWZyzCZ+R6yNad7PW6GDQI3UuaksPidciayV6IGbVtWb3BARD9rAzO1X76
ZLTQpoZJhgKpK+bg9A2jJs5m2gzjekHijYaO0ornkleftrIiZsiQYcQ53ZGMQcf/Bc/G7duicE25
/K3UODf/i9eHZIA/EFCwxx53JcN+MesSXypWciNgXzBTj7K+xuti9PI18eX0dkykcyCvT7tG6A3Q
AeE9LnrHrXISV/RooNWa2MQl8Vb1AHP3+9dd+2zdtMBscJnmlMLN+mTpaOUlpvSpxNKBy2aT9kbz
3E1x6SPjXi4qoesekkVZNnUhNg61KeVNWsnzrpWzFDNOXZ8LSX06UtcqzBSsW9eYk1c9SJlYagaX
aIK71KAe42LylVGuN1k1dyzd+Xg5qwoCn69fwyfLAW/h382e7MFRHBkChyYDzOGImrsagl+LUBle
CvjFzcOaKiKG0lj2aGqz01G97Ez7n8SsqCROeIja0yRImanHHztup7DLytB0m2JKn9jg+tyRGq1T
Vh+L8c0ctPHn0up4HcNOlB5KuVC/4UGIBoy7S1561aKBa+lxSJy7mp+Qwv8c+oBgrNV1RYkj0ulm
1sEhUSaJCADnV4QjvS6mttxRgITbsgk1RZBepl7dJG2XOYkcLF6t9bPd9Pr8sIyq+qttglfDyAJH
SGJ1V1th4ouxmVDgJh5jOzKD4UyI6LOJQ4qOvARL1ypROH6Xs5YJZq5qpovaRXH00Ih2YhDoZ/b4
z0YqZV8scr4rasI8+WJY62oynglfLMMhUsUjtScsTG2+pITTxiqoEOuEpbBoZ9r9uG2oaxEAAsSE
bTm7rb1/t3MVWM4Sw+IWgZI/xKgxhd4qxfaTrgrdr2fFx6gMTVHncLVGcsM4/fJjUsHTQ/DmimOR
37RjL1FmYxymCbmSqeReqojJBaXKjPzNSIfpnGLsD8nleIdkyIFK0Mkw/UF3HHd1rPo5z80wgOkY
9KqTxnX6K8VcgBuR0XqVZLIV2nEv6hdaUlBQGU7RvSDmpEqxvONUUIto0T1L7HPTVZslgdQHtQIT
uV7NDYU3cfZtxHpQv8XLVA3OtARB57NDylcmCvnElo24Gb3QEJs7juby7RqY/NaGq1Ef6X9Z+nmB
0QV/fD1dF13SlmdOCB8HMoQ8gkEItxiuBKqP+2+RZZaLhOtWqsWj15ZGctcQ5fzHcUtaWXUZzBU2
rdNzSNVrsRZaKbG3pierUyyWry0Dxq98OqOR+Gw8yfSG5W3Ny56Gbk1khsCraAnNarUzEkV+FPtF
8ZWqIcgnTH39WwaqNQqaci4n8OmrXM2/IMEY0X+iyu9mjdwhfM81osZc6hC8j1PVeuyr8UYRZ+Ml
GMOackMV3AzTaP0hZitsyFUfWNQkD5e6TXns4FargvH26yn2yf67Xm+5JazKLf7mJADVtRp7XDYQ
gJpbTSHt1Mr3EALHB/JA6tWkVWGONkLKfsyhIgx205mIJxeTSehMkxDWTq738z+OA/JMK6BqveSv
ueXjcRcHegRzZzZcRmV5lSUdxVr6YfkJnqF0p3qhzHGdh+cUNJ8tbDriVJKaJMA4+By32sgRk1DV
OJIv+eiEslb43KN+SpNknllCT7Q6bGkrJlCmvhqrCh6MU8p1E0itZRHpdGvRzPYmemW7UqbwjuWm
v4jNGI6JEI3yW9a1ud9jYdqUhakSC66TO3nJqx9mrUY/KxiyN7owAeTOWjU+s/h+OJKsz8jAQA7F
XKF4/PHrCMJQiCoEdG6tZdNNrzXCD9Amwbc21RcgkdhExU2lR9Pvnkd7AWzSbr4emh+mzMkDnBzF
mrEwI00tBLfvM+TmkfW4DNG5KOSHJWFthAsYB2u89Og1jnuZ4F5OOvYZNzGFC1J5+zRT8L0KykWj
DXgztTutbc6cD9bhe7StrG2iguXORVyJvztuc6zVKtKFWHBNyhFCvgzzkGUPB6Qw1pu4CIWXr1/k
iTD27+FmQjsXSUlyez75lJqwVsYTjMA1ROg3YR9qbtJaUwZ/Q21+Y/mvvxeUakDclw/2XKMj1PNz
l/cPs2vtNAeGVa9BEfHTO8zEOItWE6Ybo5KFI4U7sRwgbvdVX91/3d9PB867pk7OX+Q4QwQzDJyi
mNR9YkR3Sy5l268b+ewjmuR4+fcfgd9JI7OhDlMoJIIrQx8KvGKpFtPGjCpugrwVnyeU7r+/bvHD
gY/bLG8JKuEql8TOcDxshHaeUWHVFtGkoD1IZjZfGq2R3WZTGMf20ieZXyxafmYZONfqyVqcBl04
ZHNjuYNllb6GwOi3XIehX7eUAIDOXV0Icxuc2S4/fkF2F0SBq0EIvOqpOrBOl0WfIjnA0hwbBxXH
4YUk4V78+oV+nPu0gjaFIw6gS9o5fqEjy4u5QGpxM0uaKcUzoLuPVDK28bhQ/wire7jJ03ke7TLJ
4jPj5+ONC3wbOB2k98TORY6Yx62nAkfGrNQCd7bk5Kpdr1nOAPv+QVdAaWEtd4qsrnZzGxn3Rp1a
37iiib5OLn8/m62yU2szO3Pe++yFcNTDZIUbYBVLHj9SFWtxA9wtcBMqm6D0K9PtZCj6E9SsLnBU
udQu60Ifc7eQl+TMDRRhBL9+uiziEtFYJZCyfpCEjlI+Y9EYQi9SOvOAYRFKbgh/AfKGUWG7FERO
P6VRadeYKacWVmQ3YRWJx0xk4sl6wuFJaEA4a7WuwY2rYgWjjJg9s9tHzyRgb8pAsXADk/xRcfBH
DTy7VCkKxwow0tsEpKEQBHGpvkR9b0WbSSkNhBll29wALVFUGzDaeAuGVbzuldX4moh5069MIFY0
iqZmKWQzc9BBU6XopftcQZRUQRIU7bwZlJ+4LabfBer7CyA8reWlRpM8T51WNHZBlpc4+7So90o1
l08NEhj6U831k5Ya4mUwrBCLOrMKy67BJUNkgfIwO3NhZJkDpTP5sXSTDL5T74QOf2+lw61qSnXa
G+IwwDAKmjkCpzpWE8HwuNtaeVaDT1lMuMQUyu7DC0GTZ2TsYlN/h5AbhhQ5WqhIxm36eUIknXhd
BcfV1SuzjG6FUW6d3ExS8yFV5iYdvHqsm8IhloQr3tFMYSvWoYUGo+gbqFXVkjeG/CiRK+JiZNC/
vHZN5AI1aFec1I9xqJDiiKH/PUhRSPHzTW90WU5icGxKTJ/UlcITlY+ZJ0UpJHkQX6kOpqCXGjvM
IjIlQg3GpZui9K0ZSH45iWgBTVAydVow0Zjw5MY+HeE8aBP3/kWK09aRjHj6NUDgua1ISP+KxhTq
FfASMXMyIQxbwP9ttjy1Zh4CHCgobbBtdRX7+bKIFK2dJhJDbiUJeuw0vcmxrZ5bAG9tQShHyghm
uVWrcWuV09qQKTbSdItn4FFb9pydoX0Q5M4iuzJnmUKVkRJSCAwSHWScZRJ+zzVjYNLgaXgYVpob
Ii0NQdPUgKwzcnQQ/CQLOoa6MuhXprYALIOL0cgUnNEyu6nI4eCHx1IN5Xz+STrASNxZMcK7WmHt
ocRzYNwMyBlbuwMIW3MDUNBdCVqevsxFyPFgaOTsmuOledvNdXWPKAEr8wJdjHCnXEg3c1UniKPl
ifpHjMpxuKiDstX90RAkfh8xAQZlsWxTmy+nR56lTeKrzGR7JNIzjB7kOZjcFIFrdnEjihQn0Eq1
cTkfTd9JOA/fFKvlh8gG4jEUcjhCWPGG5V4LQvGexKf8phEXjOAEpuVsz/3SPBRZq00eQdRBRRUc
6DrEuxiDb1/N4HwIl4BSVYJ5D6JjZeJlcXQDbmjq9oqU5/tUqNpi07Lrm7iGI2q0iZEwohsc64Q0
eYgIvCZLGF6YrTrdCVAY3pYh1W40KD3RVk8iDIyQyTQqQZgycEZuKZeqkOA2z4AY/hh7K1QYf+Mg
7gRBh0SANjDJXVghg+nk5DNhuig49u1eVKAsz4Wi/qq7dMluBgHzvxNGiTBudXEG+Jlxp8OXL09l
vIuatHit5ap4pbKf8tQK0RzCR24wdButZr2ZSTiW+MMD4JKw/6gsludjQOwuTosOlGYFlLnsVqBb
o0SbMVHGB31K5W2rRfAEJgsGUrXs+zSLv08zYjJbSrPkJdLEeLajKm1YgDWt+Z4PIUxzpPKS05l6
9yJ1mS5tdc2YjXVh6HUn7dPoUQx1/RFYXtr6qplMrTuPcT69EjUDiDhMqpZ6cxzJt8Ayh2nDpAh4
6lgR+x8xGBTZyWcU1XaexK1xiMNZ6HaBKumKnzVEpmypnUh2W23Q4SsHkyM4lYBAyZuBLsU+Bqky
c8RuEvfUFhEzyC1NKBB3TsW3Sk2XfjurJQisIRO6mBAXtxw70SGJukYLsNqd+qqUbD2WcVEUopbq
2NM7A85PGz6pQDxae2mjIHCqocdiNk+i0LppomfiDqYiqMRKRlK1TXNj3JiJDskIO0jab6VMV55k
YeiDTVXqTb5rjaGvQFeKEQWyFREElziGoeH3YpDHB1mfhE0E0eW33KyGQkCTaX+RaflIWbqEE7XT
t+oYPKad0BY3ikweZNNlSzcwXkLqevd4TIGLDCTuKNOXji+9oZlgArU4tRxJqVtpW1TY4x4VTLD5
zy5NxtGtzCmmVonegivorXET6rH+KNbW8qJyAlU8VlDQU7ESxM+60uDoTUasEVdph3XJS9WiSL4H
AruOLcnYqVEkWCRGxT4jVqtIs0gFtQqHvmFEwrdBWKEbo0Bows3SpJncRY7iN/R+09UCRiK9Y2iP
pRuFlbRNpFj40ahq3++UPii/ieRKUgen8QIKQw9C1g6rsxZlH/cZm0BZCJ3EwmuNqj8i8NE8RJio
CfAadKmnzfr8HOed9CQoQVA5YZyyTgicQ76ZsRVeqHHagKpNc7Z2Ue3Uh1APhJe6VQeu7MrEfUBo
B6qUdkRJOyehSuGzUhgSlOi0LR5zZEQyKNRB+i3UQ/drVJb5Fb/0yMSr1eQApsPgyFDMIK+sRQXF
GQlidVgaIsl+EZRzuMmMONtRuUKf7ako1BsCKdmbbETyVaMV8uTOFLPqHpUmiS+7YlEAvpZLfdXy
v4J3CKhB90Q5Sr9HysoSipMi15x5HjjO6WYy/JKlFTEZioF+kVRiBc+xAaQ7iVTm9oa5w4BslpN2
6Aqr7SCULHW3UatUMB0pK2R0Jj16ZUcdItZPa1m0xsd4o96qUTHdB4U5Nxujis3qaljU0XT1kTAo
x7jeMsgqMK5tLCBlzU6KrN3mFlRQHRPLWODAp5i/pZB8K442VMtxBt7LpWCUSKKNEs84VvMMkHCd
TPtAbqg4o+S/lCGaYqeqVeEyU+DkugiBoObruJtjhhC7DTGkYRMBbTpkZlWbvmiNyWvJfATj2wtZ
DO+i6hcn61ThxWwlJqHWReDf5nnSnIEbvObpQmXui1KBcNUIIu5KCfnct2IyN6KSdXjYeV47z2V5
A5hZbL/nkxGKXpxncuyoZh6Qt5igmbhw10zNyes2iNn8jWWvJGMpuskCxqkR+ugK7ViRumJnqHcZ
1aYJMy6lo2sqvc7ThOOxWstsJSMAHxyBQ8n2XQaU80ADK4wztuaKAmRKGU4HMGNisEkEhAOeMYZS
b7PyT6kraabh1RTv6Rw9iuufaj71v02x5kRUhHp+SRUYdMNhMyDDz+ZEF7FFmULucG1qFAfoGWi+
acKAbQcBgTpbqrWwd7BqptBBdBZO2yJ5j79d06iZCORfSdZLlnwuav0nLXB8kcAIQwKGP69BxFN1
at6g5szmSABjTzlSJ+EeU0H+LasDHFQLNNKs7JUhSMiUKOm1aXTjjbaYFCrN4uA+1kthJ7TGsrX6
0LjLF0sjMB0Hh6IZNFsDTrYp+6zbJIkqgxMRYw4REE6bZTQpAd4upV3Vj1/fUz+J3+AvxdSMv0YE
TnFqn6+XYYElIwbuqtvfSHqv7igmRg2RStUudatPnEwKkisO2JHqTFi3rtpej85ooT4GcDDPc6Hn
fra+3NNAsTFZYzNMsOdUOaNMjZj0d6w1HMeLuf7nF/Ojpk7uoYLQ1TU0WMttCyHaRsAd74Uwkwhv
5M0mo4AxzPP6QeV4/Pz1m/4k7oDBBy8VFcYszEXrFfVdlB64bTOS97a4VzQy9SjT2hNAbZy5Zn/6
JpEzc8NGk2ieRlYXsUjNLEksF4dY/pwrBnAvEwfbhqjbWZfO541xnUambcA+OAlyWOzoahMTv1GT
qXSbkiQpJ887a+be9PXL+3h/Z4AQzPhXSycvr8ybCPU5X42E2LSNDGDe5jwtiA8NlLthBRQsSqOH
rxtdH/9krhPWRD2Ah5TJ/ie98e6Laf0YRFVG1a0Z8587U6HbjcWrqLqQguCcBWsddh/awoJEGmcl
75+OjqYIy641ciqg17L6a7RabXQVrVPvy6kT3WyIi4cILOeL3C/SZio1+enrvn4yOgmdamvCQFJJ
iJ6EcUc94NgtEzdW5NF4qqmq6xhKPPyVjvv/8KL38CLC4ASIMUvgvVpDgKs66D/TjK7K5neZpf9v
1wL2+XkENfrsh/6iHKFI+J/VorjqdhDjcOX8F+Tozz+hfINFGBc3IRrT/2McCbLJ/+mPXxx/CbrK
Nb3+N/RXkK3/IRdGVSE0BRZ6238E/T2eOCR1yD7xS6yzJCXxFZ6EHzMTj/OI3uu533MIy+z2ZTmz
YZxsWx+bOFnGOfdj2gUR/Oyaj+G34SW7HgxaGl1KTbz7HDd/zcEjgvHRzPzQ0mmCIzOMEu3lyiLz
mu3NOQ/i5x1ZsQHKWg+IhOTxthAW6yk2GqNnQFDwwa+W58AXH6qr2P+6G394AP9eYf7ux7uG1hXg
3WqmShO3N3kCoaY6SuTlBK78RrKt75G/g8S41/bdvjoEN70LIHI3u80VVXIjW3dNP93pLoIAy5eM
M9uVdLyFfHyq9Z+/e6osgWm/cKB6bszt0jnp1i9/AaLyyZS7zbfpaaB8nX1Ww3oC4vrY7DqC3zUb
NYGs1gbNinvJbR6m3XIBvVN4bh+Hg7QP7PamBa2i2cV+bzx8/SE+7TLyHXy+ALbXaPRx20ItJIQQ
u+hZ+gF32QRs90YB+FczstUHSkeo16kfyzDz7fT71y0fb6J/dfp9wyfT0pIbuRGldajNnhHabNLL
049zdWBPkv4fWzmZmS1XI0PlT896Y1M6oHoFOimB7oTi2Nhr+Anbq+AgK/q6c3/yNqfjG4EHxCEZ
o+2H3XqIy8QsJCt6VnOvKdrOD8MZhrMJsZsyFJatjgp1EAz9FqnEiubcKeLQEjzXuwMu3AzmoQE3
cOgbBwJ3eZlJMH1AM7igUO4ToXmjOMZTSlTaoxJrQHGKaVPIwu9yNqKtUcLNkri0+ZMiu2nRPgNp
BmewnFUtnTgE//V2/93Lk+WikCKDwA8gRHkjXHc34eV0FzvSVWgPT/N36ZUg5hm9xEku6WOLJ+tG
AdxnGOSFWMO9yl28tAUbLrQX2ua1EDnmC3yLM19y/cWvvuTJmhDMWTMgTI6eay//Vm8Dbzad3pv8
7ELE7+mIljfccE10c49AMJjNDPa7Z5mQZbdxRMrbpnzJJtu122zDf06vyaMegjML1zpXPjwjPCjy
h6zc+LuOJzEiFTEqOp6xuVgO1lXuJm9fv4U/Tt7TFsyVaUowgjOoKh+3MHdlDQUvjp9h1Tr6phns
y/SuvGt+khtY7NoRvB8jKOpH83U5EMu47p6l0CbG/9Yd5v6yM319N9/I99zz7cqZn0M38CaK1FA9
fgf34n66qbci9SF+AcR8HW3tZ6O6qeTdim590/9MbwIbmN5htqnABKXl5ttoJ2eUKspna//7Hp6M
ZQp2SGIXCdGzZvdetCPoeS3Yi19D2rUXF5TZnUigfR/dmzuV5Ie/OIEtu7mvfgeA6kRvBAP4a30f
eb3NzeDM451oQ/8a+O8f7+QTz+A9C1UKoud5k1zMezFy2qd022+GbVe6JO/MbjPtEX5fwMK4sS4o
R/P1CNA+mwfvH+BkHhRDNYoDbIZn0KkXkC9eM3fZlk5zGG9S58HYJi4BFzd1npt964J1Y1DUe9Dl
+/Yy8pvDdFt8v/n2Y7rNvNhHvuq8gCpxlVeq3lt4Ue3ksnyW71pI3nZ1OR76M9P4BLry9/ujgBnn
UERp3HmPB3AkwwknbRg/d27nFrtGdvWN9UPzSdv5iY9H3rKBC94vXn8d/+yc7jF0f3/9Bj9du0yO
tUjPOCnzKMePIIP6nk09iZ/jJ/lJ/iXcqT+BZ3T7An3n4uKFQJU25mc6fuLT+7vj71o9OVwsmG41
pcjj58SvrrWtYN+0F90m2o+Hc1PobFMnZ4mmMiqLwDdD5IpSQfklK0Lgx7vCC65YOM9Gvz4dke96
dnKCqBWrTI2yiJ/VTbAHBO8GV4HTudMFuStHuJq+C978Ku7IurjgO3ftfeoieXs+81WP78of3+/J
CcOYc4ymOZ1mUm7GTbVdNtn36Dr6bl2Fe80jW3A5UNDtEpMpa+fm69ZPoCF/t77W1dQN7nZg3o/H
VJEV1LALeAe9B9jdTa4zNz5kbuQKDhHh3+MrLiiXQiJ7+RC6Tedems6/IMD/0a30l47rw+6wGrpl
yjyjKzy5r89k+6pS5R287L7ndmy/3F9+f/LjK8omuYw4otiH0v6+u/xu2Adg9bbk5o4n295+U9mR
fbOj9LVzLTuik+9z+0XfvLV24uebB9aQyL/zUmd7Ebl+agMUdXc3nkr/Bvv7U+jf5/Z1sGMXdvyD
UziNC47AvgxporXfbi8N/1Bu3m5T+xoUuq3ZvmFTPGAj2reTm11M/uU1hDCvdQLXyWxnM7s3v/yb
17sf3nxtIkr2Fj+2L69FR7Nlp7QPg6vvry9V7+0hchT7d0pPL5/e3Np+eKr5+x+Q/Z3ry8VWd7m9
Le2HzKZ9W/IV+8UPdoKX/3kBkq87kcuvArpnmfx1/WbwcLelm9v3V7P98/JtoQvuQXC9u2u7sS8o
5mxrO9e/3T+R2bcv6c/Pxo79x+3P0Dd5uMyp7O1j7wTOz5fAe3oLdkBynBuN7Stz7imI5JTONe9y
HR3T4TvfI7TJb9Hn0hHsnWbfXt67g3u56+yHzWS/zZu3g/MTWBn/1RuJFl7vwqrJXo5syG0312/c
1DhzWY6fOxtyu3562dl3Ol91vtH5FRAzLvPO5/c721Ntiqitf/PD0zxvY9rOtFcc597bX+l2utnd
+JP9un3kURVnMzi71r5BUc64vXi+uj9kzpV9c0FVPudiu7ccwaldb3+x9+4uTHtvuS+1fdj29n3j
7TTvgkYcTlq2EzC8fn8z3dbhRLrwfjavqq0y4m5Cr9ubNsv7ZW9fFba31ThLkEB1eufqXra3XmT/
XHyNF6rsf0TuZvSFvbK3Zf+bffU4u+lDaL+BltzovDjvjr9U9j5cv11iP5GjcQu7cBA62Be/DMfb
V5vg4O0lZ32yX6Xju0DV3cHRr68uaIjndCrn8jp2vd+eu9/8Wg863tXPy97Z955lP7KgifZ44xXe
5tfiUKDCu+z3t7NzObiDP7iS37nb1N5eQud15P0TsxtGP0P2YXB9NDNe4z4+XV5r9ssW1Lk9uCRr
Nt62cw376fJwy5OnLicyr3JIidqH3rt+Sl27dH8r9v3LT0byOo0M+3fuetvHJ8e72WMUsq82r7y+
3P79tH0Zbd7u7CZX3y5IyNpXr6HzOvuTt/e629mlZKc3eMKG/KWdHAKbvZ1/bQqbQ5y/5WVXe2DK
Lr+6/l7vEI52Eaja3qP3yNN13j5w7m9fvo/2YXJbXohhM/N8FFG7hydMOJxETV7hreFmj6Kdbaur
Zl84+3b79SqrrqvoV+vbiUBXFkw9VmvWN6Br9otweFnc75cto+aJL8WE3UXOJTX0ePWl8/1h03n5
/1J3ZrtxI8u6fpX9AtzgPFyemqtUsi3bkocbQnbLnOeZT38+2mu3q1I8Rdj76gCrgYUutIKZGZkZ
GfHH/x+/kzYojp/s1XmKXQEN7bT1h7+LCh04LHiD0W2oCzduHrqKIUllQOYgPcpbgBOU1Y9etIo/
hDsEqzbdW/NggyraausUh7s9Lz8xw6/m5cK8cAM7vuObelpNMaH68DV70x8tzsF9sNXeuAfzrbnL
T9HbYmE1pj8qGqXnaCLuA1Ooi2NG4TFoba0LPlVlkG99w30HrJDHhlI8p5ZsrwCoZsDpSmspyzfn
BQ70Cub0ngcZI7yBaJDJOoVK/aduOx7lH/YP/Uv3Wf3MiyS/t95JH/8Dnv+j/PT/aaq6fI4DZN1X
yMk9N/+V/fivDzViclUdfK/+f9CTY5r+3wnnf8d3mWuesjj/SS0bZILJRJoKuRAopqZffvHn07/3
3w7rAKSR7DbdvUSH/6HPl/hv2A4TnTsibyQyLbbF/6SWde2/EW2aksEgMBW06P4otyz4Ii23BEOk
1WU67yH9FlvEvCSzaof+hbP1NuXgJ5nUr7vPWY4cxMITXwgzX1kSHg+j56JjabTqObKRrZu2+snk
YbrOlDdlcSfpS23+07PgYpe9sic8G3oFiblYw15tETrYxzbeuLzYL9b63a8/d5nNnjMCaQHNxKSC
LcMR4sZc10NDKgblDP8UYM2vavK9VMK9ny3l46bZEUcDkFylpsWiI7bA7xcZ1sQqg35oPfWcVvax
CAB32Ehc5pvbw5mxAkiYE4lGc6hFRT5RWFY0I0sy/ez1bfexHkDVxHJAUxl9zQuHoPD2mZYHUxSo
ef8Qd08SEZcDsvoyTL241M9Fh3wqTZ9QYOn+Ei3yzPrQKfuTUWYSsBf7N1ookCDz0fRz2hXBRmuN
j43X+dsxt/P7oa30BXcQ8AxUbRkV/M8WrYg6tT9VGFVLf1ABH5l+NnW5UQFCWslj1iESjWAUyCtm
U7PjVWCULQgasIWnKPLK56ZMAHVUGWXKrdcZbocE31jG69bKrecm7HJvh0KgBK0rvfEfKWFOEs9y
+MMvyi7YQIvYfvECS23etUPnHMI8AikV9fy4MDzxffxzePSDGHgiLzZOtetFa2BJ1b2x0c9aIPvb
Wine6FEA271k6wd5tFD3ld4mevM1d+vxhBYFspKlrS20Boo1nukrQDVznsISbJqvKDPM3C1MuGD1
s6ohf40k5Ep36vvQhlmzGsKdJBdbWLBXqSODtlxEv89NAhRQbJGJphCiaOG9rGeW7CKAZ5z1iHta
A/n9kCrvq7IaoeGt43MQ6hsZMM7GMcNjBO3mW8PqzaW7fIrYrg8E6EonuXtYTJyJKfB6KWrEEJI6
aIyzqkTFZ7NJXfKP9pcWZrlDoKrddojl6L4ZxmYvFXW+VdxAOSCQJB1vHxmv9jF3GleYBWkh9O6U
vK+/Iwf3q8F5Lt2Z0WDuB8fqP4xG5y4cTK/XHDO0JXE00QxKh5uQJoA2hj5dtZHuSm9juWCyrfwf
J5LGFTCbNepR0EQrvHiLMrj3Pvz5CA0Fkk3yE1zHInlqjwp3V3qjdGcrpxJB1c5cyk2LSzmN7bcB
XbhEhtEr5UjtpDtVfUiGU1uuG+coGwutbNPRc+UwFI81DXAvVWya50Ra3Cy2gILSy3hXt8hbK4Hx
AT30XVCq4SYMAct7NmKJt2fu1ekrmBR8o7JLqHYiy7mz3sbFF0V9tKPHSnu8beTVnSUYETyji3wP
bT/TufMgDE+fDeXYxQudtzPjIHibaCboBubSEhaIML6K0Bn0zxLt3KGHJrXarHvvAfTo7vZgZnbT
lSXhndZVYapQHPLPjeLuMsPeN0H/6baJGT+YItGJVcyGMlykjyjsVu1pTvXP9Mz7+3YsjnbkVVtw
g3eRmw/3lR/IC/fG3Ki47EFrTRIm+iumjnho6iKvMemV+2LovpSm9e72qJZMCK7Wlt5QAIf0z+WA
MplmUfnNjaWQ8lUISycUT1REHSD/Iv4WjCij25S52/hnNqrrtSdb2g9c5zVukDp3dvGhtrWFg2/O
9eir43kwCVfQg3Z9vDYw7sEgj0lPvZc9dfI6qXsIqiVWk9n5+21HdHEld0IL4hD/bEblXu8UpJUH
dOVuL9Krx8Y0f8SVyMvQW0SH6/Vg5NgtA6PFiPLWTLeZvmoGgCbhsKeGIhVLwdjsal1Ym6b2MmSO
ImsMssE/J16yV5vkpJTyP4k/rDJHQwJEWZVVvjZgF749SBEZApvw9SiFGFAZzBYGAOyW/nsZ1HUF
eB75zRx5ZVX93Bak4Dy04SnfB00DIvjOj188/5BU7jqQvnYlrVXfO3piRrjova5dddk2NCPwItG+
0gzQapR/bPAG0sErh7846S5XaFrBizmDn6OwEzoZzgig7hRiCqZwQ4v1ykieb0/T3DF0aUlw7M6o
zQYGHf/sNw+lnL8pRv8fr/zk0U2ykpol4laxevZrUSyoacCMQso+PagvB9Y6jdRZNOycW4OGMvtQ
ZT+c6qsyAtoYmi9aa3/0eJD2xWcp3EzSUvFDiPq1Xw6bDBbOJqUL6cEMqY5D6mRbO4+urdvzMXON
TfS8/36gMPNuiLhhSeP1maYXZycTYL5peoqk+rhI5zm31+mFBknH04s3pbAxArk3lbxR/HOcxeWm
gYZ01eh6crw9oLmT69KKMONDa/p0vPVsg+C5asr7TvpaD/opUZcKhLPDgYaWsg2NZKYYj4e0kUU8
jv1zJH/082wDuuIv1mYiuv1lgffHtfMEcjhOgGr/XEsIUKBKaZcPfxPHwHlvQukLxZsMhPzaSJPB
el4Go392lQdv0A6ZTA1Qyxee3XNuRls/oTqPYuJBYShZkKdaXrscwbi+1D7l49cuX3ibzNpA4Yac
iEym0Zl+vzhEVDOTzSA0/XOY3qMdto6qfWj8IX0rT22OWfAi/1oR5kvTRkZY+MG5V1O6dmsdPQHT
84+j6+XbIFTvTS3/DNcSkr/GF6OqwdhodCfddvK5U+zyIwQn7w1PoyeRoY79pLwY66Cbe5qZUQMw
VrbkbWXaeP/GJnlga8pc0DohxIjwU8oFLEf++ZhACU/7yMqmnVRX3w7vbw9udgdfGFKv19HozaZs
relI+tkx9WyQF+KSGocl/ZUlQ0IIH06vlra3/XPmfKhbenXtZm1oJzvPt7dHNOuZwOVo5OatytPw
ekTcbY7WkUg5p9KjF6K0PjxKCK7fNjI7Gjii6byYckE/aw4X7t+ohdaVEJidQxWp63EVhW8cO94g
0bO+bUhEr/3aAjZJYmPKArzC6CFtKVllFQTnVjNB9NQbO9kXiGV9i3zSH+mhX9OVPDqIG+zQ1FlJ
C444M5s2WTVIeDSiYnIh17MZdTGUD/00UOex1h593l9LR8ncu//KhuAaICxrqGCxYeq0UZ4962TS
+Z/v6iE+DEW1l+J/JFtdWMGZGwWg0MQzToqFrINwtDSW2hGoesHZhsYgLIwNpBBLpafZySMMxgx4
HlJZ15PnWs3U8JkEZ7cBw6M+Slq0Ld1iwUVmR3JhRTgrGlMK615Lg7PvxqsGRKZDlu62F86ZIAul
mIDgwdWJuKSsoHdPhvX4PNr3TVruvHaJPm9mQ03aVsBQyRNTKxF8wGn92Ksp0p1L+SlQ77s+e++r
99BFLCQW55aEowF5HCjkaPgRJot22MqHaQF/Nl/05L3UPdbxUpg38yih2PLbhrBnaLC30crTgzMS
Ns3Ji7Ri3WR6vielf0py61PoVNGDbBewhEZLz6+l8QnzWI8ywscttqtJcvMpNL7Uzo/bziBCxKYj
6Wp8k7dcHH6jHSh9X5nBWbqrFHNvHGh+HVtwkuFKe0mGYmUpe73pVjy9rGRpcucc5XJypwm4MF6r
Wtf4nRacowbCpBR2SfqD5ZUTfb89ylk7hM8WytMEImJDhp43NnJDBkHUZ7N/7tqtXnyU5T+/fSes
HTRQsBpiRpjJrNfNUJ8uRc066NEeWLJ1Fy+5xOxILowIM2amiuRro8WFODiQPFTBe7rphlVVRto6
6AEo/8XEwR4IYRCvMAX576sFsiJdSgqVgxUWylXl5RuzPsVFugnUJVeYCcyoEDgwpcIiSNJJOF57
XS+a0uLeKBUflb8HNURwLGg2eo/AdbME6p47Ay+tCSeHMrhu0YRYG8uN9SmRaJWOH5RxRYHJr+6a
ENLP/rHLOH6trRd5q2HQF2Z29lyhiiZD/wuGWkxNpX0euYrFGdlDH7FVKZ6sm4E+11Ju9U2pOO4q
LrRxUw5Rt8/cvFpw1tmj5cK8cLQ4harUqDCy7WHiBfq/cqXHxTSs2Avx83CBfXIqVyOwCH7i2n3G
BKEPuSmnA7peSdLbog3w0vsw+RxwvTnlJ+tRyY5ERRvqaQuPmpnclQ3TEno9k84qPK7XtmmUJCnm
N8H5aYA5wg8g8kPkkH50q4eV0vqLd9qVuWnjXhxlWRh6SVxiTu7jlWE9xOXLGD7d3o1zi3Y5JOHx
4ulSDycJNvL2lGXPQfMwGAuzNrcNL00IWQ1b8v2iaCcT9CLfo99WSHSavlRLLPqzcaJOF/lPZlI4
sYT5cl2l1ewB/6/8BrUO4IPeey8Hrd9I/zT0mMrp6K7TFkHK6M3tWZw3PbGiTkrhRECC6byLNSWb
rvQk97SjOUKO4HTQowZKbu8tOW5XnluUe/J7ylkrq47e4cRbmOfZe5d3DZVAeiWRNRAmOoQCoZAV
mfGrD5k5ZLuoKTYjTFZJUN5rLIAmoUNM2lDL5W0s7dvuGKTyQolp1qEuPkLI6cl1WXqB3gfnQrl3
oPeSq4fFYtnsPoSGkxbp6eUjJqpto4rauM4IoEqoQ1LXMY+G6aXbJh6NY5Q3+grOhzvZyPWFS3/W
lXWiQnjubCJ24T42Oz3J2hjDdR7T5tZCB6Eo4xo2SMj1PCikg6IfFnJo88sKmSCPEE51+Wda8+IY
gAqpDeOm4Fg3pPumeIzag6pts7reKdLGIR/Z2E9upG8DJd6SVdq2X24799zFhhAASVMa0hVTJFrt
atttzHZ6pYTuvVXrG8pTCzfXrNNcmBCcBvVG04RAlJMue4IrYD3K95q5pJY16zW/jYhpr9L3ZYhX
MCIl+Wei0zD60FvNKqmChzb4HscLvjJteaHWOjknurQ0SyByL15UsGqUg5MzpuQ0DsMqjk9km/1k
4daddcmJfZGGJorwIiioVaDCcE1csreHFTCutWV8jY10owTL+252SHTt04tMVgNXvL6QlDgshxgC
q3PY2+sgUNd19gN6fxorl46yWYeweBIjtkX2ROwFc7o4r/OKozyLq1Xv/uMPO7XZ2cbdCDH80bHB
+jp3QY2okLl2ibDMtN11wz+3HX/pI6bfLzZeWltcJgobLwyf4RRZ18FpDL7dtjHrlGSJpiQAALyf
na0XNhI792UgHMHZITwz7EMfKmu/eOf5OyvfueOCtfkR/bYmXFOeG41GUfJON3xgEiUifQpscw+3
hzR7XlwMSQwpUh3mrpi1q9VibbpfvfyvdvKFBeGis+BLjLKKSUubdW2+9xJ36/u0CbT92nkqF4Ur
xfbiXzHnhT3heIIlCU4rtyXHFrprtX8L0cgqrN7C5DaVgprglPdZBAPS+9BI9obWbHz4hTw8MlqC
/CzMrXioRKbShUHCyP0YxkTrwXWj1e3Vm3URmwL91NxFrXn6gguHHEfJ8a144JQMmh9VY43H0TQ+
p5BrLsRMs4fJhSFhd8E/afSxyaT20bOSROs4JaROkpVLC/HtIS1ZErxecUt4YgIswbd7KNTsROkG
mMMmzZ5vG5pdnYshCZ5vp7CYanXHgTHC0BeYLxEMeAuDWVofwfcHPekg+cLGaD0myFin1TclSra3
B7JkRHB40juW5su4mc2iRO4PEAeLQdz8qtCMK+sT0Y3IjyyHepXoPY4G2fO+g2NCSn4Mcn+ugwVH
mx/Mb0PC8muwSjm6x4xZhXmXaC/2YG+l0l5Yl9l7GGFzJMXQ/FZ/RnEX+yavOysbVILv3jMsUFya
tQL5na2QJt2WcaDcIci81Ks4P7LfNoW9msHGCic3Npv2WVaGLR6Xw7F72xdmbyhQjkCckZdGqvb6
QMhlz+dlP/KqyH7Atr4y24MevLTyujR3fbok5zU3JHSZfkLfoXsRvQJZjAaBTYdcv5/K+yKT4Fpz
w25fRdkSn7TY+PHzWKeACEE36TukX4SMDdISZUM3cgAkaTxUjrKyubSieFv52T7L9069mx6RXVRt
oxZCyfEBZqQPdaOfKhlaDQldm7Fe6oWc2xW0g0x6RnAuAIq+nm3VbkcaQvmmIOg3hHJK+iOtofRb
UhObO6pg6wZWRPEUPKOwKbpwyOvejsNzjIyB94Mi2J97zeXfF47C0HfJPElJeM5SkD3mSlOiVeR9
yodmXXJBwo13297sCxxsN/BMFKapFAgG/cjQi7GeBuR0xa4sIn03RiaU0n1mHbwcetcqdrx1gerf
Kvf65PPggNG9/RFzzjvh2yZ6K7jdREJuzYrqzDAZtOI9qZ68phQmmU+3bcwtnGkjVT51knDMTL9f
nDNROqK5rmbhOY2Tx4rX/gp4WP4XhxlHMkwM5BFksMXXRoqggCtuSMNzUUFt08h+u5ZBA23aPP9e
5S2XtWP2f3HOUJKFNY/iLGlEwSPJC5cDZNvwAsj3HqQxRryOMghyE8hv7wcnWxjidIWJzzNY+sAn
TMxKKFteDzGIHWoUfhOe7dB6ymk9bL6E6qFPD0HvvlPyd7w/F7xj1iIEUyrScwrR1eQ9FyuHFiLi
V7EZnttqS8yT2SnvlgGJUh0ybwdOzaJHZ9Le3fYXkZeHU25SjGFPTN115C7FU87Ik9zvPQoV362d
Hm+K5E6BmuWb+0KGBupfpz8Xw17v1nQitNFpNKu1D7zFW0zHv/ZcPoQ33STlw3yL6akOMGGce4V/
doZzI2+UdMGBZlLDGKA9xrQZ7ARxvp7gwZcLVKnASUYdTw74gMeDVLrvTAgPZeOx61+GNF93ZbHW
JPfN0JgLHvX6osQ8lUkFxSINRTphfYvcMgcfOuEzd83KQxC2oyLfKuW63tb6F+qKC/ZeRxy0gBFH
cH7TOa8awnBjK0/LtEn8cwGDS9B+rfJ+3XbfY3PnJ0v6r3O2DFqOIL9H7huswfXUxrmU+JkHDERr
862afBg/StYIFHqV6H+cP0ReUwEZCiwNAJQIgXIa3/KjjABA0n9E8EM78UmJggVXeb0VkQzl9AQw
oXLUiOdbotQSqkGkguqA8kjyWPRQtjwP5rOUvqifnCXVphnPwJxB6oxbfaorX89emai9UQ3ULLIu
pioCI6D7SXd3anS0M4eA6p+FLa/y967Ptml4v+1Nv1+cNOhhOQF0TcFZMeNd7irrNjeOsW/tbaV9
0sANe/2Psf4qHVEWWC1lNGbyldfWBb8sfbvv7IG0ieRLB8vuV9no7lwrP1XBKUQr3WmMbZXbB7dD
PU3ONnkLky49FQuTMLnkq0mYCkT0KslQ5wkBAQ06dmZMmRXT6Y9qra51+esQPg1xsK/iaq1pX4YG
jidt6e58HQSwKSEFJPk3lYXF9i83gXDeyWKOORNCG6ddUcKhzr3kwjNJCWD0gB2nhoRJ802YZtK1
gTHEoN3H4R9578ub3B/W8N6hiaKshmT1aBzN/dgeUmmVVQvFzpnjgGOW5LsFhhuHFqNUZrwYkLE5
O9b3SdsjDj+W5YsTvgvD73++jFemhKeobTW6Tbsy9YTuORxeMuNNkGQr03tvjXvdPLn2Lss+Ldic
2T+XNsUsiz5aSk4xhf0aVavqjW8cguwudPf9t7p8j8jViv/pKHuU+wXDMz4L4ojQbkp6Tg3x1xvX
c0umu2fr+PFZb1/k4jl6qWRt7UXN2q4/6ra3S6Slx/4UWAkbBaVfpK1Q6aC0aQmO5GZK2QxobJz7
cjsldl3boSEXAfr0YWF4MxHAlaXp94tzyYZvWfWmPFoyNmu6GKXqUwpxL08uzaFndo3E+HqQ7/zc
f6eqKJo7791hSVRwbnvyjiUxT+87yDzhJusrdwzlabStJCnrcpKLcC0AIqYWZuuF8c7b0onAgFfg
UcLMov80+okyBLTSZmtdqw9x/taDwsU6FLqOyob9pOh0105KXzDsTVVCdHLPfjhuS9V9vP0xM1ce
ke7vbxHm3lTbUGsy6nIpKcMcRRrXeUbRZoXCHmJUySr0oRhZuguWJmD6/WLBkRBrp+c8Z7ASPTro
kHSptbO7l78YGsSs9GUBo+PVcm2lyk2DJhKH7Toqh9Lea/AL1zUsm3r5guDqqGvrsJEPt43O+TLa
IUADJ6Jv0j7XRrO0bUzZV8i9xLRJtLkurRNNW2L8mtubl1aES0zNkJ0pOpIvqhTva189NMWD1pF4
WMIBzBpSiOzoTIYVWhaGk6Bbg2iqhHuQSNsC58v3CCv/0NmAO6Xy7IUob3b2CJb16S1gku+5nr16
NOyuyHS6qAYQMuPDkDWb2+szO6Cp2ZHw2KDjQ3C9qEFHuJA4w5PCWWvGvSJnW8k7LWYXZxIPtHhf
GBJmrhmkFPUfDCm+cbYSf1v46jrs2yNVgo1SteYKudid7ITfSTt8+d8NUnCPXjO8sp7uYXM8hND8
xe/yLETJZ0lad3a5JrIQ6CjYaIZgB7UFEjoGnTPEU2uadbRk3N4eyUyIPMkMqpBdTFG/KMyuxWU3
iSPR+aCmG4qkLpGyqXyO62CXU262+oWrdlp+8dKjlwPJADD0mBPcQ4uLiH9N50BYbwcTSCxi4QsR
6JIJwTEGSWtD2jiD81C/D1uof7wYhZs/Zp8wcL+LgQhLg7iYrEoZnQDdj4whWNYD7Rxj/nx7eaa/
cmu6hMAkJ9iFcYCx9CqKbXGxLfq7qH/Th806DxdcYXbnXoxIiPgSJ6UgDKz83OTVvR0Op8x/6YtP
ali+vz2oWUPwqJBlBTOE/tT1IdREUqvUMrunQC9IL56UQbuv5E3vlQuBwKwnXBgSLihgXKXhTc/N
SsmJzZXpBegYX920MBZupdl1oj8VGJQzdYpOG/niwi2TXHHSiHWCF2CNbkZElfBjHVJW0zP/x+3p
m92yF7aELaQAHO3HEFyIpVfj2y515X0y2G9rS3kpKyvYp8nwzZTHbGHnzq4arDcQPROw0nJwPUQE
j1HeagAhWHKdQbpMr0iWuh9S3aD13w/7hV08e/Q5pCPQtZwwP8Ioq1Ee9MLAXGyRazWyiMueFr4F
n5/zEDLXNm9V6IH4P9eDQosF2sk8/gX1Yw/X2sPyKb5kRNhYQWQnrT2hbCLlVBuQZDv3ZrbEDzI3
X1PjBJk+UjgERtcjQbIMbL5DrqOytOKD0hbFypDCRQrlOUe/NCMsS+g1ej2kPbcuOqeHNCw0sHbx
VzTFkl0cOyGoYmXYeCVylL3TmFtXjeRN60r+JkVUetuOUbLqUPE6KH7gEPyO3gnqmMXWlSmOEc/N
y88UnLX3VPMXCKiEexEhFATCt70HUYVmHGz91Lh3mhOtee3Vizmu+dUGtIXQBhSbIrJEKdzYcQIq
WtWWRmt72KWPt/f//BL8NiCMTTMgsglGskwEPHdADO1tqadb6J0S0jv+W30MFnb+bKg1xac2+s8/
M73XvtUNlOxgIAe+kufONm8k6CY7GfrstIu2kVpGq6Lx0nVq86jL6yz/UhrZUpZ5dlo5CYj4kPd5
pUIbh53Z+K7K7aR8pXfSCUtUSb/dntm5k/UXHzkgY4SkhD2UejCBqG5EEdDayOqp0KqNxMs//Qpi
wasWyuM/s4+vfJQgQjV+WRO2kuJkpowOCtZUeWfB1TgMRMrDA0WgbVvnO4jaE20gKGu2tlodbw91
9riATBgB94nbwBaG6ihB7qc6Z1La7ksbjfq/OL5Zq3//vjA4tx3YGxJ/v3eTjaKih4kG4u0hTMfm
q/m7MCHsA6kfpcHquCH0ottFarBTlbtqaA6h/DHTnox+tRi8zu68C4vT7xe3fG10oaSNDCrUv8e9
hHibH21gfNpUg/8SKrvb45v1+Atrwt2UyKigdCPeCE/jeSzKt9Ol0XjlH3de6ZN4g47GC1kZttb1
oFwF/vfwZ/dC9FyE38Lw9DcdIdhAr8VE1gzSPJFlh4shasqBI2v0N5TgPqY2EsAfkcO4PWOzW4qX
EoDwKQ1M4HA9lgYYRezLJLrisLmrs2wdJh9HE8Buba5iS0c+qoNOwSdFETT7IbGXksNzS0Yij+ot
qlXU/4QlU8xCD7KO17yh/ohBOlFEaTB9e5QzpxR/naUiaqGuJta7NC0J5DTDSNlSUtOqVd7s41Db
kLTYZD4kv+nCWTGz0TDIWw00CjeAGCQBGxksV6EqDQRuHbrhW13mRlWhERycJ8MITo18QtFqc3uY
0/YVtjdIV7ryAdSrUNUJJ1QpmWXRmEV4Lh1yd6YpfawCmIIldLdT2VoSr5lZOQ4rIO0AQuEtMYTE
SKZHPQrI0U9cRkyJMlfuO/vh9ohmjo8rG+q1dxphShOAG4bnmgLloLunyEK5sr/vmqcysBemb9ZL
pjoFbGkUQ8QqpdsRKmpeG5718WcdP6lXhaH7O9WV410md89S4WW8782X24OcncgLu8Ky1bodj7aU
h2epXuvevWw/V0uEInMmGJbJUULi4tVLJOONJTtxF56dzr733PqOjHnbL0Chp+8U3Q+CUBoOKKrQ
MSeMozLbRnY8jFgqKJ2XzFrqIJ/zb5oLaHhFXMshaL/2hl6pDBokrfA8RYlQNAQ7EwRm6r6/vR5z
TndpRrglKy11ebiBfghi6GvinWof1UNQJgjdfb5tac7jLi0JtyNpt0IrBwZkDTupRf0Y6eXPvVFQ
7FNWqb2NtT9vadRhb/s9hdMXXdzHqU4VQZb18Kw5z4Z1j5Y7ctUrGm3+dwObzscLM4411BXRYnj2
lKPewZwkZecp2RM9RQWaYHm5cN7O+vfvYYmlkrBFLc9yNfx7pEqLjPm6mjgem+TH7XHNXZfMH4VE
GpdIx4lAvDEynCiVXJAxKQgtK/miaupR7so3YVZ/L+AIl1/KF8MnJThm8hKxy6y7gGwAgwodGqCD
61kt3bZ0K00CqWZPqtF5ujGVlDb8ECF2i2a1EQ6n77cHvGRSyAdBtOWOXYLJTlHexg2xSAo5YwiT
R1Ud9Rg+aC/7izN/wm/8zyiFYwS+zjRv1Sg6R2a4zn3T25WJhroyXNCr0o8PSddGCyZn3WdS7KP7
Fi4bsa6YjxDGlhOIWI23DWV2lDpXlblQSJg1Qg/21BxFj6/IjdZLVU6jCmUYvXkGs+k3j4tly9nV
4tk59T9BmISO39W2i3M/hBSXF1/QqetooLlM/ubmvDqBNaoH1V1IFs7vhgt7wjaPpMxP0wJ7eRA+
eMWknnqyx3sFNXS12squukq0YxR/yZfe17Nz+duw2FbnSIUMkYNGwlo5pjo9iqa9pfj/7rbzz1sB
Wjhdmew3YTrtOnGroDfB3pAPt7JTGZdQT+1vG5m7NaFqnFQToSXhn+s1g77PCuoEI6GhnKMyvmt1
9/m2iblxTIA6kq3QnvySE7k4jU3V78i6YAJxMogGnnXnEVa+v7ABgRI9BXzxq2J1aiRZYwQBEW99
kuj0S4ZyFZJ9v21lLgIAb/yvFeV6smyvhavG9Djny4dUG7d9DbNccjIkY+FC+dkqKAYzl5aEs9bs
Yxe28ZqL0vfKoxSjyt4DJDvUjd9vIcIvN55WWw+yBKNioSfmu1CNH6qu+2J1lo+s+9jvM8VDAU+3
UWMYgmIlj8246n0ZWuXS/mSbHm32GZ31leY5xyIM6O8LYn9v9XVzroHuQ93JQ6j1qiWWlVl3IL6d
YPLU+0XMiJtrUNGQfz6PYbi24npL5B5YS5fVT/TQqxmkvZb3qwY2VyQ609yR95gHzNmId8CdT442
rG09mfpAzO2gho9q/EHVJ9QzKK/ywTfDJyUs1q35Tku/NaG/GbvsWHVv4EVO7AdA9TtZffQkdW2k
2zp+I8FztsKpd7c9bAZqD6SdIBaSYkrlxBTXLpaEMEzIPtG4md+FXfIQtKB7x+xo+OFGHsbzEPr3
dQJGPC2Q/G59aJSzZl9UaFFYwUa1tNOAgKNbDPLCaTu7bBcfJhwUkWaGeWUA2Tabft2H+So4Vbp7
uD38JSPT7xdHhdOHjhZrYLarOFhLT0X/ktoL2ZPZA4/OZNDaE12R2DBZFANKUmpJbNi/D51wLcsL
x93sIXFhQBiDXxXVIAUY6OIN1Ke4l6p+iLyn2zM190pQL6xMX3ExU1nYZmkV8tju7WPanrr+BKdD
/CasFxxy7k6/tCO8EUrFdnAmDiLVeGNJmx70NYSgpeRQN/gHD7w9qrnENXhgiAGAHbEBxNVpRhvZ
gwIvIxTS1HHdWfTP9gmAp/dVtQlL5Y5HfistPRimSOHVYXFhVlizzJWUbOxImJT+1obGUiegXeVj
v0byclVpztrslVWjFEvY+tlVvLArrGLQBXYcTUkMzX0rg3xiYAoNcYazLYmob8/trC06rKcmnomc
Ubi8hopOk8FgJVvrFNeRu4oUuvLj9lC5AQnfJfrfacpeTemFOeEGCy0jaPUSB3W8Z+pKEA08ZsnC
rT8bAdIIAbUh2E60HoQI0CkT3ch6ehNUtzfXSu6fRmRCx2eXjmuEUmHC2ueJ9ARpblqGj38zn//a
Fu+xdCyStu+w3cXv3KE61DoSQYa1yu0XJ/ibbNfFQFVh8fxWKrPcoudD4hXEsyTO9g2w2Yc0GpO/
wOWi0QGX0tTxRKVVuIJ0xc/KrCMRdZcbxVrNYRyW+4VayqwzXtgQbpOxgV0w6RQOerlZ1TVCVsmz
WYabDlp6yn23V2rWFS+MTb9fnJVshyGDSDs8J1b+SZGCrWtY/6Bst7ltZv7wovsZIiVYBmRb2M1m
U3g16s68R7RyNRjx29w17vLk1GbZUYrGN3l6yp118m3B7LT2r3aaPRG+TRSiwBmuh9c3cmolI2YL
t9pkobVO8kc4tur2Y5/HK63NVqgSNvuxWMLczV6lVAlIME8qmz9358W8SgQw4YjKBqoKibW2gr4/
dq5c7W+Pb8mKMDxXoc+5VCcr8NWuJSsfNm7E8XXbyqyPgASZaFLRLhAriaA+m7gvuXgsOGsRY5vI
pscFMPi0/q8W6sKG4Id6QXdD0vNI0UJfnXLzxnqMZS65wV/39CT9L4ckuGNNns00K4akuSe7e1Y2
UbTU8jo/Ioi0qDST3TWnbX7hAVHTG742YEJGzkT7YUBUVn8M0+QvXGBKxIOno6Zt2cLpN5i6FXQd
d0lcj0AVjoOvb/98+S8tCE6meqEWqWrFa8H6nlUgHty3RbEY3cy5MohRUFRgZOBeFq4rKeilWOq4
7svqRCdy723sMNpQ2t3ovMaGdR/fK8lBkstd6r1P0jepWy74xNy5S4sbxSFoSCHKmb7wYsGGaGxR
eWHBdBwcBnv4xxp925jGJg3MzWhEj38xrxf2RJePndqpE+xJiX2kd32tNfm9lA0L74a5Vhpa9zSd
LmU4h6h5XY+r8OIgTnoeDk2bb0rr3ulQjy5OJNVgAmwhUvRttKQfPS3dSD305B+bJe2BaSTi5r78
AsFHg1DO23TgC+z0qSmN3Zg4aztc4uSd9aCLcQp+mkUBkvA1VkxjF1grW164l5dGIdz9Wj6WwAym
eSzf0P3PHdlJ6YIPzo8BTBq0GQZJDsEHW7WVjKjmiWu72jffM+21nyvj5m8c77cRwfFCWBlSd2rM
JSEUFOrJNr7XbrrgdvOz9duIcMJGRpVq3TjFuEF+cD17k/fKYRFxPmvlJ0oMekb4EKYn2sWetdsi
zGyZ2C8zC1g/Gij0qhZyy1GSkt3tWZs9Hmiqn4Q7gK/bwjbKlSwfvBBTvmJurc/S8H9JO6/eyJEl
C/8iAvTmlWQZmaJaajfdL0S7ofeev34/6mLvqiiiiJmdhzEYoKMyGRkZGXHinMQei7M2BAf1X+0d
gCuceZHnW1P6pmGhUdaalx616OTB9wV23mQ7Re+t+2lBdf2vkdWhVNRW4/Ii87PkSLeleUBtbpiM
o6JmOdxgyh4id3P/tEWmkPLNMiFw/akiw6yRAxNxbV2QKEC2scMETXgUpKR2c0ulZRIN2U5lZmtw
WWFS+r9WV9eKGmbl3Na0n+amvpeb2dEl8TRJUFsV+WHurTtj6l35h9pbxzGyfjMd4hla8KjHH+Yk
vleE5wWttDDK3HamTb9lBpZ+A/hTaV2/BgpQybNlknZTfUuMU60GjknH9P9nZbV4LW2aSassbjSR
tx6dUuuzPu1VyTf9CJzBqzYlY7ArI0OQixmZbvJYyKYL+6MvQr1mTc7c7zjs9p79ryFEy64dyC+Y
TJoEIX6tlSe9ei8arY3I4L+Jjv9dD7CUazM8IsW46VlPaY2uHFhnXU3cdJdieHH3d3fiGzOr20pt
YmEBvsCO4MtHGrIfGJu34sjp2ssyMMjMx7+4vqCVhO8BtgJGWVfXV+YnsSgknPdQ9MYXKWNN/8Ld
3lpYXV7lMITVLBK2wuFjOP+Z+ksX7dWut5yA6ZFFMI9xHNq9119HLsrEhOyaZDSPz2GhnpmzjrVw
xwe2Pg7YTKafSdwXcodrK4JgNEGXxMlj1Ew2PNSHBAQA3QxJyB2hmu043vk4W8FRW1Qsl1lcQ1OX
Zb+5xxSmfZXZbxPmf7rIzrvJ/x3MkeGYVW86pYW0gOxL/yYig+tCj2QZx4Gr/NqoP6aW2Q9Z8qiq
f5X5kcv0JHzRQieqy9PtQLS5n28srTxDG/J6zIM6efT74bjMoIb+sTZ76CuIeVY1BGdR2fPGbZs8
v5hEY0B/TYLTV4NcKPOQPHYVmGkas8WpbJX0brYSNKmSUTzweD9ESazvVNE3ax3Q1vzX8ioiToU/
ljn0oo9TPTHiKwUgiqdL10lICzqgw0JbRsmpjn+C7N6577aOB8nJUsOEGIrB9etPmqeMxsqFlqBy
kHwd82m6U6fkr2jSg51gvLlI5u4siFaQJAYLeW1pqkKzSCMyVWUoD4VPyh06fVIctZ+Noj/05Zds
sNzG/H3bkbbOyRurawoJefLNPlNJXQvpErYPeSmANP44BvcANXe2cutee2tqdQ9kgwwZ5tJFyICM
NEDaqvrSRAFNwc+31/Qqdrq+Ct5aWl0FAmsSkwWdVSNPHqWHKgJgNGZ/ALglPhUqoz8mYmqrE31I
f/iry07xeF8MP+ai94a9o7ocxXc/BhwNHF3wqwB7uP6unRFkRlhQutXr0kXfaszK4+31bvkoSiP/
tbDa2IjWGGQyWIBz1O0S48DG7j4Mtv2TOUDahOSa74aYRN8gp4xGcuhQO6VMpBciw0TknL7vDnNv
F8oo223XPQjp3sj2ppO+Mb06hGYtRYU/81Ko06NE/A5G28pqyONbZ9B3qXmWD/L+g/3fQld3lWlk
Gqk8eXVofQa/6uhBdGybBO1CWTw16mkYIbS0xKc2Fnbu+01XYdiSzqmCXMM7gLAfG3KgLdCu4Ifp
/x0EOwdj8wS++fNXIaaMUKVJahBx6N+Udf1k5CctLA6wQ+8sZNvQImW5yJeTIl37fDwl1phOVNxV
uTiM6YxgnXSa86MAHv+272+6BhkYjFELW9ya+1lTYzLLBX3XZqKzNHJR3z5EjXmoFM2t90ZANk/a
G2srRwyVJqFByQYK1sU3QX7Apa9/v72id9pB9EEMiLbg9eOCB1+yysjyXjTrIZwLT25N+Ku7ZSLq
zo+icyJfsmB2+hbFNpMOoQ5Bi/CkduNDkykPHdS0t3/J+sJfGjJMPPIXiBpq/qvIlTRhG6p6tSgA
nuWSApAPBZ+VmPdlPS5MEd2LTH/jts13XbbFKC1DmFooXi66cSvXmVtpbuSu8urCPPcBQOTnKvtq
+E+W5DQqs35xe46mj4Gc7FxP62/7athk3gblaCDR6+e0ORWRrEh55Ulq/ndrBIdYGyBiiNOdXd2y
w6gUAKX/tDIWj36TmQ6Jn/SQeZRekqD8pKbg1fQvfqrpO3bWJ2NZD4FaNUEoAYRd4/LjVIzHSikq
D7rkQ4b0qgkFrzZEsI19UrQPtz/bOnK9GgMpqiORB5fYmiYuiDpfiARUx1uQRM9k9fkpMFvLvW1l
a0nArSzKD/BJ0GS73rqihanfsKLaKxXIA2T0CqRTFQeXvvk8iNOOP2ycQzxwUTdiBhkJr7WkOksW
rMGKczTC7rrGFizbvJ+63E7aJ+2UHfTyuz8/5hGqJcb3mHnBf7pWRk5FDoHE25LbYNnxN24iikMx
wX5SeulSUQ6+i0rgKNMdTPCuFSk78fr957s2toprXVJQfSuT0stbzY5qzR52Zy7fuz01c8RllpYX
E23rwUehBvln9GbiTY51LO6lB/Wu+qOdaWM7iRPYRW9L4X1l7Cxs8Yi3dzlPFawuZXq4XiAwk693
MTH1QallrEpiehgRt0hSHpuNv3Rnn29/sO0F/p+p1Z3XCTo1M0NLvNJt4sg1jZck3Rvj3bOxcgqh
joWa9lTq5UOuN3ZfRumFOQHT1REe+HJ7Pe8P2/XWrXwiM9MhK0Ur8bKgAuF9V6U4oPkgKoWDntj/
z9bqYNfwEOfUMxNPRCLjqI1f2p9BYTpptqcA+I6NcO0Qq+irjbNexhmW9PhczM5IE9GCPN+elPBj
GNZuKXykgTSkT0PgvyrXH//FSrlVTdiOaCCt55asFpFq1WJXpYGRWGR142Y4ilMIfMR32+LzbWtL
Qrd2fx5q8lLzXkovq1QCqvxZH8Uk9dLqguRnV54ovbXaWUgufvOsir9vm9vc3bf2VgmmkcrFlGnY
S2zBFg+5+/Tyq7TnQ3bcG/jdyBMoJ/3f0tZNOHmGOLZO0pQbBynPhyz8e2yBqUyQCh2DurSVprUt
5J7Ksf/nkXmpZKFnu3xA3kOrmFJPpjIrWerVo+BGdqB6JiIPdf4LEoKd/dw6729Nrc5FmFSGWheY
Guevc+zMkg++rz/6xUOE+ybTSTHcYB5sQS6hkqicyD/qzWg3PG5v/5JXzM87T3qz6NW5CX117jS9
IPLcVd5w6F1aDq07HLqX/Cl8kr8Fl+FDe5hTGzqGpLSdfHToH93+EZve/OY3rLzZVJMqUBDB9tTg
L+6P+S/D94TR6T5lv8R8B8azZ2vlyX5KdjaYZeoZwSkPSzTXbVU4QpuQ/daNo9aLO2t7V7NYApNC
jQmtUKilAGBcexX5GwVJo0u9WTjOR9ggR+FnBv96Np+l+UXofiv3/XyJ9C9Zl7lzfZi6o7475LB+
+i4/Ar1QRugV6K7Jea5/RCPW0RTr7HAGFks5jQ/ZXxmDDb5d/Z5HO9jrDLyrKbzaW+Y3GTyAxkhZ
3Zm1ICSZ0aaZx5iUIqHVYI2BncdS1DpB3EudO+hG1dpG3xV/Z3EApJ+psTSH48+ovtx2rq3rTiWr
XAQ/ZOkd1VYTj2MrVji4pjZHMTvLnOkpfciKp3FX22/rWL+1tTpMlRjrgUEg97TyGVLlVPggWDvv
4vdvN77kUqeFjtJa5BCvvyQI6rLrGiKxlQxunDlVEbihadpT49bjNzPeQ2Bu2dOIiTQiURrFja/t
6QCA5ryvUs+fL4HhidEfXb8L+odJ/z5Y59ufavOaYdwYgvRXlcf1wzQKI7OYRAFjzReom2gm9hJ0
If1oK7lki4KdBzptBe0gz7+mPbGPrZUCp6EIRneBlsnKZwulzqOwTzJPQAM+y8LLQgJhBPbQJY5g
HqY9FMaWveWxyJwpaQNENNc7WweKEo3SmHl1JDL98SDVguP7L4HqUpBzKLjtaVlshT6DIhTnYClY
rukuVcaqqi5TMy7xUo/t1n/+M4X8+5eg+cQgyE7g21oeI360bikWQc66clS0nmZTDKyMuOfDz8yY
Q8DQZO5oEZWO/GMR+jtP1dcKwuoqA0CoIJ9NqEOvcFVhMNJAkupGyL15jp51nzusULyp+qxACqB8
6ul/paZ/GQBJacpBnHJHfgz6D0EmXsq5dxpEh+fol8Bc+9cdt97YeDQq4L2CQJo39BqPbgUlCul+
WnhmHt9FvfZQt9VPxSp/a/nZRBtowOE0XzmqDRoMDIfUPERDOwhJXyW1OPq17oj1/EGIT+1eBfbd
qAgOz5yIQjOfXwfR/SoTURACU/RRKDxD/zP609Msg50V0DgHIye85CDL6md9TtyuD1GGOqvohAsM
lQs9qu+gR6AEuL1Zi731R6QpA6CC0R6C3Or3xFmt+sIQZJ5v+o6mdqWjGvklGmLZLYOPt21tXA3q
W1urcF33uaj7s7rkAq7QAVDWnIqNb1I3Q8zztq29dS3H5c2zPwui1GxMg6tBCQ9KyfDQR0Fsj/ne
DNvW1Yv70xg1yTu4gFcJTkzNCJprwlg9yKc8UUtbhME3shJ3SkSng5cpTJXj7IeukSWfbi9y4/7D
NpisRe/dgI/5epHA6qY466PMC7raKSLjLpnqz1a8R/X3Dqi3OC2k9vAAICkgE1+u7UhJT9/ZbzJP
ieJL3YwHMRoeu+BjZ/xMA9hIdXvWVXfwo3PQDD9U9XNq7Q2gLeFr7acLXNVgVFC3qFld/wSkbpV5
9nPCm66mjmwWlQsV/5/b+7l1IaqgtSw6hwhswgV/baVNxyTUahYa5X+baXCXhdlBG/XfcHHda1YO
XNpwtCB/1AbtYopugwbm7V+w5bZciFyKoHMXDcjrHyDDFq5WaZV5BUxPqBHepT0vI32REp524veW
8+CzSNAh6Emitrow5FzhYw1t5oWNiDhMZwmHtLHkg+RPe9qlm6ZebwlaGJSPVldvoyDWG4XdYiqH
IEwhI2yax4iiwc6p3za0fEFmVoEprtbES7ZqI2Pg+ymqHbSfo8Fw2z051C0jaNfQhWQ0Ftz56t5T
BLBbhUUiIciDeegN+fdQF1Ast/q04w3Lz107vUXRlDI3+D50sq+9wc+KUix9MgiInCkWPRfRnizJ
xlWpLadakTlaAO5WDq/1vWmNVZF79dwX/n02tq3k+HTlTqUwtf5dKCi8lQUfORlXQPrixEUl7lF0
b2wolWjaFTAQLpLAqx9RKfFUh22fe3HyAj7oWHQwlobn2yfrdaxotZnoyiBiIQHQAVOyCtQZpPUm
6LYChnX3q3Xo7T+9bTgfvM9fD5Od2F86O7b3SIS2at9vja6rK5BCZ2qcYTRpaheq3io8j6hlIrB8
qOO71nLGHpHTg6+eywR6mntB2KMI28gLNbjPeIXCtMbQ+Gpz+yKF9VZJci+pRf1oRKF/qEt1tLNB
P1AwL4+1XhvHWSn3Cu9bt4amSmiFKFRsoS9aHcYsGgs55G8eN1f5oxLb4U5H853hzQJp3tZcPEqK
T+UUjbaWVbozWPLgRFKcPee6JDipkjfH206wtRmLfBFeRuTjh10fqFGIlbQ0rMKrhMR8qAvIoBvy
onu5rMT7oLKCQz0wqgKDj/hy2/KWj+sMK9BgNSBLX+NfxHDqs8zMS0/Q5qNfIlwQO1Mlnm5bWa6H
tY/zpgK3yYbzelyFJtEKZ4hsi8Lr/ENV/ZD789dB+3u3HLplBiITg0c+Z57gdL2NYpGNTSHWbGOZ
8BVTdCO1UbwbZuWp6GfNpQixhxjdCFT0kMhylucNoWJ1ehFGH7M8KUqvHZR7KX+SSLLa1LgUiuRq
6bk/idYe5H3r8L61uQZW56XSlm1P37YdPprBJRK/9+ZLlzJbTlUuVZ7UGM4Y+cMcqW6Wf6oDcFx7
dfaNG2BpnSFgwGuG593iVm/SWEvymSGc+5J31ewI4/dmjzllK+XRKVCJ5LAM9r+bMBVTcUjyaqA5
nZwB8omWO5Q8Gg99/2VIIQ3u7CD9lCaH4em2q25kOkzKkwtQtSL2r4lu+0kH8KLweuxSeD8ytf2h
JJ3iJEYk2llplu5tc1v+A0cxojicPaCmq40EYFp0GbJfJFbdXNl6JJaIlhfhswTQrwduXSW6fFf3
ccWIrSDu5FobcYeklbwODXWRfGvlvQWFbSOOBJqQVmNrTegklzhJj7VyXiY1CMU7m7vhNsYiZURy
x5XKKM+12yj+lCD9UtOH7L5KXWvHexLGGwuiuopUMuNdJpNcq8wkTvVM7meOY6yo9TmYytAutHH6
0Chp4lmFHLiZIAcnswqMnRbXRiAFwAidB72s5W+r+2xQxqEx67n0LAl+jd5qH/tugh7+X7RyiTWI
GsGOh3CIssrE4TjspGFKaPszUc7Aix0oh9suuXX0gEloQM4IonSnV7dRnydZAeCy8oJcuDcJMv3c
QhDlmkyQBX3xEhoNsoJG7w6Vafttemyzeme6cctREMBTpWWJXNGrn8CQXmB1EWAN+Fhpo31quj+3
F7lnYLWNfWPOjLSlldfkD6P4dSz2ZkC3GlgMKywQH/aRJGf1ONVKIVTAkFdenh4XmtU7y3dVt2jO
8lGDFLWyzb3+ycb1Z5BKkU4xu4bKyspiHsJ1EE1B5WV+78GEeTGyB189FIo7Fsd/vn2Mxy2kKzgK
r47rg5zNpWiWRVN5hVFLhwK+boepuZ0ezdZ6yE0AyxqwesJRem1EFxO5aEq18tSydrpZdkX4L/Qm
thV/eOZFvPNIW/64VZLCE57RElh5TSLxKjjVQwx+tS9qr0lpfgXjvQFBkkKEtsOdhW3FCvaOh9NS
Zn7XhqGoLPKqSWovic3qoFrV05B08GlHO06+tYHcn+KC2uENtR7mntOpG5tOrUnu0uMghJ5UniDN
pc1fvoh7zcyNE8UoKk+YRXIHrYDVidLLOgQanjae7hdfZmt0oAffaXpsmSDLWvD+y2NJW11XSTZM
Az1CsGPMrNm54ccHJq33Wh0bfsDQNlH8PwSTaxSS5RP/UglglVybD70R28I83ul65vZ71F8bll75
YnmEcJZ47lw7uEC/NVXKovUykIBq9LstviDQbFfCP46mYNG431HcWJgz11AxWcjKXO3LwtPhMXoa
UYH5HlSUN2/HhPepDFZob4LHoSj3jrNfjOR4gD6/8PKwf1SHPHfl3pdcJWitOz9uA2imTfjoxkY4
mO1kHW5bf7+XhFpyUnCiBIx3/AFj3ZbMU0mF1wxlTu021p5V30hdvxipkY3G3sTLRnxfYjvlVZAe
VDTXieIot5IVqmXpKUOAvsQstBIEFLFpp5JgPI5NHj/NcBzZZp35vqM3vv6X3pdSb+eDtofkfH/Q
+bhEfH4RjsRnuHakSM+GUPd5xUXS9EXT9UdF/IYiZQffFpRsO9Fr4wGNNVTq0dmji0GafG1twUoP
tUxqnhCgM7dpyuobEUYbbLVP5eexKKhtC8hsWG4uROpfJu0v+XEwBzl0hgTMfq/0QuUU42zs0Y1s
ecHCbgeslRBO+fn6pzVWnxlRJZYeKoBT8NzGz3Xk1MNOrre13cxtgQUDxM1rdrXdcR1ocZ/55HpN
o5+noPBPmh9JhzSJNVfwo49CXMk7NjdXRj2UI2yx8etHXz+JeazGpBNtHR5FpnXhh8nujSouUVdu
ftw+TO/T6KX4Ssee/ItEXVl9YSlrofCXMdYUE3PhmmNBgzdPzoSKWZdYByreO5fvVvAgXYd+h5cX
gXf14RguGMgBCLpN8lEWv5fSITTulcBuIQb7Het7Mf79DcwC35hbfcGhayyx8zE3xO0HoxbOo/4N
VFFk397HLUdBW0ldOrsLi8tyob15JqtxUFZGznuH/30a0uDYjNNl7HkfyKnHFPa/Mcd9z/OKOP+u
ptYhiNWVE95vJtIpCsGSz1b3Z1bMn+L0K4S/5fbqNkPgopO2VFzofawl4JAWEGtEcUqvfkySvztX
ZkbNTX41nW1KjvT5821zW9+Mpu7SZqGpC8D6ejOTpBOavlFLsJ6w+zeg49XAtmAGvW1m66Axsi4y
H89AGs3HazNh4FeW0U08PVLVyRuxdCct+DbO6kdB3ZMV30AFQRMPe5y+lJAI3ctBfOMgUmP4oZDI
GKMOKxv5ORyK4yg7s2hHijNrPPHKozx9MayPYqLag0byNjyJxmXaIwvcctVF//cV9AAIe7XsvB0L
5LnMykN/Qta9Jnpo6k9GcNbE4+393bw+3lpaZT2JlvooZxkVlV9bN5zuUNjpL40hztC+Q+PA7+yo
cee9OdiNhihbjfgAtU7eZZCUXm911M5JSfpQebMIuxdF30jI7hBAuxN9zU4tiV7o+Dku089zuVeV
eKcaix9JYM15x9DAo/qxCjcwi+V6Gs+V1wPw43GRR25dXdr6W4YsQRFfUulFk3+I5Qwa4yEpYrfL
hA9Tt/fu2PjGJEZ4GsymVNfX95YcpRU9InY+m3RXOmaOzJynpLg7ieDGQSWIgyTQuSMXDMb1ThuF
MaehL1ReJxseUl92JD+kYfbpth9tnNMrK6twAAvXLEdZAF11mt7ruoPioU3t5dDmOw67uRzKEGwY
LW0SnuvlDEERMSZW1Z7ZdwfRRNShlO9aZfx9ez2bZqC11yFUZrh2/ewQOpTo/Zn1pIJiuTXFUSep
0vYUUlvYCXEbl+3yDvivqcVP3kQdQSy1PkiYswh7HCC5aHHghLHwMWqFwob+wE6q3GEod+eO314h
3UkD3YqF6OTabNQbfq1oce1ZJKnpOfrl771BN30CvCEdFBjMAD5cW9D8grS7CpcHb2wzYXGAx/Re
ja1DUuwkwVuW6OMu9ACkSdSnry11FUwRU1zXXgCyIkp1V0nu0YY5Vu2f226xFbckZvoQ3+BRxR27
yoysRpKFMYCWXSqkDu7YqT5K5TT/zDW5PdWL8mQpqQ89rLfHGdmiNiqknfO8FTYW+OYrwAF40LIX
b9wl1ueulgZ+gZGkrp4ldjF+CoRjJKjHqvsXh+2trZVr6kLmd1nbc9hOvf7HfDL6n7f3c+vDLeRc
yzwhlej19S7AfOj7yVx7efI5SE9q8R1spi99vm1lCT7XtSQ6ecslozJoBp5qtYwg1cqhUaTam9sT
BOnInt/+8zcSdAkIL2Iz6EejT7G6UHSrEfQ2IUlRhDB7Clnnt0wo7sWY/6rMCLmFNhXtqqj2eAm3
zjDFERJ1uqcgAFZRN+gbYdQHBsHS7lBa37Tw2Ww+3F7bVnR6a2J1tOo+7fJQE8kPUroeuQHmnG5s
Pr2oVnsQxQ+peJCr022bWy6+lOJ4y8G5SAi+dvGuoeLO/6s8TlCv9W6vfoexbe47R62DnWrM5omG
fI4klucOcJDVeRL7IGLKWa+9upR/wP0sHXvDDJxaRQeEiSbpKClJ6xRZkKNeCuANrWNr54G3td6F
k2lpk/CEXc/zWVkfjHFAZbBt7svIeuQB8xFF25MUSE/tHr/Dls8Y5O06+G5M6qvUMqZZUvdR1Hqh
lB64bTKmYfw9gsKtc/3WyCr0B00OcFYOW6+Nchtqptn6IAzQ7v6LuI+4FK1PjjYIlZUZqAes0O9K
EnZrFC9wVcIOb9w3saW6YaHEO5F3a1HQUoDmAQWzMGldu6Xf5kx9jJTZcYPKruO+tVupHtxUq86+
3rY75jY+FF3PpS/3indZV/URAqOXnfqNV7ctvqeblUMrKAFBFwo7prZeATTpLWagFx4kHlvXS5MU
P7HCums9IyxLBi/+zmHbsaNAVdxpnC2vZbLpaM6CeoZfCJIyOcufhtDIj2EWmuBgy37ny24snkYD
2oLgfdjqtXR1FZlTY4xxwy0H7CwwITvtXF053Q40W4efBg3T30tlhZfI+jqXx6oL67Dz9JNV3fvm
IaoeWqOhsXZXFMVRNiJO/t1toxtuhE2opnin8/Ja89Y0hhEzKJx2XmTPJj1mLy1+7HzPjd2jroj2
A2klNtY5Qu5nI2EGDqYlpey0l1JS7Ljb443fWshbK6vz0KRBpdRzDYvHDMXll651C+nDQKf89n5t
LYb8cYGW8irnK137pjzGftrm0eDpxe8hvA8lR2l/3TaxsRLKxrTpFm/jpbSKibXkFyK9hcHL5ksc
fS6BVfuJfLDy7nDb0Dv1B96elMNB31CaXx5kq6y7mcRxCAXEB7oY+P0Ulo919ZXC+BS6ypAxHcnQ
DWVqxToXmfRSGw+q9a0PnE5+ybufsB/M+lORI/LLB61V6hQf0vxJ7z/rke5EAyixNjnrcfV8+1dv
bQ+wP9pIlgU0cw2Kg83WsGZfGjwjiuG6cyumdRrtc6RHO367bQinRUhsqeSuEqlpSstUN7rBa8rs
5MsPfaW8BFHxYQrSZMfU4jWrnBBYAvVbDfFLQ1pH13EWxzFJlMGbTkF8N+jaiSpqDNVSvTvv/T49
hI6Vc4iwo0pDc53OoPMwjmIMBwE6ZnbAfdE+xG4U/qqkv0vh79ufSn23LAgk4BdbPtVCVLg6LEpv
AL2MZN7hiG6OxPBxj3zg/XGE5xB8lUlpkzLq2hnqudKDJluq0WktuxTR7EGNUmYihp3+4vvME0OQ
l1kGnQNO5mopcTPrJH8x9ZFUb20xbIAfmycx0pnFzBZ6ZW946pN0Jx/c2ECqQgudGK2UpXd2HW38
0UibeeLRKqnVJa3174iJ7wSBjUotcA6ej8wYsYsgKq5tjGJj6klEytmN8+yms2Q4hZE96W2YulYF
s2SvRrWb1HSq5NBs3HHOHAhQ9gYCt5b6CqhlDIYrcE192JVpaRYipZQikQ6JkB9Uf+d5t/EJ6XZT
3qKmukgErTaTxonfhw0lrrIsEaGBJK1LegpdtX8pVal1A1P925fBdIp7kwDvjzepPI2xZWEUN9ZM
NUKvadT5jNqLgvSscQvq4SVYwGtJ8KioH28fuvdhC+wdnC3oINHupKBy/T1lFUQ0o7K9NwFuvCuV
XHVlE1WXsG2nO0MpxH8cu7AH+8eCcSR1WXPDyV1YSFkPfdZUtGcwY19LX+5soYEdQ536ezVRj7cX
+D6CXRtc3Vp1MmVBKVe9l1vGWWZmK6xcA3TVjIcmvnximux02+JqS7nswcDxoOVBDYXFu1eKpAbK
MJpNcaliybCBAeZ32pCajirF80MK9+vOmVxFtVd7VIKZj5G4/pnruP6EoTSYmi8W5cVgwk+leRpR
4K+M77dXtQZzvZqBtJbZzaXkC9bv2oyhNmZK4xAzMbMpBifnXvI7qNXjsnRmY1B+tVOavPRDAPnI
NBkPvqRC45kPA+I/frYTYVeHZPk1gIVAVUKjS9azLg1bJf3KCG70i6BOzVGao8+5EX/SNchX0HlV
7wS/Hv75PnPdggqgI8Y+rysWedZADKkozUXBgxk+FsL7dggH0pw53HGhNZb/dXncgFSJNWYded1c
b7ZaZFCSz3J7EUIpMY6TZvlgbzsGWK0kEkjyIz2pAFrW9dewSHrzIEhl3kGtJgS/fC3R/uqaXnhO
uqmGYbyba9/WzTlXbChBivpQ1ymjykGei6HNhHG5U3dZN6Nef73OAUDyFJJFKh7Xv54JQK6nymwu
tZSWg50EcXUOjDmDpNZYVAT7QaA/EeTHpoMbMhFG8QeQx1a2w64SjkIV58dcFLr7OLKaL6pfzm5f
+vXO51w/oF5/5dJHAa1OH+NdBSpJ5nAKc6O5GPB6QHwR18+NEAAOg4fMCcy0OgpNlzqaHlq0eXTB
DkzIyW6fqtdT8yaX40csj2TqGa9TtDytrreqmPzSCCiGXWY/MSU3k30tcOVxXgaEfWPknVVEzRfO
t98dQ8CG3bEGG9ra+TQGP4feVwCYDW1FZib11ZOZTZpTa1p8DylLHtAvMaeSN+iY57YZhnr+M5rG
vnXyNPd5J/SB8klDaxsKDpTJ5kM6dn4DX9gofrq9zPchSgI3hMgPssgLInRV7KijedKTYYJgV5aK
Q143EmPJPB16zdotcy+J9npHuVfIj4nAdD9WO9pVyyNVFLEl9IbrB6msOG2DdJpg+dAkB77/eTQK
IJRCOJ1rpeMgyPO3VGFK5faiF0PrH0K0gMBFW2pza4BtUKCIJ2j4V2GM1gFCrU++nibnfIgo9cR2
pMfNP7tcX52JgjSzrhBCcZevoobRqFqdqHN70WcELhGcLdx2VtGz6/TggJ8NJ6Bw7d3tZa4Spf8Y
BefI40CHCWJdh4j6wGR4SmoveR/Vz7QNI2iN8sI1oF49kA02p04K1VM4oSfiz/o/VBX/j3mg/Zzj
ZT51jYwQoVDKuo7PrZd67ahaNnzL/UqyQ0v9nWRNdqerQuMkfS071Gb30CbrhuxinnYKuRo34oJG
Xz37NJF2t+kL/UUXm+hjqjclj1tEbitz1E9RlUcHZYymw9gVnROQvR+bthIc0pwXBeCP01Zy5Rb5
EHw1+navO7dKfV5/Gy91UKhA9mTqs9exRexGRrOkobwEAZUHs2WKo1cNh9eJZFcU7p5NGmkfytRS
nNsusXHc6T0ubzlIWEgEVkeQXlLZ0xqsL32cJ6NdBw3Dnpagd+LJVzn4Ox74PuFiHkhBypSMi+bW
OmGejS4cYuZIoO+Wq+dUZeZL1RuEFbWS6Y6k1KKvt9e3ZFSrk82YBZFxUSuhSbjKKaMgDuM5suqL
IMfzUVgcj9r3Xrdsc1lL8YhaC3Xb9fAzTZsBGFrQXLrR1zOnlXqlThzKVqXwIfLTmUxP8FF62HlF
bpil5a5jk0kO2GRW6aQezWAAl8XJ03dUs10B8HcmwOMTtDtPrA3/JI1C1JjSrbyUTK/90yglq+Y1
2VyqtnbbVHMMvT3oE6AF8FqlUZyafI8NYCOLJSmhwkAThiE1iifXNsuhzpO+6/oLkcn6Gmjp11FP
i0OZZpobasl0sEYldXrSVjuJhcKhHkZjNFK10h57f496ccORFtlx4hb/WLBC179mjIvSb3L4+hnn
VV/CMZiPad/sVeM3IjSlQbg5JTgeVea/r63Api9WUST3l0TNnjrLPyaG6E4C7ETzXVFDKWYonwY1
3MnQN/yIqhGTyiA82e11YB6lOc+Noe4vddBB+w0gR2qz72ITniv1fPs8bqTLjEYsvGVoBXPXrjkQ
s4JXeONr/UWU2uij4gudfkagu7ecuPXjJz3u8pfEN0vLDhXitCuWDbjRtq6y30qgJsdBLFDY4hp7
Cspo/EDx+1uVNNKZHLe5qxNB+tArobYTJbc2aNEzWUqppAfr1msAPqwby2C4tEzFDJrVgzrpfyhj
VTplnZ5ub9HGWaPSyVQC4wi0kdcxstQHJavz5Z4a696Z6tmw0zT93Qby97Bv3aYElKm2e3nfllUo
ohhHpUCt8eK/9ry40zujK6PhUuvaxyZ7nKtffXpKfPKQ9qCJ4c5U2IajE7OWktv/kPZdPZLjWLO/
SIC8eZWUVpllu6rNi9DTRp5ylCjq13/B2oudTKaQQu1dDHYfBlsnSZGHx8SJ+Jj4k5NCl+WNMtGa
nfvR3k+JA2rRdwJe1qbYeAbZkd8xBJju76vcfhKPrJB5FO8dmrAo+10v0eWY+AFHODs7UAn1m4q7
h7G0x22Cl2NHTXUEE3RW75OMF2Flud8QZ9KNhlqnX3npzuLu2hz4wrESjyDcnPjnBj2vJU6c5FXP
zgx1nAj8qHTHUZneQU9Vh2bzvDbBs2QPhK4AdeD+4U0UZ+AC1DEPk6YMeObPmjmHNVDyPm7ez8So
vyEWpZ+/M0A3IppBSU4Az6QDVUG3y57zbjoPSf69RQnHm/82Fn9L7HYFJv1BRCU98qi9AZOKJhQy
fpmAMccjlKteNpy5rfMv4NN8G/r8OyTWm1CFwGCU6KUXpp3hfMGcSh2UrO8eE2UuNo6aZanvZVZe
+bwhf+zB5i1mFrzmtcfCtjEquH6aQwg+r4tpB/YUfctQdVi58XK/BicTbxyadGKyAFmIHD/0tQLh
n75g59x0cjAOKEN5QOrgviaJsS3GMd8nFe2ey8xN9qkDgmZNB+qc2QSZblY52yY1JtBd2kZI0TXZ
QTXV2w6eRfc1JMX8ptDo1lTs2FdL9yWtciVMvQF5DibZggpeKCya8piNI9CnI13jwVj4OpDoQq8F
aipi9EnG8E6Y54LOKmXnthiaEMCi7DUf++RLhp7bhrGxq/wUegEYLeYBnQ22JQ6fNjqHmuc4sHkD
nY/Bn/qRHkGhDSVCOKigQ4Nr51mJvSPcin2iQhGgNlp1kw+1uXKQb19+/H5B3C1INuCzRAh9cWs6
VS+G2LLYOZ6bGOOrSgOWJmeNLPD2bsIKAkg8+nCL3ofzurDiYqZcLQh8gUkVGpJCm0+JXrNt6ahj
6EzDmgjGrb9HOR4AF1EjRDgjzwdpdm/0UCSaznY16kHhOuwEAqvZN1Nj3DhFnYZQVa0fWGmt0TAu
WQbbFKoogJEDXyZFUsUIjuS4gRfqpybeZXryls+gbGWjBQZoVecnSo1d009r9ezbJwcNF4hwOJgj
c3QMfF9/R7sabMVl3Xwe6Q4RWAiGoOnZsnsI1ux4E/RrLGgidbr2SsIe+Ek+CpGWK/79xRd10FSC
flw2n1nDdnqW+YYGNdXkudXMYCZr9B6Lq0MHBCrGCFHwyl1b44PYcGuYz2B3gG6K1wLH4SkGbrrl
+Rp3HhQAKEPeiqqTbc8rd2Th9KKQjkEkkV2jjCitdUJtBmBE7C3Tt3w6QGN+7H58UmxEeEkYQZaF
UW8QTMkwPtoYZU04GDM7jf7oIc6UlT+Y/ScdnZVIYeHLwZAHCjIQ5APXIAUKGFxzNKb28xnjPmn3
qOYP1vCmFjwAQ9hKTCICeumQoEmHxWD3BT5X/PuLQ5JOsWKrpcfPSYfcxQDeeJOlYV4EPYoQZkC/
Ulr6nQ5gpBWumBb3TDaN3i0g4Tg1Yk7w2nQc1yPVk3k+o9M6BijTURbgDXK3OC1W5E1p6ytWhuKc
lVYhd0CQlLbjmtaD3KX8+KgYhQTWFXuA2FoKE0pz6Kbewa8gemh8jb+g8hHavh66fgCE8v0lL33X
S1tSvpz0Q+q2JmxBcis0S39GVUc7WmUa4I1Z+bILXg5pMspEqG3iPsgUj7M26dNUm+oZdZcTGgAu
Q1xn4X8NkP7Rb3rTrUTUt5Uc1FXg2wTEG0G1DK5C7X2qi5Zr58wqDwqyhi9VDZmshihrYM3bbYQl
F2kcepEC8iodHLtJm75nsXbuQWWrP7vt79E+glLHxyD6yi4uLQrOGjVDRHVo5UgRq94ZneOVmX4m
LoOSUeemvuUqxnZoqPL9/uG4feYNjDF/PIVoM2gyLwZttc5JLG6c85E0G3R7hmCa3bUF3TpK4MxQ
W0fAJy69PBUyOYRUKlP18zCarzq0N9TO8zNrDrpyTXNQfIbr+w1TcCmY00KWBTjw9f1GZmHbPHP0
M1jUngw11NQTlOe2CVd3IFrYdajaYNr9cyWpD+pG4OOR04ixYPD+XBuddY/04+RAJSZ/pWpoGD/y
7Ji/3f9U0sokI4gjro0AOGmnjQJhSGjqoJZogMVKtzf59EdL2F4xcr+c1oZMbwh4BCelDVASXlFU
aTW5UJrHJEWzLIaw7fSFWU+K0YVe1/kAH2yNOfcRRU9+2jnNxqoNJ0hpUJF207gEWNtVxnvpEP1n
/XgBEY8iIL1BFcVKrhW0x2/Jqsync3auPzSbKMK4YeUCSrfixpT4KRfvU8NBgYvpT8gLqemuVzu/
X81+JHfyHxMg38GLi+IwHvlrE9xrUmZP0JJEvxZAFEwbVH6LCKXMMIa/Nn23aAziKehEg5oW6m/X
xjx3GBXawFjXp++TfaRmt1WSYacUB7cZ1mqYkvv6z9JAvY25WkSBoAS5tgauwZEC8lpAvfo5doqg
I8dyXivhL34iD7IwmG7Asjwp8gNLWF9YTlacKqr8sHKHP6lOtVavWTpyWI6GUraAL8r8MGmatVYB
YraTOhM/r84QJ6D+mKQQYxs+95B9bBreMfgsFLaRC4lPeHHkeoAAmzyHDqIJ1EJAftRf73uPpSNw
+felN4VZVaPkrC1Ojhaqs7EjZRq6JT82EBBmZb69b23pCKCziNoEmOewKunreG05WmSAr5owq1bV
s2/kHkiQ13hg5Bb5/9u1f+1IR42oPFEKDTJWZXkq6t5PVRo4/dc2yXwtrraa2/lT86cv1hzj4sFA
rAxVepTV0B2//lpjWVYNTeGLyHjsWY8Y8Wta/S7nNVj80il3/rUjdwO6UamplcARkeqxyx77dPM/
fCcU95GAY8j/hgzZLVCM6zOombbauSm6jVceU28NAb949C6MSEd7BAAk01tc1YKEcfE79cpXrbDR
x1eOjKprZbHFo3dhTTrocQVAzwCa71PHtwTcXqnVA+ARaN+bfmfX+onP7mOpvtoCQwGwFTWDvm8P
DUb9Uz3Mkh9V91wNB8cNhExX+aLW/qA61J9a6+X+3i+950DPiL4nQi/gPa/PUEa02O5BdHAiJXqP
P3Rb2Vj0t8IcX1EOKA0lxfN9g4s7c2FQ2hmXodBrDwW8WQeFFq8Jc2BdCF+ZLlj82hdWpKvhpC5Q
ISqs0OEPSchGKfaq98XKQyBtwvsLWrwdAOMj2UCVD2yS1ztopDxTJg73jDbxL6/Yj/30676F5S37
14L4BRdeOY8njbot9FpZgx5cV+WhETfo2YCe776hRYeCoFXwnQluE/FDLgylVe9mvQ6VXy//EUPr
uWBHFkOabuV2fOChL8Lj/zjMCzvid1zYUeuMJZaCZwbq4tPIAjJGUxa5rN013bjhZRCX/6T62zCQ
gE+Rh968kyfPtOn3APRA1b5f2eDF03Lxe6RL0LWoSVEbGzyFTprvmeW81oCPte2wS2i2locsfk4k
qCjaAFKFsPZ69QBZxLYy1rhyXuk37bEbZ39VIExco5stBmoKNQagt26Gf4nReGye5uJkOexbm5rP
RtZva6im1uHQ2tvcgSbI/cMjN40/virGVTH2gvo40FrSzZ4LMacywmTiGgFT9mN1jNtvijMEVhvZ
dR2a5hC4PaKWwHa+3ze+dHIRhokRH8Acb3Kfmnm8UkoC2xD/mMeDV1MIZQ4BUYf/Icv619JNAiRw
Mkqn4utpc3tMibJ1u2fmWU/IXPz/nzXddD4h7kvRTYIlD/MEhscfywRIx2oI1Kz47Ky4SLEuVyWd
Sa8oqixVSgiKQ3OIKT8692kiP/+H9QD/AywD2iwoJ1+fe8h0pnVV4ZZRtjPNNAJmo4DIUjmvAbw+
4PXy4QeLzn8tSS7ZghBOouoj7jMHoDibPL92NuADVDowAfb274Txczl1O6+qnniuB5VDnp2yfgJe
ZaPN6r7/CUjjW5GjP5loEFh3dgX7nrJ5z9Xe80tzAiE2nX1oDCEFBIPo/X1avkjoQ6AighIoij3X
GwVIYlkNGX4+YfNbbhn+kO06/ktzU4B1gl4posEyH6zKjdIEcxOaseKfFy8TZtfQrRVUsDLaEiCs
hummg8sEQsWdlrv2YQTU9t2YMbHbKc2aJMuSQxTdCJS0QKeICaTr9aKmPeVAK+DwlX0fmupgbymB
2gVrWn2/srdS5fU/TgolNKgjoS4DZoRrW6PNDSNXYKuOn0al2c2OWwd12bxCseKouvzNTbqNHY9b
o1qr3S0FCpge/69p6VTSlE4Nb7XiVGpeHTjW6ID2W1/Tx17cTOiuYuBR4AzlgE6f0xyxHhTWraYV
N3mg53Xt+qUTgooBsGRiuuqGL3SOVcQj6OifOkIPs0MOadHtCygkgd/EWUHILG2bmJJF3wrdB0yb
XH+xujB6kDopSOT14tWBUDZYKteYnJY27dKGdAJ1qhA7ZWI9SR9kE7AmJFyNSRc3TYRWgBeBFUee
eHXbSq+s0oNXotO2TH40EIdPs2Gb52svx+KWXViSHAj38Cms2IUl468LULM6/r1/jRb368KAFDA1
rRkXYG7CjVV3KMf5RaYGqyHM2n5J8cSQOnmM+S28F8oZfMIHtzvzcaurnyWcEW+f4ChC9R7Tuhje
uD5gFoPYJ/QV8M52zxAH9Dv+tir3vvhFLmxI+UicuAUvQT11Isrb2GcBnMHKq7G4W45tQYsCOAbQ
W16vAni4snOrojy1Rb3perqjxnNb0E1ir2UJMppX+FDkOkAUoAqK+RJZvMi09aQl3gAX02fM11ME
dFCeY6FmjZ7mD3pSRGMSq0FadkpoxvSbwePzUOZdZI1FFtaqUm0c4DI7V7E/fzCvfpp0MB1lmnII
NCO7HLuATUda2j5zV1LY5Q1An1cTVT/MWUsuSUnGapgGJT+pWhImtbnPkzcMa7QAZNbxe8d9ezoq
zuibSRNkNuoLUc5UP9XXSLYWruEHwxUwY2AtQKhw/c0zRxtVp0aVAZR6W6psvEIPjDXR0zUj0ovJ
CWb4hCr8CWoVaJPyTQYEF0AYKy/zwvmFqDAEhjD/gGfZlL5cmU4ZYoQKbj53wgHomnQKwda+Maq1
XVuy5OkC7mNCxxi42utdiyur70B8gzPiOJtWScN0aLaaE1lsLZITv1mKQ4F+BsUJhmRdLEvyLInl
GECUIJ9GRTwLdWoeHTLW4C7tv6MYVgdj1iSbT3vmK5OSG/AaG2SSGqoRXDAVxfylNPMwyT+Juv5w
AUJcB2hZcHIachhVdFpCZo3jazGQmo1jOuzbcZ8OjyD5XgMBLR1A5JRwNMiYUZQQ3/OiWhBzBv74
HP7Z5G90X1pf1npaC84ZGEAEoOgVgxpVHgjRCChwLJqUpxKzPz6Inqxg8rq1/HhhGVdWpAOulhAX
0UhWImbaTpinKeA2MRaxkp4uWsFXwewY6JbAGnu9WVbbtZo25yU4llBWnF/a7uzS9un+IRPnVjrX
Au7yXyPSUvQyhUh2UuGtqR22mVnxqrIOyPCcugCB1+WGKoMb5nO+kkEuL05ASBG7g2FZiqDzdBjm
0UOVXdUmwJPbflNTxkJn+HwChPX9a0fyEKXiYXJwxCaSJt975D11mO/VU+CMK05vwUHAEKYW4PrE
KLx0W1kHSESGOcMTKL73cUXhJMwHvdT3o6JpPi/Sw/0Pt7iBYMkX/XxUSuRGu+ENXep0pDzRSt8i
MYb+3t++dFaOx1J9D0NsgNELsCsidsnvlU0662WPZbEJEn+FBl7ZsgSyTT1jTtPnQ/zA3H9Y7nxL
KGAg8zEFErjIS7/4AiUepW/eXLK28gWnf/WTpJ22vNSKUT8pT1O3GZESFWQv3rFxWEPVLH7Sf9cu
09pr9ehyPvblacQEHQSdtJ6h3FVDwXlbgXT+/vdcKhVAihx4YkB9RTwuXfdU7wFSAqfGqeYKfR+q
Mj+0TEuDEfNOUIysyLPbuBCVNpJxM+dQ6XE1/afJzPy5HYn37f6vWTxdNmZUEE8L+nvp2tiVVtb5
jNOFmZIvitriAcIIBSmS8L4deXJWvD5IBoHl+FBfANTh2sm5GPmdPQV7HM8lJlCgWQ3HYxEMxzfP
nR5v1bzHCNWwG00jiFWItP+t0AQuXovyeUpXDvvSoi9+izzYZ8xgqAA5eXnKe2R1gCVAP3RTVysh
59KpurQiRXrgtYEUPMF3VouvII00TX+EWIL1fa1rvoS1uNxaGehXT1WK2nyLRqYPMUna7f40fcB1
3yh9/gr+8CEO/8Yrbn3pbl4uTnLrmB6pesOFu1AbY1OhC1BBUamt3tDgXEmSFu8L4A4CFAC3C7aW
65NDc9tLIACK29k+O32Inikc0owZ/fyg92GqvCrOptCCfHxdObILdSckDP8alqLoxmB4TzOGfZ3i
rTIe2bCBVk09bTF4IBqCKsp80HteuSmLh/PCqrSzzdCVSeoOcA+5DfHY3gcX43o+tGgF7Dcg+AY6
FJwV15sKshjejzPODMYmwqR3fY+9Kez5/g4u3gA0ugEFAhgcAJxrI2PfKR2m4MrToP1IjW6HGT/k
I5jy86dSWTsm4hfLAQ5mjjAEJOQW0dW7NgauE8zymaQ6ueawoboG+qBpj7Ezar966iFm4yZpN1b7
I18bQlvaSgiOIpeDqIwAL14bzhC/J06GGSDAX1mC1huDwMGakaWtFBYcgAYEoEQyYnVaZfeOV506
x/49MPVL34zbqdK/NMBvTdlaSCpe+6vNhKMGegvKg+hHgf1QeqP4hEqzkidT5IAmINsoIGBMEf/2
WpQY5i7p18RTl+xhaXhkMOCNUpv0DLkVLfOJTSzSB6/+RZysC+DyoNeO3t52JNZPMd6xrzHgG9w/
ojKgFrAwMcWFNQo4KAZvpJWqrR1PncpYRAc7f6qstHiZCvtrZs7enhTFo2q0vweq6ieD5OMpxaze
ARNX+srpvfm8+BXwbQaQm7guyKmvzxAjPR+okk5RNRiox/4gRBButzuviVQ0+u+v+cZ3i7lUcBwh
lQYRMBC318a60SqapHDwcacHY8w3hWmdAYjZZ8ReyWxuX328+xqwCoCpIem8qdOVJEkL7sAU/WYe
2VkJnCB7S96Ks/mUPyjH7q3+p/+Hv3x6fTCKii1qLKgQ3zzvEKOpOsedIg68H2d14LnFRodIUbXK
0biwlUgCMLKFtwmXX85z+QzeirqiPJoKDDm2x5Km4Bo+k+L9/pLEJ5Huo1AaE3xQmJcC7O/6kzlV
bUMweuCRnn9N2m/5GvZi6RpgXBnwS7hOcPLK3tNDa60yCpdH4HbYKs57rpFACIvmNTm5JQlTgii/
cYJZ/8Zsd/f51UFdUwSgqPAgqb9enaEOc1ln3hQh2dcDiuGtoCrbNTnVhW/1MfeN1oeoScihLp20
rCsowAm9am1sqkL3RD3XPQYJMD66cp8X/JkgecS4AGhiDNR3r1ek6zOZWwg/R7XdjCEd7RZEL6wL
Sa1X/2QQSjzV+Bx7BFHq5v5e3rxGQNGjKI7EQghAASN0bTmdnYzzypqipsRsskbFcWztlWR70Yjg
8AFZGl53ufCnGkqtlXrKI7WI/b61AhjR9Z/3V7L4vcDpjWwbjxGmva5XwjWqQlcy49FQ/ikK6mtI
TjwWuCsbtuB6URT7EHERKAS5kgTBQ7MbWpVHpf3LUbYWumJgyze9LHDHNRiJOMjSNcbVEmkWaMoB
IxH7elEWswyFxhnN5giNhV3VJF/GuTpy42+u6oGuBxomMe1pJQhb+lYgXAI6CC4YAau0jRMjSouf
Ahds535sPhMXfHaAOd7/WEu7CHeLeQA0yaBGKl1hD5ijFDL2PGoAkCmUTdMbf0rePAyNE7Fyjaxv
wR2KtqKYAHVRDZb5FWrV7Lqiw6gqyYbuj1uVmMMHLs/9/ENig2sGHOLw7vhqIuS8+Fz9VNp1blo8
ytLeDBvM5j13hmWA4BDevtaovsJEtuQ1wPSMuVwxDICpimt7BjWZFzvGHGmk2qtNZKTKr7HzO6fY
9u287a1sJfpZOI+IBURVDpKjWKXkpvp88JwCisnRjKn1VJs3pACEyni3+12lbyYzRHdqxeTCrYZJ
UHxizBlDyDLZGh3yXqlymEzbdEu9agPZbNL+MdqVvVw4kJjm0DAwjiFRPGrSVeOzgyIWeFmiuNca
P+a5+QMcXem2sVN3p5Rm+ajO8RpH+sIHFG0QwJYBzUFpWnqmuW1lPXH0OcomkL4P27iMCs3yPcin
1FPqV2R//9YtbealPenANMjBTYvgwEAbpoLk1Ibu8rWnbGkjL23o14cS9K9uF9fmHI3WwSmfGWUb
T9/Z5bmha1QOC64KKAjR3wECHMN9kqsiluWQmlc8Ao5qp/RAFVfjpmPxw6d3DSkUvKGAvcGatGt0
ainhZsMjPmmYIoy750lMQo8RbdZ6mwsfyAWDPIhmgdNFwC2dwqoouoxUBG9YExS0eFPMSgW5Heb1
rGQlql/avEtT0l2uHa4bgwZTpfWigZ8bL0s8rzjEhbMAvB7acKDxFABFyQaIH1SV5hOP7KEGueyj
+WsYgYdw/GatXrjg4eHa0TCAo4CIiCmdugorAGkNXG/cGL4ChKk+/7l/Cm5HAJAyIjiDei8eLYF/
vD7YCk11bTI1LCZpnuvsKU72Lv3SqIeOQUO7Tf3MORZrvCFLXwlDUfB9OHdwuNI7iTM5Q9tUx5Ni
KdxXsnlvGEXmJ8nwfH95i4YwIQ80Gk7gzV3KjdxIwL3wcRzAxxLmHTL5VSa45U2EVPVH8go70pV1
bdZxW8F3gsoKmHf+FvFPts0eSTAcRuWBr6FkFhysmGr+aCWJV1kyRxMU5BxQfURAOISJCrBq5SuF
s8v1Y8f5MTWUzf1tXLjAMCjYolQheO5KBsE+imF7cMhE5mQBjFvXb1kKwEQMjMUWNJa/7luTOVdE
KCMI1UH2hUAUX08y5+lJ6kCQdo7a1mRHw2GFP6FrGDgFY/sGI1M+N6H4kXWpGxXZZOwNNQPXuFPa
HcZJPRoV1bzGBLdwFdF6RxAE2DPUfOSpLF2bFa5TimBrSFXEqB6okNum8+8vfeG8wgpOEIgvRONY
uo0oH5MkaYc5Ykf1mf9emy9eiHSg4o4ipCBQRDohPNtFKEdVNzHVGpRiWuzsuhhzRS9u+at0igOL
IQNTJLQ4GFP95f6iFvwliOIQgUB0Wsz6S7ddGeBKbIdj6+zJBx9WOPKXiuAp6OdwmP+5b2wph7+0
JrexWDeA9JiMOKtH51v7DopNsnVD/s0dgvqgr1lb3FHUdPAPnAw86fWOxlOLM9xjRzuHRpCN22OC
cN/G9hc+/CrLRyt+w1TT2ejBSRy2TQSyEZ3lp7ZC0JcElfVSqam6z4xi5RwtXViULiHhi0QLZS5x
mi8+dDrbMyZqcY4M48XUzznLfXN+yKu15YvlXadyIP7EwAXeJxUoWEu/tpO4nQEALDyRzd5M79VB
z74tz3X319Loe56Zges9xvZRiT+fQ8Iw2nWClhGE7zL5TVLNQ+FYLb5y/08Laq0E4a07Brb1p/uR
WuCGWZuVu/3QAHEggMErCcrDmwkTrtpTWbQdgkyVPMBHogE74As2p0HHuAU75I0m5Fb4SqJw6xCE
WYEgEYEAutLXG8y8mRGHwhXa5VfF2FHvdc5W3O3tayLgKR+EEshZb0Ynu6HEfFkKEzXZcJ6FnBm+
6b17fAb8st7Gn8b5gpVPtFox3IgiF5hVrpc0gMVesUy4A7XU9X1tovOLDCb9oTXZSoHmtp3/YQo0
lSgmqyhOSpEa5bM54SmZo+YXacmuUoZwMPtTRyeftmnIRqSUCcGAVRpN/QN4dp+r+WSbZVAPyYh2
PwvMUlv5oksHCQfWxX0BCA//uV5+gWKSllZ4S7XqO2ZOfL4d0BPV931yoig0fjoeRl6LKwoUuoC9
yCXTOWldO7fVOYpBy6P8xYDisAYqvH0Zr01IC0L7pYsLU8Mms6/j/I/x+XwIw0CYykELUkiJydKn
FIwEpBW5MhDoW2j54eqlw7uyKle9dA/Q6YTTRMkSI/KSL6MDRrKLJENODnSzvRuAMzk03cO0S+zn
+2/U7YOIFV1YMq6PwOw68KUtLOkpSMK0Yet5GQQHjIgnaRh7KwdubV3SW2CieqjxEdZy5fhHp0Fi
BBbfNMru/qKWPJUgAQQjFfgO0QK8XlTHrcqirjgGJA/jsgkbtP8mHq+s5rYRjjsN1AB6RHh0RUP1
2s4E3lnEMKguKHAZduYzY/DzlBMf3DMhS38Tr3vVpuaRFcnOUPw+81be1oXw9PoXSAced5fECGfw
FNB8q6T9SXhNL/GOvNgiiylV+l5mzTaLQx0yZjSY1DXI6eJeCyZovETgfJQz0HjoTQYeHrhQSDgD
a1BbJ4V+dqJe7DNovhBGoAqHNuj1PlvKWDZ0RMXDZj/J/IKZp9UC+pLnECwtSGzx7GDC5NoEUwml
eCcQpYTjvnu7fx5vQyD8/os/Lh37ytTB5+/ij1PlWNQvTXqebcxrbu5bWbzKgKShxIYYCAWB6yXo
CdqVTRYjtu32cR1YSsRqP++CgW3vG1p6NpC/4puLeV1Acq8NqdyJNdrAEPo6UA2YH8u4+AMOgXdD
38fx+EVHdu879Ur9cOmgocyBaw1/JfpF11ZzpRwLphZq1BR9kAtC5EcCfPz/sLQLI9IeWmoOHI2V
q9E0eu9NAp3nadyCmiBoXD1wIXbVOc4W8nIrDmvJLyKPE51LYE6xuuu1ZRzMTjVr4e+7L7bzZLeD
b5iP2Nk8R77Qfb2/yKWdFDyGSGrR9ABlwLU1vWw4DiuseXT6Bh2CSJn6E5g0D/fNLJ36SzPSooiX
0rZNGzXKyMYagyqPcoJ69vt9K0uHEUCBjykKvJWyD068Qsi/dGqU7EvtAYqDNt+Om1gJyS5ZYztb
3DiRrgptbDBHSSvirWm3TMfzZemoHafJRsu/enhe7q9ocd+AC4euuSAikpEl3kDaHqMRauRme44p
rdF4dNBpG4uVquvSakBXAxIelItACS29Xl0M1tGuHxHMwEmYKfE1bJiW//P51VxakQ5bR4wK4oFM
jdjz0P/RnG8K3+mfntvBA4HIGnk9KqGggJaubQb45ljWqhpx/cj5jqpBPOyyYWXDlhwsDhj6MpjZ
QxNUbOhFJqvg6zecGyomRx8I1mAOfTAlgTfyzXpnUvxkKZ0F4w7gRfhvsAXKzVYy6ShwTcoYzTNC
ZjoVuZ+Tbnq9/3U+fvOtGZw2PN0CNiHtHH672uU8HqO2ilrnGyPbuI5Ic3L174r23rVhnB/5H/MJ
6qQViTJQfZT85L5myjHd1xhMKvw4MP8xhrAvV16ZhUqmhrX/+9Ok7VZ533sTpkij+ud4KMOXece3
39WT9f3+FizFUFd2xH28+Kx54ZHYTWGHgqkADJBJ7hvQlPA2xDhATs37zopn09inb6v+5CNwubf7
0kta4NMbUFYZo64+ZOrBiHcWQenZ18Hq1++r/KuZBdo3JYW2U7yNqyD7UitPzRZUNZ1S+t7LbKPa
mpyK/WxudO8P1XedfQKLZYL/c+3r2/Qtf2kSn9B23ytH4mJ4e/ZjsuKwPigt7i1DPG8XOwju1bEz
Rm+Mesy9Z8cuf3OhlauzN6rZfoFOi+P4OepNQ7qdWZDyP/W5r+ptorxk+a4AgjyvD+70zWrSgxlZ
yTetfSIktEzi08bERBzE34rAGnzivuXK355BbQasEvnK2//Rgby3DPHUXCzDTifHayFbHpnkCc3B
qQlnw/btZC/IZ2Z/DOq39FfldwcnDmf4y4H4xaNVBza+Qgu5raBK9xmISoMi+crdcPQOdEzDIn+v
1aC1I/qYPU+H5KhvTDC8ecMGm+bjs3RHrXqtt/WTMgU6f4RWhvdc5W+F8jCpu8Znr9N7q0Fp63F8
sKFjrvsTxv4Ado0fvSoE242XrmzEQt0SNw/IJkHHiGKPnOY23FX6CSWHCIxZgPzxqt/YXTsfqrZO
AnciepTXZeUnhv1Y8op9qfohB+s0Xxs0/6B9uf4iOtQvMFWKrqAY75Duh1aO7TCyjEUzjgswmIFm
jV9G1LtRWQ3mjkbun9Yx/Q5AirrVNqVnbwz14PEfBUhjc2ZsJsvnqLFQXykz8GYXG3CM7UWxt0wL
v4Xa+KAEdDfY3d4VlX3MybpVRHt7r9or4evqWqRLog+13jYeRLyQBECfxvlm7RVci/rRiJJiMyUu
MLibadp7Q5hVoNpKUS1Ga7I+FNpj/mg4vqnss0027uoiiPVwrH/XW+i8WpBUeK4HH8+Fb306gsP2
A32GYAfNFjxG1xcibeqRGXbFoh/m4cl4+rTfvf7r0oZkRoqkssRfjylEbNRuW4HF3gVuvQ5EN0PR
Hrxx3lBefR+MU98kSJrStdrtx+D7zQnDdA00c5HQIP6+XqKbd7laDTkDooQ/KqryBD4wv2bpU11Y
R5JBslfvAF6GGwPbfMwh2dUGcVzuat17Gdz5NR35L9TvzmnnEh+CGuexjffo2rzESYWPGmSaESaY
XVS23qTtycw21NgabuQML4wADu3YQaKs3N/bABIbCyQYZhghV30DImlUY6xKl7CoAy281+ZhDRG5
uN/E6Hnc/4YyNzraY9empBPSdJrZdknHEDvYL11CMLQLzEptP4MV5M2wsrAkCnDfTqga/Dyy8ttY
NCF5oemfsqdg7y/3o6v6g/GTdUejMgPdmnZ6tV/5lbexFH6lQBggyEFjVNbsiJPRrft0ZlFSZlC4
U8YtIVofVolth0Sh+alW4gdgxuHzC3MzKNC0p+aYh0rPPb8tiRbMvWLi4g3DtgWgZGuChuKUJgTk
E9A7gxw2WPZ5VaHOMttIGam97XWTvtxfxgcw7OasIpYGml7wf7vS+4TBB9BieD2LapA+OjpIHyHq
4Su1dTBnaD9YB9fdTfynqQReem69fOt6PtHY1tX4oUEkw4qfejuvPP7CqPSjhASxhSFuwah7o+oJ
eKzYWhYxN34h3o7Wz1piboe+2gOW2o5ROtOVyHDhc8Ik5kBFaxIhq5SGTS3mjb1ChcmiC+b8CPrI
/2VRhnBPALQhtzCuvUJDHabQEuh3ggAgTXdUf3D0MujHXYme83Cs+QouW9yTm128MCiWfBF6YESS
WHUNg2zaGJnvYoTA2nFrM67d2IW3HQo5qCkLmgZ05WQsducpEysnbJ7m7PM63yPGOlsPifrQ/+re
xzLeJtqKkxB+/HZt/1qUMsC4dONqTmAxy/d9UP8C3vwAYuf7l2PRCEIWQYGMjr0sPDRAWse1a41F
LjQOKv7Di5VtVr0Y6XgYqh9QgrlvbvHUX5iTDggxK8jepVhTeWBn1Q7cx/6g5D459isHY8GXg5ry
33VJB4PrJm8LDkNj/qbXFaLR345yAknXyp1ayLZwLi4MSdnW0Jd25bjwkcb/kXZlO3LjyPaLBGiX
+Cop99qU5XLZfhHKdpna9/3r76FnpjuTRSRh34bR6IaBDJEMBmM7J74Uu+E9+lr4xi8T+E6vO97e
O7EKXohia75Q9lxfe2DIISp9akHs7CmbYQvS9G17xAPiSK6ybAO5F2pF3rV2Zghb/OIMGP/0CBYJ
yYLYaX/Q8IsFcZ5MaqC24LRs7x7jp7H3+u/j6xDER3U7HNDQNrxK5LEbc0se9xBksdV2FXyJU78F
OKB5KXbGTr2LPeVgoaNYRvXwMU90pRl83a5sZlKZzjKhxrAfh4duhi7KmgREb9ul+vHNC8k49CRR
cX8x5rfB1Mp9GXvlGqwnvfShF7EXn5Sdu1W9wBk38TfJLRMuETqHWg4awQECvtZIZU7KUolgfoFG
OOYdLP2seaUMSCjINGAnL8RwukjSokgUBZeZnlYjqN77KpiRaRi347QlMfUX0Oun8Qb8Vr7EBZIt
kNNQR9G1NGVPpplt3HQXWzt3lc6nEl41ZJRRDQPRFEDQ17tYF5iU1I86woXyYO7SO+NU5Z7tp49t
79mYGHzIN+roKaHZShxesUVhmDEMAYZzzWPGerCrZOAPgYoiGzLq6374Qqxq45QnN5vA+grUUf0V
nGn+ZEYS+/K755y/jIzAhg0FhfbwMWq+9l3dRxaetyYOzXzX2a9OPu7M8m5VHy0DpLP0e2t6Zgo2
LHDZJ0lg0tPQ7ab208I+jnxVyZaa+z8niXVYvw26GtFzyHpDOSsRJdUIitgcwJPkXE+/lPXbMn2W
WCKRXv0r40OTWKoncY++m/mU3ln2Htx62/wUP9jevAfdVGg/e9PBkDy9QpHM2QT7l4r0KPciqkrp
0FrDspb5rdMf5mpnOuHtZYmcCTTh/yOCfcLFA+UYo94MQGCdoheMutn3HnmYj7HMFRP5EJdSOKOD
4U8Jgo9shsl7dkjm2amyW3M0vNi7Vj10/V5KBsYPL2ThGq4HZgpC15FR4fETej0VJVgl5hPIMjaY
FLdBecF5aO6tI/Hb/Xicj85T8n3d2jv6aBxub6rIOlzK5qyDU5Suta4lMGW7EdUToPOO9sttER+B
92x9bNoVAHk6iHU4GQUSQJrZQUYboN967x6SXb/Pdo5f78yzsi22rqQkwJSNv/yXAjk/ECOvzLmv
IXDyZ0/GfCTcsYvVcJreGcXkpH2BHSsmQNybR23+HivjA05Qcqf42eD/UYwLUZzGz220RPOIdSjP
2+Zcf+o29A0cS4fRcw/rPjk2QXa0D81h3uV7/Uv64HyNHpZT9yRxDYV3G201oFUBvSnQetcXT08j
s9czrNgCu/dDrlgeZs3/jbcGfA0avjBTBLaRe4Vd9CPWBjszsk1e+mfz6G5AOL1P7tqH7jCMW4lO
sp/7oCIX4rin10jtrKrKGijHX92ePPe4ecYWE/BO9X56mr7ED/nbM/K/kgdfqDsXUjnjn5VrntiE
KSbo+qcN2iX9ovmUDZIknkTM76jiwlIW6lwOlQ0xo7tX2udxfVzNh0WWmRelmdCW8c+R/X7/L8SA
6B34HqeCmGZfFIG7qw9243llgGkbgXbsnk1vBYHik7VpfCMcj9rR/f/tJ+/bLLQCtdrQYD/tLyom
Kcaal7UzaGwl7oTwBvymcAUAAg0nbMMvVgq0qEqqrp9PzbpDEynq2IsMkCq0WRciOP0vHBDwRkjw
n2aSojv1QcNWSnSe2dmPOs+IaP+zCk7nq6Qe08XFKopwarzyq6V7eYmp7Wd0zb3bKlCj6JiXCNVZ
vfqWUE7lbQdDz/Me60L2nHrG9/VueXN37R4seFvnXv0Bh9f+ke6PxleEE0rtySgaBO1geH3+2Vh0
mV+fndkPc0a6Fh+wPHaefex8+6dZe92EZI4H5PvbUP+NvbyQyKVWlq4d1aTGPoMSwlV2SbLpeskL
JzZfUEXNcXDJ+JmrBVVss7VgvlwgOuzPBX1unsA17Elr+EInHrf4H0nc+alRM3VRhyuWfZ6OYMPd
6od6H+0xrXInzXYIVwXnywE+lpEYcw9N1K2xag8DDIoePBqjt1ae8WV6WF8J9ew75zj9tAc/+lFh
kp1Xysa4CeNA0Ob8I5275DSKS1NxoKlp4WOIS/WLIOV3oO+Z7iHL6D43P7tSWswRBiqXUrl7n7S1
3oxo+UGfOiqbhN6pRoCZ0+njbKi+m7eeu4QlOdD8Nba/kxhzZbNtNB2S/kdGy1davqTz+NAvxn6R
gYjYyX64uRf7wZmLBuRblVmz02hfTV0BT9IGQ6P1H2US0tzP/i5SvdwKTtWqBJzcqzZC1aKN0QQa
XuXGP6AMj+cSlR6v3N/VGM/4iRz+xjD+u1I+l6JFJub5Rlhp2hzypxbz5pT21W63dPzUaj+b/Nuo
weVyw17aayD2jS9Ec7ZiUAiAUimOXw2jezvsfLC5+/VmClyvCeZj6+kSyyF8Zy4Eskfi4inriaUm
0aTOJ+pWWtAoM1CJkWJIUjdCD+RCCueBJ7qWL3o6YVnpvtU9DbEFyY6mNNIV5dwuVIYvFFpLlWV0
YKYWzBEHffxaqI+DZnpp5Bm1zcrylfJoLKPkVWOqf+Nq8AQF8HlMdcmxPPAmZT55iLbufum95vW2
YorcDmCyMR4FRRUbwJLrsyqiNk7zfp1P1ZL49rwba3iNMhoYoRDAVQDeA8MVJF0LmRWtKtPOQOSu
H0mt+U0f6pYMHCMTwlm5uAKdihXpCHGNz3RwPdU+9OX59m6JNNu6WAhnr9LaHGmnQ4YbPUfpdwWD
3m4LEBnESwHccUztBJyEBgHor3IXf8DsnXpjNwcAReYKYDVJ/ky4HuSuAHBEERygxeuDSetOG7QK
4uqD4suoIYQHcvHj3IHMsZVm1YAfz/YoCX5RJBHIb8Q2f0MYWOh/H88dBstGznOD39fvCy+cH2eM
J/KaMH3TQvqp93/hf7a3T0doSi9F8sfjupjm6WiIIJMX8AChMS869k7jD4UVuB0Yorp30J2Vy3Pd
tGgRVMGu2g7eQr9KvoNtHbd0wFDYwpHkI8B6X59bG1GzTx0TFyrHFHV/tIz6zXWT+JjqS043Zm7Z
i5dMKprKtFwtnqO4NsFekWrafMgwmHQ/AqecB4rZqBlo2Qr3aFnlfNdbZKBoE6tlffyi72WYUpwW
bM0HDJSburnST0ytO8CEy6FQflRNk+90Sha/jKz45KyGDAwiFMqsDaZKAeTEFzxnfVYTML4johpf
9OmNdIemNhH3/KzN59vnIdB0hiOHP86y/Bgod30cI2az5FMOSdlsmIHZxPY+1dvKR2BAJFovWBS4
u8CaDsJbxL78yVOjVgZTRVctZr+oTQY853qHoVyRcr/YxafbyxI8QWh2RTMJUiUMxsBp+0JaM+rM
CI33o/qKzCtarcgDg+QZ1YOargGINCT5V8GbDogVRg4y1gmMFeA8hxGVIsDbNRVIBkK3xZqRwMVw
u8MACrgO8012txcoFMc2EgllwGb52D4u3bKaSnQPE1BmGiiSKL25y1T3nTqt7HkSHBxwSQzLYgDC
/oF1NXELzFSbcu1kVhHIg1s/nlc/A5LdNtdPbS8rOYnOTgORHhpGVCAXeT6Zpo4du0dDO7iU1m2y
7PuuJUGSKhuXOsfOKb80tvb+57vJCF6wk+grB0EodwscqqpR4aqn7JdRGL+KvsG4iR+abv36Czk4
MjSdaMDC87nePmkdTLQdtFOZvZRm5gOo3mte1zWSx1Fwq2E6EPmCGFhj3ZDX69H0xiqzfgTRYhV/
cUi9nVYrAP2pRAlFBXighwGvBWeDgaiUaemFu1x1WWejIUk76Uq9hpZV9EGBKGyrzdq8ccnobJa5
795dkiqgyR3pYbRcGeujQDvZiGBGhoX5Uh/IFQY9m2mCWuHJRXtqn43b3K23LqX3PdE3cfbz9gmK
Iv4rcZxl0cy4MjG+Qjs5qerXKErWThOY83eYUJJnOxsPkG1Sfy7tbYxBpH/uZEE6RgugxRG9jSYX
EM2LFjUl+FhPlVZ5ToQnb412E3HRLn1f17tcNX/mSi0BwQouJN5rcN0w3A0G8nBCXdPoOuy+dirK
+BMm6pav5WgcFPVTZeVbw64lXaeiA7XQ1wgCCwi0+PvvamUckRENuyB2CsoUzeVRfZc02bboKAaq
WpEkISVaHhxXoHzZkCGVZ7HVs1VXK7vQTzT2VxWVULQD0uZ+pGCObu9SNLDcViHh+jBGBbAwELGj
Cnt9afplGewKNedTtQ4eIz4md1ae7At0ZRe6jJxL8E4AkfOPMD7Zba/T7DZOp5+GEdifUWsAaEJQ
WyRJ/NSPsnmKnN1xQegD/DUSikCXMtQ4pymr0eegXi2NsDV7P04fHWSHpvnz7f3jzuu3ELCa4CUC
XpAd2PX+oXJrOJHZGqE7vTkkXKfOo8ldFh1AKjVWanBbGnda/5UGJwIGBsREvzHyFyZO7dpmdPTZ
CLM1UbwpTTb6kHcbM3GCGgX0tR8lKQjuxP4jEPhp/MEoRbSzXy+PzHOLUcmaEaKtLh3CFo36ZX6k
oBK8vTAugPqvHFhOJC9Z+My2+WJhBibc5RXMetimxuCz0pZnUG3Y3ZYiXs2/Ujhlr5PJSpNRN8IY
1VOr2zEyyZk2HmY/3xYkUj1gNBFbYD6R9WHb8q5o0pQYRmgqql+guTypLA/cGbeliJfzrxTOy6Po
48Qjh+WYlrWdsgdASDxbaz0ptle2HE7JlRigy8qEIGgfQBvnuPnsOhJDK9IAMHyymwp+AyzqWgPW
ZU2s3sBF6tBCjLxuMj5mZi7j6hNdVzzNSFijYAfMI6fPFRkm1j1nhgN5dumjpVbjmYCcv9bHZ6oY
4CHS5/lw+5hElxYoevhZSP/jBeFWZjT1kI5A34Vl227c9j1SziuKGUCOBRhBtL0tTKQTl8LYx1xc
JDeauzytFeiEfl8nX836ELd+ZEnIOERLcjHaz0E7OIwrP1JIGUGeZFeJGYIA57M1b1YgSvQ7EH/s
e13GVyWSxbB1CNEdNiONOzIjbxIMuZrMMP6UjN9svIDU+Fn04yatJXsnUEGoHiPsRlEbwS67Bhd7
p5t0Md05tUMare0BTb5Al+SYBH77hATrYVYO0Rdai2DquFvbtq7WDiCrDmk56OC5scJRa33UgEGe
hlyYldAvtwUKVAKQaAzDBUEl0Eg8GMlazczO0sIJa9y+QMH4P99prBMw58CELTI6A6E0VJpRFQIL
nc4/UX02dVXVQdrSW3HhI8+HsU+zlc+DP+ur+x0ElrEheT0Etxo4T1BV4FFkLYicXR+GxFjMFa+U
0twboMRYAeorD2npPlQRmudoK1EUgT3EfCbQtSMSBVqWBxg3BdBRRWcZYQSeILt6K+LZX2dZUlG4
kxdSuDexNPq1aSrYDbTjGSPaKeFgTxVKbX/xWl0th9u+VJ0zKwV1RKiZKxqJterNnpACdKJGCowT
Kb+Do0IWCTYeBbzrK9YYU1wNKQVnbz/vzDVUluSpoSNgAjkmDDwQAwC+ymswF6d1x9NiPRpToFA/
jvdrAba/pjEk/i9b20UGkDkeuoOhEeBlQosfuJ+vP6jUi1aN6sgIV4IYLfq15LqfPIAyZo3Cuisw
12Wi+z+/jwgoEFUghQcUCneuc1PpmV3UVpiD/sbBIMkxey6W9xgly9uCBGoK6D6jIIergX4ubm1d
uThqj3kV4aI8uOgaBQekLYnGBDp6JYIzmem61ChI9HYYr2uyc0v7kKnZCMxzbnmwNpVkRQILjWk7
LijaHAsZQp6bkY5TnOouKJ/1KqEnstSFZ5RRJbHQon37zSzNOpzYwIhrnXAXzPXqx8wKaZ/Cmwdz
QJuAQ1gWPgvugoEaCJQO9wHmkhPT2XDiF0yCCGNzkzoAX6Jje8VYncF8UTEW+rYuCPQcwuBfI2qG
58MrHUj0BjAEt1aIaHZX0d6fQOLefi+Xly6PtypG62Sf/0IiqBHQIAByQvQ+XO8iJr/T0awgcaH6
ixHH2XEojJeu7R00h2OCtJMn8WFcFCVYwfQa3BYueBEMDFcGnQHeWdtUOb0sl4xGSVpZoW1urejN
CBRfHfbTcExlWCrRDQBoDDl5HCVGvnPLbOAmRarS4zYrhlfo3+Yh9vKo8zMS3l6SUF3Q0gScGAJA
ED5e76dNphkpzsgKAaza9Op7b7w57bkHOc0kq9WKRMFmoApjGA4GGHCGg3Qg1oKJskP0aN2v1Jt9
m0gOiM/WMcPLhrf+I4M7od510lzLSjt0x2WbTs0LtUEV0L5XZeHXfYwB4/Ouo9FTmshMvujEUEFF
CpyldBFGX2/kUM4Trchqh4WNmSSr4QT6FPlWTx5dLfl1+9D4StfvZV4K49Sjp0m7lulih7YeVckO
lRRV3WAAc33njBr5oa2TDcrIxH4i2XgcAYq6V7oh+7aMiruNNRdJmQg6Tv0u08nr7W8T7oNpgceT
4N9wr6/3IY0nDfmY3A6jpvqx9N90CoIAWnwrIumsXvZT3CuLBAxobsGSx8iwOd1No6b5zzOBAXEe
2DMVLYhKZ9/3ir9qXlw23lB17/1cbHXt7fYqRU8Gxpgiw42qEqgKuVWaSbnYIHWyQ2DXd/kkeSpE
e3j565wzb0WWotk5fh2cE+BNyfx83eUvt1fAbgK/ech3qhpuImhkbS767t21W1yw6IZu9UAB4J71
499E39gaXHaEp7CWHzAYVt7npVo5YVScKqwF89pvL0K0UWBLAvkYYzLFo3qtbMkyU0drGidsY8Zl
tNA9BmxICWZEW4WXxoU+W4D8OezvLyK4xY6qrFtmG4mqXQxg17N86jKzDvxpXIrgVHnBIAN3HiFC
VejOcdGFRJJN5IKzIt3oDfXbWT0k7eSDQ/TP0z2gaWJhMAaP4RJx/sKUR0hcMLtVRZs2JYHWOR6G
+erDKLHNosfzQhCfpiX5qGTjoMNmAfNcjuCMuFM0JOSU1lMLzSOGJMkoPDUMiEBqGOYBE0uuT20w
2sXVamKHdW156N7dUjdCc7CM9Vkihq9ja/1qTOkKMXHruI9Fp017DOj6gTndEl9LZHLA+ogmfIRV
oNTiTI6C2YUNks9O2DvUK/rUn1oZt4/oOgF+jP5gZGAwSoazO8sKxGS7UtgEpfb1qcMUo7DQU6+X
zv0RSIK64cqC3B2Hw7evLvUco1an2KGjfp7gb6/tCdQ0mK8pce0FPseVHE4Jon5ehyLFinLQw7hn
wPi8wSkCRw8XZ5DkCwSa8K8stBlzHgCZhmgqmcKpveHpgFq5qe+a+z+2eIz0A9EK8gSoBHILWpd4
JGqKpwGGwgwqo6xBbbm2vtYundfqjqxnXKB14FUDLSwYeeHa8Cl00mtu5OpIvDT9D/Rw+aX2fHtB
wl27EMAtKKUg0opMCEi0r1n+0BkAmNLDbRlCbSOoeiNdBb+dbyvOip529VI6odUfNOsXmjKSOuzQ
vnBbDPtUzohjr/4VwxlxczQ0pR2wlNxOoo3Vgo8QfBujV1Za4nfd8jZUg3Vo7Io8x3ktMXd81Zb5
hCaiZkxwQUcIsFac+mH+cRwBx+WGFtol9HHZlyMYvV8QcXog4tvH8bNevA3WeTQHySXjO+w/iOZM
k94ozZo4EG1Apmb0x7Zdd1qcBQ6s1I8SbMk0mjfUMPclyR+7KJe4AeK162ik0HQQxqBb8trWTxkG
QzVjhgZdEBINMz1ibtQRSRDQ1NwBW3rS7fiU1jW42tzqXGVfbp+76I7gkWFczUDDgAzzWnqTm9lY
4bUJ9bEDuWuuZ36iqjJ3V/B+ohRI0AoDFUamgpm6Cy9kXau8KprWDeEZenP7FVxP28k8p+DlmZLt
NPy6vShRjIHCAoje4CMyAAV3MS0ApJQ5Ul3whgTz/Jy5QVWBwHFfq9Eeg2aD3m6D1f2kjPNL3Xgt
icGsJSusiMw3wjlMvMS4G7a312uuuwHa2hckvKf9NlL3Y+u7SpDL2nFEYkBnhYI8Ugroj+F84QzN
Yw5dkKJXJnszkXGPXpnNQDe1bR+oLrESImME/A2Ceki00dd7vSZnaDDqdTLtMJ9rkMCUqEfmnWEd
Cr22tzpmdElup8jAIofgoDSFDj+UDa/lLYtClSwxEJgSgHtUqzY85PTBmpbKxnIJV8bYS5G/Rlsa
P1fBBdejRUasbBl7tDQ5oAiYKs1r6F2c2JJ3kIcV/bY51oUw7spbPYb2dvBoQ4wrBL3CtOT2vrYq
sNYpGMMUgJ1x9MbG7AKDJtVGm4uNpaeAk/T6pyqqVLAYVMt2MmLdnyJHe0J/aLOZ88Y4Iioq98qS
AiifyDg2RJaCbQ0qmyD1sPkRITEKtmoLtvKwqZYXjAA/YLck74BYBBwrTPSEo8AXgrK4KRcXsXKY
5PZ7rTXfFnWRYbpE94V1QTDGXzY2h7svOs26ue8t7L01+Xmk7dxhOM1u5FOtBSlP/GdYgt9HjZw2
C1JQQEO4x2lwnhUJiL3scC0m7d4yGMfdQqadicmK3/N5HsPbpk+kxwhb0X0KHUbzCrc8MiydPRI4
pzFohqwFHXpd5XUgRyTl9rYk0WHhvoDoHwuDS8cpcaGgcXWqmBs8Osl2IbiWtt3ImEKE64FTb4BV
FqED/3LUHVASds1crHLaZXoF/kPQ9NWIwnIZkka4oAtR7BG7eKRcK0m02UYZEg3FY5BgiKPnFrYM
fSEyaXBGQQhu6TZKHpyro7N2C4pxWiGJat1T7L7zYmcdQawVyUIimSjuhKYpH1FVZU59Ze+mwna9
IQEqLZ9XiR8sSl1iVhja/FHDQiM2DymJgBfMbDNF8FU+peMvxekDO9/l8zZxMvANZhuSPFEZTYZQ
NZC/R70dfqvBR6+LBh46kkKoVVfHYjCfWrd6MmPQfdrd+S90Hd4EowJgncKcasRNNC1jjlyNauYP
RoySoPqH6OrfhgLRMSMaYINd+Yptn1O7JcXshGPTHybSbtOIfq5j9Q6jI77fXo3IBF6I4r3tfHKz
ZnUhKjO7o2W/J8arPjRb1n8tnaEjOiQ2DAR/GO0Zz6UNP2FEksZ1wqnaUNAcF+A23uSyhnyZFE7T
V00FJh2OZ6jpXr2e6zlA/rqutrf3TSQFjZ2YIItYGTlO9vcXBgJr1GqtgMXTh+IuSY46NbxlbnwF
vVl/LAlFKVg8BMks6uMkUXd1FY3FQzWmMfgIur5gfMzG7YvCc0kjC/4F+gAPEvlBZPGggXy2KSLU
WIw2JuHcJbtyJfBAcJr+olT+nA3vhRHlEg9IYGotANGh7QZS4Bg2eL2TJbr5mmGuSGjZ+XuTFGBn
mhXZZBBBSIv2VPiDWBFY/VxOKbqitYpp6knYDr6eg2MXmgHKyrXx6m9Vvbl9YgJba+EfxloIliL4
LtcrKjR4FW4ykFBL19pTU516nZ18qk1rd1uQ6LCQSDMRV7ByOf9+RCRu1thoSZhq7115JK2ytSEs
r3TfMV5vyxIuCnSfTBg4pvixyXDJa0A1FhLS4Ywmt1K7z2QE6II7xeK0f0Sw5V7cqSyNE8yEGLFv
xPRRKNlSsCCrtAySKZZcKtHOIRhi8QvyqnCxr0Xpc1I0U4PVjM73MTWO1UsLhPLK8E2ygppI9dCn
gvqyhjLSB4R73lY2GVHNCscEEyb9uNk8pEe3B/EyKkq3z0iUPwCr/7+yuJhsydyWLq2KHcz94rh+
RwcnOSeHZPQ2Cpi5ZBRDogP7Vxz48a93caJLVSmgzg8dsJt0J725m19t9eftRYn3j7HnogkF9Wr9
WgjgDErnLiYJp+lbl3zWzJeCBFM3eIQ+6mYWzLLBBULdAL/Y/wRyBmm0Jsul+krQEUY91warmPYl
W58q9W5sOonxE90qGxO7mPnDQ/Ibyn+h8tWoagvKZASV+LCbPo3V09T0/u0NFJ0SXHN2acHMiQrC
9Qau9rx0Bag3Q3Cn+VoZWtUcROYv6fx20VocQFngzYIn80N5qQRyqtc6KHoU91mAZtL6TFq1uC/1
cvcXKwLoAKEGymWol12vCLMb23I1I+id8RlALq9KzsitxH9ReWEGAjUExN8oMHKPRm321UTUNgrb
KMgsfyBe4Xy6vRKeMou5epBB0LTAJsV9fCuK3gR2Uo0AVbbSLXa3O7ha3/mtWaY+mJ/LOy1PX3Xd
bTfIpa3+BOrYY1k55W4oNOUxXbQxMNd43RWxoW6MMUNvlqEu93oM+pgemOzN7Q9m3i2XG/7dyIFk
FqaWo4vxeusbMDXOvUOisF/V+6ilT6VyV0bP+TjuLJSmFvL1tjzRZWSNI/+Tx1m0KI1pNYI/OUSL
PQHHNMrUHX2jsqEooqjlcl28b6oq2C/NiqIwtvSfJNIwYSgtghaZE7S2gB1fQ+gSbdMu81pTlhcQ
XRw0oLHiHrKvHy6Ou+bZkgG7FSbTG/jVPKX/7tayXIfICoDcGWIQUyCrwjklDtidjaRPo7BYHNBi
K1O20zLja9+YIBRVbBm5mODcAHtiaBYMNMH4D/Y5F4ZNm3QS9TGMjmWd9eRXM4zsltoYXFamEpUU
PBCIxliPBtQR+HLuFSL1iq7gOlfCDEMPzQr0k8Xia+PdMjIwsm9mkb9WslddcGbIeYL9kLA4EE/7
9fqi0s2XvHbYPVjQHebFCvVkSimSAbQ8m02GtDWWdy2jaZU5VRZTCdNJ340Al0SlviWZZPs+SmGt
gkgas6nlGA/FbR/VGgDcayiGjvtFY9MzMGRUN/8YwHAt5YMtjTSCTp4otMvJj8wqiGXzyT4qOJOA
sq8FqDqGzXAaF6msLXEqozAHtaHxJZriQOnvi/HptkESb9e/YpjiXyj2MKlFZCQV7lGptKeEmOtR
i8p9VRIZtfDHK3S9IM7UJnNnJgMG8IUO2Hq6IA6sHdnNf4jJxAOEShPKsMjXGA6atbltK5IODsio
EwbRKiLXV9Wtg46qFNSNmSHxdgT+KcNbQ5bGWp2QHLrevNaY+0Kra2hBvy2GR3UZfcu8W6bCV/Kt
nT3l+ic6KducVJLuEME7yyTbjEHeYh2e3LEhcqm72sJmVt13LX1pDa90MH2h2Nb2TjfOa7ztGnTY
Je5j9FS2W1XZYHoGmR/VOPtiRu6ntpCh1T6aLXwRNkM10B8JIB5nQTARyDIS5PgB6vpWgog9sf2x
OuLxmV/0IfZpcFtv2c9dP9xojEECAegx4EVw06+3HsnFtoeHHYHyCEaxHZU4SKvalPiagtvB3HQ2
zQPBPEZXXkuZFJWCrL/DNi8wV9kGLqHXyFCFgp0DDAVvC3w7C34Zt3OVk2STosDgr828JZ2fj58B
ZGaOYL0Ey/KjcH7e3juBd4DpDshvo1kXbP1o271eFqYomX3Zt0roVN3cbhpFA0+BAqgM+FPWfv5u
j22qe8B7FJ8UFKYGv0H7bg+0eE/+vJGBKTBx8IRjvDk6sK8/xerGRnFLSwm1wkJxvmneZnOUAQ55
CjFmFcBAggcBoTHqph8iu2WcyVIZWLCbe7peHEwHE5PgCRmL65N+m5eggrt3jewRkIXtoACv9efN
g/gE1smLti6w7vOhkVU6NkVhVwkn/Zi2r5i45nY+5nfcPlqRwl5K4bazbpfMioijhEr9pXOfDExX
rVeJjI8+M1bCMkFwUFCx4i/FoPSt1tKMnpE6SfLdzple0ipYnqs/hzwiOcMoWxj5A5LwnJquoCuY
Vq2g55Tu0DwcZPU9WVN/yL7++aZdyuHeDKezh663c3qOUzS+Lc2xYdi9WvJaCN6/q9VwJjtZm45a
NrYtTVcUR47VuI8s2ytjUNHIjkio8I5OcLlNND3bKqcHzdzUg+Z29LxWX3NjA+LNVHP3hqI9WeYh
rvMgbZ+svPHmsNObwzA3sv673/RUnIEG0ObfL+AOz8bAx5p2PT1/TmwPnQiGZ09BEQ6nxPHizK8T
pI78NvLv/KKRvI6incarzPIDIFb/wBrQ6DkbUDfSM5u3t2zS7r8jDudFchNEtw389wh1kBZF6MsF
7iu4H0DIYNBz3j7W9cYddvEk0U2BGwjS7n9FcO/cpFh6Fa0mPbMkomK0nm08OHm8k8J+Ra8QGGTQ
deywdiXelyEgnHbipI3P/dOSHLvkfW5Pfd34CX0b2sdITWTNQcwR5xXkQiAf55QrxkG3ah+fS9v2
xvW9UVLMEMQCI0aGcFdpsaeDij1PO+/2dRfZL4bPtZGKRwL9t1d34fKyuismy0Nw1tbbzLXgJr1O
KCMvJmp69+4goycTHeGlPE5Lqr7Au+l08ZkMYFxZwjWLPMZUKwNy/EZb8jsKlwhZJLzq+A8uKGlA
NTF35RSf9WxvLa91d4rtH5Nbea1zh5YzuMIVvdcxlLI8a+u3uXzulG1TjLuk+Yt7cfkh3IqdJFYB
YNHjczuecvqt0z/Hs0R9RFePjXq3kWvCg8pPF81JOq+xbsTnGnrSR7qvgoiyH2XVKpGuoCbmgi4D
+BHAha/dk3nQjZTYNMEMrkCrvs1181kr9um5d/q3zP10WzFFinIpjLvrbmy22dS7Mdx3sEzO5inT
nuLW07t+8/8TxL8OhYbOo86Jz0mSBfXyruWlb3YaEie6RBK/f0Cg4f1mKAMkfDB7in9ae9xmI0qn
sCk3JFW3nRbUDdibjCBeNySSPLEfAjJeHPfGDhoIQ5MlmzBZwoR/5+tloMXfV+cHtc+6rQXu8nNJ
tlYi6YThHxz0DBkqOGMAzkHWEsMCrrVEr63EsiJDDde22eYKBlaa7nRuZ6XwQVR06BP11+0DFAlE
tIUcEavWAlp1LbDQ2na0s0JD5yxGrpX2Plc/Oz1eOyvxx0Q29k8kDcEWkmyoVwHSwR2iPlVOMxm1
Fs5ZUvpW53yPSnUbte6XYVzChJqyoIB/i9g4TQZk1REPoNWGbxhwi7rqakAgwlXNfGe07kpj/awq
1RF5bZ/mw5PRRJu+cSW5EHZMl/aTE8s3DywJOLGXDGLhWPwicFKI2n2+fXAyEZyJTsF5gTAzRv43
049F3m9R8JRcOd4ysvYHNKIjwY5rBC4A7rTamsb14CT0TGixXR2yw3OxT9rX2wv5eETXUpjOXDyi
pk2SMcrhm6tzjsmblV8axC+05zzPMAYYlTpyj0Lk822hsqUxa3MhFLSNkT72EGoMwLRSdIJWG9Jo
ktvMNuhaDbA09ICCBBE9kyhlXEtZMnOtZwtSzLLzjLbxnW7ygSbNU1lblkwSpw0RWUolW0p6xpBT
ZBdmdYP5LJmsrC7cNYwYshk3EpLX3HomqxzmroYUC2OUSgJelyaQvscfcgpQOyQqWXcPri0y/5yU
RqlV15zhC0+zg7Z6qnidA/Bx/tRtyyz+jXnOgJ4LwBkR3taKj3cKkqHEcFuRDQM93/V5lXmJISYD
wXnFegHnJgXta2o629tSBLuILAW8RvgaYJ/gs9d2adIuwmt2Jnp5AIeC12v0kNmPt6UINOJKCvv7
Cw2nSqxn4CCLz5rrbuLypbaPcV9vlUYC5f8QILLjQvyOABGpJ6Sd2HIvBM1GnRpmAcfGiN6yAaNe
Yjew/o+0L+uSE1e6/UWsxSCmVyBHasR2udovrLLLZhCDGISAX/9tqu93T6WSmyyf+3D6PHSvipQI
hUIRO/auntn4p2kfyu4HVzVvMk9ixFgG1DLLvyVG+bCPgjBQLNhUjLld2geYHkDYpMpwS2pBCunT
avw2fQFCfyv7XvtuywTAcjOD08qUzpielE7npnhJ5PF8qAZIGwzK0SZPf//dMIi4qKUC+4O35+Vy
RmAHnSIds0gzMzC72L4eP3Yq8M9bGgZrDoKuAB4vYBPAXLMUAnuram3uTFlkOgeIEJ4QM1IVkuFj
vFH6XDtV4BNFFR10Z+iByytKmoRW0EuIYiP9AXle6mlqQoPb23aVsKFErwI8B1fE7sELpa8DkgKo
hVeMRiX/Vk7P3AbXvtafCrJ3aL0H/MOfm9zDE2ZrKOhqjmKxjOcnuocQwFxO9OUX0/mkOolh5JFi
T54JKcXZOagWhtIfR2U+NnZ2sJnPs5DY3V7tm6AtXtt8S7/kepMBIFx0IgDaAZBLZotqszhmShbT
qH6uoi3imqsSDJaIwXdUJ9CL/3DLyyVWRDAlt5MiSkrMMpxciGPH0cj5XTbQo6vuKPB32YNN2cFJ
D1C/eXTTY830Z0ScDWe6PoSY+EQ3GK9ufGTyoWf4Kdq0JAO5zjCV0VT8Mtg7cJKN2IhoaybgSYD5
AWVqon96udhMh0KBCwx61L42/FG7/2t0GnYT/D//MSBFzDQtzBr8xGUUm6anNCHztAkJ932OQv3t
U7G6FDDrYiIOFylUZy+XMuVxX3LRlJHg40nER6uuHgqinG5buY4kzrJVSOeBOwG4Wbo227lvO060
Mkon60zQ39CLn1AVeSqn99uGVlIDWMIZWyoTeETLBRc7Y2oyxTo+TdH5GZhJ+WtfgWiFnmve+RoE
kCyCJDLeQsWtHYALw9LrfU4sZ1JyGLZYlIrGG+pvGTmzkRyKkvl0UAKG/6M+FO4NXDx8+oPU1UK5
0I1ub4H8DF58B9RpaH6DmmBhM778oiClAoh7tsqoGbiX5ImXiK+1OFkIPcReSKg3PGjV3kf+D3Ay
IL3SwsGs7dgoiuC8adM3wnrwmBesalFqHa2TMLTcn7Wq2Oc1GY63V7qEzcvkeRnnREBHewkphgwn
L+pBGcGkA9pAws9WgZeAHThqkDnk+6iMG8bWgji4wFxchEvJC+ROl/vaFGYLQfW5wkkpkawAdvJI
cpYFnMVBrgjml33W782S9AEm4ZRD7djFHZRz2pNWl+kx6ScaOGNVbAz7rG0/mrM4V4gYoGKSQoXA
4GM1NQwh3a3uSGx+K63iZBTxaWLxQ1M9tjngi7f3fdXXwVsLaNHS4EJH+nIrTOiKjzyzqsjWHsbX
VBwGA+F9bA5o/DbJYWhSrx6eLPusa523gGToS3FmW4yEKxca2ngYPloY/ICpkhy9boDLSeKqhro9
Btpmo3F2GsStNq6TtdAFXXfob6AJjDtFyhp6jZQ63k515BzQDnop7EDd+IJrIfizBekAGebU6rMK
CylSkEx/T+dnsmHiwzmlo4LCEeZ+MOgBtLi5eNGnS7ETvS5Q3qmiWXU9dGeI8hrvdPGLHBxollQs
IPFRT1VPVLvWOhfFGzjSRBiD3rb8M9Wv1QPoGeZxJ/qDwIvL1PdcRZfltlut7AO2WMMBQ4kLQCtp
H3qFg7RXw3SulU+HqV9kAMA5mrZbddarWWVESHSjMc+KppGzCF9ebsZcmlyryFDhaU9Kz2YOeNdV
H4jwHTfP6k+WvTB0x5np0zhQNsELKw51YX35958+hVvNs6hS1MVV8FU5D7N4ULQzzd7+i81cXjsu
aqLoSUtVOygM0gkAR4SFWMFDh3o9tAjydOvFI8tTOh97ubzD8UJYBpOl46FWkHNXUoSCZD52DOpt
yeOA2n/nejPgViK/b9khnwVesLXvOlGV7YFBBA2aDzFJL3PO+bcse0zGfT/6GuMeNBoOlXOnxe1Z
ERutupV4gZcRqsOgu0GGKHOLZr0A95RuV1FRgwbKdDATyRndAgWtfV5gwUBI5C56PTLIgLnjPA4W
qaJGvCWjesjA2FzPXur8uf2Br4ti6IkvNJ+YcgIXmjwXrWoFdWhf1FFjf3EBeM26P05M/QlANPen
KJ5FbG2cz5Xr9sKiFPXzsS/yFK2PyAGfXFMFDXSTGf2jN2UwKNmGsdVDClonoLsBvAYQUnJgLYVE
wUxEHU2Tn9dQY2Yvtf3kdl3Qtr2fZNYL5ad2IKhZkOcm26iNrD0WkVEspEi4XwCel2NEAcQdyjDI
5WrmVWL01Cy9j51h39jKk2DTj6pOPMKHr+XYQdi9mzeunTVnxalCFRx0ZkhxpICdTlk8pIBJRpUa
K/uub6rvU6eoG6WEFSsLIy1A2ngv4TKVTq9rpUVeNJRFY9PZO+HM46nMW20jdVpxVVRFkDzhZb8M
sUl72SlW49oDYREnr0XyAG3lQ6xqRy3T9i6zfVsACTH8JWgScQkwOaAaATDFlSczzbVNbbVQTmqi
kvaOb2m14Q8D2aIdXTkSMADvAFMOinUfCkifYnkxp1WiKF0TgSDlq1rssmQ42onwM+v3JtJg5Xq8
sCXdG4zkTlOjOhCZE9qPMwnTbjqbrtjw/OuPBaeHGvWCIEKhQAY1mlWpZl1TtZFK9pyPxpHoDdm3
Y37Oc/agZ+2Pvlf1ve2kW6Ob15ksLIP0dkm1gOuXITgFDsIEebI2mspzneOJ5D6gEqTkNDDcSI23
Jn6u93MxBwTCMnCL2vtyNj59u3bQgTyzrTYqraAbQqV+AGhmI4qtbCZ+McBrKEigmyWPXbewrblF
1UeaaEIA4B6d7gfNQhBI7tHi+1FnO2Mzvbk+0+7i8ajXAZWPZE+KHKIVOqQQ8h5bxsz9JHLdVzgA
mrevn5XdwxS+sQwfosqCUsXl7g1WWxVaYfGotX8p5nNl1l6Zv962sbZ7GL2BAMjCv4w7+9KGK2iT
2czkUW5ogZopSFRpeh66wj9DIeUPZQnARluSQyvVauDSXbKwuaCAgP9dWoXekNVR2veRWRqPde8C
rWic3CHx0PxpUvNuzjKP0vyV0zSw4iwY8oe86DYC80odY/kViwjq0urF6+byV5QQic5jXvcRlBEC
a9zhovR4seumf4jxoCmqV9eD32Am4PaWy5ptyOcu7S7f5NOpUKjTCDE2fcT/CCdwiEeViIG0Zw7M
h/QFSjfpbkR3yvDcyre3nikrt+6FdVmhqExmE5curKuZ+tYO70IckoR4o9btEMWn7ggyLXDgBASX
7u2FX0fypY+kgQ0RIMNFUPdy3SPKm3Y+tLBcvZvmSRcnytDR5N7cdbvbpj4qkJePsUtb+qUtkIFS
ihcAPGzhZDqw+LEnL5UAjQFEMMAMPTWKx37+Y4jHqktQ0bgr3V9oQrZiN2642daqpSc0mdDX75Kh
j/R0OJku2CAgI2++lbpzN5Fsw9jKW2FZN0rhCEvYT/kRChEGGySHZR8xq9DfHUOoZ9SL3Akav2r7
h89ctH42xf28oyB34J4T56oGOby2qvdkEHw3x3nJnpoeLaqkNMnPrspZ4WVjYX+py0pnIGagwtzN
lp49k7zVuwAU9VQ5aGrBykNam1w9jZ2VG6GjVOljZohqizFe1vL9OEAoxaAWCCUVFGXUy4/bcZeO
ujnh43rqrj6Mx/zRONrH+KzuoOEIGQhP8IMVfql/WgmUhAN7oza9Gr8+/wDJk7PWGFuzmvuof2X5
nnjJs74raTiOv2b1mDfcs09tE1BtI2G9fvfg4xo6YCmYTcCwgOzUTOSUp1g3z3jhMyuOPa5X5XG0
4+G7XcZJtHGKlo28OkWfDMq+S6u6dUEzFOVjA6Wf5qgDh2PrJ2rXQY+qYzm+lGT2ISd+2/DK/YoW
B4YO8E9UWGXyJpxTSG9peh9lpW74NKHCM4c52d+2snK/okCBQITaHlJm+X5VzL7tVbvgUVOGffZP
rP/WjY1Mb6WMhwfGJxvSHWPHia0m0DKKLPNVHaKmOA/tTuzq5k6AsqALAYTpvlkeD/Xuvm3eEgCw
by9yNd5//gXSbVPpYk64oBxZ+jlN+H3bGQFtf6cUM9G7PnSMPmwF/9rTLa6GtY+I+g/cdZmZB0/S
5Sllaae7StvwSJkd9UudI33BZED87fb6Vq2gpIBKPJpEqJdeWgFHTdIwveWRadbqqdDb5mRikngD
nrjyVEZVDwksCCCAyER75dJM3A55zKjBI8zu7cmbc7D82odE+4vh9w8V2fB/fTlY8sH7bE7au9QY
es4ynUciw8itmY0UrLEj/0GElQYzy/kda5X5EaOEGNk3tCo0rBh1IM3hPgh7st08J32Amob6gPHt
HB3s0jkVYzXs1XQW+07BHC7R4+aloW7xUKsz6NWTbGuE6DrBAtB/waujewBkwBUX/4SnD+kyZ4hK
haXvRlOkfiVa7akWiXY3dyzGHLZRgNkAWg0g4GFzf9bAJvvrtodcHXP8CjyzPkalwbQnv7a4YQ/d
lBcC8HHjlIGXpE2TU99vsSVdOeJiBm6IGh1E9fB/lx6ipBOAWjoXOOlm8Zo4vTWC10Vg1uH2cq4u
gQ87KC+D73kpTkkx2VAqmoipFVGDLnRQGOWfagAjICkmqFRldXDb2urmgdTuf60tq/6Uq+q5Y1YJ
EqbIcqvYd61C2c0FWN5bFEr+Nhx/LAxtpmXKGCOz0gZWtGnHuOlEhJaD1+jxuSiHwM7mjct7/Tv9
x4x0iTYA/eQGeLOi1DG/YrQ9PuuDm27E/dVtAwEAiIT1Jd2XolKmcsGydMC25e2hgoSl1bRn4Wi7
219n1Rf+Y0YGaXGXUGfAWGnU67/74SwgJDzkXxp93LCzsRxZ2NCmMzMVE5/GwaSyjW5G3nHP6vWN
sLdEtYuohzoSzhDKkUD3YPhQCrLMpXpG41FEat6k/9R2DEbTtI0HT6jWsCPAiAdxpk8BpMW2qggr
KwRdFrp7oKIAfEl+0RcMKgZ2WYwRVzrfKfAQtNqdhqnp2x9sbYUgUEWkgLoFmNWWn/HpOKVahl3T
6hHFrB0jkd5BoboYNb9NsTTuACZebk3urPjIQp2PSU7ANZA0S5uqsw4cgvo8AjVilF7Tcsh9qvnv
LK0xmzH20/H2CrfMSTeX0xrGkFtijIQQe9eeO68Hf4DH4nIMzNjZuJdXDjMG3OEwqI5gZvcKPtXr
bWWk6hhVRXkk6nBAc+tv4aNwys8mpKNMuC7AF6ePkVV8J50IOuWekrc43pLHWfXA/yzl4zL95BpV
y4HK1o0xosV3iJLsNNpAh2TaCEzShqHUomNOBhkZSkqA8csNwBSvQmqTRg8rZtO9asZgxUj7Objt
BOtW0DABC/TSL1+c5NNaVNrF3KatHqIpOh70zPpjVVm5cRHKdZR/14LK2GIB7DSyZ480n3mP7xPW
0JtiXtvn81OlttMT6Vi3S2uN7uPS3CXMaeF/Hb1T6kJ4+ZjPu3QEe3MKpvczU2fLg2Tz6N/eAjnz
/z+/blFJWUQ6gO+83AMnGzE9oAs9TNMZEzu6p6fugVruSWhVUBZhbIInOuNh1z6rzqFqbC+ZX9ry
4OioO9kb52Q55J8i68ePAVZr4b6BhDmKfZc/RlHUvFTQeYc+hM+7N7fMvbY+xNPkWXTD1Nq3t4AZ
QEUNk8BXVbUU9aWu1hUt7BSTHyl8zS/oyDb8+EPbS14R5uSBM4SPofUhRdKialk58AQuVhb6sZ51
chRxOhzNEdubOZUazaTPg9pJvtcxvrOZCvUgDH4iMf0KGjt+4g6SznaCeJPWN80eAncQgBCD4RP8
ZS9vYwzcV60SOH2ho8YLttsu1oqd49RK4BqzdRxMSB5UVaMFvVBeTIOWp3TQYmyr+trxkewBxE13
t91KukA+PiQwXhomIwBLvSJpbeyaDmImetiAe+bIHTUOCWP0F0m7f0Q5OEdoiDrBWLTGn//CMF7i
EHMExuFKpi+lrlH3iauHs2Lt25g9VGm1Z137aKvT0Uimc11scdaveRLo40CnCqAvRAykTFfJeDum
pDDCFGVcaHmdx27a6i7Jz+OPDcXMGQZTAONCD0FOB0Ech0K/AVnj6jB1++aQvnT/uLOXxZ54t37S
LWFAuXZ0ZVBaFTo7GtdjGMyN0UvKnfZToV7xZn2hmWe8JU+JEfDY2yKEXDeLWooGxXgsV86uCaO2
1kJ/OBTx05AGxSO9t+4Gsle5pz2AuuOFP7X9xjUg47n+XSvwH4g6Nqh+ZYrfriLjqGIKL+w495P5
Ps+CWuxM9buTo8Sde7XrGfVLripekf/ZRM2thmBwaULnHHBxIMqkOuFYx5DkFrEeKooDCqqcYE4f
1KizT5ykPJU1iMEH1Zp3s6N1v9pEafZNYtfnOiEAz7vNl0rREs/SeoAssqq969rxy+1DJd35/+4P
5qFAcoJyHuLYZVjOXAUtGQW1Uo05c1SXHd/pRm8eakNs1YHWAscyevWvKRS8Lk0BqVIBTpsY4Wzs
rCwFRPPk6qgfFvUJScGdvvVwlCsm0tpA/3hpUNDJanWKtXHCzlMz3E+luhdK8wCypH3e1j7TQ80o
9oo1+QBz+m31dntzV1eMJtXyHodcoazujeL4gPZrZoSkA+C8b7pXpqqBbs8/mEXxhJmTQ5XRjQR/
zefQrsNGo8OLRrwMarDUeFSS3FHDzDjT0TnEZuKTSX9w5/f+ewJ9DyMwxvvEZiHQM8GMH9LY4jCh
97V9/FbcC+cdlzByEEhZy6wyceLGVToXWmiX5T4zv8adEjYgcsl2xfAwAV6mM/WsssfEOrYA1Vbx
U+L8UONk4+pYST6QdaJHi28AsrSrR4+ddIVBhBbG9QO+NMJPvJvmGDim39TNtmKO9ABZ/A7WHMxF
ob3tgrDz0u8gENcIFuta6CStZ2rjvqymg8Pod2GZHnpORsyCDCp8hc690QxtOwmqMnke2+4pq/qd
Mm0VhtaumKUGAHEFJMNoV0gvsGGy0rJWbC1s1eZl1r+lBAPjRfnFHcCWP4HudUTBw03GU29816st
9Pna7i/VL4RB1IvgCZf7wallcXdEPjYoyr6czlpHd5UoPMyra1u46CWNlJIy1Ir+1xYKspe2jLZO
HfDQaKHWnaeXvvIE8dzv1p3Vn7PNJvJKerBQFGFKDP9YcPyXxnJ8eqdgVA+JATmUYfJdkMum7895
+7VGl09Yyb3VT/4EIFqLAYX4eYJCyu0Qs/YTQFK4jBeqgKbI8FjX4jkl3MUBQ70vUCoLJTK72OpT
yNXgD5dGtwtlRRTHkKZIsVsnY4bhlgyPtiE+aAkw2OZXo+18q613tpGea3A7DHEw9PSkNpUXj2HD
5z1j7E86aQcXEagQGZgf3msIgo1zedJYCgSxeoKY78bxuw66SxJlg5USsAg8A6SoXxAG1Uja6WHf
coFX165JvmX9rjNOahxkif379gdYMYdcFEROqOtiikqe5zesXNHaEY8slgyuLybwGbXmsTVrPxsg
U9q3Ey5wsdWAXEmmEE1Baowyr4mvLmemmptWCHWaDjYEd1dZP8sY0HQ3cM38ngMmb7/k86+ieSfJ
TluKLrTfQkD+P37Bov+I2Rgo3Ur7DEIUVxHKpIdjJnIMPNSnnMV3XIUIsvOz1P6kSv4lEebJVrrf
qJnhnq/8YRwOt7f/+rwv++DgQQIQHahZpNgypkWVLIw1ofWtNO1dSqAAXe454DDcNY8NfQaU4bbF
lWB6aVIKMVVbJ+VQ4gFkKpwHGTWavT3PRqT3udg5E1THSE6q945gCLItjMLvy8zxFM62tNIXQ5ex
7vKHSPdMnTtWhqCuh66SK/uxSJunyZ2LPWkH9fn2olcCAGyBFQNIRRx/fPHLUGcpeTfUQHOHbUr2
OQGi2iLZC2QEq8H0le4xAz254dXjuGNxDRL2h0Lx5pfe8q34sRz3zvgLKItJA8gTZVvqQb5l67Nc
37qXv1DajSRJKbqpuh4mdfxO0syDkhCYGnfT6MXxeGbFF8y17TP1e+ycyvIO6V+iPWR4Z/Gtmrjc
dUK0vPwp0nU7t6BgnLGZIQfu8QsEajXVH4yTGI5F45csaPONCqHM3vevRQDqMfSGFAeMeZefB/xL
LkhnHT1UjU54QjxawpvFXcscLze1k+68Nzk7akAqoAda9ftW+zqBpKVPoQHZ7Kck5NR3ko1f9aHK
KTsofg6Kv0sVBlQal7+q0VlTKwzPZ8g7FV/1Ket2VTKMgTrN921sKI+zmWcLCa8d5UOHaX+3UndJ
rz1rsQ1WNWL9Y/NeBG5sOX5Tp0WQuc5wTN3uDf9R6OLZ/AQJilett+m5t4vquaZ6+cDR7A5GYNp8
MpfTaeCd9l8EnUWsakklgcuWC6XLlW8Ng/JRAhGDh/rg9FxrLjSrSK34tWM9GW4CUspa1VwPbBPO
319xyCuXyftFqvSqFUycstcNcEWF1kCCpkX/1fIclkEJ11Mmy4M0xlbXQEYzLQ4GOA9g0viW6Kd/
xIdP9VTLVuwYZMtGWFocOr+D2n4ZB6cOeFakv0BFN90ZZJhyL+todUQfHHxcs3GXUK0FYiObAOdO
3DfBeg2g7qb47dZQmqyKJr1TmniLr2IlEuDqR9Vm0cjD1Jh0M9ExKfJGG4wQXIuHhuiDlzZcDzj0
GXw9i7c689cpGFrL8G7oQYMyAFn2pZdX46DlvB9IqPSvOsm8eov8aOWOQ8AAPSNQ3Ji9c6VwAvqV
liSFIGEM+oi8boIGbRrDeob44MJdciyo132/He+XPymdXFD3gnXdxrQHJn2lNdVlPdisz0k4o4V/
LA01vy94C3bD1NF8lef5jnGL7W8bXYubuMrR6kAqBYiRTAtjIYj1pMjMsJ3rV5Abnhoj/Rpn7nHm
/LEZwiSBqPecnUncb4SqlSwO71TAaPFGRMFDLhONbuU25uCQ0G1199SDMHwH+XcwakOqd59RYNs9
TD/8bquk3YglSwyUdnq5Vhc9FOSleCpfek9sW9wBv6IZFoPr0bqEr76008b1veKiywgPGKeQEGM6
XcqSgGRCIQp9jJC24ERLwEvjuUqzNdq1tolAV6LlsmhugGbnciljqQDQPZlmqPZDKIjh2+nbGJ/S
JN2xKUapdlNKadkcefPwpkRdDW9LIIildQ1Qz+Y9c8xwTIIkWposiDuqB835fkIj029//Cm3yqcr
RwMZEMYwHQNDRgg0l6vErdBxVpdW6GbfqnKv0kMGPospKf2Kjhs9hjVbKF2CRBuTG64hy17rY5Nw
NJGs0Ob6IbPQkms0DFgpB6MqPTd9/fvz95HfQSMKxWhoSVwujWtdo/REs8NeuQdts9nvquxQ11Bq
1enzwJ07lwRlvaX9eO024FHFjmICZpmm+ijhfrpa2sbJUnOK7bCMxS6ptMEfTLwXXAsihqMILKPM
fbcdt2Q2r8/EB583TgVcB0Nc0sEDhcdc473qhHpLpz3T8mNL8y1B2pUO4aUVqdY+KWBLqUnlhLxJ
X42EerMGhhIlD2Kn3htdHEBS9Ul8NwByd9OwixVvSN+HPNuxLSLXa1/CL0FMR+agapiGWD7Dp222
lSZXVJ44IWvUXZndo+TNJu7pboo25EZV4voGvrQlNftit2sGC3dFWKX5E9Sz8Ay3dkbxyIp5K+is
XBqLLZRXkRBh1NOS1lWMgjRm2zqhtmypMmRvGVQLwd7HaMCTlvpAkOrnpLSAbwDg495qqPh+++Cs
udIH4QHso9MqV0dGWk/xIDonVFLwBap9LzyDEXK4bWV1pcBQANAGdwXgUPKlTiREnSvuhEn+ZWTM
S0vTK4zHElSro1oe8rhB5HOCPPt12/Da10TRB8U01Bsg5bV41ifP0e1h5CzBDtdN2ZxmMY7PZqLe
2+mo3huWUE9/bw7ULQ5uQ3CN4UK5NEcVyC8OdHY+bkRFeRTtjyzF40XbKqKsfbbPhqQI4I5GPTXN
5IQDuBvwZMbolXd7KVsWpC8GkcSJixIWVBLq7suUbrjEWuhc1MhQf8RNdEWRPgJLT5RedUIwzHjx
+/DMH435AHonc6uqdp2DLnPx4DvCKBWudrmXUpXULEeuOKFb/xNXHjJpngTFtPOr0RPm383w4rGB
JAzjmMg/iYpGsxQ+MqfFphWWE5YUw+mkjlsfAqfmRpC6zrwgloTmPYgl0N3FiNOlnw29xce27eyw
Ur7Vo+pPTu0X08ZStoxIzswolCrVrLfDXE+9blA9pt3/fxuRHdnglRODoi+sisTX2QNG1AIQz972
5ZWVINXCC3AhVse8pZTduRqe7vqUquGUJUdQKYZZQ/2GtMFtMysujVcUQg0KuCo4Upcj9SnYtLoQ
ZoZ5/NDKssBN6keW3FECsiTyfS5A+dyNG2jMlehmIGcFuwTuxKWSe2lwquZyRsRWQ2YfLPOr7ddG
67lbFZq13YMOCqYbkTUCj7/8ik/LqtRk5FM5qyFy5+HoZEVAlcrep+NWr2fNEGAvzvKYAWXG1TWf
KKra69g/oN1/tFbjV6n7NLRiI/KsmkFLFegXBN6ruisanhZopGHGwJhqat+n+Rdufvt7V8C981HP
gi/I2X3KqMqI26lh2fTe1O6rYdgN7PdQfYc63FZ3ernELp8SEF1fpHlBSrEomy0L/vyB8Chy0AdV
w+Shj+/7pg4ay0Kx7sw3npordwKmZ9AdXMIO6imSJ0DscFZzu1dDxfpJ4j/gib69a1t/X7qtO02n
JBX4+/P04NRv/93fR561FISQtn9kKZ82yhi1vLCaAfKkTtMhaIJ1grrt8fYi1twL9S1I44GrHP0N
KTY3Zpm2LNfUkNa/C6PxwTEGZbaNvGb1k38yIsXm2NQUwHl0rGTIQB08PMKPEzN9M9QfmA/YSAXW
wsznFUkxWu+ShA69qob90B0M/a0auUctGphb8q5rARQhGppIyxw+SIQvHdmYgBUd8OlCcNXXXty9
jHOE+VnD2pdbtYtVV0OUwa2A4i4oHC5NxX2Ch2vnIlYvrEwzmOS3wAxru2YCEQ0tk2VSV4Z9E1No
M574aoiJwje9J5EKMQUj94qE7m973KolRGjcPQAnIQZcriVVzNlO0fgMLWNfEs9s8BwFv9HWBOra
11miM9rx4OBHY+rSjEMHkZbIfEKTux5/6LWdghqxNtjQFUrRrN7IpdfOEbrhwH7ibQ3qXimqsYym
tYESQmjH0MJDpxr/za7ekrtYQdp8AHpx2yA1BL5AurTLHDAi086WDn9zXyVjmFFz8vLK2ffm2XK5
12eJp2FEqq+Tu1EtgnhL+nxtX8FFC3IakIMjZ5QCRqwnbtZqVAunvvcIf6mdJ5fC1HRoraAunm87
y5Y1yVlmi1kYHSqBMC1TryVs1yWqgHip5yT7WZl2TW/UG9nqWrBCSQZSCktlBlC2S8dRK1q0GgSK
QhYfCKjlHDEcdPd33hb+QMaff78+oNnxoIY/AEMkHWy1yemAwQ41BAcK4MpuyFGDcZIpyBsPGEzP
zIqN8Li6PMg8gqQQow94Z14uz8oTQxtrOKoOYLAORoihgsJHeUTVGUnmFmpi7VgAsosIiYsY2az0
/Rwrn9Eq7LSQQQ/COuvxvZlvkHGttImRTnyyIZ30cs5q16ToU0G2wAPeC8eP+L3zVWhaMBGIIVVH
9MOG7Fe/xXmxtpdL7od8xsRYqXxD40bleocpt6WMN4M8oE5+CUvxIVaCdHMjbK7tJJgooGmKlH15
GF5+Ny0dDD4lsGWBQD2m5kvVML/vyg3vXzdjojgIsuSF+vDSDK4g8KFoHE2/+tngmNajnii2OEXX
rgA4AzqVQDWjILjs66fMBnXIRkEfRgtF0viQf0yUyWudp3nceBOuXJsE3wWqqSjGG3jpXtqpLNYp
ZHkLjAWdvRHtuqNed1tCCSurWcLEUixCxYjIVZuZaNNYV6MaOrwcd4lBup0xa96QjEHiMGUjIq58
ILxtUFwEGdYiail5ey1q00gFcimSf8nt+7mLNlWi1k0sVBkIgmgzSIc2xoOJxxw3NAhJXMheW/fV
1A0Q/ek2vs+WIWkto9NR1mCxocX+gK+Xpc+TuZGkr5pAJ2ZhSV0GeqULE/NQmp4ta5nmynOmM+4v
r9rSbFr1M7BbLSypOCCyn5VKpmSpSLXQ0GIIPU4uOaFr+v32VbHqZnimo2OAMACaqUtnFphvManG
tLAgog9YbFJfIWZ87Oe0e89cQGtv21uLq0u2CcpqkAhdzx/MnSvMmldaqM4NP0Hnbg6I2eQ+Sj0q
akVKurOz0oR2awNHH3KMVWg6A3eZ2EJAra18qTerqIxBMkZ2+d7NkPMoOVKOOvcS/b5z45ehCiyF
RxtLXpIX6W2Kp4MDWAceXQ4Yzi/3WMfw4QT6Ty2c9y2mls+9cUwL70C/ImXsNzxz5fIAF/2CKFuq
fYjpl7YwveYOtoAtIL88kx3jCQkG1H1txvaEfLu9spU8akEUAL0Iqn0MXkoLYxgjHtUO37Iuw7IK
FQeQXOvHzFngGC/c2YhR69bQ3EJ014ENXP79p/iuoWXdpC2W1uIGLncgf+x88t60gbZForfmGrik
/q8lKcL3fY7gX8LSALFi+ycrfwhT+Fa18a3WosgnM3LSWwg3AyctkqbO+Q6uJl9N3yDzffsTLT9V
9r3PNqSom4zgnoWkIvzBcw41O3B799DPPn8XxcZq1jwPKSfI+EDWiUMlfZ7ZdZqB1iNSCYPpgdPN
1Y7YWXtCisr9qmTJIyS2tm7Jq+UBI4lsE9hZYGnQRpbcvQMnqJ0DAxHq8+zpcXISyfDa8/3ouqeB
MC+b3wVNX27v6dV3Q5lpCcvIMQCZA0j/0hHVNiNDO+hKqJT1o9KccrWMXLPbykCvwsZiBljYBTmy
PDjlJwPocBSXxEpYlE2guV+td+jqNJiTwuhdsudZcxqrjWLqyspwFaCRi4EljNXI7/WKzhhqIGp6
RwFBWmTyhtlzxYZLbhmRrpwJwX9oqJ7eZeopzXbQEDCc17/+QhfrkLYuhuCvUZowkVod9OP+CJzg
LeGFq+t5eSh/2ivJ9ZTGxaNOTOmdda727V/fGfjrAJXgNKHkvEzrXfrYkBX48za+hKgeUNP3zO+u
/U8x7pPx3P8PaVe2GzeyZL+IAPfllVstorYqybL0QliWRDKZ3Hd+/ZxU37muyuIU4Z420DBQgIO5
RUZGnDin+IqgAG72f7+tWd6eaTqh0IwE1LnJSldLSNPNMfSKgX62ajAOG87Yr7iJC9/KBoa8Eusr
wYeLnG8dohiloFaPA8TYjiCmwHw0tpTtp/7r+h648EfnhvhnlJibutBAEC4A8Qoevy9ZEoT6Bo2H
jriG8Lrc0cgEMRIgJJ4wpotLNxQUMFlqWZDg2FSo4NHITv76tsA/fGqEW56+UZEgmWFEiMFTZcGC
0PhZ9teHE1bQDcvCWvOSGTecNNL3RM2C2fwFAjcnp/s8XlmZS1QFG8qJEW4obR+nSBcqWWBEAExl
g9dnhluX6c/J7G8tAhrrIaxtuVO9eAIKUanRYlhWAXCKzliXaEZaS18sLaDO3r8qI+dBu9/51o/j
thj7PEkCKw5KzUCZalOttbSv2OBVidR5UkksxUkwWm+1aDnsDFfdWp56zQp336tpbBVNjZHU+rPW
lDYUuDq5tq8frTUjnAcf8mYqE2YEGksJxGakqXW1JFp5x32zsJ3FLkwCBlAJYHxwuJAbPF+VRk6S
ArrkWdD01E7NeDuFkZ2qoDV2zC69FbvSK0BGAWaAQCpeQOeq0Nrvmwx47dRJ6Sc2z1Zs1J2clPZc
D+71Sbh0ZHifo+yML0T+XOHX0xLjoQSOqwhKtQF02BBSv5P0zEkg7+lNSpdsrtu7vG/O7XErC1WW
SEqNuAigi+qqcwO6j/+nBW5ZU9rFczukRTCmkaPrn8nae+EyWjsfAnct92I4xZqGIaCe2Xe1XRPY
ET4l/bEudBdpUU8fVy7StVnjbmmQhOJJWdIiUArNlbTb3hBXZm3hMJztA/b7ybPEGoq66EJSBJ20
GWfrZtb2WrpGdb1oxMDzEYy/yD0Z3NJMWhJHdCwLMD7iJYLC7c++hA8J8/rz73cZu//xRMeBQ1X9
fDRpIhZocK2KIItB84me+US9Q3fYGhhq4fCgHITgBpkgiI7xfctSAxy3gNbhIIPemOGYP4cGvZZr
ZPJLVhBkgOaAqfeZ/BO/aanVJYhqglTwslJ8BDXzF9jQgFlfA6MsbDOsDNrmwP6DGgbfKJsPaETu
9bwIrDkvbkI9ln0raX5cX5uFTcDKnRJyCAiOAHw5XxuIrJilmqlFQMSo2Y3QXH8XxoHYLdJ3ay5+
aepObXEbbjBTGalh2ErmZ7Gqd5r2OuJOVvM1SspLWBwejcjYsjQMosILLs62n5A56XWcUEPwKSIC
Z067TVnXjqJQtxchmVpF9zTWd037cH1CF/zRmWluQpFUyhgzBE4VquI29r7sUoSiceG19MMitW0I
NOiSaa3atTi54GVGozqCRcg/nC+klIaNlNZFETT2aD5S0Y7jrdHvrg9ucbf8McK/UkEQAS6RHidZ
BEdwWD53BCLCudGvVbaWtj5SJUjrozUY+X1uEoEThZZJN2FXtrG6V4pidCdajfb10VxG8yyFBvIQ
1hoCGVj2+4mXlc1aS9UwKhE9oS4oZDej0d0hE/Y7QVurbanyyut7cfbQDIL9CE04MASd21OKTs1B
+V8EZlLkXjrNhSfQ2vQLMV4jLVuaQPAbsiIM4/XifWGTdppeK2kZWFW4aeQGba+h1gEjc30Gl0YE
WBGcByCo6JHgN10nZfiCogwa82HSofiJl1CT9d51KwuDQfKAQb+Ak4J/59apTagJkZ+2DFRxAx5n
WPgXcRcSIwgJwQgPShf+KoxbItC47qsgTcoHs6A3RTx/qnL8qeXKX1/toLtAEw1eBiA9QfX2fBN0
NEtzyUqygJBfQvGCV4FqPF6fr8tVOTfBxbhM163rC5IFKPaNfWKjyULKn6/buHRzsIF+ByRqATTF
FjgfxhxDpqLWYYP21S7UQZD+XA23ZnRQ6EYEP424stPYtJzH7ef2uGkDqzDKZjLsWchXiLeTk+bP
g7kT1yQbl+YO0RBU8ZBTRyqG/X7qE1L8hwx+FpRQsskj/YYmtyrIGa7P3qUVhEMgvkM+DEwwMHRu
xSRFpAv5mAXjqHrjdOjV3F1NJl0uEYyYCorZCqIiRBHnRqoKzrPS8bgfqtkpRsNWB/Qa9F9JPDpo
tiw2TUFXxnV5CZ2b5Px2O8mt0fV46RNNcKThhwGUHjbEsJa2X5w/MI0iVYp0D+AI50MDsCjRR1GG
nUH1MnRIWWAaWMXQLowGyAPGaPpNU8HTlk8lLqFUN7JALqljhBJeZRmSBuJxdakuPRy89Iklzo9O
cyaWrQZLVveSjLfWsKbVd2kAiCyoCSA4QD0OUMzzCZNNQUJCaQpvqmybp40/JWvwvMvJYu1IDPyJ
2AvgT+5yA6+9IpVNYd0IXe2lwo8om9Hcne8ZO/v1w3PJZsOwWAAvgbsFDUl4/p0PZpqlEoSOVQgY
xUfeupb4AwUPcPaHtjzZwixve2GPZmfBnN5LZBLKNojqndImnrbWQHO5D5HPAr0zYFsMms536pXE
6maln0F3NplDUBo99eYBZYLaErPtyqjZBJ57QBDLMZ4sFIgBtbQ4nxHXBNjXtA1RC2k3pfnZxsRT
2mI7CvJ+zOiDnovI5Dd2T99BWvxcyGSl82xhsJh0VqOwAFK9YDYcQLXW4JUj3JRK78pKkETPebSW
a7r083ggokEc4RHufFQBz9d2LMAfPLTIsFZq6Fv6aMM7RpPlT/Fbp/y6PqULA8JGRSGE4Qd0PBnP
bZlaXSllHyUBOBvfqfGWS49prv24bmTh5MGB4KrEHYlWTp7ksGqyNq20NAqSsercGWRn4DxR13Aq
C9MGPl/cx6hiYmvwvl6mXTVPSE4DbXcLVpY7pbkj6qOU9RBdfb8+IBY9nO9DvHpR4YakmoSuR4WL
LuQMXP9xKCBRZ/ZuFjc7JKdDpfGhEOzQ8qvSV5L7l6sEe2iqZ6uEE8YLonQxQuY5thJoXE5bNZ4D
rRRuLBBpXB8WP4MsO430BLq2GTkX/nq+GRJ1nI0k7ZDkTLL+pmqECiWkLPfFQkDsDN5Qh2A2/vJI
ofUOiRd0GAD3g//zkq0ZiaiKVygJmnwvSM+spNR+XR8Xv/9gAr2wTL2UMTReFBabMDFyOU3SIDbQ
nlOM0THSsrU27cvJ0/DYANcQNrqMAiZbw5OoKRlMAtnBNg1CQNhMYCtCQ/amfvhdgLGQQCL1+pj4
LcHGBEAR6MMAljIwLM4cVEdFDTxugdEgRQsmeYLeltfrNvjo6dsGRAMt5JSYeiC3H4zOTEhtjWkA
5XBnKgHJKX7p4wO4DOyxe8pqu6/f/t4iOntxlyDsxOONy2TOmZxkpZlSsOhLv+sumR8gnTvcm3Ds
btXUZBeH+rQZq6HZpFWzxsjFH2s2XtwqYHRC+gKMIdx4xREktbVIaKBa4K8grbktO+1naw5uN4wb
Zd6vBj1LMwyMoM7mGI2+BnehjXWrJhBMoYE5Q7AFHb+KEw6tr4qVYVMhJY5GlcLLajGEwlTfrJz3
iygCA8Y7HNhkuDHk8nj0rNAJnTlqNA/mzkSwmlT1RpNo76iQi3GNZig3YltWXiqX3VYqQfNtRyOx
dvk4doqd6/nkQY26PxRtSG+SrC4OFAJqK8mkhcOL/nyIoiHEZZgwztf2kQbhG0WiAZRuUo8Kav1G
NaFeyUtc8DZ9TwUTlASBCbCUfCcSaMRyU6pMqBY/F+UXuQfesdjoTyBiDG9T2SmhGfCpCNvr233B
ZzBYPUCPCGdwxLhDbCmQzpslLH8pfdX9Z3wnC/vsSJ6vW1nY1mdWuLBU7YwiQ72HBml+EyE4SqGo
bjyBD6vSqC2u0fzo3N34z0T+GRN3hDWlNaKSKDRoM210BrmOwF2jiV5IldmLmjZyr49uwRECKwL6
DxxdkL7wwUUfpSnj/6HBVICtEff9PlNXrt+lZcKwwPTEeFPwr537Wo2mXYMTRIOiKyGeKhLrFo+i
eJ9L1HgoZDrbZb0WaS4tGkAqcIYIqxn3/blNZJCSNs2wH7vwYfKgKGtL8++4+iKf16dvwQOBXx95
H7xYVOSvODuTGVeiUeMZ3vQCmkqhOHaAmF9zW4Z55U2DoO2Qbo3vpkJ4B2p2rTS2aJ0xwbI3MxhG
uM0ipOhOBy1OFlRj6sd0AB999WpUwGfXXi/Ux7mJ3/J0Zccs7VAE18g/WkiVoQXkfGoHdaiAY9WR
eQhTm9U+x/gxrI+md31mlzYmbmjUYhDMg2aT/X4SEOSJ1hoDFOwC2u4bkNEo0W25VvJf2plonfwu
5KLjkOd5GxStGyaR2UhsYwvwAiQLjNoe1uQpv1tVTiNedqohGw0oGHuXAD19PhiI+aiDlZV5MJUP
CUQA80h0QMFNmkdFtMUcfHuFn3XAFLzVYWsL5X1huaFgebUe2QP0LONQAci6NdAYndw3w08p3kLj
dV/Oay/jpVk//VA2Yyez3pX4/J40eaCARBcFa2ij+3Oarazt5RbCYwa8T0zeEvk/vhlf7KppmFLg
xOT+OT0oeHPPEt2CmnztWrocDpLzjMQSGFewnfBuoK06oBlLMQ/GrLAlcDYJ0nvVEVucC4dxgmgD
8ERt/CylR1MU8M5PgU6d7b7T/Fj4uL6hF8IF6KYA4IpLEhnii8diPqAZbNJD4HFqv8u98I5am3b+
SLI9AgQ/bodtNsvgzIbE3PhRasljpdTOpH8NiX/9Sy4gDDi2Z1/Cea1Zr0pBhnhSoBuuOnlAPN13
Xu/3Pt3FD+a+3ymHorfT3m6oXxZ3c2qj/+L6N1wU2Phv4K7VUgEeBNzUSDG7PwcvdlLP7n62d2tH
7xskc370zsfK+cikbgUhay34SK/zJL8P2p3qSU+WX+xx1+3Tx2Q/3/Q37dbwHsAe6wsbsAZvcLY2
0f3XNjvWNtqitv2mcHMPbMO+seJOL28qfB/eOzgL7P2mc36uGmtSgQg1D6o0rf1UmXH+TaN2JNp1
G1EjitfEeujlebu2BAunEJZZjkTGm8Hgn1zKTIkuE5IH6SzYbbmpOqemdtPurq/0khmwNwFUz/q+
kPA8dymZgLBAHKs8EDVK8fKBaoRa3NYQzUrW0jFLc6nj9QFZLDxYISZ4bsqCLzetEt5rrEHWpwEs
2vWBEt6ASQ14nOpVS9ccDPt4fnex6Ilx5aJXge+GmE06AUIV5wGFPptY+cLwaWBg5C1EE3sooaGc
giU2CjRpO6y0fF/0LLATdGKbz9igGTJsgYrNg3r+bcWbRkICO3qlVQs1IbsqHrvxd9H7Ubfyoli1
y3mPEDptKSlg1zJ13xgsN2seingn7S3sI4hlzx34H6e3Atog13fSkjeHIA5KkqyShzTx+fISuZjz
fqpxVISaOHGaExTikTOSmmKtxra0k1CeZTQoCK2g5n5uKlanAQ2Tah4kGmh+rTgWNh1YcmwjHGa/
sFriEd3oQEeYVyvH5Ttk5LfUiWmLyykOWTVT4NjzINI1R0nVZ0t/awdfsojfq+1OaiGrqHozeDaP
1uTifTmM+0R+GWt6G+r1ZmofkKjfyg96hVfm9QW4aMllW+7027ilN9REMcA7gqW39rLhNtI2itGm
wri8/Gh6sLwRbxZcX9bKbfFdNLucFNbZBhoKCLpwhge9rawqx6RkByRSdvfgQA9/6IXzWduSg8yK
3TrUk+3SfnmF2omTumgzcUon8SOf/T11EU954UoYwzbBxUchd4RsOgNFa5xna+tWt4R0gAPNN11S
OMV0P2d+QfNNbFfEsut5jSbu8gSgU5AtApCqSPnx1XJouYxyB/a2gNBZs406ugktMbKFuNpeX+lL
p31qCCn78/1PaqWR1bQFrK83b8LUeIlA51WrplOLK5OoXkwis8RgyozgFg1w55YgUTQgiwKghtXF
78gudU5Ps3jlkl3YuOdWuP3TdHoXt3oPZJdhIQhsHbn8tKrKwYvOmYrZjjXIonUQNxA8yCo0dqmp
K7m5xaVD1ptxu6Oz6/sLTyJrTR1mYWQzaljPSNTW0q0oP19ftEunhUGi9xj+SkEGgb9pk8ps8lAc
imB4NNp95ZSaPcdO+DONV/zA5bvp3BBb05OxmHKVEwN4/KC10BbvCuWm133tSaxXjv2ine/zzjLc
GNG5nSlV1Ip0Iuas1XCaXiRytJrOSeq9CSLc65O3uONPbLH1OxlTHLaVWUaw1YIdSPEmKXaiyltN
hlz6DEzdiRn2GSdmSFcLamiOAHcZTqTbaJ0G/inyBjdqvVH2r49pbf6415wZmXWWTVIR6MmXGRMk
Jg8U+T9BXyW6WRsWdzVPXZrlJZUB6+oKdHPlt8QYa1uWR1sG2rnP/XCS7iclWukMWhsg+6yT2WwG
6GVRHQOsZ/WWhuoWQuyuNmyRo7ANZQX5vTxGOF3DYDl2nr62kcYI+GkNxsavMPnQ5NbWMhubUcoS
x3gYpWFlSy6P7o9BbvnyGbCPqcKkSto7Ce3GrJxmF6r3+uH6Nln2jqBX/d+Rcaun9witYhDXBSQJ
uh+aYD5NrTeQt6nuN/OwtRC3W2m3wzsdLVIre/S7DeX8FmUn4o9xbg3Bz0slvMHLAND13E7KJrUF
LUUmvwbs0o706achTShWAINpeCS1QGapVMlLqOvE1TOS781WAMWnACbvlWlhV8/Fl+lgXsQrCVkE
lTurWWT1QjgAbZfdJTeVIxi28Jw+dEc5s+eHf2OL9WwzSSkAEjhXpylZYyUTrofY3CTqT6WwlXB0
9GMzOK34KpuIccrNv7JpIY2H7BRrjzw/PRbFLdJo8EWtP4maF1o/++ooQwNaOQjDczR/jtXKDcVG
wc8oWN4ArkbqEO1j3DVcSlIT9hmc7FzmD7Fl3bbS5F0f1dIpRf0L2A6Wc77gjhhECgLD3MReNrYt
3MCQ3cTd4AziQxZSO27fKvXvSrCMOADavnjZMqA1cnvc6bE6YhpNa0D8NGodpf2QmudwXjmi7PY5
mbgLG9whKbt4HPJCGA/QigM5QeqAN9vpwx/X545zOP9YAWU0UDEMp8EL1eZCmdKwjqdD2M7iMUbm
xEV6mWyrUso8oU7kOz2chpXAiIta/mMURV+Qu4FDUOMu3spquw6J0/EQ16rOePmFDHqxcTVN/pyo
9W9QAKkvwO+W/hALYbO7PmQ+D/VtHgAwWAZ9FV583CGvhHkWMgEzO5Dyzpy3ghJowD4X/a5Hm+kg
k0Onba3h7yKb/1hFEhSUWghs+CS6rtX5TAYyHdTuoArU62JX6N4GfT/ET9cHyL6f3zkwARk2cINA
q4mb3iQFAiq24vFgWEi5mGHth0Wq2yhqiY4SqmtPxKXVxAsdzWqAkINyk7uzjCydhhw4scMUKc3B
aoYxsTVS671vxdNMUfM2oQ84RROYeEK9iOZ/MbEIsllOC+3/usZ5GJXOqZT38nyYyxqwxcQ1M2s7
ttknFcZXRenX5G0vjgx0YFCAAbUBKHGQ5eKmF/mHKuurvjvEiHUmDTIZKADX/bsQ/87XlN8ulpLZ
QpUbzwcNiUI+vSUpc00bwewOejL4eSmD6BE4zD7ayfLKLF6eCphinMBw0WgoB/bz/Goo0qE3GqXu
Uc3qPH24xXbdqOHod+EHNUo76kq7i5OnThdWYh7OfZvgXJbhTnEdsSlFWf3csJFBaTkdTKill5Ez
Ju9mvE9iwIKgH/3ah9pmVVdlYVLBqAAEKK4K9MroyrlBiof6XOSJeKiBzoSOVBiXj/JI8IzvV+74
ZUsoaAH9BtwJPzQzTuo6LYh4kJOXUgbSbkMipCyENQDcwhSiEQc6HhARYakrbgojKRnHeLbEQ1ob
d6XceoiSArS0VkZtt4QE5Ujei2ylyLs0uFOj8vk0SlGsJR0wCIeoSZwm3onRB87/pLz/pTcDJQzg
VbhvMT4ACbm7liBQ7KoJY4s/REh8yuSHLlfOpKzcChde7Lt1klGVMNIB3EznoynbqBmktJEOZRy/
ypOKZiY3U6U7Ne4DwBm6WPeuj4tPqmLfI0fOcIvIIrM4ghtY1EuRqIyqesBp9Gfou6EzcGNSy8ll
ahOosowm6Me78liJKcSxfq+Yv1w+ZCSAu8KsMgibzPbUyUOqr0Oh0PTZPLRNBwGfu7xIN3mNunnm
FeLRSr7K8ZXMj/mmUrYkST1dfxPQ5rAyC8yrnN1VyKQhffFNfMPy+NxZtKZcyUOqhwcq1DFDyAg3
A2JJzIW0hpu79NtAzwP3h9Iyrio0hZwPODEnKlFdjo+ZqNpKYAn3VYNrqXTC9HllbtlXc6NCaR7x
BYAWaI/jMQIDniaZMXXJUWmoto+i6ucwJNJdOuWyr+VC9mJRGdwxIkS9GirOu0rS75t0aPZp3t4o
uiCvBFwXs6xhgtEejAQR+qOQUjsfulYqiVFK+J7evG/6pyEfvNRQ/JVRXxwhWIHeCqtrMWgJP+oU
fT1S/D3qyM2+jPvefR+35CtxhtcCKrmlY9rUM1yL2OPDKnHj5f31bR1uHfgstC7w8P5SlkJozvfJ
cTRTu5ufjOwYd4+tmQCN9VWUtSejGDytaQRxzxuGrkabJVA0aL1FvYvfv6IMmV0AaZNjWkWeNoGZ
T8vdlXll3vtsN3E22DecnFSMCjWQmK3eT4RWskNcy0sKu/8q7fLZWMmvLM/jyYi4vSIkNJd7sU2O
nTcMHhEc3e3cyJE61yDuGuRjbfq4M6lqAtqiOxgTRmKHykcSWyvRBc/x8J8VAoUigAcow39Xxk9m
TwmtrIsG7AukeHfpTfRoef0egIDeE936dtgKT+AMWANVXPgatmQKgjaUbSCI/K35fmI0KVpDT2WM
i+AmdsAY5cYGxX3cmocmSd8yeS0tduHNOYPcqlEaI38VYY9EeWRnVrQn8nut/9TLfmV/LLkSxGmM
dwgHHSz+55uxSWqaytqYHBNJRTFOh9IIRcToDKa4RtG2Zorb90ZMZRAbwdREj5MAQQwrtPHaWNsg
i8cLTwe0ZCDDdxF/6lmUjrMc4niJn1EhbfS4fWwy5TYZ95SWO+XXIFc7gQp3qbHG4suDKP/ZnCe2
uRiKhkqN7icrOaqGM1MnMd3SB0tVHb5Xwm0l20a6i3qI+9p41lz3KgsbBqzYIPTFW5S1zHLrGNVa
oks9joVoFLu0mg6WOlo2RTuD0rVkZY4XVhLQPEbpi4caMKmcMVq0KJolWMkawt0OXosHASDaTW8q
K6NaOHesKg8xUQO0friNzndnPpgUH4K1lO617lipXqIgXetlf8mhwtaNZQeBjkfMggYDLnajGjie
c9AiHhGRbwXrOaV3xJRWskwXUT0zgv56uBGICgAmfz4YVP3quKspOYKBeyZB0tauIB2ItIHqpT2W
rasIK0Ewn5n9Z1wnJjk3kiqxjHc6SPiLLwDw48L+mbvm66f8IRmObsuWrW+btTYzPhf9H6NIHKDh
AP1ZfEOUlM8IEeOMHGfFyb6Ku+xN9YbNvNOdMt1lvWOuwCiW5/WPPW43NkSrgJ+Gvb7bWy8lfYxF
sCQ5agVw9mYNA7ZmjFvEvJ6Eligl2ExjC5qmeP1FpmOMriEcM2s3jCaeFmuySZdPi++d82eE3DL2
Wk06SjDCKBwAHXiqRHtM3VIZHKqMXhp+RoNfI1ejDSu3w+pachc61akijhP2rPS76Miul8yt8FxF
05G0QQ91tR5ymmYfOxa565o1pgE2l1yghAPzZ9jMO5zcuiraisUMfP/HSRVyj5b9jDipyr3rnnMp
QsKDDc5TY1r0qFKem6mzcip6kpNjHsBH2LKxocUuke0m9mrBHuabtarQ4h46Mch5tQxQBLDjYzl1
Z96S2IYwro2Wkunl4/rIeCDKPyfxxBB3HVUhNBxlCYaSH9NXeTRuzM/sF6ihBo/eS5n9m9rK/jWQ
C3senfwgOdLz9Q9Y3j4nH8AfTVEdydRi+xSTHR0guavcDr7oD2711G6Mnbtijp2Diw1zYo4/nMBn
zv0Ic6MLxec3+fNBvS89JXbGTWA9uORTW7G4tpLcwSzjVsvAP0yOdXjbq4DGHwekGiSGoYkPxRMh
a8DPpWseWpSMgBVKG6hrne9VQeoLdIBgRYfybgSkKP+ib3XhX5/H5Wn8Y4Q79JUSkSkqGnIMKxmi
2bP+Hsu15CTTuCaEtRQwMeiIwbKGAPvzWco8JXkDmTZybDWCpoz95Ic7JeiaZ03fR+R3VW+nJ+jv
gWxedK4P8v84HH9Mc6M0GhnEDhAzPZrjfUg/G/1GaZ0GQsxVZE/iTSO7dfVbf+p+kc5Rmx+RGtvh
bwri+6Z61KwX1fQJgEzXP2p5ef98E+fxsmyowB+M6YiIELpalXZ+BtEtF3ydR2EevOvWVqeAC3uQ
I86SwihwmTWxX39TA9DeptZ7pPUPbYua+LjXqVOW+/ErJtJuMLej5JMUwqtAFSeOPOOifVSUXUfX
8D7LJ+vPTLDfT3w/SAnBzMJWR8xu5L3ujNmut63n6EFcY5VgTuHSafzXEs+3pqHup+kFmwStluxp
qhO3UfM1pvr/wxX+McM5/UK1YrMcMCDLepYNLw362k4VO3PNF7KPP6+vLK/L/I/nB4cty8MDY8Az
AQlxJ7RR2+OKyTzRugNb86bon5iE1ST7lfVMd6R+Hhrnpvwwm5up86mwQ4Veer3+Hcs77M938Her
bqVjJ6pwJbm+LWZHA2x+o863VJ9w2u8z/Q4QgLZsbFlzRyh0jEXDyiEg+A3S5lEIt53wS89s9bDy
WQupLTSL/Hd6+HcF6edSoQBNHPs+fhVMP2+2UwwV9ns81hpaPKpd5UDNY1+X29T6LZPXrLcT6YCE
/6QQL+9U9HNsy8nPK5dqyY7Kt1FWuHNt3CiDTc0JQpprZZVlV3nyzdxlPqBLOM1R1ziqz8UbPaaP
1W22Gb3hSX2JH9OjsFYHXLwFTuxxdzdlikGQOifHKoxmf2og16lWkNxDU8+qHOrSaYf3h6KPhXsA
2gfnp51mkN2QDByOXAHkuwDZYRbtxP6gWG4pbtt4RuL8SZl9vXVms7fD7GmCcMxkq5nTINg3WjuL
VrbuYlh4+k2cLy7RlyqUbYX5hrBuM7+qAj6LJG4hzL7S/k6paZf9G2oY/vXNubjQp4Y5rzwo8qxW
Lc5MHN0U+VEBL7OS3BsVlADui8RHdTJEI65bGgGEvq/bXnpvn5rmvG45VIpBZpguRQHis2iqjoKs
lOz4pymvdaEt+d0TW9/zf+Lh9bK2SIs/x7qQbFVM7HHtyCzdpqcWOJerqkRqUGwix0yetnSSd1nV
bOdCdkQjXkGWLT7RADYHxTUICiCAx9mKEn0qZRGjaXIPt6In/DKcclM6421/O61ECctb88QY5wrm
2Wjrqh9gTIR8rjN0bm+UN6UXgpE17bbC/HPS13SRF3MJpyPk/IGgo3jdKPCZcp/ZU+lo7baWnfrJ
uodQRRElNjIZZuegbcEQfoAs9frOXPJGp9b50H5sqCE38H5hZRabCDkh1xpV3FsDwvvrphav6lNb
7FtOdmZc5nVegGvlGBU3+uxk4q0k1uATvjU7WxiDfkicqL4vfHMtFFl0gyfryrlBaTTGOZ1gODa2
o/JVIYVhOaMNwpdNYnwYT9fHuXQJng6Tc3CpYGl1iZfvMcnvajH3CEBW6F8Me2SKohnRsHvd3vLo
GEscKvWsCHw+rT1IaoSoneDkdxrTC0YzhFMOm6x1zaNSr+Zi2Ynj4zqAgf5rjtuvkZKCI87E8Cy0
l5dedCsdDAfyY4gnoFeOLPTa22zRoSGDiBIh+E2RSz8fX13nXVaHJgzGgmUrQzLbs4YkwvVZXCqA
SIwB73/NcNeDnORAAya4lwm9jxV0RftGdY9mdhxQW2Wqu59gzQEKXs/tYoptRXYMfS0ttOhZT76B
uyfG0kL3AsE3DNAM3yg3kmSLn0XulM1L/aE8lK6e3lHpySz3jZCj9L6WY+Tbcb/j2z+TgF6x87mO
4j4RaCfhchZRZN1Hz31ua+ZzlwIttKkgSZJu2/SQDoH5WLyk5cYS9glFG+BEnF4mm8wAI578kFSv
g3kg2bT5f60RhNXPPy9H5x+SL/i8TNxQdP10d3G76dr3OfVzqCyY/hw+CmnQiv1OhFANmXvbrNYY
UBfP938X6YJqcg5HtR9kHemzjRW7GfRaHo9r4hyL9x5EWqA7jh3JlNbPR0pluavESE6O1k1KUPGQ
J09NPjIjyNs3Und2V0pubXpa/7oyxcxb8Mf71DB3DOYhBenrMCXHMP3RxV/Z0x1A8XuxtaPpQyB2
9/543eDSlge9DTh6UI5gNGrnAy3bKYaiegO/oRG0aN2L2XMToUOJrMXdS27k1BA3sITOraiYFWqN
42CXyeBo5o/rQ1naGKcWuNMb9pVmtA2GkmqlI0Ozex6ClN4P5L3Kfa1fkx5eNAdUNAjbkLGC1sD5
zGVSogoaW6lWqpyqzN0wpXbWTCAI0ogDQlTJVUjtXx8j36v97SFYHzwMg9UG1apzq0QSjBIamrDq
tr+FI9hjtdB9yBK731Zu+qF4jtw7279FgfNm+WaodCxnca5gtkNu3q7vozflIPrzm/gi/Jvw9mSE
PAOSlGT5oA8ojhEaOnp/oxhuGz3q1kqYsBhtQrMQmWIGNsGj73wmgXxR+0lh6eq0E/ECEUY3kZPi
Gd3fgazn9WM9pZOdVZUVgKamfVBTjeyurybbIvxhP/0EdjhPIjKrMRUh6wg5GpKr1q0dd7s+n+zc
vBHUleB66fgBwfgNe0FHG5+R7MQWLEgV0kGRWZn7rKw1G6kvwb0+oMUEjYHXArYmup3RG3U+IqPp
C1zkeJsY07GP9kP1A+dOmb+qzxyQTdC2damdfMyaT95D0R2sbVh64IF6v/4ZS4M9/QrukBST1AlN
g/deFIn6Ri9KoFJFiIxct7IYUAOHCqgWow1El/z5YOdO78OGIHinsQc2boi/yB44BIXiAY1UuLed
yrwVg779GFeze9/nnN86p7a5rdPO42DUFsJAfbyHEsc+bIV9V2S7bHyWxX0vsqokccbmVS5/Jz11
JslP+2ASUGfe9c37pLk92WrSril87H83Cn8JJdmlEtmqSQaxDWFHxtRL+s2/mjM8BoDeBeabnzNd
R2NUOyFaHjLwB70X4u08a1vBVkFxOf+I012CfGhd+sbK5cDW4nK+0KStokVVArLufK3a2YK0OmKk
YxOrgNhQC2QWSlxtJgFS0f9D2nctR44r234RI+jNK105ypRKtl8YkloNgt67r78L2ufsroJ4izFz
YnwoRkkACSCRuXKt62Nc9D7QLv6vKXbFn+1qPR3mtB9mlGvQQeBFbTlv0V/yeN0Ic+Fr4+GeAb0Z
ArPZini2ltI22Uf15OgksSMSnkLyHg6mZ5A1GNRiVARa8f+OjI38bGR9FQK4lGHxTInsCFQBtDx2
DAXP1Y66RCncCOhIfQ7Gxhbjyb0+4qUVBJURwykBDw1SoUvj6KbL+wFsfCcVNGWeXGi5LySR4Cax
nv+Lc5lRvYqIiEDKyXMYC5D7Qiu9xVJVmd2i/k57F1xVntjrHslXIrDFcYEBkvFsQB6FPzKRYa30
KY6SkxJGUN+KALGlQ0PdLp/XHo9rprhzUc0nAFqyLDlVbapvEjyHvSQh1Bczcy2Zs3hAMfrR/xmW
zj1lxC4RQjnW05NY1qnitWbdpjaxGqPza9rP1U04S0M27QUNuSxHHBTIzw10CMEiNEual6BUSL1S
l6myVeIwkXbZbJDu0FryKLsyjfHvRMmVyukGQ8iOBilo/UcSowp5RF0eN1OoxYWt5bU+HcxBBuU1
0cem2tZiCf2Zvheb1gZBRmE62EZo2lq7HBZOASbUwaBLyAqASPzSXa0pS2klKwkipsr7mO3K/Woc
an+iW92OwQNwfXMsXbyICvEkA/gccG1e7KKaEzQlmm16qs3fkl7vDdxJoRpGQFSIJ6H4akqQNQlI
Padz0E35zUA9NXnMh9AflK9ROIXabyhw/L7+VQshsoJUDNrqgHQF4xl36ObWkLZjSbKTGtW2LIh2
Lua+noL3rPRBqGCXw9t1g0snFCx+90uwuisv0IzAsWwmgWan1m8lO4cQqmN/Ke/zU3eCdvm/MAbe
W6b8B2ZLALoulzjuMqMAjROoeHb9Kdt0ld0/p3snu4v31QoYaGHnAsPx1xTztrOTt4hgS+7ZuFJc
z5FpfEVl9K5J2drRt+hI55bYl5xZ0oYwhBgZLE37IdmiaRqViHB6glAFiL+2hXCTe5B8V9GViRbj
Z1N8QVczepvj8mlldpecB6ehBSZexvLK39iZCT29Mquy01jfjLKXjE4qjp4F0qkn+bV+qCovP5Kc
abRn4mSn9CGX7WjcaMXD9Q9ZCNIZfOa/38HdO7VRzXElFNkpy1obxCZSBfVMBi0ha5RQS0fGuSXO
n/Qy1wd09Wan3KfHYq0I/92FxYUMFwPhfMggdJryEBNKJ8co3LjexMljDGqpQ/5VfRSR3X/NgCQ4
4su0zZ/M2wELvxYzL1VOWccBOgtBn8eUDS/dq03VCOo1LdwrvK93unlbds7oio1tdXb9VveONHy2
z5BtzGu7USBYdl/1trQxajw281XM+uK2AqAPkpGMUcfi1jbL5z6VK3xNtx8hsD6Hb71wyEwUoqZy
2woHYAIi7U3V78au9bO+AXkr3WvRPyRrYq9rBR4Gwm6AKEFcyJ2T7ZyMgqT02elZUt+hiGSbJsR0
ei/VQA/ryv02lE6q8Jao74OydlEtrgjU3xFVQVCFNWNershYhVVtmiP8+wEtn95O3c0f1YZusp1x
7L0nUME54oflimBAaw7dyrm25PJ/jf9IeIpRX+elOmcnsAMDqdAcMnEVWs8Wkfd79hYFGy8wzBAF
uxyglk4N6K9FuNy810snVf0GxQ5onTrac/1kQVTa8Oo1havvjMg1q1x6SEOTIkiH2cjc3h283KVg
0PPbO9UJJ3u0Oze5F/aK97Zr77RgfNzkD/3teBtttT+FiwrwA/24fox95zOufRD3NI/Q3N+YBT5I
s+V98176H5HTOPHvmwodB73bedrJ2kIs7avaHouDhW+sD8LDZ+MaHtlYT6YLrMCu3ZKb1H5DPLeR
8P/NtrHpHmM7da5/LE8E+L0jzteMc8q2qFoi9/hYEGCizyw7Ut1JT60juPKLJz1oXrcNb8WXbtc6
2+umf147QDIj+GfIbBQ9+Ry33FRGrKpTfUoFCHyAaNKKfJSMOxxPyLKFSPpet8dGcrksaHmCdwJR
zMBifHmlVJK8r+qyPZlPGGi/+wREs37O3LX860K+i9GJMl0bEL1CyJ07ZLRBNTN0yMEQ3UUAGHQP
lhwMg2obY+kKya7q0Ca8gg1nW4sfnAFiLpatBBW1yN1ojdWTqiiK9qTG2kGK0bFrRb/rXvF7ufxz
fR5/niTQcxMhQCXBGrq6OPcOx0ylJqBVJ9KIAWgl8JJak5T8GQlcmuCc0oyHvNSnqj0Zw+inTYka
37aqXGpKwMis3Akrw+H7gfIp0TuNwtbYqg8kTXwlXENBr5ngHEIs9biQOjacCWKCRLNj8nJ9TX7u
JSw+nupgy8Xff0izRE1YVL2WYk3KCQomaM5qItOdaeFqaeHF1fDHEuuVft81m9yVDryNKoZh1p6y
MHYUvdpNJrHz7B7nid31wNqo2+uDXJpGkCWAyIAJXIOA5/J6iZXYyNUc06jNk+5NRgxGKF18vW5k
IdfIpvKvFe46GUitppUE967s5gm0YG4SvISdPe8djbrjSkP48hz+NcZ+fvYGoG1ezJqVt6fJmSab
vlu/2gm0dc/Xx/Qz+LocEredMqsGe34IK6MfPUbPazfw0m79O2Pg0LgchDRgFUiLs0drVE+YT5rV
I8A7oVOjU1euq6Vj7twUt5OGpATgbGZnePNZgoQH7LRPwj+lRcWdyObLAO4Rcig45rjDVFKrqKEU
VuZRcLNyQyXFr5X4o+1M+/rKLI/nryXm8mfrb1lRPBZy256K3MrtUIZssZQfgDt6FqpiJQJc9AI0
mSP4BfQb3b+XtrS2HZNYm+BrFXHzCGg86WNGUHZ9RMv7B5E1ONGByP6hAzAAQ19KM8xE9Q1pAMqW
a0+w8l1pgmE78mSD3ILL2imI8gqiZW8k49v1L1gcJwuv0WwNChtekZGSDCQdudie0uStsDDMNCDR
Grx4zQi3cfUOuupZJGGUluBHQ3RIheE+E+jKGbvwlIRWE+Jp8BAwdlmJO41CYgmdoYZwkOwrRGZJ
NMEImjpgfMxqCKwmmZ3OX/IArmYFsmKjF/eZ1xWoRxTxnZYUjownaEUfyznaXp/lhcDx8su4GQBa
paJdbeDKwSPSFWo3fKgBdP8Tzl52a2wHCahg13gybrXe13+bJzNsbE09rb1rfh4++AzU1PHGlcGD
zzc0dK2am+HYo7kvsZxIvh9l6ZBm+ymzNX216MautMsoi2Wq8ZoGKJoVNLkxC4KgTY1adgyNPFN7
ynZ18l5YnvaLVO9449pAegrZF9iEVvbuz6sPMCRw6oDyBXGXxZMMm+UIkhADLYyR8UvTD3XycX01
F2JWGGD8BCrKeWhTZiM/O4jqTp2LVI37U9sMvW5bZSJKN32CSn+QdaZFN/h360MSzE5x1cycIUWf
VMZWFoDTcq9/y8+thQZ61PrYmwDdoXwFXExmkphhNJ6QpJaoCxYOcRtPuli60PFb45v4eQDDmAy9
EvYoYKwzl+PuhEwi4LIcT0Ka7tRsapxSwpkxxiPejvla6Lw4NAVqQOAwUVDL5HfzOBed2ZTjCTAX
cQ8meP12BOHtTjbEeCWyWDQF9JqJUwMiRzyAP6S6mORqj4FNoK5Cb2q6lbVCASU1mg2vL9jiHDLZ
Fzx22OODfcq575i0r6JQHk9xQRubyNsoAe/oNI1ep02zd93YAoyU8UohSwkoCOuG4OYQlfcB0XQ5
ncRRsO4toje9XWgEzFYgFLJmhxhTmdxjH6dOQkjtG1lr1HtaGelH2fV48xlFmI4QHJb6x3bI0uz5
+gf+3Kr4PsbAijZgptbGhSh114GjGi2BpxDg4UNmqDnr7JJXpuHnnH9rPIlwXpPR4XCXuTETQ6gU
YTpVaOg6oAt/2uuCEO3aoqGPojpUK4i9hVFhdcGJAwwO2qi5V9L1Gfrpmow78+/v4mYICSI51Ik6
nfSj8pHs9Jfrv36hNHH5+7mzDJQuBNJy+P0yNAV+JYfotLMaG01g5VOWsn+u2Pt5BV3a49ZCy2Kl
A0/tBNwmpEoOabORXmL911hvRmBFTfVhFDyptcVdGUcOinT2MB7r6HelrvXwLyD/L7+EO83mUtdI
OSroriWe0h30d728kZGOq95jv8odMddA+2p1d+8rM8Ai/Mt78dIudwJYsirMqN1Mp856LSu3TrbN
7Gehj1r1C/lMN9fNLfk+OhcZflViCQjuOaP0kKXJmnw+0URG9b2gE7DV4Z1Fq9Du5WKNgnjRnxRc
uoi+GMc3T3FBm5ZR/BfzqVNkV6dfCbj1H8Pd2yxtu94E6zg1/esjXNptOnhkQHUOCAUeIZcn6mRJ
DVUGccazQG/8WIxLfzLatUQV+y38qp1b4eaxSq0oHId+Ppl14dRSuCnKTXeDnn87PJhWvBLKLu0S
aPiAkhNPd9zv3K5M2zSPIYE2nyyTZLci3gl22hrVThIaZdOoxamP42L3L+bxzCa3M3upHgYc0rAp
9jFAQuW4yarC3P4bKyjBIyEGJOuPHjXE2q3RUlR/ZbW9gc746wCs0oqRJadn5IIWkyzUEfBeusSY
QHq+E1FiltuR3BDJ8OVQeUgNM3cnqqkrE7d0ROOEBt4KLzgN/bWX1pC+FIqwzMTTjCvOHsyu/cQ0
57da3lUrN9lC6AlCM2QSGZ0hGBRNzjFIr85qE5rzCbBHZTeOOSRCkqZwoP8wOXkikue+Rd3RGKBD
U9UQaDYGS1+JlhZnF7VzBdEL/sFHS6wxRTIG5C5m5E33cQKRe6p0k5sgc+JEs/n7X3iMCRQuixJg
jVvMOZGz0QhBq2b0Y+PPmSTaZl0Kzj+3gj4CAygFxmvKi6xqmSBX2hCJp8IYjnmSVHZndQ//Nxv8
GWJ1gkFT+H6SCZJN+5Y4vbVWy1wolQPDhihHw4mIDDfPr2skRm4q2QgryODv0W3bHAxzsnbhOLUP
nYjEXGI20MoioPZP1Rr4UjLpthSSyasA9PY0Klj+0AyQiqim2e0EnT6SUk2dKJ3oSifX0tYBBwxq
GmhHhA4xdxeilF7lViaLwH+GoZvgejr1LQifujhNTtcnf9kUpA8BaALRKc+bK8RyTprEEk+N0E2O
nEb9U9GYqq1NQIJcN7V0I6FqCXJCJqoM+Y3LA2HUNErTRoEviR25neN49lS5Ff+NN51Z4Y6Cts4g
LoITGxTUnepHXVns9LRTV+KHxWmDPDQ4f/GkRqbociymnI59ohPpBGYLMHD2wA6WsxzfIiWlr2zB
hWYbeO5fWzzBdqkChBMLpnjKkFFABcis8z6QIHYxbIkyi13QT1SB4Hgz97WrWFU2bRVqiY0NefoG
JftU65AiS1XdFqnWELutNbQ+F2qMRoXrK7w8KwaoV0UDWTv+bQqNhU5opVBEg1xS7qXW0F4ncWiO
YVdYKyUXNsF84AEtUgD58H4BQprbIoDEGWVrJRLQjfLTOGsfdSU/RNqJSGgAQfTMsCXtSki1NDyQ
TbE7BjJwEKK6XPQ6UudqbGBzqMsI9PKQuiqFKPIBniArppYiHZCBQ18Naw86S+XS1IRwoJeKUjpF
MdjsD63ujqEH7dl6WIkJljbluSH287OHdxiGiRybBXPk/D6LqJOSbCXxtHAx4noCcAP5LtDJ8uTG
g8qe2swrSEP2edtsYrB72NqQAdjydN0Bl+JsVGiZdDv2ggHvuBzO1NeRNfYYjgiuc0cmvau3kerT
sR5vTbUWnJYWQ9DWKir7mnmjd+b0kglKuTKrC50fSJegBoBYFb4i8QnkMkXvNGR6JcAkdJsU6c2o
ojdffq5NiCDIklPt1RYEP0R2hxIv/Em/bdLO69L+LiuKnZCTcWVrLuyXiw8yLyemrAtLGGS2XyJH
V6kvp8UhxCx002AnkPyspkBdAwEv+BZsghDOwHGANxa3X8yxhLAYbWCTZK4a34v5Wq/48qj+WuC2
yYgnl9XWsKDWUeinqOhZ46kb6FPd10hm0GM5hkFlDSvvkKUE0sXIODebkdYt07qVTlP+W09ehFuI
PNjFPD3GoropYmoXrVtO1LGUykNH7W1S2NRaIWBdqJJgcqFbLQPzDIwWT5KezzliagFnBFBZCnAq
pTA4iaE5+SABrJlnSD6G+1hv/VAadTuPlUAZ14SGmdtwx/DFN3BuZTS4UawJ92A9JN27KIh4+eV9
372MPSKlGWTfwZD0sjtn+Zpw9uKxcjZ87grWBzOXKBu+gW4EwfxE9OqoxsecriWTlw+Vv5b4C7iq
q5gAsowz8pRCRh4677dIXsfP1eNwp36s8aYs3DKYUrBiofykIFjidk0dUhr1cS2d9DZQlZPQ+Oq0
kolbuF0uTHDbpu/lNJ2GCqeT/okRgWVQzt7JYOI6210/kJcX6e9guI3SZoM26Do2SjY7QAhtNTOz
C724S8eVgGwpvr8YExcQIOacILyEo6BDfrZKdnXm643qKOqXjDqlEA2uJDlCrNxDiNYfzU3ZY/Go
W6uTP/X6i5opXxoVf18f/uL5dLaWbHrOblcJbzMp0zDRpvQWUVcMS1uFgj391Qh3uXSnRKfr9pYe
wqg7I8Wqg5cZPYecwbyLaYwcBeKG3q7hqwpYEt7135lsm0AqlQ/NGgx2+RQ6s8h87WyIWTGL08jm
vYlCr6ygmDRbmxKCqBPZqMJ7kQRDJ2/KQizspn/W2pWjePGOOTPPHUBdVk0QNu0Y5NKC4KopxXZD
qthbmdfFTQnpC2QzQJ8JRsnLURrFCMK8HGZ005Gfdip2/wyKrkC2ka0BuYaz9oxZ3KJnBjl3hhgR
RaUMG0eFfsiU1nZnyp4gvWVl5Lbz6/XhrY2O8xrStSWdLaxhWZS/mi7NHTOWJDtL08S5bmlxQ5wN
i/OWwZiMYRphadZaL9OOienVyrbRA2tyynJ2kIxasbh4Ap1Z5BzEyoYsHgxYNPp8Y4bbqX9tMjTN
9f71kfEbAYA59BaeSQZxQ1PmSpXjLIQOUveKBk5HqgH5MaTyICMdxHRSZNq4qlXYOX0wm4doCmv3
+iewoZxdxj++gB8qqWiLPuciwMMX0n1JokV2oqNsYWQHaIe7s7C5bpDzm/8xCJAi0hSgreTRyKrY
AkkWYshqijR26ETZNjTXVES4Bfw2AjYm4C3BeQ3ANXdZjXOem2MfF8Go/VbGQ1gQ0GLZRFsZC3/L
/8cOGwi6i5GF5RE7Yk8iEJ9AO8siqWvKr5aTSoUjabbkWPJG/uiLUxvRlbCcfyh8W4U9oJ2BKkfz
BBfFiJNa1ih8FAF5FoR9HIAKN34UdT8Dfl7ZTNJoV79D6lfVppqcUXWbVaon5pe816gacJjIyrC8
GBdviLNahopgQO9xf1fZls3+UnzLfi1sXwY+ZF++09fq5brnLLmqagBEBIw3XtL8PaV0ozJIBuTa
UgSMbXpHQWeWloWT0Y2s3JRkrcNtyR6iEEhHo8UNzsQ5UTY0Wi8QpQzMsX0q6ie1oDd5+prjHW8I
kPZp2uP1AS5tDVxL0KRDKhhZfW5WpVIrC6uIqkCuzf52kKdulw7GPq0naXvd0rfIBL+ASOYzCVlk
RIDfvLybJGgz6bVBq4CtG9m2O7Il23o3QKecNHa4AW5qZ+7Jod0lWzx7t3V0Q9JAdMHbFkRrret8
BPLt0Odfw820VM9JbqZxFSjFWyHETmi+xuFNHBqbRhf8stL2kF+BAuDT9VlY3EjndrkbulHNOQQt
RhWM4+irmdtnpgMKnHB8whpLiWNWgmuRV5L60kOP/tvirobQWre2nRZ2ExqgUN7+1j+TeFmMXo/D
vBzwGYk1uLFxE9ejLY2drWjEUYuVPPF3+p1begnVe8BAoDCtQCfjcuktYrSqoJdVcDDYzn0GIbIL
RKtfbDX8968PyWboU+JF/n/+SJwv4Cod9EV5oU0czRFdyRm9CeLGoq2sFESWbkQFKVJIwAGGw67g
y69Lph5gmBFzoXazDclVCMHQt1kb7xtj3omxgJaEG6CBdkMyeZOWbtvKWJmghdVQkD1jDOBoY/pR
k0nUNM/MIWuCboAID8Qf7XraRdJdjNfxdf9bOGCwz3G+oBsBIBG+4ZmqkTgPaDoKBvO2BTuFkt40
Yuvk874eQR74z55VbJPBGkqhuKc0pNS4TRYbg1xCWK4JmtSWNzOe13a2pjfxcyfDh8F3b0K40oCL
GVxUqDVFlDSIN4OU/JLT3k22Jvpv085NZcOmlduX5W24RtfMBYiQSoBRYD4BMNWQR9a4+5AKSW5p
7RAFqFMm3tzLeSCg8dcz+jq5yTO5cBr06Tqd0kDdZqYrqcof/gIGfiZNLjGUHEvyXnpslIb6XIxz
FEwp1K4GVPqcRM1Cz4Lq1Z4MkNpNpi5bCdvYyXSxidFyyxSXWVUWTVXfvUBnL6gYaTIzzZUoKGTR
qULpbWzAy/oP3ZPZAJyeocbgpPx9G6pNN8oGbESRl2seOmUMyw99Nf1F1nKfC3N4YYr9/Gw4SmKa
s1nqUQBXOVGlsvXpXusfhEq9l/KH68Nas8WtVyF3WadoahTkvU3Kk/xKfoc9pFxXZm9pKzDxFSCx
WCskdPMux9R34mRquQS/iF/qTocE8q1RbdIDSdz0kLXzdiy/ro+Mx+GwjXBhkrvP0FAlKJnGvKIc
HwCoOqS4ruioufrUOiaBfjVtIaQ3HsWR2GDAn9WvLEk2179icX7Pxs3dL33T1oYmYNyF4RaNn2yz
G0NAK9x1K+y3/NgALNMFpg+0H/FJ+76J53KS4TFNhN5gZIqocZyTeW0R5RUz3GCmpM1zlIjhmM0G
EJ8NnQvbUoSNRI/UvUG/S1481LO92nr+4wHDVvJseNw5WsjZIFgh7EbyV2TO3jyqzkABvm5XTq+f
F+63JQNyoAA2ocTKjdCa0UORz5QGiakSj5Yq8MXSiDT0XJykWKJOluRvKMZ8Fi0a00GbUTpTlD8q
QKKv3P1LYwYMAol/FbcTyqSXGyapozGfKow5kcu9Rj3T7NENPtvCip2lsxMqWWi2QLUHYRc3t51V
Ub0pzCjQkrLZdIX8YgxqtXJA/7jbMa3nRrgTLc4KKVYmDYOpky99cIrPUk0cIqH7moJmsOxi5/qG
WJw9ED+xei4ULPmIvmsShY4yRmWJ98n0Zhkl+BOdVj5dN/PzyYuByTKiM5CZIEoSucvW1IhuxmjS
D4oeYlIbqdWdOAYfEZoLgaQBTbcj3IPIYGUjLk2nDESxBWAxnvW8lxKV5rlWj/BScRuNPi0c46MO
HSQIh2KN3H/JP85tcf4xdFGY0Ay2UEx1hgx/lSuH15oFzjlIOMrTOMECqBbBVVzbaffPUpzfNwFQ
5YaiAmeO/msON2Ei2JPTZqYBOlrdtQT90tl7/svZoXl2W6f9FAMFAxcQq9oZ9V8a6Pjy5teKo7Ht
zp/w51a4+9OUtCjXezYEFIVeqNdvP00/9XR7e93Q2mjYYp2NRpRrTRAFLEZEnsCfvqnEyjaVtaLX
8pL/XRDumE1DK80ndaLBnGg27Y6Z+n9ccc5rQ1UvzLjAdKGby8mjYyOlK3twbQic1yp1CyzlhCF0
4PSeIJ/Y0hWAxtIZJiOUxxWAOx1h9eVSCJIUAVqLpaig81SBkjOPTc9qflWld33NF48Tlj0TGdkU
sGqXhnqtb6CenGOLm+pOi+mzpdw1ygPuJrzuWQPKtOJki9esfGaRfdGZl82yWmklgcXoXkBWRU3t
8pQeJlczbMkB5W1frNwHi259ZpCby0FEo6qOlFUgGU8kybwKIoP6mhGeW+L7nEEOASA5NGQzMNjl
sJI6b+qqEWkgH3Ug3w5iaqtPxNM3nZccsl/aUfVTe3iM3419TOxdFfv6is/wUKf/fIKsgoOf5TPQ
rXT5CU0lZKPc6DRIJ384zp+Zq1cHK9zP5VFL1WBSnhtkse6ETxKVtvEPld5+WOcmoIlSMkxAjwVi
864AlU1b0RGrG3P4yqZ/czEhbY63JroLLUDCL0dqRUWk5aHKtrhu2UwFxQXzyVrpemmbI/pCjlWE
BDdQApdWtJDRPUGpNQDkY2tZ8X5Ci/D17be0z4F5ResXUFgsS39pAnieDjAYE0c7eBPVwiev+vQ8
jivpVObh/AWigSKKicJroHrgLpDBVKjckhBW0JKe2wgv/VbtnBYAcJAizFPvKNEar8Xiq+/cKDe0
RME2V3UYzaZfqNsMoWjXG+1Fl750Mvl6F+3C/vn6bC6NE7KvIKhFnRFZee46bsGdpoexRQNEXQKS
ucSbA/O+yvx/NTjQYSI9jcCP5akv1y3RQrMomigOjHHEU2iDop8xUVtHPl6IjtGo2DGFStdafpSv
039vMh2xHzJl3/In3HFdNE2lQ8qUBgpuHao2ENbNQA+ugf6NOBW5nV4E6Q40N3s5PEL7Vv6A6E7l
11+x/mgo2orz8h2o//ma7/oVaFB1KNVfzoJgWmmDHjAaTN54Up/zo/kx+90DOQ4P+g5VtC0mBt37
/bEG3/4HChTXl1tm68n7NSDjKDv9xz53lVAT1XJBgf20sMMbzdU+x3tAj+3h2AL390vazAfLE7xs
sPvwljhgf9qlW/3p+lcsOt3ZR3DXi9yAh1ms4Ofy8FTpaDRSTLuenTrbyoYfoYaQgqzyusmlS5uR
GOFoAtUcHgGX816SOAF9PGTk01nZ69BCN7qbPneryPLJffZx3RhbxJ+T/NcYF05ZdLAiksDYtKfb
+NTJ2Fprx+DiW0oHHBi4MDaVfBhCpa4TCigkBj0DN2bgK9LbPySEPrSq7MukumdhqWIlNyR8o0Dh
Xh/i8rZCARF4UVSh8bfLCS1KUocNVMqCycH5mByL2M1P8evc2sNmuK+JT+9Ex3orTsKb8DZY7op5
9gb5McXg4gHIE+RUSEpfmjfkTpoJutgC/TjuaOKGz0liV6/hfWhX+evvFWuLuwZ7lxUXQP/D90dG
TZkII4gBgrodt+JwHG7MT9rZcmHawvDU1o7mPq01iS9uEjgqZCNQtwQxADdCpJ3LHBy+QfdubLun
xAGIiTpoIliZysWdcWaHe+2h8ykv+3iIA017tmZU60w3twJVfRd2fT2unD+LVxx7g//vqNhMn4Wy
ugynpTmste4fpKUeQ7cL5lsULFdTqMwDfniIwTCo8A7mJZeWsrm1wkTA/BVQARgjv0KPgVNFW2p6
+q5/HpVNmtjFc2PcyCiThmsJ8KUwBUjq/5rnDvocynVhmWCg/vihgCWNrJwxy+7x9/dzB3liWOGs
Ufx++UadbIsJfOQ3hvGIFw86Ku1qxdz/Z+H+2uPO7Hg00dQOWESQN8pXHBubvMx2rXkfFjqQzehq
uSUKyLjWHlsrq8iX9HppFGU9g1nFT4K97l3f2MvX4d9V4mmvipzGYVNhFnt/8sL31lfRbrNrnoVX
yzU3ZB+ldira02f4ZvxSJVu8mXzQ7snV5vp3rI2S2xVy35dz3+AzCPo0ReFX39/V1VpOhEWPPzYE
wmaUnCRkL/mpFOIIRybberNL9m/GdnK0Q/tCnfBQH+mp8uKVQS0eLGf2uINFVAvRBKtkHCTFJlOP
M2NLax6U4Uab7gp0ul+fwuX78MwcN4eaUPeor8EcYO923IMVTt3MpVsFRuJo5X29islmT4Br88l+
fnaUlZ0F8DXBfA5O5k1HBBL7JviNZn579JrdP0Se/ydwPBseW90za4Wi97gjvq2VgeyokEjq/2jO
n+uzuHhqnVlhjnpmRekMMpn1GAfZ1ryfXPWwCt9cs8B+fmYBZCh5Himw0L2PB8TiN+Mh80ovBvgo
8aEX44Kc+QHCwNfH9a0LcW2xuOMYcHA8iyN4h7qRenTYq6D/bVxA1YBLSPaW15Toj57cyH0RNuJW
eYucalNsxQNSEVvNRXexM/n/EEr6Y0m5I3weKj1PTSxpqGawoxkAXWbdGlBgadsjZgEq4jtO4gvc
TRkB+RQJ0F4H3UQUlsgwrGz0xckFqsqSUUJgSjHcQJDiQX2CWnja+T3EozfqfthXm/53ukmD8UQO
eWAhk9M49bYJyk37p3htNtkjaCK9bte55S35LDerqR223/kVP/8o7sJSQpmSdMRHCXe1L3ul2zho
kPXAi+yUjupf96/F6umZNZ4AZpJp2aR4SeMiUR0KKu/K/sztzMlBXoBWuZWYTVk6e87NcWfrLKN8
qWcYXAfu0GE7vv6W/AgOHd0N78qd6EF16aX2sr22kbbhXYlrK75BuCPbaOHbtE+mPW6FTQbYzvVp
+KaeuTLpfCEJXbWdEor4Lle8Ee6EHfDwO6VzQGFRQ3D7kUKMYHpWtvk7Hn17/QB8jHGMPKgGfuml
3eAZ+kg+FUe8F4PYDm+jFUfl22i+d9z5tHFHdjNnmlAkWCUFaKXniv1pOG+zLTn7r1XS9RUH5Gl6
TFKmlRrDmLi3bGorG/8Vmo927L2vvQWXwofzYXGntqYRwDDY/kvVry69V8o/2Vqq8ifcDYm7cxvc
ud0JYqyC4ggOjlMzuhPs3gZnvD/5xB1BWI/szeb5z3VvWnxjntvkDm0o9wqa1cAmMSe/7EqH5oCa
hemmJdO2DOe90DVbOrTHMenuTCu67cFYX6Zg9pqnjSJVHpHMp7m7E9aqGauzwZ1449TFVjPhy6xT
AgDc5CnbDqJwKWTtBaf3BHd6zfflyq5fjMHP54M70rphqKJhxjqLG/owbwHJOKpu5lduuxIrLj0u
zgzx1XQwfIS62GF4g6cF80G1rU3sDXZ0vL7Ai34LUiTU0xllIV8ObpJGnISMJEFCa7eWoFBXOPFa
o8737fPjTPpr5XtWzyIOFTI8WiFESSDVOxr/kcZoa5hbC6+mcervR1rakW5BGKt04rxzemXYRpKT
hZPTAuKWztnjIBh23rUbJSx88DiiyKduk0rwSFx7raHcMZrSsEpPVgIul2aNa4JtLO7zgbxDzzfy
6ag48XmAUhqA6s3aKFDRrlC2ta1C/FMmT/mwshpL7gW5MuR0kB0Etp4vEWTtCPGUxAAUrq22hZne
NbVPE88SN3LyBA61pido2F/LPyw4AUKH/0fade1IjivZH1oB8uaVktKX63Jd/SK0qZahHEX5r9+j
urvTmSwhiek70xjMYIAMkQwGyYgT5ziQxwT/FAD3glNz9JrghcfTUwzwW9ODT9nG7bmSiZRJzIj5
qik2Ke+KFonP9oB2t2DSEr9Vc8kWXbMCCONCSwdWEEAmL2+3WEjoM5pIvHH4T9ip79JS7Yo7ACH5
x8LyBWfezBSvak2OQmo+l8ehsg6FO26aZnqZO3VzfXsuQUzwPBf7EuIGKHUCnbh8ypmpqJnZPOmo
Cut5SPs0cCfNCPMRXBRZONo83/aJK0EULRH9s0nL0EEAAmSiIyS90qHP8HjF/A1jCN1v0tABEq02
yb1yB7yDf32Aq6sFCZL/tybcojSHj45WAYtgDkFrf6fRj0h2I5INSHiVAsvp8k7R01PrzOM2AtlH
oBTgmrWK8b2zEnR1mqYsyb9qE52cS68DWuAtwQm1pOGKkqPUp4GcP7nZdM6WzZBtl7ypVg4J1MX+
mBE8kddmrccVaqes0b+UA2gJ4shXWmU3zlrIaiVdsD3KKNMLXt0AJhIYnv7ReC8sWq5Db9biFsAQ
2fBztOatpyfBQPPKp2hjue4gqzsAGW6glRB9IcBwuQPA2aIPrMUQU23PfANoWcMHrT3bRPX2v7Mk
jEox7cngJeoyaKHS4ucmJrpxysKpPZYSS6vecTYmwSPRltBWnYb66dKsVYY8PbilH9HnIfqbWHhm
SLhsg7itMV26GMrUbVYdIGQRFkyChlrDRrhQD/pniQRnH1jvKXTGEiVmt4V8/ab6nvRb2z1pxre8
2JYOyml2QmI++byRTOXy25+ilQ1yDjCcfpA7Cu5hZoptMRQhjPl9jh9GWY+J7PcFp3CMiLc92glP
cfrbUr9Jz5K13weXAahoHQhf6PbiKmcBvne5401tgdOqBhVsYsyHUfdkfYpr+/XciHBVbq0ir6w6
+9hDwHtRdABl5r3b/b6+gdZiOVoCF3AhEhCfymHm1A6prdH01Hg3lL43ukx5dG3fIIEIcirUy23L
FMYxWS6HxDEmC7kru5m2aqwQRAeiFQcFOjnXR7P2UsVt6I814VaUUKeLXAoETpYMAwUtFAgepiRG
G03eetC71/uwUGn7VGX8YXagjIN9Pdx2XWmBfLbgwVAOzy6dc0lAXPWYP58lMhO4c1M5ybBgn9JY
8QdTNTe0UWU6tqtriYQVqFsA6EJS6dIvG86mtrcZAJvG6CMUyhdz7exCe94/FoSd1Xfl2LYdLACz
/FhBQEEZI5LqA7EhsmqapNbNQ/svFSKW7AO44gxU/Y0PCkPBqNYm2lKax8llgxemp0fO6/uuU32t
XXqFknh33YlWpvHCnhDpHbcYGWOwBz8i0NJBO9LNxP7iPL6wIoT5JMnxQNFgpfZuzPEm737n6U1n
S16kq2NBlEVLJSgmARe7dAmQVxhUBfvoCczZuxxau2gg+5cMlv9ZH/CSWY4Omjv0p17YuD73awlB
D1Rd//yYMPkdgG82NXEu8azLNmWc7rmSxPe8rcIpS0E7R8tqUznVb9pTespsBtyZEb9OjTHv+djJ
WrU/gCXCWYXvcRadDWehersc3P/YsZWaRY7TOPbyY2mzgxp/r2n0mqZ04yU2sWsk4A20bs4kg9oX
Mi7EzTcV1bcOpcfcHN7UzP5xfZJWQire5YtONfDuoKIUFtWIvbbIDcyRogTpHFpH1j8hc5XIUnEy
O0IwzSJWg40Rl6ukrg7Q9Nqpc09YYu21Sjs2WbW9PqyVE+98WOKLXc3twho6II6g8wuYXR8FUXRg
XPJ4kVkRFpQ70L+bEixoQdTo/it1XiJDEkDWTZhQTERj3IJ3vdgQ/6NlVhuNDeZNB8PQMB6GIDe+
Gv3D30zXHyvL6p3dQljiJLTPYSV1yAgVzJNHQ2mUWjm4sCZ4Uy78WHjLika4aWbdDPQZc92OZKPl
+BMdZfCuxWE/bbIzK4JDAyfjlqauLJeQg+MOvgma2Gi+52pGLAjitjLexnXH/jMqwbENh2fIB6Qo
ylvtMbPrZ5p/q/N71eZAccs4ha8ODhx4wqlcaA0oTxcIVWbooPqDVHeeE/VrV91RkFZL01GrEd9C
+/zSIInWTGEukSxykBrC2IbaxznJ34bs+brjmcsW+bRc6LHDDRj6PEBrXHpeb7pjBa4lZHHbOA2z
wmFB7CaVPzGqkKkvs6euVC1idjQPWcboBvLoX0eDD8QDVzfRag4NehuLa7bsN1hGYgLRDsOf077w
sXc8Hzrc362cd6TVypckmWjgFFkEHlDNJTwx4hjtnSDS8uZ0evG6OvJ7LU7u5iHWgqpC12nNcpeU
rG9CJEXALjva40lLQBlhqqUTavGgkNJsbFA1GMbm+uSsT/+fuRGmP3EZnesszk41mIzqpA+UWPJ0
W40uaBwDuAmdeJ+o8xB13A5pWWSzrQctPhnTLld7YsluXWtpTZwvf+wsIz2LL3aXO1mlwo59KLwQ
9FOK5Ucm7sqH9KeyNyrJxK1GmjNzQtCs5gyVCAdOldyTTsKjJZsywWFBU93qkYbfroAYNe+aw/x2
fdVlBoRVt/u2sasJcxVnEYhynpvB8WMIlGQv/50dIXCVuWHULYOdKD+0zdYFIpjfqLpkg0tG4wkR
q6s6VSsMTFf03N269+nTKOmbWQ2Jf9ZauDH+j6NAyIAB6YkyrJYSrqJPdpf8GNrQk03YaqQ/syRc
J4FdMPS5gCUt36CNtAONUUzQbqnKuqnX9/0/u0WkedZjY0LpHIage+SMKemTG2wecn35V0eDUob1
wW4FdZjLLWnyocPqL8vffPEAsFLsDrvSJc67LaOsWB3P8lzHX8hziHcYrsRlVY4lgB/qFtdfYowF
YTIc2ep4HDDQLjl/yJovMeEsxORgM1BSi2UndwgMNP6V3CGFkxA0/zFbcl1a9TkkP5G1Brc0HhiX
tjwG/bqqQlKIF2GWhmO/AQKvKtBYG9YyjNNqLDuztWyws3EhHT9kSgdbUJwFMi2RnACynxfCmT73
RWQOgDB3HbJCnJpO0MWRJAisOsDZGISQBsWRonFUjKEcb1vr3aoOdZpI7uKr6w/CEWio4HkKePnl
PMUoMeDVisQQMu7JjJbDXCNNnpBKPQ25ZP1XzzMdoke2CWAwNICERYnrTulmXFtOOool4dTPt87A
1G3MSy2Ipy710Zx2Y7qTGUzdWJPR1WpJ9F6b0qVki4ZhwH3Afns5XCjxLqQFFaZ0/pXFT+Nf9IhC
r+rP7wung+0mdUkbwK1Z3AYltYlT/mCGxC/Wer+gAILVMpDYR1+ysGgGA1dLYqAiWA/HXGXMR7b6
1Lb3YwdJWZ1BbScFYTAQLFhQWjxknbsZrJaM1r2TyvRY1mYUN0W0Xn3Iz6nCjEL9zI7GBN+iQTon
QE6I+VWe3/Vc9hReNbSQrACyD8JikZeKV16kuyCQP/Wz/j5HpRcaqdIFKfZdeD3GL4skXq5BVG7o
oI6BIoNY102rdkxqp0PDWUWf+7o71dNdqe6TWfc5/1qhlXEuJNtwLTRiBkH8Cx0uREhhFq2xo2PD
R7wkabwpdg3kCZPMn2IdqsoxiWT0B2vXi3NzgpsmRVvpjaYhv5Y6e80rnvK6AMhAY6RR0/1fzOaf
oYmIDEjEgBGgx9Dc6gXt+iQZGlJ6Mxm/GPqDkcyBKus/WAPUgnwEjyNUv0BNI/pk2bI0m1O0Z5bj
xtLosQJbUv7FhWCf60HCLwuSo53esXSQXA7WTgUH7a4WmIathSXgMrqUmm73tonERsLS+Dfy8RB2
HirtL2LYuRXhCqJm3ozTDaOz+mxXG3jiZJu5rTfXl23NRc6tCNe2IvcmtcthxdGnbzonuMQdQEvm
p6YM5rK2sdGNA+Ir3D+Q5hPOUg7nSEwVz+UI6YIdGCd/oFFZ9dNk/IsaAPit8GxDfycuNqKu38jc
oo+WN4I9u+DUnGkS5JzJhH5WveCPFREJoE8QCzNMJGwU493Emxy0MBI/W02JAnkC4hLgXVxwCF06
Wlui+dFoUZmyWOgB7d9uqmdVuWUxgeac17534376hW54a/qaxaWfz35R7XV+f91F1u4OLnoi0WuK
llmgdC+/wpiVrnVYjSZguk+HeJNUe5be9va0MRJZe+6aOy5CGBCGMoBPEZdOcZqmrRsgOvqo2Pbc
fyvy2E+hnXh9SGtx+MyMuHaJ5ha1oy64iueOEnsg7i/1LcruqKzJZ+2MOTckbOKxNyzWdzjN6O/m
DaboSL7MSmhHgay9YG17ocyMqGSrqAx8NJKc3YRdsMrjKoRYf9c8gkDu38NevPNfF2ooDTAGeWTh
1wtgXGb1BB0L2qBeY7010e762qwNBOR9FtLuuKyi6ffS3QqlAMva0qFdjs0Xm1lfkqrdWcr7X1hB
pQEtc5Zlgm/z0sqU4FdbEACdijYDdSoxh0dn6iVutlpjQc0XaCvQJIPKVDjvu4GqfMwBrhmbkKFo
YbAusLwnCs7kooSqzrTziq2dbMFyQkrjoKjO5vow1/aT59o2/hhAIIicE1RtMr2fMJlOk3VoEvc2
NbBZAS3KhsRKnPzr9A/SruhG/+jhR1ebMKtzp0RF7eEp047M71sQPbJhtyROrFpy3fg8MFjCwQWn
dHVIaS1edObuc+c5MWvQdoUHYAqGGdDMqGkTQtUCqbPt9Un87JGXtgSPnLnW8TqDreLFzsmMZdQl
FtZHg+v10n4OjlQh0BeuUpfcwvOMDkB7ZpqR7cqq4KS3U4+4DnX/S3vCdp5BlG7xvgMuREGHi/fb
KH9jh0kZT9YnDslxkFHhOegI7t82LK56c8LrXKm/A7t6X/L8VolzGX/SCsbmQxgbnw14Jup0yxF2
5g1R6RZuGWM8Wl4SPU58p1CJjbcJizNc41tie9ku52gt4d+7et/WTnjdRdYWEF1r/3yAMFKl0Ad7
nvEgzLxnzbqhyo0RDjKo3sqFF8PEqwj1X/QUQxLhcphqyU2F41F9ytOwbWqCEmgyZEHMCkQWtACZ
id9bJTFZaMmwt2tLeWZavPNCxQlS00svWYlevHwL8IYmS7asvHdR1tZxa1tIe6GPIuwCKOYVaj22
mMROCa1m577V6INHpQPEIEEy/RyngFm9D95uAyvaUZCNQc6j0F+vr+UKqv/yO4TdYef1wBqO76Av
79y3D01gnX5Eb8mmfvEObKMc7Pvi0XmKA4ndJTpePkgv7QrvfcYmbbJKOBHEv8uwNP0F51EvEqf6
QW1D9JyVsjznSq4GNpEPAunFQgqrCjZVr6iGCCIJp7hs0YVv+hw6zSMNFyycHR26nhGjOyWz5CG8
0p9waXfxt7MdazctxC80zHFFlIrc9fY2Ccx79gw0Jm577RfmEjsmCSXD6/RDMs+LH32aZ1BJIh9m
g6FF7HupUwomDgXR1lQsojY/vS4Jk2Tc6t646ZLqJmvL+xyCQFqPgeffrHKSXQuXePTpC6Bpicv9
gu0VqUaauo9YlqjIH03Drdqg/cvjP3DHemVcueG9+SYZ8apnIRkLGCJEQqF9ejnb3Vyw2aMz6AHU
KgDS/ZAqA8QaaveL9exmPldfm3FvgdOVUFUy22uREb5lLzwIOAdENpzGYShqdzpKmHfw5fLOKMNc
UuRYnc0zE4IvObjHRJGjIfongVtQUjbgn7KJknY+k4EFP7/64LdntoS7QGHPRjw5JpLbnfuz9UwC
UYov11drWYxPzgHJKwOIE6yXmKufyqZHsgvOAZlQYrRKiOJT1YNXTXtPlRtX6UglO1nWoruBFbIh
4QZyJDFja9jzpCazjduUhe1vfwPHk6Z3kvi2ukxnRpb/f7bls6aqwazv4MFceFWYeXYc9p5KZr6I
SDttQhpWJBKbq96HTpEPXgwk3YRzuclcnB+FlZ1G/aVUE+LSF2f8VgGEeH3N1sYGgmY8sSA0s7A5
XI4tBXFcrTfYYCNGEgA32Z+myOoDc+5TXx/oL7A9aBKbq7F7KUyDB225e3y6A0dJPxUezuTBPrLX
cbq3oevTpLFvlJ4/5geXPRSOZK+tTagJDCBI9eEm8M7LgdIy63vDxXZOQMek+FGGFLRyD0E7yQGx
OqFndgRnmak9WrkNO/3Y/FCrR06TrfcK8srNpEQeub565sqOA8ku0JZLOhgXkMtBsbmuqNKm9OS8
aqBXkPGGL04mbujznxecw6h1fSyHgp7Y/G2II1KDAb9WHjvloLeJP43v10eztpnPzQlLVOP2BPBr
iXaywSLV8OCCqk1K8rkWpM6NCOvDvTZhebMAA3sPPFX30ZAH2vhgjYHnhjQG5EsKpF/SqtemUdjL
pdKOYwPF3VNcbctml8UvINUlPXLMSvMKEUXN+prN5sP1yVz19zPXEE7OGtSWY9HmFIkP8HFpX9CR
QzTtbkYu57qh1RsREjeOY0LaFE91IavccZ1G7Qx1qFTdNjZ4x9qcxIMH8ZEuuZuUdJtadjgOEBWn
+16NNloxh9WjBaqwWa2OatRJduCaG4ESEgJPS4MVarmXm2LU8tZSrIaeJvXGMZ/xRJS2D6xN7kdK
EaU0KHqKQ4ZAlZmOuUVPyEkQrf+9MF3H3Ca6JpvdNXdFKQ0JMKjZ4G0h7HBVLz2FzTY9VaBwTPZx
rx3bMj7mS993eTBm+tQ3EkDwWlBBfQC5CSRwQXctvCJ6x5hUbpj01BgjyfAmlQLQVjD4C/3tclUA
CA3hWAgsTeNFQ8pQFHTjO3Tb+5lys3SJDsFQfJuPWo3uKgOlCbxI1ZAPm87+1+Vx2Me94UMdYGn6
u3QRlihjXSyPQtq55SaplefSi/59YvPSiLADzQS6aeDHw6swKjdGQ0njjL6c/3XN3c/G8nHYnt1O
Ys681jXwEMq5vo/HB+Qmd3I/XLUCkOVCSI6OFvFuV9fe4C6In1M2o1Gj1ADAZaX2XfE6Gb3T2qGD
VBKaZUGSvDTaXa5N7XUofLq4+dRK7g+5t4UMLLT2QDtMEIW2HY9VCAQkd9ej2OqOBtM6aDzhjpYq
WI1TCyUqdbkeNPtJcY4MzR8dlov91fAW8QbQUapgDNIvh2dguZpyGR5A97vMcHbg0LIyPG5SY1NU
E/QIZNet1aU7syjsZxVts0ll4Y7M6LQ32LabINliSa5Xq6vm4IGBZnOIbogsHVbDjKjt4R/U/ore
Gb6xor02vLAah08jqeusBqilsmQgQ+0iLF5OYZvkUAZ3PaR0nKG9jwtduasK1oXXPWJ1RC6g83h2
whnFlDBk5R2gtHC36pBlXOofkNe97Tg4dK7bWV2eMzuCQ6jcoenkooleD99UIjkLV90aTSQLDSmO
KRFG11txV7HERV5bR5elPvvtCNlx5b4qJNcNY+2gAtcvpMIh/LAw4lwuiopdO0OnHSGdD+5bq1Ar
mKLR84GdSQ7R0qyazTHSBvF8ylim+yDWSIhpdvax7pUQuXc7UPPC3LFRe04UDSJIpZ5vai/L99pk
oFc+queANxl/TdvR2oCnQiVuigxpNedf+qIZiEM7pGISvb7rM3xHPHYaBEvqdDfmQ+pXNiB3amVP
IdA/dNtXRXKM8cvEyACOguKRTOx9iRjirW/RjsKzGxR5uBddTghInplbWTM9jQp9nFrzEakM+yGn
Rh6wOk7eEqWxJKu9eq4C4QyYBh5XkC4Sjpwmtms7NUbcSybSQCWVmL73qj05r/Rd/Vn80pwga3wg
6K578PpI/7EqFiXTQqOqkcFqHVQeP4zOW9y8K0a8H6zn65bWdj5I3j20VKKIAkKFyzmlFvq9eYU5
NRkAh41Kn5qIySZx7bqOsvEHFQCIIcT7I3JcjdYpE0VDlL4b21fqNfcq4EneuGXerigHouaMdOnT
9bGt1Nxwrp3ZFRYvxa8qvYd7V1IpNRlU+jxrKburrUg9FmNcPsRlnKHtZZiCwbWUfaRrX8tYM4Jx
Kuo9IAOJZF1X3+lnXyTy2rlAwTEF7WHQUCL1yfkRaxv9Z/9dJV0VuFxibS1Uof4G3U3UgPFGF4av
cK61XQJjcYaWvWafF2j+LSCkLuuuXzcExA+SAChFiDWrNDEn6iHqniC1o6L6oLUtcb7LtJ9XNwUw
i6D7gPwV5CAvXZVPHOyfDeKQQ36AUM4/5FuJv6xuhjMLwsExdU3XlwBmobpnQIPmod2BxWRnhL8S
MgVK4II/6L+0KMT43HJo1g89SJSdn02IJF9udm9K2e60ZAfoNFKXk3tj9RUxoA/g5KQvZco/a4fy
ggT9/1ld5uTsspvHnTWNy6yCvCIAneqebtOnROYhH2nlT7H7zMxyZp+ZmRRWRBmHmRFRlFhQXoT2
1TYl8Tek+MmGn9CwlQavyAOGKAMEbB/f9eHz+xzKoH5r40XSDQVpXGjQtiGMtzd6EJboEU5VNvsZ
WHMasInX7GUyw4LbeJlVkl24dhvBFRhJMjDB49Up3K2QJkxNrchytCFDEcNT019osLwtqCxNtmrH
wj0B2G60x4un49QARgCACezwh7E+mO4e9KrX3XXFxEIrjFmzl3SAmGV0+JznrBqgjxlar/kxkTHu
ruxwDTd4C4q2aIrHaXTpJCh5dXVajfmS9zCBGtixHhqRvh79+yW5sCMsCTd7p7S9Pj8V9W9grEGH
IEWjr4REwEnQE4+BoBNYFMyNU0pdxZ7yU5070FC/WdpWufouRVivLontLeBmVLttsck9iT1FzTs7
Pw3a1uI3QxYCiPMXq35mQoi7sZu7Y5PBBJArvDzABDjwr5tYq9ovGC/AYvSFPkpsskCOt1XyDhic
aGsdo022wXFNWn/a/XqW5X/WbgUXtoQojzR6byQctrLs2RkOxgBWcIBEPaMiahKUdgDq6qYKh/yL
kf+UpTCMVcc4G6kQ8dO4KxW2jFRJiPfTzcl0jG/7k/o8b5Ci9fPjD23XBuOxDdNNF3SPmZ/vWFA9
d1toHh+njblrQhQS0oW49RFMc9JIvXJZu5geIUCWdlMbxTI9L1qghiOZ9zqsOb5NGj8KXqt7FTQv
Lx5Jwus+sOrJZxMjbH6I7sxZjfvZKR+ibWOFg6pv3Xlz3chqhDkzIuz8sYN+tV3DiFU/4XpdKF/U
8VXzJ0/i0B9oKuG8u5jF5UPOzrsxdSvTWkajBR1ht91B27h72zfwfqj8xM/22o7e1ps5cI52wHzt
9hs/NPsEjHxbIwB1eqAG5gYUbn73CO0vfZM/aNCmTXYTsTHzBqFBupFzYi5rK371UmpcUs84H8Us
Yu1FE9MXICt0xJvdNAfXZ38NtQIoHw5dpBktUAALWy+J1M7JFYgp1GjoN8hcbCKKzuP2hedhzEid
E8cu7gpHcm6t7blzs8Ke022F51aKYTmZs2lHNLvQUT9pdvfd7hOZYunKBQNjhJr2kr1fCN0vV96G
G8eGhTFS3d5nfIssm1bGm3znWRvuSK6sa/6MtymSerhhQCxCiM1mGkVWvfSl8qbxM7U8Ircd8uoh
VUfwWP/7jNTSr/CPMWH1ihzKDVEP2LaRTLeWw2/i7s12+iBtGFE1uhlMmZjY6sJ50K1C1y080hVi
ghsj51eXaLrKOKB9U81AumyjX6lsTI1k6A3ZXXfQdXtIyFoQqwCgX9i1XgYqMq9Hu1Ks7b/tswz3
tbGWvYYXbxM3GVIYKKagTotEkhCD1HSMdb50JNXai1rXmx5pGz191NnXxNwP3T7WE5Kj9deh78zc
Fc3r9TGuxdlz88IYpzKd5jyqoaEQ2YDtVsheRfNjzJov1+0sr8vPw0QFfEk7I9sjbLoa3EcxkLVo
/TLeTNU6Glm7a4pH3f3OtPs8K8K+ldFMrA/tj0lh68VACwMAAtQU+iV4AIq1d7MFxq+wmWRsa9sO
pYh/xib4ZWwUyqwVWMIpa7at7QX11D+0bp34hs2IAo2B63O5FpfP7QkuM6dKhKawxS/BZJSaXzr3
13UDspkTnEIdOk+LFgP1k9Ulfl09mpYkCMv8YYmbZyciy9Ci0TP4XdlBniwHHWyHU069B/GeQXPo
Kv02gPG6PqzVddLQYoKtrEItVFinCdlNRTcAQq7vR9xiYp8OO2qQtv5+3c7q9CFBiHQwXkafWAwj
ptJoXiBsGXd+TFFP/UiLbsZRRtm56gcG3hMLidvSk3w5hxbLLbdsF7ja+Gx3O8V6/ItxgF5CNV1o
LkB2+/L306SrkBID3mgA1VRhAbkCXKnay2gH1grc6Iz6Y2fxlTNfiNSJKvaA2oaiwVS0KSiYJtG8
/xtpuO3g6IDNMNPPG/cN3VUtKfm9RYHq1sdTgcWM0R17fdxrcV9HMEZWWV9Q18K4DWVkEx2WChly
hdYe6fyZElcmBLRuBbdPCJiBhk/UAVKgKaxYM0YNZDCvf7R4EprDvUkld89VZwS13P+bEYJFEdtD
C1olFI7AmAiBYzqiHyiX4RaXKTkL73j8exgF4vpHWzz+/XIJzUbX4Iyt9mg2BUkeh2yrtiaJTdCE
pCzQik6ylYVRifbEzGk0mhltLa49jvaeO2AWjkoyq5LeFpkR4ToFYEcaTSkGpQ9e2Jk+BaIkUp+v
O5v42P00FP1y6nQF2g5DAyvqA/8OXa/tl+hXs/uZ3TLEDclJJfjcYgs9dEg+AdMLeUCxA78YPAPk
fKr2WDWNdfKiSPsSVZb6I8GTPgCmxJJUEtftAVextJd7hpikNTPDBRwI9npnO1nHsdKIopdAajk7
ySwK79T/G9kfS8IsDp5aNQOO4ce4Cu18zzxcC8ubLDDZG8/vcHUbBl3ig8IR9h+TuLQtYGH8h1hI
N1GpGytj0h7rch72alOjTtaU5cYD2DZsO3X+YmVNPpHCNMddPJrGXjLmxf+ETYciig69BPQyopNo
8d+zuIl2hqxdSuCPxUv2i3EyPlm3w9cCEgTtbTlKRruyGS6MCXFE6fPWrmDtkaf1sVCbMG+pP01t
KBmUzI5w9yg8p6qNCnaG3g6sJL7rmAtuo/nAoA3Xaj7toIYFMQRi5+VdPXh7l9KDmtAtjfVAm/rt
9e9ZXeSzORbOArTZg9dosDDseH6KzYNWzTcpZf6kGcc0Byq+VEMl45JZWN03Z1aFcArFvxJa7bA6
5N2mteNNFKUBLfVN208SU5L5FuEto1JlnjPAiVrwwAzm/NXht7PpyBJJYp7tP7vlz5A+kgFnztpD
qA1wFAxJLX4Xzte+yQ+d5pJZq8K00gnLlV2CI0O1502lmASdCb5NZZpcktX8iMVnH2Hxqq/iHs6l
INWfDtYBucxbM7OPVtsHFuv2eQ5ifEM2x2sxHptnoXEDkRoqCssinNmNGTUVJ1UQKt7GFgUx0pPZ
P/Tb8qFGIwPp3647rZhZ+b/J/mNP2KwsAwcpMqtY1MTd1RCyrVMjrIreH2u0OplIHqGcVIBJbgQz
NPfSjcT+qlOBCMNZ+v0AkhSisedRq2W9qz2WHXADU3YzTBkgZ/3tjKJK7w1ba0Iua7KPfAbED+X7
DMq06c5WZtIZEuTR6pqffYvw8mxGrR3BB6g9GvlmUNHTAPqzwJlClHpn5E3p3xx54H3D7AI1jwTJ
5VKDW5fl6JPXHqfxDZzbw7zRoNgkE7r/aHn6FPvPzAijQk8vLwen0h/LHFoHwIyBrbFugJU31QxK
Rl2N1k8/G7hHOM8iv7CA8eJtPYSGW3kBd2d60PkYbZNOGcNen95SZ2RHB5olBwg5meGsA/rh0GoO
0PvT38ZFne2vO4nwevnwUVAaIiemQn5JE+vRQ+zhNm/G+iON2F3bVI9x58oa5df8EHVoEEQvhRcI
BV8uRupmXY/+D8ySPU271Iidvcs1tORH0L+8PpzVAIdnDG45kL1EBVU4KaphMpEnr/VHhxrfaGZv
7Hw76Le6AQZFaK2kepCr3xOW+jnloTUip1pWXnj9I4QXLp5pwNGAGgXPW/zB9rscrzPWc5Q6nD+h
rxYvtdxHSjCIjN+1HQex/uW6sU93fkgsoNMWNyC81S0ACy6NKakymZrS86ee1o8K0x/SEZrWdduR
Wp33ylzD79VBlRzIYjPgMkYElYUJYEmpoif20mwMtui5MEb+xOdp47b9ts5PDX3ARlP4vGmnrw3K
bOpT3Ia91m8Hvp8h62W1wfXBizpWH5+B8if4RfC00oBovPwMykFvPbkef5rT5/muNHzAn/J+63Qk
QtN4OG1jJXRKgNuqpZ/qmNqbQgu7h7oOE+vQTtBiJeyUaNvUIKiDRxXYuINuPGo56ZQ7/ijLfYgl
9/98r26ATxBdKLgzCnEpcZjBKYv4U713fhTvadj7DOp/8y4K2qN634QGziO+azbtZth1J0hwPQ7H
Npjv1Ntpl0n8VPsUlBd5jrOvEcKXUplUcVPMnr7tQuSo/S6MieLjvo6DMSI/36cgI7/jQPJMWNkf
Ovh6wQACAioouS7//+wcLrqZxV6ptk9aGox25Xf66yKnrVWImIid113kc0SAyARUjpHaAA0tnFZw
EcanIWpbeGrW1zunbJ5K+uY19ZYmLXSg4lNFtWDWIGZgD79b5b1zX4dcBk79fPVYPsJcwGPImONv
YZdmUav3Sm3zJwrtjspugFDNHuIHqwoyU/enNqiUmDCvDyM2LF1+2lfJLKyECeTCQFICrACoV11h
zqO0TFW3TNsnM3uNIJY7VO9ZrO+NoiSdoxKnvqtpsh9feLMf6ps6j3dN0vrcCKz4a6qBSVQ3JTcC
Eca37AVDQ9bbRF4EnW2OcCwog251rDDaJ4OD7cw4VY2vxNsRt9ExI5VnBWP3Ox23dnbP1JGAEiSk
hi5JLizzfnGA4xvQL4W8Pwj+8A/hG+yhbMoI59NTXDFULzwgJd1Bl2EoPt8EFzMWurIWbSTD+SSU
0CQTmIX77gkt4Dz2CxpS9yU1bh22yYenqArQ99l1vyRrvgSTy8EtIkwLlh30hQiOwpr3HgCiapZY
j+68Q1lvup1G3xxBkWodvYngRoC65TjuZulr5vOeA/gB5A8unuPIqQEXdrnDFfAj6w7T3cdA2W32
P9IQHctE8337KAklnw8AwZKwsXLdai2tgaVpW5+afRmM5L0kbjCjqGv60DzwNxpk5tpdj0JtH6Zb
N7AhOKeFaZAcio16jDfzvazd8KNF+WLmha9abkRnEa6yjM6yEAceO3/yxyD75R7KfQltR8g9EOOo
7fJNHlT+O2BWwG8E6AhBbdneKFt942x1MkH0kW7qbS5pCPkU74XPEh4kc26ofOmyexx8EAT7TliS
GsAumSKX2KEPOa7L5RccTwNLXFVlH3aqF6i4Y9Bl8BSTn6/fGxIRfoqISiTe/sGK/mnOkelHshh4
R2B8LufcU5WhsErLfZw3A+bc2Fm7eZf62iH7X9KubMdxJEl+EYHgTb4GL50pUak8X4jKqkre982v
X2POLkYKaUX0DLLR6KpqlDMuDw93c7On0UxNlGKNWXXQ3GBenccnbR4PY3oWZEAMAswPmBUZ05lQ
NsIQdvpzkJ81YV9CLzCqPsJin6BC+tjUnSVEihcNngLuzjntdT3KXuyUoIrQnhiONC8NAM59NGQV
iFuQjzHJkmTg/OXMyC7NsUoaEx9M2Mol96yiAFpGX2n9j6durl5DRwPEYyIeaszUyeUg8hXgfmex
Kago11QrbDADGAggDN5fapq7XagZVQ0a11mNCZly5gBInF9HSIDAGmDEngiirg/hTaq345Jo7l1D
P0J4OOXYGfOfXziARBq7PGvE8CxoJSAVVnoukD8rV2W4cIve7gfMGVDiIKYhOtwtc4G1yH3KKhdG
Z/U5UQBDkRIr9xpackaS05AIFph+Hu/A20cveh+UmdiHB4hZvlkyZPryIor96NxA87zdf0mb0fjm
aHRIDbREOjH0Kz+I2TgFfgJrqWDDwrXhXGAeDI3oiwEdLxzN9dRqUkOaQUyis/JSGpMJwc5VbRvt
28Iobx6tjBnmCuv5MqqiII3OKXCxMtCxo1XSwPiaqLCuLN+RaPDUmhUAsgkQRB8vheGbS/eIMO/H
6+N3PVbmdCQIWNQ6xEcU7/6KoxAMMjrawnVPEISVzME6TtAIBr86LRyNwrmiy+pAaLaw5Pd28+WU
M9eZEqW8rxBMuUpH/iCqhgTp1mIbV8+PJ/0mSMWcz9opyJariMZYZ1BLo6JkcROdZSQGtSyA5LNE
BKrybr+G+vBjYz9vQ3ZyL60xoyrbNgS5Sh2d61+xlRidrVNsJ0OzBEMwVBtgCNrahcXTwZzMrxOA
544CiHvo5DsITQIO1tD6Q6HtmtDKgcal0xrfFY1WnBkZkKo3B7MxubW2sBYsWPFn/6szzx9BBx/u
OuazgyjqqliQonNni2a3XU/UX6m0dSeIVAsAao8G2TRmsS6dyPbdU2v3tkLzNbHFBHfvr9TMNsNA
n0OTOy7pI99dP9xO8A6qBKAtczSHvsFtEc6f1uqAAq2adjKbkl8piDMikabk9HgJ7x0P9K4oBMS3
6MWSGHuCFusp15UxOvGUdTYlRu6tFU7dcUuJvtsAHjvz0hLjDaq2xKNugCUyUtH2S7tsbU/dJqUj
mRxyC+8kX/93Y2OOflDphchlBcbWQlEnOLbDUxcOtFnAj7Flf2wn9KLMly9omFGVZDV0wzTOeNAr
RGdBNat2myZnH8HotEaPChUBw28lxKPTtuNWvRM/8+AC+Vsv+fTbdcQ3QFNlZtxBHMVCHMnUBzLP
hfFZGVeVevDCrVfuBf7r8YzeHSpEaH4aVYDW0JnYaRAGvLxJHJ8HWz+IH6WVfhfHyBTWsaU6AEJZ
kCPJabmQil4we5OA6NHC5kMTIT43u9aR3NytzdbWrWnT2sQuNqoJz3MQFgZ767IRIOIUznk65HdZ
rHuS+H0SC0N8Djjb20tPdbwaPaQY+AWUBquOPO8fRB44fYoC0tiblmkS4t1b+CQ5T7vafVdpSRHo
QwzFBrcwPTnH3e7N+Xv8+9d77w/xgStot8R9fWeoyC1DBAD5axA2/fRsXsRaKWTsQaBVZmfvM7O5
X7wFRW1zYevchlmo76IRF/AeEfQEbNg9FnzpddWQnceN9Np+Bgf/E/gKR15xp/FPY/XP3hsc6z4m
NC/MaOmMzt7l+qaC9ZmfCQ1jIDRmE+hVLzZpGYjZuTCHHaoCW98BQBrKLrjpk/0S4PInd/vIHONW
+RFySrGswNw6XaXuADVrg6z1p2qrrKGGuRLN8kV+qm3IVDiNEz5nL/rZs8iqfVMjqj1xH8nL4gIs
TQHjgIkeRlyhz98EAHxhK0bpBDYA6aZg5rb3tCRyene9L2ac8b5F0YVVmKvZmeMaOmmumOzl8SC1
hl69iL0B8urHG+w22rxeYeZSL7hOHcCDmp2J9yR0iSmW21D6h5TI81FFhze6/mUUF5ENZdY1VPxR
VCsSnGtw9vBvxVKa684gQJqAsA2SpngEi8wgukwHnaTAB2dZ/TM0Ry5zQm8JcnTnsCPqRzUT/AyI
E1nK1kFO9UFS8uh8EE3JOgm0XnhQ3aYl8ba4tMDcEkhLZpxXwALvn9D3RLXoyCd7Mjq5/EcT7Pws
+VtpJ//SIdKEGu7jfXAndXJp/eayQEUqFYQR1qVPvzT61/ivbE/b5Ks3/T0VV2NkSeuwWBcvIlWW
5KzvXMOYVQF0XNgkgJAxmXIpy8RWrEo8eVLa47GzqlxlCaI2H5xL34IQA7l4GAFFpgzxEeYc11Mf
1kru52d/5GgsP2nIiC5MIXt2WRPM2c1aT238FCayXf/N/cZwXstX4Ve6CZ5DvJXkTezR6Tt5So/9
mSzkI28S/f8yjn4/zCTGyGYYuqqvcm2MYPwsbou3wAielV1icUcchoAu3QzsiWOtzafl4uqL86Es
htka6AHModklAdIa3evjCWWj+tkIYl8eGljIN91AJMEgNZWtRHK4Xk2xy5c4NYYJLVJLJNY3L3vW
0Lw/L0ZT9k2aFuWUn0XqjYa/zV+SLb8pnrTV0hW3aIqZOGUihSaAmOnMbb19sU4OvuPvglNEl8gP
763Q5eTNk3s5Jj2G21VgSJXxYvf+lOg/iZ3HC3R306G0I6EKjAAIoi7XRniFE2OP5/Nzv5FAlUm7
r+JNfwGl7ot6lCOaLhRNbl5DWCgkOyF4h0QkEncSs1AVbppiDknO4kFIaH+qXe2ASHMrfoeHJad0
Z/dd2WJWqgG9vR9wSXmOt+Gmod6qtNu3JYLF+S9hvNKVEWaVAkUbwPMPI8E6OYorchB2S1vu7jiA
DoQUJt6SKHpdr1EIALoQF2V5nn73v8Sn4EusqPDm/Xq8FX6aMpmR4IpHURd6eOgJZgvighwngKnn
5Tl5D4xhe3Jse9hSRIpPHn0z3FVE29Vjk3fmDhY1nsDbzfVc5tYHw2Hc+qQuz+nJL6lwaBxsuwXi
8junaFbBwEsGm23ug7uePD/j4jLnuOpM+H2U6JQAmO77CxfHPSMozwE9DfQGgT7ktRFQlqR8VwT1
OeTXEdBhoDTUACR4PFu39x+eS3P2HsVAvJhYNL+c6FVZlBmwIWqBgmMCLY+8TRLrv7PCDIW0HHrm
wUeNeuMzJ+Q0H8aFcdwAQDBNGIgOH4DSBx5EzEUu51oY1R5MtPxmkn4RTrcVwVAUpKOOxUhHuzG6
3ND9DSeCQ2udZQtb4u5ESlAhwN7Ds4itufCxEsuin9bnoYOgOaQ3U6OtRn5pmPfNAFMPaDFqqSzO
RQ5abxx9wGsqdN7KoPQ28snIOgNaLIBICu8k/uymT3TNQOGSX2K6YQOyeY6BspkdO1qwASS83pET
lwLa5wGfUYzVSiZvnhJZo/AKReiFYd5u/WtDTMjEA8IG+Ltan8G6Z6To4+sKdHc4jzflTVWUHc78
FRd3ISfzuRLkAEHIFHQhdr0fvvy/GSi819kKKCXUBEOzcFZqTwe7Ml2BbgLaUtmcs+8+Eu3PLX75
+JvuLS+0pUDFMlP73xSqgymX0xRMfOdaDYMTrxPdnKagXnCRNyWTn5ED0Y9LBGyDOuuV1WmcAk3j
GhQTtA2/TU+mTYzM5rcqMk/AoCYrZYuar2Aa+nrhsv4BgF3fCFjbC9uM72zLjgAOC9vg8Hjboxht
FGa1VjbdobaREbbz9a/cTs1XAi6VxHr+83iCf5oZHpkXrhc96QqRb32/PQOCaWtOcZCRIiJOsfYS
ihy7LTvDSjV6G0WMk7AbnrLNUtX7BiPAzj57jPp06ImIGfA1I2++1Leh3njqexPY6lskGXyAR15t
xyWteSfjJidtoGpmkuzPKIKaNd+BTFRRc4iCcWZeR+AhMBTOTHX87nRqfScf/srQJulBhp+vdGI/
nsA7oSpSA4Bs41ICgzHqntcTKPeREoQtsCN+YYTFrvYthdtyq/ot2+u7pcv83nnAzQc6KKS7Zt9z
baxoeVKVHGnPpP3VSTHl+9B8PJ57Pg1hCQoXwN2gNY+JHcMolNQhitszekKTzdDk2RpMgZVBWl2n
gMCXC/buBKuAfgF/A/QXem14FnJXjzHa25O0xfNFpvvoWd6vngFp+348rJ9aA7vPL82wm0xN1IyL
YGZ00F67kZ/l3/zWtve8qRyrlbdz5E/qUHrq6GmtW9Evi1u7LqHBp9sC7/FcGCP9Xhi6OJ+tR980
r/aFwyVVPcl6i29SRhpr20gFtOxEAltHFQPVRGQS3fQFVa3iPMl2+w75AtAbAZGtmuVqBMtcbTUv
YrTlvxt+XQtfuinItNp5oxks5b9uKp3zGb2cPuZuqNK6yZo6ac9CvK27vVgYoFX49u3M0E2jp/0W
v4KcBo2syKocQziZbsIvHLUfNMOj+WL2pjB0hBO8vD33qTPGDoDpOfkCXsuvDH3F6W4tb/TUTftD
WUxU7LdJsQ7JV6EkRqJS1EvS1BC590kz4r1ambpijvqpA949tiQ8mKVNL9hpD8bX72Jd9WAgoDzn
VPEhj61BM6Baz7dPQfE0eMeoBiV0DdVBEHz0NIHSzN84ddqdVliTYovr8Hfkh1vNB6aZ+sMiFc9t
BkVQQSuMf1BUm4vs1/um1usOdPNtfX7/PHwBNMPRZg09yyNHv6BSjNLzXH5Gdp8DFYkPiqr5Jzfw
3/hNDqCip6eNtSF08ytZvYgWOBFxtT9DxAGgqxEp63/99KvMwBl4fAzvnXZIk6DjV0JYClZCxlu2
VZWmgzoiLFTXCSG/Q6XdS2/RL5VbKbqdVc1Za1+jqFraOrcnDWUBYe5oBocG3kPXMybmYeIha9ec
e7mbaD2Vn1Kkv5PI3+vhRBbO9b0rASSkYJVH6QjpXLYELEZVmLXKjNsVk206nmu5NgsimSoy08p7
JB7SjtblUm7yXiRxZZY5HqVYkkqY4cL6AVwzxVEqafIcb/wXxeyBWxMt3hAotyYmjzQbt67BSVOu
gn9aDIGnQDlnTjDP+JobeZBeDQuJA/flWSCbkOqaLUS+2byMzyC5G0QAFCw8EA9SsRC9zr6S8Q2o
pgkQvwF+CGKvzAqnY5RKFUEcw8n7XPBpLSxhhm5Qkz8juzDBzC8XlMhJDV5zLnmnwFKCpaQTAqfz
7ZjbFEZeIPztvzrH718fn5o7WQPM6YVlJjmhFJGgpwEGh0eMXa1BR42T/Lejv38D34Dl5I0Kl5Rv
6vhZwmHc1EfZYTMxhyD52dQGAcCxe2nToY8TPsXfBPApwMML7+jNAiWlPS7xed4ABlm7zCO5V73K
1zhMd21VgGoEhmLwgAzGOxkoeDHFg8SjuZ25sakD+CIsFE5v6gyMefZNoKee3+WgE0YKsthxT+qT
fhre1Cd1Pzjtl34M9ktpu/9nlZHCBdwajSIsCrnyhU7xB5wcb6Dpa3wqngN7WulG/jvA4AOaQjPi
Qzw/1xbxaWp6T5r1eJ/dSVTO++zfX8AsNRGBKEglLHUhWmpieA4Ex9JVDObPiHoC9Q6ktEj/Z8Hq
vesMTSqonc7ddmBlu3bOGke8TKwRBvG/h7WCflYo338SSxLt0F+jvZsc+XGn4XH5LCXntgYiVjCa
eGG9Z/9w6z/+/RFMLNbXckICBZOvJW1vBTx8dR+KudEpxdvj8d71VLM6M94KGjiqGUu6P+hCXsho
r5j+CvmeVI3x2MC8SjdDuTDAuEJdLFqQNpHmPOy4d3kl4yG0nV6UhQm7e8v9qEz/7zgYd8hPVaaK
Pd+c42/xN/ce/9VftJ30XB6yfGFA9/flxYgY/zeNWTGFIkxNLRU+ISGY7pPAKAEX3pLdsNfBe/fx
eA75+a9kJxFMQyiDQT0cmVrG+6gEZDXg32zOBSh+P4Bb+kg3sgzGzeEVgjv1Vj2nb34GlbyFjMfd
W+bCMCsVJ9WEQ1ihoxMEj/Bqpzj6u76FoBCeBN+pHR6XFMPvuZ05hYVLE3ERNiWzjlGGLtRMwIuv
Kfd4VAdK5cjRSyW9VOW0agYrR2UJMhoJQKsjHchKkowqEyk0e9t8U6WekcXZKs/sfIma6N5UXH0Z
s+xtX4m8N+LRIUUrodzK6D7pjoHwkcVQBnryOLv8aPbTJom+Hi/+jUPi0TcHEPJM04FYlW1ErrSg
b1qEUy760XQA/RUDl+CpHY+lV1l876Gjfwk3fpuvBaZyJhzGCmhg7mK5OkK/llA4L2o34A7+6Ho6
Zw7SIWuA2Kk241sAHjxll7e2COJn3YxGh7R/H4/6NguGTwAsAJ1vM3sYwF7XfjgvtCAI9aZ2WxVt
x5QDlyT5TITGCnJi8zJnKCreWk/huE7KtRqYZXoUuO9pHNG6VR50qMr88Tmw7hott7AgNx5t/jJ0
IM0UMLiE2Kr0JDdthb7R2hXrwOykXcl9N/W5H98bRV+JuC4fz8TNXTCbU0C6jQgeYcDPibl4lzd5
yoEdpK9dxY8hhbDVwQij1Eu4s/lau/IwjBWBmW5ZS5NRGWq3T7/VpqNNAwb4rjRrggwSOcWxHQmr
zEuNsl1l0wtUABbc6v0Fvxjn/IUX4yRtIMs+2p/dtjSiIHNUrrGiMoMk1biup9zkQ0OKCzqhRBl/
fAzlToo/m+YFlDKWF5hevpHUmurREb1nvJ+t/oNFQDIWG5KAOZeNv3IhI6ESTVDAAASh9VeDVxtJ
t/7nRpDsQtMXwPIQfmZe0q2mhVWjerXbadxXXYfVKlanxEFNfYna4TbLieWGoAie6/PhAoT6erJr
sQ1ArMY3bkeaTyX0LH/YTyFQypIj+LUBNom580hcZalZi6euPYnDRm5X4bHcRh66p9JmNyXPgWCD
Ain4DI3I6tEPm3qHrlznnZOrtAfvR2mU5RJi4+4+mUOzGQAKbQWWQiUfoLg86Wrjxhy/BeeTxfUd
HYPxFKK5RcolI9WOXP09C6gGNUJT9QvvcFqHxz4EshgiQXFiC+8t3idNYSYSMaFzvLCXb0METK8O
bUEVTT6oxPwksC72sjSOUZnKfeOWvQnxkhg30g5d5J7VVbR8Vv8AwjmajzfPnWviyiTjLxs+8mWl
gknoxqb7FngjbjiJo9vhoZL96hf7BefNyDqMGQ2M+jRKrRJb6wrhIJFx8lu3/W4aNMcrVD+l3mk8
9kNFEaeuQnmhIe2OIwR7AsRU0E4yt2Ey74FBBEo1k/vBRTZnMtOiR7+IL8RQvFSX5GvnKIMZ3Ozd
kUNH6zG6DJiomOR6FfDjNLjAXJmFAEEr3TfyctX6C5x6d8d0YWj+84uNwneCXxUNGdyucdSkoE20
accl1qObGB8BxOVomJhKq2vcsTVG08dvfvRVeK+Pt95tHo0xwOy90eOVMPJhQOYpr6661ghGG20R
KHuCG3d66l67hXj/doHAYzB7MCKgMo7BXc+bJLRJrHrB4OZ5mDuBXMTbpiejqU1jDmS6sMTzf3vn
o7yBBhok7ND7C3Xda3uTJ0eAZFSD64fqqjkkkk89r7bSsTWnGBvej5a6wG8XDQAGYDMEmEX6ju3B
7iTQVKEYN7iJpiNtGqLlO87UJSu3LwswIfw8LCC7DqfFXgRjArZILZQxkV2prqsk1WzgGASjJ0Vs
tlVarAaOi1dJhbdFPWbfndaOVjioHfUhwGGBxcmnaDHpbED0fEuLh8QR/WopyTxP7/V5xFdCblSc
M3kamvOvpz/s5FAvQVrr6kVPdT00CFCHfK+ZWm9H+hILwL2pv7TGLHat67UsjIh7uzI3/VpeSXW2
ABy9NyBBQOspGttnVQFm/0JhVGp7KR5dEWAv7yWUsY32ivhK+NPjsyncBnbwzjgoErr5Ebuwqqlx
4oWylLajGxS5HSSfpLKh4E6jxhgO1VH10d6gvQVab0JlCMf2M4xOqe9E+hZMBwV6j7vf8kcWqlSb
OTmGhVD61v2Bh+Onmi4jE44ywvW69lAJ18eyH90y9nehDCiIXo60DLIl1vZ7Swo0vIaHJVKyOMLX
hpS8VYWea0Z30ponX6pWQhq8PJ7puybQP4lpRj0Bhq5NqBzoUKUeYwn4AE+WjAf3cEkWxbbnQJw9
CjMWFpfS3AjLQsPGXOHLSpFHN/cgJeLBLzi+yjdmJeeNEbTa+CaHdbfKuKAy0nGsLYivppumqmoj
bSLBfDzoewuI9xk07PFix8Fkng1J0udFFfGjK9fqQcbGSdr0AHoj57GZO+5+FuTlFbBxobLNQrqS
RMXeUMjohn1wysCKEU+ZVVW/xiW2sXvnUoGaEi6XuYjOxvmTXCtCKcaTW3fR3yrWzQz/oqgTmcKk
n8umXirP3IZteNNfGGROQNMIvqj1Pgy2jdPzkcEXv6XsnBAAt6mg/RY76/FU3olNYRHVJ3CqAHUP
p3+9TycQPKYpgEpuGm34VjQFfuMpCRjNGurjWe1Lf8ZWssfJP6gkWteZv/CUundO0IwISsU5c4Q4
+dp+H/GlCC7LyQWGcjIq0S8cUPwuiRHcJuxxsanAm8Hx6SpeVMxxHKuAS8tQRfJCjVd8YXajWYVU
aEwvVWj0LKoOmpbBwuUUnO4UbWmKk7AFs0+N0mwYf/bKKkrLTdWIzwvzfxs448PQlwMqT/Ch4yRf
jz8V6qbKZHzYwB0UwFgE0Qg4SygP/ItY2KH82S/leO8dUkwEAEWAZqPziXlXChJK5bEkTjg9vsV5
og1MxTpLll4g9w7p3JELEk0R/Pls0UuALuuQkGlyh6FL0Fwegb1CKyuqBCBQ6oM/j+fxTkSG4Btc
TshQYSOz4npNUMT60PjE5fOGOHkYv2gJJxvEF5tdmkWpk1a8anXSsNS4cufEwjAYRCGZjGwsG4sA
7qxJYx3A8LOwqc69I/TGlG2ab779eDzEO+t2ZYmJQ1KSinwRYYh6mq1LGZQfoJYMRvX42My9AaHY
MROhzf2UrEOQ0mTSmywfXW2fGDgj5esplw0xMHJCH1u6t2aXlpjbYsxAfOPlsFTFtq78BYzQqIgb
o3+baOe6sx9buzcuoIaw6QE8v2VW84OC9JFeja5KEksNfACxeFPUzFGDojU5ZQUKpN75sc17I8Sj
ZIZighLnpmsKsvGg5E0FjBAdCZI7oqUbzHEZCCrtLloA6y3ZYhJmia9pXqLj7iUGecqB4wdNhbDN
F6zcc6RoFQCWWiCgUgBH0LW/kppcTbVSGt1RBwCxzQ95n5nyENlepKzjZBdxVgUESn+Uw97JpuaV
Q8bB+6MrT0QG1b1RuaP2p51+P57oO87m6qvmP794OA8c33NciDBo8NHxrHVrIQIxDvjBYhAHPzZ1
d54vJoA5hp6GQwgtz9H1BSmhdYaqj+BDOBIvEezcqMcSLyni3glDUHKFeD3a4+Fk2HhnzPw4SqYQ
Hrshruc7hUcsPVh3yRd0wx+P7p6TmYkWIWaBmwG9sdcT6fFT3FViPrkA17Wr3tNGm5PwFIzEqVw/
NnWnrAD4LMY0K6/O7pPZsfmowG9OxeTGyXMlvKbx30T93Ry0yAynp6Z6Tbi3rNg2qQlMJZjsIuex
/XtDReABpCL6Y4HLYO5BonF1HyQjZlUaYifN6t9QS/WtqYZ6wWNL91zPj3YYrggN9yGzOwVQ9+kj
jxu3H4z0JD7n40HcTkIIggPbD5Y26N1xzUpl/2uN2aDVMBU+lyuTK5eoPXYACWuhVbb+wpv1FnY3
ZyNwsaOlAi9KdHBcb5VmRIDuS9zkSp0JdXeCdHvh6vpHVhU0rQH0KqxIXnVcZfTRn6o2PWRH4qMn
0ijelPW6FCIK7v+kMITpSR7OYaHRuFf3SrbwKLl3YJF9BSINravoAGHW2RtKadBkb3KB2CZUrMRj
C+p5o4sr3tCDsDNrkGEbudb8B1ki9BggY4O8KFRT2LRvOdZFrYI7z1XfoXYgCbWp+YCIr9NyMNO3
x1vszqIjykLJG7EksOhs72CMTqcRjz/iBiAStPgg5WnR5KFVtUmxemzqJxvBvDlR5oI6Nx5FSLop
84RfONso0vteUXve1VT/rCQkNXMPkXMy8IIxjRXEBME1bg4Vh0b+SQFDpTzxdluRdOXDkZ2qcMgg
gh1WdGqVeKsh+rXVruttMQx9WiV6u48EKTO1hK8g4JBrVla1kJKaFI9/F7uhtZBtFi1gIdJjMpLg
NAS+BsXZLjcT9HsteKk7Nwu4LeYHLVJOKLwxu7xomzIK2kx083aXNtU+HY9ajZKBpi1s03vu8NIS
64/SIMzLqUtEN1Vt4BcAIJ0QCVVWkOUrPnxSEzCDQSkuDmgu+Xb0OXrbNhupOnAfjxdYwvox6zuz
0OJNSKDsjXrQ9fq2qP1Vuo4PIXxm1hIS7EuAuFvcFo7FpYl5O19soYZLp0HPYtGN5a2SP6kVGgwQ
S/St4KjDbqifVCABkVRNxl2jjIYAdqLIEoH6iU7/yVjxHMKNjkuP7ani4zquG6UUXZlwO5HrDGiN
Lz3x5if07Xz+2wazhaKqJXzTFKI7GploJoqTGnliqE61iSur9Mzk/b8aE7uRhA7tVUmKMYVIvctA
ZgGC/djCLb4G2CC0pOBIgK4HrWjMkMShKiYt4yS3HtaD8l1Lbw2Vxr8tpF9+l4LF2Y/t3Xo3mEPL
GMovs9chzAVaN8JUBSDoc7Ez7TA7DOmKJPWCkdttD0VXAnUrBS4ShVcm9IG8Xa3EYPF0+wCt62PW
gJUbVaWFYz7PzPVmAPUAnOdcS8K/FCbfwtWp6uecIruNrZSgkZ92nMGFbiW/v/DREj7yzryhrRI9
IOjARrZTZUKBJO78Og592VXKdFcCOsaZmdj9Y1Qt1OpUJI9mIWzccux+qwaV9KJaY0heUdkQqa6g
m9GABRayQLtsCEJLkSbNLuOeX/WFCqq3Vg2eVLHJnVLw81Uvx9HCWs4DY2cZXXdIKOHSx5XIXFHV
FIGZqCtkt7Y09Z0jtJR+94Cbcc7jjTlvvGs76K/DzlCQQwOV3g2LVDMpoCSveXcKTJmINP+tDLY8
LrU43K6jBIQ43lyz/gB6a5jhBDP90ZgqPF6QZeKATg0SkpWoW8inVavHI7rzwJttzedaRB0QUBsM
+cI167hCiVzLvMtPb2Gtv4lDZAkorcfE7GurU0OjVWuKlsVGmwC7ckJFWMUSzfN1yAGgda4kMwb+
pvvz+Ltu2C1Q+EIbLzbyPNMIoxkfUCqgfQ9Ru3J7kGg1YAJt+2NRvtfl9NU1vFEiZ5l0IKv1iSFG
hygPUfg7VOVbTvpzCaSIkgl/xElbeHjeHmfgoSRMFLwhMv2s0+C7vq9AdCi4PLdR05z2Yw55K0Or
AjufXgeOFuOCd78TJ8wmYW3edPM1er1AQ+9nfIQ/cdPT2KUA63tmlCcR9UlscA3iBhJptHsqdarE
4iHoLSJHhtepa79qF47ZTzLoev+D1gj8wHPTF7iJ2f2vlXnc9WMguX3l6Zagxqldevyw6saydnOp
ILTIOQ9oMamjnpYrKw6IbfSh9t33wvaYvfPNl+C487NeG4CrzGMyrupU8blQclV+oHJgqdxHgw7s
WosoDwbh5KkxyLaEELFqPbZ8uwMwBReGmWiJNLEq1hKmINYLcEqOOTpeUrxkjVTfcPGxDhbeXXcy
9uBlRtVDkGfJbsKmsj2N4wGCqhQ32OXBuR17EIA7nBshBcn1NGsyKve01kWbFAuQizu+Aabh7iD4
MHc0s2joWEw9zu9axRXVkIapSHXps/cAYoFzIAFUjBPQTNpVYYk19X/DTeSVVUAp1StWo7QPo7Xv
J5auDQvfdevt58+CswdzCgTfWHyGoIVNFkm94nKysBLrdeGDEnvizSyXbe+fg2B5WeQhR4FWfAlb
jeW17QJe6kV5VN0WLbDlrgJP6pxNjEY7ip5H4H8PVb/PpXUQjVuVXwomb28cWQTMhiBzgvW/Sc+2
fYYSid6pbiNaPWguFe+5gwJd+5x0f5LypL4OoMvOhsiZ5j6wNyC3xmGhfX6+bZijdvUJTKBE0Idd
DWGvukph8JwtxK/AniJ5uteabQSO8Mfn6/buux4wc7BFjZ8yjptUF89fxegLSDapxQgsiZYvPdhv
Qb1YWhSIEAciykTilgnO+qyZgiaVVHcI0FRZvAYovSlbfgKWW8qbNbITEYAXqpl4+7g9Ph7n3YW9
sM3MKrR9IrDTiqqrq05YHHPv5EMFfsF5/JxQZu2A7BBxTECaiM7uebYvbndAGOSsTsToJHEEO6RM
PCk0fdXrwIOQ1VFp6hGPQnJTisB0hA34evdlzQ9vYeEXJY3QCe2tBlKHv0oI1rxxug5VGRRZsqco
HcDm0OUjtIp0/M++mZEEfRldGGTeqokjohnFlEwaxDKA5TU7v1f/ojU5LAyw9eapEQ589aLJffou
BSP3K5/mbABOwaQ6kZjidpf7SVU2IAzhWluSCqQJ+RCYQIPLpPkvheC80cdN8quZamgTgfEDZKWi
B5mkpAIQSQni4a0nrdebWah0aNMU+dTIIhHdOnlTqpkRK2n+HqlDixeZnHPHFHRe4AhDgVQ2RugI
asehQuz+FxTlIjZBPyCDAQT4+FWlfZ3RIfXk7GmCr3tr6zYBiTzaNnYxnySlUVReaoJ5rAe9YKsl
AyiyGm43EdGHeBQybLWpYG5is5en/ktRgjo16rRD8aUVhFx3uEmW/F+pXsDjkFbOSzvMJfBrjmne
iS9jLSW70QNCbSHXz5w8oH9QHcTF/n/Ck8zrQR2kMQty6FuKCcqlIae4bZh1VGsX7m7mBv2XnZn7
XIPwDUD+jB1wznj/Q9p19taNA9tfJEC9fFW5zbousZ32RXA2tgrVu/Tr36H3baLL8F0ifrtAdoEA
dzTkcDiccs66giw2rIrIuckWx/a0Yjb8hhQpEE6mdt86nX2s1MaXlPYvUcX+VzpYDvCGoRVR5syT
pSBR3FhZOIbOD1R7r59qxle+/zooIvBERrRGE2aX5y1LVBJpxZqFeb4ErdUfU6P3JhS3ivpJ7faV
+XcdhH/IY7ylM8d2Y0mQZ8FGdYlg8q9yhWNCzIX7hxQm5qnqTiklRcGwujljh5zz2jl3Zt+fRqc+
ZETgGemvbXzWv9LwEtGRPQdsMVsip5hIC+g1srDVV9mrinj2tFlZ/es7xeY0/hUDtBS8GNHWh7bS
y62qq6roMfabhY1R7XT5IKF1UPVae9qvyEkvee5jCt3vMlFyg3H8f8ilf79xyXWdaJJmYsvM4tYZ
933R7Zz6fqhFCnKXcaMfc8yMnChq1VAy4NldHifBu5HnLDB48Gv16EHYaCE5uDxHunpqhzyl9CLH
Mvr/RJg6XClogKSsUaDDkZnjNNVG1syGhMPq1PtJ7Vyz0BHm/F08+e+ObKSwh8gxEsxYxZjmVD6b
Ue31Ktx0LgfV8tppz9fNjnuUHBv1GiRP0MNKneN23eQObhbIwiGS0IarGQAY1Egq+2obZ3twkgM8
viYi5gTeMgIAkzpcQCfg5XopNC4jBWaWklDRX3vwgyN3jmmKh+uacYUA+w9pO4w9/zFLGEHdorZL
Es66cjsa8m3cG7czYA2ui+EtILj6QEOHxmk8RJnNGotiXFTSkNBadqR9sfSwjH2AR/pENPPFV+i3
JMbrTSMGQiQVlNKwuyOg8vCavK4KVwBa+SivECJ89iqKJ20e6h4CGrkI7HkvL5i6iQXGzXM3KEf9
EsIcITMHRIs8VCSsMSlDgio+WeV+FSUFuargSkX2kT5WZWZXNDQsr0SesPltIDeIDksvwW1+fb14
qiBIp4NXeP2hm/XSjMlaRUCYNkjYJoGOUcvIc/AMV4PrUthX77s72IphjqiMAKuztDQP5RYD5kgy
TV67Kt+UpULNc43MCGTnRe4jQ5UEczRgxqy3MHKvS4Mr92BjrJba06yl3OONKgV9awJ4I51jf9TW
0TPmEVxzi7Y+Xf9q3gZsPpp9pbZKXaNTE2szjaHS7LU1UEzBvcyLbWhLugFbxXP4jwLwmGXx2PYo
4po3w/Dc6Omd2o0uHqegy3ydtFawEVyV0Kfo4OmCHCU78dHIcVUNypSFhdNn/tgb8o3WAnjGaTNj
f331eHclpZn7TxSz5W2rZ3OWDVnYBVYgwr/j64G2OHTQ2ED0Yi78NZ8GpaXrlmNWHvUAL6lXz5kE
7pd7OFCi+U8Kc9232hKvuQ4pnYpaKqlPxpJ7zvACcJbH64vF1QdmgMkLXCq4xy6PYYdm/XoBrEbY
py+G9bDGD1P+EWXQvEVrMxhQYNtSzHxolrxHCIjp32XSXWvFeLPzIAyfeU8Ryir4nxzGbelORyR1
RSxWDFpg1JgxlDC1Ji1eB5QdELF5jgJozESwgNzQE13i6Gm20Cfyx4DRghINqAYRPC1G7SX5HXLK
e0B2zeME/ovUS6J/1Njy7A6Tr9e3jmvneJegfxFNA0jgXm5dXanZrE0IBPIs85rozalE0xNc49hI
oH+/iW+QxdLbpMPjbo6ep/mE5LA7DZ+va8F1RLSAi2FMw9RYPMkkNc3JzPCEs8u9nHoRBn2VwOl2
GQjURF1DvHDjvVj8v7KYFeumkaDRArJIjX7hCniD+h1asiy93amGqHGIuz00rYl+TFQ82HxUYq4p
Bk8QQtmxLAO5tLyvqlyQzWOZPN+vN/w0naJDtIZSxuUOWTOdE2wzEqJO6Nidi1xel552s/0iqUFf
fdYfAXQn518wX56B+q/TXCBszbNfT8Qlarm7vpe89aWooGg9o8Mw7IN5kPp1mfOChKNcBmXxoKKt
YwFenl2ge8oRBBA848QIPdig6HQ7kkWXqlcRUrypjNgxP1Zy4TbOuQBLyXWFeC6FHmzKpA3sXvb1
uihOHc3g8AiHXjplWQF4mDyoW9klo9JCLQD2F71bGZJoUpxnPGjiQBcHWl4xVcMEer1JeqWRkb6R
p/KxxJ5NMzle1427WRsRjLskg24OEpBFQyT3TEt/VIxzprW7shm82dIEmyUSxpy8go7XSoZB01E7
MoGxEUg7bbqL9TkcdVsgjOdStovHuC1pmBWwbkMYqZc7I199M9XdfCoCK7rt8jLIVWGYyTVGDXMQ
CKUoShQTcxR0ylStOxIWHfIcbons3uB1wHEF4XuiohfSLFuAjNtFCbjTQcEUeKZ0YH9dKvWHXvRW
46ZJgxZUhKHDP0VrdffFQtIsMKYl3dHUKyiO2uk1dlq0hFhdJD8ls5VGrjmQ6H7IFTvC4UbS8SyR
fBaEinzdHLxqUDYCnCIT8ij2TMgA5jf0+yE/pLhxfwA6i+CkcYVg1godnfgHU5KXpzmKUftdkM4L
pYi46rrHDKMr6y/XTZ57qlAAeicJh+9krVDKS7w4CB6BE7iGUsCzBtWMZvzrUuh6sCkv+Huslo25
GLANXqqS2evQ2uBWCjEwMUwYUkET3UnYxsPVBX3FloXmWxkXwKWUZO7KzrLg/oBW6HjD03UduNtB
Z21QogEuKNsWktnAr+9s/LrhPJPs1kpat08+X5fB1WAjg3Hgsg4e6jLFi7kDgecxqkrJbVK7869L
YfG2/r0i8ZalzU4o8rOpwbWXIjQx0jfzulty96t9XtwxRuPqATn6nHwyDnKRefKwN56vS+b5PLSl
ocyIBw9Q65gdmhcgGZi5iQsqLZagiwfgTFgluNnHtbqRJjlUjVJEQc/bt61M+vebiE0Z5DLreh22
V047kB2cAQUSdO0sWFS+aiB6M5AWR6WBdQlp17XTZJEw0TUfPMp+k+m+Kpf3ziC7RSuoZbCdCu9b
iE41A9chjP2PVijw2I96HY+wdVDKjrcJiIhObQk0k9Ng7vuvB+fp+s7xVhGZZFSK6dQZiJQvV9Ga
S9S6eyQNmuo+N1WkRAFNkVXBdSm8RQRLKHrj0FaOeImRUqdaaRSjhL0yFh+z10sH7DnnZpSLsK7K
D/hXOjEGIGF0HqBYcqkSKnJ4Sq4auO4zYP01+x5044NoAIGr0UYIE7VIphkh26IiXKpmLxvR+Jnu
Vm32osj2teHh+vJxN0lHexgatOnBZmywWspsbBLY4Ci3bjU90JLeKOpOEAmhGm/OU1Y5ZJJLCCEo
32VrtMf8OprFUsF5EolhXuGOlqOMKeHY9oM7J3sinUVUniIJzKU0FuvSxS1NKaGhqB6BaA9K39QS
tBNSl8ZefaBo+m9P2MTVEhtzrDVYLtvovBGQeu36gRoZDbCQtEIVAd7nckOMKTKqyKKHJjNdy/mR
ZcQvAZz2AdsywXBApxIp2uqlFKVsekeToIchv5XtOU4HwBR86EhuhDBbUqf5ENm5TcK0AyqJge50
oI6LyiG8YARjK/9pojPVAlKnU5NQT20rp+Ylj26UPBC1XnBlWMA6okD6lEbqcrUytCHYXREh+E2+
aMNbqe2nJGx0wc6LpDAeTFnsNMHsKZyyci59TKojnL4fR4FX4UvBbBxFXqeTtpe6tCNesGqW5WFn
lAc1OZHeAYHq3qlerlsY3dw/Tgootv+Tw9hxbKegrqgxc4ceB0d1PLnu8ERZXBtUeqn2Ix9lTxhw
iXRjYuxqQKW7JwVy4d8z53m4tYBDAvST64qxLW7vlzUS+ggK0OZGG2svVxAtOLgusRZhud6vtnqY
NYADd8e897Qe7xXZ7fTXen1qVrSeaXpwXTrPzWFwGfc2OrQp5N2lcH0t8Up3ZrQjgBgZ8LHt2Uo/
XxfBTfjRmWEVKReAfrBTlCaRlc7JUPWr9SjxVDnf6+lya43AkMk/acvdAJzREj2dRveX01B0aVWU
lpAPoP+DgPZSO1C7aJiSgfNbq28S+lUb18hPveyhvP12XUmOqYDyUkFeDqIwdsWY5wrgi2WeG4yE
ovMaqT99aHY5OZSijBxfDjSxQUWrWywDbLNKddYobR7auvQ8693LOFnHcolPFZ6jAsvk2AZ0+i2L
fsvmLo/lqgHpbZ+HVn8y0gBaJaPAR3ECoAsRzAapDTGWyoI6Y4MLsEiBvqdq2X2bkwfA6RwckNVc
3yfOhYsGdsCd67TuiF6VS50KTWu6SoctysmXFS2ztqisyfFTFwIYjXI777S5R9y4SggYg0Zd9nFx
tO/jKtmZbbf/W7ztf22cQj2A/wb1AhasuG57Q8lBZxVOsfkqqcY9aMMF4T3X6CjrAAbuAKfFRimz
s1rSvECnfvDKn3V/EzuHuBaEdNydQZsekJ9AyIX+ocudmTs5AqEGHHyJgZfRNnbJ/PfBFq6o3xLo
F2zseZVjJ2rSHGcnMV3UbjDB8ZETs5FAT9RGAnLzWrGskGCqDw3ad/L2J4qpHxCCqhAAZ3SUoGDG
l0KMzFKqOMd9UVg39Y/BOUaCO4G3E1sBjBbmVC86KSFAq1xMsE5EcAZ5RwR1LUzpoPIkA8fwUgG5
lUcdZWIoII+1qxsxBimdQ65argU4V316UBb50VCTw/Wjz7PirVjmZM5Ln09lXeZhEp3l7lXSkf/G
WGYsKjPx7ju8G3/rx9ypM1JQmalCvyy30zAqVcnr+yn3geR1nxt3+aLcLanzvZx0E8X0SARfTn+e
iZQuxDNhcqyMg67WEN9Gd2v+hKEN0FAMgAtajMrrIkGugb+qKCggY4OyzTsG18bk07FL8lqDNJDg
JGiyVcHznp9KQwTbyZWjalTCO780Y/V4KSuJ7mD30GOxDiejOpX5CVQg122EmvYfawcwLrTwvCdq
mK2TLD1r4xXXOERE0wM0EZaqRSKY7ckTqwPyGETo+oD7h1hf0OF9Z5eisVP+gv1ShQWpJJaDCWkb
VyspaesL+FTWZud8yBlhyA8RD96xSEczZ7lGE2HTjnnY2892bPtwR1PdCBwG1yHRjCD6ZjGC/U7f
s7ExZZHaSOqxZJoklX7RoBgiZcZf4l+9X6S43RAFWzihSNVdqrL0pVopNaR0iulj8wF33yjA1R59
VRGYGU8hXEWo4QBXl7KxX4pCs3VpFb2Sh05dgf/GymUP+e9FsGw8S6PQFpADDpQ/2pKkVTVGtHLD
D6XowtaibxSFIXdkUdWbZ2l4veBYotaBBm7m5q7H3q6MXINFo99nTybX1rzUErwzucogNfxejaBh
9uWS5UrV9rGq4mQiDBk/A4zM7gSujBeMArvuPxEsdsKi5WbSq9iVAmS6bXZYxrMZ7xXZAuWQKJfJ
swCNdl5gng7zJTKrjpaSZjXGIuyaeIeHF007X3dlXAnIk2LvVfSF2cyzMlclvJkTxCKaRFwJ8ILl
B5rrMA/6WwLz9C/qcTa09+dx99KR4lQOb3L+HFu54OLmXqhbQczjKomtFBgJUAXNjlF8wsSp9mA8
I8+8jDsd2GbTByKsrTzGoLNBc6aWhnF06WgfRwuYAsHLh3dogEmJeQNAouGEMttjk2EZiInHlRpp
e6k1XdKBZKT/HlUiQB2uJMByoNsf5xNDlJcnpymq1hoUuGhN/lw19w6yCqmGGlghIorhHVEdrRV4
XWnoJWNb1hKnj4CeMr+/F7tUO8IYiPBa45n1VghzcOAFSJ31cGqxaSBrcAKgwQd2HxjLCq2r4sVj
UTU3t02mD9E4jJAwFR1mg9AgYrzKhuAtwl2rjRDm3tRiRTLVAmulp4XvDG/0gAJpxL/uA0RSmJB3
0seYdCmk1CWmBPPRtrzZbsCXBlgTwWVD152NnABFB+/pYCoRSZfLVWsWvQQCJ/zz+NV8yx/LlbgH
Cfwc7RdRsYnnpgG9DYgStD/hTcrsTy6DkqFcsyJ0WkAsr2U7/exi4OkkiSw9LGX5MpqDCEaae4Zg
0+DkQd86hqAutVPiCdzlOSlwlUYofc5eSzpXK0ffnF6vbxlPkmEiU6+gyxTxFLNlqZRITVXmRagY
YVeXfp08ABzYlVrBcBzPNNDaRWEDQK0BTvRLjeaprUcnLotwCKLG+9GKEF5Ev8+sWF2Okt0W0EO2
boYqRNt1PN5fXyqeyW1VYM4Q5rTmsgYtLc3lzNMNeammG/ToeoP2itIApidP1+XxXA+AAtAwCXYi
8Mcz952CklAJVMcCZ3YBQI/uDh/o7UM0SFOl6IxBJMJcCmrXdnMMYr6QNBGm/JqgNL+m31rAFluV
VxARUR33YkXjD23BQac/PN6lERQrIs+6qCAv6u67InmoUCKIZUy2ZqbkzvmPuHyb0p0SrYKt41n5
VjCzlO0YqUrRQXCXtJj4Aw12Ou6i4iEXNQbzzBB4hDS5TRFfWXifPjWMcnFg5tKwt6pTNOw/UvKk
kIe/RDCWXsj1OneYpwrfFyv1luE0xm/XTU+kBmPqwOzJ4hnA3yGoV6YsyNOzNe//fyIYx2PmSeS0
gMelK4U5CayUXgkOEF8L2h2DTDnF1Lo0N83IANjV9kWoavG6wzMMdHma9WYsShxcV4bnGvBORLoA
NwVKn0yUkMVlrZQjJNlzD0yIRhnxkDPQUey0swxalbg/D5HZHNamV76voyoq7HM1/S2fbQeqczCm
GKBaD035O/YrIs8f2y8bYII4vnAa7NntYymndUwcIbv27Apsy6uni0YDuOd0I4Q5p5I94Qq27CJM
42kfx7M/jQ+prd7X0wfiIfRm/dKGCfHzyJHNpTDgiQAYigk0ZF6sThBy8wIH4Lyi/xtwIgiGWRkE
QEWNERWhlsjAtT53duuWsuQGgqiLl4DDHUHLoTKexX+kxEpQtHSS9q6LpLpg/0we7acxOQtvJJ5G
W0nMJW70Zlfao44bEKwPSfkcNW96Pu76LnLrUfQKo3vNRngWpQY00HgOnFfm9E7o+AZLE4SRtwoA
dRi1uNH8e3vwlsjNv5tClk/eGdrKY5Qbi3RMlQwmoa1DaI3mDAKuyrNL0zX7JFgwPoCO4nk/Oa/A
Ndslk3rqB+Oro85eQ0yB5+IuNDIcFAESdLks75UcjUBrAzNTOMinKdF2Qxd5VnnTG4/RpB+v+y6O
LDwM6LwShbj/o+kShBSLjcnVNJRqx7xrFtl0tRicD9KEgSyrKypwrlW5wGGyZBg0+6XRlngaBgBW
hsX2MQqrT8FekYYYbvGizwATAVb47LiNerfUTeBo6b2SnXNpBPjg93lCRln5olRD0CdvWimC2uG4
HXwMTfTKFmDC2eYrc3KkwRjrNFSdflfujA7QHwBfairBU48vh2aTcEXgCmfin9IwErlUhxTzGlmz
w9RN5+p6OgeYx5oOGHNrBJ6BmixzhECaJtN/EeBjWunyApQAwkrpm7DIAybVVxKV/jAbf0lM8O9W
bqQwThvMoqmlZZCiYfK5bHdJuivNXGClnNOJfB8yi+hewtQjW8QBtFmX6O2UhkB031vqfVFLxyj9
yP5shNCjsnmK10WJ5709ooiC2dDsKdJegQepCa4FrhHQRcNrH+kYNrtMAM9YKxY0GVXtROTgdV0A
aUUEycX318Efe78Rw7jPdDEWdY3mNIxJ4hHlRMy7VJf2tbF4U68/AtDOVeMHpXxe5KPTmZ7TzX7U
dL6u3vZ4TLeBM4dW9gLEEcs+tNoBZzmUSHesJkDLKnfGEd2zwVBLQdSdbVHkxvNJaCTFCJ+GRhGb
nX4c1ampEkVLQ4CxtdJNcyTfxtf6A11kOPW/pLApywJ00WOvQwpCUMR2HgHU2tDrgkwFVxfkKdDd
iVEYmU3zzoWCKjOVUmpehALPunrxfdQDPejp7x05rgt0USNHjPYLangb61VmSxr6ASVAA+3U97kd
/2z7VPXXqJD2Rrwgg13jGrkuk3cstzKZE7Mm0pR3A5TDleGZxcusnNJBcFfwDgym6TFChbylgVGf
S72MfgZWTJ5mIYo/gP86d9aPytrHu+ua6DxniXkl3ADIwyFRyqiiZHmtxgXENIG+H0PpAKyF0o+O
gAvygLYODDjXchW38nK32CU7Enx7/tJ62ul5DIxDfN96nepOR2sPsBu39ciR+J9Lt/SyfX4cXwXf
Co3Zs739VCbFOi5DEqVWkoVpiVio+5Fo++sCeE1i2lYC86CR5rHL1QiLoZlkj3rczpyBpyk/5WoT
zMAms7NTa1BwassCJp9owJ2FsH2/Ujbi36fGN6YcTSQu9QEKqsB3BhzasLrdd7RfgnnibnyJvvYv
8y1o5ZMHpPyua863AgASo3WMgwYJvqJRzvIKGC8NWH7zvKz9xFIMwbFhARf/VRDd+TauMgyiOMyd
aUZlgwu7BbiYtDOy79GUBpaZHerBJcA2Sl3wrbgoCJaL38/5J306oAZpgvoLE54xAJ4WYdGD56WQ
Vfj1QcwhcwrQbMYxJpotsNu3mHsARdWsWp4eIfc0Cy5zvvoUugInDbCzJuOqjCQpZAA/w7y6xasj
4q9q4pLoawKY8uGsncsfs1q52rhTx2w3n5VP8rKLlfsKGRuwLV7fca7mm29hzn2TgU2tAn5UCAZy
a/1nkoD9VB0q062JqHrNm3XB1KOBlh1kdWkYeOnKcpA/OMaEKftIfiiBJNknvUuUs9ScosXaRXHq
Rr1vOeCeDmYK6weWiWkUZGK5off2I1jbq1NUAxSMlOMFP92M8Fre2p1jN63c+Kl/c2Zf+Z65CwYe
nron0ewf78LYCmfsLEH/i15oGP5f4sKfze8oWXlCDivqnf7wj8ieU+hcLDIbLDppuzTzCg3bY47A
V1VPXXmaih+yFo7jC1o7PnBDYQ4FvabATwb6B3UqG3dlrHXpgC4Th6c/NSkqk+j6TCvkfUSdCbwM
KkgYNbAaIWmLZ4F2KSnO6khCC14WlmT0yuRTo1gereZFgHpzRgxxwEvjkfjp+hHhDfgAih5gMxSp
HYlNxm4LjWRWkWDcda6dXbPm3prvovbn1LpKSDLn7KzPQLY7ZYJQmcUM/NdNIpJB4zPiNFRDLtVV
5KTW8knNQkf9J1NnFBKrwDBSd6puyiT220RHL9fi9qCjzdfVNdPugDeWIBPBiz9gRb8+gnFWc1Sm
WWcAQEC2vqDjzpsAU4CRz2P2l2in79rChNCmhk5RBXt8qa02F4YNPk0CbX27360vfe7Go5f+Y+Ms
Ct4HvHsOJQWMgqAvzjHZuo8ym4UEAgE8dVLjFcRyE5ixMkvgWukHs+fQwqw5huyQxMAc2qVCHZnW
AncKzMYIQK+ZNIH2UiXhAEhBUTGY58W3ohi/ggY41GlriJq86rMS5o81ukbdDxyDrRDm9OlVshIy
QYil+t+HCRTH7uhlq6sCAxjtaA/XxXFXDxxXMqCXVLBHM9KsrLIzO4a0yJKPi07Lzy5YUWcFCB1A
/O0EZs7zzJaDJhEU7XHU2deQBWB72iMEpzlpqVc20dnJ87eojUSXP2+rwG0CLmNUVeGfGasAk3Hs
EBl4I73WHgwFBCfFzdrvwUWuJDcgJYib0k3NW9X5DH6hdtrlsnnoRi9Zn2JF1LPEOwY2MEnRbIz/
gKzm0kLnapJboF8B80yrydG2+ixI404RHDbefYRDhg5aIDlj6oLxIGW1aks961m4jtE+yaWgTNGu
n3Q+CObdvjx1zfiQWbXgoudtKIZ9VCA+IK7AH5e6AQoHwx8ogoTJaHtAe7BAMyu8ankLuBXCXH2K
UunKhB76cG0f6vWznqyCQ6fyzGUrgdmiaEXCxqiweIlzV5mDH2FQ3yiqkwxQidJa3SKmz+pikE5J
cZeRs4SIlRhu1hDKnT5hxE138coPpjxFG6d1m01BnK87Xdt3ilsq7aFXd1YqmpcXfTWz5WRpJQxP
0y0n4VKB890G4cb3NPcAaS1YIf4+g6AdeKJoZVep9W2iD4BEGKRycEkCCQD9SqkrIaWYK7vr3oi7
0WiWR9UEUQAGGi6lgCNCHUkEKUlro9E89YC/fV0CV4+NBGajpU5Z57nHklUKGlUn07MBwl2K2pP4
Uiz0wCEPS1khL/UYYj0vhg6nwpotf0Tph+aw5mV/XRee7wZBwC8pjC5FGjUJwAeAdbSe1cjwnekV
Rb+xzRGMArw3/juO7vfIAQzxYPtCRwyy+Iy1VdMy64UDrJC0vEU+r5jJeQDKJjr14o8YG9qqkL5W
MVFoMIqlbUTKLpr/haJcEDE407OqiJBd6feygQOGDX5JYfSBqiuo8FYY21AH+QC+RJDHSPFp7UTv
fZ5rpilG8EtgThk9v5fmYJmk7a0IG5WbKdxJ5TWGZ+RfMapR6yRQxgAZ0uumwfUMG4nUdDbHNS2t
WEpSHKSuGv1IVXeL08SuPcaHqk++tJGo1MI1RQOdZZRMA9NP7I5VpGjICg1J2TqYXm6Nw2x2x7IE
b0OTx6k/wZ5AMJWJHiv0h//YxI1gZhMTIGHOaYl73qQj5sNZ1V8xaPURewTHrY4WOopTqDKriaa5
aI2Alhs52h4doQRZlM4URGLcLQNyGGq48H4mOwITRwCNTnv4DBRA3UHLjvMXZwSQt17tHTIIgmaW
g4IeZpBwoFxDATHofPOlSnoZjV0vwQ/adeomynoAXqWDl9aIijjIXisvOcunwg2GPN9bZmA1n64b
KOfwUfZy8PiiIAa+aeaxl8SapBh5TpCbQvodiPhfmwQw29VkeVFcCYIUrjAkWzGBhaS1bDOXlzW0
c04kQL5M8lKC1ywfvaovNLDNpyRAQCoCbuLKs9GeTEE/UC1nTwOxjcmYekAgzBoGXEflVCydJ4Pj
Wk2Tf64vJOcAoNMaNALg8MG9yWaUi8ZWaxmHD+VyTA/E+Yy0Eobjfb2OMoHRiEQxTqVbqiyRAJ0T
KhEyAOngKnPmtiDnuK4RLzELy4QvoZC6QJ5lzvQUp/WC8gJma81PYKnwKp88kaPsRndVWHvjzjhJ
XnWUjtfFcs7fhVTGSSMsyKRCppGUl3iW+2rtiX9dAj1TjK8CcxSKJhTmDhVGRoKUg+1lsDCn2U4j
4GdkMCol07frMjhXDa40TAfrDt5ZDvsaTsAtY9UGJif1JplBw2vdyDEJ1gqEHkpQpcU3yiYmvV0X
yjMMdIbogHzAxDzqzpfOZJnyrKo0G3Eo5rJI+z1HHl8S7Q/nikFxCxNoyNJgYIJtxi3M1sp6PKDC
Pu484qg7Of5knBLLk6VnIfotzxjQ8QtnAeQjkEkwz8diGUzQK0BYVX4uHGOXfteyyJ2ywkND3wcW
D1NA6JinOKx/oLzVdSsDXgR6ZZXmxpEk79GEVXh1u4gYvblabUQxjzVpBS2CXuMAp2gKkPvv0/Rp
se9a5EmaWnQx84wdgydwtshqoXjBOPhhrIe8mKCWE38aweNbVLrgVublKXF1UbRPG+kfDMRfml1G
psSaNNwhmCJ2Y6dBzLugn2bxCFhs0m7dp8VPA8lvR/7ATCzFWsRTXrcx3MsavCaZZIozDA/XIJj/
NjYenvTXrYJ3hYCZBg4dxge6D3rkNgEcavdJhowacLGW/CkfZtBzVac0c4JUVAbnHd6tJMbbjkm6
DGCjArJb34IOJjXBgRzNqmcbuSxwgCJRjAMEeVc2VxVwSJrkrS7exva7rQuamvjrBkeOo4vkvMkc
3NYsnLyyoI2sZ14lFR4aZMsq3qWD4Lrg64KmMfoixsQva99Nna9tDV2mORirA+UIESSm+ar8lsCo
Ymt13OmwtNBevB/oGYpuPjLdgo6k3yKYwDZaB9AKU/ikSP2W1G47vqyiS0+0TozPAZRKmQDLENgB
9VHfGaC8O1w/KTynBoA6ClIOIuM/ygZmvSTOkgLtA6wS7VCD0elMouNkP/y8Lofn0LZymO1oNQLW
4RJyRhAJAF9Vyor930sAKDYSLA6yo3Brl2fejgynsmYgZ7WKj36YRft8/fffmzTZAGQrgAngnHqS
1IhQWAXwnmtdoAZV5aFAFx+s9XFK39bymKH8XqzBNNZe/QVMZOYKYr7vS+G42SmLj7UPfGFJBADC
sxEAT2NsFPEemskYxZdF6tvOxndZNhBppdc5fhA24/K2D9UsFNAAMoK7lnFzU6PN1mg5uPtAuVtj
7EA3BOeVV3BG5PVbBKNGFKuFU0kgfeqL7BCr5yWbPHP20al/F2XoPtci2VXQ9Dg3T31ru80jqXzQ
kO0rhfha8slIb9pa1NfCi5poTwvMCl0AeGxd2tSi1SMZB3xTbFVn1XxMlp9K1tyopXbbavoRhC2i
NnWq5R9GhvYW+u6hs2bMQufyqo4AdAReRHWvKM2utn4ONCNd3JjF83WD5vWfgUqNzgGibw/Ww0QA
NcihqloFepZ9Nk9lKB/ss+b3O+NmPKi+8UC8IjAf03N/t/4ATKGvuyAF8yW09fSe7hc7ay+7Ympk
rqX9/ii2/j5LBWjVCT4qUnGI9OyAsNsbHf2QyvaeLJ3fA4RSH87zont2mj6U3Xxv9/YXdPrurq8P
rxVguz5sFQSVkT7qdFwh0l1xkA7ktjhFO+VLdADuZJjth6OIKpluLrv52HUMZGKqHWjJjJPUI1Kr
M72zBkyzJpOrzl/GGrDhguwBz6q3Yph7q4Clq1KCJZ7HR7Xx0irAJUwO8E+9QBKvKq2juAFoaeTt
ECdR37UNxFp91DILNcyh0R8do/3pxP2Nnhu9u6ZPNqhSSVCirSFqLV9pTcHdxnOMeNrjIYIXnYJb
4VJ4N0iF2gDjNyTaPlotr+mT3VyJutJ5Jxat2WhlQCMkUpTMasbaohlNhp4+uArXzBoJ3ZhgIXUw
IlGP+j9JJwlKVVyBqNcCuPudCZVxSshM9f1sYk2To3000l3htQ+lKI3AXbuNEGbtFHWKAdSso2sQ
tZoRMISN8121BSeMd9YxavhLE8Y61mREA7ZppOHOFWz9OzQDe5S2P8340aHuLFLTn16C3C9ccqPt
sxodarrfh/Jr91DerzfKV22XHXUPr8V7oCHslfm5T0+2qPVEoxty7VuYm82RWzx2HHyLk/jxTfIz
8Yyvxg5dU6iE50F00kJlh4ut3E1h0t/Me/QUkXv9pvg2B9Vd9E9x19+SHXHnZwfNBv51J8eNarYL
RZ3F5oSOySpHSQxrgnsLgAoLfxDEQLULltQrkPQ+1d+c3rVh0N5yTI+zdDv97IMUdLIHS/AoEBk2
cx9Z6qKmKzXsAimq/HPqZ8dEMFTE87C/tcU9e6mtJNd9AhYqmLU/nM1dexYs53WLRg3u8vdTI69k
Q8JWy0EQe9e36vryYF7g8rdLPZoqg+4Uosp/Kn/1ZF80z3r91IOx+1KEI5EIAR4+3zRv5OI0mQfF
vr+uhWiF6N9v7E0y12HKaTuyNJ5wRt1OEbFGiNbpD68SJajg0HXK3VEDLijYE34SoPcgv3FdF17h
G4Dr/zkw+KpLZRRce/FoQ5QfVbeq94ZG22+ZT27V4Cm+mZ7Txn0FRqO6I/fqzYLX9J58HZ/zg2hq
V7SmjIPJ5EjXCVpCwtU+VzOitEQUnFO7/b9dGIKHS0VXRY7bZsB1oKPfWnOJr3zu96hg3oFy2bor
99fXVWSGjCOYwKamtTku7jLczV8GQT2DW73Z7BqbfNBAMNrGVJn+53IrefMj2efIRC2u6tWPeNyl
h7a+narzIgoVuLn5rWTGPahJWy1KA8Uqt/Yd/BFmoxsf1G/dsTlOe+cWo2wTCOMEdkrX68ruvbeS
b86cPiYYDY1gpiuwkW23Sned4Y5+ubxp9mMyCIxFJI1xIo01SxIAn9Ow9TG1+XU8kGPsKV4S/L+M
hO12mBNJn1OVOhLJb5J6R7Q8aEzBfcHVBewhmAFCoQ9jFJd2n1uDUyPxBl1wdScndJNpQTJ7xZfl
RgSbxjfLjSzGONqkTMw4+x/OvmvHcV2J9osEKIdXKthyaqeOL0JPz7Ryzvr6u9Tn3jM27WNiLvYG
Btiz4RLJYrFYXLUW5o3ngEQZRGJMIhkGbdEZgMtUI0RS3oScBEl6CFsNQOhkoerKQlfTjjQxCwB+
N6ZcfA112uiDGDSjjqNAC7vInAbtKBcSE209/8qNZ15YoXxFk8fe42fP9LaJNTnaknekjb5BuhE6
ncNqaL97MlxYo84efZQGFdVinP4hSdHz4Wq9VWj/P0nthRHq+Mn7WDAGft7jmWCP5fOYcgzPZy0N
deq0stKUqQELRvaR9uucZyEu7l/bLsZAHSjoQgqUvoUFTnqJWtn2IneMWieNbWBJwn4lBJ2VQ/JB
R8Xw8a5mbTjqoMkTNeLr2SHS73CVLgpbWHPPMio/7mM7/2O3/WAcZ3gtHROrcKgGw2+BRhVj8P9m
raKKZtjGbWgWQ5oJls7no4ILXTz2BOLP/SESdAgKl5M2QWoml4plKwpZuPCyVEU3bBPiODQyiUWl
Ng/4dof8/U5qhwQdXnlRpUAE8hx5QD5eFcT2xf3QM2bkbmoMHpNZsQTtQvSTkypMoirN/URV7Jno
sIG4t+P1pdVxfxhTf3fTX1iiAh3fhZLujz7Q2nViRiraZgwIy5+HY4NOxmcZAhUqIhrEtiTh9Nj0
3TFCZFuRcVUHWSrl10ptJFwmpZBsFFMSRpJAOt2wVU9aYZ1Z+frdlbswRrmyNPF51w7oWgnC6WPs
fcnVsmF+Xgt4s+zQKjVC38zRx4pVEL67h6CXC21bPGOjA//60IL6aaUEKWDCjffLQHU07J9GceP3
TuU/RUATAZTyeFrvjvTC4PxBF/lFogicF3QwONb9AmzHwCvtBrDhBAJekRTFCqbVY4NzDL3ZFDra
LAD2QZ8VvY5TCeUPQHuweb8jKVuNQv2iCugHemzl7nEBXVVJBsfxTMp3Paw8hLCePtTRxtGgqTcs
oHkVycRn8RjefYkFWGNeMHTaQ+T72k4PvOCo5RhNBkaDCZ2L4lceLkYuIUK1R2MqyUtAaVmY1B+W
N3oSIT0D/0DjK57gqOGFbZB3EEyZO/iGzbhUV8Gi3/of/VHrSXtID6qLU/iXyJFpXSyzw+jkKP+2
p7Il1TNK7wvWbepuSL78IGoemj7SY3/+oNHUHMOObc3MF9U6cuJn2YmfpPfoMDGPujl+PpoF6jAN
klHqPQ9GeYw/2v/yrMrmFpMpbL7SPetic8+jLkdIxR8NTDdaxf1Meeb8QXMZyezHPvsjEPhoPNTm
n2pZCcMeJvDYtDOg0rwzanODSuta3FfHclmY7RJByBFW3rvvVqvW5V8ff8J9f75wLDocpFCOVVt8
QuIqlryIVw2piIdbL+sKcC+cX0wnfZHzKtFLYwOGQONTNYeiWIEHG4JhL48HdC/aXJqhzisACyeo
nSG8oVDOE8lkwU0lhlvQuUjnT5WuZhiH9FQuW3vAI4xnFu/yimi7fCe7vj2thoV0UszeGa1wkWRE
trNfkTPtRmvYBZv+FX+uRBL/CpaZqTAyg3s9XgAZ/jdS0G0u0RQFqGHi+8bspQLwbyubRUDCBJJL
ZrjLLF775RlrFdeUxxN/Nw+9NEyFqKH21RQ8WghRZm/yJDK1tUx0K3VFojM2zr0z7NIUFXymrCvT
tJh9yVbcao+ygD1XPBkDYrkSFW18uZGgtQQr2+H3PnYHUpPO7uBTfyCz4RpPKaPWwRoVFXA6oRnL
MIC9xlJtw2mteVwsVQjWNqRCjswXemh0MDIJhNtNqxg2Hs/bD6D1QVSjwUoKeH8wDHQjo30TVekC
dOlmvhJt1VJeiifebTuz22a74SVH+G5/f0IC5vEX3B0jmjrnZ1nAliTKPYwp5CNtwhltVAf0xBrD
Ry09ay2j3HA3EIA+Be2FaIsFk8p1JjCi0cn30gbAc4WUWWtCni0yrMk3mYrS9w9bNAighR4ZByCV
16ZyMElmqYQuAemkgf1ed3p0vujhyyAITqeLJp5gSYveC62VwTOE5rmtkn6mYCB5PK93H1nRsIfu
TTTQQap1vixc5I4Rn6pD5GHIQmP2xW9fdcrC7qAq8RbyHxWolNRpIEaU2qmymaQVCxd5j0ZBBrX3
LNGAXjdUea7tI7gnujLM6PRCNtv4Sx4HIoMrMuuX/XcaOT2kSHtXGFaD8Zsx9LurDe6xuXEQWFOa
8ZnXA0UuAqDIRb0jiKtD/h6CMgG9SJy8zFveadIFHqHn5n6kjWYjH/imJNNYkFkdhaWlNZ/KN1sM
iAPogoEhGhQb1xORQUFNKZK5Fy3OdJJU3KnNjVPYQE/PQEulHSVRQHqgv0GxFb8zpmI+Qh8Zp47Y
uCmqiivQcQEhMiuohLMsvXf+Bt0n7hTJu7oFY1rq2/l38P+hIiAD64sXXODNFZBsXg8bVQ4/b1r0
5UD6pdG3ob7pi6eBxdZ4b3LnBhZ95sLFjqO8PMvDSm1UA6dL1a39MFuJRYuRlecyEHFbaj6nSngD
QdzX43m952GXZqnigVdP6C+aYFZcNGhM8IvU5ryMeFq5bcaWsZXvnW0A7cOTDdDVAk1/PZOjKnFF
M2Em4+IbYoI5+m2ZylH3zjPwHoFqdd6zIn21reUkCDgUvOAZvplL78j65Dyz4sgeW7AD5QIj7N+t
2IOQHW/tqP+iU4AKk7xY5v9pzSkUvIzWn34J8v+yJll1MJZtwjlFgFcmdE3zBl4QwmUponDbTLZe
6J9FwDMez+5OMTppQLwC1QMgRa6nuOX4ROYCrKckV4QTnmMJHbkaq//ubtoFNh8FhSAQI+J+fW2m
H6NCjHUOewK8LpLbNjHhYw19kZ3VRTZIV+TCDDMTbz+P3fXu8MC3MrPpAqf+81Z9cRZ406SkQRNB
Ba/TZ70FZVCt3mO46d3RgXFCgaQQ/AiI++vRiUIjJlLRAp0ehvlaz3jJjKU6sA2Pj9xmEhsH9U9p
PRb4T7n+LvWlum5RbWfUou6RfAB9BaTtDN0DTp7KBZuqiwwOFcdNN+792KrCnkA1kUjKUtPsfLIV
TtpCKKqcasvPgndRXnrylkMRIp+1rBt/+e+Tf/k5lKdDG1up0HADqKkWLVuQvkzDc8axfOteIAQP
JlrYwdaAnnkq0ENKOOv7EqdMWmu2ZnyMQ7XONTQHqyBxrP2dJpakzFksypRjAWWOIsfcwoSdbICi
ioqD6PeuAzGNwqPgq3tgdWw//uS0gXGgz7vv4hCbraBahN+f6Vdn5sRrxwJXaWnEvhEdIdP+ynnN
Dh1SrJoUlYf+x4aO3i8Q94MJgO5T9ySh8+WBi464RJhdsE77lQ46mKo7P/aGu3bA/WOgtgxZElq+
k5O8JgMMMT42UWINfuDo4Vr2SlcLGWimu5N2YYjajcPgZ4IHafQj3/zysuepen48EMbv0+qdAFOq
6jTm8dHQ4l8GuF0NlfXgSeew/1mUv2OQqYUHYV8OhGUaH4E02FbgQcA/whrqbri0ugOUxcxSxr38
8cDoMsuNVSqn8Eol4SQOI1M/Bmf84+1lF8jBjfc6vT+2dGf3wAf+6ws0SbOvcp2Kkzc+Dnrt8ImO
tsqwdQaDZ3X+UcHh/44IQLqZjRd9AdQ8ojoKxGVXxccoMdFCEYFaiVQpkTfZgl34uz+qv8ao6esC
JUNhA8YK/Sn97HecT+oSYjhWRqA1bw7bDBVOq/23KHszRCoS+aE8ij1XxsdWLjbjhHocMIpg1GJR
eFCJ0o8dQTWQjIE1YwYSX8ciryzUoPA0/ZB44n7CPc4rFJzl6mpsDk36HjL7we/tMxEUFmijRK6E
Y+3aYBiB6A7KmsZB6k+CvhqhrPnYC+8amO8nsgFikhvyE5HvahVskMahNjay/jT5rCv+vSlD8oE3
BQRXsA5QkagFi2FSaZ53yBvR9ISnmYQ+rFMHYCVg7+SSZ1z26QTgZ41w9RYBjf1P38L1lAkF1MTF
MuAOEMZOR6ImstWGL1X/UnSjmwKqUVptezJyvBG98CHJ5ZR4hqOUhRnljCh5uxkA68fDEJgJcIaB
nfL6U/K8i/OyGLgD+rhNqRrsFLp7RsTgQKALiRgxJErRuonXDjRq4y50bSbhSq30ssg/rn+Nx+hN
UVfTQgHK0Q2/ZM+sC+abwm1EUaHchgHhRotR0ZVL4AsyOVCS8Kg2KIEjlpTTItsn30EoOH7mhKxS
2J2gDPZtpDYzghuKlXQOoHH8MOAOGx5zSTHrIF3IxqvxpQSWIpitkKwmLdhOaLB7vDfumQWpGSDj
qGOghZRuG4g0KQfxShcea1wHLVXHK1JqdJrtSVV/jNIyczWjRx2l6AM3Dkvh2cAl33n8Ebc+hDuZ
LqPbDve/WTzienG5LoX0WD2FxyIcdRPa39g+Tc65heKxWJOpey38CJIbc5olApNj3DDda93YdwIf
ZUft5NfEGVbRsd48Hs2t51yboEYjtYqXZN1sQiA6Zzct0VCUy/TDNCXrxF+iOd/+d4sIneCaRPFl
JuS6nr/OD1M95JPsWIFbzCeTQTJp4xtW3pqdLBOV9QB4b4SX9qh4JymZIMUK7MmoqPMTCQpbVOwp
Xs2AyeQsHh8Pj644/izahT2atMBLiimMQ9jjBFNvPtWKKO06QFt/UyzT3OyAOgjdpswRf2QzODTA
H7ME/eg68vwNUCQXcUYhQUfHy+zDFzfMtE74Lta87KiWDVE21bjruE/P3wrtOc3XbfFVF7+MlOjf
g3Boct3OcsGsw4RIQ7iO85wkfrqaKp6xc+6cBPNnYekRH9GMR7dJtCDdCNHXhs9KLc7fqPomfRc+
JTPQCP/LP9UpqRbKtndrR4SKMCN43PEDGEf/AliDULqh1cCiJgEkUY3yo9AaKF1YLYL/YiiQMqDV
NNlqjI11e7PAWHF1me/ewJr8XM8vliBr8ThYSVx2DOTsHB9FHWlQ+uwX8YLhb3eCxNzFD4IfXP0w
tDmhuDBU11UzRmKSH/vmU5Z7Ynjr3sK+Su33bwB2vkNgzvRzraDKkQNusi4ZN5sftoCr+yDaq8GG
DJ1FrCoKDdQHjK3Eh2rNy8fSLjb5LnHlg3oQV5Hrr3R3OhgfwbE/KwvgeqzKNFyW4ghd6NBxElzZ
p5xd0SE/nqLweczAidLVp7AMQVZogdocf+yhoAd005Mxok2xYwkG/9xDH4199oKLya8KPxsQweWj
aGYuwJnAcjXrbNks0fawHpbhwndVB31+YCkXD9I+dnJHXIqLZMESkb49GudZQD0SvFtgd+PpLq6+
5EGB7WMWVGErF5+yuMKliUi8q3ALKT82itOD4o3heyKGRw8frftocp85rNApcz38Ui2KoQxL5agQ
8Rv8ptAo3fobCALtPZI/sfA3tyuNRAN5JBIcZDkyNCSvzfGjrtatyKnHt+TJ/5Azs42I+lRscVWb
IotnpHE3GwsYMeSJIG0FYGVuerq2FuOtOPaT2DiKht12bgL2d9kcCScprGm8awn0BLNiKUZH76C6
K+uqzRPj2C27dfeancqt+O6hT0Zfxk/RoraDTfZHrhlmWVapfROPCZ6rPFgdg2/vwPXfUOAizUIL
Klbcn3/pyk3mmbwYH7VL0rby66HGTBYVOghefQ485aVK2mPFAwVuGuOLGHzglQjuumzRxZSx6ts3
dx5ctSEs8vO0j9Y1+sbtFXjVBCrWO7YKYO/SOjZ9f7FTnx9vhzvDvLIy75aLYCAkXpH2U+8dU+K8
/nMZhBoCdfHU25zjecCIj+0OeE3t6dzvvZYUBGX4xeNh3F5fZlMaQrkCpi4c19Q4ygQEt1wveUf+
wKP+/mU42cl75104fhSa3quxZ6mi0e8PIGXFPQLEvuBdAu8euFSup84beV9uFcE/cUt/HXbWsDZA
/L1KnVO75H9VW32XvyqWYjFGOm9hyjFV+AMEs8BJw6M+fW1WQYl2CuQgOKWyg9tKbUJSQgJ/vgTV
idJhyeze8UIQTqPuj4A5a+1SG66sdKPsszA4QU1noaWkRzfGk5cSntGZcJN6YOWQZuHeCdAgAheV
8ap5nIUTmKxwaUA73e+8O6F3nowNC7N76yjgQdZhQptfMWYWq+vpq3Ioifl1kJzw6KYv1D8VT4LX
4JXDabAJneCP8nv4N6AHMMDXFqkFG0TPB8rZT07CV1aQ7hWKJTUeU0nHeqO5CY6UIcoh5X4ofd7H
0EKfDEQ5ahB4l5aP3e8mXlA26MRJ7LREwBFz6vaGjUT08a8zV4dyNxBY6mUk4eeDc76rzcjSdrG6
bN+s1FI4ZIIEUASGyfmLr/YTNSIq0HdgL/DrCSZ7+1f/nIgmgCsHW29Wnvn7ALnfx+ZuMnrK2ryG
F/HW4LtJq+YBlnC/hHh7YPeR7U1bYy+z2h3u2TIQKcDJJeJxhQavCmJrlEItYq1yAvAdhxLL19ia
+nLuDGNhFG6nEXAVGAFLBLC/Bi3MEwxSPPV+3J90Loie2qiv8RirsYh2bl0coQFPK3iGhC0AU66n
L+AbruyDTD7FqdUptoJL4brJ95N8eLxMt24OO7ju4TRB1nYjuCorY5JEXCufwO8iNHhq5cxQf39s
4zY1BNT90gjl7Gk6yWXZD/LpLf6EO4THwElesxf1q/uMXx/bur3w/NgCXzRaR7BCdBzPAPEB194k
nxpniD/kj6wjuFgb0lfq7ePYVYqBJPG6hwwNat7CYaY+rV7qyjXQZ9GSepOwiDXvriQYd//fB1Hb
rlcmIRoTQT6VL+lo55AnimTQt4D9THIZY5+d4nqHY56BIMKr8lxypEubUjG1NQ89wdO6N98MNPV9
yPYEKZrACs3BfK/Pn5/fIzm1hNVDdXN4zpN+YXjeoBeb3S/VLG4CCXpRz7EKcGT06bssfn0aJYXj
5dIIuJ6vjfByNmnaJMLItjgV7i/PjRcGwFjGAmzczuOpvC0UUcao0xMvACjPIus9ddWSR2HoSTtK
PlmQZoWeXuLvu53qWRxrHu/vlP9O5M22T/LJmPgIExm/SGfRlNEILxy0LbdFQdV+PMSbRIQaIXWI
GkWZCBGiwskqD273wjFKLLdZI/X71AGqCUMbNx78XjykpRmJVrAfU6sFVxHR7Bq7MrXQ8vI1jbbM
vPrOq0NtBBwGBigo0X6CWhblj4XE9XjTDZRTtQEVxtrbNLb3BD9Z1GsWhfO9Jbu0RT9bREaelqri
ySd+MWwii3ztFbOy882wf7xeNDnR7P9XhiiXrNHCI3OhhlB9qs6O1JBmzb/L+2xdW62lA79bPQMt
UhBuX/v/nq5c26aOo64cJAiyGPKpCmx/7e33ZFpwH8pi+pZMPyBMg3cCytVYKecEK7YfxxUmVSGT
w9vd0lhU6PhmzOjtUX49KspF0yIf03Lg5FNvRm62L7d+SdB7gQmVzO45WLWvNSOrvHMYXI2LOgkB
7a0ycH4rJ32Rk81gM/b0zYDA9oArIWSpZFRHBBoxIcfNADitDJIosBoIxStYoxhTdnPEzBY0AYil
GamKf6+DcGgk6XxD1E7FG/+tOVGEzczVZHQSpOJ2bAWsTPnGEyBtD7ET3MtQp4D25vz3F0dLFeZK
GkqCfwYLknBG7zp0p7C5oWqjRY5eAemggAf82BkBKxjfBMjZMnI9IINRKNbo1qtACv1uSgf/rOWu
jptuidS1b38zJvTmlvtjBaVh0I7hmkunk57nB9AjwfiUMnCk0K7Qd9zUAB4s5HpyVS22koXQ+IvH
Zu/NKlq98CKJWgK4FqlllACsaaCE7p8BGDIndYtXM7OAeF0eLIToS0om8tjejd/PfPNo8UL9E+EY
0kTXq9hIUlBJoxicxxVv+yvfFeyeUeq+LbLONuD9MzccKMzpt7+UG0Ij7OTgHLjyatgMa9WtN7ID
WCZjE98ebZQlavY8qRy1WFaCc+VwIOUCBfeq3FbL2CxstBgdQldYQfiOhQ24TYAos9QkxlDfbfsJ
ZvtVsA+XspnthcN7tCtd3WFi0u/45dVsUrExC9qJ43I1OMe7sw+1uRN0vJ1oWy5z1mzOs3V1WFPD
omJiKfK+F3sYFrfUF5oDmr3fuPCsBJtfBluOkdjddcQLJ5k3/UU46VNdCpIMwwp3T8Jr9pk7rPHM
ucXtcMCFiJ0FHB4NXM0kI1FiXgrOvNnb6spfDktQfz2hDvJ4S93mA5g3vJQBXjPffG/8HUX/XI3V
Kjzn9uSI5mQlFmjz1qoVu5MpmdjMVuigjXL5wjB86xqz8g8e0NAcggd/+roNSL6qeQDK/7g/KJzx
kpJ8awt5zaIrv7Olry1RqyUPQuUnHSw1VudOxHMK+1Wy63XOODdv0XPop7kc0uw2F24R9HnoTfOQ
JFybdh/d/svRLWU7OsHRf8fDGOsYZU0hdaoVYzQBqA57IyIVZ2p2i74oVFSZFAN3DYFjChBqFR09
NFg9TFK5BIl/dEZZE8/rlrDTnwQbLZkn+fjYLWi6Mx1wJYBC/5qiku48nLQEkJvoXNrVJnFKM7E+
Oicl6RIyhcu+IONefNKfSlf54e0aj8PXb3SQsLRmWd+hzlNysZZRilO9bPAd/SpxBeyMZqMf8P7F
m6OdOb7tL0K3d9q32E1eop2xkMwGvaiay3Sq2TuvI8HVhNBMxoFe6sgw8SGF1Vg1mWqTOzavX++g
3N9Wi9DxbM+O/hnQNXeGQUVtRgGLUKGgtkycinmnQAvv3DlAN0ibwJzWk2fqFv9UbprPlRkdim35
KrBIM24D67VdagelSTYXs2DX/5RXwloU8J7MM1zsNrRe26B2zVAEIXBWP7sGHeHkl2p5p9RhHRHz
eUMvG9pwwIWvAJSNbPbafzgxbMYaAkPnTNnU0X5UfnsjK3jTlHc/m+XSCHW8Fp5QVO0II/xCXnkL
ftX/vMnXTgiARbvwFvWiWgqrydYWqpNbudMvWeWi28sCdMZmuuWZFlMRZcpTRqPxJdDIJ2cVfLqD
1JE4Nh+HhHk96Jm8tED5RNJGURmJVXLu0Mg3FrtUz8xutLkYmq1Hqcn//USEADSY6mfPB7U7/WIU
iVoEzSY5PtfSYWjNhgPUzvb7IyeBM0ywFUAQvJR381ZcVCA/BNsW5IOtHN2UxUYNQIWVO48n4J4r
4QYBkWB8Fx7rKFeqxLTFVhQxxV7RWqivTlYKyRQ77qrPx5ZuyxDY9zOhCC5mEIfFPrn22n7S9Vzt
i/Tcftc7YZ2aG98tv4TnaCvsGabuOQ7Qr+idwNMgyMfFa1NFHDVFE5bpeUqmUTTH3C/+yH0bcmaL
xqg/WtPkGuSQm2mDDqr6bRSHUTUT3+u3qtDkaJvmjAgXnZpLvmpFbcsF4/vmodJud/l91FSEajT6
ftmk5zhfD9m4McCcEUxoYedDS0x+5zgTZCWDdG1pSc/BACBGf3j8CXdnSAVpMyDCIJ6lRRIVPuT6
dErSc6ErKwMUt1wNQs1/tgG+5FmwD4pGuDxSx1yRpq2POnB61vkCoNVI9E0j7wyGB9/LjMDHo80Q
IgQtRaGiBPoy0NAypdm5sjprsgSks7qrWjIg6sYKD95LlYHsuH0aQ+iF/CGkmvDoDFEN6j6QCanM
gdUoO4PwdSYCRQ/83v4sFkttz0ow76wTTGnoMwNACgfm/PcXqYKidWXReDkwYOaeVV+9P3MXP06N
w/AGLRurIjt7dds/GVwlviljVB24om3NYF5ZIvCdqoNiWSvgk0UtQMgZwFjJHFTUBBaNngqJWRfJ
jAUPjDpgrO3tW4mCKzkQwhLezRCiaCRi42mjX+had+YLUwe+JED/F8ilDqX/p0HXMeBQxrHv3EgM
T+j4I2ULSfH67LeBOUJlyrMkzjYk4BzKTcWiSftx3+tNjG9DFQuv5cAioh3vemn4iS8Tlav6M1cu
S19wCu9XyyNER0c/QCv4tByz2o6VkqSaE3Kh63XAbUGpMS0JB62St8F4a7gNYCt54qiKHaTLJPhu
oQmsP+lgE8P/3VZbUOmEHUDmU0HAqKeODckLm0NFi8ejXvHGySAp3JZFbfHeV8bndrAL/6Tdoop/
qdGb0ZMacPjHu/r2yFRAEv2DF4cUqEjHVgTRJuoEpT+nQCOQTO1Um28T3pGj8LuWS5Bki/rvruVY
XMs/pz013yiGSmg8QDkIdT3qrBZCEJ41vA4w4PDqKYM78E7uu3l2HPMjH+4lDQzZL8bwEnLIlwNS
GIJdPEm/VFfkVumGP0WaFem6Ge1AL1X4piI8BTWQnK68lnVHUS1hO4Yg2B4O2mgXdrgXDQdqQKSo
yLDN1UUXmqX0bPwRDevxhN7CbZEOABOOPQ7GBJSfqKQxU+pe8yquP/NxAIAvmIPkJ1C516qpyYtg
2rZlAUVoSzsoprpW/JOqbctqIFq00HdpQIKYhXWV5pBJT/XlF1GuPVTyEI+B15+7MCOC05dOXO5j
w6z9xiyMdDGqkD238CqSb1RXDT67Fy8gFbdXeDNt3rjOgv6gpy/hjNsxsCfNEtNtBk4SzhIAXPaW
cVLCc8yxWftWE7BO/5u3FcDrodEMuQ4obQO3RZ07cR8XwyQO8Vkhljfa44Cbq30aibJnESXfZE+U
JerBIxa1UC6yPj5HHqe4AzTHzWoadKsXwOv12EtubhazKeCq0H6Cwg32wHW0KT29S8ppgkoZsbTR
6UzAZMB2yboj35w3sxkF8UzCcaqCjP7aTK23UQIENswYQNQjQ2pNUW9Yp9pPzfjKwWAGoQPLNCtS
gf7t2oxgiEWqiXV+rquBW2a+nINVlg+9eCGUaq6Y+aihlydp5GoxJW1bmYmchLrZx2Ncka7kgX3i
plAvzAz6UKOZeSNk4jxINQH7VYR1tIjatvN3IccFARnQsiMQSfLEU1lIBlwTskOdmapjnZCihXqM
yQdxjyhbeQYKUoHafyYGF3lOO2WBZE4Z132EOUjrTb4aNRZR5e0xjMmQgEpFnQr4NXR1X08GL1dZ
nxpCch6cxi13klUvAifEE120+5SXyUBahi/dJjCURWqV1a7tps5H1t84xWYbSqu0N0MXAW6CagVn
eUcmvvgm452PSnT7zlR0YOOg0SLtWMWFBEAU7hm7xulrB+hiCLm1Tt3ZTfYir+vfAVoZkAc/3ja3
BToYRiszuhlkHBsgqLueXKHQvVEI0/Rc2xqRV9vAVN3GHs+MID4fPpRDX5mhZjTRgjFtoEZ2bs30
+f30zQKUMcdBnX61AQoFv4ABb6GtG7LZSXZEzH+HNFLTRZ1FvNZNRVHP47BLEiHM6GQXAJBhMpbl
nj9cLgt1wijh5NVGimUBCMbBkBzHJ7KrE9/UVhH5V4osiKLDC3DXwcMfcCcQhr/2gq7i9SqUZnNW
bzeu+Ke2SPdSEfX19+OB3WRHlCHK3YJhisa+CNPzGzho1j6J7NRhuNrtK8tsA5c2BGkU1uHV14NB
joTHnTGHDecJ0+Zu4s3pwKzL3l2hCyvitZVIL0v0lMEKyg4CcYQl+jsBLXl+LsxvxmX03qQBOzBT
R4PmB28S16YGQY8TIfSzMxeQt3wAA3zkk+Xy8crcOUBR3UOLC48HUwNp+7WRvDKkUpZa3KSI9yE9
ZW5H+GZh1gzSzbsb9dLOPK8XN7YWqS/HZbDzNnnE2BL/3CRkddJZbeD3Ju3SDuXSeSINkhHCjncQ
zdpUn/CgYjNc7SYPhKdd2qC8GfqebVuoTXZeewpBX9fvgcX1eFsVokxQcY2rNZQE2hrTlbjigjc5
m/uQzBPr6XWeDTo+X45kns2LVeGnRlJCASOJXHXlVJu5SdHVqqOckVPwzCqe3jsNLq1RDi0InWCM
NQaFboTPOCTmN2Nh5ol/MBxa/ylBsVCtVNzcG1e2ohXj1+/lB5frTncDFRkkKaENmJ3VFQTEFVsl
u8pc/h5NiZSvj7clywHokqhWqX5XBWV2Hk0knGRWNSmtdCOgV4ZZF5wz/0fTRu1NMI53Xd5V87og
EXDEiMRO6HAWw9sYW5Mu2kS9OnDVBGdrrOEEwfdFZYYWS5PmFgB4vXPo2kieDGM/xpi48jtyZPeP
sXbRlKnY8WlcimsRV6uXx0vFGhaV4/QRp/jFCINWePyTblZL1pAY24YmLM69hPckHgbeZFNYyl+J
yXpRYFmgwkBflFw78diY+nY9OQPBZZu19xnnDH2YBbI/JbGCxe/BzlEuKnuFKzphnJh3c4C/EQYd
dNfxbASplqjV3ezJo9ltQJP9u3dWS93k3N+PV50RDG4Ieyp/ktNKwqaxAjMyDhv7medJT+TXOiCZ
yepyYZyftzcFqfYFnptDm2MpkOEwi8/USlaFyZrCewnO5RRSwcAXfcHzi59gMOt86GblTJayrNbg
Vm9MMzEZ8zinZf87+KCL53rJ/FqX80qat09MPqR1ZKnW5jl+Ym2ix2c22nqvzTReGfXNiPlD2VB2
a2iaLxkDeRxFZVrPB0rSgxhW8D1cVJuTvg/Wpm3qrMZ7piPMe/niyM6Kuuk50H+c+W9CamcyTbA+
EtZR9zgiaDIVEbpMErJRRRrVm3jm1E0ggJ8CMzRl0n1muJ9q3+2GW2Q260J33+6MVUSlCk0AVDCN
/WrwUZ1A9LYra1sTaKYzwvX9QPTXAjV/qRL2PJ8n2Vk45UfObFYSHmpZLPqsYVDTJ5RKX/HggEBW
/YFSvLOU9o+9jWWASqV4dQhRNYGBdCIJyYj+FT0/tvA/HO2/E0XDMYwW7TLjCBPbXrdUc9rZUmav
zJGFUZ7n4jYA/LUzB4gLhwb5P/KqLM5QI+BfIkt/ek5sxt5krLlKXXJmVSUZAo6zNxuEQ4fbYK+K
LcPI/0jZ/g6EipxR0SljpUUIMY6+SIF/5ki8qK1olyxZ23P+4EdzRgXNpK9SKW1wNYw2a3BOO7pE
OvN92mbmklUVux84/46KCpxC2XR9pIR41Vu9hUQ9MYZyi/r5ydf+/j614zOjDoWqxdoI9UojgmgJ
ChF23A5vNyR1KmInQD8dj/Gf0NQGIiK7YgSE+44uoXg8c/AByUtFBFHplCJo58dEiHgNrkC0JcBG
YA8zWWfd7AE3y3ZhiQoL6PZsk0LBm6z4p/TNCiWdgBjWetgW5pKRbN8rn87Psf8dFRUhtDRL0rDD
qEa0vYAEevNp2sly9f0iIUsRGb5/9+L11xhNWYDaWI9yMIwFbnAyS+dxKPo/pH3XcuPIsu0PHUTA
m9eCIWjlKMq8IKSWBO8J+/V3QffEFljCZsXpfumJiZ5hIqvSVZqVi8Zu9uuUhdBLI/dgILLj6XUM
yH365+H67y+aB6RCJ8iFKflOXUuJrmAgQCD8tXrLSt3hMUoJIqvrRKYf+XX3MyLUfRRFWRVCjzhH
X8GRrh4x8/FvFCQq+K04jCAFPkLs4HkkWKCCGXbeZYSHixf9wwW9ZRjQp/8b9d6v7hgSu3jLs5+m
jLQ4hOjjrHFA4qlbKVhIILuMe2ZRkC49TXEujBjDrTBl6K072w/e/T+yQJllD11u6JEBgeS2NTvL
Zj6hl23V7JAoawyEtG4INIgqgHbu33PztrP4XWUy+GDIKl3uSowKUFMyqAx3z+/GGyLMj39SBtrk
BgZ3FhoRBILj6MarXe5Uq+sUFt3W7KAonR6Gc5orKCEdk7X/yGMjHMNvLXv7GQFKn/W84MpkeifJ
q1NlSVs9mGwG9s4ytJrBCG1aNbkbo7iEWpQHbNY9ZibrZb5w2Wg3UrCiCE1PPDoKL7UiLT08KM5S
jrAFL3Ps6XFI5rMkaum4LqhMbM6ivAIj5Qb+QGnTlpx3gayxwAKlmoEV3i/o+AWd6e9ndIS8zHp+
4gbv//V0YANLdhcuREFzE1roAZyjCnQXfSxL2LWoKjle4o6YoJ21LxlXvpTDuiBBHRZQ+oG2woGE
99rY3emmcOrHwuYt4WTGHwFhaPuC+7ugRh2ZUeTCeC7U/Pjs7R2+NGUgaGCngFl9XldJFh1KJStR
785JPdFBjzl2Zh9M78B6eLFoUFoJH8IpaouTG0x15d0h02ihd74i5fE6Lwt+cH5mdKY5PmudFk90
gJ5M8paZTFjIiigCunynxlC009E7c41zJwjciLMKT51dEx3bs4mEeJGt/kuJrAtS1JF5XAf8NhGk
FEzBani0OAG2mkMCAnsg/BMr4bN4Qz+cfXu4mYLWkdTE0cSZQgyHM1sT+8m/GO5l2drMiFARoyj7
fdP0IBKTaL0d7PGAPMkjIxZiUqEilkE5G1rAg0ppy6t9vC1N/1H4ehyeGIRYR0bFLX0xxmiT+D6y
5k1w1Qc7e/26Ls+/u60AAoPOax6DmkA7x8KCS7uZd0JXdZo8PZG9fXwo1sMmPXiro2eF+3CPVojd
S38adrmFPgj7Ou3v36ZC4wvalAfy0a7MY+UfkhmBmXxUVmjVWONiVcEqtX3ZbYDyXmKSv+o2rYVW
cOyRaSWTtwcTmCH9S55OWCHhFmMa8le60exyIzlJTvSKpHt9L25i7N37LGNSRSR9ryRsaCHRc7fL
fMv33MZPTWmfpFgc6fJvnr7C5jz5SY/NoH9D12FYHc/jqs2wwWR9VknrM+qiC84XqBYKZisxtoCe
Hypmb7MMAOCVgNevYBXbUSGPocWIVFgkKF1oNTxtJaObcuKi6ai7twfW4MVSVHrBBaUIEieqg3jm
s2NekefSFk3JJ5mCc7xjzfYuWasLUpQuNNjcqKsVuKntaF0k5jPQECuzTMyp7qKtU4ZvXLDzF+Qo
tTACEZj5Kcht+U+0Qgkv10V/yYRc/D4l+rIuJ+cRHaPH8QZVfg0dXYGZEfeUu+L9dVILgdEFJSqm
KNG5IPkCKA0r0dzXK/2P+28EqDBCjpUqktRxKiLx5rt6WzEYWLCCFwxQ4UMv1HmWRVAVpIbXsl0l
5M39Ylw3S1emb5g5p7ILxa6JIcghZu6cobEHyWXlm65fBLoGL2lgQ26l5hpoNF/7fCVbxcljdOJf
PymAc19SiKXxrHs8bsJ7zEl77Axi5pbJ8LEsNiid90oV24VLsLFtkah/7P6vmGQTasZ/DOOvCZxE
qHup5FFNyck+JJF1j52erEkMFguUcgNFP/P7ekDeh0dRMrGwr5gx1bfwVrjgglJvj8vUTkgm8xFu
0CfsiKy2c4YBUemqUx+Hteh5oMBt+c1+qpoASqt3Hn2LNft6XTdUntJvHjn6sdZwI2VJdGL66EQo
XaZ9n6SfigUuTozS8iLXFCk+406e8bYS4eU1s9xppw0jpLpu11UaaAYjaLmUyWDmuD4T1iOEcVJ0
iAuplo0owY/zreWMJP0M9+eSmUxmnNS3ZMxsVZ6mct0FsIedKTmv01ylSsLbiPXcZRiT75L7jIwn
a4Hi5RAwhTgO/2B+5DbD6C5SwOIvwH3IWNHw662j6sBHaCUoiYZuqnwkyh3pPhhR0FJvNeYyfqhQ
pr3OpDH0DRGK4mrEqhO3RPbBwRJdC4DZOfFQ3G5XPJqKcwQW8UFduWeM4jdPX/Ybf7Nh5VEXTc/P
19Aiglg8lDgePMckfy2tF/RXM051UQhnFCgnkIt57pceKJzPxDC5220Hdb3u8Ret24wE5QIwDFlk
YgYSJ1ybCiq5R65TYDFBRXsRikOcfIaMJ5XlhETfBSopTIZoMOTvu5Iyk/CkCUqx60BEIUFLarw8
jBsHYzH58TozLDqUM5AbvQ7LM45rMF+r0TEwFGHayuN1IqwTo8K8qtfDWsWtHLfVzkFvolWdKkZ6
iiW7lCMI266P8w4ktBun3UYuy7KxxGpicXYftarlRlnjPjBojHXGABd+uH5GLAKUKTCyEXVt2P/j
+PCs3DcOs6960TT/KMb3Y3vGgRz1QZxOEPXA3l8b5Dk+9ARlzWTjO9c5YVzF96DgjFDTSxjo5UAo
+5OTG2h6+MHQ8e/tuL8c8owXSslrrmnURsBtl/bZEhzeVFBXwv4+FJpDzJS2land2RV5+GA1wzMk
mV7op8hBM81ATocoWHVEnjYdUT6unx9DJWmMcOxQKoaiBI1o3dn66Y+w0lbj57/Zl+8K+OySer0x
ikwDkc5UcsBuWYL5Uh3+kQil95JXDglgV6D35QkG7JCuMXRlstpzlqrKcy9KTxvCwZ6HdhI4qzdW
GIdtzfX5WD7Hjvy+lV0Wud9oC9MrYCZ8lCmIaq/t2hrC99zuBNUOd/sjphBv4x7Txf1GOplm31vg
U4jtL0yP/mVmY/YBlKmIGj9RAAQwCeHed/2N/KCTB83S/+bF9kOGLt3Kbd9lweSsn/nVdvhuUsEk
Yf5+XdqX8zQzMlRMMAZaVpQebq+Ha0Af3MebZ2Yrhk4tVS/ml/Ydic3knYexGLQAZ4Ze0s7G+iIP
CzmBZApQHnEfkQLWg4Udw+SMChRCL9QwHIcDtM4ZySPyhjxa6LhYfvKPRyhfOqegi8pBDnGEeJWm
j+Hq6S0ztVtWRo1h++iaXMJznpYKynfLb0/8dWvz9//ICGUwME7Zp0oPEvvUdZzoI6sdM3m+TmSR
DQwyTp012ApNj/Bis3vZV7mOSAGgzi85wONUN/wbwzejQWloEYcqJySggc1HWB5vChv5ediykqiL
juKHyi+PXioKCtbqFLtFL9Id+vCnZl+Nwcvya35GhlJQVQf6hIb47WgNZnBrECzuJsLmfHCv38t3
R8svpz6jQzl1bG7Q/XMOOnGxwirVV49MqGPEtIGhud4c6uM2WnOOvqmJhhdRAaBeTFQznuDLqdzZ
R1A6mwMrVC3CiVkx3/p3WCCkPsCHPAWEW6UWy5csm4gZOUpzx8DDwOsAQdnuRUzLWkI7NcmIKxZb
i8HfjA4V5odp3qV5rU1PO1QmyHNr+Zvx6+v6DTI0i17lWqVtEvo8iGAMrTxtxY7gZYRhlOtUJhtw
TUzoSL83Ag/gzWjJAdAQ6bCK5q9i/dlhTXzOfMWQpcFQtpMgqkS2MNz88W8cUNYhFM8Yb+rw+z1m
QQ4Zs61hUpQrJ0Q7bgyBD0Os4IS+y7TOu2+Ha/MtslloCEuTDYB5+I8ppRuvgk5EVowDI1Nfg2je
jARdv1j3xuz/Z0gW7b3bXvVyzwdHKQHws9mQ4O7UYEiYuwlui3XFr1pUhTG2ox2v3xTDwtKz75ze
ZVMZenqFGw/cTXsEXoCjBhZDpBfZA9jY1OuHJnP6HDF/VsG+GjA6zem8jdePscW04osWYEaDsq5D
F8Zc14HGVl1lO34jWD0ZJPPt796ZOuZ3gVcJ6Cga/QCwWXHoYxE57uqUHAG4fPJJCMwUuKbrl7P4
zpwRomya2qZNXfLRREjDPhdMB7LajJcFfEaCikewyXkUkjGe2pAERKeDXZufvQlfbgWElWVelLUZ
Lcqu9ed+wI4tnFsbmweg+uEFEVoGK2ZY9jgzMpRxM0Z9LLQIZJ5Ha9zdqjfN7i5npPmWzw1bOzHF
D2nGuoJLC1q344BFENnU6tA6+Vv3hrjUrK0hJ7IjWkyRmyKQXwbvh5w2yf7MYNcR1oVxfJHjMTs6
wwkoheR2NL1nwWZ4uOXTm1GiYqHSyIw2UkCJx0bsm8CSsZcpBUMsYViU7RkdSluxcrXhJKyOPFpY
vcDBz3GMGv8iJxo6NLAQZBpRp4v8TSe3cZdWEDegSarmFHdM6WZ2J/uSv54Too4s87xeTb3zpKbx
IcTGrLayzrv3npSW+AcSUe/K49n8m4uaU6UOkOfOnjwOOECJjM8p3pVngMy3yAmxCE0/RMvenBAV
MPZCy/VD2uRHDXnB5EU2a3KfkdGuDsWGkSJcVKs5LSpaTCLez84l7uzsIIIbbGHSKqe2ClgL1tKK
JXM0p0VZV2VoIIQqrq2d0HJdTHLkFuD6res2XGBJx/T3M9XVasnAYm+QKVDvnFCHgWt6g00VEPnW
PNvYQubDDDJh4VhkKWOLHllBOxv1ZKBGp1oD5NCS32QbvctnOzn0r8JJZe+3X1Lq+ZFSpjdO0L4c
A88QmjDmpDkNtuZojvHcvQWmj0KZppu8Yqe3zFEjpuBQ9jhspV5XKrBb4ZQxwGYWW0DIADu2WDHB
KCYh/O8K8WuzipQmqpjIk+A44oScvnOEnWqmik2GB5b0LAU1PycKsKVL6cEzO+LOGJOBkCYfou2T
P53VrL3tHUNKp9+5xhNlTbqu6M5qAjpAIXpP7cD5PNvZQcQSCWZMzWKJsifGGBd+l4PU6Mgo/2PB
EArbGboemcHN9EvXmKKsicLJIh+UuChNj4jStY4kfQ7ynYHiY8ZbFeLqylJbtzuvjOatLNr/M2w1
8qhYmCp/46gB3JgSykQLwyqoh6npUkNNSIIztQu8+DPz+u0tq91/6Hx7wpmJQcStcH7zTad+7RzB
zlZ/0T8K2EwgZAFAXceAE8UKp8vcOdH6SQ4x+zjdGbdX3thbDJfkEDtfNdTqeRFjYZQF8TuDq31g
3QKtgDedDNJxq6weY+fj+okt2os5HYofRaiHoNVABzj6f7Bql4TrwTFWAorPvsXq9f++AFoQZ9To
C+pDWU49EdSwVJi899s/42nDQkv6rppcI0KZitHrqjKYzFKHFXUpkf7gOWepAwGWkXVzP1oOXq+3
/lqW7f4rcjfGmrWtZbFMMWeTMiJJyItpy+MLxnaj5NvH7Z1/aAhPDt0aYZfOkPolDzenRtkRb2xi
jRtBTQHqABIZzfP57bqULOnVnAJlP3p56CGkcCr+G3rr2sDU1tcJ/N65DAsxp0DFIJo48GelBg+V
JU6gNqOVoQ9cI8o6Jc97/y40E9I5t7Jv9Y+29bbJzC+WlVx6ms8/gYpPGk4zRl+ZQi7gDcRI5Irk
i4XtzqJBBSNamGKXyxRqNad1YZ/tN99isbGY15zzQVmOss7Og658i4OG7adHdBHbntWi2+SR3xq3
1y+OxRBlPoKEF/J0Mh/SjTOR6c0BhY/rNKbfuKLPdPL77OdePZzhJ5EIEt9kkmJ1G3YrMCIMhozT
tWxxGMWwD0Glg9gB3HkMzMPXvzFCmYVM7mud43BYVohgl8TmaMbomGL1FS7aA+BF6iqgC2WFfpIb
USHkecvnx1fJGdfxrexeZ0NYPKofAvQjvOCwzDksR/CRBbajblSzBwhERMScVPDqh6wymevSJhPz
SwhmNCmjHkmJH2kl/C4Q4c2cqBjWnqJb1WpN3jHLm3/lkborscyLKk5xiIjfZZPDUkTxMXFiUz22
5ltgc2t+GnBtVwwpXPaQANcXReiwJNHC3naFBLBNAWmHVWtFL7UZ8CQ/bqKeWf9YCj8BbfsfStSJ
cjKM0SCBkiJC4s+OQvZ9bo2rRmSOE7FIUYfZaWreC4E4eSgnsuL9bgMIfXYVdvqZ3zLywxHlCAHn
G+qphDurYxfpYux+lon8R7DNbnRY8sGiRblEBLRZESVgaXRaII5HASDlJLO+uQsxosLKES3WtOd3
RbnHulOyFEiaGPUBApNkpzujQiLgvJpeJWgZ3OYuymVmsLqu6IuGdyYhlEcEKmuf8y2oSvqqrk9F
c6ufV8ojnzzyjZPy5Dq1xeoj0pXY9wXMZSTHqSONC43n+FjCK+Vm7aDdrtvvenSP/U3Fdk6GOkus
wCsAbShPb3ODNDIRtsWr+s7S40l7fsviDzPU2cVnQMcLPphBT19JgudpGHTnEe0EdMPr57Z8Sz+U
qJiiwcrfsTbw6OHt1P5MyG56QrJiTOblTIHA7GlVGUXjl9PlWMlun1lA2Ienl2yWWi37rh9m6HjC
02RODUAmu7Wc3mrs+rFc8w/9W0cis7IaRvp6+uort0TXz7gEKydyD1r8PGakOBTo7syYGFPfNvsX
FRk7zIF2Oq2Znszj7OwEDuCjQQmJm6D0BOc5tMxTE5qxK7mBIx7Rmb9u7xPbYwnhomTM6FIWHu0P
slokoFuhovFaPt6Wt3fXZW/x/GYUKMNeoIsxUmpQ2Hp7DB+asOuMG2LxQNn0AUvvUS4DBWxdSV3/
0HuAh7vpatfv/mZ6Fynyn3uiDJCSVf5Q8qCFAT5LuOdJtrpjTRtO1uVSFgDiLWNGXMDOK+3XxJ0s
++ckN+TmaK1Zbnb6vGs/fXnd1y/2d4h3+ZnUxSpjMwT+KDVAVKmddN85JqvgyjoI6mI7QEB3voyD
eL+/ZfWlsn6buki1P6dqo+G3U5O5J2zhfXV5NLT/8A2uAZh2c5Ss+9oCXI+98+F8Hz4eTtfvYGFm
4JIS5UMKWEKunY4oJmugFndkC4PxoFrEMR/us9X21YK+2ZaN0UOb0RH4XYi+JkyUV/EwURlXLQRg
77x2j+GjbqfmJ8Cn91Z7cx9YWPe+Nt3wwTYb68E9pJZn+o6x/rh+Aqx7pJwOtsZGfFvhI5x75EYZ
fvO3q7k8XcrVNK0+8IOOH+/JJ0vLF9Jq8x//NWWnN4pS+77SHE+xzR3SVfGeEGC4R48Wx9qgdl3t
6XG7fzlw7Lu89FSi4I2VIk4Hfsu4StZXUupecrXnhSVk+Z9/eaI8867t2EiGN5kqYEezGjuvC6BK
wzYOHJ+G3YCvVgghjKz4Qp7yUkYo9c7i9Bwak4wA/f6+Nmwxf7xL7s8OUsrW7mPXADd02O6k01kx
tX3wHvQk2kUsKH5xutL/rui/5uo6wRs0fdIxLLM2JRJj66Kzm/LaNcnc0nl+HMjKtb/+URwozR40
LWs5HgfbE5Px0xJL1CjF7gs0fsYqfhuPsrgk8V2+2tg3u4Hcm9ZdQ3bum/nx0GzNlTVhu22kyCpZ
cSzjE6g893Wd/L1uSb+Qk+/QfCbgYSBgnGMEP9vXhqDCHVnO3ltXRCT2J7YAXKeGPXvXBeLbtM3I
daIxal0CsSzJ2jLIure495h8xCiZ1i5H1pWDscKU5CWRZSs+7NEgo6w5ex042/WA9LboE+n9Rjk8
nzOzEbfHHqD+2Jab2nuF8D4pbb+w3dFtVs/16kbnbemPeidgu9tKxgrflbGTsE+PBDoJsXyy35RA
tiD6XrgHKgjxA7SlJusmIedb9UtAF+Ua8Av4D0Yr3PbY1InVX6tk9/QlRSjR64fKEh7qzIpuWw8r
PO6zXXG285Pm5OYZn8v90d+U6LsjIspIt5Ic7BatzXznIbmUrgTs+9jf5hNe2ueeX5+dVeF8GkTB
hOsaFTOT35T2vgPRMHZ7K2pQ00ZKQ3nn7XHb35SkfbjR7cBEIhubyFQzsAon0snzuiRYMA1vlpv9
DXp4He5M1o6ygqQaqYnnqAnYYIm87VYusCDutVVo25qNjPTeuPO3RYYyxp2+SW1Ae3ZOgdJ58q5g
g95IBqsXTONT24pr+UyUFBXfw21g5T1Zq+HUN6VukaC7O2O9ZudZHwqmM3RSdubujX9PV5uncnso
LeV0I7Z2Sx6wPi2zUuA9SWvOuvM2xaN2VAoCxFVAGmNpkM0hNF4BcFhAXUM9tJ01uLy9bjaP+Xta
m8oqsEy9AW5M6GgH+D77bGoFkLww14YWDcgIlgnEI7J33tou3IeOSMDEzb4+Oku8cT8euydFIiTY
WOpmWOv3GLjYoFvWJdWn2pHVRoXwjxw5702SIfIwZZiuP1jRdNQk4lRYXRF9aqaxjg5odbkh9kNF
Eru0YgtIXy12HD+1Zos9TpvY+moEwEC5FVlvpL053h1ChyfCffUYwAIeEfjiPtrDYY3/2elI0ePQ
kLlq8S2Wb+L0XfXjoKAzyNTxozgJznwOrOx9XDlAZ8/wr4K9TYmDXUtPHIr9H56dv3eAuE7QnCuT
zgoL20jsg/tkJp/y6ibfHhoTnAJQQkNJeBViP8qxWBm3grBNSGPFj5/wcgMkf+ftAB5b7D8wKErk
gnzwrkhqd9SczSrZ5OTe+PAzEnyF1vDsOY/aLVZWF48Naq6bHCPHFhSNJ72NfL1LpNVmzWWW50Mq
A7sxsz0K3itT+XiLTaDHSvcT7M+mseraJG5CcLR/kAnl1ofkTIabepvYVUyIu7ZLgMQbFmamfVu8
5RDvxDcFcQfTw9l8wVYBj5Sct48fz+nNKXX6u2AfvVlZ74wuD2Vokv1GBf/XDdqSm1UAZCRrsiRj
yJc2n2oQaRwXei16cCUHqt+T1/AwNWQk1jkl+o3qTDDwxhpXtQnR981wR0z6VEwljLVUJbLRAj5S
SE1hGx6PTgg8/cZB79Btvi4QOUu3Bsxotme8IL55o5z7Be9U1KWmQcRnOmiXA3k9GkAxCE2PIEvp
Xj/kheYeTCDMDnlyiDOnwfO+hnFwrj0+W6G9B+qNdCifoSwK1vlq7BrX7+zaJTnqDebr52RUK9xp
UZCnF+EUka3gQAFYbC3Ef2BLwkoVSZRUQNRdsiUWbSC2nt8dDYJqf8Y7sJAYpc9v0eseAQ+rvGUi
yC1UACbefmhSRxmXUZP6OmgC2T0L4Aax2yV0vjoGb6wQ5ZK169fP+i3qk3spF6O2QIRi3TO+8nf6
5zL2oS468Guhwjq3KQA3SGwrBwXA/R3JGWREFh0qFgcEWc7VCeg8OwBUI2R/w5mv+6Nvw9URF8uW
TlubJw8nl4WvuCBhs3yQ+l1rmymOH9elkE6vFxSzWK8XViRMD0Bpel903PR8OW1bxwmsY4Q+kow8
HRGAOPfEtdfKanMKiAmo+I/B3PgWq13muwecskAX/FHBuCeLSXnuwd+zZe3vP25u3JK8ILR0tjlJ
bTRROg7kPDe37dazsGoK+G8+sUYUR82v1V1v2g/2Rt4+wDWQ29C6/4KzXm8+3c8DDw/1JJH9PkAI
5ur2dYn+niS98t10HY4z2hqADYiCBefGs/brvdXhU18dxa3xbMCwWupIZIcNhvkNq4LP0Kbv98BM
JKJRwDLqKe2TmjZL3OTfpbgLhfp+Ds5+XO2CrC+nx4R19Ml+PZ30yrTfj2iJCQjCtMxqLOsjxFtw
QE5nitYUy0RopRI8nRi53W8Y/2uHfGmD/kcq1ISLRXwM9i5Y6+f7J/9OXj+v9ta6NPXbM7HdlUke
8E9MzqCtQLVtfKC5ch+wZBMwGS5LWhnKSFeguEDT1Xa6dCAqslzxxAvNq4H0v4RlqRiZ+OVKgsFP
zymW5uLBUgkIg7pn3cWYKGfVW9YtL1mzOS3KHisB+soAadfCaoZ26/7xyMN0l9dVZCm4wKrqH44o
2zx4YRr3qgKEJ3Mf37+nZvKGaQYmAvwCBAC84YwOZZuNRK9zQwEdDQ++zn6V3iusBAHabQbgcg4t
+dhySuzHr8q5ziDrFKkUaFNHqPAm36fI2/6rBt/zoHWE1RTHIqNfxhhBZAxjWIA9K/GIlBLvTwqh
SKCB19lZzPRgUAc7REXje8vfJSEl0OLc63XEaHsBw1vwB5XL4cUZoDmowisitXync7V18jkhLJQM
ZV+qKMypU7ouFFIxhOVEvbm/r9eZ/XGdvcWU65wAJfRDUldCLYGAkDrpYOWaLXrmi7/ma9s4DZ6F
q2MtLvovNIEPqYmagF3n1N3xoxdzgwGl3huAJ1I3ERLjZ3u0zezxr7j7oUT5UQ7bWhspAneWd4pG
q7bweI2txuVxYRwjM7mYAppm/f6XLdr5AUI8q9oQbBWWQjrsnBSIt+YxqQQIfw2oRITB3JJTmtO7
rFz9Tyz3o58KYC55GV3lsDJFFGKDjf9wnc7SUwyW5Icv+inmBbUnh3gOIZGSu7IltQ5nF1u0Uojb
FAu6kr2HuALv+k2EGrp6KDXCMipL4f3FN1B6EGD7Sx1MFzkgYRTbZ1ffCfZD+f7Ph0rpgxdxHKbT
cYkDduhgfgSrdJxH/fAXk/yTef45VMoNRKJYGu3wzdCEYpcCaKFzsF1rxeRo0qbfLvSHEuUIQlWX
h6QHR9O+UAPQWS3G0zE9d5im5zzEShHyFCEGKpmUWQJKuYKM5yrDECY9dwBdeata3MoHReH2uoAu
u4IfBilzEslBxgU+nn4pZkbiVQLM5beQ2U0kTiJ27RwpW9JIuoGVS7gx+a5DRhU7f00ACKPAWCCw
NUzPCQE1umphPTfJnlv7N7XL6udjXCXdeJFwdSp6MnzrYNaPTQPMGNUvLDWwW+/r/3ymwLdVZVFE
4AWQW+rq0m4oqpwDs63zXAMkrMLkwQPLty7nP2ZUqJtTG2McfWwDP54MEphxT3ogtvqktkQ0ySR2
6PgPwzuT6sJFXvBGXaScJpKcyhDL1vmOKfFWFWzkIp0Nc/PGwoXNSP2a9ak9MfTLSfdSwmM2VrFF
64HVgiuxiFB+QFDV0vcB8ojhCmObvWTIk51d2S7vjPvxLtGnEWb0u5kFApXc/aruRHcH652RzSNy
pJaFEVQL6DUW7xrMJvulKPTiAGjfkadDlk03jLPmdbM0DfTyvHu7289i+1SgA5Co7kC49eChinZd
hJd8hiKgGdSQMTyD9e8U7Uzh/TiKYBcGE7OA3m73VjDDw+8Jd8oqXBChHFPaRR36QUGktNODcZBv
mkd/o67LlWKHdzFmeiefeMhsd9sjFf7VoCHrK7vjkEInAwYtWMmLpefFxfdQ/suIlb6sNXxP5exF
m5fJqrfbwxkNWqzxcub5Ui4s5bSiUWuQsrypDhMDA/nxwXhhvZgWzPsFR5T/4tFvmygByOzf/c2t
DpHpiGpfl5VFFZqJCmXuxKbkS3kAjeLW21W27NzhDc8I5Vl8UMYuVoXI58/Ivu6j29D+w60qPMH+
xudenBZl3DDGI0YVD05Ku7Zzu7HRhA33nrIXKi+F8XNSdEN74gu9AsfbHTGjTLSttPVRcjvkzvmx
2LP4Wkp6XBCjjJwxohda5nB6wo3wzMOQ7Ncaqp+C5WDY8FXeDHt/k1gq7In10qzN7E1xc5Mzd7Yk
E5g2j5jlehPsJdShUASzPeewcduX61K0lP66+Eja4gStWCTTieg9hhWeQgnFL8w6a52Tt26grhqJ
5JIVVitgxkfCTTiQUTGD0ax4M0ltL0LxCI3zQ2FHgRWNm6q4q8sVXzwwPnP6jCs2S6NsVoSTVM9n
lB1409soT/62/658rmx+C4BgNyImDuj9owQgSuicGMSXVU3VJAxZyNheQ11kr6qDkge4yMHs3p5R
q+zIGQXzzAo33T7RUd8bzWIkdniUb+C5GvxtTLqtYRUW40smSr+OATtgVYQ5uvhrXSYvcpLPYbMk
AuOoRaJcQBkc1dvPcn3buyFGmV5Qe3uIiLzFFJzFGmpattQ/xR+estSZVHlG0OJZJTVm/InFo+ka
SvrA4HLR6syoUEbajwtVyHwcN29WH5wZvyArz8LFXfYEMyKUiU4ACSXqEYggkjipGNIJ8Rrsjjy5
u35lC9mQeb2MRrNu+JKv5AJ0gDl8Lz5IeAG61yksG7UZK5SVHqtUT8+TeMKptTefL4mbW4zYmnlc
lI2WFIz2VhloDNicIbjFtt3UH2a0Yu1BWFS1H16+v2OWtfaDFjWzbwmDdPdr7l51WuSorp/YstFT
NElWkSCTkaOFms2ohDIfZk0Rd0ibAlvEOxmxKW3RK4KwWncS13yZ3mMiurNkZAmUU7X6YIj4cpA5
+wJKxuUg8c+jFHTH5z4jgBL0N+3WQOfCNFYXEX6b7fUDcCixeTlbMV8Ti8Z0RpyS/cGQZK6PQbxv
MKS9zoi3s0lr2wyjvdTWiv5nTVVkLD41DJliMoyCRgqUqoOOyehUaEPcKcA0zD7DLrZ96Mqbkiij
dX5qIlIfsUVwW5QwW3wEsEj1KX7An27B6hpbtC6zj6KYR6lHG9WkRdyEnU1JbMrHRwD+10/XRWxZ
YXRBwoCLIEvC9y6amYhh10wWJlggchw2IypJL+Yjs9AwHd8vZ6DDDfC8imkDetW5h6UIfeD1EyfZ
s/q6le+SG3Xd3/cpybCr9/WO1Ui7lE9QMBIv4TqRB5I16kJzzK8rnJd0x/ArPk17Z6fMcmjunKc/
B1RxfKLthbsRfTcPwaqICONIJx9P8wtQUdQhdFFVJImKeIecz/uITzuY0gHzFdUxtoFZueOxvLVf
PbAmlYXJCFwjR5nVMBeKUI/LDnAz2A1RHpweEP4euq9MbqWw4NC+a32/qInYq6BoGtSFxu7xs6or
Mx3yUlm9Ex3PqelrpgpqiWubu5eXEcFg/sJjIvqDcaxLYiTOKFPRzdkbvTxs6+7/w+Kjo2o3ZTaw
AvdDdERSIsPHcIlLGjgnSIWc/iB5OdeA1cAje2mXECUhvHNmGfklKwdRNSRNm6RGpcSljccxqQAg
jm42nUhYB1hmZi3fpQV2GPNvve6onGFi1M40gPWUH7zkJeXcQXuLApG0xSYX0N6YtS1Rc1cIMMzP
Mz5wYdZPQYv1zwdSAlaLeSgVkzZBlTQn3vjE3396gMx48U3eTUo27OdSMDKnSHlxNcpaSfdx8hKQ
78pNUsMq19LUhch5z6q6Pox7AwWhwGwR4wOPgolquxS/irCJvKGqhqJq1AcEISdpQ4QPUIBXubs3
MFTQmweOmcddtlQ/hPQpzzszv3pXDeN5krETkN0xFPUcE9k2nOxBAHb5RoYkWIc3cVuYTUaijXF7
3rNyXEtVOFzvf3ilXw1SK7YxX+ITthOeebvuPst98ZRtx1W6fsMUKdbbu3Zku9HKO7ASSUthlCir
KqYrBU38BYg7Jp6YJMWAJ3U5Zc3Q68fsZ1kYDof4zmhQdynrCXrwctDYn2+z2JxyKRsELqvH/0fa
dS1HjivZL2IEQNC+0pQTS67lWi8MtVqi955fv4eavdtVELcQPXc65kkRlQSQSKQ5eRJ5SQsQGskR
pTzWb8wfkXy5yqdVOUzDPKAQrV5liMIWsKx7C8L28Cg5dF/9Ehb+Vh+dE5GcdfT9pJz8GI+ss4w1
a+4wsRucY2g1htaIyWBWpakMQ1JVTTEVg9tTMqc9ppQoeNL3m4jYuQP6I+1m8NrX+DAJkjur0Rxy
5f8Rxj85fpeBP6WBsCcduRbUhinGN8kgJkpFnuBq1vxUFLeLWpQm4KqVhwd/2/4GgVR4Lev7ptjg
X+WGKMeNj+p2Rtpx6ASVlrUSJ6bn/lkl99qYXTppQwbR7Ua3bmLZbVsLOIn0rgUmA6hwkZO06vmd
ClzO+MT0ZHmVJZhXsuSYYooUIwwcaNYsCdDFf/Nyq9oy0I8ZuqxxrmyCmGzKTHVxAEFlAjjVEkOM
9rvs7EJXjCtYDTThKCgyYjD8r3LayRJNksBAA6syMgCBjU7qZ4vUyXyjZZiBbPVdYbZOmekgIe39
KqqsNq1pjUGIRqe5fie3n0zS6fvlbWCL2G+uE1pujWVKsil/Qf5ONpzMiVTQIRkfUoRsik27l0k+
pMwau8Eyw2JjgFMmfSUgYKXorDHu4/m9S6yK3aUoEaUv6puZAtOuVr9Seifnljw9I3XnNvWxYJ+Z
XNkpYJnyr6S0EgJguJXktlZvp2YPqgZdE1TkVw03CHLgZYMTyuTXUqgx0QcWjw8YORhrH/2PvAAt
6Vvygz1e3rX1w/wjiS/MVToNalmGpHhvgv4bnRjBr2k8JJiFhdN7jcJtjKzWsBeIXSmwqqjO/WeB
X+2IJ4e1eGsByMlGtDpSYOxQp2P2oRVm+tc8nWVsMqAaJuaz6pxvFY9sJhJqyA8RBpnO182tKBf2
FW3wWncqgbsMBpOKBO0z44NeAK8q+ZY2uZNb52gHiQ6zN5pWv89vSsVWX+Rwn4Zbv0RfC4azRFY3
7kDP1tgycwjDaNHhSJBPi6Gtsz2VeyPYSgcMgey169RwunJnCkOpNd8YNpERplAgqlTeKLKBJFmJ
h7R2ss9jL9navsS8FdcuP/qj2O1b0+pTcZxJnHNlqCVlWGzwErkdH3JQgunu81IXMdzPH0iaCpMc
axpwKpPL8Uy+OjZAqg+Ym4484g3YwArMd9H2Gcg7vMQpHPh+O1VEybPqeJ6K5ULkvOyyaJ4htgCX
NfggbkChAFNkKQO8e8VZPCOyGwBorK6Kq9qJj4WLKqcgvbRmEZekCzBgmo7x4ZxuFmrnZ0ZDFnjB
r9TR3dl+S7eifovVHNaJFD5Xl8cI4oKKDbjKlfXrRrJQQrExqq+12h+JF1/plajFYtUBPBXJ+RFF
K6egiMLCJlf5mB+czavTe4oT3PZbZZe8h67AWq35Y6fyuHsySjkBkhPyjiXmK0Wl/TFfJxj0jYLM
Ep/9FqU/12JxFUxOlOJiEgzmPvcdWikps6mHS6b0fuqEOiLUMWpTW5pB33h5bes68kcUFx4Pk09k
2hlIeW/ZS6Nale7oaNKSQOYrb2ZFIG31uVFBcajoII82AKE5X1nQapEfKliZA9e2uS8OvoPn5V67
ioX4wPVN/COKs/1dP0l0iOEWTZi2Oe6nyvIdoAtQQstdp/kh7QEaECnKWmB7ujzuxpFqHiMAnJfA
ltjddeC+d84M6EQuLN8riw7wD8+JKD4IqquhYRKDqDSDXrQ2VUIn1WwKHNZ8SDqnzFM3/T1mx6KI
7K5zWneYX2JjtgZwkOUHphzNwRl8ZAgPUbNXgwCqbNfdxu9s87UzH9LiytfcPn1vw5emPJrh7xkE
JvluSjYhOMYCt0DkVfuqNyg3pLmOx52fCsaZrsaWQFrqVDdVhYEl6FxbkDg2jBQszA8vV69Eswsg
Ol37znQ+S7TPOUKQ0pfXwe/pqTzu+HzCiqZn/ghu7gkoSBPcI08o7Tn7+/29bt+6zz/1ybJVO90d
2i34STA6ObhBL8Lvy3fyy+n69h3AfgBmJzNVV7jvKBKMu82NYXp4eUHOYgaBKnj95h2gCiPaRizP
ct9ioAn67Y/SLrefmCyOWuTV3eWv4F5rMLzLCohIQV5CNE2Vdc7oAQmdTsmgxl6pw//tbZyEPT/p
I7OybLbl2bQvy+MU+n/lgY6FYlgCg9Tzw56a0WgDzBjwzOQRxLKbOD4YyEF1hmBdnF34Rw7D7hqY
/GqoCm+CosYPjMmMPUn5DCV4VkC4trIkMAWrUkC/bmoGCktEVc5XEyjJ0PZtnnhFkx7V7gNsdptg
/ri8ZZxz889SToQsH3HiRU9VVlXdXCaegnbfqfokaNlWbufMyYdaYLmX7z1RyW+iuCdJkrJqbEas
B9TCGGHakUIggHuIvgngjiVvkqjDyIfE0wb2TMGCB0oXd6yVvY7AKyTK3vBHN4r12rq8h6tqd7KH
nI3xx8IcgxwLCxr/d6snlhqNv2dNupoJqwQqzidA/lmkCqUjuo5QndfxGgxBeoDJxl7fukp4R0ab
aLd5tjH6mzx4MyjyEPNR10Or1I4BeQkyNKdJgz2mopnBq+p58iGcB6WWpjwoAz6kjGKbyo+ylljl
vL28tas6g5qUrumIyWHFz9XTTMpiCHqoJw0wwAUjncJUE2jN6umdiOBOb5r7SZN6aE3QhNe1pjp6
3WxCXfmdNZrg8Fa37EQUZ5T9qlCGfllN1HySEtRh4Uepu5d3bF2GqoBvGuBSykfjaqnQgQxt4tUk
tw3pozbQPS+qe4uEcGefmm1WdrhvnjHfSX5ikf7YT7pgt1ZNE0q+/1kJ93oM2YS5dSaEyBkG9Zbb
UnoAS6k994VdBD//za6hEmmgBiqjpnSuZzLpp6CtoQRLlqmqH0tdsepEoGmru2bIKmqbCJUxbudc
SB9lQx+WXeLpjT9YOVjVd8ZY+Ju2TEQ1A5Go5e8nZn0oUkr9Anvn5095h9lk1R2mPgns3urlNED5
YyB1CEA/J2SqgX3w2ZB4Ta0/DrPxAcYegQ7wcdo/5g7ZK0JUqhOTH7KU6aGmZM2UeJkedFYS9tdU
ya7yLHWCtttEWXvb4prKfXxE64Jd9a6WB5HbRKGTsMAbNF/gUK5u7Mn3cGco06T3Q21c1jxZxXDX
qB9l8nRZGVcskkrQPk4MQMTA+sYZvTrvsc4OepJ33W4kRrzV5BKZ3xSu40BEkSKf1162+EwcZwBL
2Sz6YMQxZuWwyWuYi+EXncmjQYbnvAbZcLpP0DGE8h7LMjcvgVajgmNecRRVjJshBsGCgaRh5+oq
jQD251MPVyeuLdJklip1AAbObigj1ADrw/j378qZQO4YEy0kk1nPidfKDNzNlY40gJ8bAikrFuxM
CndBGoy7UHKM0vGm4tOIweZC1e2gBVaZuJc1hg+K/znDkw3k7Bf8jC5uC5zh1N2H2l0ZYdQFO8Lf
V28T3BUF4+LrY4uZAF0vMAL/j2gGfA4DaZlpcGenkNQgScPwqGk/ErzOQbnRI4sk24RGrqFOGCHs
Hw3w5GjyNTxAgfiV+4gtRglYZowBz8G5/DlwHFOeyIk395mTtAhbMQ4pvb+8vSuOpUqYrqIKqmvQ
Tu7dNsrUYNToYi/6zDC08M5XroDKttLZk+HtZdrHZXF809k/p/lH3ldH9on1rpoiqEnfx16YbYZ8
H3rJLrzrUqcbblAksVJw4oyvjfwwAZ1DCzdQPurmN1Vv/NTOVSdYWGdceiNtQQHzX34Z9/DLpkrb
RMVOaKk1yxb76W/xlEW70DN/lA8BMtJb446C7Nq0yFLvsNTQJeQ29zN7B2zaT3N/+YNWniBg/KD4
CqhEEOJz3zPqcWv2AAJ4pfI5aq+FITiK1Rus4D/MAAbGjweeSXEH5QtJ7GFS9VU4PEW9JYPHR/3E
rI+by0v56vzk4qMFr2joGm6Rghf13AiWckBbOUK0TFHsk56HzKHKk9yCpqluYHofMEzNSRXdM4oA
XESbfLwJ1U1Vd44E91/TXkdRwXPVKiO6RQeJolFF5T4owoeGo4kP6sjB7LdaCe4ucJxvAvm1y+/T
9KrSUZswnLzcRsqj7JTd66zswjQGLVUquOerB60a1MBJmKapLgd1ciV0EiYzmF1jb9QKW1V/mpHg
0V294ycCuFdwrhnNzRGa5DdPnTFth2rcM+OgVu+1Yvwc2VMKAu3LJ75qu05EcmaFxtCDsofIPH1U
okMAIHaUMueyEL6K/I8xQfFK1k1wxMhfHtbJzsFmFjTODEgp48JN21lzE0xn3GC+D95as203fpTP
VkDGxInQZbDtadQLHsLVzV1qCAwpE2DOuWuaaUM1hKEEA1q+sWdokYu4NScJMEOzbeh3l5e8qre4
RyYKdkthTT7XlZ4wP8h8rHhS1BtYK2ecJqsZdmqfH5LbkbTCBg384LebeyKQuyg+KcKajcgH9e0x
mBFAUJH6r24gap1MNZhmII95vqQkKqmaGFHiMSmx4vQt62za2PkvLXH9HJQGqsi3XxcIYNWSTAPI
lXtXwWOAQInh7utqCDuuePE4u0qcukEm2bHqKMQNlcC+fHA8kOQfXUV4hEwtFgru6/NlVi3ytXEQ
Jl7YDqlTZTSy9bHUnA7Vmm3WoRQKrPPsSKm+rVUz3sn6VN9PZhAJ9HXtZqJyQlUT5Kh4Xjj3kOVm
GyUdvgOUeHi2bPn58kL54TVfCz0VsHzAyaUMmDTQscB5alvmZG+BO2zpS7bTN+F7C5qah8KOAWLx
wIl3r9qMgQIxuY73QA40N+lfDnv89i2c76iTtEnjEN8Cl0bb0oK4lH326rDJ6ru6e6W+F6YCY7vq
NJ6unzvoce6l3AdJpXecUqt8Oc61M6GqAjI1xHMwC8BRiwqqay8IRR0foTdySUAOnG/54JutMpIU
OYtEt8LqU9Z+Xj5UHuf7vxv5RwJ3SYtaYlqybGRnh8D4omCCmUAei9CTGu1Ml+0a34qmSPCKCMQy
wl3VdiJdbTQJEnG9FSv5mzy4aCXu+p950e/H9kZOrWB8CvLHIG2smaAXVxMY3PXjlDUTSXcTJoPv
hlOqBk8M0hie1pYfSZ+Xlj7RTRqjC60db1I93aJVWw0jWwp2TSAf5FzeCTZ/eUJ4G0zhpxmM4QRk
HqQ7xelYohEYOXkaPuVxZmkxbOMs2Zkm72Q0mRF5tMDXbnextBmVf2MvT8Vz2pX2BBtg4AlQTWCB
/dKu1ArAZxoqCwqG1A7TY8HLvmqkTlbMqRuNY7Uay+VR7d7yCD2bSMQFRDQ/d+0hADc5yOVkQ1co
7z5EeVuQifqxF8zgUCVALIZuPbyw4JUUXqZWG6bUghzLqsvCCO4p8pfLxGvO/CYJOnnDhsAi6Q1c
hJd2NJ0kfokylHpzzO6tj/4w32X9IHh/1kwEg6OvaFAjDIzk5OpoYazAM4xUcKJZxgivVhSuLraU
11JFB48/AWUDalTcXe0HOjWJBCNUmkcGIF8WPXUjanLB5+XrsNjPS3J4hyuU21AKkJzHBCknbf3I
ZimD4yx3eFbwwiKeSEQ90Wtu1+naOLerncuaGCVyqHOyMaqn8bdRvHaOXA9W2jf/4qTgHjAdzYsG
0kbcPgY1hvYMcQ1TW3xKPvhx1dfLG7h2uRD34J+BgAOsNuevhTmOtaTPSKPPP+LmKI2BE7WNwHJ/
Fdi/nZKJorQBo0mwknMhINoMAjNF8qKNWnkX+cbkTFHROpgjLdmNxOhuGgLJHfMI4LY+7UBI1FK7
VivVko26fE375C4xDacIfN8O9WHxlqbaHYvasP1GymwzDZhg59c2Bk4RfEJ8NSBf3MYkaMSKIyLB
NWpHO2n2hmFpvSbYmVUhQJuj8IM7on4Bhk7cIwm1/D5KqtSbI6vMEOq+Ku3t5QNeu+t4sHAHZQKf
gIcPRp2P4nkYpV6KjD/tP/NCxNK1dh8QxcOSAHwAFeV9nKYplZBgEcgV2RJij6wJ7EY7wlx3Mmpl
g8Bsrm7aiTxOm5Qc8auBlJAXyHd1pmz6YrCFuem1RcHzh6+DsoyC5P+5yoZqr+ay3qReLKOnKIFJ
obOrktE1Sb3pininNCKmzbWTOhXJ2TK1l5oi7uvUK4M35KkdYhQCnV71X05FcEptklRta39Iva7q
9S2a7WQ7IiEar6sq2OaI7Oy6aOdtSfTiIEUlki8M6pKFwPlWrYk2w7/XzdPPYeebnM6p1OkqVhwi
2ksMtICLEAxrrzrG69KF1W952BddOrlgqjEolV60qdcWd3h+fIfGR80rPEm1fcFckDW1hEuIIfIm
enXQAHEuqtUMP836MvXU/kqW72gXWrL0eHnD1p5VHTBn1A7QVk9N7uFO0Bta+3Q5v8K0+xyTn9i+
o2ibF92x1X3DowM4i45iBW/9uhqUdH2upB6uiD2P81Yhr7H6GubqwQ8Lp550N0xEwf+qeuKZIEud
Zpnxxy0PIB8Qc1E99WSMmCaDelfkgx2laIVlD0M/u2x6zvTE1mPUScPB8c1KFDyt+RMYQwW8C8In
Ez2454eIZ6j36ewv6w5naykXWdqcx3Y7GodJz10JnPmXj3TF0GgYJEcX8KKsyQZnzWZlKAp5zFCR
ldCxmF7ppdMrN9OMeYrpayR67lfWp2FhuBKYgalpX33eJ/fBz7sqHFKcayh7cvKcj+/1W1lcz6LS
3pocfQFEgWUCrbxfTB8ncpI80VEG1lJvyK8U30s09WZqmkcVZPyaTN8ub+FaOgWOhQL2UAWlU3SE
np9aYkaG3i/SGj0D8UdPS6dswLCR1LGJ8jYQembWH4ZUb20MmNJsEirDNklraXv5Q1auJ9DDisbA
SLS4OdxZViWtCe2yzJPqyu7L97lzDHijnagrcOV2glsDlQCGYdsoSHFa2tIiycexzLxaQZJzaK3G
2Fd7Ztp0thTlIwfJ1uWFrR7nH4F83DsUTV6FdBFYOVHhosI+P5P2QFP3spy12oAGrVmme+tLiZR7
A3HX/b72sYNNvMsxDOETXD2K04a2AfzwfYBUw/O8HT8xtUG1dyk4mwXe0uoJnsjnHsgyjrIxUiE/
1hA7kB9SGTnU7K02ngVbunbvMWsRt17BilFWO9dZFtABg17U1Ct8VyLxJonRSaNq4WYozF0eVyAT
M2XRRVkeVM4R1/AIGsj1AW4H9ulzofLCoWf4bebpwPtejw35SX0N4AnTD01rSIvSNsok2/ipoV53
wVxuZWPMH8ckDx0zHmYXE1gRfF8+85V3U0MVCWwHBEBD9nW5T0yFMvi5bPhJ5uVBn23mLO3sKIRB
0ntZBOdZU2M4qV/GD1AOHmVVJ2Udg1Q29fT5Q6unQ08Og4NgbttLImDKGn4Nb4iCoXnoT8d8Q06T
S8oi2kd55tG6Hq77UPddnxAK7GEYuOAMiHZFXhhuBESAPdEBmA+8Eu44dKWbDnXj0iHvAYUgw9U4
Yw4EaapCsPGru6HBQpsY/sBQNzlXhpblGZmmOkP1tSi2SVGyrZqH5iYptNSdVSW6VXw/318+7bUL
BqDngqfTYa/51EPTRmxugcb0Zh2gb53dTtNLrZHCIr5ofYsy88qOtxxsGkyRFZRsz9dH0ygKhhzK
XtYHVbtLC9EVXlmLTlCqWAYWomjK9x7kDMMW5gBHXKr3fXSPjqaBYkaNaKj0yjmBlxguJUHmUYcW
nK+jjQIkUuiEcwrxnhpocZotdZSsSW731fh++XxWNk0HmI7AxVSApyac2tI8MwMtpLiN+U3cHrNc
NMt2TQAovhFYw7rD0i6benLdxyZPUhpjNU1RGm7CKGbVNK2+vbyMtaMBWQ06UZaYF1WWcykJGvfV
3oeUVyDpTLSRxVYq6tBYO5dTGdxKtLxceB+XlQAthBRX4mbokgcOQATuX7GQC/PO/y2Gu6gT1HhK
OwjqUDJg42zT8REJzL83B2dSuAeJNP2U+QWkSN12LA91YCnGfi7sqBAUYkT7xnkvvqxV0qBA0DBt
Z2Kzz/J1mBxNdDtXFQ1QFhV5FQ1pieXvJ4rWTxVjam5gILSCSn2NINFFFU0W7NqaoqmwAExDtZ6h
LHAupcnGrkC5vvBI47+Z/q0f6pshMXZBWgpUekULAMtBNhVhAtMx8vpcUsvqiGE8Ac6nrPSrWmnA
xxcq2S5SAub+9e0BAgEiFtQ/8lJcXF7Vxgi6XTPzDAmNvtVjmX2yBk0UtSD5uBbwodi7EISbGCID
YNX5mtQsL/WklDNvyTveS8pTp4HB3gOrpzVIV4Y9M3tob6XWuby+tcQ72kUYjDfmKWONnJULR3/x
LljmkaLdTWHiKv29mQ9XAyhMtDE4FmqNDNaVrkkCySvqAmAsIiMV5g994fL5goPO9FHCglIuEW6r
MCsofo4YzyY/Xl7hqhzQ4qBTFYl+mY+/SqnWxoriBIMKLaOjVTSHrj7mIjzemk7K2ELM/0Hby7en
KWgAzS67KPdS+bMajub4SkOBtVgXAYyDqYDDCI0A5zvWzfBXiZ7l3ii95vprCFzYkN5d3q0VU2HI
JgJIdBssKCtODcNsNMJYK76WoaKM2GT/5jhOBHAWvCjJWGtxlXu1eQTCe57RAFofhdWQtVNfKli4
UwChYIz6+V6VAS3zmJW5V9EjMLtMdxCh+SJDtCYFOQQFRSvgBgBGO5eSk6mvwXOae7S/wkBJS0l+
9cFLVLxcPpRVMUjzIgePrDKwYudipEkmddV1uQf08DZzGzCcVnJrm5XAgvOtc0s521D/CPoyFicP
xaQnSS0VPTSsMy1mtC4EbtIkuoPT2PRXS9wTDZWVqg9xCq7MOdA8ozEPMwg1+w9iPvz1sgHn+XKP
gWOCI3a+bHWm5dSGqJzl+avS//S1e0m7jdS/f0zOpHCPfVB2Q0FzFLJTcziYrpqApbQUNcyumVkT
4SY65oFZRW8u946gs0yOdAXVKyAuiknHIEnsZUXASJoeVNCXRBhWyHIBIcSKwYBQw1gsH1BRPCFE
nJW0isEk5EVkG4IeL5ZuaSt4uFZ0c6GPQ5aCqpgLy0/DQbkWU1q7CS1eyuT0AwhVi2KToOHKR6/z
ZX1Y1JyLYs5EcbfNrAFPrwyImshRi/urCJMFa7JHzsuW8o+wyXcBdS+LXFTskshl9ScXwmc5acYW
2H9jfKycvLjSdc1qwDtIJ9GEZtHqOG0P6xkMrTpElarrP01VcRtrV3n3Wmu3VfLTN0vBbq6lCk0k
mFHphGaAGY97gHEp/HqiAMTPzV1MZKuWQnDxVu6sMGcKQ0uJrKGwZR0BQ1YZf18iOBPO3QfEqBmV
S5ylnH8OMrUou9O635cPb82nOhOinJ+e3oZqaBjLCpE/ix3tTaK2DmY2YhmhZRJrkkB2uK1UXWBH
l9/lteZ0ZzlFRZAcTEOOxdG+cPqycwKtEuzfYpUuieAUc2pnPyA+8BJNaA9bABA1sJI1e1GBX7QS
Til1qgEnFtDEGw6bUeDOrP/2Mi8RgxOR4uReNXRQNoVvYpeQo5U90eOx9pbh8P/v53mGqqLReuov
lfZ0Pz0q2+wjO5h2+gMIlpvaPRSSPbnmfiGKv6x0glWZnOMRZ11TDgoyiVJbN9dN4DeuTyUhweSS
6fh+/n9Wx13ezGzSOs2wOuDEQRm9zIotbAUDbEXTztbM0oLfVSlqUUhTcBoAEouWBomKzOgRBR/p
KgSpcuOg/I/si2DrRKK4lxhlGpbXHUQNGEHMzMEOQsOhNdLO8kvT7pPuPp9EmTGRTE4JJTLVdVNB
ZoFadj1sAGqz6njTTN0uN6868mFK+3+hIH82lM9hBXIowSgrWCXdJu0WjbqXf38t3QoYNBwNBCIL
gSy3jWFZNH7uoztHZ7bp3ZdXyUFy9V/FtrHeGWi17slOwTTby1LXXI1Todw+Gvkgdb0OobUTuPci
Ps61ZxhTeZG6VIA2RB/0uSGXI0TOkmICbCj/pMWRELLTskcEP2n891UPxFd/JHGb5+shpWEMrIte
OUU0Wr8q2FYl21zerVWtO5HC7RYCrB5Pg788TBgWPZT2qF7NzVWQPMo5pmjVC85ClNT6bpiQy1z8
e8R3iEVVbmW5HEQG6N9RGQTgYUPpcDfURKQGK07FIgW5WSJ/4Ww486dNKfjd0jRFeWzUrFTaxL1d
MXUr99RqgvcJtGr5GF31T74quFffHVFIRhr9K5kKCDu3p/Cvtc7Igb3pKcasyaiYsNgJBYAbgRCe
P0Vrygj+NJANinwc0nQJXRv26CsCMSs9sGeL4Yt/6RiRdJYB7EkrsiuCl7grEVwmbgJYad0+y9Uj
RdbEHL3pIc62fa4D/0DL3SSVgvavVa1BRg81eYJeq299cFLNtDrDgrXsmqH4qM6Pl6+CQADf+MYy
sy6rtACOA5RPfv4ai/o+V0Iv7OVCDrJAPJey+LnxSAzWZbWOvZRD8Dw16qZsbnNy7PPbeMI0+PyQ
jsQKJhFP2nKfzl9oiF1w50i74+XkzfCkmosHMkJs6iIEq3/L0m0WZW5LDEeIXVzdRQ0JD0BGluvH
XbsxpnnSj4uwULd06RbBtMCn/W7gsZyl+IJGNYSUX9xlJ5FQ7KtyOIeQkIQaPGhMqkAfZFGIUhAi
MctCT8QggQaY5yImA8RqIUxo8uOkdv9qMQty1QDRGVKQ51LiGv3RnT+jhpQ1S0s32imlQODerjRZ
gyIPKqcu2U1AP7gQJ05R9lRIgqVcK5mFpgezQdh4HXdbRX5VG2YHfmuHUwJ+EnA2i9KeqybkVDy3
kwmAx5Gf4WIZmJ6m69eZ9kOOItsgRynFoL/ekUrQpXSvRqy6rVztdJBFZuAQszQhpcf35xs7QZGx
RwZLWwiKzrcbk1kNP1NwA5VtVb8HUY128o8YneXiTf/uF5+L4l65MUhVKa6w6rjOtz4IyIPrKUo2
xTDZWeQURmbRwc7f/96Gna6PszClr7X9NGXpkpjVlceiF73dyw/wtgS4CHQ5wPvBG86tqqpJQcgM
dCAhOEHdraL7IHgMlJ22HR8lSXA71iwXk2XYezBqgoeFW046kzJXJkiLgj7c0BLsG/4kTRDcJHut
01OQtaJBX9dT5/I+CgTz2Bq9ZrkKinHcmKXesQsGJ6Xvo7pVkx8hUKCXhS36/21P/6ySN5lGLZex
lkDYEP02sqM/CX5/zVU42UUeTh6nAJI22eKPFIalKo+BGlgYDmfRXOBMrhsaGUC9JdWnAQh1fr10
sNfoZOxTb0IWcWg/s6C9LsNj815IB5m9S2wrM98lYCDs2QGM9Jf3cfXQ2OLtIXWsIGt0Ln1B7WVd
B4vN0Msa7JFMofeN09rV8HFZ0KoVORHELbOPJaVMVCA+6/GjV2zNi3O3wRAStKD/d4KWFZ+8QXE2
jd3cYkXxz3ATTpijEKEJRRCmrT10AGMgbYpCJijbFvU8ESJXelyyEqsZs1e0sUfNMQ8/L69jVQNR
tFwg9XiAeJoGowjH0sxkePyYipbZ1Ba5OKsnciKAW0MPsEwyyhBQ7ikowAM7sonA//xqj/l2TU9k
cE+1RPR0LBhkFAfNelSs5ACg9uHWdMvdR22lto+RWY1b279zRLe2bdgvbFO5n8pOEnzJ6oGdfAin
52SO05hN+BCm7uP2mgwbUv24fGA8KyqUAa/XiQxOxUF9VcdNARm1J6N/+aq6St7Cd/bZYFSoC8Lp
TW+rtVXeSz+MXeV0AjoCfrjjN/Gc4neJEWZ0hvjO1TfQe3u2sgNICbLSnq8US7J0u9gAMRdY8VPp
1piiGzm1g8FuG7rN3+Yn+Vf2i7p0L+Mvl3dm1cgAgrPQAADCwHMBdFnC4k5iMNZvzFEBefToTtvr
0e6/E8NtgBaTQAYrLZzc9JBhet7wWYMqJt+x6jdQtf/GApysiXtm57E2Zn8BlqtjYLU+RhwhlcsE
5ZlVrcUwUHDYKyr4lDitVXwzlYwOQvTwEW17liY9NXW/ubxtK4l26O2JFE5vaYa27VgGWl3H2USd
0/k7pniD+rPXX1F6rVrDBi1eAthqKCoKrRo5kxhoWATAGlQD53aUFX4eST6OLKLduA1mpliTUVOH
ZnWVW5XBRADgleZbLBYleETDX+8tZ/UUI2iHKDcQmyuz02HseY9BWOBOVdlxKDHwtCrsGs6+epcE
KN4kQFEoAs1ZvQ0nX8DZRAqStEDq8AXEHtTnOsF9zLfpAeANPRY5g+v7+2e1nAKZWjggkvBhkmZw
lIQfY/JD8sEBEj9d1qE1FxdEHxgQhW5eREz8bdBVYPvaOPPUlxDTinSn0Z/zaLpVgxu5bV25kjaX
Ba405GMmI15FQMeB60Fn27nmjLIKnqQ0BADFrJVDM7DMalkbu1HfD6ATSzLwQ2nzBiF+tO+mInTR
vCftzLbpboakZDYtMOlnaH3poTD9t1zPOpTLkbFWqwk8DegrtXIQO7h91qG/KO+MQxLWCjBKo3k0
aGReAcYa7C+vae2wFupulJjB//+NKTINCqkBhDT1JKPZIBtrlW1ktyRxa+PvmUywe4qKfANiEkS5
8vnu9RgkmWhge/VUPE5y7QZ5ZUlEcEaruZsFGbl0+TAwQnJasTQF+k0IwzK+d6/orS+2KFCO8DDB
KdsITOXq5v2RxfNKFW2sgIYZtwqJ+bw6qMVBpXuiilJ7axEqILLwyRDPoWmdWxJRZk0PFlz9HMi+
PQ9T4JRG/1PJ58g2i+EtTrp0Q+vUVpQMhJT95F7WkdUU7ckHfFtn2bfoCwHKvHSQxkH/y4Nsm8/9
r6C3pMHp/01GB9RGBoaOos78be6bbFRKERCsN8NsycKeNqopWtHqlgJDDT4WtNWi6Heui5GilU01
SLBRtQNGt/mqzTapcgzZnfGcYKjCz8s7uOb2LpDt/4jjXrt4TCPguWESUaT/XaeP1O+3gVy6WhY7
bStwyhZ14P1fdLmhpweMLNo3koOxbcva1HFaTLLnfCO9p814HRt71YhvgFJ9HgtVcOlWl4c2WdTb
gG2CN3q+m5OvV30T9pmXZK0TVFdah/YytICg+hcmgpdszT1RADhCqxHoOchXEuskCqq7RJ5oAgx8
UdWbSir/h7Qr7Y0bV7a/SID25SuppXdv7cT2FyEZx9r3Xb/+HfnOnXTTek1M7swAGSBAl0hWFYtV
p045YmHtCgxK+YMTuxDDKAiGNqpmFneLGHQIFaHXg+cEyCJb9uddNJstR96qjS2IpaVpEEzc7ARH
MfTB9WmgS0guvo3tJgaBZZ3XGzUAXh0TJfLCQ/EqrF7aRuWIXosNLiUzsYGchiih6kV26AO70VLM
YbO1YPTaRthB7ag1PNze2rUTBIeZjOowAiL5MzlxcYJSKsRypaJ1Qmoecj2ieXSMCh4F8ppKXgph
Qi59FDGrwoeapMYmLCQSx4U9gHI+8bqMh+lbXRCuTxW9eug0YLtVJL0u1C7UgPjVM5X20pTTWQD9
paGJvGWtitL1T24IrIClfzPmRjK6foBaKj2GGUjzZBeiuZUB2OfY9KLgrBdBG8PSgYiXAAq11zZd
KJM+T6UPlK9ZEqEb7S78JoKCLCmdf68OUHqsBboAr6VcC8L8ANDvK2iamJJdAUJdcRv9yVIuJDC6
0HZ5a04KgNJhcywSp69p5m9zXvZ+zYwu17Ec3YVax4mIYWoS1hFprjAn9tA/iiqpnk0/d8yuP9/e
tdXjuVjT8vcX0kIwwnfGAmjHU3B05khBo2Rn0LE0Qlc18KC6LW5lcdADScZ7Gm00ANFfi9PjQctj
FXdKE45kmneD/hMkl3K7y6tTlnAcxMrakPQHfhPYPaSuWRImq+iKcugWh1RtpuaAfvBQ92nPm6Kx
Ykuo5OD2B77y0xtdrylB+0OQA1V2ENENrZm06naawDPYFT90JYTZOBQXRk1ZugGS3OlqOvVHUG3n
FShXOF58TRDqbBjCuND3gZPkejXKpM2TlcBeUTkMA9URxjddSEmnvwFtzNGGtQMCyBaAbxT3AJhm
VF2Wp0yIMbtliXv9xImLHQge554T9/KkMFtnlFoiNTOkZNJOw9hqkcjVQ8wLNlfAL0udBE2dGBKG
zWMrJZ1QgSulTvJDJqOoq5xNExmrTsWtbxQHq1EPSvMhAHAmopYdqOZHIqoexmuhpBFKeyXnFQHW
MiPgkgHeAuRCC+mCfH2QbT61uYoGRtSjnHAMiWkCRirUR6kIMDTtXk2pYtld/xJYmKSdSr9uG/on
nQzj9yEeuFzggNGPrTHOUhXaaQwaALrzJPJKfzcM20rY16GAkl//gFvHDZoJ+ZmG1mMnUi1/HsQK
0wOOow5Shb0m/PINt0u8oTvlwPQO0q5XfuVIagjyPpK9rN2aPJ6fFYoc0DksYAN0RorAFDNbVmei
0IVzA+i+YacRaid6sEkxZg4NPiHF2CSNlMHkCNJMDaEn+KpeJEV0SoajNGIy2mx4eK7eDQ3vxbvs
1Ze9xARccAaoGqiiFq964aTFUe/x5gVIW5CLwBkRJHulWrWcsvGK5Zsi8vVoZVeWRo/l7y+kBKNa
h1YZAZCW7kQQGys/8F6yjHteCXylvxwNBUicLe+YhX+bEdRJfqNqNdgWrKdw2PXhX0b+moMYp1Bi
mop2Pcz7sQnurB9x/avNfoVR/9TJNcHdZ4jJBq3pnKfAioNYCiFoSQZ4CG1dzPcMUAUDUPKFjz+h
bdp9dLPszbHxOJQ8N74mCgyP6IdFyQwTzhjv2vvR7FfLLIMsSmwz3MoY5Ynx4NTKeaiJdUl42KBh
B0f6hbRKnSNTLQH7f2ktb6hOpf4y8YBPa1UDMHb+FsIEdyjhCvnQVYD5y6ad+hYV0p+CmVMt0E7G
+N54sYZswtS7ptI+hX5jh/6mVXo3QD4YxwkkmHBo/z2QDpPWl65WlLaWthXmOGPB1OtyBiBwrl8k
342GnV6+jrz2tRWbvJLC2GQullqLHkG0BHjlhqOQyxcy9m6iHRwx7DJvGjQB15aoSX0ztz4gtm2z
QyNottOsfW3uP2676JW4BW4O3d94JKI7l81fT6BXQm0fBHSoA5pzSYDlIv7jH8jAdWihtmQCac0E
5XoNpD/m1SBHLp+1+ZAF6ALmtROsafrSXfpfGcxNM4lp5lc1ZCC5C8CkSuPEha2D/dKyb69m7cyX
yVIg68PlgPEd1+cCR9GXeggwaFSc1Aj84wGPfWclPsY82N8SGK3yLeD3swwSpnkjjgBUWS5YoNA2
gMYITeMsZ3Xj0JYNuhY0taKP5no5ylhj43rAhKJHLXImFclUzNy+vWVrqgyWAfz+ku0Gwe+1DKB6
annyIUN6Mcyf1aPRPVcBOj45Uevqvl2IYVKbRo6np9EtSLs3AWhPovtggxfPovHY8KKElbQYYgQM
PlpwN8B8MupWyHlgzjlw23na3Blq82QF4inVUX8xY/0sCaKH3n00sGQjx15XjutKMBMtC2AGSaMS
HkcORrtRZeT3GwIOWqKKNccBra1xmXW7zCAAlJvNFAfqbARCD37TGTHjLG2t4b28w1AJ6VkRG5rq
sntbS9ZCAlQN/hHIvjqQS+mStEVI4BeVdK8ZbeDGSp6cgrHNnKzuYrdO5ZZ0iYTuCR8zoBSgTqg1
1hONQARGhj7q3QkJ+3M2pJGOBkUtL1wZJJEuho6NnIL8WpLt6nNZywH5qmIGIGA1M+UQWs9hFd3H
Plh3/X1kkQa1mzgL7G6ciKn9+0ettbgeKDRAWV/GQyToTEzkEDul4SXYShPppZ+miPKqLnB8t7w4
Z+YaWqYHISQywcaK7t9r2/XzvDJKGcGK0oBiuHLMuCWjZtogS90ozV7J9gFm0aEmSBsz9+KQSIab
V3/l0ab1LVssPQszEEekj0FSPrUktsoXpeNZ/to75+Irv7BztlMTpH7RoR8lc/rmFRkzMk13vdK5
AkhyAQT/HmKSZF5vm/6kdMn9bc1dcTzAtGPyIOBH4PBmgWPyXApVmCDMShfmsAfdz6lQUqmfSOBj
TrIh/Y/yGM1LyyER5gFn0kYH9BgRZVC3gbUtWwxARfFP+CNxQOOBIR01/M9H78WbIBJCc0wMbC4o
SolgPgtKQ3RjIAKGfgjyuQsazp30iS//onSfxCdLez7u9WulK+HMcm3CcBltQNW3T9CSGEckVNpd
LeiYEoqZmhjqmT/Xcb1JB9GNfIOa1fycTf7Wlx6z+VAqCkiR47u2cAvLDRTz2+0jX/PDmHO7XNMo
UmC21vUXmnoVGHWENhq574HPENDYLxutW8qTo8/KxGm3W3PF2Ppl+xFqA4NyLS0sjU4uMC7hkBSF
o2I+fA4cjo6eMiW4rzAAt2nkX3Oub26vcSU2XM4cAGUkzpZawrXUts3BxgSEMIiTzoKRk3ncGPPL
bRmr+4i23aW/C9h4NmFSiBX68SvEn0b8o231paNhoSqNeBMa1uTgIQBKuAUnArDg9Vr8LKj/QyIr
x7vSmgiGl9O8c/WAl85afohV3UtBjL8U5EbJAx2BaBN2blYF59F8wASTXm29sfYdpQm82zu4ElyB
0wrgKfSqLwB8RjcAbin69hP96z+PgXrM1aPY09I0dpnMo7tblQUWVlTEQbQE8rLrXSzEoQ9aCe0Y
ZqSC433onAJ0paV1apNog8ldPL7i1TsWSYh/BDIqWPttOmU68NRR9j4Lbhqqz5L4ExMb7KKjY/Aw
x6rtw8zBRvwHu6qjBLnQUWCICfNmyVOrb8YOLVJqbqdEVegU2hnvKbEGnbXw+kIyBz134Ctlzg5U
zFoTq4B61oYVbHphgcU31Wwbc6eivGQKXq776T5PqmCv69XoxGb/EEqB9RRVsnaUwI3Acb1rNo/Z
uUs6FpAqNI5cn3Bj9KFVpQOw8g16LKwPs34YA15kuXqsKNctySz8gYa3aylVa+h9p0hAEKnDacBA
wmI0bK3PdlKg48/WkyPLbgR1p3UPSTu7t892fdvBprP0X8Cbsk2l+azkxjgYeCgEKSa/+XJvV1OU
OmIZ4vE4VD2F62upmuS+HXejiZ6nMaetjodr35XCQZwxWvj2N63uOzBsyDHpyIGzr0oxG4s00hYc
WZeSJDbIPL0lHY/les1+cbKmBMLBZdgfY7+mlTddMSyko01lzwB/OGJcWsSPutiruuzUZA+3l7Um
EEku6NFC44qb/PqgLR1kxX2Pfrwm1o/Z8CqJaH0+qnO906Nke1vW8vGs572UxSjVbOn+OC+NVk24
DIaVfcEJJtXgXIqruou5kMAy4v2PV/Ny01xEQ4VqpkNgwWZjqypdENbEThiavgtOOExynYZxo4nd
5CijlDt6OlsSyXO/Pkxmpnu3F7x21SwtUZgfgKoTzvP6S5SinvQefdgHdS7Bw9sDcBiAGNvtg2Sk
qRK2GGFgnYeo7TlOYu0yRRgIAiz0whp4hVwLzoMqVGMfO90rHzUS9pZ6bLrYNv8A84z8lwUxyE3o
XyZBlHLSjKqPBQIyhCDHVJMN6gSV3U4B70G/uiRk2nRADUWwRDL+fupxCTQlbjZNAby3bo+JgtG/
yQee/xzvs2bpSJYCirSMp4LXv948tVT9oVkaFrL6EU36JMKULzmb/sCfYHCTAuZfaAZyzddS0FIO
otgeNdYCUfoRz4XnVgmNzWwFPrmthWs7hxgRuWz5E5LHmLhchFagmSiwxos7r4hRnMb0Ly3kPLdX
t+1CDGPd05z3UWqC4hEVXDn6CAaNWLyq++pSlioAij8YNMB2HgHon7Sf+EWrfgj90gbtnoG5cmH2
4/aWra7ltxz2vYhiXV6bOa6/qKmXQdYhhn+UCcc7rLlDPNlRxl0gkhrLUgfHVCa4SOAOJQVUSZnt
Q9lur2N9v36LWP7+whUOk5ALbQ4QZul7uW/aqnyPRkLxD0DkeBj8FsPoson4r5ZrrCQF0kJ67qxt
7f+6vRLeZjGudKzrrgjQUXaQQpMIVUUD0eA4zfVD/70Kxu59IFMEtVqosSUDXI51aJtoNgNv/J84
GAvBDa5cHS2P7IwPoM+twPAhqFMTV5F/KAn6Y8yP2xu2dvQoD4LfDIyOSHssG3px9IUe5kEyABIF
c7SMt0YTCNp97DFuOWq8bAt7qy+sY3j8WkBKs+4y0svJny0QBOqIDNOHqP+B/voCk0ZC4Xs9Bo40
/uuQBThwsN4DOIf/vuARqgQoD2OAcSYjWjym+9lsiBgAyy8n26F+/bfbiMY19Nx8UlYiecToXTJW
IBzJgRdocgy6/JiKQzm8BeDKui3ma6QASmekKhZ+YQmnxThPIZXnWa6RoJK9yIFyO6Uj0ZRjQ19P
CkIQzqMNAjNsVJZZRCyMzLJqIEYG8Hvoom2KmVv3JS64CbRHOsUNginL0+b20lbisYWuGkyOoGU1
kD1m7EpThmnIQqTiQV0bR56mfCiDHxOA26gACpxETcgYFTSZp4Po/2ubhmwkHmHV2Fp0bV9bQZSK
yAKlqNTgct2WCmiihxGtozwb+Gps12IYP6sWUaua5fIYrRoSZ26LnL8uPeqme3svF0d6bWvXchhH
q2uVlM9owj6YQ+YkFeC3w3FQWjpO50HkjQn96g8XYcu0QygMYgcm4pKqOY6FIUTEld+l6Z3UtGBB
4DDQsS89cyGf0xb2AwVdy5jexAQnWtOZhRX7w3kv0iog3Sl0MU/XDShGij2M3sft/fsci3GxgV/E
MXbWirOY6xXEDbRA4w05YmhxVtPaQbvGN/HgyK+nGunZmtCDQZ3nyP0YSOYm9o6XvmBrKV++hNnd
oiiAAJ6E4Xw0DfvN/JU8WO7ok0ej3NPnj/bHdKAhWhdvr58rlbkVrLRr+6yEVDt4dDPSbDR08clO
CBD8BwGwQ+5J7oVHg3PMbJHiy2oZO+xTra5EE/s+PSNsb4WtjqE5mGNDx57o4ktxP1Y0em2/tR/V
FFDMLIhc6zyr3+OTjgHWtI5/3t4IxhV++R7GYMPYCJOmwT5kSFQTT3TNTUlLygmJP5/rt9SNsdcG
VZumryGmt5OZ5ltxZ3QkOH2LyY/eIU8d0e4G1CAeZTpuZ3RPGm+Rlx3ll5Poeq/Wj5rUnk8o7T9E
d7BPr6Kr0AdefZntofl7LzDCZSmRIJvPaCJG8SRJLgbjOSHwjxS4NwecPNuA/ltSsi+SGO2L/CEr
ygmSZtcezzHydsl9SxOXs+3sjfNFDqNthjqaEeoR47mryVu/LdGb2kRkl9gb3kQG7uYxiqRMTVdq
KZakH5NTd+qO88nyyoakHs92Wdzbl1UxylTrembFNVZV2gLqLYaIoTs9GeWtZJD842kMN2ixKndZ
RlEFqkxS6ds4ojWGSAOdwLmI2ALQ3x+D6oMGNuoFmHB9sVo5sgGyAc0uD0dzpijnP0ohSY73xkQK
98Pc0NlptvG+Pg4bzp3+/9wZv2UzMZk+d3hUV9iIsbbNH2O3r+9rlVY1bR39XDxobgtUNFKGt13G
uljMAUIYgToFkq/XSx4TXelBSD2ckwQTSx+M9il+zwLFU8Bp32MGCahb/1IApNLKLa+JggkP/7Pb
F6KZFZtlHtXqtFxb1knoqBmTcbItbT+VmNLFWee6LH2hGkf2CJH99TK1AORnY4+Tbd1uN2NSJKm2
mf1+ezN5QphrX7X8FmMJsSB553vWPiWv0reMs5B120Rr4H9Xwlz2SVcU+rx4X3k4424bARu8Uyev
zXbTdDCKZzPgXK+LsX9x9xcCGU86W3WoFB1WVTnlu7KTKI9tnrsk9fpw2tmSa8zuHM4asatHxJrw
oaMzegnHvll2oL817vfeMS7UL5UGZUwIMj0N7foOuly6nL7KZBejffv7QEzHpLd1gm2c/lsmgCAY
n4T+GpM5rwy9NkjoQ+ZAjY76H+gVD18T5z79kZf7zE6dp9sCF4P9ely/5THHNYVi4vch5LXaO8rl
z+UbJsn2z1ZbcQT9P67jtyTm2EI0ryZ5H47nl58BCtH0XrVf082waTa8qUy8NTHnZuVRHJqxhQBP
+x4VQAr6tOEgkP8fJfy9GvbOE9VCbZeAQfxInsOW5ES0u31gCxwnsX6PI0nyX4VgPG4W13I7T9i2
6OMFTtbdYrDPZMtk/0eeAtAZjD5cFI9lQZhEETQBfrFcrUAzbe4M+j07x2RzW9/WL80LMcx6eiVQ
29iEmE4DwzDVUlcghaefvyfvrZO9NALRD6AbIr0n7D7QUlnteZMXV+Peiy9gLpJ+ruWg1vAFMZ4/
dCQNmDlM8iPgbejiv7+Y1oUc5s0fx0HZmlW5bGhIY9e/R+5x+5o+DBse1IazIva6kswkVvwGkgon
OIX00d8kW5CLc3wTTwpzX81FGsddDSnKU3jWaWxXtujOHx+3FWTdA/7eNtYDoi00LucEYvxfyl1B
ACr+ZTmm7bvCQ+qUxx2PvnndMV0IZFxgkZVNoGcQ2LsGuSuO7SbwlN1pItZ2L21vr463h4wTFBNx
kLoAsqwNWGugfJpzUF94Q5N4UhgHqEWgwDIWU5aPQkcsEhDxyTiapOCo+PI7rIajbQ3DX8BusGRI
rm/iQWobRZ2S6dyKvQLeTb+2+ygqvL4cLE5YsfpqR8Uf7Tmoh4MzbFnzRS431+Y+FTF642yQYN/f
l3cge49tlRie5BQ+8YnuhmRvYuDz2x89cC5ks93eGKqoqmoK2W56F9754X3vdN9FyzYdv3BuK8iq
+l/KYqxM06eosUrI6oq9Or+lPkkje+q2qWP6diLe60C1JtvGlmF9qvc/Cmeij9ZHZRqs2XAkH/5x
b+ugTQ/wJF/iKyCDHOuBI28tWLxcLGN6kxinvZpBXm0jS/4SOQIVt9pDvk995KNeA/pR+JRHxrYa
1y2tJug3AV8n3lDXqlSZC5QgXa6gx6MbYQYmfdRJ1FPZfnr64I3wWY0ULqUxkUKEkfJIG0IaZiOd
yoQ2XoCExm6eeCHJsllfrPFiWczNWhdBnOh6Pp5tZbZrRyYy2Ww+fEc/8Z7hLJL1M0q9XBNj+KUI
dtCowZpe8oNBkpP6Q8lsk/QOT0F4a2KsPtGjEF4GgvZuSPvvxj7atm8b26fAsNPbyrjmNC/WxJLs
YuY85lVMEBV8CyrSHATb5u4bTwZj3FMTplE6QMa3gb7sk9ObYruhHT1rTlYS+oRk2Lfbi/rMHd9Q
CpWx6Dkw9bTr4U72dw1NnJ8/K7I9um9K6JxVO56c7gA6uqfA3tDxSDc5Umvbd97cbp7BqYyZ+wCB
K760nOKxdJOABlvgzelmE7jvm55HGrgaMV8eJHPH1lWt1N2MJU/0xSDpnW7rZOH1M2weNI53nIwj
0fy0FasKkhJiRyfVDrYmeVc4Nx/bn/ofYzN0cCAuVSuVZW4xhzJNq1qCXas/2rtUdrrX/ida0Q94
gD4qRHc29lNz90SHPZJPoKQbCPaVl05cveovPoJxLu1YSwV436G59rE+hPeS63Y/KtJvH78j2Rbw
EH6rQZl+IY/xMEnR140RQ15pf3sB8o1Wf50ofeCta/mZL+aB9kYUoi1wv7F7m01To5SZhr1FYOEM
25BQXkl9XfsvZDBbVyZxNBXoij/b2Y/McPqN5ej2QXredWR/LJCT4SDhVzPugNn+syhm76zWqkcx
gkDx7c0g8i4J3IA8Pj7OBFXVXebdbc+hXYFSaVc9fWweip8Pm9Chz9QZP3onoM8b+vQA38dT5GWd
t/aa8eVpYgJYUKm4NMDIu5+2tz3d+p30e9Wf9/BFgJiGhWZkJX4eDbiBpz7tdpuHhwdOxLtq8RdC
GAee9YaEcYcQYmcVVW1w2FFo5e2VLP6J3SdDBE0/iKBB2cJGumItofdEn6H64aOSSHaZyJyrbi3s
wsRsIMDR6YbYnQlJgiIp1XjMpnM+xC5me1GtwiARHeBo3o3HUpN+Oi8DA90XCg0MiGXr7WB46xod
Rb7z8aeiexExWpL9egQwwrUc9d7zqPMkfv+o35K/aO3FzgeGKmIiu/POObfPlvAvm3rxHczBdW3Y
d1WPGvGLfSxIRe6SHQpsKsGnCCIlHq3JE0Y74d+P9DiQsXf2nGOVvu66juZVjNpDbzxiT/YWHDAj
vFf9djhjhhRQvbv+APa8mJT76NA6FsJrIIo36MPiHPZXlb0Wy1yHvl7386BBrEZ8HIC5PaDVyOFd
hZ8zzK43GGJgGXDaSNJrbI+EBC4Bxe+m4ax7GMfp74LcsUj+NNsoB1jE+hljQpet0vKQW7YOLs8f
wV95QOqGqNWx/xbzBietuIPr72G8jdDOLcZDxHjKJJbW24VRWVup04aPUixVUOZLxliQWqqqszX1
JqhqFSMi4tDJEfHVAo0kg5rlPBfIDlyCOSxfpQNOD9NeRsHB9i+cVGbEsg9mA+TiSUEEC0y9NTpm
T/JdY58+cvrcH5/iY/H9tkP5esldC2XCL1EBh4VvSKgBeNVz4/p3TwiFNrdlrGnZ59hsjNRZjJ6p
mFiyOQhokVm0bHISJ7Q1D2PuCE/NVoI7/T/juf+Ww9hxmrVRU5WQ09HWjb7Nbv1dOmXbkrSUlxhS
v8Y817KYw5KSyYitArKGXX44Yyz0XQXEhGGDQ1TZvsB97PYB0cCv3GH2bGvrOzmzJ6d43HpBaMc/
Zkd1Z+pEB8uJfdt4GA4TAfjaxmTco83NUXy9Na4/ljnkbkzUdIJ+Q7PSbeUcz6ZtOPJWJ7vS8ynH
na5p1OVpMz6lFmctBW54Oe0XWPjxR065C1p2l3UolzKY4NqPu9kSVOz+cs4gG0VJvt0YVDgKu5L+
+9zm9e4xN2JlTFU4DJ+7V5C7du+7DqjhOEH02gVwuSImEPQrvQBUEUKqo+QBWcBDMazbIABEaAUC
jo4FeqXB0A7gKVoAHXfBL+fHR7P/9idW/lsCs01dMwpTMkKCASuP7XJjkswObK6bXJT169n/lsPs
1NTpRi0sUBnNvXtJ6UtBXPO1/5a53OB88Re3JDGxcuCHWj2mnyu6i7zYzmhO8AweNtxH8LqB/l4T
cyE1ohgrFkaZnxsnPlcEwfhA1CedAHITe4Fd7XlsEyuZp0Wp/5HIpi2nKiu12MIufmseKvprpqfs
LrA54cXqRXsphfHIcagmvaWjEqaR2f0Z2uKrf5AoYGOGnXAuMu6KGI8c6Xko+stpZaRzXFRk30+C
3W3+bOeWYUgI1xbeRsaZ6qIQNJr8CTN5Cx5wP5cEiGukXwkPFbbyOsQhXYhiXOmQj0aVSJ+ikK1w
Cxp+Rz+XK5yCLc29rKEV56Zev0IvJDKOtdHB317mqCjG29H+mRzH3QyYXeA+8IL/VX90IYjxFobf
5I2aILtbOS9gCCGJDSav7W2PtHiCL/Z7IYP1FEJfR7GVjKiXv6SwpnTH2S7eIhgHoRUA9fslsqr7
dDtvepJsURniEfN9dvbeWgbjHCRl1jqhw1blL7U70bfw6dhQAOYQbQBVsxOptMXMRbsgJTBy8rv6
alCdqK7pOq96h/9p7Ok+2e607cDDcyzru/Fl7LO6k/SwqCpoy1HdzXhYL4M+eEMtP5+0t4QwPsQa
267NVAj51ufk+ObTFDGLhrkJR/PeV+2RiiR0TrtHYjmRJ57t/FfqcY2ec9Kfju4iNq+NyE8T69OR
WUQ8HlE3Q4fe5jXbnp5pAY5O/ZEXma+IXCYOoK12YZ77yvuYjg3GKXTD+WV2keBuN41dPHGijjUP
s9TM8A9GXC8MWDjhi3UZIDWK/AXGgrlOLtIJbr/HXUAFL3VC8uHT99sWyVJtLW8ccL9BGID2mCX3
pdc7yVVhyqHL+0anGZ6cR7cAqhIBaQDCC1eimZ175mPWEvHxtuhP3llGj65EM0sV5DzSchXOtPpA
kzLSXeMBXDDLF7yEx9J+A8CWCKeK4H9C26CDK9+rTyP9kTyNJ3VPaXHYWdtF8wI39Yx7TvS0UsO8
3hnmWpG1vgapOXYGOG8q4ekAjsCT5gwx6dwn8+Sc/JO25ZWcVxAXi1SQsKBtEA2RnxXHi/PPtQZT
HiJ4MAUSMbUE9Ro3xQRSwMEMigLq7gnzJneCDc5AvNh42rAS9lxJZ24bLcNDu/aRIxc92TvKjrRB
FO+Mu5IYb7lXfC946r6cMasDOtrjMDAZKD1g96/VPfHLvvNVLFcjNUbudB7eDUTbCbvljuO9G+Tl
DvsiDXQqCzc3LnKNcdx12o19YqC0gSeXsXddxZV3Bonv6n1E45PglY6zeQCcnDj0dSKYL0Juq/yq
dS98Ln9/ALtcBJVF2C61lRZvTwmRQ+Zhmu2xGMgJVLVgXSGo//1BzIeOPcClkczCLEW2Y3qc9Sws
FRNpUHmHLmLXRWLvdI+qZvDX7eWtFD/0K0mMRTdoqYkjxUeJZTMCC5LiCpzdCpOalIBENDjngE/P
9D5yHOEtpoEtByQjMd0YZ+meW5tfVIc97MtlM/arTeKUq309nS1/HHc5GK7e1KRSSVn14b6OjYj6
ZobmDTGrPbUs1Y0/APLO2RHeRzABIzrYoz6osPfKU2xtU7T89wSjvnq30+xUc/1XA1PoSJfSEmhS
C/ByF0RIIpxav739JauO/nI7GNPuZMVIu85A5aSyhYM60kLxjGKjJlS3xXF3jEM6TScj2EbtPqWy
J9Lpp6HYnK9YiQCvNISJMutWBgWBZCFAgSbauo2mgoOPSVs91feIIB545ZW1O/ty1UzEmWe1Gpug
ZoDBFYiIvr/23kR4i1qJuq4WxUSdOfK1eBVgUYpMwKQjSyWIw5xo2xgUQzKzLCHqfC9Z3zvrPe5d
PXqM2rMo2lX7kGkdZ7rCSu782gYZH5egFV1L88Xa54IcMzJ39C06xdtjvo239XvgGE5p2NHW8Do7
J68YZGw7ZkZtXn5jBf2PD8GME5BygPxV+9Ih6Leir0XBdP42vryZxzfUzq0fqXeyCaLhJSKObF4S
cC1jeyWTsfnSj41ejCFTfNDgWKSnY7RRHczBuQ/tdjPgeNAt5VNeumAtJL6Sy5i5MEx/q7UB4lWj
2QjWxngy8jdwpKqgpq9dICd7gCTdLKFVujdzVzFJLT8r0k6IiZJ9RwNR2LjWQMR5b5QNqdpjm2zL
mgZPty1w1QAXmhK0sFkLTe71hduIOiorVTSdFVelArV2J16WhieBsYa5bHphHMLpnG1i26LpiVrv
t9ewdo2jOPXPGhgVl0CGYYn1sgai/KSjx1OjVafxz+8DdXS9R34sFnI7YQX2jE0q71rySv2ft9fw
Gcgx1xNoIZbSIWg/wPnI+OO0Qm0GD4Hp3OxkT3U0SHoEdTH9pQMe1z9wQ4+VY7mSx3jeWW01VRYg
z3pasvHIjjdAherbwBtcywPFtCsCDnG+vcoVzwgaLkxuAsQDTw226SaRwPteTyjkdfJDLqDJyDqp
tUS6dpMHyK+XnIFHKwd3JY5RvaoJCquNIU6BGQqmQdT8oTNNGksFsbLvvtXRMvp2e4lrKbUroYw2
BlKlh4B8TAA/FN86rztmeBr+1RyU5wiYw9vCFj/CKs3Ffn763IvXwSS0mZUmKNCGQX1OitCup3Dz
v4lgXvdqN8mYCQkRWYfZJ/XPON3+gQDMhUTrHnQfunFtXZZRNEG36ISZIBA1CoyvsW9LWEznyy5d
SGBuAVOIjCjyp+kcAKwe2gPHdHk/vxzSxSGkitkpo4IFRGCFlRPbwkUbGTyDXbNX6WIRjH9ohK4M
jOUctBQ8OF1OZB/tQLlFLVChNJyoYaXNGExKF9IY75BKqRHNmTSd9/vjZ8kdOe9z+te5oGRL/jr0
ziE5kFe0dNLc2T3Vx5zmx3fkjMn/dnLM7eQL8ljEET5DnHvSKH8NGDzdVrx34KoVXSyWcRNNqqGl
OhWnM9DSqAgGgzvqMkdJPsfF3VJCxi3EVoQRe3iDAEZ3dIfHCCMVA2KdRhI/PT4qDd5Dh5zsyFOU
k+zu6cN8/Nhb5/f95N3e0bUs/MXJfuExNYQ26ccM2io+hPfjNnvs76RN9h4gSc7jTF3dV4w6WLBv
YJT83JILw1CjrBNlGafn1zkxlfew4wZaqxfKhQjGtLXYjPRsggiEVCjKH+/m7Tl3z+MeuT/Pcw6D
XQJJ2+IJ/2RtP945vn7V8i+kM5Yfgp5Eiw2cqVW/aNX3PHeyhnNeqwvE7iEBCMQPxileO5dxirUx
6qP5jCkmf8lxZHfWSIOxee8qsXWkBPMgfIx+v60kq+vCrGsduQl9IeC6FqpWAHrNUTKf6+roJ6e6
vZdArvu/yWAW1hWtFBVNOp9j82fR9cSSd0LAm9/MWwhjdKqV+qloxXBddU8VZduXklMh/L+9lNXY
DeMsQOYCrj8we8nX+zUb5dxJczF/VtH2picQiQjUd3MieIUNlkOOwLXE1TLq9pMfDi8pljcViYnJ
MMdyRsR7/D/Srmu3cSXbfpEAipmvxSBKVLAkB9kvRHfbZhKTmER+/V2lOdOmq9mqizNzMMAZDKDt
Xdw5rN2ijINzpevLo/j8c5fvHVJaa+1CXi+H9OFC+uUxM939fY6nKjvf/gDGP8jKtS7TczU8eqdr
RAJEcg+9vflZOE5qHiKztOzGKkoz+2GvROuCDlW0Q1OWV9O5NcX/MKqjd2AEtZKHQJUAZ/n4/Lwp
1m8V+dnnZkAWM3OBpb7gYStiFS2xQozVxkgLOOo/qZsj6owI68Nshpsyl+GxLfZycOxwJ0konnyl
sMUWQa0/tzmvTl/1HruMOF8Fw++FGux6GN3o7bed4fysNley/IjMhR2jBn0x8+NxP7P2PE8sTarS
F7MsopjSJE0qGpS2d9IXb/H7m/w0IJ5akoXd2p31uvpxXHXu50og5mtr208x4TVDJv3JDSAaRxsB
+MiY21rugjDtM7y3+JHPDhf58f778n6fPsHIXwVRJ8+KFmocp2+J/qTywAanfl8UgDdNj8AAMo0J
pS+xWM2vtTo8amp+ksLLyciv/8JyA8OKIsthmA+ojd9Z6JJ2GMpQGB79MiJGv2yU57y37j/TVFUF
7/9FhPI5eqdBNqo4VgZoneKopnDGIubl+PiSilbwUNudg2nMJiXaI4cstaKs9FNAbLT1ZQM4TIyy
C1qcinkDX9/F11lsdgbmv80gMOociKpy6ZMhrSLfTCUYY0/tDWMTxXPtTOorJjdJExVnpzznOPJ8
/+8SJ/4uAFXiWjY9yoUVb+bvitTukmGEYg7rPxPNECNcTrlJN48DOgmzJ7RcY7IyVoBCWblu4z67
98lP5ZsYAsaxO2Dp4l9Y+DJJj9I0iIf5o3XayGa0wikFe/W559i6qcGDMRn2pFCpJxddGcBlaacE
Mz3pG04iv/InbagNY77yNzqMkvjKOezTDnRmLuK5ze7nFZBC5rCwYdzIce/yfMiU88aoCMY4qEPD
pQNGZaQgKPu2VOaPGBvNSbhbLmBM14Jjrzi6+ae70CAd2IHEXDhupQmM2ui4Z1FGDRYuLaci/eva
HHjhzkRw/50EY8F8vc+u3eWM4H41eMRer7bHniPuE4LwnQbj+oMyGmaAU8feKDrDpbkk696yOU81
IdTfiTA6JUYIL0Igcz96MyK/bjFCYFoYceF5Ne6DMS58JmBIEVEoitIbCXsq2YG3mc/76IzL9vs6
L5oL/ejVvj8d1QPHGHN+/8bgyBYbuNk2DDl+v0IqmRGzXhw59oXK/3eF/PYpbvIwohBJLSYCWlBQ
CN2Ej8zQdd133pfg8UGN7IhKUAxp2Sr4EMkP4wdQy3i7HxOt1u9sUDZHBMIYZzoGTAUj/1bcfIGn
WkGqerLnoftMDNN/p8TouRLnqEfLoDTsNqfGPJ3eQtPd5ebP3cYpsMxzxbblDlEaJybn6QxbQRaK
4FIpVPnnp7eHlpC1bcfkiaOZf5pnyhy2IAD4So/qMQqTxWod+ZccKyEYxoBhRoJBhtf7IjcBtvad
CKM0g1GKs2qe3Szl02EHoK2rezgEm6a2Dut9MlhGQQKMrqKqy6HMYU9mSv1hS/fgRVAO180BMy/r
qiShEy1qV8eTzg9r8mLnS6znPmHOVHv9DAbsWummxNWHiXbZtze4TcuM5LWYAcfpIuChn/Wn5w08
hrMkD5q5vtgv9tbkCe1fDOHv78qumlZ6ZQRhBnJlie4GWnHe3vpXpuqLBKOBV1nFZhstjFslSXLz
BbB4Me+s7ERb+/uzMcpn1DgG3OEo6ePGchznQ3xYPKxtuuYVm88pZ1qF+40Yd3vVQk3rCzwaanqD
s3Pm+EiLi5u5a/RsCkyA8jGG/kzDvvPHeN9WOF+6Aj2Ux8FrHNN4vC//f7GSX9+I8btKm+FEbFqB
o1Oy3WDr+BGtWRK6xdbizqH8mc1+Z4UxJQlm62Ixx+tZmyvQIGIHSw8msY8RJswMi+cAJhrh38kx
RiWP5coXZEiG56XE2uBzLZcPrbn4qN0DossVFowNLHjwHNtf4qXfT8ou1/RChV2kGdhMA1N5W0EU
dQyKVS5HGKcd6BcZJm7OcXNVwZo2KqE5EZbqznI73mCDSH/jz1DgiwbjpPu0jy5GSOXdOjmViWlW
1FpUi9i2eSwW2NjkJR08phiTofRhl/Rl2T+qTwqyTGeZmh+ytcAS3CtWXnlPyP1UjPGQ1Hmt5QpE
JMsBTBZsqtMK2/X7PedTTYwSfhNF9rrBPJSKIKB0IIawGegDYDJ2YZu2ayxxLJlXp+L5U4UxGrFW
DoZwLuBLUgzo3nzJ4wf5hfo4cirTDSzrnWNH/pxz+s4hY0eMUJYjNQDFhGysblM58Ck7i0OE46zZ
C1mxj1JsU0A6ThZm2B7JEjV/rPRid9jTbZ4eT9Rcv7PE2I8qqcRuroMlD+TeQC90DuTDdxZ2hvlA
6PXn/v1d4JzlmjT3oqjjQJmAmzm35HUUBWCJqkJ8D0nRGpKfAKV6/wmnNXr0+4wHK7o+83GflY5O
PGOD4e1tt0RBTyYYBtLxlK7L02iqsX+YkBFBRhSvQA2Yo/APFUP7CyhlNLE3Hd1uX+9zRlX1Hh1G
AM8KzvK0DR5OcWWre7n/4xMVMMjCiAvGdRXqJdVwKJM+GwA8sQq9nq8kc+UaDx3hhoKTRnBEjBG8
RusrFYeb0L4+o2yAJiGvMDFtj74osGMEQRPMci0GOwVqSDuY9Q9qjlA8AKQIz/ZNWoYRLcZPtVKP
IUgfH8Zw4l3hotsZkv07L7jg6M2tZjfSm/r8388vHQHYvrj/+Se6H98+/83ejn49qIS2OdNg+dn7
z0TrW+I6j+ViuUAhfj2YnWVvt6mVOi6yPB5rE/XG79QZL6XpfV2LBl7Qw9DysDzPsYV+wfK7U5tm
9RNwie67e3wSPO5KENWZOzrFriim5wuultPkKG7Ms/9akwsOYIpOKHGMHkfgb5Z49LxGNsuSADjL
j9pOXyqomnJkcDpuH8kgYxwu82GW1Dl9QQu9DES5O+RWNRoZnWWuepfXt+CZi5s8jRi6tECnBkQ1
LZlpWGdw/mNkLVsxV9a/qgKMeGOshWJkspbpFB4CWwKaOV+8mqv9vuaY1+l88YsMu554waWEIqFP
GF2JAFHogFiIHXhR42TkE1gy36SdxdfvjPIfofMswVZcf7UrT0/tG9aYuB5+Mrwd8cSEt9dons/T
kopFSp5LUq8dZY2oQkM5GABPdnJacdNu+pN3VIotPveAwgV8KL4WqlLEqsjVuxwNXFekx6XvG63p
zHjEHWM2qlJsUiWGViH7ocnPB9DMELzYpvvp7XmIAtNFsBE1JrAQ9HgQFR+MWegVbJzUxujQ8lBZ
i9eVverJ0UV64r3fZ3E6zkVVCmAlso6b9oxvEdurWhdzZK8ScBN3xfFxifxEXBIbn8/FWvDnZ3er
+HHITjubL7KM3BShNCt08Ub2dNrhGDGuENgI6k1lS4N68xNzvAXmzAUXbRleU3Gif0EV5Is6kyNF
GOI/i5cabTGzXsePb5sluZqg/7jd8tC5/hIuftFiZCjG9apAGUDLe/Zqi06GRcQ5LGq0GmA7bQTe
95/2L0L7RZARozKQS+FCk2eaccJsAoZVtRaof+3VLYcWV3qY0FRKjQoHZKhXFxYn7PRtaDDsOy8L
e/vDRjRsWy6HO/qLf2r/F3eMH2r1No6vNPqGJycpRAajG4sflwUX5f8vMcMXJSZgLVMBp+dmMG3P
9S+NSNCO5SJzB0T6L7gTMpiyA9goDnt/cbNfRBlXpIXVP8XUyq4tL8SEir4mC+y6Nqb5riz3gfX+
zJsI46gD+ux485GvretQbg0ay14s6ySYG83dYY66sq6LhsPfX9z6f/nT2NuqYqilaUpzmTdj51tL
IqPmbt4yat6gmUSf6u+SogmMiamjDlAHIU0+Lcfa0RD9kC6cyHtDkRMVGPC3Xtvu3DSPrgWcNTey
9ucnXgltujr429Ro7GY9TLqWXjTqIKH7zmNEUI8hwwr1A+7bTvvir7dlLE0702aSdqECC2QCLFpm
LhJsfcvxGCqPDGNfdCmQuksHMnpCjBDbZ6felH6lpLbOEf4XXX3FwlpFlpmOP2P5a7FYv65WyIuO
tk2WoeNbv369YIHlhHlYY5+vzXcfSfNqZSN9xg16Tro+XaAafQDGRM1Uv4p9Wt22AKtXLLHlPEPY
sOeYpekU7evtGbMUYQvz6tOiQ46VW3P2Jjjm3uWBelGLc0+iGYukzbNcD2gKPSxLyycU6/Q+G9MF
m9FjMeanDcRarK5gIyEoHu5PmFWh2HkHbJmRGqq6tc3oAdCSx73HRamdLnP8fkK2LRsXim8INEPc
gGplGrbwy1wFNSem45h1XOj+buwSvUpiXGGElqCSiBgL0eqiJWsUZC/mEaAQvBYOx6TjNOx3gnl/
ReYbo+TmvZV0FRsB1uFBBYKTSD5XuK1wjBf3vyJP5G/5wcieN8UV40y3XqC68jsy38MOKB3yDet/
JMRYnDoUir6maXW+8F/h7nHdwD1yBeN+rKixTdpYuCa6dIVgPHsFMFCMrfAaHc/m/hYb3ufolo/f
UbEbpt3o6dqZGETKjErH82Yzh8vHYR2ySMzMRW/4aLrSq8YTEI6furnMEclE0bu5keERvRAjvWZl
BY97nnm6HzXhyMt3GQyAZF8nKdjaWJGL0scuPX2WLziugZSCC397O4pz7xEZKxLWUpfNM0j81bHe
POxNbnaPy0O0+Xg87w6YTeol8vFBiFlhxBxIYsbaOybH3nV5L8sJhTW2SBdXyE4zqnoXyzu97ZzH
B9zsgdM/7rXl2eQEwzy1u2UCow/ZS9FwLinbM9cpQuK7km1SbFrOx+R4AbZOp0Qx7knTLjegcFtL
3ugFGc6WwNNtHhkmR4ob/5+Gi+MoLhrphnkg5o8VevjQPV4IytGBW2o8eroh+K8h8TbodPsPAIy7
r9i8wJMtxLU1qjyVCi3rFxYKSrtl7NTeL1h9uujAm/XmWCy2Gnc9F8qgXyEJ0eoDq+LvHF54n4YJ
NpQilYKS9tAtjG9Td4Lx8YVNvww6b88cYvTH7igzW4gLr+cO3hK8AIng7RF1U3+9vrU5vPQnr5z0
l8rV7xiAhYLtCyOSCirbTWoJCslUN1bc83V9No5SCVkv5UVWH3osvPFOjXPelC3OZW0yF9o52PS6
T/H1sv3kaO3EfvO45vDH0cumic5xRsPm9McG0+eJuVg6G3nhQBQPwQLtZ7K1scjUkU8MWHGkn0uc
iUGKGWafLxW4y+0T2hWPb47lyZt5aXXmUNh+s9d3Zv9i7d3P43kT5zBb3v9oHdmyXd3E6qBjUoL2
fwDKjCgZ4x5n/MPh9S9l1t8ydNvTG9mSSybNr5VMv2T0A2NkmimeMLXGocITFyYJQlYX5zhgi9mf
3CxcleSPPW9mnGMTJSZx6UNNj4QEYyvIyqOVtnB5VoqX97PH7eaZEStBBQqnTboVzDdSoCYFQPDF
bMkxIhyDyI7ANZJcNyoFEulMXL5YByRZHBYP28sBnXsOKRq/37FXt7LA6PMHSZN0HdzJo2V1Khkw
Q05+oJIZcoJsjgDITM3kPCubOhrAEZLJHLC2SFZkTk+HU10DiPL3qE2aCYV+7lEk7UwA21g7XGwN
yAfyaYIt0m18G0OocJaNBxI/nbJIuMhmKFii02+CM3pDMZj7WkDNsOE+O4n9qFofKNTY6NrTagl/
pngyPB3RY7TJv87CKs7wzRTiXV3jKfl5Xyimk74RAUaXaqxGnLFhDknHFpDz9hNJH7qOZ0Jet+iV
7b1/J4UjgoyLziQt0RufviBZLhe+g6kp4tv94T5fk2o1okKFdPSd9CLNrnlEw/rBAk4cz2RPFjVG
P8/G8cH5HBolVSV1Hy3O5NYS4BhSnqyxMTouSvyTLJw8oHTR4fgPpONr82K6R1SGeDxNVhm+eGKD
9G6Q9LCj1fFw/ROfRsMdaE8FlothzV8rXidu0oSPiDFuVxGMTBT/Q8zanB3hl2vx+Jk0dyMSTJh+
VhPDiG5VTtmcH15Q5UeCygvPb2nvH0Z1REX+LmjNua3SSMKrna03nPP5uAL+igCeByM8QWHfF2ou
McYalEHX95IOYtbpdFmnxOtMGZOhjvwq6Lty6VaNw6FI//x77LHmocxEwOiBYgKk/HxBUB0maJi4
ypIn7bzPxdgF3PtCKE0HetFEx6IORqIWClrOazRLkJYayw6Lr8/3ueMJIWMkZhgeyfKaarF8IbME
uyfclhPv/RhDIUVG0RpUCLNltLl6hnnF/PAnDe5i/Jcj8tM1mi9hZEP1ZriqpWGA2vMGdX08ITBk
rQMAsPAPOk8UYQFnBRoioCV9/ymnW7Qj0oxHTsRkFvcGBOUCmFIKVKqhTtqZxrHYBaR/+NU57WpY
SZsgQQjtuvepT28rjKiz5iQp8zal86reW/pROQokdK/bzzzYjOlCxogOY1PkoQ/EfMADS8QHpP02
7XB8Z+UeI14xdrpAM6LE2JVIrI0ulqlsbuh4IJDkE+jCCn01l4f7Mj2xNaLFmBU5lVJFCBEDXKxT
Y6PNBcdcE5yiwJocWkCcb8XRuj+i9zzAAVhq+i2MPv4MELgtD2iEYHQAF+e59pnjqdlIXlEVf1b3
oNaYm5IE9nyBAzccvZtuZY0ekDEkGhhqSlo5b1bnNc4efEqekpIAB/u2uKHzyY2heEwxVuXa+IIQ
aaB3254+W8bb7OH+V+LFhWwUPyQSZQoknF1qo8jVkl8Y8dXJFqXevSs93ifHkQk2ngeObKZLPmVo
c7bm24yoB24FhRMSskspTdT1Yk0fDVN25PBBVxFsTCvb+wvHafIIMUYiV41K0woQ2uCC7TLioOnw
fp0xDEUsiZJOC9aeCjzTann/Q/As6e0SxihwPotGkVUifr4xu5V1pQfPfw2rcml6vBCdKsWfoYWK
TEo26IFrxmZHCiakyhg5nP7RWGZu4ZYD7+LiZIVO+iLBfAl/poq5noGEM/fEhzMRueaFxwTzNaoB
+76pj6gFI8+bTfMWWxIAG156ki1wiQ3TUKgXcb7QdKD0xRRjrXU96S5SD5Li2xlnhNcP9uvK5DjU
6dxDxlEooMkCOJfdM5kPejhvi4bGfSnpzQ3iMczL1AT7T9gDhBvixA+TBmBEjwkf5p2U1nTV8XH4
dcbijrSC3eS8G48EI2/SpY3K1mjppwKeAMbIdtiVWKLaiHobHGvC60ZMR2O47yMZkgGwZRaLTKl6
OR8oPGhjpiSqyOBSOBEalb2Flh55/q/VETsakZNtpNjb8wbYJkVzRJ4R/l71s7YJQX4X7BGifAYc
Rz5dhBkRYGR/Fqp6O/cpMikJ15vQ3Dmx1TwtyUF4xyTgdXHE8tX5iVeCma5ijsgy8o/H1oJ+UK+P
V2sg6VO0wJxtVSOq5fA3KS8jOur3zC4zrjMh1XE77/lZw1fTrX5XvnBkctKRj2gwSQ8dMay1Erx4
lg/EIoy/oO2tvL5zyNAv8YepHZGhojIy6rjPegllenewPEQ41nK4zTCiZXXseQxRJbpHiT7qiBLa
Vd1ZS8FQ3AKTrK5M4iQfwSJQlrzU6tYq+jspkZ3NEhU9LNUB4udhKFT9SETgXcvR4hKgep6HBJdb
KMp36Ajbd2uvxdjN9hSOiEwHfr8fVmSHtrKorqp+joe1rHNBCAb8MpIdjkfuuR2O1IvszFYBLJbE
8HFu0CtaD52zFLbD1ZZ7jqRMRhcjhhij0cXnbpYAFewxPjtBFpCqPZMYML7tUhbIfL6KLEn1/Pr0
NBseasnp9CXnD7gvqn/iWkh1OGQx/aobwSxeq2h7Bv5Ir6FG6Ntawctbp7ufI4YZazKgYXiZG3hX
OVrqQkbmidksxF+X50YyBZlEJbkuVuL71RtsJTypvDxvMkIZkWeMjNFpvtrJAFROP6OERA+rgOfK
pzPJEQnGxgS4E61VMWQUe8WAeUo8uHKCIzba6odkHy3uUhaPJcbYJEoWCNqZfkGr+4Ebw7Q83llX
+0Jck2PYRB4txty0AY7m6BFoPVv0zkNu4/aLlW83b81g6keSL9frwm4cdadcAF6QWLzCA4c+O5kV
XVSAbFeQnsyqf25tuKH76sBjkJ3JatKy6IyEOqHTyV8tIxv22xGXaNzREoeVu567Uh3XtLilDip5
d8wrO5x1Bdh1lFPFsDbF+/JKHpuPgDiF68smoLVd5fE+p9OJx5eYsqNZehJjwuh6o5eTzg5xFyNZ
q06GMhmH0n3HLrI9nCJScLeV2jgal/UmTtCuC/fXmdCJ2+2PHAewLU50O103GjHHWJk8V/NCjqDm
uf0sf9ar4kxW3F2u+wGfeKsej3zv2YiqRh4Q8GEDfvZLNq+rtMVd6Puvx3EQN3s6InJt9aGIqXY7
h8/7vzw94jB6JMZwFE13Lgt6zuBiNZrVR2Zy0OTFxbfbkhTPxgZDUY2b83DwuILH2BC9nOVZW+PZ
whBBHlnAXGH2C4U93tIMR6PYfk4jXa7XhH6f5Ed8HH6495+PY4rY9o2UqZEk9PgwG3/haE7KMbUc
4WJnq3QtKSOZvhLm/hI09l8BynafAY5k3dKNkWQp/WweFDkY8JfY/qhW93+dk40BAPV7ZDpvm7bX
Oqodp023otPY9TqLnOpsAlASo6b7o2nar9vDolB4BmcyY/8SbHbCCmeIREOpqcFZnfQ9MqWis955
u7DTKfuIChW/0fvJRYv1rxQMAmV57rxRgIMFQJXRPsG9G5M7QUjf645/uHmuETlAh0RdlND3PFuX
mpgiwTuiWozGJDfM5j0gYxnmswB7WDNYhuZCTqc8PRZu/Dz4x5CX8/EMNTtmlczU+tJQ83Zxqo2P
YsdlwQeiuJ/14br39y8lznM/kOi1lB6Hll7KTdkSc88nw1FZdtkxu1ai3ojIxbrVRjX1h8Rs0b/D
Pldv4eU86YE738rLh1jsWiGRhHMqg6TmomJsE2wzuGbgvPPGtni+gp2ZMhQhnldUpTrFynFGd3t8
V97RUKN9wv8xJ2LHppROEoayhvQlaGhFzy2u8rVWi1NiPTDeLkSvV7bg3LdWtxjkjnbdAFRH2pVE
SR74Z9CUGoCHHM7kVw2oJkAPcbwGx+iyzZi8kUR5FuOoklGTyCcVz6j/Jb/CFAkuteiGzG75lFHb
ZqKBoylAC7EyZ3ZINq8m7r6tjpFjcfEXp9sWAPX8LznGyjdarje48E4bCXSjcJ94j/pS/hXhVKFh
uauYuEd3z3GNf/lYX0SZ6K4phLmR0qMkw85zls7MHA44Zv/JtfA0+f5TKL7oMBa+6tNWamf0LT2A
c+6WvoWRcYpIdcG1NuDocQlOV3O+CNKYYySFNaAsi9AHwQvGIen+GxY0KYAmjZThV+BWsE5vcUR/
OpD5IsoYewE7SY2kQySfPZB0Nl2HW5sP/lG0BMDpm/vS410O/YvV/yLJhIClUNZhJ+ADAmCmIvrD
mkLdAeSLw9m0y/xNhs0WQyDqDReaeDyf15veHBzUi/JNH9Ezw9x1UI6w3HgefTujmkmKGM/ocTDH
ecse5R9JQnznR97YHL54SsemikEi1JlMT1RhbyjwFMfB6rm7JCvMGhyfts1SQmTAG++ZDqa/3pKy
P2JvVsx9Wc8hJalm+Tg/HUYcrniWi00TNR+np7WWmhLcWhXJSV6gs/vc6QvVQTnd4ngZnmwwNiQ3
kqBD8w2G2MOqX/RyX/Ruvv6O6WBzw9aXgixRbibKOokrXNHGkdGfFHLrio2TyKyxXr5Ol5jtOQN+
yzovsPd5/0/gvidjTIpaLqLkCg6Ldbr9mVmwIdV6/bKGO3B5Y7WTKb6m6bhyqePQKRvslzizKhZF
jPnQCvhluKTgANIEFeD7LE0GWCMqzDc7Xzs57URgZM5q86zYZW4rOAIWL+PCS2uOOE4OqiuqpNFr
R7iyxqL0A4mgDNWebstbsFHtz9wEfBnsv7H9UK0HjCcHTuMFjrp9DwB4qtuczzelb2PyjO/JlFJH
nwvkcUM1x2RW+HH/LSe7SWMCjHjM/agH2Dg6gN7G+el8qMvapQO9aG1mEMb355lzn+BkRX1MkPEz
cy3N1C5FPxA4RZ5sF2704HrP94lMSciYBuNYrtdaNoQINE4nx7oCnyouOVnzZPliRIKF0k/qSxdL
9MN4m+IYv5S/MJ8RVOY79yjylF8eE6JJ2sjits281SMK14A1BX/lWw8YEDqTNY1JXdXmPBwVJ9Ze
jYnRyGRETL82Vym6glhlY13b5nmPyURFkxQFwP9z9LfZask8aOaAnRbomIOGjex5TXQAr13Ay35W
EKxecPiZEoQxPYafVsQYdxeBnhSR+OVMwn0GXNT7wjapQmMijE8M5pfu2oogcnFOHqK1xn7LXiNb
fK0MEi1rBUX/Drx9ur5gxouSCwxx8yLsVxv/AdTJjb5aF9SRqswGGIkE9ZXNz3JBkAbOF2SwXXfO
GVHifkPG/FbdTEFjA+yCmL2xgO2uPtLiXQ8uOdZvMsTXZBG95bmqSaLOpOySOJ8NZUe/Hxg7zf8x
gvGW9C88m3FL//94xREtRtF6LBikfgVaz55GnLfiQXPj3RW9OOsCuDbr6NsYAjyaqgOcQDg1bh15
+mFHfwAjrEmCDbpujj/AOr35wEFEhuEiGtZ4Mc+Uko8flZFXNUhzKS1AxwP2S/ESHO/rw6TOjdhg
pDFPZlf/esHPn5EnCcvGst0LF+N5qpYz5oERwibMc4BpzPFWmPZ6W5Jo0ZqytX7JsE1rNmS+7DiB
4mTpY0yRvupIyYYgz0s/B0Vajjg5zsyuHHI8cnegeJwxDvkayZ2ICzEU4gn73gaomCv5cP8TTXqv
MTOME5a1/jo/o25NoxqsbOIgvUzEF45hnAw9x1QYN9wV8yHAAAGoFJhOHiAOqZl5C/tp5QYOz1RQ
7fhDfRGjYWhK17EmxBBT8wx7VooEYjU9omHP0fh0YRA5L0cF6w4Ztoho+EYsC3MZZOg80+lqaVuZ
YLocvbl/9XxfHLGFxOp6Vnx90ChHziaz0Au/mA8mCRFSv1//H3P509Z2RJAxQEEoJqISiHS9Cytk
p5+SJVtnTJ5+8libHFvXRpQYE5SehdhIErwiVAnVhvChAqrBgBES70FA5xr2NToKHui+qzZPkTmC
wtYVc72odL9UAbFv+Q/DYn1cuZ/KUjd5n4/6i3uSwpgoINAbydCCjtetDAcrAS/Dfm7uFYws3pfJ
6QBk9JqMaYoiMalKA6/5nKBOjwE754p9RsNcLBZb6Nrn3tXN+yS5osJYqUKt82uZQFSsi6XcBvuu
jmSJy+xZtFa8l5w0iSP+GGslhWKghzUUwWopjoG0zU8zBVaeO+DNU27GhsiDWmaxDhsvoOjQLmfb
s1f92n52qF2W3Cs5vM8mM8FNO5sXcXrFG5Zv0gv2vmSJ1DZ5shcFAvwaUBiuLi/2KLTD1JTcCvGk
m/56VHb2u7jGcjS/gPpzZeOkeLB1Ns1CSgluTg37V+Fl/8ybPJ72OiOSjH3xAQmaCTgfTEfHYDQP
r7CanzgD8cz9kBwdlxn7ck6xK1pWCp7WpvCuRU1mtvzivt/XgqnUbGTFZPl7SICRyFnud9C7UlpE
9WKGfcql8GLUm/tkJuM1zGvj4BguOSoCo94IjHV9EHVMHi+GrctfDZ1+rK/fZ3Q5qQVRbVX8fmlb
wI+mxzIap7ewh3qfj+kAd8QIo8cRQCha3wAhDLmbVnIIVsFmEEy1IZfNHp3/rfJ45Yzt/8VQfTHH
qLTWXs7xXAJNBeDbRLBxyBlN6F86WYUleX/nogpMyoQqQYyFOd5NZx5TxiHn1qeSd0Fk+jPbpU8K
9ipqlGLrp8IMAGPNX7mkPPzhaVRD1zHRj9rbDSBtFJqKWEuoDR/3RQGmAPzvGVHccG6Ky+sFB3J6
kjju/myKwr/yASOyjDqHl6E1IjEeEKlCx+ax+fJkuo3nSlzDrFB9vccho89SjVs8YgxSlvqWE8nJ
LBwfcQ5Yknj5QIP1wX557Z256ZOn1WqFidMTTW0QwqD79f4OLDdz+4pcag9Dw/G90/I1egTGBgQo
+Cd6jr9sI7kKLNoWBxQBlzFfcnSH/s69F2CiiUYAzJpAvzFY2+QbUSLB0izMT+kh91SbQ2zSD46Y
YixOJ7dqKZ7BFCLPE64eoZiwneMBzyavPD0JioiTbb9ll9EXfwhbXe0pKaDg6IuThJsUQWL7a5ci
+7iuCXDbmqgdFv2x6k/jQhyWwnpH4yEf59anJk3t6K9hLZQWBspZwNHck/U2eFLjGObN/YdPckC4
G0u3UPPeR2WMUz3T6rkogRzt0g5W6CwPy3CnZyaqYlFsuTCKvqmLbgFUCojxcUUvTu2feRHxZCjw
xTVbyxQ6KZwnEWQLn6Cz3ypcCPPX0gLb9ehv0jte7/8ujRqRpMHzyGQNVaz35x6c+wlxypUQkxli
kIUd4VqHq7w23GkCzpfVGGMV+CHWbWYg6MkLBB/zFD2XleBFuEAFvIp3XjVpulwwYpCxWHKMS6FD
S+lhTD4+9jvXBZgnx/pwDL/GGJ+kiK65ooEIGqgpIETRpuXWnzmmV2MMD0r1YtzUAT1T7DmGowim
DUcG3FceJgbPlGqM1Wlm8J2zCtw8Ix7FTZUrCYDDT5feOc92KzPf0Tv2NnbaaS2me306OdCZ8VrD
XhKsDiq2860A6O5q+blHK8c3VZsbmXLsuMZYGMVvKmF2wXMmONZhRXvpQPcusX5iZjPyv5lxjTEv
sawGUGxK60K800bMTOG9QIsdJ0yJYv27nPBL5NlibZFltZYl1Em/VYvkKdgAgPEI+KaOzNa8as90
mPXbbeiM/YiyMC26HCZrA5vl/MyQ8WYeME6jo+v9ywh5xBljPLCT2yczoOvQIcZwNyClxgvyFsd4
8q8zJuN6NUQ9D6gZtpL9VUNfBAOSFuoFvOsTXEqM3Wg6URebC+QfK1a3MiPwj9ZoFnhcO09f5o6m
6Yz10JIgkWI5HNBQwuwMoKkoCDfiFt7MDM/e6ozxELPiPIslyLp3qjYtydyCAI9I5O4zT05djAIW
NsD35TzL0hZv1y/CnCAYi+yZrRmmv85qUvRWcSEqqdaIlt69MNoarXlfq2/DfPeelLEgM83I/biH
mKDYgxVR1ZQ8XFI+W5ENGLWlX5o+wI6dDoOhYmQHpu7CowaIJWi+w0dK4soSY2SauZgmagmt71eO
U5pGj1PxwFaeLdEhwVXF+8xPl5S/NJG9YJwM8yGXBMgTCpQbHIxaAuF5c3jRCW6XGct3DjUqNOxT
6zLOYKiSjjvct4R2FKWUjai0g3ZGOChZ+UbCouDCjXaZ+R5v3pHmcKhN6cqYGiPCA4p4eWuAGrZq
SGZF5kuP6ISboU7VJcdkmIh7OOctplLSW9AwIwnwIN3+J6/HNCkWYyqMlGZhFmWdcot/MOAfAcMN
4PToZnEb5JMD2GNKjAD2ZTxPWh/8XNAerAecfMNeu0kHHZE/fCJnMXBulPetpjKkEdHbHzWSjLOS
+X2o0G91sloB/K1DipOIBOmdJ4Q8UoyrU/QhA8QKSNHi7skyUL7oSHWSU1B7fj+f/jcpZDcOtDmq
Fxf64fxFeJQGoqbo69JuQ8zD75icjho/IuPwLkBBD/QKnPWLEitknoPNYh2XLzDrGBDFsEpM0ZuC
R8lrSw0jxv6t6MvFl5mMB8d/COMPk1Bsw5pqnrWx6pqAOs6U4z+fqBmgAPv+zAlAJ4dgdFk3kN0p
KqbpGO0I05kSzYoKQTU2qCGt/0Va4nxL+nf/ab++yDCqERh1M9PbDPYLu11YuAdc3hNt5/CiMQ4d
Vhvk+TCvdaqCyEOCfYBzRRHADgke7j5Dk8539G63DzlSOy3EQEAggSH4XYciLV3dK3DgUc2jPgdl
AY9X453c4xyTpFZ7RLJQcMdKP4MkBpsBZfO2kZx0pWyapYBOXAS/at3ncXIqdkyQ0QqpbWd611Ee
z7sSMMruvl9wSPC+F/3/Rzx1vTycm6YAT6dhnZTE2MeIlujcqPXOuyI0n3aiv4WQXcM5y2oiCC1k
/fkEk2WpmAgAvJEL5AUOV1Sa70j7bXN9xJWiC4EqRiXNHy3B3IVmXpKLKz9qq8+j9krvwv4/LsPy
uGO86UwRVeA4geiwe8Y9h/9j7TuWI1d2bb+IEfRmSltWpqpkJwyp1aL3nl//Vurcs0Vl81bG7f1G
GiiiQCCRSNgFkmKO7XKfHJILcFVYrY+rmFFL5aAMR9AWUZ4KRBuf3f4c+zbcPKzsQk346ePzkwnc
v+6SfJ8dZUD4JkAFWgY5gkfybMPX3GjWcGEakFWfRJdEIKIb8Ld4SiGnJhvVWtaRSgZ62XCvOMrO
ikU39Zjx9ypHC0pUQNKJiRzoYAoCVJ5iDFBheIrbAqeAYarWil0KOmAFGYteBB2rKn/eMTHM8tZv
ZVxj2buU78ZpeKkrtA3tg/frer9WR/xBiXIQxlrluFxXQGn/fOu+X9qnk+H8/mUi0geIfWoNpsL0
jFfuGmbeBF7QDZUUV6gD8/mwqIrAmC8qcjWPnFlY1WDpANN1KvvhXB5L739mOT9YxmvN30MNDOAA
oibJPBoJfwo2mqZMSOSCh0F2/d2FrLc2Xyb75g1bQJjYfl8TTZRR+UGNMv9BmdfpNHb8V4q2wEoy
3PA3w23M98CM3RNwbNKvnYMvb/WN7mLkr7SAv7LZI9S6fsxroY8qgnERKBSCpn6pwcK8Rb1SdvkQ
8qie7Y+iU8kohMOr5kFx82lsySImBkViTCjef1CkDrnlp2gcsbrjkt6hMKxpwFtFOhg9T9PTPfzq
R3aiZcXX/UGRup1Tz8XB7Mc8KUUeJdu/EOQzpFuYy43XPIkflIhdX0gzT7MZIL8JtKhHfvZ2nm3x
42ljdRvj8oF3UCQAgxa6RVmvlLzyYKiiIBqoDgPiCSr8k3BdiBLCvBQKpZij20OJ5wPgdBysutdM
vJCxRaqjyMpgUqDy9BcdXQHv6ZPhWfFoDfsNlt0AEtsKH8uTld2e7Z6VNlxref/xhdQh9GE21FiJ
hS/sdihMYFXFEfo2117rACsQorFMSz9ksqmQXZv6OxAZe1bf+5r5/PER1PlUiZxkIQ8xAc5aMTG8
i5qEq5sx090i8v5DyRfnQT3gcRwYRW3k4BZRd38WX7KL8/BZvbPC+7VK1w+OqKd7mGe4diE46na2
vTFaAI+jWuvfH/eKKZkhBhtLNzkamCqAR+thhfMRe0qgENyjlmwsZtV4Lej58T3U2y4meInVnhyz
bb/LL/O7agOHBWiXrdlj5JHkjPa+wUjgrMV8S6p00wvX+GKTCoTq/jjdRPdiBVjA0L6Tt15wGJEm
wGau0JlMLI5A+16z/wjsad+9s0zbqqH5PnW6+yXWgnA0dHzGhCIisiBevfHdEVtWDaxeY5hR4rBf
0TAacW8IitRQ04rH+4zr7sd2f9ogMcEcdFu3aQumqMhB7EK55rovQi7S4qlkCgHS4qPFYZwDAx0W
mAty5q6xL2FdY5AyaQnAmPiiL8FgYU5OsiuseROY77duWJoKWm9u0tQsbDippXfejZ51A8wmq4sA
h0UsLAnqUbLXreTpb4pXP7SNMmVlU8xGqOLOwZ4+o3qFGS/s1mO/Wwwj8mX0F6+JFicBUCYgef9+
Ekoz8wNT9z8zO4jdsHgbfDOYbS42sU7D2E3yK0PBVnzaH1xSJqwoDbnnfcgfySje4iJX/pAjdInO
hcu6N4zXS6aMGAYO01zQyFHbZHGoE2Ba/0DCuW4TeiyTSb77D72SJJU3dEFUNLrxieu4rhk0SDWd
XMNMhxvVf+P3mub8jfwWdCj5aaPgQ3qg8+jafmwiS8Kjd5joJYPQqiVYEKKkN0jjYIRNTaRHHvhk
17kvIV6D62TWumvhHn7LjbLsyBi2iu+DTGe1tjvdSHsf4I4H89cWL0tubtrjV+YiPTKTJaua+E2Z
HrWNZT3o+w6UR6xFe/rtu8FHbM6jlcIAMdewrV66BTEqEOhUYGEIBjF3otNYEd4tH2YGy5POzGr+
Sny6lOiXt7K432nZh1ivAr4k87gX0MiuOC+1x0pgsKRH2W9F8xVFLkGFu4V39YJpaPS7oP3Cuq4f
aymtH9zQ9tqogQBL9F3VLFv87dvA05ZLTCl3W87efJBWl+j2/p5BdfXJXRwXZYt1Ma/SISIy7K30
Vj90rvjc3tjlwydnf4Qec331WgniB5uUC5npmVCXGggClECwm2PXmefP7h22irl2XFi1iwvmKBPS
NDmvZwqhhaVUr5XpbgMzBdbbmZkfXANg/MEWZUT4OcYQQgZSpd26ZMtpVFkYLDZM1Uoc7pRF+9mq
7z/nh8059z410jrEeAUIhSt2+Uu/FrcBW4ZCwyD6Q+LQwlJ/PbI60NaC/CWTX/9fkNCBwpFVLUh0
1tcGYETb3IzR9s8N8DOtDxbUzbrrhLyTjsiaFwSduhJZonDNgFmVi7qrS3M4Fr+TY/bwK9zs2sQ+
d7eIefekoMmQ5FpLrCou6FKXYtS6WChb0A0P++f6goSUtEMiwzqjiZBxAVdSNj9IUdeBD8Y6ajiQ
Ssz0Ityg3H/+YFzxVYu84Ia6BYkf1KWug0RpH2/7J83BqNx5k3qsfOF6iLogRN0BveJTpZMneAb1
BonJzEw+URXC3B7pIRSdWjeFU+10dnJxnBIz6C53PyDMNx9YPc1rV0ESVB7r01BAQmoGV2Whp5EW
8r6iziQZVSaWVJk2ywlazftIoohoTMAfmYbSb5IkaPhWJ7fNPfm946Opt/asz/sBTSgYAWac4ZrT
tSRHiVZSiniaCpBLTPv1dTZvPaBPp+bNw4bZMbQagi5pUY4KN3F4xBvCGmLg4/PtxQXctedvZCCc
IHnO9L9WT+tblHTwmSLxqyvpf0SpWmMGZwiR9iXwRgcQqx/3ISuX8hXb0aZywSEdZ6aSPyM20HC/
I1N6T+YdJzgRdrXv9P3O8TDe99s8+ObNziQoQ6q6u7eRyvtQT4BFewuATmIzTnfNCCy/h7ggC30V
9ZqrBCJxPnPqZu95pxD4vb9erAmtkJ9WK7p/NcSrLmlSbg03SbGSNpDB/vk5RJLYfLrZiRv/huE+
sVijTLgucVldpSCD298JWG0Vjfet+BZwFl97hna4LkmW7tKI/ZqkBgE67HDzL4FJFqE5RmxtPc9E
CzhCvdyKf8OGV0ycnjVPQxLRkCIIJBmsUtLsUYvE3hAfwQoHZGXzGaBzmHYsRnOsLJRmWAqz5pMu
yVFSzXq8Tk0DcnCi+sMYW/HGuvcxxra9Ls/1q/nNFvUQ+lpR9A1RTO10RoMiJkav//7qS7tkhHr+
RD+NALjFgRF7FK3wLHjq805+x977TXDLHO5a9bGX5KinMGhFNdaJqcFS3NS2S3kzuYHlTO5Ltd21
rxvm+Pga0iKu2bcEKcOdxYOOEQkwiEJ1bmP9D3YQEchI747sDrBIdXwwdaczVYcl27XwaEmasuOT
mASinobC5XHy8BxjeWMymCpL9RkqQrep14XeSEUJkbbnwQY4BRoMGCZkNXJeMKIRRhfmsWqGcpqx
5gUODIGqBMC5RYYpT/oB4BHYzfd2xqrmD+bZrdX8l2dHd6dLfTSNhR5AgHbncDg5ZO08ltu+Vjz+
QYUyHfksKnWfQ0Me7dc0NrGnObjjzQfeRO9EYJPtWCz3lvzin8/fPzpJlwlHfSyl2oA8u9oUTH87
Z6RXAxUE1Fw/GYe3WjKQsDcDdRUZnTU0VE8812o1Kplw6SbL5h8EUq+6Ke4s3WXB9611m6pLUpQx
6dtW7FUjFciTZvPBNsLQpNPd7ibBYbaarVrgBVuUJdHFtMX+jBy68WwnTr2RLBu4ZYzgYNXrWxCh
jIc6jIPYdCBi65XJ/1I35+yJYYDJS/GHLixIUEail8s5TWoczwBd2ATOpTErS99qr4K1a1Um9Mu6
tn/To81FVfJiPeg4I9TTpL2wKe/KzCqr0uEMO8z24+z0g1m7RmIDWF8sMbkpxU7R3V1n+8s9v8I2
bVLyHDszJCRNL/vGwah72cOqkInpLjAffQ8zDmb+fjqhmGzHrgJ4KfUSPWOGbLtzqq1amN0WXj6z
J2fVYC9kQ7mBapaXnTLFwqXUzWTYzLOFVNNkfqoZ41ln3RSNsjlGpeCqcDiFXLRDA2Olm/B+s3vY
VaXJxN4jGnRN1JSvoqSdlkUTRE3yIsfjNgbYWW96h8PLbsdEaVzr4VvaAHowJuLmDKlcUDuOkYld
l7ElP/tPLAi51cyEpGgSchPAtlDpdedqF7RSFxe4NlZwI9mV52+lU74ZTzJZulsjqEW9DPUT6SMx
1Yfryrv+Hi6IU3c2invVl/NKgBcDeOPjrWrdwts9tcht1c5oker8xpZPf/VsfJOlQTbKVKhabMMS
Lkq5yTc31hhY8h5tFWS5yF8VgBcC/qpYLt780RdayRcgYDSyHHu3MLF+y+ht5P/3TPCzVQ1VZSSZ
gI+Hph1KnooE8Al/qsm74YqOaiHgPf0ysU5sd/4EUOr101t/EL+p0WKMRL/ssqkRkFwiRblgN76T
EdWktNFHwKC1+oAsaFGek5EZ5axI4Ox4jANbHRxZRBNt5T60r+cEa2E81ou1nhdZUKRsWFz7uTLX
4E4yezcXrcMO8LbO6IgGijf2x3y+ziHj6CTKkMV16RezNAgXd/DyjeyeecZ2beZxUeYrypKZSwdQ
qDl7umuBL5tgg852z5oaXLfJC8lRsVYexrLU5ZCcjTRd5KBIjDFIdMuzwdFXXfYFJcpPahtgFyjN
KCCZ9GyTSPUimJfqobC2+sF7s6zkdnNOnTO8T1afzbrdXJCm3aZOGRJxaMHk/vX46l6mysQmRdNK
N6HJk179+w3LbLHuAOVEzUlW+nILbiFXRbD4yowe8j2Z/j9PrXmOd9178X5dK1cLD0CF+K9FobfL
h4IWSqUBmryHCB3taYMTHY3a4jyrKXepxU6irfqj3xTpJFonDbkWKlDTR4D3hBb65Wev2jbvOius
/LpSf7znC0qUTYnr/8pTKYBKgQqHS6zzY/+CrqRj7hon5fT7dMFWye5h3HAhGoSKrTqgesWKb4ma
XvsQytSIRSvXo0B0CagO9W3q5oD0e/46VAJxil4Oxqky7g2NX6IFdV2kMW5oi85997XdGmaDtP1+
gKfh7tR3VOkYFFcjtYWsKeOT1l1kSGNHbqpwiwXX01cLmnyZa2aULbHESdkfsQkNXp9Bq3JqlyyF
eM4Pk6UDm7kwMUQneABxexkd58mTASmE2RosxEXpx7DtPUvQLGWmDJQiyqoaBrg++YHo2Htjqbc1
LiwzYiQ8XVMhyhwJaIHPfAM8A8he9gCbCNS1+KnEG5k71r/VV8oQtb4g5JIGYnFqHffue6VYZenp
Nza6UmMr+huEbXVhhGTKrSkIdqPKQ1338A4R10WmYeGF3PjINl3X0y9394oc6Q2ZZTPJShGRF+XR
LnbhbRNj6mu7vc3tyuIUs/UsOIn71AqPQNxMjx/MrtivDRvXvoCySkHmx6raTXim3eMeW1+Ot431
HpnJbktA4Z10sytN0X15ODOnzhguiEKZoSAb9bwPYIaONvpxmyfWA7YGs7I8x6//L1xhvxewulXo
cY69e0SvmuSWbvEwGI7hoHMKUdt5eM8tq/d2aAH1fvXW3eku8zp0pD6EwPABQoc3e/ztTe9g43lq
bR7HwRsZAfVqZhVrWFUSDaGRn+4KippW46qJJ5aK22CAOd2OdpPYSuRyqTlsjcddjXXr+3tWfmm1
Jr0kTF3hsQ+NVgi+CPP3iplHJgY+no/8BPCFXffCV0eM1rNSkqte4ZIqdZerIDWECmBDF2QGn2+P
2SkJLCFDN53MuFqrbuGSEnWLs6hVgZREKBnoc5etvLV6yHInOcJRe7l+j1f7QBfE6E4h4Gp3cpGA
2B4jSEHlJq/hrXrJQrvbWoWGN6dyNlgJltk3zo1k7XJng4utaibr3SMFWvo2L7+Dus18iMC7qAnT
dWhzp3QyrXJHUIyu87saSS/pUHdXCPJqzIwZ/GKM7Pa2sk7YeuVplmPu8LaR+ezYYpWO1+zFkiYV
snRt0YfVDN7Gznp3YxQD0LC9Y2Kks1T0qxFnYTYqOfkfFd23Z8l7AeTgvW6xXmrigFw7KMppyOI5
UHFYEKBxezwmmMVGx25okLbWD3bNkhzHNWqUXxD3RaWGPqj5tYnp+t2u997K3T1D+9bcvOUBURbF
iPo2bwNBuIjJljuhHj2Hls+xJr7XBoTUJRnKhCidIfa5TnTvEa1Jt2hN2p7MuycH0EpAFNqzAalZ
Z0VZknkU4iZOyVntW9tWAPzwgP7q28oNFfTfMrMqa77rgj+6CWMc0hQT4CAHFCXDzfcYkcC+GTRH
XL/DqyVEVcXUk6rIoqDQvocwK6EgAcHwUswbjaRxY2t+H0L7YYcSfgzfg5nBWfOUlxQp69QKBRcW
ggSvcV+jiZhDwwKCSWTC7u85RkF7VRcXzNEGqgznrhuIkkCKcm4pEOLjdQGu2qMFCcoe1WrPYduA
KFy4zqyOyhMQdzorwsLbv3rJFoSIfi4MUj7zaRz14GWw7PSusOraJHO0eyYq25pXvzwfyii1Qaj1
foTz2fe+CS97d4Ptzsnt/ZmgBzErQat6vmCLMkqcxLXxyMl4q7Rf5YuAhRCZYCe8jeQJEzeRpXmU
aQrDvpW1L3XYu6+3s1lBHVBBBrwBM3pgsUWZp4ovDAAcQIilDZSi2S487YHbwUywCoTktvxh1Bfy
o8wSD4DoQm8VkjE89hfhtBPtB/LyXtfy1czTQilUqiesKKNaj3KQQUJZ9p6Pr6+3W4xhYNXpwUFF
8sHah951kizLRCNA9gmX93wCzQAC5LFGKCs6Ye3GN/syNhEM/UtBqpStGPS6kwwe5B6fOVPeorsA
HRvXWWKYI7rNJdSqsRVikAhjc/jNo2vC6kWWRqy/jKgYa2SmWlMMyiIFExbJJED8RUTle3gbt+72
911keXgYAb5kYSEpO3+26nEuaFLGCRsc5TYMVNxijH+99ofphgPEP8v3+3K6/lT2b9Yo0zS2oxhW
DSGD0U3A+s1m6WK5NnJVvsVqriHG4BotyjBl9dDrGaKHC8D4hZNv7phB37o6fHNDmaNIrBUhrDRi
+hCbPB8r5ziGAPWVjvJzdlt6nxu2F7Nu3L9pUnYJO45q4NeDK6Qbn2vRbENTc9K3oDTPyFcz3sZ1
e/tNjLJNs9iqYZuCQULsGG2v36bVNLH6j9KpPGWTxm6I40QCL5r7jlbq02mbb0g2HH1/Bfa7WQxy
q+7zghzlt5S6PPizAnIcvInnwSnP6b5+BJaLzSC0ZtI1FEcJOLKM5k1KL/ghzNMJ3RgY47X9l7vM
RmIfc4sMKmsv1JIKpQkjpgiSrAMVlBIMJPVl05Ec7MNjcLPaU7ikQylBnFaDNFWg87VHBmAjly36
YTHv+/aGReqsZtDV5tQFOfqhSsQZMPwZyAF7x3YD+BMX91YzO/SwHKd7NCto5i0ZZTBPzct0Vyrm
nTMdaixNxUjwJj/eV0/AO7ou6tUky/KbKM3JsBK6ChtyoKN9vGDC3sQ6WDQNwSIDjPTDODDunbxm
u5YEqbdMGbVEQo1dhPcheslkyq/wDrJPVBgG53hrRsdTYaXuZXs6AU5/tOJH5PgUCwjtmYFGVkdw
nNy8sVA7Y6H0rVmE5YdRb1OpjJxYF/iwxxptIAYbb3DNvi0JUA/RlHdFN5ZE1O6xsVLelLz/IBsK
L6zXaDX9saRFvUa9MeYNT+4pmlYxOIgMSG5vLwC85V9+xU+qWWxLjNs/Vj6rBY0lRfL/RSggt8Oo
9ETHJeycN25S57q+rmYjl4xRBkjM0rCZvk5p//waYvnzSXMO0NYYm+aZaYm1V1DTDEM0sI0O6AGU
FLVW4KcRLsul7nbAcxLdlhyanhx0jeHErnqUS1KU3Hq+a6ccIzGXPTAGX19zG6g2juFlNiaXGeaV
xRUlQkAPh6OSgxTvPR7f5UviMuzqaqvOkhnKfs9Ki7HzFBTKc+9gsoAASjD0YP2J+D4aynQbBKBf
C0DCJnYDC1u3aNBh98CuBhcLVuiutnEuZSk2eqLPrjsdL+Htb/MX6XDCzOrntNnEHut4/heT/A9r
dAfbDAygkZ87vErPRxeYi7CF3h1cZDK4x8p4rNZ3lvxR5tgX9V4dBfAHYIxLcR+YwS4N0Vxvohbo
Yd2idS4r8xPA59wd6Wb+YOjiai5zSZ+yumTKJ55F0J88dCzAKKJZFVEA6+0l6kB7zEsylO3VlFbz
5xbqgrmXxgyOLamXMHTyfzG63wdHmYtUB9pEXIEXpEGwNdtMOoBKxmbm2qXXWrtPjNHdf0bYDsC4
C2ve35I5ynaU8NXrrgBdqAtsvP7Sb/j35p1FhiVDym5M439N797W758N89i9tRu5RVdajFMD8rBH
umcYvK1Fb0veKFOSCWOYihF4w9KDI5b9FWb4xmKMJT/Klqiqn5QleSwLM72TUQH5Glxjace64/OP
dtBwzUpdJ50uQQWh54q7fU92mBqYD3D3DAvXOzzd7KxuL+/FPWYkGFJkcEjDN6u5wsHiw6TsXWEf
7AyrciN3D6hFBp311/+bR8qaoFQsdsIMSe5RyRxbc+BIE4WNXBYgNN+zFtVw9j7G1UmMhY7QQM6z
MfK80YE7gpqG3qMvoELsPsM4xq877/DihM7XMEbDDFQYV4IeY+VLZUJpmsh1nG13i9ZCoG6cuTvS
3w/EamY1nnWOlIVJhnnSCgnyRWsG9sdKG+xhbyx0+b+QXQ2Bi84u7KC+fqis94iGek5FrUR2A0xi
NhgwkHhrL789QOYcHIzks0S6Sk0XeF2RZAERrSpTDqQRZ5yfEBaPs4sUEboNzMp+UrwdOETbrcng
bk2kS3p/iLTV5ZQEQEDC2yF52JgXtIbbk2Qq1g3v7iwMKhpohGHlcNa8MEw/a6IiEedSEX7yKaZl
2E/Y6QyldbtXDQ3qJevar2nnkgR1G5W4igSpEaCdtn37PrhnhnFedY6WBOjHezYCUUlBADkvEmSg
LQPxM+afHMycYJ8Rg96aBV2So1SDK/qq5SKITK/NPkCv+W8GgdUe1yUFShk6JRwx/gEKqBqjcvdu
ZsQDAojgdaVj0qFebMCR9X7Xgw4i+2cgZ4bWxdPu4foAv4BBinwy7fksWaJe7TCaUqS5vliyYRhT
V/CAmoerxMqorYZmS0rUU93VVYi9sjMxTugWFBpAtMstsfyhuQOyr81Gu19zDpYUqYdb1/qiRlIF
x1WZ8gUOHftFY1xTOmdTtGWYKANIdKRBD74jvHFkrJ/QI3H/+Xj9rBj6TVcV8rKSYi0aIcDJCSNX
F9gLodet3T9Wh64kFFzWFJmPM1Jah68fk9jTRjPkrDqyKgFoklpqi3Y5Xq4zxjBEdHGhqCcjH4gQ
gdYRA5Zqt7FY2xxWc3kLXaDfjTTHNDLuFcl4PD+rlgyYSpiigxNdbrCVmantq6WMJT3KVMhdkug9
MUb2s/DMfxZmvb1Fp2rmyYM1Y7xosysE86EKzfvzB/OqsY6Rsh9KM8vzMBHi9oDdTQSxkWU31ly5
JX+03RirKRV5aApGJ5pTY5G1atndzQarZNHlzNB8lkFUKdvRT/4kpiHRkOfjCGhG96LbJ88cvYcP
hjuzmpxYMkYZjabMsbVWwi0Duru0aX4pLx/XtX3VH11QoHMGc4+VCdgtDWaOeHelTWRiOPh8IpMn
aFtA5553HrBsdc+q7DJMPZ04yJVxnoUYQoy8e2YzJMu80zOzgtQnFd/h1x9t5dc+3CJfjWpkf5EV
K00Bd4c0D7Oq9r94g//YK3qcLUx9XeGCrzcFeTGsNAEQ7HvgvACz5c2xmi3rZWaYYHqAVgL0+KjF
xKOp76K7MwtPmmWl6CG2RNDqFI06RM8L+BeJk20a82hGgSkFptwDL75L4ASwbjNTjpTBKJNklAAJ
QVQSW67nTWiTxd1vWDa8uUfnzr+8zvTCJ74fM3UucQPg3xxdwb5U2DesYFP4Fqbqg2WqGG80vePJ
VwalisWv+6a4x9fwI7hP7pJLsYWt+v9wESgDUqpikFUjIWfDSXw+PvLes+HGghUUpn9CQSzC1snr
JoV1+ejkgVb7MyBiv6wxMi/u7cmTL56z230N6DGR3hjPC50uqPRImnINHA5oqnk+Hn2UmQtnY8TO
PWv/BcM10KkYpcradpalr7Pz74oD0gOsus5qZX5hjun0QK8XaDkgYRDQ4hEsA1H9BbWtM8oFrLdl
NZu6JEVFKElWlZOc45qhpwvAZIjNkb4NsAT1Tj+Y5uEFe1KwrQe7eshiIBaUEMu40Muf0E0cBqIA
RgEI4aZ2vfE8y0GHFCIY0lnBCGK+kJOvRBZ0XqBX4l5JJpDrLCSqkRrHhujRxIjlnWc+HfI3+F3n
6emc3pcEmZ85cbYK4rAUNuWhpJmmjpoG+omZowNHtv3I/EQQwOCT5TDolG8C1JmI4yRiO1Fbz5wQ
vfas9DRTRymbMqmchi1LREcRYswbyXtA54jNfMRZrgm9z0lAqjMSKtCp3Wc0jyDuvKSoRPv2adua
sm2iuGo51ibhLFYygqUuBpXw6IE5OicSSD+TPhz3fYslaHgVxg3ZLOuN977rqeaInSkH6waDD2az
5w4f6WCyMj6UxdEEAUBmBuC9eFkWsR2ZOs7MT0c+DsL0IBc34mxhvw/3FnNOkVnTRdbM64abcsn+
IEafK1/PpS4E6aGM+ZNUGabeVkdxaBhOLYMnOkrNar3Q5QI8+YpZzObMmxO296RWEJt1YWFE719x
RQeqVc/5Gc+DK7VLzbQ5lsK9qjG8aCr++JIcJrZ1HUNyqszTj3qHeZQhnLP0wMcb/q15NTo0TEy/
rzPCIkIdT9tg9W4qgUgm9Vh6exKyxFLlxJqMvzggVdYEA8B1GlBFqUxZBXbKPi3Sw5A1pppsR91U
+t+DoOw0TnHLTLTSLGPQXGNOVTQFOxvQHYgc488Mo1Cr2jj3ZXrQYrQc+dtSD9yoj+1GZSxMX1Py
JSHKEEvqIA5i1qQHLJeyEn5XRB+8KjG4WSWiAo4PfWBY4UQ7CoYy85pCiIhhCGH9bkXPCHbX1WGF
hgBoQRGrazQJTU6UiWokvYv5hs8Omhy7ebWbDFQUZoVxe1bORRAFWQAFHpBiX4Zy0SJRD1E6KYac
HfKBu1fHwtYb3dKUl3j0rrMj/0z9kSsEQhrGtgxNlmW629Lv9S7H+sLs0HYjYafSSgYFcrILF+A/
FEQMU8qGrGPHAnV/dL+t46EUsoPQ3CdDaelBbaXRsTICt1EYsNtrhyP+lxYR3U91Hic16WMeh5On
hjPETivLdjn831UZCz8gLN4ALUEiH7E4mwCgWr1fStmhUbX2kEtF6nJ1zx/kpg/c66ezyg9eISwk
Q/ZfpgHt4pzPObFP80PEe22b2Z2xjdA4/38nosA3IS+dpBi00CJd0aU2j/NDEN23FYCAyLo1QbL+
goqsyZCcKmo6jdUgB5ka4mHLDzbXbN6FZPsXP48REEOWBR4oOtTJ98ZQd2VR5Ic6dATlqOWeXPzF
zYdZ/ocEdfNbLZanJAYHw+zI83Oe7vTu8y+4UAUBreqKLkg8ZSUTQMXxpQQSUTlbHA/LIqsWrzAU
eM24KCpwEAFILhgq7azGuQAHpweVRlDtIZJMTrxXlBctjv7mzA3sj0K2QlSxH+jnTQEYeKk1gZAf
psIxZHIoff52XWJr1kX5JvGV1FhcRq1vKjlNxPxgBCdFfmgkxZsj1eQxAcpxpXOd2JrgiNQMHX6h
YNBWOdX0GskZIz+MUb6N5djCfRSK3A7nnnHx18zykhJlYzqBK+egU/ODYL4MjPvO4oL8fyGySM1m
OSy1/KBgTa58bEKnyY5jzZDVysFgxxZUGGuRMGj+BTiwoBILuW6EJZce5vQVy5q2Qr6Z+WiTpYoZ
C4zwa4WjH7Soa8NPqs6FHGgNO3mK7Ja3mkMqsLR5jQreFgWTZkD9NRRKbrXYcAXX59mBx45Ms+IC
rDatfmF2SrQ1PvMZ8qPTceTdJE/ZP+QopuYpDhNNLUDutQkbs0GCPatdOfDNtvbk6qKMH0ptSpOZ
xa4eHGRP5exmOBhSYMGM2Py04VgSIFpHPeU/PokOi4IizmIDEgj7fZcf5uE2VDfXr9iK4oOEBh8O
ne9oyRB/Kuec1pIx62V2ECcgSAcnoX64TmCdh28ClJddpL0yhISApjVmLG3z+m4w3H9HgzC50P1K
q6Wp4ers0OnnPngYdN/EFbtOg04H/I9+fDNCGF0QETq5x2IuuCGionaWKETtWW8M3VYVQHONRdXe
SmVQuIkqhA5Q/pD94HjBjeQ22bajkaLIJipWl/fJ6fqHsU6QuiZBFuhaQgSs6+d8+uD693/3+9S9
iPh2kgFqnh3UdHYMpdl3YcKYu1zVEZ1sPtSBk6nQLTsz1yRqx8MjGluvP3PC7v4vWNBVgYAlYEhC
oY6uHxMt4BL8vhCimTHcjQ3rpq4ewoICdQi9FOWaP0VAUOlqK4swNsAKHFZlBG+e/08YRHvBEp6n
QAXe3oGL36Jxx+evTc6wBeQj/zA3CxIUEyjAqflUg0SHkbmstDrR5c+T3jDewzVZSbyETRFYZ2MI
NFyTzDd9XHUIUKLujW9fG2lkEFgT1YIAjc40+d0g8BGCOUMuPW7ojpnKA5Et+byuVSwylH/aqEkQ
DyrIyL1mttpRQM1es6/TYMiK3ps1DbLEjbMIVoLOFPSLqH9cJ7B25pIA4BpECTpSEtTtzvtO4Xsi
KzSfbwRD/K1yN6UWzNgizuquWuVFRASPvISKm06FDEIuayHKyYjjysexx7yDwpoOJu8hrcBAQ/mH
AnUiXKkYoxaCGX+uPnMtSbBIdVtUzUWTn8fkOGshiyKLJ/Hno1Bn/dxpIuEpTUw+fUg71rNDvvlP
niRDERXZ0LFq9CeFLosBfTJo2aEP0t6uhfC3Idb2nDSSKWHbCXKxvG7Hs/Jc8NOW93X3un6Q8/+T
PCDqsL5V0hAT/ySfT+U8jbKewa0skb4Mw13Vyzstf5wH2av5MWeEMOsC/aZHmepgLhE/qXhle+Uh
Ln/3PeMpWNV3bE39Lz+UOBuxmwuVw++74qf8/ML49VWTAIEjW4FRWv1r0GrhIyhdK0vIWGWHkXMV
HfvH+H1asHRu9UhIdoInu1+hGD+PRAoQcBVakB+yKX6vUqSWg9FRm02Kcgsr40sjCH95PZIC3FXM
jCM3T6N1CkkXDG2EjMiQ9qHny1Ng9lMwb2Z96i1B4XyLTxT1jJFydFFIRezGTXVfxvFLr3NY71jO
stUHQWALRmxsEr9Ndasqo8gyupEVw60KX4Uvq4tAaMI45E+5ZGpZd1WbIM7qFbP5HfMdJPN/T3uI
6A3FCAS21uOppDzyMS1krc5yeBKBbwmzYRWgNcaP1y/dqpIuqFBxPFbWS5kog0oZ2C2GnOSbuX7Q
f10nsi6u/7CCYVg6DRULhjBhC2V+0Npda7jRcG5jBolrfBASlD3m1XhIAiKtJHfGcpfLx7K0mCkJ
FiP0fUAelAtCUKm696l86Oubrvb+nayoIEaJOUnDPnowIt6jlmMIu3l2/oKEbkC7UBbAfBslKzkv
ilgP6/zg6/6NNCmRqXF8aCL/ZV8ntHooBoI9LCHi/x9pV7YkqQ1sv4gIVkm8ArU21Xu3Pf1CzAqI
Xex8/T2049pVKm4RMzdsP824EkmpzFTmyZMmYu7LaxIGRjUpOZ6TvSm2Gnib80hz0G+B+RkrYf2s
prLvmJ/ujDI06iF/fylJ5Y2uag1sB21yVwm3rPdY8EMZv/eM76Ps60iDlbUteY9zidL1TNnYT2Wd
5T5TMdDUfg+qYiW2XFuTdDVZV2IwsAIJSj/sRfcIinWnIceK6U4tgK3dJPzL7fNaMvef1saitoYn
jLSLacjVPLFxTwcV7xdnRCsu8/IPM3i9LWdJL5BkR4YdlN7alQIafTHRsoICTmxf8of0rp22SbIi
ZOmALCgdyC1NtHDK7mTMMp61kwnLRn8aHJBx/gfXCAkwxnQ4eWLLVOF1qxFOSzjHIcqzLzStBBjT
ssjnXTutqIIMQvj0jQQj4ClKRqZhU0kXqIHh9soEq2BhwqpTPGEA3jbk8UbV/VLVnqa0cYT1M2Nr
j80lg4fFofsVuXdM3pr//CzKqHhByzrqca+qcVPyyLXjn3z6/ey7gYI8Km8Y+caIHK3TiPdgzxgS
n1opeRFlOGyNwRiOZdMFazHuQtyOAJeo5py3NlHiuVwQyGLaPmRj4hdxsK2i+MGIMBZcb7yp2g30
GBQDQg21dxrjTR+IS+3uiXStk5+YXTlNomWObgOuVwTtw2/fiYsPm9X5bKdJ3zVqYneJr2n2l8ju
nBidlyTme05XbKXMPDgr04Uo6VDRaQxG4bZN/KQdt7nqVNExnt5aZjuG8aAZ+6D0yZB6JN4MCYf7
ib0/Wapt4mlm4wJ9Un6eLbWwOjUNkCmBr66dMfylJypeaAd9DVy2oLxY539yJBONeuFo18RK/Kwf
g4emz7KDFY+vdQfW29srWpREdIxBUXFDqSpJYtakWH05Jb4R5p5lfUSRcIqBbG9LkWlF/jm4MzGS
FegqEqSlric+mVyD2rGLbIMz5cF20rpvSWfCBlSbpBGnLjTv1aLfUrvZmfqAEcnqtGFh66o9Pdz+
qMWl4+rCjNtwGTIZrSBkqmiPCwV2PUc/BEHi8JXS74JbgskDpx5oSC0Dccvl1ZhSpQDOTMOdVVm8
F7nwUmt4I6J6ytT2HVNv1BUFXRTIjDk4mit1tnQXh6CvIrzcEj9U/ooKy1Mnp/gCOisvGX7d3r1F
c3QmSbqKhoXYmFSQNI6vOvhbOPigMc6MMCT7MUaxf70tbimzbCCxh/+QFKGwupdbyRObRxVXEr/n
6gTK9IxvrBKceqmhhm4zpAHmmiWNp0XBgP7ltDuAAbfam2UO1HCUfAvKZvAiTJ38k/tjG9gIZpiW
LWdlWa8PnaXis+r8iDqzU03C0duX24tf1NQzIfJej20baVMAIQ6iQdPvNfe2gIWwxkSgS1EYQ0xw
RViYs7QruUYTn4/C9szxqZ0zaWH5FKFmubktaz4oKeCFLBOWHAAPBNhSqJZjdrE6lLBtVm58CNHs
o7Z+vC1C7sqYzQ1kUASDiKLgNKV3Ai+6TqU5NqyZqkPOMifo8Ogmjl0nbq4D61O9F8n7lIHKm6Rf
9J674TB4FAWIXivcfETZqln7poVDvPgm/VKBK91CoY6Bg8NOjL+neNqnAE2YGfqXDKcfXjIdTMFa
53XNvRA1lFn9yvXiw4StTMx4JZhYMBMX3yLZpSYA6lwNgYMDnNA8kC6ljpqM5ZG2ZeCkk5Jth2zq
d7dPZfHgdRPsaUgKgCBYOpQ8jsq+6XEolcVrt4xqvD40dfp9q24CNvKvFGmbMb22ZG1oIySLdjZ/
IPUhD95vL2Qppr2QIW1fH9d2ykpsX9a/xYipdMReqvjFwl+Bylwx1m5Ejb0Ckprbghevqc4025pn
3uhyf07S6iJvgcLyTXVHsmPUfW3e1HpFyJKlxer+kyKdU1mACxhtWqmvxJYOGMbQbNI0TvaibLTU
izttuqPEFn/xnotD2Q7KPbJbmCitVCCcVgLuMl63TsGDYCX8W1ag/z5MOtq0LqK8L3jq15vuUVnx
Z4vX82zV0pmSth4DGEHANtXcqa3KG4ef8RpbztoBSk6sNxOjFgyK04bhJgxBoTX+qsF1a7NoxS+t
SZJchpo3dpQrANZOwzbUT9O+m/bC+P3nz4WmzB9xFg43ddK3PIQ+Du2xCkuPBAeWJiv6uGir8IAz
NMtEaZJJoWPSVsh1z5jdhgeu1W5hLnn9zU6PefH19vVa1K//JMlwLT1rJhw+fLlG++PUPvOY/Ilx
OpMgXS0SIm8/6jBOXq7ea91jsTaIa96MK+d6JkC6ImHWcd5wbJbWW7Cuxwx9nBl95OrrHJiEpnAw
YOb2ri2fj6USaoFjX5Mz7aTQAh6NwLdOXVbvpjoIn+os2IV24GQwVojiW/52W+TiXcUQbRMlChsB
i7SNBcwgFAKvicr8kth3NeGOpawhEOVG2X+CiDMp0l5OhIFDayDwJH3km4NbcK/PU2cwVafUh9yZ
zBqz5uuXFgEomE4jp09qJ8nxZumQx7WzemNY4GawMJNMDJ4BSFZjeXkbINfSvlANrR+3d2UhIkep
Yy7fGxjOYMnJ0W7oZjQQvjcuI4fUo9dH3w3jmKp/NydC157Ci2dAECtaBnIRIL+/vPtxw7GUdo7H
mTipcEu7ptXdyuztFRzVmqD5z8+MTEcHtckKxE2ADrgWfaINXhrhuLJ5i3f/bDmSKYt0BGcpwXIS
dQ8ofbsS+8g9P/8oEw4FD22G0utnf8vZKpQayDMusIoqP2pV7mr5Iclbt8lQgnnNY+KFzeaF5mvv
weVl2SZgIwDRot52uXlFmpU14s7E1/Unk4Yn2tkrTnlR65Bk+18JUgIhpXRALwJ8QGsXzmBQR4/V
jzi8U8oqdVjkD+ZaID3f7isbdyZRcghjHsTlOLempJGyL0mUOV23oW2OyD50MDJoT/oD11RvitK/
6motA3x7R62ripCpp2pCsV5B8oPeZPuiWvGqi6773/VZckFI8Bqh34D1geTTaafwkcXmQ2MSx+Rr
vQlri5FMXBu1g53MWxmjXnNae7au/boUUrVKo07pgK2qjsNuf9vYLV8otFNgUDGKJ6iRXGp2FytF
PyX49KJqXcG7XVcQLxqnQz5pf8eFgQ7QoHkRdvsSiciP2jVU/+LiMEEYOVUTM2bkvDbrFapoc2NM
Paa1o6Nd5TmvxPDt9jKXAJfIXwMdoYOCBKuUrJ+tR5mR8jz1kfl0J1TLB1C5TxZejaHuFuUdIHTN
yB3zaPavcTNtkk7dBmm0bxLDAaBrO2rVQXBtO1Sx30fk6+3PW9qE86+TrGbZ5BmPB3ydWqdOWDOn
TN5vS1gKaPCaV+dJzQyBnmTAjJYaSVmhFyhLD6GoNzyutl0/Ouoe0QHe890+N7l3W+ZSRHMuUzJp
CWF5odB5z8OvvDPdMAGHSvkaYDuT+tdtWYt6rKHXBYAIW4ebkC5JZ6aCUw3hEzXeMwAIs8o+FOHw
Jeksd8rJyew2mgg3Q2R9xEmxFrzJ/dmffulc/HzCZ36JFTzKWDimPvrITMqSHUr3aFerdl2lnprm
OVQibyAA7oq7ChWivI86RyB54LWRF7ViCxDn1kbsNQWTa+ZrsyaWfL82N2YwNgOP5SKOFjV9lFnY
HG3cFvF99prUK9HF4lsegzF0itUxIEWkSm+SEEMUNl67RYXB5kHkdvWzZhVuFqrPNQO1TBBsGCiB
lG4l4lgqZqAM+59kyYJpKbhGO12F8e0nJ65HJ+rv8+bnUP6shp+GMTlqDoRZdacgrNQCc1OvGZf/
Y+3o7lMp+iBQ6748fFUPWdGB2MFv1dKl1VPB8hmQ63bj5E46MOt2dgybOxF3K9Z78YYhA2Ri4Btw
bnJevMmsvuvCHpse6H5moS+mNty2EA5l9a6K15oYF9XoTJyk5ABwpALcsYgYwuekr3ZK9GSv9pWs
rUmy1FMsiFaYLdImBubZVvZJaF+17Ih5twctyTa3zcaiMPRgoaUQeWdTJiZiRV+hSw66owvbjfuN
wIgZrn6USORN8YoPWpMl7R7Iy1gu5nxQnG94jfdc/W1UnBavH2JW5cqtWAp+tLOFSbtYJgN8yiws
yrqtQo9ovt4C7uumuAu3t3DZ8p6JkpyXEXdqqCo6EgvkWyaKu0S/CyxlE/LCHek3hK4dB1a+8suy
W4nwFvXRBEOsCZSnftXgOilEEDuH0dUY5qL2v0RcuX25ImTRc+J1pqMsbdqoV15ebpbahda02Ekt
YjsWHmueeUkHYx5sm+4VqUSn0dSVXM3i6Z3JnFXpzJtQoMsIuB5T3xaHTP/ITXRZG9kOdPzPtw9v
URC2DpgCilr4p2U7E4SmN0w4bCq46HQYd8XYdQiDysmr1dB2mrZYeXMsHhhDdvCf8rPMxBE1oaia
Hn4oDTNH09+6WDhkLTn4GcvJDxsN4FXEtCZi2qvONBXTxJoSVrG3U69hdXsIKMqxVqm5WcucmqRv
gquFM33ndborAafotG2UJfsp9IqRrZW2FvfYhoPS0fqNPZYOUzRq2rY2tFS091WdTQ4rWsc0p43B
EQTcPs+lDdY19Ncwjah4HkvKGlpB0Qa6iSgIiFOI6rq3bvXGz4ZK3t9zIdKCTF1t6niw0P0flZ7I
jxkwXbeXsWQqzyVIkaPW815vIoITLFJXb39o3Q6z6JwGdV4dzX+3hS2dj24yFUNpUHcElPbyso02
XtohwjeATwq3yvmxHMZDHd0bLW7DbVGLx2NplmEwCoTzJ5/m2XUrASFBEMBSPyHcFbqX10BXrbUA
rgmRIuGMNmMWEWyeZb/lHYbDxps0S/+fK5GcmRloPY0NCl6L7sgUzSX5SRFrN2dR0c62SzqZPEEz
UCmwXWrvsn2Vraxh1qIrPQbQneDYEbdZ0hqmlnPLntBZ2JHqFelVV0zJW9uax0FXd3VRfg8je0Xk
omIDq61aeGqrQNhd6lqnd0pi4C3qx3HlWwTQGuMQl6gcAumMJOdtbVvcPgL4sEZR9IY7uRRWGmZQ
1U2C5ny1gS9Wab9j3ChXfNWiuoHBlqIZFP1Osk53mZFHypChbzCxc5frlemapNXgj/t8d3tBizeV
MPSnw1mhW1vKWA0Kty2hokXR7s1tab6LKNwObeJQfn9b0PKa/hUkDx5sgFilQYE2txJzQEQ3bOz+
LWnJyvmsLEdmm6iaGm+mqcp8iwZOn7Fvgj1GabXJSLi5vZ4lTTDUmfMG+UXrqoE+GYu0NkmY+WEz
AXFFQF75HZ0Jawq3pN0mXDtCMqRaVHnb0s4w25bA+/RjdzcqcLFlWP6MWu3ZFKiMZ8HL7WUtbSAs
tmHPre5AGUsKzvosDDHNLvMrIdyc/eQ6sidKvc37p9uCFmu555IkU5FRtCH0ap35HEQ7rj5GQEzb
tfVUm4xsQ5Vh1OsomoMZJh36MOyfLQlCtzVUBdw7ts+Virh1ZoR/cB/Ov0qyJkqMoYvDgPtQGu+U
/dDUryjnRdkagdrSbWAWgglE2GjNMKXF632eRQAnwo4k5YY0x9mb9M0ap9CSNQZFBXC6wHnNGO5L
a0VSxkDKiYZAvahDh7Ve2BYftKmOta5seIucdKytXIsl/cGdQLeAxQCF+pyZfOaOhRU2OeqIGRop
J8OJukfdYK7WYgjF0K6ZyTVZ+uXyAChrmDW3iwFt83ceb9qUeyESAkEwebeVdekWIs2HrnwAdnRN
Bu0gcipUZbQy39AHn1uaH4DdSqubXZqSbZkmKxiYpfcRsGSYDA4QNBDdklE2NWGWWQMQ9JiBSou0
5L4e/jZa+y6y7gxAgPB/He2BrFhoeW7IZ8INODadoP+JgnZEuvtmlJJBidBma0XIKkXNUxDXDzmS
BBkzdoaFjO2Uu1nBT2rV35EpcOK+/gPzY9tAZCOlpqm2bO70kcejTtGHa4/Vsa/oXxk33DLp9rRa
qw4tag8y1wAt42gB+brUHuhkUmgWuhvyafQHu7+nAAd2o3Viq7H3gihUY8AXxADOx7NeOs+8ycHK
PwJozvJ3DORzRTt4VU6BF3i7raeLgvASRCAEii90sV2uSddKK68oTrDSThazHvPsVz4eFUJ//9Fp
qeg0AJGIpiHPIWXnrJolSIuhi8JU1EMIWGOm1mC9XrHFC0byQoqUhazMIapZh86JEmkrTp9iCxzQ
xR+ErBdSJCtiTE2EucE4nK5THjpgMonyoivNXCDMm9gLaOPePqSlewaJM62P/ekDpFMqx7634nLu
4KGkdVKSunbyRKz3kcCjl5sCs9KKsHMq9a8QNHNo0Dnc/oClfYVyIKWPvDXuu6T5hZ0rXV+ouOfm
4JTZLzw0/oT8xzqXIT03a4LKiN5CRmaWDkrjBjMdK1up8SwuBDV+E1kA+BwZ3xGnKWqRJchsuP6L
5khFiCdur4Etlu6UroLAhKE0jhK5tFvtVKldVaSFP8VmsWtHUjpBZvws1eoBjFpixdMsStNUDSwH
qCBC3OUNbrk5WHbC0BsSTgehN05YVS+tEXl5vjb5ZP5w6a1mgToEphboGHSISoqvWiBtjM2w8CP7
DZO5p+zAyR3t9wZfCcqXjkmHH0O2BikkW25FqVS9LEmg5D6pik0eNEfkh09JZzz/vlqfi5HMxcCJ
jYJsUvj1hJfSDuM/7H6ln2S+mVdbdrYSact0Vg9gOueF33epo3W/2qr6o70CexkDUgYvwFk/zuKn
to7UgrZYBKneIYDYb2r36/Y+LUQXcy/4vyIkhaZDw6YYnbC+hgZkJx474djNBHjCJomHOzqYnlKV
d0pG3m/LXYr4kfNFj5CG0oqF1NDl2kASHzYNtUCyUQhjZ5dZuStjo3XioAEPvspgehFo7YZBt957
g6IFuaRuknNjwzg1Dyh9clctR5BW3v6wpTuHVmwK1Dc6HQE2l75L9FFvI2vr69W4s2yKx8i0HY1T
Ma3lxZbQ35hNAw68OayDi56vytnxDlpX40GAq6Bx6zCyajslB6NiG9rbLmtcFaXUPrb3YPpxw0e7
sbYB7b2xiB97Nri6eCHmGlhqSaVBTEDRAQJ6AGRTL79IjGCPCOOi8PPKqhwmzNCNzKBb8XlLJuBc
inRxRN/rRWdA54ahFrCfwnL1CEyQLBjL7e3TXHSv8K9oIjQwERuZmssVGUWhx9qUF0gG/aKYwNED
ZlbGc5GyV8FgdFdq+0G/w2RIt7TpgVTDH5hwYPPYTHmGRpPPlvyzMy7DjJMsFwVKl8dRP2YfdVk6
K3d4aT/xrqN4ihiY5yTnOcY+B8t3W+HUasWL090kAi8aVp4ha0KkQ7OGDNQRFAspAG9D/MUwf09f
I9dbFIJkA1wRaDvxBrk8LVsNaiOlA4RET8gJuJU45V3/B0cCPAxAoKg2Yb8ky2P32VQg5CnRkF8X
Dk1PZcd/6hY6EtM/CReAkCImelgNhoLB5XpqDhq6pqlKn4t6x3Pl26h/17L4Dpf3tp4vuG94CNPA
tUIVDfNbLwWNXI3Bu9QUYMlpAscula3ShEdG8bTgvWdlf90Wt3BOF+JmO3Km1bQJMuTB6sJn7egE
xVctQZ2pqH7fTqAj97PQxBDYyfDZYMgqNQpU6DUwwXlT78J9bCUrXnwJ3kAYehjn8zHRMTmv9Wwt
gRpBo4ey9GuF7XrbfIzCt7KNTwTtq1NdekXxFVBaN+fCqQNMn8kVN0mbldu1YHhRTgOL7CeLKAAe
lx+BRoo8jdu69FlRHgohjvka9e6ChqDBDzlxQDtnayRdLVQt2rTlaemL2nKq4D4yd2GYO0YWOcGw
5toWloNkNcIK1MkMyuQGEErCnNF0LJEa0YzJg/ZXH1YU4cl2Ww+XFoWquoWzg5ArTHdvtsE0jTrs
hd1gNFCl5wfS53zb5abmBCX6/NgUmStqubA4xOKoMGF1IM6Wafkz1P36DiRtvpWWm2RqMTOF63/Q
+o6tM3FUc3ukIT/LGg1jWezBLtGBYbNdUyrJMY5s5WgWQ71yAxY2cT4los/NNNSSeXJzobZI6qJe
EuMvbDFd2jiaVRs7ZCLGNs9j26FFY6wkDZY2EQKRRaMoDoFP9VLhh8ZulSzIKz8NxFclmiHqdrC7
rR0LVgqgezS8I1OHzkeZDjEOLFUMkVn5UX1ioN4QNgYloP3j96UgR8Y+AZZASUlXN7ECnheUC98A
ey6d3lASFsrm/ydDurw8HPTa4Inw08JwdxX6/7RkBYaxdCBADuBVi2jJJnIGrOlGvWZ9LOAV+Z5N
4mfG/6SJG1RN6AkDTA5nIj8yjUazRGuUAp3MZBdSxdOqcNO2wf72bs26c/kwwyLUOctt4mkBQuNL
3coLUU9g8sQjnYS+MD+IJhyB2ahdvEa4uSZpvlpnvqPhZQrvHhVovXih/EsWoMeOPCTKl9sLuj4b
LAh2AEeDx9rV2dSckmY0Onj3b9roNGtP8rWfl9IMJXidwhYRka8k1LOolydk5Y6sSZBCLrMicRi1
WEC/qTGj6PbuXF9zPFXAd4/wCk4HbLmXhwDAwtiUBJ8vgh21c6dp3lm0YiMXZSBXi6yBAcWSUdxq
lSMxHFKcgHhi8Tuoi1X97fYylvYINuRfEXKArYs6rAYCrWWjk3fvIKC7LeBaWcFCBYM7Xws4TPla
YGxONKamVvhJPQgnImrrC61EVb4suTso/bTiJz9Dist7eClQuh3l0KMtCVQ0vuhcNu7K0qvfumoj
wq1yjPOT1q0owtoCJT0O89wcVNQrfVIEhsvMKjgMmfIlVwFMNUQmVizmrLTXywMLBHq4KUL8+UDP
Ln8WKFHeGhOWpxi9lzdotTIRB2i92Ojdj8povEErFCcY+xX7du2w530FwEVFeGWhffxScBdMMTUC
vJIA28nKbZaHHmYCBHXkxsnTbZ1ZWuNcP5g51dFAJbOdo3WMt7mOAMumws/AfkeLY4DZDSzb6gF3
CkYdshbUXV8EdBeCUgheAk6byCPiiqQwEOSotW8YP5uZYnsFSr2wfRe/L21frnPaJwZ+vx9iJB7u
A4eHD0XsJGxl8xb0EY4O24YIBFgxmQpipui0jUmvEdT/6NN76IKFnrxsNZG0uKBZDMi1EefIs0+y
rLboNAS1HxFrX1Lwory2SuFOVXdMrZW64Lw5ktLDhUMQAgW8lWQYejHi9ayrcQPfGjsFaG3MCK+J
L7e1blEI5pDMec+Z60UKqUShTCEzISTEfhX8vWu3af1+W8aCZjN2JkMKqRTMvc/bMG1AKKO6LOXH
CuDWAWMixljdROVPo0+codHjlRfLonIzipAXsRZulqR8ojMDMo5ZA/aR5zx/6vu1nPGi0uE1a+Dn
kcmTpy+lrEAzXVE3vlo9pkOAHM3gwSINur65vYELK0F9mKIsO2cKjauV5JVqjP3Q+jEoHDZGX3WH
uontNScye29J4YCrwZsVlW8goGSv1ShNFNit2fpjPrmpnb4XETt1mrbtk8YhWf88ttmzOeVHK96R
5Kixd9J93F7ptaoAdgV4z8xGi3efbOjhH1HZJEYH7pQg30RAFmy5oiMrrPeBI/Qk3UQhSvMYbXKw
hjE73JZ+faCQjsShhaEWyCXJt7spERY2Fet8NNy5nT05qbqDe3dKsvIkuzYjl4Ikf6Z1LA/CgHZ+
wvd5uu3LbY/WnvCkkLUzne/v5Zmi0g7HhWojuIoRpF86sDoOBKtJ1/tNz6sEJN5pdVSNnG1yEOe6
8QQGS9vOAhfoc+GUQ6htFbUudrf39drI4CPQTYMHL14jqBtefkSsZYQ30GA/mwJvCMEgwQdHEebK
hV84PuRlge7BRUHRUE5AD0GQj1YPOkbWb/hjHc6tkn5U5itirnV0fruDABRTI/D4sebPOAtGatRO
UpoIsApalXpXGu10ihT0Ohld+rWhYOUmo1rvzXR8ARDdWAlI5MGISNSCphXdOaCYAyicyossp25i
Q0E13wJx0WhiGNb0Wqan9EfPveTOnp5HnTtq5wbt1kqOzTN+aDcGr92v3HxJgoNKYneNg+1639nc
xgyWRfQlIvM/b9jZhmR6bqGjONL9eKjLzShUQZ/snHeVa0VWgca8EhWdFZO40KgEcj0Q+cwNEzhq
uTzctXraNemEcUa0cwy0nmU2BlFS5oDU1DEr2ytSuhknvhHk980xiraYGYLWQyTC0KV3ud5Q42lR
p5rmG5mCKXgJsfw6bqrX25dmYVcBBgKSC88HcJvKuaIqFR3w7yF2NY+1g9oRoTgF2vGc1sBDuwcV
wYpRur6l8GGIBwEim7lH5TxYxaeBUQy69dFdqYOyj4BL61sqLJGd+FDEbEWTF94sqH7Zn3xhqPBf
lf8KgboGL2rNV4mXVa5JMc3NKQ0P9PkY8GbfZ2jDGX7bwl/KlEIRlQeW6FmhfZJhlP1j6xVW5YKD
/PbZLZgIsMRCK4HFA0sJ0y81JKnwqECmT/NpZnbCnaxGy9y0EDneLWlSFS7wupgbwspm8sJoQgta
poC68fZHXDsZxN7/NI+AA+KK1xmDy5gyKB0+QtH0HXJMzBvAebbVuKAHa4q3fWvGK9dySeYcg4OU
DfkTVOMuFw6i/GkAvZ7mDyPzRxKdRlQAncKwBUZ9qH5o85VFLu000Boo+FHA50BxdykwVYzabMBl
6Od5/z2K0KwItkk9A8QStJP7nCeuUtROlYgV7V24LPACuP7wroDByHhdTUS6iAfYPKAElQ0b+uZr
oWe22/C6G1ec+IIlAIEHnDj6f4CRldnR7SxDoIlpBuB4Cp+bDm3sSbVpCbiIEJvc1pnrSBNeDfVT
pF3QR3BFmpv0Sik6EMJhEoAZfa2I6La6ItSVzVuWgkQxQJ249zIuL7Qw/lmDBfKBq46dbCzbfVL2
a0jxpSPC6x0/BLVAYXDe1jO31PdN0aeUGz5Ls8lXjfaXGYWNWwFJuWJVliXNrcKA3qI0Mt+KM0kl
blrCk9Twg9T6NvTWy2g190oX/Lx9OIti4PURfCBEB2fapRiUo1E+TTMDQBsdBD5DaO/mbMm+rNRp
JQk3u7DLsBFzFsEDDC4XjBG7Uu8pUi2lDokOTvj0CGCUa1R/VUJ1s+7RUJQd/v3tpaEiB6uhoWuJ
mvLSKkr1qAUQ32+HL/mUOjaa2/Q12phrtUMVGhoHBCZyl1SeKa2aaWyBIJyARNlEi3o5fuFkSFYM
0qIQIK5QaJlHGTDJIBWxgD4PIYSYdat6VVWg7NezksV/Igjk4LjkFqpJckuM3SZlkVsVmck1K1fP
M8Q94ZQ3P373ZHD8qJdi1AnMOvr+LpVOnYTJMeSTYCBqnamb2qZdte9GhEBOm1caf/59cdA7FbU4
VEbwsL4U1zaBAKdbRP2UitbpaPdiRmxPfp+qA7ibf4KPuVvUkMRMbdWDhDqmfqRU/iwFJGy/nb6x
gfVEZg3TegBKkOl97DQjRaqE1O+a+A2PlgBVPvqjStlaJ961e5gFgbX2M0kJo325ZSZH+TdgCUVR
8aNOlNcCI44ycxtrawmCJUEW6tnwDCamTckTUkXfqkEZgcKZFLYb9mDoDdHWroLZee14bku6GvXZ
A6KptiqOB7RZG735MFjp9S3YMNmab70OWBCo/LsmDIC83LyoqWw8SCHJCE5aIe7BxVQq9b0WVnik
rmRDl1cFo4BRe6Drlt/ifYVrPFXYP53HkZuHerQVZfxYZEV+l7N65eIuGCKAy4CzAMoUMB95ZS2I
29tM7RE1RKjMO4oWvlMgnb/fvq+LUuZKGbAjiMDkrus40a0g1ysdzES8rJzc0MVOQ/D3264PNPGf
sG1sH2JLScerUmvCMgNBfEPT1OM22nZSRTXcimjD5g9WhBYQUK+gDwRY+0uNKGJdy/u6QWRnxp0L
juAO/B+UrVQ0Fvftc/gzzAMM+PznZyEDaHcnxqIOVBc8s5/RYcm3JI+Yd3stV9oN5l4YbTSwURUJ
RBlhqfQg4gtBeuS3WeiIwHzGwDivNuDOqfliFPXK1sn8eKgizDoAZw2wJTqsZBgAKveJSDtNf00c
73TqDpXz7fB6cCrPKZ0v95br7hXvaWWNcibgSuic1jzbSsXQSlsvIDQ6NJ4XH8Wv4/7ux+2NlK7u
lQzpuAagUziSMfqr9/HXSjAs4yavflsK67SGxkmQ4re3p+HwEB64c3T3wWZFjJw4uhIjXaFO0YPa
BtD+9f1kOYXzMDiH3fdH33Hv9y97b2W/Pv30WQB5JU0KiZtgEoLOh3Ln/a1tP07988Ph+ftuo+zu
GxfUX+6aGnz601sS55D2TA1G5GGSat5G76RtxWHyPiL3cDg45X7j5E63Mdw37rz8sg8rS5XzGFdL
lQzGZKpjoopZMKia/5qg5P1+dXWzH/q/V3d1kwPyv6u7A++V421fnWF/4N7z4/e/xq3rKl9+eLc1
fvkEgeKdh9QjG06kEAmQ+3YSRNFf/26807Z2Hp4j73n33dmUjuYGzvHJe1e2KzIXV3kmU7rKLfC1
QcAD/TU/qNPufvS/MOd+U3j1w9HtnZcX1XnZv9+WKUPD/zm+M5nS1Y7TfjBsZNpevegAfKo7OeYP
7Vj8gLLsQ+/paa39Y9lenQmU7nvQt9j0ydZfezc0Hd3z9oH7g6/kDOYfudKXMyHSbeeh0c9VK/3V
dNXH4Pn/u2nS9aYFyTkeDfpr6UEbk2nTvQ7fRu7v093+zRVvT6m7JlJ6kl6dk3S/jT5T4gahwevo
Fiky+39/d938RA9P+yNwFdunVW2UnOeVQOleJ3aLJE8cGq8e+bH/9a6tJA1kbhf592U0G51GYaox
FO/upDi1W+Cf3RfdO0bO3ltTh8/+pRv6cNVukISq1U24zZjt6J4y5/Tw8PB6eCaHn4+Pjrv5+hVi
j73j/VhLhS77nf80UUaiRUpUG4oGyXd/D94pcreHw6PjM+dL6LrujxUtkckRrzZVsiBa3daDpeLQ
Iv/O+/io3dAZnEfyuvsf0r5st3El2faLCFCc+ZpJUtRs2bQt+4Wwy9ukOA/i+PV30bdxSkqzlaf7
VGE3emMDCkZmRGSMKy4Doe7xK/jkHi3HaLFNFFWFyYdW1MDgxsG72j4lVr0MLZRhFt8D6TZu/DSQ
wIqW3EeBo+Rsd0pl5HKCtnvJuzgvu134sItdxwnI6lGxllt9uaULKlkVdb+O920mRzPYYakACHl5
nEIVP70zCQivQ5t7iYx1QTtClWTT07OzestxRvK4fCC2ba+fvrmeyrz7dSWfjF3RjfQcZB0kZvNe
H7GY8MEKLJfjI/wbJYCXiPyTiclnxuaP52gRyYtYBkfvTmKNEMrVA97SdUQKenSPR5ncvyJ26Otf
ivCXIvMAYEi+XwwTxU2yem9XSkbheLW7gbhHHqjCv3EV/tJi7qs6N0G/ALyol5IX631hec4jLMuf
JaGJ/fx0PH5xjvOnQ/a3NftLkLkzX1lkQalFMM3WZ/N4GAErbmHVPS17MpIVNveQLentj/Np7T4F
IfkOSXKcQg93fIgJ3ihOYD//NP39HOalMLtCWcQ1+Ldid+hIukqfLN7+p38jp/9DhJ39vpSZn7YX
8JzHbvGqVg5xn9fuS0P+b8z8iPKVH21IjX4ZczCjfsYe9WlDVI5ryc6BsLL5I09XJAqlwvb1NJS9
F+ugRXZnrddWR9y2IxxBmffNAVzyL71jUSXTJAvHApOMnkxU/D11NmKsRWdZnHeHezvKbfTRZtkl
CgsQ2ghP4ZPf2D5xg6fjWSQbDql/85T/5YmxJUUPmPtzNAn/7oSF6WSgYCsn76L9nj4nm8A7FnCW
KU32b/Qp4kzP/CQm7qgem4npGiP1xfo8qd7JeXdW3o8tWxJiI2x9xnuHvzx5mX/n/nLM2JdWD+pR
n2g29EVb14q1X8NdER42Xy7XXWEaZn7JJmNa8qEpo7iAbG42A905AnGc1bIlSxsB5BqB8n0zzbEc
7F7HruzKITJBzQp9sjheXtxvHkc80ZQnjq+0DY0sQJwRJ46wemC9m/rCvWKDAbxM4dkOLq3JV7qm
laP+2y8mzd45GjC4KeyvI3i8GIr3nrL5++Hia4X2c0ungWrL3fsn8cjD69tbZ30gAOfcEpctxqsE
hghg6OJJ6Bdw8QzEhvRsJdTi+FU/hcI7yiUzVqQxwyQTfx6S065YvX8KBDE+HDqi20tikI+IPIdw
GAYCl4Fj9md9OiT1VSAgTBNeDIsqptNkWcllBAi1PR6tDef3pzfwF2tXv8+wpmEJZgpcdDjmJiIQ
pPIvRPwaVrybmlXfKzKMcVRgg311YuMFzrC+29tTcH1fZ+cDtysajGvVGme/jk2wkpKLAyOxc86k
3RhnK/aiXbgsrJ7TmcOlyBjAPg78IEuz6XKk5cU6mQQz3D1FROPynpd5x/GKO8YAnpuLjs16qexV
TmVNN9Vvq8R6fnKP37ys6s9Q7j2hYBwnYwzSTlFwkg3oWE5oaVsb6nvkMcURPrZKISmiMioaeIow
GOE9fXck+OQIBUfwfjyRa8tXZHpXpCDxslNo+dySBDPVhsO15pOe3DmyH1N1RUeKS2yBDkBnWG5O
2vI9XQs9yfauW/IObd55+isJbI+LaVRp7qu4nd0uQhOsDa+iIyWeXG7ej3d4jHFIfKEEnC0olfbJ
OjhOTx6zzZ+E2PBw6eYld+9f1vzzccUZYyWwkQhLRgscokxSckJ6c/X4qNOHC3nYvrkJNSj32qZs
6b1rY2xGXI79xUfvhnd+0YRlT23XPZpe+op2Pk7kx2WOMRZ5EgQRZvsnYwGPVyfgbrV8VKYqjE3X
sBicV+sHWOEeb4zFKHP/PAgaCGIF3ftmd3BWFzLu6z/U/T4e/4uTRLMDCmboT5nKqGwc1PomeviU
C9yZCebY0YlyDEurldYYKDBe7wvKT7HvlrVbYow/02GIoF3EJbR6c0L6Comd1XJpHlEzwR/OCzmT
ib4lNsnQlWqbQlsCdHwihhQnGbfYHxVaK2Lv62YqCfHITSJ3jzfmxS9rpWrHDuSwgP1iDVRalwSo
wZa+22JYx1N7xDCU8z7zaDKKHijZEEfnSvbQsZdmdo7Z8U58Qrcu595+ezO3R8koeJid06RfgDfr
hMgIIC9nux6cdWY/ue4ocN3e3/brlhyj3YtIMBddA7Y2p52okexD3ELR7vP0+w27pcGodVa156DD
FJxXdpZzCqnyIGJZFKX3qcw8/7dkGGUeqj43AD4iozqxEYECZOcBSelwUBraLOBw8KRwkrJ7Usi4
ALoRXTShBj1LPuwqLxbIuEM+jGulOJLHRkHDiBbZSvq5ovSf6pkncNOx3GGDbZMq4GKMWonbiQdy
ghBAgeE5/Tm1lmKn4aPOoceRbzb+EUxTGovp1HYv54/Q6R4ynlHn3IvMWIc2iGtMrIKh4XjaRJ7S
WZrgJC8FEgsbjmTPuLc3MseGPYJ61tPRAK2XnSWQHfFXLUWI9dQRXsp8pvh2S4oxDHooXTTDx8Gh
cz+6kOYhBB1eNmgmP3lLhbEHYZorl9wAlZfdqXl5H2yTjMW6sSptChyfbKqRt4SQvfC22W2Ew25j
0fKAujEqP//X95JFG9DOOeDN+0nwzxpplv8A+AqOlcvvw+BJDGM5YjExmnHAw9xR1AS7aKVTYHpl
GrGoxRF/ji2UGaPRLKKgvgQtcpRkYxUtQa/5n/iJZ5o4SqZMVv/qPR5rACB23SSWKtlZxtIk7+8H
jyyXWBsdkheO4Z0k744FURhXI6v8MAauoeyd+sBWSbW1TBIARcNWj22449c9FA49xtuopbySQoCD
oSRxCMv1FtVUnVqLB9NqeAm8mQLBjT6wg3ViKdViMp0kHhX/HS53TpzDCmWdYHVebdEbxH0tee8Y
C8mqN/4lKDuwZ8EcH3Yk3XUrynV9eSLCmJOgLg3/MoJKQ7t1OhAkvS4pIcKzuoSlRKGBZ5Y5ngbb
1F4PgwlsckjJeHgxjiVKVQ03FTQT+N1eF+NqVGF+8buunhz6kzUi49Vb/nIXh/Z9kecdHmMwRixn
vHTmZCVTMm4yzq/zTP2vsbQirMS2BRfpS64RY30uaG2sFMxSO+abyXvDOBfDIihndT0A0f/nzFpL
fDEd6auRiOTWLq/gzBNtFoQuMhLAGMkgZe3g3C4sR9zVTvmGl4yXFJzJ9t9IAov02gzVGd30IKWh
Z+CkAbESfw+octVkFazFpyqz+2UJ9f3mhkM8o8E2uJeZVstDgfdERplj50g2+rnOiIjSnW6by6Yl
VCLPtKGFle04xpjzvrDrNKQsbuJ0esqSi62M1BNoYljqyIuGuDfJmI+FD5e0qUBnmBQttBB+JQ5y
lnCxOBzNpNpub5JxSRb1OKRyX8jo2HnZYYS6eVT34zuSbQFKb9yE20yJ75YcY0KkFpNn5RSAoSli
V3waZHLmNtwq9/TVdx5NdgQf0/9pKqog09GXk35wLMnuGhvFqNG23YtK7xusmUzHLVeM31FJ+RBr
U8j8oi7g32/GgojLjgJ9xMaEGSURcV3dMnhkp6f/DpcskG+QKCkwo6bDxJalwqdUJLH1HTg873je
IAMXD/OfqAOw7cJx3kdVFw9wjhuKzQHCUakpz6ma5+UvDcbNac1FM2CH42S8Nv2rjRQH+ebVUf5N
2uYvEca3KY206kcfRE5TF2hNVylF09EeHUfrbOn+l/HLX3JMrKTHHTBOBngBm91pl+5obdEnpBE5
RzcZg99S8JfK5NBduaOalsnaiAXA3kshEsBf8SzEdCj3fp8xRu1FMuJFhd+PyctOthb7PWIwl9uh
Na+yf9lgDFGZt73f9z8CUH+YzrjZOfiDJtPLl0mzfXkm3ZYOLl4zw6Hf0TNHheff6b/kGcM06Kmv
VA3IOwcHHdA2JoA5rsBMJ/JkJf6SYPyac1ZqoaJOHJ7wQKMR+eB5aHoLljaa4NFWuv42rW+OcMwb
XCCdTLgZPwv+bqVDiJUOIM8jQqKQRNt4n7yJ/yiHZpXZ2AfsP0Uut39x5iQxxIIlKhOEHcAuGTZ7
NTUDvx1Fb/DrEXu55OAtiC9YNB8VImp841na5oY5uGdTwjI6jILu4SP9h1NWKNdjJxQG5NVpKBKb
7hlNR5/YQhUESfSK+hglAZEz28hf78vMTKQ0tZAAEgVDFNN+0tuj1c/+IOZ1KXl97GkLjZyBQ3mf
ws/oD6N7IDENBv3/YTGGDUPFhIFUVhLc+pickhWy9u9BRQ8JaozB/rBabB4Fuszc7atGOqsg4FRy
mm293dvP7fKJI0yzDAPjGJvkJtgrFgw/BpCzmjUFmodDpAzk0lJrHlbHnD+iioCrAZQFtjgBGOT2
UJMU887BJYB3d6En4JaGxNRJV5C4I0jUrtFD30eWtvc5Jz1jRAH8NmH3yrIOOHTmBQ8MKVCaSgJZ
RSZ567Y9UPK4HvokEcx1AkYQQNHAbsISXbbtCDNDSVDmJizAoXxvX/2tsF5/A99ffbDuC86c2t9Q
Yh6FWO2CsQhBqXI2Ook8044XVmy5m4YYtHLuU5sLBzAhoppYlDCtIWE3nOdJqcBBgGWLSUx2ZWa3
EhkDJEZkdMk8tlTBpEU97oVdr5F2+YwSl8URzbkiCTpWxAmmYsLfYi9wCPq+UnwBLvNa2n/27uVM
zi4cdF1cpit6djJqjQceDNxMA4gBqljwspiwNAH+ciutkSpexkFMFU+uVpHpNp1GRYD70eixWJra
thloowN2gNw/77lAHGeN6S/IKmYT2Vk0sQMuhO4vTA+JcbvdSKtyFRLp9ciz5T99RozATmO+E7wU
EG0wx37LXypEWtaXMghZw0Ct8kOc+guql4QctFWApkqBpB8t/p+8W4T0FZuSS0teiwTtpMClWzzw
3tA5T/vmgxjzEC3M7JIIkunVdrDfJc55XdP3wBWIvk8S0u4jOw/JkdeZOP3qvWNgrIPfhb4aYErd
S87EfIy3UKQn9/6dzvjYV4wBJfr2pBcNgBMTYFN7Q2tlITDkN/1GWZ1Vnjc342bd0GEk1mjMul4E
oLOJVo09mLTtHHOvkNqjdpJZGOgna6w1vs/cTNx8Q5R5xqKLkgYNRvw90BxtAPK0opX7H5cefaSq
d58WR0R+gZFmQawqZaFNMiutuw/Z6moSOSlVNbJfy9TWTrnFTdPelxBNZOxt2CVCNKY4VqtaCXZP
9xkNODZ9RhmxHAgD98DMUoE0z05RCnUtJHnnm55sySRbYpdPb43LkQbPwuGyal/VZf0cIfJUia7u
ghgLS504pgEKdKvxsXhPSHUhceIF6pKHQPGbe4CailhaA+QjEcwzQiVe+iDFdL7vjaWl1RjGTVe5
YmIjC9qEk8TReWC2v+UJ9LBNAugdE7SUxsQKfSZiMUkZ+95JtD0vpKhcnHiPtTZd2a3S3xJhbJ+G
lk+zqEDk5XT4x3E2Bt0g1+UsrEVLUjdf7hxrs8MYwmGFmdbADQ8Pb+u1He4/9vu9vE4fEI0fgX5O
1uuzQ9frJ/rBS978lPPufeJ0L1ehX3AeA81X8YkWOuw/P01kz1srRzvzriTecr9G09S4Xi/oaLto
FcAmEd5DNCnurw8AmoUJHAO0CLKv7ngOVKmqfB/VwNHBLmHVHd3urRhI4uYH4Y3XwzJ7JX/JsQmP
FCBj8ViZvqcYBY20k1pywBlm3E9c+hUFRpKDUgY6TAsKlZOtzjV5L4lol+uSmjTcB28F6V8qKnFs
/09zNHuMwDfBUmvAlok4zNt7PJeF0Wd5pkxTsTkpiUIPZ+I8kiX6jrYQp2d0zPCEZ2aaBj4EfNEJ
kATYJz/V12vhqRM/qs+d4iGoWFhoKEV7Tmn5h/1HR3K7sXX4ck8f943zT8mW4fSGKKO5mGX3F8oF
RCsLWlMTjCWd//GtlbM7bb5M6+srd62udcscarPOKD1qWBtVkON//gzeMs8oN/Y5t8KlxHcoSAQ5
+Tqxzsfg6D+syHDKbO1V+RS8+6zP2MgbzhldlURDHaKyUbzsTN4LmWgroDDzvOAZfbwhwjgqQSTV
Sa6CiGUe3rV/HgGZ0y9RRDve5+W3s3JzemyvVVhnel9JreIZy/Dw+CCvha/7BHjCyU6bDOdC90UT
FMaD+H5BIki2MFGwWhLF2vbr7pQQ+txxrNnMBAXY0rDpAcBhgEZgJ/biIQXsbTLg9DAqjhmGwPbq
nUeEaVhw87jU6ZKq9EncDOScke+jvOIwPXusV/SZTJug9NibrfaTcqRoQJyqOE5JPTgvu1VMH16n
Gev981O4Dm1kzTl3OpMcveWeUU14aNk5wj5yrz2dP7Q1NLN30XAJo24/vG7z1R5ADSGvDWHO9N2c
OaOIiPXxn6cznwZQLeegut5KEzAH96jbNppK1t/D53TigWVxq1iz2nJ13oxKykOtIZ0B2mjHCFAK
fEmeVmQ82nb68KFsI6Sgqfnf9EPcnjOjo9h82uoj1rohhHEyy4PxWypowXzTefI8ExODElJwWHSK
jApgsm6fFc08R1lgLHCjUJ/PxWa1TMgWQAQ26hFnayC87qMZnI9bglP+4+pJyc+BflmMILixdu8o
BUKGHg3rUbOWaDGVJp+VIgHBrfbMmtYrPie34Zos2hXQ3A+y6C/ZFc5CWSV7afule5tj8j4NPfEK
InOO183JMpqqj2mumz0oNnRjObFbLlu3f82p+fgPuoeWF1SaPp6fq12MUzZXR/Wgrww7sZU9x+DP
q88V64zSSpdQXYQpPiRGx8vOaVfAm8ZgyPK83W7ldUHWuYXOIvF/UYedc5VuzoDR3BJb1RZqDNKl
/YJ+NsxV5MtqgMMrukfu/NWMx39DjFFVxZfbvq3Fic/ooc28JqeqTirRjrWDFnPC1Zns2a0cMyoq
CbKQF8VEbaRtBjsoPr2ta7Q5HqeqqHXf7PMOksVaBxiuEGBHNrRmh/DCIC0qbJjomeZ5gBjCMfMz
beA3vLFAdEaFjcdyBaNn7Mo1UF4IWWKaCMNsGDummX22dM6zNtNwcUuRMUN5GMfn+AKKKgpI784y
XrmcE5x9OP9qgcHYnXq8pEbSgUJhOaqLHb17296vEe7A8+ElO+ffyStijLU5y2olqxmuq7WMdU0k
ank//sGDYS2FZeKmjmAJFm/H0bxzckWWMTmhmUbSIgbZlGx2OwyTwB9yVoZFyB+y7SyEems3cL5c
3jAOz8QYjIlJsD4qGXIQfjlt4JI4zgIWJn8WbLL8s7URVa6fBCujCY0oT1ane/sVLVzxzJiY6JLU
ndKBdE7CB40uCCYW8Jhs0SZpf9j0Cam+o/FfhIDXpoZduJEORoRcNoiK00gV7tZL6eNq6TvLvYSu
Ko7o8lhkTE0UxompNDA1m43W0QoF4qkS/d+MR9woIbs14qJWRhwCWN8L38In6UtDDVV468jmyBPU
n/bHO5fGQu/25kLQxFiGvIRb9RDvMVu9a16q7cL6XE37HcjjI97H7V7CKP5eI3Dnt7a+fAOO/3lC
/og//28nzKbNoqBbjM2kr5K9ILhOEtPlFlO7oa083ic105p0e8iMHbpk6kLrGxwyNFQg4oez6gkh
Zwpxfe6XmNE8fvNU5He19ZYkY41a9HslYqYiZimc5AB8WXGFfgaXCpZpdZsn4O4ElvkmbGteEeKn
U/LePTMGKYoCtUouYBabJy1sSqcXwXp0kJxslqVP0N+LvuWpHoQuWejRxto8uU/07e0VrslI3/Zo
Mbp/+jPt4rdHwRgqrJmrwkLEK6DtSvtTQOSyWixbmyJ70pCv+8R4HiBbGTHEog6HGucefwPx1EbC
zQEW1uq8XKRE+vM2jSvqWyQzLJd+IB8MQ3n/A6bTvXf6jEOkhXGTDZGCR/XzT8xbZTBTYLo9SsYq
1XIud0GHu42gtgT4bPb+w77PACdYwMaEW6+9Hy/nXhxh+dRg45QkxlqNh5BirERA2VAgXbNEEHZ5
jIhdmq5IsmeO6kwn9OsEgX6oiSiwA6FycUtf9JvgHGHxibfJtuqn8geoURwKs27JFQXG8akG+YKe
AFCIw6OUbtvGGgSqCuTl/knOO5BXdBizA0RpPZRHyKJIUX+0lw+vrws6NV/CV+UF7POicUWMMTjp
Bfucp3DLu5ikKg7Gd5s+Y70z6TO79oZNg4ZaHvr4pLj3boqxNKYxtFm9wDmev0811s8I64a3KGo+
Vr5iizEeVRjV/iI1UMklpwkGa8KveHx+nkCSONfFkzvGqRH7S6DVAw5wc86scaNYo2FZXC+VJ3uM
fcikOMI2HH1yF0+YNepFknz2NuAxztZ355oAM3rh9iPO09SRUcEqQMVgUSvEyMRTpIQqZras5ABD
iIfou9sgiHG/uAX/SXl+C8X/EGMHtyq1FfIujlREFdbOSrDgwzIIBXYFl9LsE4s9Av9ii53hKo1h
IQXBWUV0gUEkk+QnLo7jfMR5RYMxFUOFFdaq5P+kMN7bkKB5YimRNcCJkiVH/maaFmDcr2gx5iIf
sdp28EHLdHeWjL4sR1r1dvq2b3ij4vK85v49OsZYoCUEO6okARYQlzSVpt4Pu8YuVlZNHe/x8XFp
0sLeLrdvzXYPFIv19zcQArlzJvMR6BXHjAHpTT8M/AqCaTrZNEXur5xmJW14TYQzHX63J8sYkfis
NE3kB1CATWsBKRoB2oTSkW2QD0LtaE2fMno8WjygrXnP54o/xqQsujbx5QH8vZx2J91pduNx/zyJ
D+VGR3PWa2rzwa5sUQGePXOjbdOWst8lqlevUQ7NsdQI6RHh5bxSTnC04Gx+baz7z9v0i6yiY4MH
VihIyI0qLLJBIJZFVaWy6ilajl1qZ9Lz2ngmb4algDWH6BJE/Q0A84x4qFng57o48USKBakI/Vj8
w3vDZt2dayKMbLRNmAhGm6uYTyfWe/0R70V62qTfuxPWO8tI9VjD9n8BfztnJq/JMqKhKLnmF+NE
dnexwvM0+F9j6tn3LqS2lgCDsi90DaH8un9ps1mSa7rM+6PkzSh0QzoZTR38/oAlAVNyaz8D147n
lMwJ5TUxxl0Vc+NyqdJC9caGGuU+9dfjR5gsTYuHSDGraX8p/XJaL7Xa+ljGieM8oRdafo236/YZ
6IM8jmbTdNeEGO+0TWM1bCZCMSpBQBB2kE8Huu/yAVMMkqPysYymH/z3SoA+Pvz3qyR6pBgXpZku
LCZAIkSXN/3+4qNQcA+QeXywALxNagSsIFNZJ2Opo9yto42r2ISPQUQsi3eSP0Of9xhjLNYYBY0q
YxeZh1z9aaciVX0SXLEko2lpf6jlvkxYtcMa/yyPmLR9fl7bI33NEjRlU8Db8L5n9qm/vlnG2shy
2beDjO9B1clJ7XzZP7a2K3fcsGDuRrETF7hNqABhxQlzoxXw4Jo+7UBIyMjOPEmAk3UC1AeeeMo+
5/hdU2IuVWkFw4waUBqf4D4LCdWJ6bSwNGgDhTmdEtkEwsQxMXNaf02VuVhTGlK9L3vVi0wyxFa6
FC9InY0PqPdMaFgSsr9fvHrL9JusMGHPhYHGZBW47mynU4tV6ZdqUFXvdFoAbilHwyNZkNBRTatw
y8ryia0iE3ukjZv6wAsdlhymeR/AXCqWl8JNlBTVQz+m/4Hdw5LXumJIg/RDESn6a3NMEgzlUj5z
KM8+YNesM5ccVb0g9AlYz2qrfEGFVnwz6XbbIPUMV4Poy1cqoi8yPI687eizAe41aeamkZANtCQE
6eKPZPeVp0grDa3ujY8+uM6S3ow306Siv4nRLZ6sc8yUcU59TsD1qasYl77AckWGd9HMwPgY6khE
A9TrsHvJH4NjmJDn5+41RF3z6z69GcA3E7HZX3oMw2mKeY5GB71NVMA/DxdUs1riYxCweEU7M/Lf
g7MFLrO5VYFcmtvhcsDolyv/F5NtJloOJUWRsMpx8sJuX4WgE2MV4H26l2BuSVRIqB87R11fptrK
4Hafx6MyEjTu8PRsRrdv6DLuQ1rpoY/pNh3hOHCpAZpxKjHS6n2O0LVHZaV4fzIg/67H9/Vl5wqr
b507K8b7AsanKLE9bsgkfEHgqq8YQ/7ETOvx5aSsT5t6/RU4g8u59DkpnyYDdOzkw/4mzOzcnvVQ
AFcjRZuY18UPZ0+yUNAZNqkzpXGO9SZcqm/3pewHq4MxZjcEGRaHJDsHSStAytDbjU2EIT301tkV
W1t4Tlcf6yd//7S2SfjyU19C0wBaBi4ArI4xQ8D5lOnRYz5FwbpOzAxhNhNrQphPqbHBsje7WvCM
wIn7lCi6Z3xWwrI6P6iYU1oU605+y0edqN13mjtxc4w662z25CwWpJA+ymKnRhWJYAITIIG6cbTt
sEIuO7QGbfuVkDRUMrxK2IejXQL295+U1y86F1Zfs/BTF7lyoIYiHy4FtnF6i6f6W76sJDME5G9j
7vyFXRyFVenTtvHun9ucm3hDlHETh1FbdEZaCp4gWhV8Jyf6Eha2uhnhzjiUGAe62Ines4heliOv
G3MurL4hzrxFSZjqYWKC46xBs/FTnIhW8KDJj0Nh5SXWBguPUsZJe890d0NF/goKCxlRykap9EYh
eKpEy9rxDbqQsBbun3bzCchg+Z+yWjV/fPJHV8mowCaW0YL3GHBkVWGM85gImHyTcOayRCOJ/vN4
mEqThd0LNsZIsY/C5VzydI43ygGtwFySgYWh2GL/C9rMaAxREKve9wKDOrt8XzwpduToOklQL9zb
tLXR0UPTA0cpfyT2Hl1GuKrCiNRQAt16sbq8VhsskgOIfE1lF4kUy9uJKKglDlnWztLLLGcZLCO4
z1G4ekpsU0PzZrZMqPxw/zR+J6B/TgPTNjgIgDOxZlIV817TfMn3yhfzTIw6Ju0nik+fZWpV5pMg
NkQrOL7Pb0lnaDLmyWgvfhYqMhqt9T/yxjyqdP3Mg7z6XVK6JfIro5kDOxSTd76HJFnq4tHTyWlT
WG1oaw/xEsM2xoPu2yoWJwMWyMELjCLfN2AkpPE/lvDpS9Baj43SqrzAv9y+RGY5tImUaWBX9lHw
P3weJkDpqLYyHxM267DnSNrv7DtDkDlfsVSrMG1V3+sr93JBs3X71ez03WhX+33qwWQ7Z2QHJZdD
97efdUuX3bWRtUXm48R9bxN/b07xPiepjWWx8bvvvMbnqVkOXQZT9GI+HJ+S49ORI8uzmv33oHVG
w4wkTxZybfherhKxJheRXGzhmD7Aq4HBvk/s9/zIxCzmVbHH1dSwhJjJQDVBY15EJRS8jbL0j9FD
tvXtgUQ2epqosgZMOPpMsRQjWI6YB3pL26k+j1mup+/73/Hbz2G+g/EpsTvXyPOF4ANOYBmXWF5t
S1saW2fr7HxH9qUk3xvNvk/z9yAtQ5ORaCMUFlgXHAiehQWVltNvneSP55xj4q12pHtXZPKhOa60
WQ+vR9dNbP3jY7A+nuHl8jzbSZRZo4qN92gvxvY9xBPM62EGZVD7AzwdzI68BEgCjl57CE/pXqHx
2lh2u25B1oldI5RUXHN9eY/WFV2XC2Lxptpmrdr1pzCZiEHuK8Fv8Cl14qqX116kqrzpnoIFiXpM
2wur+5ewmFhjWDcBzYnYZeIdgw63ZqUwugvWD0HL4ac0e9hRu8eiC9SkQhSIvu4T+xWxmVgzhNdS
1zWsO8RSz1taqainualByNQLHYBPl20EA7NQe9O7T+d3ovOHECYksdpOxq0yhC7nqKlKPYJDQqz0
sXlvY6RXtYP6/SFZid0+u0j561wwgd9ZpFuybNNgG+s5Up5Y61kgZYazVCKyLR3NgdPOW7E0Zzim
td0IyPA/EhyQ27OM+87Moxy02qm349i6jux2z/G7N9kLgmYerP6yn5TX/IB6FdpqPqE23aahvP7i
uaf/5kPk2w/JjVJv8gwfUmpE2UfmWvNtifbGsdH/XGjakKLj7DX4nT2czvmKd0Zd42IQ+zEGyZfN
rreKL8d5f99tNhu3AJpdfcigxRo9DP94dUmaZzv1FlNWoHzD85zxk7SzGoRymqLK2ImMSaXbA1gs
8hgFGFXwksBuCuBXbcTgUFyw1NxpzKWRUK3fn9/MnnbtsjYdjqhPRvKX/uIJQboUTROYP2aoF6YS
Nk0HI6oTf5dhRulMg8jqHAmYvl/5tBOEB3E+yzCuQMMUsrSQf0zKVVCVRUIc542O7bWLQ4ujFfOM
5wP8Ku/i51UTSQ6EnljNrLFnWvhBPzRN+CwZezQZ0DRayfGxEE6aAvDbzBFoamuAA/CDl0x+Mzby
SHHAQ7FWpY0a2aPpc7zNWX3DPLkuY7IckAQ/JueKaaytr/IzejqeR+EYXlZ9eVS6575/rZHdK6iR
U6l8kYYLketTK1nRqNvtSMaXqPvQddpiRlkPckseSZH8I3T0bJ7pmDudttNlC1viq/OF5y9OngMr
GNNScKyIV7BUlG2lCfTCxxLtNniWHd3HLoTkpOhwGC8ZGRui5NSQ7axalgEdEKKlD0nAcSl+HFL2
AwCooGLXuQSACLbnUL90aZ2UavicZqjhPRhA4Lfgx2Wr7uOiWN3HCORpq34Zi92ifLsUAMrQgCyv
f+Y5RetKVEaW6qRAKXCMC23kKbep2LnwMT6Wz6lJFwERtUfFJGe7HWxRtVPdwZLZxdLfmgY1nT5e
aa/FSMf9edX4BBPoC9PK16Hm+JhQ//KRiPAuO59i5VCUElkgzdkKPzrs/vK/7qvorLkyZVMx0NI0
STXjW4V146uir4XPQkTDQ0mik0SNdUgTywEiPIUCWTb6ETPycFCsxI0tu3hcx86H/uHqK9W6OKbb
Bdz0zswjqaNWBhSTKWYDlgljuFMpVPRgUKBj425RkPNIi4dGF4laBW5Z7trdOaVCQvInI7cywVX9
p6on7eNFo43C067fJgXfImELIdxgZPFZN3hAlSsbh+j8fMFkcrEaFlbygRsu/1EjZ4h7UsReFVBp
YQnqevKDOlJHLRlQUgjOtpQ4wspUaRbbi/a1E3je4W9jhAQz/kCX4LegGn1rYtMiKuO8S8/P4Uo4
hU7uP9SRK37XCL33fkkKDFXnJBb+jP+k8Xsk7swIwwKiK/3HTdAmvkOBCGG8GmvJZMZfzvteq/4f
Z9+13DiSRPtFiIA3rygYglaikdT9gpC6RXgUvPv6e6C9sUuCuMSdiZnZ3diOYaKqsrLSnDxZtUVw
ifsX7YTrI22TC8oMdf/K1AFYfKziW0YGfjBY1c5PSrPw7s5EZiCaQYWFG585TEabbETAJEPB+Ux4
yQEwaEg5EKoQ+l2679Rk+k2bg1Fk2+hFvYe7yhTHjlq5Z7aqTr+8QyTtXAZun1WGh/BYFURaSEKM
Tt29vbn/ulHHbix00fnlIIxfV6Fd1ydhgIcJJnjYafTosnpTGc/v9UyArOBFQEVAwCTlkdnlXmBe
DHVfDX5yCflthnkYn6xr1qGRsxu6c10LJiY4s8WKE3T/QkMy5Lq3hGB4THBi0jZGhoOYh0UFjJu6
gW5ahGwjROmltlNMu3lxfwHiBetqtO+1E19Yb+FZmbmod/ImKpDIGLLthpCXslcNzx2Qk8939dGf
GRckwneHJyVjgPj9pnZJyimelqYXsFd6GAh8bb/+P7rTRq9ooit3Uia6wrnoqpS9Ir00qlO/dhvB
qjbaGslqr1hRQ9ww9cLdGXVhKlDQVAVDEIBo4adJBeA9KkYQfHpxi2vlW1311tDt852bCR3BJXoj
Y1z0zQWgwTgbN4eMzPmoeJ0NN/KZsdlN0aMq9VzW3CmJCK5grhVRUrTJ/rla4vFVU9ELfIm6N5Ht
SsE7XprcG7PYSTh3VreyJtcsa/IwloaSXpQ/bQG7o7Mb399G4RtTHeSPsiZlY8XUfL7AmTwrHE/4
tzI6//Eq/TBR3GxmWOdCqgVKdvExU36AA6F8RKnTMBbGDvvCtimNJDLZF+Gax4OOfHYVnb16xbx6
2paRfgdcqPOcnnsrFXCsVpdCg09InK4U5aNi3urSGUpTLZ0mQLZl3cMzQYteDz8xJLQ+uUu50kft
Q44Sj9d4reBOT+PhLBUaP2jb/OIHhiT9pulOrBcCkUfrCxHIISCDIPOIuEd39Ga/4rR0GVcb8gvY
vvWuOxWAGQRHtpVWvZO+ysfnx/NYctBUELwJMtil4Dcgc3EvDmg4oWfZMr8gGdrUusKRxvEL26/3
slMaxZE7SmjM1qII/uZfObeZpcs22qH7C40PwG3WkL2DvzKlvQjDpE24oMN6O4DtQInmIf0P5HCr
Nzu3JNpLvcrEhRfnkdNrXPWN0ElqUulaFuhNCN11Z/7yZX2Fp3gw4g0Hxpl1hcYOyySKDZKTk+SQ
sFk93/S5I9bGaAL3HnPHppc+KxtX4Noqv0iDkbl626l21AFVrGlG+hlURCpZ8lziDxPzwy7LPBYN
AhAOvIH3xxxrQuXmdY8ZTYbQWRR1xTTldI431Wv+VoOqKNc1M2WIyxpxanKBVVO9FclwBM5GDza9
TFJU3j7zEDlcvjfgmcVoNSowNMgnRUwGj5Qv3XeakQ6QkdrJwH4bkHrYdf6qSFbyF1+ShlnlmZkh
NllkznqcPYBAciSdw8IUkLRNlYjr+EAdGqm4+ILOVjGJi/cwIV5uFVFPhPZ3QG3WfdN8K/rVS8dO
NMT2JHyjyCRJIO0nqQYGN0tQTS1ZhSjvlABcF04DGBVvsAhFUQpTVlpn+Mqm5gyqWfg/JeSznx/S
T/Pd5JDuVjHRSi6PM5mV5OKClvZAMxQAjpSdAFauYVtehy+gJVACcu30G7PAvV+D6oShxSm22xNF
XZUhiYY1z9q90ctGWK3a1NaGl5jdioxJM6twiX+UhAN9UX4HRyEzA+HdazFREoXl3vQO4p/KNRW6
xYxE971jNoUtyGtZe1UQ1H3noV0kBhO8RZpdRoeIswZm5UYWL5FiTxFzZ/s+zMyoyYno64ONRgkf
v+KvGUkPZSJA/LbMTbawuIb07Yv/VftGrvFI5eDvlxbYV19a2M7H3s6JUozv4Y0lDapSkAtVLC78
OnR2zMehtpNcj5FLs1kD5J2+LsO11YfvDCN7Eb2aqV3YgbVU/pfGY5seq4ymAXiXIELhfqKBm+/I
G8YHMZlaXIRDe1X+0H2+rxzf4kAC4Z2TrZVi1syhJ4MV7T1d2Ul2uMcEVaTnL7H+TsB2iZFELGaQ
odeQJW+Y5XtZSTZvBYdwIXqcSUGq3O2XTgKjvqBCVDJKcWGVkqTldWzXlk/pUbJxqpHlL8l79H7u
5U3Sy3nWCULhYWe4Q2GVqNeME2sH0IKohm+5jmtxe/EQY3ZxvWCBZ8o0d5Kn5UghZeUENgO68Rq9
eZtGOg6/xF2rkrLU5frX0DvwO6gRRmsqQTX40/Orzs+8erc7LUyuehvJLtQfO62teBJ4pEPSGWig
Dw83QQ8s1OQMwaGblEi/XFKuqUk3gjOCU55/x/9DN2WQyaIZDMR8kxOQUAltk2T8jk3+Kb+WpNuk
RjFYvIzoc4Prwo7zHmMnS/X6yr5nL11u5Ei07Ku/bEi0P8oqSRJdWuc2bcww0l2dKXUtJwyYjWpr
1Jro0J4Zzm6HrUsqIzGavcfr9Vf42sCIrCPDVRbWNOO+42wVAZgCoCl45acUfXPfuLaPtUQJykvf
Gn4H5/EqU42oabyq+S3L5iTMmX2h/OOoGVLhQyGnoGpIvkxOVGWbRAokF7osmm6s129d5+vKb3/j
NSd5idF1pto0SlOQplYRNCs/tu9mjbnIA5LDhOXFR3an/PYr3pKrXUHfAQwSs9UQ/pGaQK8EO8DE
gpqkMb/gUcxe3ZsPmOTiQr/2W5ZG5UWMnBggUbjdThU5arnpFqzETNrvfq0TqyQPaeELKtbKrnfM
ITwPFvt5AHWQTJJVNbayIeNXjW375L0GlU/iIFbTY5KSyvzM9Ny6xs4KkxPwVBHPWoqqZiKCu4OY
XCB0DAp9Io4fFzlctkpCUZe74/Nb+kgYhZdMQXoRAQF6Ux5uqZzKSHtW3o9Gh+WvXDrH0ko6JBH4
V5WL3G/y2mYySwGTEAPExC6vkKc1q+5XB17E3maDw/MPmsnYjB+kIKbD56BiM2b6btVP9eK+kXH6
Cp7w2t93Vgu/D15ThRmgzHbACB+JJaoGEI/OuC8xkf7G63QJwDmngwgtwcoo496BWfn+K4BWlrNc
qqCD4Oyvc8v13wb6xy0BMHC7hThlThb6aBVFGccFi9PcZZ5FUdvKfnUBHrv6A0eGQYYbyULUH5D5
XthefsZjUEdkKkAqCpzaSQzoK2XT0SGvLkK7UbkP9cqAc1hRQP6jR54tSCVRPTMvozUfLaRX5uJB
7lb05F5zcpZkQZpVl+IP9xUJAhF6Q5QIrVSQRwWk1GvRoCdZsrt9KQYkBcqAFht1KdCeKQEDEXaz
BZNLT9OWYqhxWV0wWdg5hycJZu6XYp9UJIsPisEvXLFZg3orb3KPGzHzMpaDPJddY9hgxO9yzJjN
QlRcXqvWUWvCRTrLEaVZKWetWbCms56Xxgkj7v7nAZmcuCYMLmWqurrUCQoq2SYTTTEnbrfLKsks
tJCUHNoAct2Vzwu6Nv7y1Du9lTw58D6tZa5Ei9ElLFu9TuEUKwlJBtNjUQn8jkpjqD7T/E/Sn8p6
w2uO178nFel+Pf+MRwaYsRQID1mATWFZ4cdhurEoEed3UqxgA3o4wS9gQRcNPiX5rg917ZL9vqr7
Vwk1nMDiyEVyko1qhmatlyvJ4ZeuwLjihx1BmU1EJnhkrRxv582n+FFQCzmFSW+i3/2uyU2kGdUx
M9K3GKY5fDJ0E4mO4pPggzuorUGz1fPN+PH+Hr4ArKNIEKh43ZXJmfDj2HW+TMoL90FN6aVFQrDi
Y11kTTbYIE4BxKm0gRcuO6vfgFvEdmOU5MPvCtHWuihQBws+MHB353tE6ogS2IAPNu3r86+cs4jI
6f33Iyc3NHNzXgslbFNB9T4nAV7XZJNnKNN6BF7jc2GPrVWjfmg8Jh+Ayh7HMnGvJC7BfNOywBNI
QJAl686AfgEEmkb/EZ17xzeR+luoV83ejBuREz2olTQCe1VZXqoI2UQErr67T0MjVBaCgZkC4v3a
xmDhRuGKOqSYPf6zNg1UI9m2RlucYCBrb6IvwgFz6VYA0VlspqCUfr6vs4c4Inp/WtpBDHkvOk7j
Rsnqpryoa+7QejEpBkgJ60OsLDyg42P8oNM3kiYHyA1tpsU+JFUpiOTblJEsr8zfny9npowzbuX/
1jM5M08IuUYEmdoFKbUL8yVfw3yVAsMhbOVUZ6nj70p3IZk44wGCq17kOJnTJB5zOe63sG4DT1Qa
CfTUlW+GsI1R9ksSFnTkJyCdbN+dlIlJqN1ODUCSVV7adU9Es/7ORy7szKhXuVkZ8Yu3Eb46JOU4
wloNCfCfAmmdxmSdDn2w3T46LSHkZ1QHWgNC37FapqIH737dWiEhcxsy5SVu3wMFo7ab1wZtqYEl
IIZum+7fbPONuIn+tIEf5wPjlpc8/a4phquoX1kULFyH2bMU0RA0HqeMOSv3a4IHHg4VRvNeao1E
7jUR0E0RLQGC54RwqoqXheWQ4JcmR5lxXc30YVhfPNf0REzMrUB2vtRWNqswgP2gnQvlF16dviFM
IYsMPMX6Uhix0xmcIX774CAd0JZaoE3SVJ2AJI56iByEjP4RLOOgNyTCAdAKU1zxRqFfn9/NGeQP
IP7I87NINaDKO82Daa2rajml9YVL9dzOL9wXWxueqZHSqpDjUgiS0mg4FlnQeBjSdoPGK8USyaZB
Y1in55t46aGf0+DbD5qcthINWp2KaX1RuGMgExpvmHYdRIGhhronejrgaEhnWImq80K7Hj54W8aw
jTe5XzCNcw8ABhhpaItDAUR+CGQ6rivUpinqyyZBoR3cYU5zGFbKsT/06IZGcj02E73ZGtma2xUL
z/iMXb6TPWrrzePjCrnaRCxOpUNRfeB2VUcX3u5Rn6emCyOTRqAbppcoysQm94NYZslQ1xchAdCs
21XZxq1XcfkiutaCio1G4FaUNuJw0MOIGgdQfPgf94sJGk5VatFrL15rVB+AMwGSZQNYkYL8cYdG
zn7rgY1GJa2xQmHxufCHvBPqDyL6NoBMAopUVaao1aGj4pDFeXOmofMx4IpVX+4BZN/tli68BlPF
/ZEko0qIoSzIAU2nfDZx7dI45OtzHet8m6yzlt35ISaJ+dVr2DtAzi5s7FRJ/iMQZIUjbAbNexOT
JQcsH1aFWp8ZHvlg9A02Yrlg32dFjLhxlN6ByZmCcjBKPE4jLWjOcYJKL++j+eUfGvefRaD5EPAj
SUMhfBLiyZrPpElQNGdukC1Ge8mFSPe8fGEdD2WHUQwgJDiasc+R1YR7HazlmmuGUUxhyHaxVW11
ra7bN3XtrTgjNRhTMQPMtMkdjmg2dbJ97fgrXm9h7xYUcvrQjF8CtJzIiiiLgfV7smBuUMsBzlJz
RqElWCGiUkFHoCcMxiVtfHbFbnnq1F90U6L68c9FqxryMhhigcQMvmOyCWwcqoUWdWcZlYTA7HcU
0+HDfX2MxJNUnsXaafidzL9IqRnuwbS3IH9qcrByFdgqpEcFPOKYXTQRr2V+HtK8OweBT3IGuEf1
gmpUKTqlshC5CuN53tucUZaAxg7gOIAPnZy32opM63k1ZCmsjqdVC1/FZieiWMegpxn2HNUvpUmM
EBGcrNiJ6JOm+uuWpiwUel+8++U6yt7achOj113YRJxNU9MN9awiMrcGDPfEVWuZmlwEtGMuLr09
jybz/vMnJyUVbssUCraqUhwePbCcjoqfd4y0axzpmqDHGol//xvt4ACqFQGmgIJOFDPwRTfy/aY7
R6pRlavSFOpNtmnWvGhm75Q79eBJ0pwm2ku/aqAD/410TJlBcA1PRJs6ruj1rxR2qLpzXRzFriYF
+o97V8d11l3AHgVO57NVqhbIwzhMaHKU0PaNU7uF7xg39l5vNPRC40mElYC3KU50VAZiBoFlx57Z
LGJIxosJfM0+XTACY/RxJwUIDgCtwfjPok8EVcj7m5BTnuk7tGSfYzXShXjX91bLvnCh+XxTH3p1
cdsgBzX4Hzmw4vdyoEZuFOCPz91BO9FCL9edUxKUg8/uVmX0wtObdbLd/mqdfuOvA27Btj+8iD/i
FTy8AFKNKdN78Y3SYLIehXhp63W7oDWz4FfDoZzIjYDcYWG1D+XDn9WK8GJhXyURCM57cX0td4hG
II7Lzjm3UvJVmZqJgDlMoR6UCqmGbOVjiHKZZLuwrj+DvPzE/CsS9na+ZOZnTxi4SVmGIiGQn+y8
MEQp5cZv6QqQF3exPYS7gnmJhMVVj5s41SXAIwWZR58dzPtkkwcpF1E4DbizVJpi/5qexZSozDE5
8mN930cMU/SGVx86htMBYjKiKFlw2eeOGY1IwM7wyFWATuB+32XVzZQ2i7lz3F4Hza7iV76GSBbs
8/FZytkFt+chKzmeM/ZVRVMI5gzID88Y7dOocxUWRIPgQ9HfNphg8/twcM5OA2rq7XttAOytn3w0
Ua5e355fqblzvZU92e1EKHnN88eb2+3r8q3Y5AD9V4P9XMoDPu9niaoEWBucu7HGdL+ldZgEbaWk
3HmHtYEdUrQR52C8nW5RYoPs37YjMEQ7Z06PzEEHm91FMPH359h13+vXRQqhh8D1Px8EHwqsPjjq
KTqqUdwwzmWXPRsNKJUpOf/e/f742EVkILXV2rkR7wt7szqd9vtXsG29P9+Ph8LDKB42DFNJNRWj
Dx+6ZluAkbuo5M5KaZaXBHQNsVwQAfn3MM0x7lDQeXiQr83wK1HStfayIH7ujilA5OFRBFnbAwdX
0jceXMuCOwtIacaAdxerwo+BV3rVmt9dm6BR+dLxkllJGFYYGUJ7zpNxEtrzzxhtxvSmj9yxPKyb
IAIYcK8UCtqSIl/suDMvWzQ28xZV7c/sjY+spr0EcGaei/spyU/lAYoPI4YWSlTzJjasqCW1zCKO
O8t0H3GYgmoPnYbXeI/58FWLDoBBWgmx0bmW5hpldgnfREy8kyO7k89CosveVpZIh+FD4WCyDcF8
uKT4ArYrdmi3G8pU7xMzWxr891AzGlUFziUOCxYJ8Tt/v0t9V4HZo8DVga/gfwybAEUxccWBYet0
BRPi8z2aUQwFlUDgksfpvw8EKsC9RTGDmbRn4QPIdHBQfz///Zkjv/v9yREMspenQlCBQ/0v0h8S
enWdZqNK9uq5mAfPfKyh/m8ZU39EQ2klbHos4zdiEKM36oX7u7BNU2BNovRenjP4fc5wDW3H/Xr+
+Q+FOpz53fdPzryS+oaVG/z+yA+p4J92L64bR/cDQhdkzTwAd6ImgYUmtJmSaRDl7r4CU9qFr8/X
srRVo4N6k/nJAlcS+vH3+atvoVa/2GezJGD88xsBQR/VtTSqVKSjH00ftirajYx6i77768g7sMwK
t6DEP5StNxIH109bYNdEjB8qMeVN0w+cjggM4JA/wNKZvdXtV9clENWMU3J3TqPK3whFi6JQJAmW
ieEVMmE+V+rx7/OTmnuUYGOQXkJ6EBHTNMaMGLmMunF41o7dpSeO0HWj1y8hhsht2oWq18wFvRM1
0YowCDpFTHuMcvsVbRRTDHR+s0S0uiRjohhag2yFL0AGm5OS6P6+Xtqw8YGaPCgqoisEBOh8QUw+
uTt+rLAVE3Oj6gFRRwAasEFR2+tLch6i57GF7EbOZLcwCYIXGTyjZw9la/HT8RzBjl4Aod0vsTyM
v/RsRZM9Y6LMLdIAKwIbv7sQis6ex80qJj4gAiSJRiF+Oyl1YGPb7WI+aGmfJndEpFKRleM8pTPm
uh4BHRctAX0F6XHpMs5YgLsDGS/rzWWUAWsvBh+CNt7R+oqIYLbGgnM0c9/vRIyfcCPCk9CtEDLg
9pfXO2/jGo3ZOuzCMzlj+29lTAFWIdhR5RBUiOfgWNvxm2YsjeWcFQAXG1RD8LGVqZurhB7vAlgF
d0LnDA/A5+cWa+nnJwEyZhZlVEzw8+U1fKH20GM0+nMJc94XsGf/W8HkJVZdjq9cGICxYZ/q0Kpj
p3+vNfu0ihcOfGkxE2Oi9DRtOmQ6z4aE7ElN6HlhKbO3AwNmUXlEP8hDkiaOEr+pOfDZg8OV6oH+
XRr84ly3mdd4TH7/V8jkSKq0z5u4hRDfyEztH6cRR0N48+uT02CVXMr7Gr9OESnzxALdjoQhVUte
8EOBH/7XnZzJWXhh0ERlCn53A1OBX99SR7K4FdcukiHP2pGb9UwMezsILYwW1jP6Lgkmwp8z21g4
9lmzeyNjYtJxHiwNQqzl7Q1peSA/4K9glnfl6fz29fV1Car6gO2b7t2o5zeGS5ODyu3wup+DlbNT
juRywoykzcfe2F6uz5c2ayJvVjYx93TIijaINLiWr7ElOtsBHG5Ly1navYmlF/2IhmqF1YROqQfb
9fX1+RrmXP07VZvY+R5tyRiji+PZbbx96pzPxwp8D/qCmHlF00B+BmpIHjj8+0MZIjUtKkkaJ5Om
6I78RmPMhS6x7M0J4SSU1fDIg1Vuiq5rwDISqtQHsS5R7d7kEBmBBUAvFvyIOUN5K2Z6aTJ0mPU1
JiKodrBCrG57C8DjOb26FTC5MW7pKUw1QABQMNf8wn/8Cdf90rWcs8a3QibXxKVt1XcshLAx5jGW
uvBKHfnArT2jXNF/8c7fyppclDAH15HcQRZvc1t3RZ0ld37+SFADVFALA/JiYvXBewRW5w7zPQYN
faS66IQDfKKFmzKnXiC+kJBBRAZH+2nPuzEsldyEUeEKAiKgD8Eo3tMNsjEkI8iJwoptMBb17d9I
RM5FBfYc6fdpvn9gvb6iGKtwDnS607017exu3ezJCsjDV8n4y1g16Q5Lp/UwA2O0oGDq+a/YiWr0
1A1dJlQFzKIwJFYPTyla38BuZ1xfwe92vaLzEH+VKxXYVAmcZkve7U82dhoF3H7ARF9YzERtFIoP
wE4PFp7At7fKiHaKqb+8HI/c/nT1Td+8rv4+329+fL4f5I4QFXTNjl0nk5udNm6bsFk4PoeQjN7K
5CKDMzcDNfN6T0wOx+2eQ9TrgCHWF1c9F839gFT+r/TJtZcaPggrHtLf3iB9Y3ERcR3Z8exfa7TJ
ncB5GxipvQRwm/U1bsVOThtTLbhKLiHWBS2Y+jddY2DpOMHl+d7OXp6brZ0caRdkIusVkMLKxmFk
Ie10hJGcv+DEzuYQblczeS+VsqqZuIGccg1ORKrv2mO9k2ID2KrXvws2VJx7nG+FTV61qIoqRooh
TNyNibI21oWV+6Idv8Aw9rs1w3fXgLs+dnx3WHGzSeQXyo0czBkJMgxxqnTmJf0GBahnnK7ry+cF
pYaFh1caXcUHnUb9FWVgFHgkeWIaK7eVpUht/+PifXzEjoIklaKr9sgH2q3Gozg7jvjSc4CgsyRK
TP3Pnwhk5RgDXKwyswLcsjRCU4X6r1d/r2NCy7NScs3s6/Xvos2bNz5I/gPSIAHRMQXhCLwX0z5B
Eqg0+dds22EYzpnavuW/F45V2qXuOe6f1BbIOjiAX9GgBlq2nefK+oDD/rGANx8x0aKwS2g0xPgI
4RBvBTSzxqdkF120XQ5pnuVv8pclasXRtjycE0AKqDmi2w0h0r2HlLdKIWT5gJRu1mRkJIYicKSy
hWs46+4JnMDCB8M4KtAB3ovJWpWiiS/H5KgPNL86g9OKgGcYAFeZC5o364jfipoYFr5lBDlRqHgG
RG1wpPfU8QmX29rvqxIChMnroNm5qpZnyAvUR3P+063gia1pVBCyCkMmnottYOL2ERkNA0sG7REI
hwlceKR4gNM0FlioSYxWlGEA7JEynLMy16X+PaxOfWjnomS/dzGgyVyhi+lSyWpmaWgXQv0bADz8
9xS6m3ZiHzZVw543mmSWtvsHtEH0sMTQPfMS3UmZ2LVYrLKGR9x2DqWr98nUpMGUl8GKu7/93wp0
FYq/WGV6fHpx28deFLAWSxKvTG5clDSxIiAcPWcYN+LGgqUNb6WPWjva7byUZE1xAti6FIkrXXze
Wrjvjwu+lz5ZcFbldZc3XHtmG2NA90NeCZZLAz0TnawSiaysiojfgJJpQe7jAwK5qgQqMwFsjKw4
cTjauK/VXqWAJfVW3KwZpdQHOgC1mZlitPf7a6FZoQf6sG4jSZjZoSlHQHntihK3+VvVC+/ZjCuA
zwEJ4NhRDBzrz1ty4+GKnscrkVZ0Z+VPKb4OxWs+rCjzu7nKDWgXTnhD69USPeSMmbgXOtmDQITf
y4mAZjFsZapcaRa13nTbXMFwynDV9x9MBZogR6XtFzX68NByoCVkAn1IP3txV6WXhTMZH8R7Q3z/
PRMLyeZNG0D7u/OQG326USI8jNSUUzR7vnrcS6/zITUWcVI/vuWjWJDUgD4BKaZp6+UQtzTnmrY7
s2veI4p4VMrO9njJLrPfofpLUKxcTvZhDE7+k4Z+xI7ustKJBkdodkJMkvyl41q98s9Cb8viQQ3y
BddqXPezD5ycU+Ojpa1kgQAMW+Ej0xjfDmp/w6T8sHAbHxqBgYyFGv5vKyYnoES9z4DOszt7xVvk
nhTwPSMLij78KLMY+aygebA3BMCesAXJusgJ7+6Y8hhyr0V84niL9X4t6MScdVIA40PDBIrhaFi7
fzWlYMhUweO6sxYHamemSRYRT4zET61XByuV8u8K2PBDIeWuyXLdhgmBkkQZ+7ON1WQhCTnaoptz
QJsDePPHjgoQyWHU3Q/K4PaS+qVfFrSotnFsSfnqdx/Z7qpEH4xoBv8wJ/wjC/2KwM0AiARI8XTd
GDTZ9W5VbyOW0WNOI1qqkcQSvX5BuUblmSwK9g+QEBCQjhmcyWPqdiWaUji+3lZ18+apfWJpGiMs
CNFmtg6ctzJ2EDs3th3fH2M90gl4dTlsC4kyDZGFPkbXQdqIX7EbZ5UhhUwq7DsM+Ys3IXpXjprg
q5odNXKs7KhL0caiFoI66KKG0W54jTr5r1BlUma6khL8VqWQO1OX5UAz1GkVevbLWtwLbRvVRs5w
+TEpUnS3VhnV3mjnC1fa0/yPVPHDAUDi6JxGfPEaVz1jxp6L6SaiImSnhu8aQa8FGlMjG+r2GPZ1
ckBPEhgdQ0VjarMR2vwPn9LoK+nd4By6fpzqUprRVzcaxJhkgyTvhIzNfbNvQDJA8iLwP/yIZ1Fj
a1BJRht921v8UDaaDURcDCLVhkbBWaSpTwGn1PpdIRaMaPkBz6yByxG+ZDdkwVlMK4EFH2sQvzYJ
M6T7NGAwhGZge68yfSQVwVCQgGzYY4PoY1Aa+rtVSsUJ2bz/gB2MQLER1iklQlqon2kYx7lZJrQB
byeQ/4EZY1bXycv5hkVrKnrejETi8pBUVYqnOfarMtHzmpcvIHLsarNMQwp8KxrnPv2AStGq7np0
C7g1KHgbNswTcLbmFTW0EgGvGeWh5upgU2p/BalHB6fG3sm61LSY+9J3XrKE3ZwGi+NdQpfrOHcT
w6pBvjjamJt7G/ChX/Jt125BlJx2hOsbWiLTKre+xQ5aGxsujMaxLijYwZJYC04VrZQAGyJgIm5T
UxwFl2sNZnf0XPLpZjGwQ0oEMkkeA1KAyeRA7ohdkUTZ4DNZbcwYbLsRyeQgAdAtUqqdGilIHAU9
aAaIKygjjREeox1Y7RKzyIb8T+0ORW5o3FB9M5mXRkbaqAG4ZFswCY7IbH+D9kYY5CBJmBVXx0lt
oYm/6OxKK4BQFOK4S3XgN5VjV7YsazC95IFAvRt6zASXSm/IdBDlKWioLwq1X/D6x8s7MSFoLEJ2
eeyNAa3cxISEfZP5qdy321bOSNXasuBbTf7NxEtg42mOYTxJUKAgIceBPlEUpiGqyqBQVrNet1VD
jzsOjNzpmlbKFsihWLwNOcC4dVeFep6qCLLBi2TUrsJYVOlztDNq4DgV83CpGWDGgoJLQELeG4x9
cN4mLmwndJFciUm3FZCdJoKCEX6xLF+fP4QTfxUrR2SK7UULKNqPwNJ1r8NdXZe0DsRhKyuShVGo
xFeqdV3KyH703xjRu2Cw58SNfRXwRmVN4acY9mGQG5EOHrulQAYfalfEyJwMypsUffNCk0EhAgbQ
m8/X+KhHeILGMgUiETQfTR+JWC2VtuyYYRtkoWZKdZ2s8N7Wazzn1KBoiFkIAsY39F5vR3k4MsSQ
GOyhTPS2KTuKQ/XZrR8GCvE8MdtpDdOgCtswC4HdJHr8OT50cLAsTDQ6ZdiJC6e0SNAVfMhuWcnt
HUlOP/lKbe0uAPWC6A7DPpW5isQck1vP93Tmyow06OgGxQs/Zs/HAOzG+LEM5pRRXhi2XZcTLedN
Vm1Wba29oiuc9CL4LrtzUwH9KjgBLTETbMDorcxdAoNNM8vjDozUu6g0oeqPPO/kO+BzllpTpdwW
9PwsaSjcK11p5QbjMlJQIGByIEj5C5nAVIIgfgiQiQkbNEcGdYR/pfP0pG2+80ARSc1V6SapWWbH
ssNwqdoSDdh+UhgoRsROWnTaKs397ISCdKX3ae9aaRLme9Wj1en55j7efKxppIASNDg1aD+c7G0W
8FnJ1+xW6Pp9xufvVSaI/1xJZaiphm1DeIJCy72MrA8KjJ4Zuu3gVdWOx0QpA/ocfCl8ra2eL+fx
PgD5hVwAB/wnsirTHotEaALqCxm/pf+HtCttjhRXtr+ICFYBX4FaXIXXdru7/YVo9wJI7JuAX/+O
fF/cMSqiCM+dmZ6JGEc4kZRK5XLyJKtNz7W66djmc+6bYzdu3Ic1UciDIZkG/iy8GPLOFaSkI7yH
EMkUwv02OgB6fH01ly4ntkxUU9ARLNDWklnGuLxExDpG2Khpfda7Fu2ag0WeCiDfz/AIgO/tCcgw
RxL77jxhbvx1+XJMD40XH4DWOPEPmIykZFjjZo1loGoVauPeYnzyIhfzHtibYpqBO+1akNqYM/hf
VL4f4tIvppt/8wGgaUdSE8lNjDhfqo6TO4abE7EDZh70Y7zDSFs/U+uTbc4vmvq11uqbwjZCqjj3
Km+9IW03LPrKMcP1QvgG+bYYEL78grqH/GnQYPbKfPjaaGZ5onbmmKC6iJClu77elQMX3gFa5cR1
Md7THR8sHTds2lGzU8NcNZoSLvqMqV+Dae5t1vIXrqTRrtUHti9s1JeMGamF6/Ivny+05RoG/Agx
Mgco8+VinWRUImiTCs5hzT1bUzrsoOUtfFqSvRaF8skuXaFf+juhj4YSpQP2hqW8SFPUuXYtNUwL
So62VhSnOHKyvRPrw0PGovxOiTjyEaVdbyWYxVKWLyf2F/usm0jECs7QpWg9ixzuDFhqpid+VLqP
E51eSkH12XP0KLmPSZk8txS95eZW5u7yJRWiHQfhpHjQ5JcUZBjJ6ID9K6zVQjgFyMf9KGloEuYB
zuyn7eH6qcrZZrHNC4FCxz+olZFiZrnZQ6Bbc0+pfzCH7Vsjv8ccRQ/EbKc0SU9FDUp9bmsbsleu
D5hoCM4XvhgCAn0pemaZkRCl1kOSO3mgs1hDlWjIodUW2xB1+ZSZpm0SdF+LMjuyDktRExpZAZ0v
9HCP0ScbzqScVhJb+PGXy29YWqGfDRG/Ho5liSDcK8b+5BTkdo6y32ra3nVoS1RYfVPV6ROfk53+
xvnwjbotWKKUXcTQC6QCZk3/6jWoZDl5uH7EKxfXhOsOr0w4nXgCl2t3JmJXdOz00DLQO0tKP61f
acF9Bqqj65KEyZfuzUKSpEv9HOdRwSHJTnaVAqoflCGT7Pz1upSt9Ui3E6AvgqGAXA8ZGwJ1uO1I
t4+sm8rdmim1Kgg5Q1h4lGRAMr/cOLDjue0YNXpYtO4db15pV+0dbqErcgM0viYIDygme4DVBP2B
krtg0XFEe7SjhxnNgoL8LCtyNAy+U5i9oatr9wChJWI5VG6B65aMqhvZ4NoxYyO0aFccYzv/Cj9i
i6B7xTXAqB2sB3QEYCTDXLDlxmkA3GtxxrTQaKPY507Pb9pMi2evIXqPwejWvCMYm3RsHDFkBaON
dxPcUPDHut1X17SHje29XDRKWsKSo1aNd1P2Y7tEMYekYWrYtvrsDe3cHlCEYsF1tby0ZhhNjMEK
iO5ABQ9ixeWiGbPxeuIgw3ygNzOJbruuv4nJhmd5+T7AgYWpNDC8AVkJmf2mm3KFqcmshUwHqxnG
HdeVhSzefMYssp/gFHs0tghEL5UTZTOMywPFPQYswH4u15WbLncH5K9DsyjmRw306wErInJySD+H
Cidb/D4rp4XqvAHHDjVQrFK6dQoSPk45N3DrOr04JyXBLBeSoCf6+nFdiiEoiyEWFyN1gMyR3Bna
oICcqqMZlrmJ4UYmaw+8jD9/3wAcg5sOqCsqq9CL5eZlSsOGpIWUxMyBZxqR0Sn73Nm41ZeqBymC
VxM2StCaSPdttvMiGjvDDJ0xqkOEjuAGgtP6WLftFljt0sRDjSFNDNRCO43slbW5Nqc0o1aoVB09
WFWOF0st1GOe6cYBJeTpJVH6rdd7bX2icw/vLLLsIMxa7iJaiKO8KDsrTBsT3ZNJTykm3SLDbHpm
W8bWp1UDLfBgdIbNh5FEcLMUVxZTX828tsI5ry3fGeZ+37fdFinM2qLEoBSEosgXXDC2uBUb5hr9
BaEdF14537sMDCdU37BKa+eF6B3kGrhKui632ucmGDD1Lidh6qQYIjCY2Q3JDH50ojI5uh2KASAw
infX79bK0tBYIMg4UVGy0AksbaBJxsHtTStkpBoCJ0lQZWa88ibN7TZErfivQEkIukmsTlCISIdl
TBZrzMi1wtqxs0OZT8oZTDjkSLSmD3u7iW+KLOmPk0IM3+Q6PefjpG1iNsQNW3o+mCSqgirMRCIT
7GTSDUzHIVaHqCChqxaICsZTZ8Y7s/hBMjDnaV6pgWGZoHLhGfkXezNoWNtvvOcgTQKFAfIO4ucf
fPiqcdU4mlUrTJiNJt42GQMzwVQy+N7Vxn6vikKsjVohCGYRoyxFxaNiK33vkNAhaK4/W0Y78gc6
pRkmrSvDaGzUJC+tNMa5ICFugjaJmLaMhcmzLKlNDCIIlRKTmJvMbv9UY6RuRAeXixJS4B1YqBXC
Z5E8ynYmCqyrSkK9cZqf+uAa+8xAuctLWbuFhVhdEfw8HdwpMKEy0XlpA9iXKeCHdLuEg2vUaDkG
MGIerbnxKKwKAqkFirlg8gILw/KktNqxinbASeGxLl6yyM6PGBVfbVBKyMwlCH7E6ybIyd7RHY4E
A2wpCj4lSaPQit3yu1vlrgeyceW+4c1w6rmlnuNx1k7FqEw7Ct75PaNqfmjzvH+qtezGpDTzVRZh
rDKto4OjDOarCvjjN1pN1b2dcBIMTcd+2ygtbpj5lVPHFE20heIoQHwmz0O0eYPQP22j0M7jyC9j
pFNJbn2xsk1I/GU+AZfzfZ4g4JLIK0hed2+PqMBaehR2eL4wN0ZNku8EbzUoSQsl/VWXpH7G+NQa
02XIkGDSJOPly8AsbWvJMv5QnBYcVLjD0AiUxOViTpnp4M+jiRNGDqVBRdXxuVEStwucmO1rakfH
AdO3A5bDrWvAbLTrpuguzd3mniec3WbMeTEbapwzGP6NMHXlOOC+wB9Djy4UVp64pmr94HZ97IRO
T6ZnEqMsWeZx9Tgj2bJxNS4fRURzmPKI6b0gMkIT3/JqdL3IchUVu+Vu7pP8l4GeoaZHrytmKH52
6BW23EXnMSiKQN0HdKTMJDkZcdtbpZ3fls4dcRtPm8Fj9frZB1eUHJAdRBYddkpOBmMpqK4x0JnP
BSqz+aj9NsGi5pMYOavrki6iAbQDoz6JVgjcG/AoSKbSYG5hJHGZ3UZ4TO8zlorUa2L7WWTRE67O
sL8uTzzfi4dVAFFAsIQDQ3UQtmx5VImY1d2jun5b5Kr5ZUKaJRjMHt3wCf8zR50FdEo3B1piuE+6
OhYb0i+iLUiH445EN+wDqhPSavs66oymG8rbgcXmLS1AhVTp43hok+4PU5L0vkzUxk9cpn25vuwL
DRWC4egKZBDeCrl2Z/S5Ec+5W94CPejOnmHEmOKlRFEMHnOwjoz7fO6aP7Qap8/eQgiGgUKmGbEe
6j6SqUoxFGMotKS67ecCOBN4lDuoU+o5Ge82Xt1L103IAosrYIqwwIAdLc+WWgVI3QxwPFk1j4Ki
qdywG+GmaaWmPcyJmvx1ALg/Rd0IdJodp/qD5o7F8fpOyzBB+BT4CjGNAUVEMWlPHMUH54k7cQIo
Q1XdzlpDvpgKYCuqNQr0go1pvzqmcFE+FXsVJJ9fcqu3uJeCaOxxKrvMm11GToDq2/suct/0eC72
swuaBNJgFhjrqp/Xv/XCRL5/KioOKLwg0SZb7yodLLdKm+qWRdTcZRhKXcDLPlSFY7xdl3ThPEAS
7DCqmcANouYuRcco+zCNKMDBza6WBjUZwG+rjvmGHRbXZ3m5xe0SvXuAqooy4HLrU6eN6pTUBiqg
UceCeih0ZH8bkj92rUq5T4rOGm+ur+xyD8EAAT4q4cCKtIZk+xGLTxluNQlrc47nL0XNMGimAL6o
vq/GErO8PivORFlYhWbhPl+Sflm9weeuz5yQ8R5AKxtVW+cWrNCq5aVqErefRmsI+BlulJjQh1dM
znVVZtPWyuTYYawzzD6LVIcO+wLknfGGZ365jyDtESxLYHQRmF7p8kJl5oYVqROOgPj5aLdIUg9Q
MfaFR4m1RSx9qY5LYdIrgAxeYhWgdgp74Hs8RFTgOB2p82lrj9ANID6khIC+ATh4qY5OWyZzPih2
mNaDfjDmBqOdoUWDl5oAjHOOyQ7E6tDD2hiEbYCMLg0+3FBkvFD5gbMAl3opu43o1HArccPZGYNq
iM7pmAId0D7Pg3aolefrWrmyn+AGAz0aCNfRpCvnKuNuKjmFhxj2dTbZ3mSpmeJ3DmHuhrtwoSVg
v0KMAxpVgDBFymi5LNOpNcQgVRmqhB1TG++13mvKztW36mZbgqSXmtSOERVWiQF8ZMDoi78lf7Sr
dOOtuNg2rAYRomqBbxJlgfcemA9PRRRNbZJGYwnYUEf3tCyfC7XPNzK8q0Le4VZInKOxWfz8g5Am
UTIlcjBKsB9SABmtuE/v1Lgoig3juyoH/LX/GQiP2etLOZabIWXkOmU4xml0w3OM4kFdeYs1WNZr
vOrQabgxAHWhD0Gu8SVd7gh6MutMJr9C42HfUy+iu8aeDmP8SdMOWYDpgXhNF5ztwPYvV8TJZFuV
FVnnTH1wutGvA7vrgus358JdeBdCRMHPRQIEMJKlkCmbRKbCJWeVEgUY1oS+zKZdvAwIiU715Mbf
O8SqpxkYvUNszKnvGK35Te1J/EjGBrP4FKfwGjNuT0WVNf6Ym7/K0jUwN4+aMdlwGGT/VXwsui4Q
nL/T8cshLuK7iDpzQc7xi13t9tZB2w23w4/rWyJ31gEAgtoUMg2YyIqCBPKzyy2pjHlqnDxzzgD3
5X5kFiX6L13FR82nOaAiOAbF1GDOwlg7AXVSdkdatCAoHSlipAT76FTqTr2L7DK5s9s2urWVtHxu
1LJ7ynKnCvjElcM8JxENmjZWg67T3N4jUy94NG3gu71EA6J3w3LJvgkWBQZDG9AyYD6RN5UMCsDV
+TzOxDmb2YTA8KDp7Y3SvzLkN65v35Ygyf+s1Am4jtZ2zsN8BrQB81YNL0/v2fDyL+TgGUWGEFlt
FDWXpzTrRdelJuTY1uQpM9m5RfpamfVunO39dVErlx7h4T+iJNMykb5U88Rxzp3bP0Q5ebHrfTfd
dpbq6TrfsJdbwqSDUmzQpOlgEjwzLCsObpXm6dhtsWWsHZKLBxFkA4gUkKZabp6e9akxAPUNlum5
8LmRFzdt2ThHZ+rvTHvSNs5Kts1C+QD/sNEvLzoqZRJ0dTCSSCshjjfu6DFS9EGjp8WG5smtQYgg
MAoIDpxmoy8O1BaSSjDkvKhr10nI9bTCDCIrjjAzJ+mGb2082BhkY3P9Z8tbYUunLBn9sUX7jK+O
ejf5rHT7595RiyRoYlB4e8irG7HhTSUzDc+Ip/ltIHn2SAoMyd4VzNQjuE+xof1SqwbzMtSpb7gT
oOiDcDbV43qrKnZh/IiGkhi6fWGSBDJUuli5YY6zRS3lDAh//XWwPXLEBDKFYvrTxkZeRLLYSHi4
IEoX/R820hVL9ahaQgvH6eMQVJbdvr6rveJNNL/m99XW+3OhGgDzonCpI1WG4PsCjq1NfRrZ2hiH
LgUmZ3Aegeg/mg3GrKqF4nXa61BjuotBURnLv834XxTX3eyH3aRsYTcvbt7yU2xp1TnSNVqZ8jjs
lFOOeaZ6Xx8ysN9yjPtSisMnbcq7MHRIYWw8IGhyvZZ35WQl3RSHafYtNZTdMP0dkucMU0eG8ft1
UbIvidO0VVG4snGaoqlneZpKxwzA0ec41Ggd6NFpRJ/DlGxwsVxYFHSkIuuB5wXxr3Apl0Jcqxx0
tbTTsMmd2z56iTR24AkIhPuNyOICnoTlQBLWgtZb2C5HMpCD60ZRghE5oakpZ8su+c5AnNHVRvmF
12jqY2M57jLNivck1tjDmDjtfkrAd84TZzigH0d/VDlg66UG17qG5/IQwa2/7wvjqRzQOAqAMt9k
mV/ZHgxbh/+Lpi1xBCIv+MELNiP0jqQ8pWGC1hvzRovD0bpBvTd/cE8aC6yf7e8oCvbRY/EH33z9
/MXv/piWgEDIRgQN+4vDkbOppIiSVkNhIuwxtBvzg8twfgS9gksPI8cgnevCLsAyS2kXlMVTCgh7
bUBaTX8ncX2TVlOgz+YBZmZvu+hEms4DiP6Lb7ClmT1vrHVVPIrD6AQQE7iQj1ludI32n2ZSLRpq
+eCZdQlQWoTypTV4aFXyanXEs2A9WNaPuPnWt2aQUCD0rm/Bih1xP36CdBVKjTGLWQT7Pf2M6Ys9
deA/D4ZO9Y0tpNXKmyC4ooDIQJ1PhPnL1SajbYJbC6uNpiOv/44RyE2H1xxdjnr81WL9Rox1qcVg
DcLOigoAPIf31q0PWswLo8savU9CLQ0Hh/iNA6YVYMKt/O36Fq68QJCkI/wBtAtQfTkscaI01ik8
6HDYWyCQq28zr/YTghFn7YbCXlpHZM3ELARAWvC2yllbrlSqU5pGgoyWLjouMBHla74lRKaTgGsC
KbDCIheDJJ1ckqVaO6OCGKch341hdCL+EzF3caAETbA1t33tkD6KkvwEmhXoDc0gqi7/KIofPxbu
uWs2IrGLRhWxIACKQSOlw+cy5JoToVOblkWbhvqhfjK+qzt043mNvX+s37JR0LV8va4Ra8f0UZ7k
sbJ6snTaQ16ptX5WBVmC0tO0ld68NJXLVUn3iVlTixl2kJLOu3S3B8ZJ2zWP7p/NOSuXbg/w9Qgz
YZFtJHBlB1yxY8OOiJWiF+WbbeQPalweSjt5chq2r2bXT4vWb8zvbgwuAadr7udJ+VujD1Xpj9f3
dcVgIoJCYIjQGrAELH9pQmq40ZWd5zS077V78uL8JsGvMlCPGOCJv68LW1PNj7LEIX+wH/M4Va6A
W4Vtcap0NDTZb03de3zc4oha0xbcZ3gICDgQ7Aq7+UFQltZJnTmchkShfoGRdr0FZiG64fNclJ/F
JUCrBBL+mMoqIo+lGAEHiIt2piEKzo/0gZyACc2f8ieMBAgxrzcoGbjmj/2GxVrbRTHVBO0ESPsj
5bmUmpilksymScNY7T1MG/LQ7uwhRzOYG67WqtUSeD8x+QAcOLKTaiOO16Cmafjd2pPJm88cw7uz
XXuDAGjDH17Vw4+ypFezmumoZQpkcRBfut5r632DlwBSws7nGw/02uX7KEpyiNsGxGnIDqdhu7N2
/+qXAziFijIQOHi9lqejaoOexBF6HFragcUq555wzILPXyRgcv8rRFoBokONzGMDdxKTsEnV3VdG
6TH3MW62yLlX9wpZfNtFmIbMm6RsOghHXJf1NKR2DpYZhd6rCvi4ri9n9bkH+ApOBYZmIY0vSRnr
smqaDPd10ofx0CQankl3toIGAGGUJ5xfk2KoqJla2a4rRncXcXdrYN+l1wYfGRA/UEXgKiOGWZ4b
wvmRoH4IO5haSaC4zrlBG/ouUY2/U1tZwWgitri+7DUr5cJ6oEMYPHpA0ixFRrPZjBETF5m6ByRr
5iOCX+ZTsNpubPCKyYB3A5gD8HzoxZbL4KRS+5oXMQs162+J/YNLYLDGF420n17SQpB0kHHS95VJ
FRpaerYDRv0UcSsEIcbuupiVd1rEmmh/AcuIaIFc7lyMLv0hTxkLU+7WuyoqYu5Ns/tGKIZKohiJ
8ddghPa6wuExuvz5JgRq5egWHyAd3aykDYKbkoWtpn7XFfXQq9Z9NinHSCXcGx3zjhLjWx3Xx0nM
LEOJE/hJWoN/hoLSdcxyjDUFMjm4vi1rX4UcG8wOytzo3ZW+qiiBxQO7AwuTBiMWRrrL5ie7sjYy
lGvKhHIbqs5I6yFJJMWyNTWSHhg2sfb2tq5/Jsa9pqdHF4mazy8H89CQigIyEwZbupIp8lCp6mZY
jtHsNBPtwfZbW3+6pANC/o9SZIPdGzaP2pyF/Y4AA5EUX7X2T4ke66/XVyN0chmGi2E2mAnoAlsL
/JS0Gm4MLuXNnIWK7hZ+M1QlQlK+uy5kTQM+CpEWM1ldZcalmoVJBmJXvfD+xf22ka5DKgw94HB/
lhcvjxvMc7YqPAftdz17ofqxoX+vL2FNvVCJQowJDlnQKEjxi1bnEQglaoiI7/LoaWQ3fRSQ/Oa6
lLXTAAgWjw1ABZjaI21U3UdWM1qwiAboqf+gea31LQt9zhuGdy1OAjD2HznSS920ValwLWFh9T2D
N6gkXoSBx9EQeWrc+U2tHqI8O2VV7c1TmNnJXaGZG/d17XVdfIN0aGWb9ZWt4huQBCt+o2pF/jg/
qnPjBEm5Sx6vb+zKOyomCIg2ZuDlkZ9bagiiwrS1OGVhqYRTmt+PGSZXtkfOQEVbbbVmrag7EqhI
FWA6Nx5RGZnfN6kZ21RjGJk9ex35G2O4U2ZbG5dqRSPRwgP0LGr+yKBpkkYOSp3wqJlwhs6biumk
SrwHDw0OcQvPurocJIPRHQbE2sXgKxo7fd2OOp7pvvH0Mvbn+TQVW5jHFdUXRVTR/ST6KA1pObwu
0pbaNsyqQ6CNsa+2zb/YMRw9atbA7phA1y+VIOMtjbuWsLBufqXz4zCAiQysgKz5cl3Z1k4GjXlo
m4aqwXGTniIMxcDgOMvFUuAHGzwBT1DsG9kBVF0bF3ntaGAoBHYTAR/oMZYrQqEHg0L7OAstDCTu
zW8umHps+vnITpgKgeMVRCcyxp0N9RDlQwshJPViZ+fG91pyW2db6JIV9wmlJIHkEsUkIGylxaCr
ZGxzyGlZ5KUp2zVNesNIjfGr4VDGp6R3TmiEOFw/rLUQD/LQ2QK1wIt+0T2W9800cw2PU6g/omOg
99RDce+AXSXofw8MkLyNQ7tMjwr8xD8CJfWoVIoGKyYEPuu7LFC+zrtiZ2y8JGtCBDoNaDgESWgr
XG4ms2Y1z4cpC2ftgY0YXK9XwPvtf5vVt439Ex6C5EFYeBWRPwTOH/le6VZRkPYDumhkaFbx8p2D
cTl7TOW1X+Y/GHE3bdUs1u7WR2mSxhdqVSvIm0IZhxio8jczBt+k2vrbyVHxm66tSxisD9mauYy1
xFJM7GB/nu3sOL7iaSz4riN+yfyBnVO6b6ugr09sf31Lham7Jlnc+g+SK2IY+ejq6Gq6rZJw3LW/
295z3v43IdJtG+J5TmMbxza2h1f6k/2YQUv6dF3GmnlCIzRCZzj/gKzIMtQm6d0py8O2o79LNN+0
M7qZSBv8b2Kkp0Np1TGZlDwPq9Y6FkVyM2fTq23SLbdpbTlwAd/B6ogyZEMIqFtkFDPLQ44uaK9H
e82e8VgUGqytbNraa4j3AyAnwasI13ypAkCNAAClFXnoGpT4WoRGXYKZ19f3beUuAXKPiAw4UiSG
ZA9ijBvX5TNsBHLLfmKBSKDVfZRGgYnbkPQe+koqjU5gGD0NxXsUaaRrazu1k/XOmIW0P/Vt4lnd
nZ59q8tDXwF58UsdTlP6lsc/UXquNcufui33YnWtgsQHyRzBoyN51jRqSmPkUPdSPdoI2qp0z6PU
j7ecpXedvlgpaipw/wBcQ8/k8uSSFtyO+JOH4F7cm/4cvOUnDH3yDOSti53lM5RXrh/j+uZ+ECkp
y8ziiZk8zVH1GPbqie/UXeolnfegneqb8VD41obElYtAVBvd4y6CIWA+hPZ+MFCaVlruoMI0Rll+
KMEHhuqUkjxcX9aKFQQ/iynI48R5ycxDPanQ99FFWYgBdmjdPcyZ5jfGYxe9KO1GynzlsYRbC+YO
E/0n4HmSDG4HZubaYrhtBchvvCGPKSgBaX7IJ3O8qXrEkzl6MG9TdGD+i50U05tFz4FIKEjPNJI1
up7jr9A2w2H404d0+DyABO1mwKujxg9TAuK05WEZQ1RWSZwkYd+9VYDhqxZaIftTjtZVF4Xo64e2
ohnIyAI4AvybaC+T7jk4zFqizFMazknlF/WpjU0M3N4I5lbuMrxDuNAA8CIcl/OyIPnMdWaZqIeZ
j/ncB6r1l7ioaXwePSL6vP6RI6lFaidwDE2Uw2zriUR20Cs/afkEUPeGdVzRdNh41N2EaYQOSg6h
o1ljA9raNATl6c5BwBCklobSvAbnM2ev81BpG8e0uoP/lQjM8FInzFYzKvQdpGFlZ76J8F+nTwU4
VgnGCf0LhfggSTaHWUULrYhQUmwjQKm4igWSn2NvbwQpq4r3QY5kA92+HgVlYBrmNSp4Bg2sHGHk
FjGIuCuScYcjg/SMCeggEnTSXUL/WsQspwCIorHGg6ux42DwrTB1XQiQiWjWASpRPhzGW0vlFNks
VGFnEv8Fo/bv64eyYu+wjH8kSIcyxDHrMw0SmNruMvMnGHz9RrWPinYL3oIAoZ1/XeDakhAJoyr/
HuLLBAm9S9ECTCAQpd77AswI6tS8XBdxqQCGeG0BZBIQDWzeUqXB+RONWg4brlSOXybM67q3cas2
crlxQgio4QQbMLDpkpChtdncI08ellW0z1zrjhpfU2Kek3G8T/IOdC328fqyLm8qoP14IFDLhTGC
TV0uq4kU0wWGOw/RpO0NeIjGh9h5HuinDcJSjHR9zN7NOqUv8xAdBOBXtvu7ubojWyi5rcVIr0Na
RV3SFBXeWbLLMiv10hYZxrzOvMb9c33fLm0qFiQKS6je2SgTSwvSXSVzqMpzIILuo7R66cBtU40t
lgUMbUKC69LW9AJUA0igi/FlaExYnlKk9goKBfCkE4rKforkmDK+1Gbn1033F/1O20mZC3UXtxcl
M3izoklRZs9TYrsb1bnqQzOjTdACohmAqas8Gv24xRW0Igq+A5gbgFuAAy+HCTawVeWUaEPI0gij
ksbs+4jJrPvZtvrD9W28MBN40gGLEBQfopVJlR7CJiK6UtfDEKKkGih2FSTZRlpE/IaFAV9KkLER
eZSRtqmwFtxWxet7td9BYrOfC9YdAd6jvqI2+t60WjcY2ah9vb7Ay2STkI8nHnVTAF8xrWOpKIlT
agWc0CEcfpn6o+nfaDZGIhXAeII502/8dmO9F4r5Lg8JE8RcKO7IfU5OXhJWO1jv2PrlnwRoKPDQ
98GsbDzzF9dNkiOta6ijBC2fOuSM+9iqPVt/joPGuNM3i/Kr2mj/syLpqhm9SfXIxYqg8fULiGVv
0j8u5lw1u9T/+lcN2H7jzLaWJn7+IdiJ4zTBMB0IvJ1/PSQBZixuPI4XVlHsHdi/kflE1RhP2FIA
PPa45TX2bv5Vpv7sl3qwu652WxIkY1hWyDjmQgtacs5Aaxq1FqhNwZD867qcy0hUWopk4NG93eu1
ZeB6pU+0DdLmwTS97hhGg1dlHmZDfBsxe9zC6MP/UbCwLB8OqbLqeM5iCLbudbfCmFq+T2r/G98b
6tE6/Wh+Vt7Gnq7q4YdTEz//IHHuaqYlGk6tU1+YcWvGL5mxQfuyJUJS9TJK1SmlJnbTeBjGN+7c
lsbrxsZdZG+lE5O0G7jFOc+F8rEkD0D75Sa++b1qPRZ0T25xiPQNQ7Fm4sGIiIZ0+M+ISaU1gSWd
GuBeHUI1HT01wmNsbE1JW9u2jyKkJbUJ2qlpnPJQHz1+Q87pxmO/tQRhcz+cPIYxFJCBJXT0Ve/u
6fC0cSZbAqRnMDE0pa3NhIcRsg/VDRoH6uTO+Mmfh1vnTj1/Te+pnz1eF7qxaTLFe9bFgM7aMQ+z
og5KrfZL4BOLrdluq1LAtwGiQ5FtccTPP2xdlYJ7ICtwNNHo6x6AAM2GLV1770Ay9V8BknqBRIdn
bcd4WPwGdsOn1nObH4Zh16QHc6sUsWrtEKJhLoiDYh/IYZarSYos0sEkxMNJe1UFDfkeGSov8TBi
1fHNVxzSxurWvJf/ChQ90pLAgY1dYwuBfmX4aurbbx1YWjhGyyBDtqHm61v5/6uDsItnqWfcoSVH
InP663re+PfnBpJzRRtAhIQYF/0YcI9lH93pbY5mNuhc1TwW9DlLbif6fF2tVxaxECE9SGVZVTYD
2Wmoaz/K7Deua13et+j/f9DKjWsrVEtyLReixK3+oNt6X6HrGCNewjxrkej4aTg/RkwQ0bZi0HU5
KPaiFPs+42IpRxg3Phi4Q1ABlzt+4SCRh8kwprulASueD1b0jyTJ0AkGDG2ycZm6kvoM83rMQtkx
w1ei0SMbu7di80Aa7SClgiGaLrA8y1XF6qRPTpVxYNx7rzBnjyP7dV0XVjcOs3vew2jwGUrGx9KM
uWMVFJqrp7yO96BM9ExyNMf8eF3Q2r4hYY2KMrpgUJeXNMGpR4ubWT+i6b/30vEmq745xQ+RX9P6
z/v3SI+jPC/mRwgcyHLbspLyNDXKETj54blVvELbVbUPvAn7NDQJRHofJUmLwti8mKtmO4aYeAAm
KoMmft8UW4H0JSpIiAHUAH9QOYRjvFwQ6J5i20oxQbAz/CpUd1F5UJXjSLw5O9Q35VZ37pp9+ChO
UjvuYMSpMuKoEoOdyW9Fj4N0+qbHO007AGX8SToXxHuLxUmnNSEv6Y4Mi7MGGuSl6uWY2vxJ7kOA
1FDQw6sEvDCANGjnWO4gdZWxoO08PgPZhXmCVmHeODHZKlxIG3chRXr7CpZkqZFhpp71nfIDqFS4
BprFJwzVU/j369dJbmiQZcndc4Q2Rq60kMWUUMl/ODlIyV7Jq16EKapq3eAl7EjvyvGLPt0hst2q
dslouf/IRzEWJFaI3C+Kl0nq1AY438Zn9IeDWS7Ih50Hjjnrht6i69fZv1xf7zsO6cNLciFPumoF
KewUhzw+m4es+2LNwYBBmntMbC5QyysO/Di94c8x3U/4t3KTHQKyu/4J72MIr32CZCsHkXNqLYz1
cdQfmXPfocmnLIZdSY8tWlbp2UbjBdfS+551QVP+IN3PCaC9ubhBwdB3yjNL/pT1jmDY4Hjuqg7e
ydNcHFhr3TkK5h063K+Uh7arbzqinbjJ/WmjHrCuNEAsOcj6A38gW/uoI6TvE3t8xnQJ1Y8O4u/m
BoNh8d/EH5v9qB+SU3B93yTL/5+TAyTvnaUWJR3JelWTix5LXRmfR8DczKAqaxR04slMPQ4m5yCy
pxmcb2havy52XWM+yJXM2FjHHTEZGZ9bHdH9EKQF31vwD8zoAQUeZrI9V75p1SEebnv3hscgAHO9
VPcIt4KEfM8ZUL8W91NM4izO5cbXyQ07/9kVG5VcsGISBH2S25o5GL41DziKxqQeSX9n1R3ye5mD
qtMNOIpsrnjNKdosOsisqf+RK5h3RCoRkF0pEMwUE02oMU7DSoY9JWB/AdMIiTDA3SmCyJ28OM4w
9m6nROcGOQPttqqekbXQwAEx96mXz8bZxrB08jCVpwrMytcPbW1bEAUBdIa0KphCZJdnILwgUeX0
z814l2N0UZU+QVdHM/XZUGBO4HNceXwKt8ajr+goWrQM8AGirQW0QfKu2HWBKWnK8DyrL61WHmZy
aMt6Pxb5zuCfC1jECUAWiMvAU/J/nH1Xj+PI0uwvIkBvXotWrqXuFtvMC9FmhmTRe/Prv2DvvXsk
ikfEHCwwO8AASpbNrMzICJR25kABTUvQ6iCq7Vnsj7kYkLZ7iRhL5pGV36FXRnxamdJZNuMfexN+
FHAW8M7N6U1bkUmlkRPa8xA12XPf+7yZwy5avEWdRZuQKcQQsgmxmM+83ynbOIV+5f1vWHCMIOkF
AAhMmnjYzEWhczGO+TLU2vOTGvDIMIuERRMl8x2PpR6vddX+FBxn9zQgwMAk4Y5jQSU5cxXxqDVM
msjdOZKH9GEUJeYpVmoG6oWRL4NCpc62fYMdL+TlYPg12JZT1P3TQWvMcBj5PTOqEFmUhUEfPJBs
ITzOrUahqt7URbNrQtWFbqRgKPwg66MCxu/Wy1O90HCZQeS2NgVIf5ZcldtME3AW00H3UxxqkTRg
77ZEdkAquGoE3DeSUIwrV/zSRsadByoQ1EAA6J1t5D5gCz9MIqRF4vQV/OuPIvOpdI9t8VAJ7v1F
neftfzYWAMNAHKC+CKmxWeQWq3UHbpasO4ueqYkbaJVuNA56W0FO8u5PC9JBoMFeh6rTE4UBqnit
jD6HFf2/D0BYDHldFAPnKMu8bfxRYYruXIiW16t2UwTWJAGbZwbID3fluEnDbYJKvix+sc1z1oDg
uJBBF/OWUv90fzaWtrgMPmdoVULVAc/A6whTSkepFaW8OzPer6L5GrRjlJNSJkr2sBqgz1Ie/4wb
hSfUwgHcBqL62hbIxpIuSJvuzNf0EzBMEikyYrDwKH+1TK5DAbjhV9BAy4t9YXPmTf2y5/OMb7uz
4DFfgmpTz85yuFB/m8WVDXiLMTRg0+F64qWjwderaLlpAm9ONfpYtKnUzIJF+nrQY16DzZKru3Mi
7kS6KZq9FB+i5gi13toMez1Dl06Z7ziKK3Q00sO4xsS0uMIXHzA7WmWTFOIw7TYhYEwpTkgvpZZ3
EkEe3oBaTEnFlRh/bcTTB10kT+DCZUplLDMduIeeqzZFou2lZi3/uOhzcYD/ndnZs4XpIKGmUczs
wFQOFxUGi1d5Lm9CpieQsUO2ZtJ7CywqkUSy7x+b/7Kv/jU+z7F6Pa90g4hB1rF1kGU9N5FtV9/M
0X2unJWga3kFoYwIVz9JNsz2MOOVSLJXsKUk7wXr1NFzCnzn8CR4L9qKqeVJnYgHhcka3p3XixcG
fs+HbNmdu/R3Fx5kMFV7eL2nBtrXkAvLPOtPVv/5XyYTnVjgq57I8W+ip6xO2brFIW3gu1TQ7VgS
nks5tJZ1RiOt5KhNvWlqJ/h93/APVfHN4bwwPHMF0KtS40zqcDhHMPA9garSHVnATXLcgbgHg0m/
OKOEDSFm50MmY9N1h7xWHQ3BXVdTHbKkGyqeg+JUsM+814D+2Eauq0dSreFbEomO2q68KKf74t4n
z6KEqujqvskwV+AWijcqMmx+59TMWs/i0tQgrQaWy4lTE+He7N4K+i5rRohVnKl2kKzATBtdqHKS
vHiSLfuQtzZi8AKAeTj+rFytPDMpGh9Gj2Sad+KZA17wcnYAkdm2BPbk1I92Jzg93vf3V3DhaAC/
w6IJCBzreI3MvhKdyAGXM9Ns2Mm47b1HSdhABN0YxGMhrTEcLhuDMAHohuEt530YXjj2EZNIOIcp
CJAdX+igTEDk6ItFD37a0pXoc2GlMbb/mJvdb4CMc6ByF7uzRsq9Z1vK8D9N3r8G5gAK2ksStMbZ
7pzHlV6wsjmkH/7Wt6URPW7dGjH9tDFnG/dyOD83z4VbKJi8E6sBw9lJpF2Zqh/cyr0fn12RYi7U
Udrix3n67AEIxysV8i3iJvULoxRro6qPTE2UeqPipHg9C6ImEUie8lh65ZYP60M0rKWo5+nPKdzB
gNFnB3QeepHm7bjgX+Z99K9hb7LZSVO8/CEY4klBvuYVXe2G6L3lpN8I7pWtRKsyJVKT/iXw+p9v
QJ8kPgDoV2hBXV/nrZg3WiBgy+bFY8A/oZYOaXDZ93WR39w/iUsecSJ3+dfULM6gRZ9ppSDjdBTK
sUid+q1APnQIqz3LbMOvUjLowQMPi7emAr+4sfBy+MkOoLg1uxGFyPPKkmNguMlUwmgdtIp7Wq9t
sYWwZnr2/mtm+veL/Vv1aU4H1evO7OCo4WC11S7T+7wkzbvf2GVzbHbqSEBNFA8gn0w/uJUJ/mle
u9njFx8wW8s652gZSwGSwZveas+Q3whJZDZ2pdeno2QJ1i+GjMaBsmQwHtrYqfXernW8IjLncWWt
p7W8+RRRRLe5OqUe5rQtvjckDapJSMjFDz10yoFBYUEmWhpx+UapjfiPVOJT8VZXNRFG3RsftOap
1hvv/f6HzAk5/9nfFx8ye1IUUZaNSZghLXRsM/KG+eeeqsSpFYgT2AmURWOsyJNC9RbvVr7bj9ET
V1r1qFdRY9SFBQaQ6BigQzX9Szqpf74M2Xs88KZE85zIu0IIrKlh2J+FNnsLteJ7qHdB8nF//Ivr
gH6siVIejNHzx4Uq1IPEUaxD2nMMsrogT/bY0JDL1My8GoyXa/jBxbM2FRKBm4bDnZ+1FBWPLmlo
fwbZB90K1Rh9DAFNV/rJF4/ahZXZUes1wYsVrsDcRY24h2ixv8uFILAyqdae78/gj5TQzVZGaQXB
jgaJ8zlFitqwaRnWmELEU61VW8OWt3kbTfMuYwV2/obdYvVfBt2w28ochmNm+/vXaDNY2q/G8je5
2Vic3Vnpn+BDUvSq2eDP1nwOrVhfCwiWgnMND/V/v3V2A4CfFYiCHDcA5QOSDaTnkBXwDtD8iXie
qIXj+U/14X/JxF2Znd3sHvg4QrnGVmbyQ8j+yrznVtio6VECDCw55RxumfuLsrj+F+OcvSCzSOWi
QI37s9KGwzbr+9LMmrbcyGq41nW9lIzB4JDCmtQZcU5ngyvB8pz4YdmfM7Pb1hZvpyfOYL7k52l1
QYu/l63Urpz7A1w8txdGZwNsmX5qS0hxfzKdt4MiWKjnZSbuyyqQSJAJPgEAWFkJ95Y99IXVWUCZ
gE1PTQMMle8ys3ekegS0+Vg60FMr0wOYj3gPWV2TSdZujeX1/HeO549KrkGk6aGyfWal+sjj3YAC
k8p0K5fhfzke/zEzdwYxlOKaOkehS0Oa/xRpqt6y29AjvPLtv7dpQBTumVmLPZdKE0j78xOXJFqn
pTlgPPH4iGtAo3cOWcdPNF1BzrQOoZgbGriMN1I/6rVnAZ5sl6lvAIFkiNypSt+16qNQNsyHz/zh
+x0413RZXHuyLJXOrj5utr25kmnTSMBRSjzTp3bVPNb0rIrG0G0StAboEC/PDCna0UYlNSiOtL9P
7F7Zn+10JtSgb81g6fPU10MzyfaRYtZ5qSv5Wv1/8b0EvytAog4MTHPROEZI21Ys4TU88Y0fHLl5
lxmw7dj3j+5/We7/mJmFm57sp+MEnjhTxhJB04BSiKg+18kRrT5mgWYlhDw8oCKqEWOvSdgQKuBq
GeKPRHHY7NgzOYnDHRe1Oh9yK2d8bQ5mnjNkxELl27o/gyNOF6NATz1LYrLHZpUAcfnivJjumTPq
vUxpObaBV4gyi4b7SHsoCvqeayeNOqmf70b2XRifEnZLa8drGgO8l1tG3RfaGmB9adCgK4DDmKQo
b9R8QzWoeykbcL0oRf8hhu1kR+yNPpe5fZsk0tosT5t2HjNcGhRmT4FaE2lQAETgP1TySWBrAiLc
JrTCbJvwa+WCJV+B0iILUueJJXHOQKIOtcD3mYcT/OFnn1WwYUEX3hSK3X3e39lLhlBjR7KH19AS
PO+68hipUycms3NfFMaY4xJjGjcvO2fMwqMqrt3WC/U9oJyQ1IT83qQvNbsZhgjvc69FaXTMFDtq
3K5PINLW6mqzFbSdlnNbIfyjpX/Z1foTl1+anTlBn6uFSAqU4RyCIaTahsVbtMb5sLQ9LkzMa+Sj
1A9ZykCTsa3euvZYlj309qwwFokanctozbsurRuyphxQCEBkgAPgejcyoVcITMYM5zpAGifCs095
5BtH7RonQKXwbzcJGu9B/Yb7D8VuKO1dG/PVsqdBABVMEYCV0mr5D+FXxhMlWvEbt2f62s78iKkR
jUMfdhhtWyu/RuUtRy/o0/3B3L5mro3MrvK6jSHASIGMAdKh0HnRY7dMNrDWfSsLD3eYgXjaVP1B
NnWe3obY4cC2gMqfpZ7Te/UT0U/Pg5PWHBnDryAt0m6yNz78ZoaXRNopw/eADEIeMIYE1EAhUieo
v4Lwtwhow7BN1dzhxQ2fGT48Tdd0UJpYmZbb/Xv9vbO5B1o8lJQOqLMkOw3jY+1URisTtLLI/gpq
eM3SbAESAFXQLgNLpbIJ1E0kFWbkv6IvT2cpC7TGCmZvAVuDkcFBIB2G/lJ0aV/vXgyKCaJew8ii
+CC0gVPlZtk+90JPiq55TsEWpFpdxZIuGglAJVRkdTTYktCza3bTtDqXftAUfIQdSkobfq1J/TZO
lnHNo/4BDjAV5eHZ53UtaFL7ih9QB+E8Uy2LgUQ5+IXbiP5e2ZML52tyKQqQcOCGvuG1EjJOrQDz
4c9iCRfd6xx6vTJTGZ416QlSN3lxbOWARMxz6UvogiRS9pgzjzVgRuEfKu1oQL8S9VtB3xs0u5s3
iFAyjW9l9coGWfnMuU6Iz+W4wjyRP7dixFugpDVrpQi3SLhGp2Co19pBfjgNrj07/B8ALhOV6VRs
mz0hQMEWJxGwrOddRpBOK8hR1j8/P0X987R/fX19f39/ePjYukixkT8difXvv14W2EceB/19E8/O
vBU0D2S5A02rdA72wFkQ2e4tyQIj0sG3Q7veCbZnCU+JPTryhjOzo2yytkJJvKXuKm33rX+eVMiU
iX8dshs3reuh5qtyDM2zswRgArFqCE75ILdi3itnDaK4kCpHWRP+BAwkE1R4rjzDBVQJy0aRz+w2
eNes0QGpy0NqyuAIvz/B3OTe5ws80e2AXhI9KzdpuYEVqDA0mnzOyHHQwQyuvx198lskhXHav28D
0pGX+yZ/sCs3JtEmBQ6ZKX6bk5IpaI3IwUUun43doTydj9Yv62DE+qBrIfm0Nke0TpOzRXCtPFUn
x3F0Z2uaNqEYvPG4W/GrCw9CTPXF18zin2BE2ZzNcvmskNDMWqNyAeQLz9TR9WLfb2Nkk7Zr0KY1
o8KsqowdDSHaHlOAB+eL/mv4LGJTeBX24wMUzdqXGkrSz/7zyrxPburOvM8BnGxI8QQPCsy7cTB+
HY7W8Zga1jHQGfKrIJ/TpFsJ1OZItikfDMz7MyX6B0+yo/MonRrirGyEua4MQs9p6kEMg1eKNnHj
XXufMo1lf+gr+ewdmqeDVe7j0Nq/8pZm2uj70bnfj8B3/hm2yho8cXHTXxiebtmL0gVUgJAe5mF4
5Axezw7ac9naRYT3v1ULb/enfSHLhFGCIOqnL1pES9C1sR70HVnI1jhhCRn3reZ2I8g7Tr1/8F6V
UKdPAYTHVqb2NgQGNBgST2CEQpsBdIiubYKImOnC3lfPOVZUMt3czpyVYd365msTUyhzMYdpCCXl
zvOUM2uLWwBuTWqFJqO35PUV1TRHdFahGGsWZycVQIRGiH1GOfdGa3S67zAP5S5yuSfeyCxsUCc9
eCvX409VYnZmQOQKoKcGiWFwLsy2qMwVA+/HFUYJjvx2F+iaWeifgQG+cj0mKP9bmZWSp8IutoVd
HYCGsKY5SGyfsNZTbIQONXpykuySUJM+giWbRGT6+gZ/y+3QiAmjvwK+qHc7aRMfmE2t+5anB5sC
PPnPjKWujGhxZ1wMaLYb5aRMQkYplbORW/6jmx3X+vh+CgSzKQMiXQU9IwhCJ0Xa642hoExfJ62i
nGtD1IWdd2KecotamDFzdKJfgTE6/rayudfKKom6y6xgF5Daru0Ii+g98ZgHkHs73kO37lcXrkDU
avB6AbZyge6Bqm2YqnGonqEyZzbmr3KjWOOeN4l/jkPde71/RhZSY8BGXJibnRGYS+Ixpeq5MdGf
Dmi+pZjIAxHN/MiM0KJ2YCKmJopx3+68eXO6WK/szk6K71WBWAoYpmyr23qTPYSkJy1oBF6LTWu3
D5553+DCffqDttYgWgFWknnv5lhCiJvGvXr2bGoITr3DwlqsU6zcOWtmZsGoANEwZE1hBmGg02/8
R82mTq4r7/dHswCegDYLwOP/fzizZ0cMiWel6Dr1/JZu0IBjRY9AxD75B3k/2g0UMhS4SCQ137k1
w9MPz48OmOegm45WKvC1zgYoI5TPYmlQz/W+2Mof8jY2SlM0FHt4jr6k0/1hTptvbgzSC8heiMD8
KnP2HZZ6Bde1gXYWCjMUCW4oFNF8tAes6XMsRbPIPv/H0mw+/VoIIIZHtbMWmJ0uBcC17ivBiJpn
2ew4nV8J6aYr7HZgMtQtwC6Ea3vaRheeqULrSj0mqXZO9/RZfuaNNcmz5Zn718C82g8hQW7wJgPy
gXGADH/y96wlrmz25VnDQwNaWRJYAufpe4BSNKWVC+0sHtiPYst/l39AZGbyT/zKm3LREqKECZyD
JlUksa4nrEk8sVHqTjuDPqN4ol8K5NMsFDPB7jx+KCvbbvFyurQ2y3HUkdyGktdoSM9NcDE0yWSP
/iN3KHfKAxvp5S9IT/IJWXvhLzi+KRT6d5AzT07RwOzxHMxqR/AaPIvf3O9mjf146YK6tDFzrlqW
K1wYtRoC2qAl3Qc6wo7ln8yqV8gzFmoNKnw4en/wGkXj0Rx2wIUeVJiS1DsbUUXiU+du+NNg6JJe
7TlzGx5j9/5dsZAogkEAuDjkYtBkPGeRjNk2ZdQaBtmtQgo7wJNU2jXwnwGqwuCZJ7yVAAMg6BAs
1Ztd97nKgrI4txdfMJtbaA/7ELPCF5QGGroeiWIGlvBZ2fLm9YE3QO7xHrvUXhNXvL1LgIOYimfA
lIC5SZw91Aa1TDiQQXlnhR0tj98UJbcd/zB1Z92f4CU7UEvH3IIpcZJIuD6CpVxUVZNXzJnV8i3i
0K9i9BUHlG+tmfM9uxIgTL92dUOKSC5wyGLghQA2qnnz2CBEkPnII/4cM7iEo65MjQzqDCYvNMJK
vCnerBvS8KCsQzkK6lkTgvZ6ZHwAeMwwCtKZGR+4YsvmO5Vuco0o6ETzmFfP+w6hZEIPLGAm/vPY
n6SMSLyLKE1XBLv/Zv2PxlG85zzWR5dDBRv//11+ZJmjqc9dqbPoefJ3Qw/FMc/yfKOpjBrNCzKk
k8D/l5DmNYpJ3ZpygcA8QQ3M7aOd4K8gdG5cAkYJF4q4chI2vPE5IuRZknR6UaaB6plFNUDoVEEa
kYI4wYxDWjgBn/tm0Qzeys5ZsqyKE/M/NGhAdjztrAtvJ0o92AGZUj7LPYO+7h788r7A55uqxySH
kpbYShWlj5I2rBX6l5Z26lBCYhahEootM7/RMWXhQ0FBBvwGOAmOMB40NqKtlLoCR/JDElhNtgVR
ukwPo7+l6jHVIr3gDmyns5wTMPoIsuRPbdiNo1WVxJdPXAM0Zv6L951INQVQNVcWk73Ef8LikNQe
ejjtJn73E72VSBPp6o5/S7eS+MiqoxVS4nVWqe4F/O3+4byN4392MFjNJKT+0Fw4G6gsgrO0HpGO
g5TtCe+nEthjcEk2Re47eVUPRtnGvBGVQrsppOqxjmVwdQ3Fsy8njcFznqpLmmd0SfonmUYIvZhM
r4VECQkvJAIpwIdH2lTpN/e/+xYAMmHtNCDTEM9iCPN4Ugj4Th59NXaFSo03oPhLHnhG3gQx9A1C
ANjbHop5gtdbWo6zhpA4t6SE/q24Na4rRZIgU4zH4JRJnl9ubQagPC1H75xTSDnUXPZIcWTFsiOg
MCEFVjKS61OgvITcyu1zm3yBaRUvd1CNQxSDnceCoicLBVuyvptkttfpgtNxVsvaXW2EbldvAceU
vN/iapfVtCGuL1iYxZghm4N3sDSXZJGjTGCjKvVd2miqyTIoF3Ue65lD1gZ2FXIQ5W2ryhkDT9zy
AdNa6CshDR1zQ4Vwu6l1Rb0WTt68LUQwqvCaBG1X6IMg6p/dE20N3nVa+W4Zici00UqX2UjSJ7Fs
qxSywWoAKTSiulBtzWdHaKJVqVWHlG7UgV9DKNwmCfA1IJtHWR3CNbg6Zv7Op2yYg2LDd7lnNdCT
6DD8YUHMNepoKKV4Z4lG15lpaArekRPNyrcAzcnEgrDJMc6++D2P/u/cSaC3FROK6tj30NoS3WaS
qXA7STA07UVxfVFXmLV5nMLT2dJOyUr05sBPg9h68ncX920iQZwhSzrsqBdPJoGP966wTx4b5aEQ
NVLVb1n3e9jR0U7kceUe+snQ3tjG6xMVKvwJJpFr24PQ8dA2yH2XVx9weXiG/zQwgMaRIN82qs63
TiSeasliPYM3yo/4kX3qXkRz6A2J7jhdMUWeCCfpnKhG5xktY2rg31+7dG4dPpb24iPnDqkpJCUo
Mt8FXaJ2ZCq7F0xB2foHCXXD+siZ4g668m+C7yiPDG790uB0VlpZpp/C0GyqwIyAUziBWCf8xvVU
CegM7RpJ9d2qi8zscShe0sLsfdvLdNn7XTP7NreL5j0dKRHEfTB8lawhc7YCXFAvES61kWNoTegj
QlmbsLkZt4bI2OOA1oSHODapd4JQhliaTOQ0GuFiU3oUvlEh9Z61p5puSlBJ1EjuMr9F+TEABUHD
HZrtWL8rGukh8xpuwudogBxLuq2lNQznD+35vcHP8ggik7RiAqEmVz5UsoVmR1L1T6F/0Fo92ob0
tShI6iTRK1qa4LTRnP+enmjmRJIxBnu/tmTple+N4Vv2Nz7zJAIZnm2VwWhwY2vVUfZiIpRPuG1I
2rtoQx+m7hE97E6KbIHPXvnliRuldeNoU6RHoAyDSYN8LyuWOB7SfBcDVxqSltn4qp6jcJy9pKWR
K2bR70o7VB7zNzSp3PeECx4chSYZAH2EaMitSLOE+KBUtc8ysu/WkSUXOrDxhb8BE35rAKwVEz60
1VofDlmNdjUT7W+VnqKfayurujwcxDVRjyW3dPU5U1B3cYnEKcSMusrz3eGQiGj7tarI6FBED1iS
BS/1oIuiKbKRofJrdBoLp/PK8uz6amK+HxOR8V0mJUkSg+co17VKIZJsgVmpTBOCjvOV2b998iM2
RvSPy37iEAY91fVw0d4tiGXpB27NPjDwPHTsD4GvkioHniKdaBLNqBoImJO2HILmVsVxDIaNpq7S
2t28s/Alwj+NSFN+bd5yndCcL8RGCNxMlTqQ9IXag9TwvV20Cqd3Q5XuKyVWzxnXnfyarXep5vdG
lgwgBQs4/i2TG00f2Dgy+ILLvnPGW4N63z7t8YUQJoXKAA8SPNDvXc8V+pGUMKmC0G08wSlDamhK
qQPKXil2XllB05oVs0lpCyW5J8q8xOVeK61IAVz58/6ZuS1SotgN5i2EhVg4VZFnF7mci8IgJ1nk
ynYESBP3qljDAZdVJOq8t+ElpyT8e3QEVZB73/ItQGiyDDVfAR4WEEZpFqu0wGLwlRbErlw8pJpV
+uDkcbLopHiuIH9R5ZBUxEO7BftQy2alVkbqsW85f+7BGBCkk5RGBqDpW8cCWR17upqHW5iCFmCt
C9J3oIIrJlh5AN6kl2afPIUNFyeaE2ORQdwVubycCG6Pa8iiXVUBxRNDQqSkqS72WbDiaxd2M4pw
iESgr4Ek7jw7waTA+IZsGbslIBH7ao3cZtpqMzdy9fMzNxLyXQmcOn6eGx6U4aX7VoRt/tCq+lpi
/6cmdG0JWQj06wCMhNw3ckzXs6eUiZcJQRS7QzxufXoQhy1XKgev2RduMYpml73ng9PqiC0MRvTO
9/fbbQIU6R0gXMDlAtFBDsrs1+YTnhEbL/ACt+QmGizakWhAx6fVxoe0pCQpbXatd+V2v1ybnB2u
eABXFNdqgTuJiUR8Q2KBQwPW+zhKvxkkme6PcBrAbH6R3FVQ8wJZECj1ZgeqT7IeTJVK6ApBFxtB
M1aEzVid6ZRIv2/ptqiPuYQsJJB9moBbYx7ZZ0Xl95xCqZulu0F+9NsRtD/oNeN/I6MjfYCvNE7N
wuIo6fayetRqazyAn4c0FUn5XbRWwb0FuOB7wBuJFDrYpyfhwuu1VeqcUp6JqVszh26il+D1hHmS
Hj2LGUmebpKjipLkQKqT4GryqewdP0eaD7Jy6crU3NaVpk8RkT4AXHQiSJ+dp5ztkzIDV5Zbit95
fm7Lx4o5CQkkoQLTD4nsoamfulJvCKgVi1sPcn0IL/mGhzKleX+ZlrbfdGEAf4naD5zN9axEWdF3
HJQ43EYQEA5pTWqXAq2By81GhypFbCBIWHu/LBkFORM4fbAW8Cwzo1JUBVwShJEbB6rqiG3Fbrrm
navbHVBII554VFt5MS1kQH74E7DyEBifuCKuxzkUHsQ5BszqKH6Jw2ZQOGgy4L0hViR57hGMV6HJ
Naa6BgteOnASeHvQgs9O2bFZmMV3TU7xCKeuIrfjgQPDSZSg16Uux5W7a/Ir85OtgICKQ4IFJH7z
Zhuh6dhBUYMICQ7IHwkhLq8VJ7N0OfOXJqZlvXBtHu5mdPnTyA0qjnBqRJoRcfu3AOjCC5u+DwKB
plQV7WlP+pXS1NKOuTQ9C4ZkX9AQDhWRq+aSAmqWntFpzAGSlCt47iqZCtqpJLH//mwoeOGjd0kG
4nEegY1BwI2sVkVuPVA0zJ49oTACwddpn+M8Jmtb9NbLTuJIIgIeCTghePLZ9GZtFIwZxoh2Vc7K
OpWHinpfbEdufILo+aTkoESGj1jV4ZocyDCKVl0xaEKjZkpQIahjakbA2FtNJX8rdBBAbcWEu2Tk
V1vapwvqZrOh3IREN9q7wOBz/ak1iDHyZOSwHMmukZB2RaseUYWHCnpw4xatqWxlR2t8PYv7D1ME
XnUomCHzMbvB2UwaBHGQIldLKgNU3tA9f2ZGPUnPyHULpdXghd6ru4o10PPL+mtR0HRU54NGD91U
G9VAqjFnm6lZj89HPo9dNmvDA5OpaKFW4/hExcCNQGN/TEcouEmql+hD3r3/9V5E/gJ1NyA0oS7/
E6NfnD1J8KO8z+vYBTURum13gmR0hSmmoGT5dd/Sbes4tuClqdlVCWZVCEAJVezyB/Rcbt6U2Ko9
87V5C3UQCJixhSbMbR7pCqT+kiOFfpfjH+XVavRtTAvEr4rLDFKUk6D17MhDjlcYozBOXKSnKyPj
OTCORZCY/nsHeGVmdkEXahYntIsSNxkpupS34JoK+B3YY/q1XOfCO+pqRPPgli/8gG1UmBKeeXvM
iPKqvkM8WYUKjF6bSIGFVt8R1L6eV1aUv925wCoDBIhIbFJSnsUb4PGnbRnmiQu4mYmE+8fgVgdq
/abHiljUUAEu6YzqJO8g/jrs4D/Wgq8F53T1AdMHXu7eQQ4BU0wTt2RTjQyyFpt+NKTW/XEuZFMw
wRfjnMUVvpgBuZ9niZsbsndqOgPUcTzUesGFaTG8U535ciunzorVBd90ZXV2GcpqVULxBINTjt/l
V0JQm4oM8a3XkQnelLqw1c3h8/G+0QVfAZugwgY1HR58P4mWiwllfd4Hh0GduEyEFyWoUT/hNKBk
0bSRHrYhYzcd3+timq0BShdSz9NzHJgaAMuQU53rvqOC46NQ1MRuDHa+I637nIMr9sVG93OGAxhL
Kkb1ecq9vfhsNNSkj7NS2udZVmd6OETJS+DT9jtitKr9xnuvGpCKbhsGlByaWgZoHynAJFtyYl4a
LJWV8eBLI3hEwrLKZRQjOu2LgXSwZPVRJmZIKWqSycV98Cn0oR8aTU/L6AAh7z7Vs1SGRxClOu2M
+9O/eJQnEjB4aThAFJWuNzSftZJU5EXsIpNQM62hVoTzQY/gPSqa3u0lFKxVPQrBBtXp6O9FZ+v9
D+AXnBFU2v7zAbMjLYpsSiGKhYcydRqJBYS0CSFNHW0rqLELegTG2S+wU/aWCngpSiNWUBFpxzRg
WK7/lMxb8IJZjuun2seMh0RLngv5gGrL//CZgDqDHhXM88jgzC7xDo2vQ07HGOxhv8MP1qF7JhBB
yltaYWO0nSWXpFUJHkl64Td6Kb0x3kMCJHara2Ws9wjOo43nmShTRrxeRpu235QhPD4pFMKu6Sjc
UnvB84konwPjC7QmXmbXq9ogQc6MPRe72eAU8q4pIhIFFvKDAnqZqfC76UKzRm6/pRxpo7cBDPTe
NoQCS4T2HxQwi40qvGiDLnfoZnsd6NMAeENilAVDurWi+9INgDcUHvJ4z09Pt+tvZYIy7AaqxS6q
+q3hN3JuFMngEQ1TbqKcKpM4TjKnLJk1dqyFJ82EFARv0tSQA4Wba8vQVvKKSBYxSzLrO1UvVAAa
DOODlBT5inNeigFQeIT0CKJvcJbNQuJcKXypHENc6AIngs+6GUyqZS8o82zZqFgrlyz6DwS1UPEG
Rh//zQ4Vg/gybMDj4rIJ2pw4zaINqUGLVZ/lwUI9IHyNRmMI1tzWdFnMAkvh0uzMO3pqEHq0aBK3
kIlcnBTp0LA71cIBZaLd/5H2XcuRI0uyXwQzaPGaCVECxaJWLzCySUIjIRLy66+jZ+9OFaqWsLNr
o3qmbRhIFRkZEe5eDt5YrzxsLru4sNFB3ovMMoquaCBbLOGgVY0UQbLvaeyQg0BnEdSyPmU0qzek
lV9QDDFvI0RDiSOMdtdQwxVxk6Kp3wKX9fQjjbtAXfmka/4M/TKguTXQOoMK9fmmEitJiFtBQGwU
Wd0OPLRoHeHagyw02gEi1NFeYlVIRSGPaYuO3ZXn5bX0gAIXZeHhhdI4uLLOzadGEIHTPC2eIEpE
9OTVGFHdUzeCsVMUrxi4l4V3tdk48ZrU29VoG0ZlddaBQO5x4SFVKUcXUQfLvUaG6q4RC9uCMEiQ
OGmX01pktNFfOu4Dy0/C3NX0Bq4Rb8HSAcx+klDIiyDSCV6xmyF+NjNbDChY+H5341eOIXRaEYIj
NYic1fIYCiPXEimXiicoVVNB2YZNB06Mg7XWX3OlPoQOJry4rTk9qaNJ5HwZqqrVzTJViqfMrx+E
bU4aCvEscn8v3f+pibzG5XgtJ3hmb7Hr+qnoeB3BHiOHyFV/ZtDG/fd0c5v6OnkpoWf+1EAtcfX2
vnLiz+wuLpqikBpzSuTiqfuDd0Cq7ovoozA8jZWgzICKU22SQDuAo0scHhphH+BzSjtLnQHQoXbP
SodlK52kV87f2RfNW+AkoBQmVQ/w7CyeUCSfUQKl3Yk5dv1ApOi7GVbJQq7aQ6uaCH5KgDqX7ELj
mMVGU8LeOAA+uUGylWyZFz0MWHN01lOR0PIwo2ScrqJ00xP7K98HDXn+fWf/7ZRY+N45Nvnv71gc
v7wD5DiysAP2oCEhFlFQECagc8W++27fvMb2C7S0lmT39NB/3t2tpV+vpYLP7C+u8abolEqq5nkn
aGcFB2Ht49XCEm/YsQDDj/AojO278PP3cV+rdJzaXTIPxWMLlokY427pqBGA7PHIplkAeQvPVra/
G7vyQDqztbxW1T7OzAhjNI19BxbYhN8G4/MQfq82xlxLEZ2ZWlyluZmqbFQwLOWYA16DTAyQwd2+
6fG0JbV6k7z3aFE8BGsZ7eue6999tCysaGGIoCLCiR6lDatIy6h4EJ/FaZd+ozNnSm0BtCvMqR5k
fSVfc9U5n1he+DBsn77PJsyuqNzpElrpEneA8NxqcHzVZ82pbJC8onFiyaZR97qg6iF6OjVhP/c8
am4uAewABvytAN1hY67tpG79Ib+IWktF07WSG+QncxQJrXqNvXzeMpfH9t+PWbiropWyaJCwzkl5
6CJnwLtGoFBdAAw+Q9/OPreFtbzY9V38r8n590885PzoBbkM5lnRfClxOXhR1Vf0FUurVCLLw4mK
ENj+T/ShFktaD0NvjQoffLm+QUuNTvGo7G7E/IBHnNA5wgpOZumELuwtrqM+kPS+1yAQxZwOoPrk
yJ6Qu7ADwokE9GFEvnI7Olib393C4gr4L6voCQV/D5IJyyNTS2iga3g9+GO1j4MaRMHIhVVvdUWU
4MvMXLWNVuKYxRLOFg2gj8A2P3eAIuQ+X8KpqtOsLXrobtnVoSQfuzXM47wwJ9vywsDiNmkUvROE
eBj8XjkwLSJ18J/P2dkIFteFgqSzqLYYgZ4OTp8mtC0J2AdSTSGZbOC+KMPS/n2ZFs+95Zj+btaT
fT+AhiRtBZiUKmjxaQc8DCDGsbIyS8d9YWVxR4xhFlilCtUwdAG6yqvi8k9f242v3AmQjWQvv49p
ee3/lzk8OCDSiYT+UtWSg/o4V3vs+J5Gt5D22kLWkqhE8xpX81Q7Rpa08UCu6N9MAyTaBGBRc4CL
v37/jGsHHcv5/z/DWj47EoC+zBJi5n6abLsxJJOi0wpwha7VSZrYYtgSY6KKqK+EPfM+vNyn/9pd
znYm1mnYYfjZtnzsneCt9ct7cWWvLu/ExSRb4uIyBsFKMuUW1PTMBhT5ttQSuY9nBff3qn1VYuaI
6LBk1qeaamREGggFrz5dSyFc377/DnXxpAjA1AvCcwz18ZaukQiubCOkjc4dSsCKGizX+OGhrBIB
2sUgY7H16MAx1ESgDeL4ybCD/L6KHNAcTYXbQEulIhk6laHs3Xpd5bIu2KppSafJA3qBWzcNNDd+
32fX/R6yaCggzeJUi9sS/endyC0c4Vb0GrSxAXZtobboBJLzfzO0cLC1npg1iNJwil3oXW137WZN
2Ol/2FT/jmXhYoUBmiVphCPDwdiQ4NRKrkEkO/roQGl4Z0Pzm/4+puuHFLkSFN+gjYf+kfNFNqWw
VYNEHPxYQosi1BdqXpOs+27RsGEATh3cJNxt47WWhUVc98/pOTG7cPUTKDG0PMJcDuKDFTKSvYRq
QIRw7ZRePSD/beci9RFZuinWKuwo1oeZedmt0HnjE+CE8w6O3rrwvbHLTiETl/HPmK6hgq+EAchh
iggAkIxC49ci9SKXWpgAJwMvEYvA7AhOX/5Ag8OdQEgvx50rDE9CsF1Z0/nUXzjAE6MLB5i1PUcD
FIxCq/nOFNAlGAGjxXboZdC0fQiyPflZNbKtiPMaFXgVsZWYa9ke9c/ywr0jeWUA/7AsoUvQpOrl
SYLr1/LCU/hjq6QOD5p3qXJVsXNaY9xWfYXUqh2Buq6AFE4qPXQAS8kR26Yh1JDeDevQZsEuD1eu
h2U67OLj5j1zcuf3NRTlwHMHv6ZrrhbkNrdug9ZTBjuoDz2m5F4atyUE739flvkkXazKzAUHp4xI
bfkoLXKWB1M/mw1COoUeV2iWh4dasD6mQXNMU/gP837/DPTE4mIfKGMk11MLi9qDsHkMbqXdsJNv
K9vaxishx3XHdWJqeRvmcRZVA0w1uSO5j4Gt25p340D01ctu/DUmhute68Tc4t4rqrhI0PY8+IJk
jxOFoqfuCz9Cbpd3BV1L5yyblS/mcXERRqaVxoDbD35ZaNtpajdhhQ5bmWi+DnKL6NCoEn7rWUE6
s0AGIIQYIoo5E66jWvnfxKsz/hGkWRaUtxdLqkNBjJWhjE9pPbk7aPJjqaxsm8t9qgNJB1EeE69h
ANkWrpk15aCETBr9V7RGOPCIa4HFpU+EAVTqkQPFL1BvPT9/09go8VjCgBEWj0JNG5DQIZ8Rq05V
MShHv8lltxKLXh3TrHUGHwxw2BInE4CJkU+o4/jKa4/+rYRCtuC2nds7fj/jf/Fl54ccQzoxtFgf
WeSQzBthCKdbpvwTKUZlMz4rtkTineEMTrxt3O/agQRaBSCCbd32nw9rGlnXRwtkHgp9uEz+VoJO
HBwAAfqg1ZhgWachram6F+y1pofLCxwDhTLkjAXGz1vyNlhB1RR6po9+btIAih9m5UiJ3awSDl8d
y4mdxdlLIY031ao2+smjqJOi9oSc1C+1eNfKbCUWWlb/cc7Px7S4GAQpi0suGqM/uCkxHe6C28eD
WO7OpOMNmUAxZc1/0NoBOwpNvRL+bVeQXU1ndptgNQK/DF7Ov2cR2VapxVIpN/E9eCpliRvoDRT6
VkZ93QgoJhEwgGRh2TtaDV2mhD2M6KrLUeYdJ6wiX3FbVxz2PJR/rSxiZwutf6UuwIqavBTGfe8V
EBZGDJQp733oWEZOlUFbGdnlwwDoQYg9g/IPRwHn4NzPqJE5QosHNo3UTaw/feIZ/Ka0qAUw8u/H
/somRXltJlGepxEVnnNLo5SrStlUgx+kpH4MQM24D471zrr93cyVpQLFmj7TQuNdD634czNcMkcr
bdLJLxMRc9YeS8uf4sr53cqV+AhJK/R+zHcMjCwvgLbkfOinZPINdmT3tV9iVHm5UVqCNsABhPEg
OM/wbytmL5drZhYAAQU2oaRflMMNBIxGWmB05kEgx2LLXdFhzoRHkOB8t64S0RG0H2tJrculO7c6
//6JrwTyZ+pLDVYbVaMy2xfoqRmopjyGSUJ5vFkZ5ByYnN8P5+YWO0WdYSEah7kpdYPooNbgn6kf
u34X3KeZ1xqCoyqOMLMsR5Az7D7/b+aXOyhMdegn8nzy+R/zqUfHEUMV2IVmUO2FLgglYgTga9WD
lXVdkqvyCtgPVhSTX8QlVcXXSn8ZX0Xkgvr+5/fhXbcEeVcgrtE7Yi78pdq0GW4LAdukfUiEJzF4
j+ofJfhmaww4VxJ6WMZZkxz9Bdisf0V9T3aNaXVtXI7R5CetYVdJ7KRVTHDhCkgkNp1bMVoGGaDH
/igJd+V7x5sVTmPp8v6dvwCyVLI29ygvO+KnDM26I88mP9oyh0c2izboVaud4CG6t3YBfQCv8V30
nb78PsWXsdtsdsa8oOUffAuLKZZzkYtWiP07optDRz+FJ03QQyCcZ7QydvL97+au3Bvn9uYlP5lo
OW95XpvwRaN4EKaH5oNR5E8BYo5NUk5b5EtWLo3rE4sJBTs9+oAueFtBEZEzo2TgsHRBWOAc6iOa
Duc/tioJyFeC4m24cjte9UEnJhdOwWyVoQn7cvJFKu1BhLbTtgZZy0Qs22KwVzCV/1pZsrHWRph2
0QQrrVMcZfo4kYhOm+P9Z0feQqDT8U6nmQfGPluhK+H31c16YnpxExvAkvJUhAvgU0VjFTXoqQYp
yBHo15X9cnlFng9SXuwXS+eSxmBJBWGnHNp6Ptna5KbiI8teQatURhqovz1ZDGlZSlu8FOjYbHm7
4mjnqPTCzZ8MeL4GTrZt3RRmM1jYRFbwFluf6bByLq56upOfP9s/+fnmBBRTFFXzWublvRk8Z8pR
ruxUXXv7XsnkAJmCFnX8BRZjvDvPLRW1FjRZjV0zuKB0eZ42Ayk3fJPZhnssiLKTKByBC34agGNe
Vq1fuy5PrS/msQ/bphMSWNd3movqAc0pJBUO9cZwYjpQfAANaG2rhwScouoeKXaykspadtH8PTZo
JZvjSDxadWvhgUA/JrGwwVRzt3GEI3pOndDV7MYpt/KI3CzaIblBkHKWMxd6oIyuJjuuuQfw1QFW
B5EblKYXk4Dy19h0UTf57Jm3NL2vH4tb+cPo7OKmf5H3QPtCegzapPv+uIbT1q8uwIntxUYztMws
VLGd/MqpyIge4Hpb3w7b4AdMn3dIu6g2+oi8kH68lfRZwyuopV8g+3SevJunJ5PE1KL3GfkI6Zv3
2JAtqI6IgL4n58MP6eD4N/WN7GqUew9P/V6/X4spr/md05mbvcXJMWmnzJBZjpkDq7rP97kPMY4V
hzPv/+VJR7so+tXBZ4kH5CJ+LJsiG7Nmgu8Os4PGohyUR425EUQxQ+fhJBzyHphPpWg6ynQQbBis
2uZ1m6A8FCru7x9zzesAG4cXCLrLgC5ZXM5c7KSxiuXJj6s/RnQsshXveul1MEiwrqJJAl2r4jLm
yNDgF6iRZvpcpWgia/0CxOG/D+FKtR6N/zIIGrHdkX1aBhix3KiZ0SeBbz5VzyLY79AiSDN3oKIr
b0dbJ2Dhy5z+5XezV9wczIL7D/3ukjRztp/vFC0C9V8j14HvlpEzveQV2Xaf6iNCKojkeiUZt+oL
2v1BOQMqFeF2WHnZXbmcYV9HZIUDDjezpM8W8lDpW5B/+Xsro/pOfhZu0vfiayDy1nq3Dr3NHqtb
DiLYZqNR5Va8WYPtXjoZMBGAil81RXRdK8uWNXQwBUEp64Ef5iDkgAbCeKsJt0iQIaHZyytPzL9p
yvNTc25tcWokXkoW04wAFWpGhGP8IZCZRkf2ekdz43uwPbqpp9sDQVqQPN7rdkhub17QtXgj0fy2
3w6OaMtu54loCpgcCNHYv++Hy5MErWekzoDxRscuGjbPt4MVTanB0jDwo6IiKgDLa2IrS4wFrpVz
C4sNB2LCLOCDYPmqJ7jaa+Oxp9JpnroX66m+YQ+FJ91Ga9nJK9H0udHFZR7kALmCMD3wm3u+n8DL
PDkFTUlB19oqrngKpENAyQYCLMiFLi9Nsy+jfDDx/oGsPFSrbnJHSe9UKYWn/32hrh1cS4R+J4xh
neS/4fyJiw8Y7znUwAU/ByvRIbrttso+e2CHUiTqVtwGm+hm9LUndR8egxvBX2POXA4UFcUZWA4I
rQXaHQCIzzeKlOvdUJWK4AtI0YXxV1F2JINGZ600lFUrg71mDEEAsnQYK1LZC2OBOMo6m5LwwJtt
cYvbZZOHEzELAHenFSqFpTuYx3VqarFT+FjXAIOm4UEJgi1U7YDRrwS3apCoC6FplyBLIIZrT5Tl
43JpdBHoDGNYgpoH46sfj2Zixwd9m8LbYot+/r5rLoK6fyyps7tHjRIduufLhlSkUkBqCfsBYqa+
TEs3sxO73iOlmyFogb6qUxPm5kfrdk0E9OIQLm3Pq3yyY/WmVZMWaADfgv5QGz7qk9f3m/AQb4fy
J5zAKRl//T7cq/OK8B1d56jnAHx9bnFkcmA0AuZV4p6s2dUgEvE1YSExgvtxa8T/acj8d4Rwmqh4
w4fiWjm3x9JezqYUm2eKs4dsYHbVFURqQqTVtspTlD/I8VMYzGjmih2T7C4zStqAsX0m0QL+qPyW
p5j8PgUXccXim5YkMpk01JDnwBxYEUGC8Rjs2kP6NPbwEqnPfAAibtrtLHRLVhsQr50lcE+gXIcA
ac6pnk9HxPuijdIS1HBopzwkf8qX4K08tp5BQ0ivTIrbRETwlafRFbZrGixLSjDcXrB8Ynyx9lJf
taNZwngFJYDcGfb8mH/olNH0EPtaRBGcj/vOER9uhNsOSK414P8yBId9VUYnwEwzYCE+XoTgTIV7
bCHlfAgLL2+PTXQ3BLeytAbbWjOzONBK0Y9S1cJM89PtJrriDZfhwN9BgPoW8PwZrP33lXRyZEVN
igsESHC8ZvcWxPU2bNOVhN7f9MtpSDTbUDQwmaKEAPauJTwrgs4J3tlddAAVpVe65m6y811z0DYH
wdG/mgMDonFn2dOhvAMH7DFAlmazQbkBRarsYKGm/58fmLPvWdwAWWECrwIe10NTP3fmO+qAhIEi
D5xlb2b1NDY2Nk8N2eD6q/HTlnTgWs2fNOR2fv+OK4fn7DMWd4JpxYYQy5iWDLS7FlrbLeVOFcCq
v1NSL9FWrF3Ub7EKGgosUOuZVaLw7D8/q3UeAZXHhvgQMYhEpVR64QUZRwIOX6gHTDmahktHPQ4O
Eg4/4160o4owQDfo5vdhXxRh/vkQpHdBwYn0y9+452TL9UY2KpHexwdreJA1Uig3fQj53Hgg0SY9
Ivl50NaeAH/RWIstqCGEAhP43AePnM/54KUBCLLBGmMQj/mGWw0A8bu1sUtUN74bio1iuWoF7DlE
RL5CNyeR6eM9xMyVNbhIrs9DP/2M+TSeDF2AFlsf6lN8UMKPXmpoiX7RoDnmtwHIzoZ9Wz7KpV1C
JwywbEF7+X3ir9yVQH7OPdRgDUeNbeEvhzoCF0VoJIdUfzFBVxuAPFYKSPrOoLgWQ5+vKFdZdC7i
OvQlwLUAkisjQ3sBF4KyUVWmWTUccsKQIAFnLW2ITmWnu9Xp9Ir//P55+zbaYBCmE3mpSWpDSwb5
kxJ9DBOile+/ikQTnSgaijctseweDyNqiwju96FdIlEGIipo8vw+V8tkK57KJp7qqHsiMaWDJPt8
oabSStsWLbCHrnyMhZBA31mLVg7CheudbSDCnxH5YHFaIgizKOrCgHXDoTVK0oO8MQVs9fdhSEuY
ojEPBLk90QJkVME4FovecqHPrCgaDyN9P+w7e0Nfa3v6AzqJDbKeMv0cyEtM3nPM4KvqkKNb2GDk
R18vPT4ewYtKyPb9cfsHKir2yyxA83B3pxB753f07Scnu95ViU5ukRrCAzajm7mp5kby8Mva/uno
x0/rpJD9y2hPf/SjCkiWgn/96lwN/y+t3QeTDNQk6TYjN0iyaUek6D1f8V56+60gT35GnJb+PicX
x2AxI4sQzqxFdKKOIWbEm5pHTbDFP0OBrSmCo2RrFSv5AGWe4DPPc25uWZcUOta3qgFz+8P7QaR2
Sp4Z2R6+3rfe/cE+HLe1gz99Z7f78Pzv2nvd2L+P96/u8G9fsHhb5fGQ5L2EL9DfuV37Ot2+H91v
1711bAc+nzw4HfF04hFn49z49HnjO4Tckh3xPmyTrm3Jax7hZEMuFUv1UVVDY8LXpKRyXg26Ss26
sr5Lrvcu0uPE6mGAQ9wC/Qq45H7ab+GP3jpAYRbY9NvJafbqMYvvgBAV7eIVcua/z/llTL5Y9YWj
b0wTHOEVPoKVtyKac9HrLM8AOoIYHTrK0ZcQ7Bn4GwASDdH7g9JxWgAbvBbcrU32IkQtuiAICxWf
4T4XONSH1yMjIt2n5AA2F/pIcPgo9sCr695z3P++59zuPP/hRaF0/3SHE/i1tvyXNzEo1UHljnID
EsvAjcvnnjXoOmssYxAz5jL6Y7ZN89Swwq7e4+IFrOqsSexc9EEIUoyHPqBig277BmB+AiCClaxJ
kS/lUWf3CBHLmU8dnYcgt12cDUMwkl4TpuzwKkDVzebbcF/Ywk12HOzCJBrE3yB4YEtevTG3mCDu
gdE2gLO0wXttV+5PcuBPxVrb/5U5kvGqQJwGzl00Gf9NqZ6GCZVQNFIRNYe4YGhiBoL+gMsotYMy
ED1LDrgja2HlSePAHTDS8T9qIVtbcBLnN6mRZXY2FpFbmHLsFNaYe33DhINo6KEzxeIaWuTypsS3
qmDIn9OryFYtdvogq5PB5KQ5lOytVSCsnD8kwxrg+9KJzkawUjORrY6nyvmmqQwrqjoLRvQ5a/sI
oP0EUhqT6GtcYSAPmH/WubtEfQF7QlfQ+Drvj3NbA5NZpdTC8IioBpwnGVr0JkiTQF1dbUPpI1S7
5M8UDZlIIesDSKog8O9xhLSsB2hSAL3VMS/8ugdfqh1DfOa9LirpZhyF+IdlqT5rz/YWnsYKsI9Z
iXC8t1hwnJDqe66LvgRHV6+BlqSrO3RRdrXQhRsFRRWvF+Rw8KR2Kh4jEKZpNNGjAdITQYZGGw3S
it44YS+RYGCCtM20Lnuput4EC7ZSDwBk9yr/qobEfK5ZFSnbEtSzLQV1IwiKZSObnsWqaRqQg1U5
G0tfKxuQExEQ2onJT6QYQQiMnxlA0Aotpk0/uUzVCraNWysf3Tg1exmQ57ZNPsdW0BDMKUrN7UTr
JkQS8QiyHT3k01iTMVViUMeUqQriHT3SKztr4kS7UZnJ8m1jFQDESWUMlrxAaUEEpWvZFNBxStB9
mXaNIjrdrBlGlSo1c0+e9Dbe4FPQfiOEjH/xELsHXcoqyyiqu6Bsz0S0xJkGfjDYX3T+wsxgwKHW
eKzv1V4An3kOSo0tUM7DfZWlNXD6TCv9KNN5Z3el1NwNuRi+TEnOP2s1l0XKQKp7kJPU4uhiAmVS
ZchW5SWiyASSjSrvbWnsNFtjKTidwrJJQKBfminoB9u+/h5A9iXZmsHqzIY+VIULShmTxB1jJQ3w
9hO1bclz+buC4IjgFWohoP5cCOAwYeYwuYUxL/egtIZGzCznEajPBB56EIHIHwNDBB5JjrUQ1ExJ
VAs2B1h/QsY27VXKrULMnRnScciamZm7r9PyWBRR9qDxjGUkBK48dvO6DDiZxqy+Y0EsJfsJUoQY
UxlxL+7LQKJMEOVxY1QW3/eDOM4K8FL4neosFrYKA9vkNq653LgMyJOEjEzUvhJWGxAO6VlmObKg
ZAqpB8CeawV8GTTqtGDYtJBLbkldNaJkW2oa/WG52f6xlA6ApERoOLDZ2gA4DStM/iw0UgfOQH3C
eoUhbyFqrss16A/MqcudrARBrq2rnYVMtZrWT2kqGyJUWixw4At5Eyt2bekhBL46ZAjBmSWNdBw7
cIQkkRj9aIBJgrKkHjWvTCJJoopgMJgU0QhlxlgNl0lAPNhtbKJTXpmkdtz1UHsWDgawseahEYBb
c6QiZshgaJMqU1Riuo+hr63HIRD1ux7TeNeK3PKyAr3MFGTgw1cHYkTopsVIkVNJnFCLixlXnic1
Tp5yAXTioaZHAZEHC7mstgsxfhZgixFjaPUXMe8NrChkD7+BjSjwRqpB6BgmMY4+x+2XEoUDS4Tu
fd5AfykAqxdYS0orI0aTMWCGhj59ltqUpxS56vpzKIZhKwn5GIO8RIv2hRFZlVOaXWjRGau2GZgF
lifMIuvxBWOKDSLmMmnN0ngVKqWoN1LSZh3ysEkw2VOQR45Y1fMNzzThMCYSkg+gVK2eylLLW78z
5QyzlcbCrKYj518Z7ytQxrQtPjSe9MykXMulGJwesQx5WiaCzolDEe4RnR0VCiIBwAMg2tTwVgOi
XfvS6qAHIUUfWRi0rudoRgxq6ckAfHG0kYLQP2uDI+6bGgbRkkiM08cizoePsq/SCOjcxIA6STQv
ambFqEkaSQlSqx6kI/Mmg0OwZF7vhAAoFJIWOhwWlzOtcCZjEpVNApzmZwsBJwPAr0DUHEWqwthH
A2wDAqQxQO0G78Ge9KKSStAKGLEQXW/1uiNJyahBcsjq8U5WJ15SEYSKr7rEmQpa9JZ1xKpH0XKK
IZTBPBg35l2bFIgxkzRst4UeJc9RXhmCZ7RF/mIVilBvTath3iQObemBpo1JBGsipG7Gcss8RJEV
J3dQeAllW2hyMFmjENPvhzZM5vwQoFykzvTs0EwV071pEPiDVabCDVLCafbQg+kH5GBiyyR0Cqqz
CJESAmYHr/+KgnQ/EkWa+GfTGhZ3kCKIPwa0pT6MLGkUInemdgd2VF5RszDqx4lnqIoo5aBpFKhi
BfglIxc7z0TQODmZ1SKjHIdDm29VNWjAu2OGZeEJcaZ3JAkr9linKLxvJL0VdK/RxuA4SLhpqJ52
GLSg5sbn0BRVepy0quM0z4AxeBC1GtUKVQmq8jA0pXkodcgcwRMZLLIVlskp7c2Kt7bca+G4h3Rc
BPlgUYIkUDMqReEUIbdQTA/w9VTC/iypjg4mTGOSZGAzHCCxjEgD8lrQrdWmfR5VUCNQa9UERbnM
w5JKMrLINFLq5g2N0MY9i/voDW+2PsEFLYESWLPiofabPqjaTZoLw12KJs3ErWIRMVCmWQxVnWkU
HFFsIY8Bzq0eNOiRKeOMp6a2lUNeQjpJTkTrGVCRSSBmCB0aWyvqtiOmwKf3UBMxCQEmGvxsQq9+
KF0pKLQA+h9KiGUuu1GBPC4JJDEYtlpVQ4kE5cE4RoTejuED0vBWaudtA968LgIXEZwC07NdOKah
cdfFFnZRmYsGp10pdiAem7uzbfhzDU1OohEVQOthc9PAaspnM9RFcKo3g4AW6SzkiafyUi0cMazD
n0FLh9LJE804oqFozpwoRp/aWS9knDR6X+GAxugWswMkQ2tb6JncQujZEEQIMyuw4rVhhX4HWUBI
M9R1xHdYC/Eo6MkY7BupzaMNFCWE0BsCq9O9TmL80YjNIqFdUDaiW+l5Wu3DOBb2QhCWX0WiZfej
1kGkh0cZ2gr0sGxjxwp5Dy6wiqnN1ppUNfeZMM7sCGEBVgjQACD1yRS5k1zQrXd3mcq78IEpaVUf
zbKJwkeNc/kp58wExzVqZ81e5/LY4TYfQfYElF0lxs8FH0Rkc9UAZSZEHnA3fKjGHko3iFLpyCeO
xg5eti8MZOE/U5eVBWhjVLnfoAs2DgkCd0tyA15liPUQg6KTJ1e6CK9kpndum0ox1G1A/ekwozJL
QI95r21CGYyo91NhyZFtllWBt1oKXo+HYAik0BbHAFTtosF6OxSDTPWNzpgSe2raMvSmqGboAAUJ
orXFgwaPYGlIu+JDCC0jfAhwhnIiCGgLs/vW7EVEWCniJ0QLptGPDyxlnXxT4KuY3RmD8sKxO97l
QJdKN5jwtz7iYX7HYjwxiYV23ldFEoaIKgDU3DdCOP3RuGhGDvTc8rsclcMd60y8Vbo4Sx/CQEtA
+9nm4r0ymCgCz5cuwspMNr+QUIjeUegax/s8SM3QLfKwQvjQ1lrkilExlTRqpQj0+CULExoXXRUR
hojhACWu4Y+adaZJ+ripLOhzxQGa7fQaa1jjElMIVPhU/K4c5l8RFAUqN2dt/ZNnLHiqjE5qnAqu
MaNKrJnQLDaB10O1qQ5jJ8gNJSLdlKPMOxYdOMZqRWxonBjhTYJuIwQuYiXf4g7RM5KaY/HGRoQ5
pLE6PCrGuMc5GtIJ1Pl5iFkmZh9HFt4fWTd+S9xI7qQ0mAD24/kfC15tVkXs4BihhQg6E4Qa1otc
aDqiDkEvWkALlPFgxU2Et4uoTLkjJ7gNSh5Zd+1g5M/lIAVeWsio6AiW5qWTaL6EYOP2O6Ho7iDx
FgQ0UwOIhSldLb1bkYjMTdRWCZaDmyo4RTU13UBdzcCCslaPPCMUK+5EVTsUO7kVy86JNYi0kUGc
wECCOr+q2o3K6/4GU4T4OzZrpNUzsLCh2lSVwi7U8DB2tCGtngO5RRI8MhHmkymDCAERogF4uobL
5uDwIbUMJ61ZhOdd9f8oOpPluHEgiH4RIwjuvJK9SbIsWbJlyxeGt+EKgAQXEPz6eTrNwTF2dxMs
VGVmZeI9RTNSRe0pXrWvTwwzh6J1PyCKANTZ4hrSZmxKr0vz6Z+zKb95ONcNPpldK7vr1uXzQtni
+nlk/NLmarpY3sW1aftb6G1RcAp8M85fUrSZkheTO2u4RrW3dSf2vXF6SYdwKJW/YviyRUApfv3R
aQThQI/m7yQ+lgTEp1mhRUasJndn8mNVKv4eLh0DxxhZMnu9rJvQxyyb/eytJpeFTfo+hgNAaofe
f9tN6TTRg4Wux+McU6kJejYQ7gTpxAr43RIUUSRBuD7UMRvXMpZ8qzyy+lOwtjKnsxLZ/dSuO0rJ
BKFtcWTeeBS9n++QjW36ow5aXLtm5VaEt7vD1T+OVP60hzoai2GqE4ipNe6TIpplT1jk8OHYCTPi
/lR1Ovi4z+ZDd2qWZNNse4zqi+5776+frSkYW75JLBAXM6gSbzrMizfOky7ztsWrLDbRl3mwS3aO
ZpPOxeTVe10YGaSPXpPHbekiiJKCpW34kWlp6UQtMvb/DNQNPhDRFj1M/Blhd1s8PLFjxtguw17+
2wLbfxZ9U6tzNhpeyS5RWVsOdE11ObR9mOIDn8bsUHSKzxRHm3v2/aYzFz+g0FBRpvQrJ6953WyT
gdX5Te2dRD7g7TyowDztu67NeTjYSMaWih+Av0PbZ1lHfneup75lhNoyknWOoB9KPxmVLRO7qs9r
ArlQiw5TVBq3o2aM3Tdswjfrk+HJLsL3JRy6F2z1E3CmlnbY1z1ZfvIjKIR4On8i3om3gdC6SPBj
yWDs/3XSCIKz45oy2GxZ7s55cjR/3DofL0trI3cKKyAO/peue+CXNXjcikR/ljFDK7966r26YIh+
CR1q/+ybLmHPUvRhcgrQHNSFICzvjWq9y1Nfd/1yq9LGJaeMye49G6rIJ98tkU+yPfbknHtD8+6Y
VoGF1niJi2mkHcLJd8ieWMxVOBIMjqobGK/NX2y8hvoatX2D9WIS++vZrnFLvh4l+CZhUlHWGz2I
Ioiy+l1E0abuGSa0oCVcwS3bzGNcRVh5EGZQDZM+p07U4lyHSX8bbefSM/ZezZ9p2OSzBo9ubsHU
h9NtkvM0vo55PXBZr/6sS7spRCTDJGVNbpUy7SVrjiU6ZbqX290ipPmBZ3LGzTjHmDNLOR7lxxWa
FtHhj4zBJAE3ZS2jUdyOYZ/6K1nAS3gRDf1u1uKLW2pMYw4uj1CQMO0J8ZTUHZV7V/78ZAKhaa57
L+C9Jy0KNzvtBc0nbYRZH2KzMjCyIgg/gkA2p9cHwL+xdtwc+KSI9aNSBmzJjk2EYXKzyHAsEo4g
UPveVfxcQTRup7nZo6w0LXPACWz4jb9uv7JsA+LU1PH6/ci03stlMpphzIOqfJKeP4PALMBRRb6z
3XEfxmJv6agWk50I0kjZ6eIkBKUwUS3Ir2AvoUjTjiyDmvF5okLNgXpIuqDyT9q3w+cwl/lYMBxR
7Q5fRWFpwzrqyjCt0bv3c63Tc6WPHo8VqSb0mQSPCEpfG56t6PrjVVlNL6k+lloKF1beVM5DAocA
wg5xnzGe/PMP7b0fU7yIS0J3vXBp9lFIUDLb7YVK1iV/Gps6rwD7+/RpNLXNgQl3oegue74GKUo4
kmhTB9ltCGP5MxfT8RZ4gWPjY/P2/wJ57Mwy4SowK49wq84qV73kk8eJt0HP/ZeGNdf4iqLgu9dl
G/NF3AN/5UBWE2+ycpcxo0QzvK8fVe9gz/LCPD0iDhuiOXlcMfjCC90NKQEhQUuNXYl8z85D55EQ
0rh0nUvb7X5WdhX+H2WzJ8t7OCts8pquNlHBeA3a09j1+JXZNfyrXJgA36g4eN0mN2NMNtMbYXca
8TLrtNEh1vK65w7NQ/ln65NclclHhw84aCQFfK7DDzmGXlW5LIJtgCEfqGO2ZXiqpPM85q4tZcMn
6PVTZV12nDN/H+sT4SJh+CT2al/KnnLwbxj73C+2yNeP2qgQaLDV8/dAxAN2sf6xPGbZpNuT0+A0
Rdvg6vqY933S3JJ0m8UlcDYMLp23wQc3vVS8ZKIKtwtcj8WLJP7wfusD49cnbxNhd9uo7c953A3e
KWgTACagpLQtpyPW7VPsvK59sGGn6mIWAgcVY0k3Iroqa6PSTevyJ2wWMZ5ioJXsnAcIQstRyDbD
WzMKfmcsuvJsjn7aMGg3UXA+wno25WYC+z3b0u2zJK6WWwBr/bUM6sn89FYvp3ud1xgXbzUQ6Kma
jlgnK8bkh40/IMgdJeSdzj1t70btN1M5OhHqs6fW+JaD5riTZC1AFKqW4pauDCDnPB9ke1VOyqyA
+smppbWXfZ4WjwCkqaGr0sW2UxpO5AuG7Ic6LmzPgc+stRleJtkPQMZWJ+m1W3D1LDsaq6zYXLYb
4H4dsqDD6hMZJV2UVaWQtQ+4LGFWL/lkQIYn5rKGuEf8CnGX9voTYk4Jpmea6GGOptTc6vpjtJj6
nVes4opA7A6giV4ulWYpxbSn02lVwf6z45RpMsqHnqZ3zFpwrbwZT3YLuntvTaSHWMYLAWH4ETFt
77kBabOi8YEUGKCcHbD0M8bq5JrnTG03Q2b8TETl7luwb6k/Lc3q8xHiFUEBJhLY8xy6/ZM1GTWw
dv4boE7vTgIzTBomxdInrcykCbpk3XIhto+uDaRoyf4TbY4Ju6e32b8GY8rV2jmk/idMPHx1oxGR
uhSc0T8bj4uuwEVNek0duPCPNTTVLzoy15RNt7eke47TGMw3vQui3NPJl959J9RkL8fGfwqYJDi4
LFynAHcfsKkPv5sMWMitLj2h7s/MJVZz8tpPor+39ZCwZjxGU0w6JTuyb/W29+MXb9hq4Rf28Nug
yLqc7Je9R0A97btzUFZrReguqEoJvhLGhT/o7TiZvsLSNgUi/uHanQ5J686+EMtd/YibI/4zVd2h
fvSKNvN55gqJvwZc2u7uqHrRPPMpd7LB/DnmasOnLnjw4yqoflptDh6YmsZPYrRyK1U+1Lrk/dow
NwvTibgenELeDYtTHIZIZV8nm7EuUPmbpDnx90q9urG3lDUpcdmlNXJ1Zsth0RLzhGxOsLOs/CzS
TzbaZ31XB4sWGF3pZFKvg/MEz2Lckvap77rOO8W0uTxpo9uXYdAtKiympe3voLolAyCHLGDMR+Qh
k08mVEQFVc3hy0tVNV5ecu9Z3EXWLa7X+6Xz0oCCrRrv5NGt2nvsQcQ30PHlcUoZ4K49XQRxZWbr
4kd3WPO7HjLjWAhX0fI5HHxcEsLGSRBspkVG71xnsPT8TfJO9ts23ZZk34fTOqf7dr/BVlGmP/wl
6NzE+ihn48a32SVDC/KgE9Z3QeDZ/JzH6Dbsqy9vy6bRJxdxti/VFWFvL85TV2X4+GGW0JBQc/C4
1s3z3+l1k67ost7H6SOTMXyQCI+Pz0QCe2lHH4sVqS0fb5VJ+gBgN89nOtMYI3S1JnMRCYO6ywuA
PMp+2ZLxxTAjDec2o46eyOappgsW2XV1ZT8k/BaldCn8bFnrndplcD8bEk3pIdexqrbzgYaMeFm7
Dd3dks+RethFtianpiMt75T0i2y/24OSeNdVtDcVGJ8TjSi4Jpb4X+gnPqq6QyR3Sx0tSZHrMHtn
y1f8kN48ur/tUqfVH5C6Pf3C9RoyhDj1oUw0kiapEQRKRVqncFftQBerQGpo7RvvNkeRBugyjcbf
tALaghVArOh2wDET5ceNSmX88shJFfnPbPqQD17cSHtpxlQ9EWY+IYvzjpAuzcwHjoKNCYaynUZ1
vPT0IW9eR4NXuiQZvkKiQ+Xg2Kqdd5+3+ZZ9H4cAJ6TpoJc4MMYa7tzB4ynHzJfjqZ59nV4TaXX8
lFvR4iUy9vNv0YYJilxnh74YCfJKbhm+xk+pnbukcPMizklH1nAVtCo4jxUt3znU8njYtW+Soq5y
5JERyY5/g6b308dNT6sPFgUQRpOa7ElJwZkbPOA3Y15iHezwHFr6LFh2Pc1u3csISHrPJAjnkjWM
IgFbFZuSx10wZd3X5sPk+jx4CfLPdSNuY1q1e9norts7JA3AC4q7MSnGUTMRNZUfvPFjZs9MGPtj
v9jk55bzsAodNds1bY8qK9JEzu9HnC9hIeOBlquZkrDmFKQTIv2xXQBIrUm+CHBMCV6QpGx9TFO2
F4AAjlQDm3hfeyB3r0DFWVHuFeEDGC/WjM/56MirgMWIDJ9Gs42SckfzFk2BO6dU66/WjeqXAb57
7raFPszzjS4jwirv2gHs6Tw6Jr1S9AufqY0GM5EfuPn/KSnCpYjGSfwYGk//qoPeW4tx2+VLRIMV
nVaG7v08B8Z8sbiPkOdFXt73dVC0amOm4vPRuInUxo8GE/4i6d+a5GAol0kD1ZMETfXWD2QFtOoD
qF8YvM87ooeWXnbq7KnZt9aetn5Ict6HyLzmcNBgVEvrUBICpKhybsb8h2tQVt4NNP+fD5YIX+t2
g8OrxEQ6U2U39zR4BghauGb7VVcp7X7TDgg3BMjZ/ay6PrlYobq7arb4A7MgdeBRAZTJc2SQ54x6
UX6DAoppaDqZPDswgDcuh/APOh+YoQw2HI6tOqKvXsftzsS0jm8hPyRe8JI7vfCMJJQhVm3wK1nn
7PM8TCMMhpimvvSyZaOIhYF5W3K/+iIi/Bey5ci/uqzqfaidDTNq0RqA/mEdQOz2VpgvrLXF3Znq
SFci6zr+vga2aa9Tiu17E8U+cTzwUJ92qwjg8npHiO6eL7AzOuo2UyZ0gHd7HkmN2WW+/K1TOJAC
8FN+S2qhAMIADV+wglD2jPR/zsteOx9bO9HMYRkPNNHMEFvFk25ceJ9i+dYV095ufxpfsUfJpQxQ
K2I72Rs95BYB0kNll2zLS0izMdq7yzhX/vNUTX5a2B2cq8z0zvNdI98uVzMS10MKOztBuw0kXPI2
7N/6rer+s2M+qbJWSwqL1C3JV+UpHWLRFuo32H4yqXPLDFyqecj0lW8dfK6bqD2K2bb5tQvpGOAg
KhafZdu+mOkI5rupXzhUEVlHmiER1zdecqdv49QRF01ES//aTPMhidjMd3WOV0yiSj902Z+jC1k8
W2VlXxAI9M+Sj/m01rHlRMwfrAZD8fJDe4v+BDBQ/3VbMzM60rX9WqbweJR9AISTueReio/dlW3J
49ewaWI2NtSQ/Kf2I8jPW7cm6nUPodo4g268WxeOlfGj4DuzxQdkvqVozLZa6YdpbYYZwC2Y6Yf8
4K4ZXJWe5zB2KNGSvvmVD/vyhWQ6vurCtOwu4JN7Ve423H95kVLq4lYz/kAlQdeT1XGbnGgrPbzD
wQPubeCw1LS2xuNf+S35Ob10drx0tLyvaRMe0zuS05UEGxPrWV5DDw1tKVNvunh7baaHdc5hmpPQ
fZyybtqOW2KDJrrBVwQNdLkv5d06biSN7clOkkezeEdw64Zcfu941SKQWhOHv8FiF/GNpdrQvNNb
1qgrLC4+8N9hcwm8TouSwi3eAeBVcl32ufXPg7YLP6DZE48xin8aMD9FXLauAucGJNBL/OyjC6Ad
bKtxuo8POtlTACP8niio8VNFjfLPaugjJBPQ+0jJmT7aG3NZZctst1V+OY4FZ6aoB5665p0YJvbL
3ARIkVr9L8shoEDeuuUtZSjLOO0JP+SGcLEveSGWP0OWSYk4/GCdKV+tJ+4nentzCeUKCF7IblLf
VA1J8yfjj9OHsfW9tjQjKaNnEtuyFTqiluHpIDzOawsH9ZGezMFf+ImaFuUPYzV3BIGBn1NPqvQ5
dkn03zo5vzovmRhFUbs2/ZkRdwEW4a8+bDBM/CWJO8/euoY9EeTQDKSImXwskN0cbeRqmkUDGZBl
6s3n2O4U2d0DnrywnpzMZ44dqABcdYSO7nCKhfrN40VVzpPPoe7b9mmONdhoAnqCEiJCXXNP3xph
ENbqCsPWNkJBVHHlynKIo1aVoQkcneuUxa++yA/Cp0bHKBnPUw9vL9PJMuzlDVBa6PfDBRkMW/Iu
QnIE65kqqLo1E9/6QHzwHAMeO3e7s1Va6GxLBHU7j5dyaHKGn5WOPiu8FIjU5nC8JXB89pv3eEc0
Mq4LjOS+zPUJl5LMfQt6w42fSbt4Z6RTY3dvWr/jYB4NtNiGjCI5bwlTa0lBTVe2pGoXnvBNb/mB
XCf1qZdBuD/VdhYwvAZ+7jh7wdwd53WUrnneTZ3gajTDQD3HIcK/hnq6peuzBU2zJxXro7nX4yb7
J5P4jX/doiGwd7mxwPVy7nzvGUnV3tzaZMhTxs1dPWazrheacC/fum8AeP3GoDMa/RIa1/oOxica
26+iivv8LtMppMs6eHHMLwzM/L1uRjFdlZBg9Pnh268h41lSNLjsf5jvNvNw2l1u3TWvdAp+13ls
n2tv3P+iFQMOI0A43S7I/MjAA60M9aXvj2y+VA6yVUfO/t5Cb10vwquUPimdub30DkPwho00Aj3H
54JgYbp7ls221rcNA1fuJ2Wr/QHh3UKkRAYzWzbxBhzhA0GBXEqr8nL9CF8s6T8se0gyYE9OLgeI
bLaYcXypZQNSz0Vrj7PoY/Ympjb/EBb5NnHXfsqWd6ac+ku61/AhQdrOQTmjY5hAPrDfOi+92h4N
PP9xkd5U15go0Fj86LZ0YUOvHbPqwkNGCKcG2F9y08Z6OY121DmqiuDIgT5UNX3KO3KXC+KhbHdu
d81hkku4Iyozk95/DEgVSY4zwby9HXxL/WWuUOad11iGzcu2wp7/qDOvjxChVRh4x0IP9Nz7ILcn
w9rA40RA0/JdBMc24reUTLxtG5dvWU0t5rG1mLGyHWu8SfOiIhiufZUShqasItYLgIEhdwG1mqN6
dEpH0EVp2jcFPEai7tBK7tG9mpHZngGs2/0yrjm7oNuY7+JCh5olZ0AcxYoBj7y6c21tnjxILH1z
rLN0r2sOmPXmZ2MT3CuunubvqtJseRCOteWiS/14vznbJ5+ETpfmWle7PErVOIFLaYIQ5bHaB3a0
UVXiVbUeB+hc42UH8zakQvvN89NwJrEh1fnnJfey9T0aw47TFdU2uD/oczB8rSJjSsOXladjsR10
JIKRFV+oQXBr9VWafcJdKc2v6w6/eBuGJe/BShO6uXKZeX+uMMHzWoQyiMQFG8vOnacwrnJO2ZIi
yIjnqLlXmeVUWkRW+3XSfqL+ick/WvRaIUK3ZcxzCSc26937lkW9jM/d6lXdFZXG3p+8eBPjE1V5
eB6l4BrUIh3t88DXy2/K7EP1pohr3F58/N356FxX1WNvK9rbXW71H+Gxl/1J9CmVOQGj9h5gD4kp
GMB7MWkYG9H9tXsSEPow69Cc611HsKfg8NVd1wIMoNg4dhgpCvc+nI/dDoL8sSxevnpQOssHbQPf
R7+ZoUkEpK6au5U8zD8gEVZ5BaKb0J2UcVVSbHB4w90KEwCbnEsTXDyVe/YS+zEW7C7osvo+8fQS
XGNSlr+mqmqPm+e6oLluG/x3MZuo+tMnNfKcla3zAZaEa1sXYDEAu0heGDaYj1fWrFJvXE8w46jx
vW1JuD5yLmvEaSb4kJLM6XLz9OqZB15zhAzZIaP+txqYxwoXTCI+23wLklO0rTEwkQjGBNu0XXUP
iU63h3zqGAHd4mHLtERHtBOF2JH24hPP3l481yMYCWMdRWUwxyh+uSW5Vv3RMRaYil566mFhrxrt
8V5Imh5T+Fu2eCepFKbXaxU0MNuAPtAYCLTYsMmhPs+dmpLuvdeL/1NF0zaBORh0eOguclMYm6bv
MMQRyVWZFq/MR3gcuamLKH3dPLWfIU2kve4KqueuU+HHu7z4O+9+J/cE2irZuaZNlEzl1BtDPuXh
+wuDGxvg917tBRyCIwbcDuK+O4ox+pivzBqEDt2KEtmdYgHA3bxDd1CysqYh86I4/OggZmZR1q/j
/KQqZBOMgUOGHdF61MRPjvP8n9Qk2dVJ1yVnCbfy5dAJaE2+Kp814Co93qgcbBpNzKFfwhwy9DpV
8/7Neg0L/rlW8wuA/viUZ1NbMQLN7rXF0MNe20mZ4zIw3B+oCafwn+I0xQUwD51NK0IXQZkeCeRi
YgXqojxb/ou92UW3OlkFXx7Pjx50yLX4dqSx9wsSZWlR3Y3Jy+xg2so174wsK7WgKDO1vz3ikbHh
vkKHIm7C5TlehYtzRGbuS/Pdb/Pgnels/LxJNN7FanO/LzfUxuJmoN3+ekHUjQjHE2lKn3Tt+gTv
OrNTmHbTIybHNYtVTYfIx0EcfEsRAupb6tAI/TbA3SvSwJRji35ctvfAFNGE86Xc/GLddYaqrObM
n9GM2YUOMODA9WbyQRfmZP+XbsNBsCDJrt5lqTdUFTvR8scVJZn/aePt6U8qjy0tLM8C5ikOaV7N
3AZXDEBzpAEqk8FZhWBrpxXJLvdMFLr2VvnaaOCHflFXpVu8/3hd2axOk6UD0ska/+4IM497Mw2H
DbuGLH7w/RydohkJIuEu4NJCYbA39SVZuywot4CmgxdsVuN58QPkiHsCgcuI9aEfTIJ1ZzVNo1uC
VbDCkdxRccCrzTHw0Bv5+22W3fa5QSmugOLoIDDD6nDCMEDL9kxr3N28PBfjIxR6/jWH/x/OabR6
6ORnmcTl6g1HeNchR93vYQ54G7wDWfVZtpZewIaTQsfaAQuVSVtPBAeO6f4tS5iPSlBOsmltMsDh
93Nu2rNJZCRK/9h8WD65Ti+mI06ziNNMvdskHpHUuq1KbsGa8ZnNPn8Olz77F+vOe0WSkz5vlUFr
MM6o/e75MOBfexcMQzkmdkNtPmV4OTEGuD9LOsXqx25GfyxS5YK56JOujp8hK8IGIz3pyQCapY5E
cDfA0XHsIJcFKny0xmfjz/HxrcmAbwsQqBZL6iXE5bSPxnW4zMkRfxY8nbzUsWmnTx9aml9A4nIo
5TG1cxkqXb9UnaGjl5yse4gSzn4YM1NeVDvPrw0hPaS+OMjE67LUHmjn7Fc/qPdHdqEFPaqTrEag
OTPzhpfpoXr/UaWhu4XHXKO1dYui1W4X4GW+ee/9SNPDMHn2LUszmw2j6ucCE3T7CJGIEWpwhN01
9uWMxt/0+6vnRYsrtwzI46daQsO8Mk4Y8OFj6wnc96nEQBm9+yIrp9B4JYb8iXRkr+QSisDs95IS
9xUeJvtjYtSNd0M2rz8nNBTNaYoj3q4AfbG9tSaVrEins9u+aGKKiJZq3Nx8TyPb2Au/raIMLqH3
ts1Tmpy7mjpcTsMS7/dW15VJ0XZE4SfLNseGGMuErDi2cZoXoAjHdkn7Kk8uW9vrD1imz3+mo8h+
qzXYR1TAKvzqSTP/iCaPdEtCmFx3Vkm1unJtj+zLPPYd9y2VxlyGpBMeC+w1HlMIOEboWZX1YfUZ
QWY7n5Ytw6qMtiOeXmFTEjz2NI1omdoES3l/HEG0Fyf9n2u0Nc/d3ITEZ4UOqHEYGNc+B/lBrPRY
tztqGOtNuIurJQtOH5seEwjGbt4Cq4KpRB9SfbUEY40IYNu25kqgkJ2ZjOWDTJeMSy2qQaHpq1jA
AE4evit/XP7SP/f7o+4NmE1qtzU7eybQzV3LU/i3xGPf/4x81kHApKg8p221oBWhMVyh+Uj28GmO
62Y5J81c9794gA3SbCbU9bSzAo/7LbexPCVh1P8auR6ffOvvP9Hg9nGZHTH6pUls8Vwes5/8Wvdw
ii8LlbNlMEwm75voP7bkoJ65pZWucvc7ZIfhqR/Rmv02ptu9uxlVtH9Cr9dODx2+gsfrUUNllm3S
gSrA8oIHn1mikcMdaHI1/6UNivzLkiV7cN/vuxqfPGEMdW0/bFhsoYUfiY0JBUoHUfXhw+LiuToh
EFwT/HGWLXqJxz3C1qOjCNwO7gXCN2rbosUbg625mmO2/aWJ5mm4xXMt0/uNK9q7AyOGACUVFh4+
EdEiTtyOjX+pgxh+vGYYA/PI6uWlnXOmdT+OpjfbjIkrxiSD8RVopl6TfGnFictwwDQ1YK0daUUD
HbrIbKK4H8n4eXRErNNOmWi7IMEWfOrKIYsnhWNHYHeEFA3I8E1dJ+Pp6BPHMa3P+8IcX9YCILyY
2LSIrtTBYy0l+7PeLfcFKr4FVRg/bz8Sne5b7ycmDtPrYBazfsnnIYzO2vrV72RGcdIO8VCdrKqa
v/UeVWFRL2HbPu6p8wBkWMlqPgVYIv8G2ch/bzplBO53P85eBqZ9H6kJirb+2kOXITGGKVxfK/af
kGI0cqb9jOOdd/FIK/8yt4tr7myM/Jc65Tf25JtwcpfBzln1yfergJvLZsH4TDxKQ966mT/0e12S
ztnPyGNW4JAO7rvVSy+uQhgE71k15uLTlhywP7s6XPhYRQhgLiINDhoNIYItHc+KJYtpReEzIHAD
BVP72Fzj1sUjggYtRvCAKE5xd+wOx7/kITJWMo+8RyGAZWveXhGzhgwRPX6VUI7qIgEEjnKaq4Da
kMv+b8t5Q08Jd5oy/ohlPUtP9R733EcIU+d3NvyV9uHMMlAeWrbXyHif8a+YmwP8mV7M2s38HuHB
/uUuUiwRBhgbvni7U3VTjF42AGOMznztu8XPacK9wNMPi9/3lKihHr8blt4gjzZfvx/jvn01vlvD
l3yviYLS46p+BEauUbnJxfpFTExs8oNkgRHlaIuatwiaXXIADzsBJXY0U0Fp99hllzDDCINdnfTQ
l93N+0MQGcYfZGpH82RBqgQjcwtCs+JCrP9E4wFwvGR6IVid7Y1QnmebHW+uybNnybKSoV8OuvTR
B66UhD1XS/1pC5ouO6PiavvHyDeq/rKH6ggN7VPeSpQMtFcOAaXesy8OifP2DWJcvM8+DNEZDw9v
ODcLWhfKdJNy0YIv2KJWK74hSsTNV9zm+u22CVTW0Dz7Lp/CKvjYt2HnzjIAkpVxrgaPW6Mamu4P
xLoPvIdoYM2fE4NZ3OuQYRhZchK5X5BXZ+/L3MmvfQrHwyaNlMCyzK/iMvd5wmmqmiUoEcIun6B+
mV5nHcnP6J8/Vqv3ObBFIFz8blL/kM/wn3RPO0bL9SkVs/wJbhVyi8FFov1ZY83mhAB435KOVOT4
aBN2JtSHwNlvhc0+oUeAahvWdEYdxRA2lHXf9jn38gj3X8X86X/Av3V9l4Ai6UubIFWi60BoTxVb
xHRi8VPIx4rcS3Fu6XgRwWTDhihy8ENpn2o6xvbOpt2xXn1fmZ8d7DXWq0foNuZ+sbVF2jXTvz3e
k5+N/z9pZ7bctpJ06ydCBGagbgmQIilx0mBZvkHYso15nvH054NPxPklSEeM7v+mY/eObiULVZWV
w1orywI3kSmRE3V2fM693v6uQAX5YUlRBRDRh+3sKpZdG27W5tBDKyWPf1R9Kym3oaHAkwDKHnZr
1Rf1Lu4bg3nFYOWMO63pw/Z7VBmtt+IKW8z0oJlauZYZgnBudQn0byE0FPmjLNHohZeD/UxYzQBR
E1ICKk+eDy8NxD94SOGNAztktd4wczbGYMWnJ97q4sYoHejfjUyQbjB/s6hTpX9pa43yIFPvB39r
64UOZ1TMzDuaSQT0jkQLKYD/OMIvUwFxX4yq0w5UK5qWGmvSvGaDbcG3MaiEUm6CRjP9IV4avg00
29qNXxSEoxvfAj+brcilelc1gwSVN/I7km89HlrHDj3GT9RlnqmuF1TQLDI9SB9yYQYF0JHUrJym
i0pk+5VOysFreNkF3iaHTaidvCdQ92xXlsrggQkHunQ7qalSudHQeuOxNoOU2LcqhO4Kivw+IZiJ
r+JSAO6oKqV5ZpRWbTqtRcfPQ6qmo0NnD89e2Ab98zRMFKMr1QxboF3zMe39WP9DuYZ9iOBfeluZ
CafE3lxrdmmYNNWheWiwk3rHVBEdZJZrlbqE1kY/Fzi8aQ6VSl+DqVsLupoA6kP5dgwF1HY1DfXH
0i9L5jfaKkAc0/dr6mm+JLUMJGrbRxq/GZicBA4C9f/Q81xLrfpbxsNElEX5kiey8/hkNh6UIipR
eeoYedu3a0Zny92qrWeWtCHJtHRD6J76iramekttpP3RxUrXr4YuGg8pSV/IA+h5w03WzZBNutDy
ZZD5KMeuoWOxo63WFYgE1tkr4PmCNN0wsiMfMBqo0oFtpQ0SatVGEXFOn6HTFQhGwBrhSORTda6l
tkhcP8nJ+CXBj1gbemX/1LQWugGlUFDoqa62hOI+4rNM7pzgfHMd0hJ0wgzt7KWU9FG2Mxn6LiBB
h7KmeDYtYf7K5Cjnv1PVfm4SWb4jjQ0nJ6fr9M33CJkdvZ9yqAOtF19qSGzKyga1SJWX4twKODn1
FR4lML8FZeZXvG/pb0DSQxlkSwZtM4TeoKwMLRm5775ACpxoqbUO4SQ3Zz+UxnOgKpns0qJOyxsz
FcPftISRsoqMhv6hTYr6RB+jeIKCxDNla0lsbJUaFP5tRefyNY09WAtTrHXGOjCD+B5Z1Y6Uv9Ta
o1HQpp/hADzDQ12mD/pQJeoalTSQk/40RHuPOW0w8jIZXRezMCySf0XzsgwXHBbigA+WAH95hmqD
JVCksPihg0dCAQeWTx39DEFEAljkRKR7RZfK3q0MQ0Ac8Zm3cJFl8vCzXmZ2tcd3dX9RHdDLOxKt
NrgpUyN7HpiCZoDvivL6MSr0XNqEWWIfQ+qTvK2hzMayEEB1nUxpBCkBDShCEek09EhTG/1WgRNZ
QndKBr1fpxmVzG9TavjnfqCxd0epU76PZTupbiNhUtVutEILj71VG9Wtl2kzMLsVSrBOBqJ3iEjx
9AqNmP4ReQ6BDWkgjWcaxf6LXRM78b/wjL+aRV2X3Q1yxiJihtZuA+hwW029LZwsUb0T4lJhu+4G
UV96iSnKO4NusfLdqzztUW+i+uekK30JTqktgpWeFKSsABZEYwGgSGMpWLWxYA6hZXnmuKvkRJ5u
YcPk9gV+9figZTGAiCEqod3PgVmzrwsrGNjGBJofbA+6aUMS2ZIbFVUJgDLsNW+tyimPBUAqb0ur
oHtq1Ex7pvQSMTeobSKE1WvTth0/8Ksfk21rgLw7eZRXkD7Cn9UkmhdBJMcFHHToKAPg098qERJt
xJo6jgM8euieeyluaeW1eMUNnR9Nv6uVgbwYTlFzl0B+hSInfNwRSXzsijEf9JVvp0CmOwoROW/C
RIuw1XQZ1gTqmOZGl4nzL6LvhThbsIZA+Vm9fy9RNexOg9kLxBk0UpuMqrsE4BZCp4cslZQBqkkh
qTaOXOaVttW1ACRaTE5huSONPeGUul8/ZrHRwZ9roQnR+bW8dadrsr4r67ygZRNY1UtRSXV906UJ
XNagbRNXqULTxHt7WQk6n3mChFvyS9FNMv3orMgpuEZaulWo9840tipdU5kwau7PMKVOF6nkca2u
Bts+wVns4cN74NvDWOq/E+2kyC7R7AqPMQCa5g9pXIaIRuIhDrSiRppYvOvBeCxgEXzr1QbwbNYQ
S6w0Ve3Lh1EXOni+CUwpP9c2km/EpG24Q9ur+x0HEJRWAJZK/ENhaS9GJo3HWB45hHmYF/GmK9vi
aYiG9MEKk4mSRF+OP1oe698dMBVzJkq15ywIpcJFo3tUQffLoHotezAeDG8EQ2hUtvacBMXsCkbL
Sx1Id1nCfhDqgQMEW7kKywYlnUYHFuYKfqe1GvFF3wy0JkBcVaH/rfGCOHzQwHPR/8evJg+lOgRP
cWoPI1jFpj1THa4KjuIEmab1Zbvb0hCiEG/4TWpsZAW67qqgAPnHGokz3VqbomMzejB0YZzVIF6g
xj0maNB5YHRVpFsYNTpCshnD5EczFTaEy14CrsrT+FPmelcuINLsh0X9HfUpuIidC5kDHYOsly2H
FnX/jELcqMNFjKITev2C4Xu2LMk3DSHmAWxE8AwaCUS9UUwR8qpIdzxD8eqqDRLFfnnjgXryAYrX
cflz4h0nBpNj7YE80w6cVMvA9sthXV3AngzhHtySz782+yHbmYjL5HdTkrbbcqoqTgktpZCzq5sA
oWkMPKPczxZYddMd4ynXf1QqoNOVxexjRHSrnlK3JCD0ACgyQU1RGq4fdZL0V5geaXOTepXyF92O
Ul0PzH5iKhA9eqZmdv68G60agrBH1Gxq6fDJkwFZpCho8JaFmmuOFRcj8uksQDpa1ZR/o0BG68f3
+uwZp5sdB2IC2aFOaxMt1WE7j7kPwlc8QKusIIUN4m5EtYKGsRqJPfVizdgChU3jex1VgI5l5lQD
q7axCRNF3B8sHXQWLq9ARTQsCalWYZzgcLrEqM2nDl224Ce0FT+4ycwuugM+pQnqiygbcWjBZhQU
LIctxZWy3NZBi6yCEQGidEw1YqbWqMuW6kyF1cMNMDLxe0ZYHTq6CPLNVNu9QcBejtXtXEv+GSJY
EQNRsLSn2FAFtfOhD+xTrvR1eU+3Co5Zas/SBlIYK9Ux0bImXrdWZnxvIn9EdJjo7OTReSKWB/j0
vVBGSC2dmk00zaVwzBhxPJIiiy7u6ADkfpJROZqxG1ThOQhchRKKo9xVxPtWOSrHrJ78E8o90V2r
mPCwVzi4Kn5Ioe2Jo2n1mUKU1kQwvx1ZlyVFPiLCQhqxyaPS8Gygva1R/5pS5vFVLtVb4LKr1Nat
ftgw77WT2gtwfKVUzvbYwq+6UQI1TOH0wAdM/XsxorBQ3toayGAyRfItzV+bMOoNC4IK7PBwxzQ/
W2Jus6EkEnFqFZQ/zcKcZDJAUE9uHHYFxPTMtLxN6DE+J3PzSlWRJY1som8UoDo5+1vUfgkyk651
3x+kXOjiAYz6ZK/VvO+JvOQQGQUtbyxv1WrK+EdDuyXfTx4BBy0Gvcge+9BLi32AJzTclukTPwTi
TfK5pp8/s7Vx8vZvqUt7/6xao6BzY6uxQKFyCJN2F0upNd1kWs/851lPhMJL76f+z2k0q3Q3Fn2g
bRtqnv5B9Ih/7lH9w2eq9RSkbi9H1vDQcKcZRJxZpgk3A0WEb2WrRtNtbceGd4BhBN9KJUGFxUVP
FDCEwu1v1BWAPGhZq4zbZRC3QiFZU/mopHuKJ1B3hpgG7l5CYnNYyWjAcHsmNArQMUoA5/iNGPmz
tNK7FZl3Pxf6SuZh9mkGJE4oyhkR3xhkfTsoE1RiQZsA3EX0ZHSV+VOFRMN7UfTiXimmjIHGKiXP
kQYjZKEkjYhseHcyEnHhGavY8saz7hl6d6JBxRvGjdSfas1mBKfPHT92UtcheMB2i71kVOJ1CEr/
V8wHmNYBwHCZQgOVnXVbmfVrGvSEj70eUgi1UrpIntbzN0Nv6mHO6er0Uky+5G3VuJCqLU284VuX
Wf0mM021vmlqb+iO2VAhvWKDKnjoBIU+wBMwgbeDV8A6Rf2n56xYMeqnHSfwOOW8sLeBBQAI8CTe
AcGgyFvT7q62Uzo15Tpvyvx+HP+9d5oyPJUarTi3UgN6mRBoMtMJsGs5QS+UgUq5EcM1KVt92Hp5
HDwjOhKSNbSpuIPOiuJJryf5OtEVw1qBtwCrGhqA0VcUcNt8i3sv8Fl6h/rPFAQXil1KtSJtp1xX
y2Rgc+FK0dY1TMwHGvk0qLUykU5jEFC4rfwU6rrXifZv35sN6SkXqFhHoCpI1akX5xQJ4aUdfSii
HsIPudLuBmoot/bUAJ0emNHOAFU0fNTbVitswNZ+DYJCpkFbcqHSIVoHWlGzNN9rpjvVohgKOb3y
OqevqU2jLqJMJCQ18sPnpNKG8Mau7WCmaZWlfKd2sAtoIEjU7Ypq6AZXTsm4HPJfGQTFGIHIsvIa
QonfIbRAXy5a+bWq5a4a+/0fAPTkfh6wU0QyA6vVb/La8iGS8F7f5EiLTmvUwYz7oEQzwUW5o7vI
vU2ju/U8EidQepyzBNTbU+OVOi1jUdeupVNxBkAnVxcEYELqWRAXqjsLobFvY94P3jFn6uyzLY+V
G6tq272MGo1vqumjiIh76dpzv+nWQpdFEBSUY9WJFc0dOXOQCUXgRYkoRa5BnoB01ZAYAHZBaqbA
2KyM52JOe1zPQCeYX2wW6U7ok/dUyRasZ9q3xoNVyKMLtbw7lV2VbCbgrj5oerP5DYkfBA/8EKrw
6PSRbEwUf+U1Wbx8Qm5GzHxluqUrKpAxjHUo3MpaguWEdAdoZJCEICcglxYT7XY1rZLnOO0T79ZO
EmkA6Z3IbhqZyAUIxeafRWGgctYb/XQoSdpfc8gGUNWlProPpspQodJBjlmBQ241upUgjDeRQp+f
cybq21xWPJXJJ6LK7gvdp46SyVn9N1O64ldOaZhfUGU2SToVg/FXZ6SVtbZFOZxSSlv9Ksw8Tfwx
ZYlGkkaH/sZXYsH4plFpHhCRMAuY43ZKVtQUWQpeoNT2g17RSakzI/B3uVnbkytoRBVru1WZq2OD
vb9VZqGh9ZgH3QnH2sVr2k1g0RTcgXQzT27TjkXajv0tfABoEz0KJMquDGGICZJq0IByXf8yLUsM
d/BGhHmmfi102LEQO6xBICjVSQlXDq5hIEVbM22hgoW6FfyENxCBC65F35wCfzDrg9YOMzqtU8KD
DociOMVtmuoHufMG2iYQWsJ4A5rB5uD2McRABQ7wa0gN+KeAeXEGPQTmm4Cis5AJEjAe+Wc1P1gQ
HKQdWUunwg5u8mRd0ovKUYSASENRIgSptvKIpSRHMGMs3lQJiRM3K6Q36ISVJqmumXi2t8fLoeRp
aNIMJUJcDzWaburbM7B8hMw5+IWNpIk/gftrHCPUW+3k1/QMghV84rDnUQtgaFSOgrNO76kBTTA0
GT1mbPpG+PlWGDH0RFpurbaZ0ObUb8ee1ttcCVY5vDy/LqnpFDhhojS/+7bUzqmOrnXiiJYqz2Fk
0CBSVJkpe7hMf2zKW6A2qf5dQVCCVrAhSf2FElVQfQMzGUCotsAS6G4E6AVMjEqTkNoguirZt9Dq
zNcERwMGRKNHYU2dTtenNxF/BNhmJW5fAUYHE077dZMWcePtkt7srBu0eqr6RvQELDyIIDmEI0dV
XIB4NgWKmkMVtfs8S+EkB12lHYbBl31BlTpQtF9Tpld3akZ1/7sFrEs5NwAQZaeaxsa+j4qm9O4E
VEmqF4UkoZM+YeamhHYrfVf0usuZ58tfe0gs6v1bUVa09OHAqIDwIInHeuqqnl9eGqnJ1F1LbcFG
gklVHyI19JGCl1WC6zLuwfdIMyEyoxkh74l5/Wg3+NzYbcCu3DeVQpYpqgapgdSygx8kmEN9g2xm
e+5Uq6zXYW+2HWDlRvJ3MIt92Sm6fITTBRVBkW5tiveIdnki8C5eXKivUSH55a6wy8IGny7IQiD4
mj9wKQ36Qg0tO9ScfLuLKTZYmk0LrQYYU37PJx7AAhZdGsT7IIjk5octE29TG4AHv87DsdSOBup0
wTaPwCMgjIZ61MqgkMeA4CTy42eEWnp/Ruoa8n1e1kV+YgYwIyYqTa/rcy1KQG8TWybvYAv5xOyq
ZGjlo94WJo3qtqbo0fUovrlpHejpmbL5MOw1E/CP1GkmfABLzz3IbG2nEykORn9AdHr6rdudEQLO
baJfV0RwPwpcq0gYgiUxZJXnV12Iq8Zdqtjgn5oD6OE2fFCTdJ2CxMMgECd5NUn+oz8lmzZXdva2
cRx26or6svKZOqmtAjKSGQ7ClJDFTyjNzCoGwU9gqt2I3LW/RkjEBR1ySHcMrHD8zdXpArOA7VI/
lHHJxizprUFZXAiiSiyrSyy/PfRJOa67igkoFUAsusI94wVhEwCtEHi1eCjbjWRaLxnEtZ3cBerJ
h6jgXZEi/jA+QlEFmFLm3VsyEqpLJXOjRU0nyPP2QPtj3Y3bKP0j/O/IdF3Z7I9Sw7MdxN752Gj/
2IsvPfVKq8JQag/2ZWgec2ccdtbBkNaNYymPYXaoXM2/SZFjcHKmOZ7Sa5NZPtnpd/YXusIUQAIV
jQUYqD/JqIuGiabGGlLf+Ns49BsA5ls6J4GyCcSVD6x8unKKmILp2CprX67cChnFJzct81cKZ2qP
E6oZJDu+fIMCgeChNAp4BX9JOyk7r4sZeNzsRu2v2kubIo+vHPmP34ECnCzP2z1Pmv43Cf6NdnDV
QPPsUC470N05+eWGFtohKu+/3u1PjSgMb+B8W6ayPFT0aLUhgcZwUPT0AqLvVmvvI/3hvzBCqkob
gMhMXY4ejzNfa0zd6w6I2X4TpvIH7vrFDrQrItnLtXAtCEEgBVqCuqJhL+6rKYlato0CLaXwuVLu
VevJLq+YWJ4QTCgyEBPUhA1iRmUxc00pOsFkcTU6gUYtmnUFqdTcVskWjMXXn2x52ZeGFkeRENpo
bKKyU1Rcmvg+9v6q4lfVnr628skXe7ecxVULmVkwJZUSnerqlxr+tsVpujak69oXWwg+G0Gc0Kvk
iyW6U7cnjcdrXAMDN6srfuPaWha7X0iDFwyhFp2s8Mkzjp7+W8+vzHm4tinzT3hzI5FiG3TR8bl6
72z4RzZFju7H+j+8LcutX4x3CToNqpWMFZQEnURBLMP+rpuX/93Oz9v2ZikhbAEdGGh00iCgxNIf
RAShX145XvMnf/uA/t+VEFhqiqxycxYrAR9QSIVsRqdZi2xF42wvN9Bxv17Jp5ti04w3eBRNsG7v
V0IiB6qZgSinoDjZKMpGSI4q4e+qL64Y+vA8zMtRDRyMZlFI0bTFbbG6TJGDMU5OYXNHdSOs7+wW
OWdQhFPxMhpU7ehzoZK5mdSTZ32PEfjWUtsZ6MwEIDAFYmBfL30ppr78QYu7NTSTPkoePyiY1HWC
CFpoqLR6fbeSCoh1DFN5/trgZ9/67RdY3DFGYHhmTVHo1Ikb9WeGvmRq09e8+qXnPVsenLd2Fhdt
skqKpqWfnGJUTFOQy/DtQAch+iZuENUTEDDjYWPBgPh6ff9O5NKwrVm8epoC2Ht5Yls7VmTYIclJ
ZNIJ+iS4ujMSe/ABkO+THuJ76xeZYneX7s27FNEmyuDX5ox89o1t3Z6nGRDs6ebiG0daYLQjCL5T
4QbtOpCYpQK/38iuLXV+QT4s1VBMFZ6BwWSfxTceFdsDetgkp7K5p+S7QjMtIUlTXryVddE3yGoB
6EucKx94OdPDUpncRDhjygRYpmouXEIMxKuiwDSeVeQ8ZPLYGm0IBjRH3b3ZPyr5LYXBiIJNa93Y
6q+hTM7zXgCAGREJK7ZUPTZGl175VR/eqMWPWjjDJgzHAeG38dxCvxyHxxA5BIHAWEv1Qsk3X3+C
D05xNkZsrSGvI1RmZ7z3VwUaoEbq8QUs/57Kz6qq/vznBkz+/jwaChmmZaZEyRKIkVGM554unqYh
1C29fG3hX5jz7uywhrcmFmuQusGwSc3HM/HQyrTvAv03az7q8bpHvJu2+A4hkK4UV/bp/2OXTMyy
DAIwsbgb1HxRQMy68Rxnx654QRTRlWbynjhJNmJIv4YW0clr090+XEgWy2e0mBDIoBNC2PcbVkNo
KenpT2cJSekmhSDBnQS5ctCDK3fyM0uMxlbINhmRweCQ95bs0vOq3i/ls+4jwI6wlBftUA8HKHVl
gvU1Q8vvKLIh1v1EPrdoDBxR+5UoV6Kfy8VNds0obPfrA/OpPUulPv8vmbEXb/RIcYGMeJDPah2v
kuZBED+hkV+mu6/tfHgQVXOuEeiqSnnUUtXFVhk+2CRwLzI0eOvUGPFNUz76ZYWwkk57Rj13ufzw
tUX1o+/ApEVsQ1WCpGPp0FIY7rXej/LZylFXTXTpV+2Z9lM60epJUf26NXQt39e07fZ6PSm/qfaV
W50qqItibH1MI1pakwJLeOX5UXo7NGDd0XAz9uiJrNqm+NHAe4GgbTTbDnmKVUPrw5F66ZjaRrRD
2TN4gWgeXLlpn31IDS4MsliceNVYnETANDk0FFU+K/1D9hLF+EFn6tymOhZXjuInd5rcFqVI6iy4
Q2U5iJV2jJTXheB6oR0eF8qmMM11OO01e3AKNHYGmDr9hLrTNK6/3ruPWze7EWaa2zhJi8Du/XXL
61hlbMcwnS1T2qCBgAaItOnSfQB+rdZ+fG3s3zDE9z7zvbXFJ4Xsr/DyddO5egWY3rxMv5UHeS82
0cZz9Z2663x0EFfiZ3rnP7aPxb7afP0D/o27+fADVNJv8lbDMP8NmHsT8usSAj6AUadzv/fvaSfc
MixSOhr3pjvdFN+O4TlltqvY1dvoACLrivEP0YbK6nXNZqS4wX+os4d4YzxGHAmEsDWd/RoJJxhW
t4FpbPUo/a6k9H5Re0YhrvnFLIobmGNuo03f/5tfICi0cq5VjSLB+18wqAZoeNRHznUtcbmqb9Rt
d97g9pGxg67+A7I0WHzTjlctce3Xxj87aUQ8jN42lFmbdeGX2tCfopqu/1nL6kd7X1uOyLKHdPpr
Fzf/K0v/TuGb7xzQdYe+Yv470/lKhzlPP36fTslO6uE52dm3r+199Oxz2YhYnUKnwfO42NdMA/Yk
Yl8+s8J9a3obpKBRhiju7e6KpU8dBeVfWL88xjz+C1MUnYNJl1N80qk0c4gfr1H9yFy4CMqb5BWr
MpHXZW5d80+frvCN2cW5QWFQS+MKs5JVb6ruJmwqCCzFIYm8R89TwZSvA78++EWFUrSL1lcr9ftQ
xOuC6nx1bfz4HJUvLzGvDRVKy0CizVycpEHNuxyVVvmc9Ul4I7rhL+OG+u0QIxPw9c5+dmbJgAxZ
KAwyMpYnKVUzAzQr69bpv8UTMs1bgJNF/2TAYf7a1L9S5nJVb20tql1TNRSlnsTyuTdaWF9MlnFo
P291KXsCVHHsVU1yIn24m8rqQlPrNp30hzSZ7iI0rRx0pqN1nQKGNhDZX1kCza5M0aB0yScfsehg
ai5+qKBiKFWTm1NBROGCxoyn/A5s40YF3uiUqrc2ux5QtlpfcfzKx4CfVi3aF7aQVaqfYrE4q4xC
4KcVQYlqoGusNcc2bp9lY4qcNMkKB/zkLwSRd3mp/6A3eAjtYJ9UuQqPWNuCy56uvO2f/h6NF4Bi
KUOExSIYI/SkAu618rkhllj1hho5YGv1K1Y+ua42AYLB9BuNdI9a5Xt/W7SCeVuxpJzzFbqu+/4m
79fRCTxwVG6Qvvv6BH28pO+NLZLZCia/pGm+erYr+BOFepdax4kRayC35e3Xpj5fGIMDTPpCmqyK
hUPQkILUCgg9Z3ghvbmJXOtHcESOC8L80/BfLczQhKrKBM9CXiwMQPQUtlSkuRnko2gqBuinAjSA
ivP1sj46Fr4gISyeXNDxWkZ8SAslkzliaGprVFvUcrppmG514+eafyVK/9SUKdM4F8immOocfL55
oyRlTIuWBOhc0f/+C2UsdPywz17N0Hz9elEffRiLmtMBoH6qkO3lViFLbQgfSxmADCAbTtLtgVOk
KGnlyZXWgDIHcO+dGMYEWs3CtBUSkYVrjhM9rhlbogKaKJAEBnVnPTFcaqtbj431IwVEEIbfYEEi
uLqN4XlqwZXx7B8vNm1zkywEd23TIlyclSyAQVj2DAqxR6DshDgp3fbU/C8OClmcpRPKKGA3F1aQ
OFNoTffqmaBeBhmjgydUM0e9/3rrPrvRb80sXnu9gpDP6Gb1nCc4wb0UXlB1BQv2tRXlY1zKN5tD
GFbEuV/2eIt6KiQPSbpzpP0ZwUZK8WODoGqWbuPkD4CllZ4yXR2M9+Vrw5/dgbd2F19xLKi/a9ao
nn0auHqq31r9VimazddWFPWTM/nWzOIramah9VOqqOcsR9nA9jQ3ZxbZuq6o/s+oUCZ6NN2OLKg6
IuYd7hGgTA+xFYd3IxIFV37NbGxxQRhZL3Sdt4dnwVzcRr3JoP33vnUeQe5QayDzRWVn5VeWtkaC
uF1/vfj5vi3MCYvcXPD8sLNLcx5tFDPWEQHsoh8aquLUyhx/uKgFJ7aB2eO3t0FZX7mDH40KGcK9
odsm5T3SDH7UG98GlaaDxhZb57BUtlK2mh4S7dyPyl0c3dvmXphX7H2ywyhW6IJQUCORZWzre4Oa
Fw1gKntxVpV2XaIAUoeXMt4h5I4kXbUqO2An7ZOuKY4F5xfnceUrf5LXAlK2oWTOno+4dD6Cb1Ys
oNDYkT4Gl7T9aYgTlNWVHt0oQOLiwWmB9wyoMPLJmXIgpRfwi9N4sGBNIQhVIh7WmimDKX8Lo3S/
3v7Pvoxlk5UIjUGi5LyLs5/DnAbKo3jnGMoNUCq5Jn7cA0zvAMYHTFalMATZ+Lu5Ca+Na/6AVpkf
AkTBlTnTJp5aDmvvJq0Beev7l75VvxXVroidpt1QYEQF/2C1w1og0FpJiFCJ6SZPD0Z4VqStH9ZX
rtwnjxIADoJ4kjNCFpLw97sD+waSlBL7FziTrmZ8kyeqKtVD/qqC3TgA4JVz30Frx+2LF8u/8vx+
rCK9N7546IvMaDq0M/xLnNmbckTmHNEFof9A9N0pQP0p3rWpv/Npf3/n+diI7Wu8TzKK44vbEDLM
BDqZ5l+QcIJ4GIJqQ05SbBFNudan+eSmz8EF1w5koW4t+zTM75pGa7T8i3lAXFIPd9lwtHqxSsx4
nZcvkn3lol2zt1iaHjFLhVFt/qVo52YU6jLZXcugPtj8LlKiX1+ej2VNDeAJWCOKNeTbRLnvzw1Y
PtVEByW6TOPR3yb6bvQPevS3YwPj6LHV6bKji19sRtM/Jj0lZEcZXiMXbSbJUaUbId3WiCJ76KiW
heSU/Q1MwQBF8yQKryUaH/b8/U/VFvkMIxXR54/b6JJ/C17YcPtc/imfhnW7S/ag0Z48oOpXPs+H
SGthcuHle4bHMr2wjy51/6Ix0rv98/Xn//BSLv7+wqciLmfVpsff1ztER+zSgShchj+79uU/t2Or
JlVek/dRW4asdlc12TiN0aXpn/WqPtoFLik1x0vo99KVffoQi7MmW+e+EDjyLsuLbcpKo2+k2GNN
VprdyEOeIEFakgNPRb6tx7bbwfu8EmV9zNU04EBEG7gDvDEl+vfHWB5JTBGQmw6twyyTdX/D6dzB
fQivwtY+XE8sUVzV5oSaAs0yLE4NiIph58sHKtbusJOOoWNv5G145VX7eDLem1k8aqOwgjSSmHbd
7gc33gJeVa/ltx8P92xC0NQAVTHHT++/mQitVJb0UD40O6rTLuSlVe2++mdnj+TU3e//9AS+M7bs
DFGvZG7exGeLt4ErHPVO2X1t4OOxe29gcVWTOT4a5X/70q8Dx74DPnBlT9SPHui9jcV1LWWBRFIf
yAfrAV5ICqkF/s39cMfne/ZOoeOxst4NzxS9j/2ruHirfgcHZWPdtVcu2YcX998p/H97Z2vv965h
9G+Z9pF8qNeCvoJwxD50rSvr/Zg0LazMJ+hNyNfDrqkRGuWEuP0a1bqN7eqvK3VFLevKej6/Vf+z
nsWjh/BZ2nYR64F/dhu5kmNd1K3kXjPzqZ94c+btxbVCwhi2ccYO1mvQPC4FQfxE9rO7uXYclWs7
tPBI6GKgJdxhybuIbbueLzH8kkv8VNyKo7rTnHKjPjP7S7jalUfr2k1YRGMMsEdHTcWy6gROcaut
/evf8drqFr5jKru4hM8lH6aN2KTDVvtF+O1kt/pKcZArdcyjOCPYKlrXv7q+z48lFU0CMsCsRC3v
j2WZRXpoBMl8LNu1t09cdVe64Eg2zH664lU+JhfzFXhja+FWVNVjECEDGw7zJo7reGttPTfbBltt
nbvJ+msf9ql/eWNs4V8yw9ammTh12N1vr72Q8//3XcS8WMjCY1QUrUoNKMCh4ySG65Rz37vD2iEv
d8Pnr9fx+TUzTQv0CEUAOmHvdwg9nFSSslIGQx5vUWxZF7fxuTh4TnTFb1y1tHBRuoQifaBhab5g
9cpz0f/aZ3vPuXarrlpauCgFsWO5nNfUr7tdvQrXxIOuflfd5FcArp/6wjcfb+GjCmbTJP5YzD5q
cHVnfi6tffO//3RLD5W1Y24bLAh1xN2wi9xmpfx1EPS6/1+ehoVDQg9EKJHGgqoNOg6reiWOsaM4
TJe6chqufbmFV2oZep95MStqeRUTSCPEgE5zka8s6FPn9z8btGyseIXUaqZgPYM7P77qjia+c83z
fOLFQQUSsCs4OXrZi90Bqk97FIIzRgInwsh4l/4X1/SdjcXGTJHOADL735FGZ8hdNatVvpN2117d
T77XOzOLbSkEA7AgmszbwuReR+bxYybFlb3/2H4DaPfmg5mLV8FHAyGcQiZ4lyvo+05zx5xRN8JX
h8iPQyZJHPuaSe2jT31ncvE4MKRLR26KhWkn8zL7VcnJUJJfta7s7v9e8wufvXu0gwXZDTUPUGOL
76igDRjlnTW/e8OueCluB26R9TN0mdp3ZWkfq33z1/wfW0u0dc/sUato/tlKjx3Kzfc93qimHMEs
sTv1wTspTv5bXf0f0q5rt3Fly34RAebwWgzKkmWLTi+EI3PO/PpZVA9OSyWOOPfcfjHQbvRmpZ33
WtGa3TiPs8p2VNuUtboST+0sKPoKzEaexY9qPTLQPnp+zbkFbgbdQ5w3o6TG//FGIpod0amJ/UVr
MH5/4evynMxFgOjD5voE8+WbzBRJp4PyXQfG8YyGn7yriFbRF4oEoiRKlKGvSqTfqzLkdnGMIWsP
ZX35KCEEex3ao+Suy/jIo0NJOIEil7QY+VYYeW69EwHmGDD/8wnj3b5YL+flfgisWQ7mjNcjQ9sn
nxiwbt+cJeqqurpnto6efrLsjNzzCCG9z5dyKYM9dBIDSAzILU3mAGTxwvANVR+27R52dcs/+3oM
CG2Q1xnOofoAJpVRzhXwJswECmeajLgXpdCbbAiwX7D36PVEbC2B29fwTv6j/zhqWTAuWfEW3G1g
HvMek31BQmNOUU0+rQvxtPlgyggJN1CP7rytdKiMXbEV19XWX1oWt1+AnPcDrG6/A65espi541Ov
StJkESOeGG7AT+rMpTbl2b7EmR9rU1qWOw8231mOaoQn/GY+Tjjn5G5O+0IipbJYueldwa+4HbD1
wFNstrry1C5GlyZZlnpvIrBEwgaoVZtu1S7GQNZZDroGQPcvMCtGJLfm4yN+whVGq8s/2yBRliJg
fAwXD9gGbSkd1COq+8d6PVhggYGzBZr65LP8AhX9ItPBa4GAPkdgMXMSE57+1SdQ+q11/ADYaPiE
zogMcBMY6c554FeDHiyTHYipdeY051BMhTJXMimlg3CtlBnwY+MYsoyES+EcaGNm3kC7SvukLWfW
OG7jnbOnOw2UQpBaQS243buw8eCXd7hkma4Zs4LmzpNSKRW44uOIxcIEPKd0X+qMDkxYHeAorQEu
7dXMumZekUQFAgXAWJxhXFdrjnG9AycjXjdYXvzgQF+4/yoIvTo5KiJAnKUUcTCeHB7LGIZ221JX
HpNlb6A3fc6Lnr0olOs58sOIjIPL6W0bI96D0Oh8eq0BLKJ1NmcQ5raTUkpdNaLGK1ARNQxRs8KY
GtjYjMoAVpXJr5ylAyXAHCW42Jmu4PKAIxy5rtlTnTQKF0qB0lSqCxiDQsapgpH3nBcCypTeHEZl
JRqAvtbLh1EPaAYzm8wTRlt756XQrqsM5kJwP+F81aOzzvdQhSaYNvfuS2WgTRq7fkCa74CWt6UG
XlnSrKNnuTAGHVz1DVHWtRHtoz0IXP9lDvDy7smUpgJNuqpJDS5Daj6XZokc58NCOrJkzixOerfo
GtY4GfMecKupS44p+zCow5bbybvhSzlrDLAVm+AIWc4mcqecvUtZ1A0vmLqVS6CfnNOA3FNntYtm
BTZd6P9k6T5URFlE+9EsBnjQgIwh91XIeKVvz/vvUqkrD+zwGkwHEF+vgYOpI3EMoxfMNbTOLZK6
0YEsOD6g3qGndHjuenLwj6NaBI3B4V9FQhcbSptU6HoOePOQhao78qrNyTGa0Xri+Hgi/rtgD22W
GFlAiyyay6hbGQkREkw99+e1Blt1B9h46Asc3qrBe1Atz7x/ZJNeG1xGGXgMIjAtZerM4lZx4wTE
jjuQJ/52Bv8sVKtTbnCLfMv0JuCWltkutbxdikCTWUhzPuvUYUI7ARpC4QHMR29w3QMGKQaf2k7D
y1BxQ9H3qgMry4CXPhedTBnuS1nU5ua1ykYVsKd2/QIR+07Tu8eKJOv/Rxw0vjP6IVxKolwSgAJ2
pRhgVcoBYPEfzUlZBjCo6rb6LT6SfW6JKAI4ev94/zBv2zbGobyL3aSCH+gZgOY2WCHIQY/pvoFP
Km0co/hV1q4u/LCkAtLIjMzJE0Qf3dgVBVpPWsk7jsOFhVTzsHMMaQ7p2jVxigvMSbObf6NgtAtZ
1AlygJDx86HCbVmOxVD/p1yhoX3GiZ2ymJdCqMNrJKngQgASnt/8qDrh1i8kOHj3N25ODHVWUlG2
IyPMuG8hcu/NGmjwBF3cMw980v5cLmf0Uy4C4qLPeBSsGx6F3eZQHoWNa6bIVDUL8cWfmZefWxLl
QVZ8yysDSLzPNWRQa5cG+JJx2+dOaHZNlE31YeNUlON52NTR33fNUS13ukO4Xf5y/5im8uOYsfp7
vymbGoIrM+VcLKowMGyz900P5QVvCeftv7wQlCZOkwFIS+PlBlz/dsxJjXofi5pTg+Mp3CiniwVR
9jNNuVIeGSVhpUebFi7Fj34/BqkAUzSArG8M6UL7/u92UaFiU6FxuKr0IHQsubJIzMT6sAaCn+7M
6KPzGBi1PEC1sAJS1SpoAeieaSUGAnIk9jzKhO0+XKKZYSsYXxW6AFoDs+EfNh6amT89ucbxOLe1
Ew7QlWzqCEsAa8YYjOB3m9fsgTfDzUCAya03OgRLOtBrzdiKFnN7O2qKeyumDrRSciHjO6x42KLs
C7xcJO9Bg7ONH7q9DCdTOM0c5kSO7XKZdKanBLAdL0VYpkJ2nOFuMuuwejCzfflgL79n9nRCp1zJ
olR+MKD/WQywuNoEZywCtnAbkHopzTy+KT/oSg6l9bWu84HHizW9Ajz8jdUZtAUMq9UPGn3J2xtv
AW0T5H64rnOtauLE6XHnJh9ZQac/3eZZ+mHFa12OzRTrfZwXdhiFi5kDm7DRPIfuJRHTCph2E8dv
uLABPvp+OKEvxyf/p+wS7rJNtR+r9LPNFdPr+SuLMgJA+BYAszzK0s8pWI8A+nr07MbUE2qyhsbM
BllTFxK9qmOjtIZ+P5ZaX+33RV1zBb8L5BIjkCbDvinxr6zMgk5MCeJZtMaia1IYYdWuN7KO6zDm
ApHfiYsGkTyqmEiurR7RHWvyFnKNBgsTPnN4U0rlUia1OCkUwQATQSZ3cI7xY/2crFhTME4gTNIL
M3mO9vGp2gtmu7wveOogL+VSB4lQJGXANMTvgDIKwgarlH7uC5hyVzEX9Hc3KTMOxhhXEUNIYIDF
OOIhK4aTbVgH1CypmTT7slkU2WedMKtMelFzowAF8Fz/+ZR+ufwGyrwDQJNLKkwY7FjdWYebz9B0
TXY32ieAd0KNtgbKGKDdRLfJ3Muf6qW5Wj9lLhq+BqlcI/A7EMaa4b5ZCVsOI80NaUhEgCHcG7Il
mIUOdXea2fq5S0XZDJHLeAwRjJbqc/cJYFpyelwsHlAY6BZPLZmrQk1VRy5Xeta+FwooTnGRwC2D
0EuXF4PxmZPDe2SsgIkC4yjDMhdjPL1pyfd/u8nnT7sQ7VVApuZ6bDLInFCnZciwOpwWD2MW5AP8
SUjeHufSBjN36pyovxApFrzSoXw6qtsWIgMLwKLIts9FELeATsAhBdrGiAGAUSOBRjpUCsYHT5Q0
3h8wSQTbxjpYB5/8/BRmYYKq6cPVf2fuzWgGaV/jUiRlJoUKOOi+i91ErRbtFek6R5qnWheP8jLT
ZytakyroYoGUugUhWlV7ORboechIW7uTe34a/Cv7Ja0ZIzPur25O3Pj7i3PjRUbxYx/ipDAlA7sX
02BGwtma39s/SqlqTQDWCed/b6Ooi6ZvpjrOa3wB0bLQf8FDNCNz8qljilUD3ZqI4QJKwzFIsQA3
QOZ3yasLXsLGyF7QdpsLJiiE7+8fJQmjUWiQliR+LONjClOi9BnPAxRWS/jEtgCKb3PQqAcwxy3v
C6E9tT9SRpQZlLQx+EYnVFs2yrgwExP7GW03wcFDDR0IZSBE0NfA1SQg8Fi2yye9JVwyF1tQftSN
aGorNUZx3UgREntjWPWPZwxol0qsgajNKgHKtK7/Rrv0s81M1wpLfeYcaQCMG+nU9sp124ZJhYUX
X6WZ+RiljUl90oVndGVotVlYx5Ycx0LNck6yeP3q/0hG1xsK3BgAF2Tq1fsC44Em2o/tSPgCW1UH
7Hk590gw+OgTVtXn0gOaZARw4xUArYuRI3wOiu88VHvxcM6fAB0HZCGZR4mXTjMpYtQCTLyI7Q58
XuqiBFk1QAtM3uyBka73P3Fo9eCQCReDuNIW4a44FDkqzaIlg+R9y/0Msckvy2oT+MtEerh/JSmv
8M+3YQJTVSXgzWgidS3awG1AnsjGtsaBKZxJVR7TQglEB5kOqsG5ms6oI262AqPp8OMxl8/SkD19
wYm5rEmxHXc96BiihIgFmHNUbnF/WWfwVFoQVAaeNGRhvJTyz4Q+TMVGrhJbRonqEwx3KfOA0R1g
6bDPwFnLCftTZsDEb0G3tA5XhWcxhTXAHnx13QJjPUpgRI45xADWX7s+GKPW4Qu/FR8x4gtCegeF
0183NofQ8Nrj/U+n58bOR3L56dSRgG0lhOmoE1uVjbaLMcED1kwStTsW7tSGCVZJTtJle5hLMp+B
YG72TBnHcQUMbNyg1PghWKFcBTrQkXUFHAHkFKJ5szEeAIKnA3erX1Sgrif5t78o7ZFxBxyYFZID
X4DFLre+uKqlmWOk+wL+7MXFJ1E2Bx1/ntd0+KTKMnpTNPsfayU/LBLY0q/sV1zCcscWxpsWmDh7
vH8OwpTmwETbP9tBXSGPqxQv54bEDlbyMfx4FX8P/qOykVfx1teLjRssKvMXiUJ9HT/5lrTaY8b1
gB4R/L3FG3MJSjpxeN4K6C8Ns/QY470B2GKZtK/6PE5tEUCY+Qp0XwDsBz1k/No0HPtc+aDrNARA
pCPS5/3kqR5i9hk48/FrKmiRO2NPpvQGklSSgFl3xCC0n9h7+B0YGFK7rrzBYss0ATF9/FVWrPTU
FOzcsPh456mrCTxmoPiIAtKZGLPH7y/cG61TQHteKqmNiXJxpfocb2VszhkKA+4mIQfHY1RE4szt
o4OcccuBuo5oGR2fImDYqQQO33Mhl9VVavORIUukCEw8ySJdCo8FmnQWXP8oGvmukDcCt1TQv1Gg
ODLnkNOe8p+PQH1LBIyrIgDH6HrpQu/1vJTVqc0sZW7Hg51YJPk2BxhjT7DraGxclaKZgEKptgAH
mn0pq/sPYermQYliGgm4kago0mBdoufyiiflqf2JEDPX4/f0VGFWwv+ckTNxpyBnBJIVQfR7Yxyy
hBcG1sNKHfSJYKHlcMo9MNPjNuUhuHBBmgFyOk4C0CtD6sLVh8GUnkOAzuTSfzraeN52dKJxAHMY
YY9uFg2qzsgVE5x9YVXp2l4/McZa3HoETsr380ymcErnY0IYIDWswMpA6xt10cX9LhrP71ypT+2Q
wDGBC7ApQHqS6NIeFLI1URIrY8ica0QVFf8sEeoEsN+AIMe49LVQ8C8wXA0mULtls9Zg8l4hfM2J
ywx8gYRJk54oDWjAIk89tZrrLIaGnSvB8RMPG48Lhw3XQ2VvkPUbLg8cvHx8g+OwL53vMt9JJ2iC
kYB6ETgJRQqseThQ7Qk8kyjpaqlaKnsnlDTwlDpNGBohRnNBjddFLujO+7oOthhsK0OD7UP+JckE
8QVUqZiHZ72yxXy84nOwGUrKbd02YjWi8a337GS89FwkZYNeQ4URbaFJsrkh4ilbhjlP8GMCixFj
0nSrXwQi1MLRRrpY9DXKJvjclAagSCEBw43O5J/8Gz6HWfMCSR/aHCRHnC5/tq+5JTu6yukASyMy
W83EPXTf63gJAJaA78GAOtxAGiCeB/FlUXuca48cPAr6/kIeTY+ysujAIbZ2MZHSgowt6sxB2N9/
7+fo7VqpY15TAjY9mj4B63zWfBeXPq9dUQ3BL20br++9mazQMVCtGPKekndsBDmUGAXL9RRlTHUF
e0+I/mT8Ho/6GkN8xnYLNYjSWUTedH15xJ9lT56eEv0p00Gqjs6k9XqtP83FE7c6Cg9GQE8MelTx
7bTdAypknAua45y4/A3ccaSsVqH34HUzpuf2WVyLobIHnpNKag2A6RPSbKYb7UtAiABACBO7GwFU
7vcPgh6ixB24lkZpHzfNYXhCSHNbo9ezlULQePObbXe7nQUWitXPV6+Rbt3pZDv8hg9znRQTL+Na
PqWIuKYqWuBVOSdDXqDXe2d9ljqIh8hKfHh4Ya2MyHCowHakA/N/xo+5DUiuRVNOnsqHqhKOokFb
KGa/XHgIQaZ6f39vHclrGeNhX9xzUNq4MdSKc/IiO69z4lczL4lOzfw5QEkY4XSQKgG6yrUEBqxm
7SCkzCleOg8/i27drPcAtPxGNXsjGf3MfbnNlWA9EjxjiBs5Gag9Y3PZbYSiZk6AziJdtRqp13qQ
iOaflfzSSjOV+ckTgm4azZQCGgz+em0OX4gD0zeQJmHqoFzEyrOAdvD7RzTh42gsIL6gBPG4Wbi1
11L6AfV/NWGYU2qGZrxQtypZ/7ro+p1L6k4pEOyLiD53QFgg0LoWJKN5Tyk7hzl1bmx12TooBVKW
u7z6z11mrOhCELVvQimmoIaFIC1pEbuhhUJkwSOrEJ/9iqJhbgOnNNalOEpjlWUtlk6hMacNOCQx
mcIf0S1KEF9/cbqZmPpa3swEylPPCi4pgHfgLwFgjNrJQsiFaBCxwEhrTBlkeRLi9vvXYuLuwQHk
xtwgKpzA9b4+rCwqK7Doxq4dycVL4RdbsNbWxPNj876ciReFOirIU7AchBzn9t8LDaEqQRs0Q+na
SZmuAZxzcKTwVUv8TyHvSR43FsezM89qIiulXcmkDqwTO88T1NS1d9YBWPsAG8CPDhn4FVmsCIyt
vl46+wgx7dOMt3ueVKIM/5VoSl1xhSSXVQvRr6+s/iybz60OvselRAzLWmkmPuET6XKXIN9QgP9t
IxoyBrj0aoEsYbncZIbxO5OZnbi9V180XoSLA1AYQQukKndt39eW8gCucYnd5h1nxEWllyU/s/mT
4qBkxqgKpFIyda8CLlMdPnZdOwSpMm/6tQRMrmVYbbI0nnmYU8YV9WVOFDCqjPTn2fhfLI1vwrLq
RNW163Wu6qWLDRVIohKMlx6qh8SQHL10SIWRbeJiFtQhonMCfO1HmxckfXPKme+hW9lHW3X1PZT1
AFsv4LUZ3rUxKc697gK0RligzfsN0DWkOzOWkSpn3QijTC8YdqWwAa29XQ6L/LHZstzmQ0IiSdr1
/ynw1B9ZABvFDBdqCMg6Xt8hpqvYOA8jz97EZDcQjjP77+/Nc4Tc1He7FObgKae8NhQS/sqjcuqB
40kNiz51uw1WTbUB5GG48RpLAeMyS3xnifyAPwDLPjIiTzAEcdP4B459jbUVX23QycSSjFkriQmG
bKNLtqGjzPg95wCSfueXX0hlbXovGhy2CTwbM9PgOLRQ9ABSLIF7+e2u9T33zo8TzpX5czocrMct
gw5v/elovO42yyfx0z/4RqIvHfNbMVrSkuVcf9z00/i7g3QHbyIo2SB6oWfz0ibgSfVSggAWc+Sy
HihrYFOn6x4gx3yx4o3o2Mu7/FRypPuoHplE75Vj5s0k4ycSTngbFx9E6QXkRny/LXGkEugOnDeO
4UxJWwpOZrSVZkuplQI1VkDuiS2A2b0uMwP8utpPoe7AVE8iZ64qNhEd4oMAUwDCEGQlALd/facB
4tPlALL0bFZX16JZLoYX/sHX2dfWiA3HwSAmO/Nip0zhpUTKLPUJr8WVl3q2UizlXO9LTI0n/TtS
895cDnN6u1GIEEBoMYIVUi+oRoa3kXpsdy5aAuAXYkN8KvYe5h01s91HJDEU71CyKAYsBtBGkwhz
cKf7ln9aHUryyAMH8ju4hNc7XI/M4+AAxZFXi0Eu0P8jrAP3o3X1nEd+NwlWsRoueEcBW3ypS3Ml
ySnHF1VqABkCsk2AKaK0ltTIoKhOIL9fSCT/BUF9QMAczel6aM3Yfbpp5qwhsdnI9YBsAOCA1PVu
BhDj5knv2Zi1tdzyGYzhseMZDXvk/U0gj3zXug8+T/4tz4jLGKyiS8rzzIZP+XSXH0Fd6SHTRqC6
wbNr5alWdU1dcphW6IiaGv0x9I59Xxpc6gPYzepXPEJ8ueBnbOC5cYNWjOjvBGUF1Dfg3KhvCLOB
i4YK34BSqBVHBleRNwyX7pO9bduxFRoYWyC/UHnHf7P4MZMM/GTQedIz5F0pqZXLytB4emwqgJhi
MOiyaEzzQ9K/009pJnU8aaPg5Pwjjzpxv1TEvJMgr16jmbU4JQ+hWW2VZbqTDe+jWAr7Yc0s9mB9
AGvW2iP1J2bJ9LkjH7eT3m40EACdBvGqBHDc6zdWuEXNx1Hpg8P1CbzX/lEpTJC78e5a0fZxuHW/
mbUwx6Q16eVeSqWsn+9JwA1sINUTdOv1fed91YtSL4k12sFXRObJqtcVdPbIvvkgE5n0Poppe3sP
Xi9SEPupf9nUMzdvSruqmG8HHwQu3g22oAZiYy1WHM/2s4VXnYp6k/BvCoZBu5TM7fqoqeldH5UK
cnsKB+IJyqcG9WQ2RAKL9F5r+sRd9zufqGCo3fNEAU/cv7GdUCwjXyzmOYAEe33IWoEGVCFkfDut
XVMSv1yFCLyZdcA20axafmBT3ceAe/pbAaNwGwcGCLx1WdTjYhFpc8H3KIxaO3YXzHiiivrhDZAb
ymB57rt8YGvVQo6WHHtsnUUgzThYE2EEhsaRiYGAEWiUumGdEAgC+LIDu6nWjKBXghGavfegDt/3
1cb4/1CrQbuKIuLSwBOAf3u9tbxYq2olMZEd1pmBbmOgzBKxXvm7Qlj6vEvQ5TwTeE/sn4CioohR
MgBAIDS7luhzjeyFnRZBTx2qdW/NjhtNXM4rAZQGLsqgd5IaAtL9sEkM/ifboPcD/h76irVT+8lY
97dwekHIdMOTQisIDeqZJ3ABKhHyxJ405Yuk7JNhHSQf96VMlFOQmJYFGbodOAo3LF1cHBd8mQex
jcHQtCCVoZDgVG2bLcBYt4ipB/LYkMx8SIAqkyRm9cwhTf60vP8VY/hOX5fLj6AevocGJ7ep8RFg
jDdFTFOl7ud9CRO7iRohugdZ+KYCNMz19Wj5WuHaMkejVgfDPax8IKK2+dGduYUTC4HREOGrAIYV
hC3jZ1yEzkXiRFmfYiFFEz8rbKVaXFFk5v21THlgV1KoxQCJSfREcJ7bkXZomrWwdfxIBztPxO36
9FUYFmUHBsY5X+y2+IfKz8XaKJtYF6BSHjIvhmcfKk/S8FsOxyDfJ+6JKxEPrYJ2xheYUCLwcEUo
EUBcormEyrAWqa81SRjGdiuRugpJED723VtRWR2PxkHvOBeP39wRKEQIAigxksaIXKjDaxQevIJy
mth+HwAhN8pQNl6AJsnXo5CfuSg3ipiSRR2hqBZxxwVhYnOlYgQg5vNYK0YLuA+So5r9un9hbm4l
hMGJHtOSgKHC4q5vZZoofan46A8CV5LmNp9NUX7fl3Ab9o0ixsYHzAkg10+XKrMRd4fjGvQporHC
Q02oeX3lABUnWe4Dv9kwc5fxxifH3AOeF1osQEcHNlnqrIQMRC0gcchQ/obCwtg3A0gyl/zImPoe
APcBZ/j+Cm9Df0oidWKow8tdyAiZvcm6zSf4IRYNuoF/AqshIDvTjzX5Xurhl5HOvfaJ0xuTfjBq
QBVk0RFInZ7v+GHg+rmN6MZ41zaAEnIs4vLGR7XQAmO2ifzm2WGhaKYAQjwMqYRg41qe66ey6nRt
bouLFMVu07PAxTGEJPvpZpKaN74lJWk0uRfaMog1pBkVSKr970g2nmqWPPX9zEubW864vRdCpIDh
k2YUEhOx1xNxKWvEVh1jJlCaE0ObMJkJ+cLhcjs3x8bjAIlozQw9wr1JJ9+37l/G2+6PceeAFY8i
gwqFdbbqF4uCnyiB/FbOcf3ld/Xdit+1cl+vgIH61JKombuCN74PxImo97MYehbBYEAtTq68ssrQ
d2mj71UhG/8jT61SNF7khGC0UI5nZ5xuEy2jxJG2mefhSEKxXJ8a64hZCVzrwkZ1rScDoj1w9oBQ
56Aga4UhA/GEEcPUUBy9iZ4q5jH6GeY8yttEC/UN1M1pfDCxlWAQszFNUY/A4UYWk8rTgdGxXnfS
zD0d9/DKB6KkUXucKUrj5FpX2IUFDPfNHCzplIa+2lFKY7KlpwqpXBZ27q/wromxs9ScsOVbFxpL
4UE5zXIYji73vRVRGhPDcSGfunVhJ9pOkhfNK8Pj9gTxMXfWWom2WTKXCpy9NpSPEiiZFFYCro2Q
7jjGGGK0n76IZhZbwVeGoRuM7AOEP+bRLY3GQMIxoS68oVVGmn0yN94SjnOc0BsZFJEJlSibW7Uh
OhCZuLQ59zEGQJSaEIVbD45eATaxPQ7mXI39tmMeVhBszWf+JLz9cy7tQifAh+9rP3RKuyteQ7TD
2dGLhJRkPLapB3uVKLtkA9K0Ya1aAhJF9zXShD8DkijoI9DPicCnp94KyzZCEGlaaWf1a1DrjSE3
T3FGVHFGzoTJABXa2EqgwKPBkAelF7w6Vrk0ruwgeByEpWK7xQ4XqSVeN4PWIYwPgrq+oIXhUJfR
UJ0B5+m1KOREcrADCpXNmjVyMJ/oM1Isd+3bp11QYML6Y80j+wJ0GYCNLdxDouvm41Pxs8FMLabn
5gYUp/wPfA5yUWCCA2QK3UMx5L0mOa1c2VGte2D/tOLcTLb+Rul+cbJLAFYuBm0TVitpWPIeaZFv
Zwxxr/5Gr0U4YxBu05G4a5cfQz1td/CDpi3UCka1+cYgIWD/0OZKACQNNwwVD0JC9KV5pkJaINJt
5lI3422ij0bicQfgaIIFh6WOhiszuWGyvrYLGaxPjiYMepyB0Pr+neYnzJ6MTkdExWOnIRy86xtQ
tLHg1EBbs4uhIGAI4p+jYjUSOZIyNgPAdi49QDcpxB1MsV3kaKYuwf8ekOZDbV88dROIm7rWU+/t
/neds97Xy+fQ0Ix5/zHExE/KVCCYD2ol5ju74Ij86IAPetEUpvAFmKMl2PoGd+GJpM/0Nt8OvNGm
JiccooDE7FJJjDbcoBm8XvSckZXfjgE6aVEDL6fpDN8hP+j3v3ViD6+/ldrDOArTkHPZzi7JDrcS
CYZ3VA3GzoERLsA3T8km20v6U6TDk/ieEX7rlF0Lp64psoy+muZDh5D1PdJ3vYmcZQjKh88xeXra
aeT9xSdvH9KC0219//IxI/+2E3ukXRuZGRAcjeEXlZRiNLFL1Fzq4KaBZSA0h2WM9sOwMBIQCriG
RFrM2Dv6jNhbxXUtlXodsaBVqihpnV11+16CfxaVYNJcxtxcZ5Jw+w6vJVFeGg8mStEvsT4rJtbB
eO/1zqrNAaNiFdovTH2LLPUnIBlJvMD4NibGC6KzGx3amszlqW9nUai9Hr/1wvxpSdzJOed0dvyc
bIUXETDiw/IxgigP+ijXK1w491sLiHFE2QCoGDOWicZOAYLa9WZQr3Lg0HbE1fgAN//mqk3ikUrc
hrVI+OQtDLKx8ROQ4GTmit/qKEjlkJcZib8BK0wlSRjfBRwox2DZhPuyvKeH9xXzVa0CSybZx4eg
oBvWOTh7gUQL1iUjKuXMB9xaZHwAiFKRjoTZh0a63nfJ9TV+UN3ehvg+IjvM5J7CtUsef8TvxeMq
elpgVhCTx5/i/nv5CyjeuaL87eTWuPFoTQLbMGZL0Hp1/QUMEwWiE8e9/bx5Pez8zSf4d/YHlKp8
8phtFovF3nzqyXr9Ua729joyPYKm3+Py+f5GjMdLK+XLr6COn4sqPnX4CPsABMTiRSlDAoS4meOe
enA4Tpz4iG2BvvDrpaL1IFOKMuttfzCdUjEjTjPvL2PqOC8lUE+6KJ1U9oq8t8sYkHNSRAQBDzdc
uJxiSCHCzX6WJfnWdxzL938XRZ0f1wcdMJbT3s6M590OxYKUbPrj6+vu3dMPp3x3gok3Ek5/7Mhq
ICtn5ZKTsFnF+oIQ07RTjtgeIC3RvvqwfArI2kz2GI61fxP927i/OVOaVRjZ2TCSifFQOkMoMmOB
NsZja+ORjPcYDO8ZpppjdeaYJ+WgxRqxA9plwY92fcyBMwxBPL6pDLnwMfWpwrliZTRQVL/3VzR1
a8fCOkZo0OgFwsdrSZkjZE2vhb2Nf9QSScLAoMy3pEEG9L8SdAOj02LvovGRavGbw28q1ha41/si
Jnft71puuJvbvARVbdCDhhrIz+42RmDAhS9uNlerm9k0usG4qSVXgzXt7VrsEGAleIcJ6Ejz0Fvd
X9HUc784HY16jFKV9kyvQJDTIqbSUOdPq39xLuC/hIsL1TlOFF1fgFrlxZSNit5uwtrgIjSPunsp
mEnX0hDSZ9t4KYUyEq0CDto8gRSkirbxGJy87g6sebAesmVDHrvN4yNwoxrz7UPkyQdLDMxn3N/K
c72M1s+Xn0CpTvRONI5Y4AJmxusmJYoGNbOzrMMjTNVi2D8Ix4RsP0AI87REH0Wkz6iOqaM8D84I
mAtEfwP1pHsek4Pn+193aBJPE6KG7/dXOHUrLyWMmv3CASqzQHaDDgssQ/QseIbsPmfcXIfe/3GS
mGb533XQCkOKeaWMIMUPljF53qVjd8Jh9SghI24/tg9fImnhezQAeQDAij7uJWYwZvTjzFLPrtjF
UpU2ALGrio+oRv2o/Uh25Fr/+W6iiIfYDwOUgJOg3gXXdHmtuD3eBaa3y0SynFxd5dpcv/hEJI1i
IXp6gFaFtAYGha5PLQoDUaj5ZkC/C3CvcSe7FYbPjVW4Iyboz1y9WCsfmb6cGy6byG5eCaarayBz
S2RQfg62QApvIX/44aZ8Zx/yhjgYlBOX2kP6eX9Lp1wLOIlg3IX5RE2PuqAsVwSVkJaDHaOJqU9M
EU0BQf2IOPk9DGayN+O20a8dcjDLjxFUFkHy9bYmPVh+ypYfbLVPSB091VxmZAJhX5ngqAnZOs7n
ZnYmg71LkdRJBlWSpnEpDAj2Nj0wvtEupLvLd4BXWa5N4lpP0Pcw1zM0GXUg6wYsW1CoYqx6fCoX
T6HlkzBQG3Wwh9DSIivvWNKFqRELLz5DWnZb1yamVVf3T3Ki/sDBZfgrdTTFF1LdWusSLXcGuwHJ
g0ySxkQTsSLqTf3L6Vr8AIZcQADErw6/vC958lwvBFNqtIianOUzCOa1B3/NgbskfGPTN09YFOt4
DgFtyjG9XCV1iVLFkRQtGYW5xxaU8NJPli6i7jjXW0Jjh5/N49jZx0ILKPAhKTsfYrDWjQVpsHe7
Ut9YyCItm1NuM+YCU4y6b7GGzelfvWV+HGOoiHqZLX4Ds94cZ4zU5IKBTSxihhkP9RxpXRwrlzuC
32raYCNTL6hWtRQ8HRzQc5WVyUO8EEPva5nWotZDTJLtmkOfkxaKIAHCm6o9VyAwuX9lJlNQMmCf
0RkEhxpoANeXtaw50BpnHmtzZLVizEfXPB0+3yUMjR4+V6vHFcBVLJeZ7Uu+tfgKmtlQMkOODmVU
mj8tr+ukriumsdmBtxkp0yVhTssJt4ZwlIGxUqAqwFFkqYuTFq6XF3XQ2vBoYIllXfvkNrDEJDms
fpLl1wtIzdE/ty4r8rS0HeItP9ZLAOcohvsys8u33vf1p1C7jA6DTIncsLWfBSIcAP5BOAsBHFqI
4sVIVMeuFi9vmJHbl4enYz7Xp3rbx4SneLkTlB5UGeD+9iHEq/Zr/4vZf/3AEWsUDv9O3n69iAdg
W+73ld4T7/0X1fr7658+7b8nQWnE/yHtupYbR6LrF6EKObwiMoKUSCq9oEbSCDk0MvD1PtDaXrIJ
E2V7w+zWTq0uuvv27RvPGWOxkuMaJ1EMr2l9IMpCrXxGi28XSFm+uusSxRexwMIEPrv9ZovGOE1f
1b5+tDKUeXYbY7X6Vq1Fao5JiW7f0lvJ1HVVG7ZTyjzp4FhWgJ5iEZGamm+mWmwkAHJRqpWWOAF3
KKVjkm3TYnHaeOkDqJd1rFV27GLsraC/xe4HijGBeRZW67Uumo7F2ptic4JFXPIyZ3yzm4XTPqAS
jH3MTXK3LVwz4Hwl9vnvc/QKQPyNEVgr5rjCsOxjPZpJ7t8KpUKllFGilM8htDOkRgfw3Mf+sz2d
46dzvlmvHcl6TZC8znTWfodzqDfcVILv9EV8uJlH6fZDqIBpkLosD39tC7Gm69xZHx/1WdPbKUGz
l41zZD472VZPd7v3XLJc2HD9NI3dAPR34dVfut2//sjVw8RrDcnzDMrPrF7egHdB4FvJhr0GjjOg
9J//KtbOUjDlz+vcZfOkmU8Lt3vxA6brf/UBTd8OaRrgVCYwQCCRwbvD+4FNCHUAOzrF6sgoxqtl
bbADyf4pcBYi6PuX+fYwKPM2DKqUtgzkBxgv9LqtWlw4QJt4mRGRhTjyHnPu1pT+zo5frTVStabX
JlNKrBQlvb1oHdZgcTla3MY1eDwk5pLSL24vZdyEqiiapoBIdCVINmeug5Ovt5NfgLjyGe1Ou11q
wnBvMNH/+v0kfMvPS3P9M2nk2y2mzJwSewwod6fbDlCD7dSogG4FdlPucNATuHW/jQ3FOL6+gpoC
EBKWMOgWeAIz3TsUOlrUcfSr1cKx0wDf8AxvP4oyfXGWEr9sp48CU9EBuUa87Uh/PjtfOgxfeITN
B7b3t7B+bIV+w4YHNv9XR650YNQCJo0nubEu7lPdrHd7W8GsrWc+P/fPO515giqgyw5x6cJVW9D0
X6N8JdkDso4Xs5AsELJGvsoeinwb1r4RxaOdt7z1eKUzbRM3O0y3u5VllQdpAXml+Ub+7IUd/EHd
6WyU6I5Y4sm3zYVDnYnZbkXSXpsW8EycQGRhenvPkexw463Eg7cdluzmgn/4q15Xm5mk//WCTbNa
+327G3P9cMgA+Ovr3s45IuWWyTrwlE9Qo0UGi6WjpIxWrfVVrk03Sk6dunI8TNynoGIc10y8mEeZ
bucjhaX8r1j1iqLUIGtwzCjU3/BEEd1G+QkLXT8fFeNLPb3nsGPm5ecJ8AbbBbUVZj9AASARiGwm
dk/qUNUhqaIog5ckAhC/QWqTGPZzvH9Wz2FngIBqHT+tA7veCs+oWuS4OqFtZE/TY7VSx6lnb7GR
c6ZlBHp29UnUo0X8UC3rCJ80PIkxgFD2MOX6WhnRP+rZX7qLFN3JQCywsBWzx34lljp2jAamJBVw
FICnMmWjUN/TsDA84qSc8fjy/nZR3Z36lSjq1HNF0pJWw7sBvOOn9msKjlk4/7zxmWEKFEePv7nt
uYQWrHGrXZc3UfzNUQHElK5dvuxeBbTxsgALavW/Za0/8+vXxn6PXGljASTIfMKYABC7d/KwtEnT
3j/6curF45OA70Ux7S6Nx7tNzF4YTliqz8/UxCcFQDcvWpjYqUZ667UQLyOhpk5uEzJSyuSxIBvl
4fYr1uiiIw1THRZmWFYZimdb/3NFFsfH7nVBZXlWkxUBOdRpYPX2C0bCV61So2DZsIkZ1fW68ZjS
YL3U5VVFz1glMR+rBDet6XZjbyTShSaStVwXBdlwMRlej/9GEdiwxe0TY0IZF0TdW9dbUdT2DsCp
iscAi+sM1pEO261qbPfAwoLPEphk4Vbdx9cQhiIpLMyU/6I77Lg2r8u2x7q8wAiJjnlXc+E2zXRP
TiJk1IFwWoAxpHLeYYVpv2FEIRbwGtPQ/ceHvwIswai/Dge10V3jaczsx3s4Y6PQOQ8QMSDjY74Q
45a3CqKhZtdHtT9iD8Esioaxz8PzuJLNykafb77WjUtkdfpPtMiOPPMKo5texGAEYIIwtkDPMXsx
IgqmkYZL1GyGzioUGdBEblWjpQu4r0r9BcAGPSuWkor378St2On3r57klucDPiQQi8yphZ/OwMnc
Rb7BLLhw91gK0q0g6upFpFTaANPqlxck2TLzgHxIvD0DJw8zf9q2Mj4r5xCCDJBDtnHiZj6sdxa/
Bf3gBXDDziW35VXrbDatA1KjU23gr01un1id1QfM3i41ssypNyCOkC6bpowBPnK7LXIdjUkhBeOF
G07ZlpCLFtpxFyyo+EyggU25EjOZ5avd58SKaGUHdeM3zRMRMcXxleiOZblToernlFjGqrZXp9Wf
2Eycx6o+ZwqRD4QpFlWUe1RK03lSpEUqZOPF93yj1g6egH60aMsIKcYh1QVhM4HDRBCs8cBoRklc
kajoXfMiVCFz1AWyHbMtAJIHFWAQPDwrxidqdK8qThGklHtkT0pnqRdqUi3aBl8Lpw6T96qybBIk
eP1kJb8UMpwdBVle/qeC2SoJHJB6EXhizu5fy6ROttUCrfVTLJjb9RjhLVaKYoQM8I9LQR9QDX0l
ytPjA52zIBhAkkHnhy4NhCKUo8N1WdIKCddelFeYfEAa5zYRTVHbtxcvXeNNfyxvZldvxFHOTlOC
ncvv2fYibiITM3HA3ORSg6mOfuB49QKqxoy23gibfv/qoojJKNVJhbWJhsLYQ2aS8o0can+hTje7
h/AMpk5elGwxmHwrR2trGSwBdXfp2SQ5ylK8V7uc6IE3SFZDSmbdRSmni0CwTptAcyRxWKIi4ybN
oLQVFwU4/sBXmzpqqWccHaqgmRa09hL2Jhs5UjEhWTKb9JV/zj/Jp9Dp6efjk5RnPIcbkdSq01Dm
itaDSJF1ivK9+WS4TzE0inDLZjpHzDDWQ24d9O8sjrk3pWJPsqcCOLaZ02v7xHtJh0ONdkoJmLd/
Yw1cp9lGBS3osM+9ZxH/t5ZYMrwSHJ70NHwAukDu7WA009yoQGKhOknmNGCKP40bAVXJ+jsCau4m
Yw1SvwbJlyx9Zd2z3BhCt5aqyki9nVxYvbIONyRqgXFSGwB2lYclfpqZRwDbAmOFoSbM9kmU3Wj7
BjWSEiUTsdiOp4ozGLsRD/EwjVTlwabpAeRsCSqw2Y8ZRrBf+6VetJnH+eYDKCOCxMOQCFmItEdn
ioOe/gzBD0rUaes08oLmz8wXAFcBZKDTcAicrl8dubphAlvUfI3H6MITW9IL0DQXIG+zo0Nrl3bm
JOutGhiBPW7Ti2ePCdKKguHZKULYk/Lxy4wNHAxm4d2Y8wFvvooyMknRM2CQwVcB3vJN8vQ92man
9lnGemMA1FeF2yZwjOKyYEtnzA0wdVhVBly5BL4LyllJ5UIGnHDSX7JRhoqyRgaC8wwpZYKxvejt
8fWbufACp2AaFkW5CSyAcsFQgFWTvCP9RamZ8KVFdKqLcu8taPNM+UAVOBUYfQC8BIoIPasiaXnA
eyra9BUQ1oDHwE48U+sDE1BNRauXymVEeRVVeg8ebmqGApoiOiPpFEMcTnK5qSpg15XMqggsTrAf
78A9/iew3RTw4KLrDw8YmlxuzW6k+twQj0p/iTAF1dtluhOlQn8iwV8eWBgoVgJRGLF0ZXqMQYjj
s/rjD5gJTW8/gL7qaRTCIKN1PH0Bwpf90Vlvpv8Z608/K1RWVsB1Jb7Bv7esng5b/JelHNzMTQcK
wNQwPVHxYub7dgN40iLYKhFOlehdR7bI60zQa9qHUWcP8qHbhcdqHW1WC6ueecJvpFKaV3cj8Jx4
NC5taztBx4Qeu0QXwGR0fk6dv7W+6+zdl2KgrbVbb/r9xVj4gLno+OYDqHuGvYB7Kk7RMd4Bzgak
T2v2f3gfLVon8/Fi53YYhW8RoAEYpwco5u0ODznLyP7AwgPF/JmEQkX/ko3nMV0N2lpRly7bzIsq
YNYOjcRgwoBOU5ZbhquQVT03XoLUEN6aPzHaKJB8O+qy+fX66rYWxmMBnfj3VMZY6dK2Lkmffv/K
lisBQ9ROgfSa7IHBCbspYPBH17xRHwSDwJUBsEu8UgKDPwfEXSK2nunHATITeqhBWaMAIpZucUji
WI6LekBrlWKTfcDpqv+DRoBtgEg28Xa+dBjblQ9aQtb6Xx/yjWB64WWnAK+pRzwVrXhu48s6r+4U
sdVz3gjyhehtxj3AJA24RtCUisl0jXqbNFI0jFoirKiFXfspaj9lf9aUhRVJM0+RyE9pAVWRABlC
x2kEESJXa3gdBP1lAK2j9BZ9yz/9jrOBdm9INtE/Rrs1WWPcqU73hwNTl4PWhtEo/uCVJrvW2r1j
zGFjObud9WdYc5YI2qb162js3jebnyUe1plrJooKwPh5gDvAlFGGVMlatotyfrgkxRPgKjViajEm
bWoQzsBpfnzaM2UhUIlcCaNuWYmhVlYJIWy7P8h/EhNw6xddea5XX45jYSoaAJIMMNf5127RYM+Y
zhvRlKa1mtCgBZMbLrxD4BaF+qe9/X7ZV5giS140Z/OHWUsLFmzOWt7IpBSuq4rMqyXITHXyouhv
0XrPucVLtGA+5oJ1ER3YigzoEaQIaMVOxLpixhbbmiMBlpm5ISPmAKQ0u0YAW8H/8uzaUt9SkxyY
tXL8ls6AvTgv0fnMlMJwulefQb2JrRd5Q9DhMwAYzwHH162xufxmfLPEA3NpPzFr2WN4D5iv6xOH
eUJpQb0m7aECMbSg408ZIxaAG6COWPSqHLuAmzfkf6vIrdTnx+r720x7LwDBBY/p7PsO1DEaUUzt
q/6Cdo4PMFCa4058UTfo3ZfRTpCAtd53Sitek9JUnMsJpRHN/JlIAgCuxhxbDDDWYA8CV6W+dIvn
l/7vl1HvMkJgwqZ93V9Cha22sS+prqQmp8frn/bvwfJ/e7uvXqm602qBK0oI8fh3nvebF5LBu8TU
UrZ/LGl2ORh3Q6s7YNjvcqv+gMGFhmCjgyg4ERWz9sLSg78kYrKLV4sRpEpqI6/pLy/NYKQggMCR
Hgr7tydol64xfigLxvvmhBr147XN3lbpanH0WfE9M3K/kt/4zd6eCEVz5zl04LibxLTeeejH6kdb
J6iqLGXWZo/wX9l0ulzOBLUlTdtfWlladewLq32y8mg9XuHcO3u1QIXy3Nia6YFPBGX087+1Zyr9
KxfaUZCa/wcxGDmZoEUwQUjDH/cVAHxaoe8vReEbav3pC3ZbnCqE3o/lzAU78Bf+FUSpSjrGwFHh
h/6icpWVZpjWlrxShwbleobB7QCNw3GIZFrE/wiRYhRA3mtblKc8SbSJ0q99XnzR+nRBgyepd7fx
6qsoNRIkNMNrLI5yRBHzzFdqbAdJiUbJGv0nQUDip6EVP0tGFRZaCeccHElC1QMzhJjblKabdXVz
UlCDeBKDqeiqqJ86PrQIeRrGFynjt6y2lHGfaYtHdQejBjwiYIyH0onoPmMQ9RPkZb0KzTKhKZd6
pqFjXK9Aojd+izVG+zbJaw0kF8B19D9yaowCkA8X8pmzbznSLZgF+GVUpG+OJLUaiGvQBUx+Uv/N
40QzEay83UfCH0W0ox4kOmDVGbW3BeWb0vr0MU8gZlNRTRVRv7vd7SDgW5A8+yyaPVgjR5p4z7iF
nh6912AhhzKXSwWMJfJmMigO0INAuSvZ0Ld+xqfjxeReOYCafDoNit2ZXr02CzZwxhnDCwoiHhQJ
JfjJlCQhlsfSy1DLiNZ1Y/RmhQ44cDgnz0uRDYCj7/cP3dOYeJWAwiAi0X67f01ciXVcwOnXwFiy
1/rRk62qRjLYBrwxp+oJqfnAIKMn9nbCK8wn6UXvbcj7lnFYNetl3Z8CQz0OcCWMXAgkwMi2MpP/
7YWgjs9NBmJDzEiooq+zPprfDdCAx9mzIvsVmo5KgjxEmORFslNrJZQtuRC13MpTZG+/wV7vsTbY
5BgVCVY1Dw1VlNjBLMWWzQ59kEoT5Rgmlq1ppDSzswadrDoPYmHG0kAKIeh+PAyh2Xd+JK+7sdOe
hLRNhEOu5H2yFYec9/dlEJaMKQeMJ+jg7i5YZ8xRR9kCWIGPDmlWS+WbkittfmyjsNTWfY1uSaes
EqHA0y6H6BEdu0S0tT4RuG1eDEO54VPZm2oIvCfveY4lGE7pPIGzs6Tyz7CBQX9KhzCp9oEkBYpR
AvMbbHYSAeBsXoYRojxNBOi5JothfYzTrojsER1jjZPmmlqa4lgMGM0YUrDfhR4TA4mHT9jGkjxe
CFZcqfYhYJ0IG19yMWmzL0lK0cmuByOyZJ8pX/DgMou9nAlc1AfE4klOO01cKT2A+Z8U0gSYKRtK
gdH5mie5lVRKMmDryz4cDbVL8/QjA2KVbIVIGFRftcr75ZdYNakP9KqxYrJVk4tat/EZRopegGgT
RFaAKdjknMcRHxO9rDBJB0aDNJLdtlWk8AL6BR9jbKgBYYhei/sC9Z6y1ZCU9/1GAa93JWfcs593
zWgm+HdS60Rq8GuhZdkl1sDha3WF3/rbqkRi5CfxuTDpNlWbSIHLNI0svePHFGiPSJWu/aiFuq5B
X5dp52RMhkHvQWbIW6RJk9z0CACZLR47jS/SIqV365IBZ3QzRLzs+HkSRruG1wLwhPGiF0s7JGiY
cOuVHpvtmQQJMQcGRMUPxYT5VhjFhtHTts17awjzDITwuVeR1KjKXIoNlWAeGPBXVTaUZx/shkIE
5hSty05FUSjjLlMICEcSvk8YQ2QwHrUSspgH3bKCTeL0AsmKzsS31P66Br9qBrTuLOOshimFdEty
NsPmBV0tgS0VXg2H0bc6Vnsdw5Iao7dVl5J1mnYcOQKBIFHQ3juQYVh5IVOxJ0nt0TIzanKpfvid
okSfY14WkuMPjFyh8CGHrdV6iTYYPB+2gc3JfizgqIRedEcZKEm4Gw3ZcMEgA7SiAEG9k1RlkgGx
hXDaF5OlIERg/caXzBF8b381pHgCGyyWfnAIyiJgXK7MuNhKUp/UFqOGfW5zIc8Wpd6yTDKaPoZR
1J8uyxgLcC3jaw9oHx+sR13/d+GRmXnSAZeMii+w0jALQmM/iWMb4xXOx0tYg2M70rZtdGHZtRJe
UKPUNWnfZx+teibxJ/pxdBKEP31fmJr3N0yB86r9LHzOzJv3D/KVAAQ3FLyp56FMxwyNJlOp27eZ
WgdpHecgnazqnGSqxHksbfph1AOLqjqSf6gZYfX0kHSmcR4D3FX2kslqaguM+iKpoZ2xTWRG7JDa
j6XNhB148kBjBa8FiB4S5RsL5eSAtxhiHCKJmFkd+hb6Zt4fC5krSQJOC+UDNMQAquW32fDKRRPq
Ro3YAOOLCYMBc4TjTeFyDbavRnJeOksjBjFqHYFXbSU+IDW00sxV1ZQX51Ophx7pJCDwXfGpU65z
3OSdJhDwqQucno6GLCFGDnmT/Wq+w6XOGOog72RRDjErl2XJZyq/hy8e7Z67Ap3Vj/eVcrlpCbQP
WFX+KMohVlPAaUGYhubmb1UDWqNeLPXeLWwcHUNJoZ9ISqDwe3kfpnD6RpCnDLrgG8MK2fbHy6Id
v3/WNRVNkQFExpJGQBHAFFnlUiTs08iz22AnlCagc21vzGF7v7XQVdnaFICCtyB3yi1eXb07uZPv
dqWmctVlWqpCLooJ405GjR4kFCFGU1T8ye2rQ/e61OhLzy3/IxPtaSiqAQTtrkYssV1ScHEg7LvB
SledrIPdVjOqLzxZwA7g9tr7ksjZoxRBPoFQCXhwNJRfhU4qsYliYY/cqprorGhmkh5+D+fo0kdL
RznZj7stRVQItFc4vfwdVm9YqUkDEtJ98wPgwFW7YlzB7V/ic2yjHe3x+c0u7L9lAUft9vi6thml
TsuwlZKOFgHuLMMhPfvfual+PpZEvU//HNqVJMpqMj6YYpQOklTVkFob4I8/BYHbsKSQVLBwJ4e/
XVEsljIfT3IYnd2HH2o0kZMAtbM14uOwKi/Vp7LuFF2+PF7e0kZSOfiqZD11FFJh36ZGFGYWEf6m
oCYFYECwYyL4Oa//P3lUBB+gmaXwEiwTiO3IZLCFrZR6fIyeyw1z/P+Joq44G2oJ6SPoI3OKn4Hr
ZHlAgj8PrL6Ec7y0h9PrcGVLPKZlOb/Of9ekvnCvgDkOQ8yZcL7BCQuKf/8OgJsAUNi/rA/wlijF
D7oxTgC2rO37WsVcCasnSWHxxSFBYy0DtnqfLCnmvaUETC+SAEAjmCLz3+zE1epiEhUqWni9vRSA
erisLeKp64wDPuLQmBnuHRp44rLVmSgGhfGxAZfNwIhL8FH31+P2K6jrUTBR4+dj6u0V/u8QO3mG
OdUFb2xJBHUVGB7gO8yQePtG5O0oWSPO6sSlWa1ZIchfAfgbvhiQCG51hdO0Af5l6+0rv9Lb4liT
XaMtdAjc6yOa0fAHkC5FJCBo4yhKAwPKnTFw1XgjvXGHQrDY6LvSDgkmZqpyIRlIuZUwXLfSKAM5
5CC5Q5tQ4PqCrxlNmnE6U4ml8fgy0909EKOiPi6DoACA+kiF3Sl+kEaFEkZuPWbrND+FIsrDRp7o
CKvMqHhBGK6DR8PSRr0c152ARjyl0IG0fojawork1vKGJQS56bBuX7zbb6KWTviCqWMkQNxI1DYk
OwmdtvaTpzZb0n66Sv67ejCOAtwAqNno/KHUJmkm8DgMErtqWJtEeS0yUEXDyfQDU3ti9cDlQ73/
q0kLJpTGzJnkgogWrQmA6ENn/V3MMIagd8mbxG2A1IlihYWSaWZGtu/4FmcyVmWqJhq69NJJUblF
s6wjg9Gpti/ct7qQBqW7zu6+hTIBoxbVwAtpEzfh9TY4Yh4srDFQLLR61mxb7pOLMyP7FiQnUhVD
BSPBUOtMskITIM+81WCa/whTU222DGN1RJei1yQ7pYHJRZHuH0piRuQwSHryIZTrGOkD9lVbZI69
vyvgGIAHCDpMEKPfjSlEYzzwpJQTlyT5N9CA4Rj1p8cX5d7A3IqgdDIoALZSJ0ri+ujHzNt1L5vI
mj2WMaeON+ugjkJUWh/QnBCC4REwPY21zkZWn62E/WhpktHUOl9Yw5LTt7Q0ykALbSgN/ACpIHGM
2W0VWjy/EGbRufZJyUDjNOEUo1kASVvKzLCd70teVeUuUxK7Uo5ceRLjxujQmJoNZiKtNSAod1Xs
BM2C6HtH81YydXBe1zfCmNe5m6qnDyEvLTUxJvXtlhjZZmKuW0nU6VUaL2eF3+RuEdsKZ/qqRSJ0
P+id6tT7Qe+CBRdidmXgflVVjOhMpuT2zSuENI20OsfKxHemRopJQf6zeEeOUA/5JQdpxiYDTONf
YZSlZHsxDbm0wOKa1oiig9D8UXKnBG7bwh2Ydoky/hCEjl8QN6F0QZtkJSJjGTc4r6AjRsWt5WAD
p13BeAAT7Tnv1MtHNGwF0yVcsITzB6giycKDXRbdM1RqQxuzhssZkrveuC4DxgSdDquXOSZVLwp7
LL1dHy08BHQtbLoX6GwApjSqqyCaofNiwAQtOjWQCzf8M9rZ8ZMxuqMI+kJLhd3nt0azSi7KMoPI
vbt7K3ZSrSvnk61CFclhpXCH5o/4N23RmuUl8C+sisFA8EruLO+LjxxR3XeHIdYurWr0/bsCjmzZ
tx4fOF08v9sCatfr3kdCXxYKl1mxhmBHdnzhgandb8GWkRh1BE6V0QBQjVUCTqLTBxRlwCRq5a/i
Iq/wvYd3uy3T719tyzgUaE8scBrRegRiLLpAkOMyshUGQt+0PdlFqx9MRjJH1eLWj3dh9kBQfJ0Q
vDHPzlKbEPFEZZUsK9y8yI1BQnQ6+Ebc2xGP5BCILAEt8H8QKE+segAUwDQQJbAbaj9A2rhwK+kN
wPoG2+0jzzdR36hytBotdffOmA9gXiPWAQs60tL0DD9RRsYbGr5w0yFwYy9zGI/oOWLjRlvyaKen
hDIgkgiDONEsIEdzN2AqsCkXliGZYGE8M3aQnNEv/oFfaGiZ8+Gu5dCesy8LATdGkNPaybk+j0D5
5/TowFjEbEE3zlhw5vaoDpie3Rt/Bt0/BZa6StHID4bKk7ZeYteYcYLwPRqYUSVBVdC/cKu8rJxF
MF4pccsiMvI8MrpqYWvnJCDwAfEQTKRwxwzHF03US0JG3CpMuW2vqIEVKSi7PtZMegD01yCgl3Pi
ZJuYnGhuGS0vWq4kNXGLNW9MzdDxirVES9r2+s435NVoJc+FcemmjqzEWMrtzS/yX+nUQ5drDKr+
fAPpalWiN6TgjnwQDgtW77f+Qmvp9SKp0xKlLi2bEovkN9mZeQtXCO9YPTIBPC/uVDsEg+77Qvw6
uzKex/4q0BB0+t8qSJm1IDBFkdWNRyBGpVtULReMCl2l+OforkRQLonkS0St45642orfRF8AcvPe
ZbO0qh1neVsZzKxLg1OzLygwHf97VdR5jRUnhnmFVQVr6Ut4w4a+RGb5mW3DNWrT2iZ6Vu3AmhgZ
H6vpnLeA9C9aOJD/lafs8+12hn4UVoGG+y9luS5UBpJFnsmCgcvJ/D2HKEGNyMIF/B9kAmdawsSq
ytEun5SBsydG+tmtQYfOW/YxAaTqZgnman5PZXjpWJ+moYJ2u7Skx0y+MHQEIPGyE68Sm7HgCQWe
Ue0E0Js0W+F7Quz/iZYI6eciIAlm+78k/27A1QtcArIt5UZIlg69WQJISXpG18NhNP5oZrNVFs5w
UsebSygC1RAsxuDlgQeG/N/tOqUib4oKgDouZoNyo1SCZiWDzNsqEYmZj9WFRmsDg+2tLOrBDTxO
izI/Jm7an9Po++/wEYCb22Tq7aD5uioeKpRKiicPUCy1LtWH6AP/HD7LftNe/HU12InPL6nT0vqp
c+7KxueIim+ShTeAEHPKOuBOTPBOxsBgAz1et7ETARkQM6WDM3aGwi3Y+vu48GZXkLy7PQFBE3qF
F/AFdffjrTzvJwUjGzmMQmdWow3m7nx84cgSpP10rjfnPmVdUBbFhClcEXTJU1ILtg5buWlc9IZY
hfzUchteyYwEDMa1//344O/2GOxoCp5lHkYCfAw06GOoCA0hsly6JE3eiti3swL8F03z8ljMZOao
JaGsDnAPcPkiGKTr/VkvdVIC8ne3GnwrF04hhla7HCWxpZGLufVcC6LsbVxha9MGgtArdI7ywlBT
bT+K+cK2zawHAx1TcmzCtgAl8+0RKWJVoAUoxHoKtwB5qRpclMLOtaUS84wqQBHgZ8DJRfqYtuJc
KAJvuRtKd3gRE100yiMRrUazH5/OzKbdSKEufyF3rZqLY+kqbGZU0TG0RuSMH8u4v0sSdBpwpkgn
siCEpzmQgOtToDshqlxOZjD22xIBWJ9c2ZqIa8w8kmQjrrzYKNqYGBrvE72vmNhq63ipCjy3pzIu
GOZlpl9kyqywaVt2hSQQl1VaPZFEhw2/YjEzPCXELPxSEvfesmLdeDKAa4RhJzQgUqoSZVHHJ6pf
umPxPvpfOeFR4zYFHoU21KCFLl8xxTHJg0tf2NpHV/tODeg4zg3YlcS3BmoRstKg1xOQSwetByzB
43Oh0fOQy5i+D+lJIAejyESrclzGbcZ2KnGbUlvVWWbIX4Ew0Wh8cJuoMuJzoeiBsGLYTRKHtiqs
i35fBYqjetYg7kswwSYvjz9JvDcWmKhAqhTAFwCnUvnby9U0Y1z3qgIfdyCvRAuNOhYXnM0ZjVd4
NGWhViJoYEajdADTVEGfdaR2C240+XDTYxAslheMxIyiYVZaBXgGyJSmO3y7jrCpFDLGVe3m8YYb
f4immVGkGXww6oqQLGRnZyzSjTDqDie5z8mZXNauVKoG3xyC4qst/obyx+OzmX4MZchxJniWBBH1
HbxQt2tChaVvyyBvXLn+ZNDNpmoYvfFBLMfvefYioRTzWN59uIVgABgkSCMKqEhAIW4FCp1fCKLc
NW6gOkIdof7gp6ZUvdU1rwuaW63RLxYq1vCVn9ltvM7PACnQ4g001ZW3lbh6/Dn3eiMi+QbHEywn
HHpjJ9W9cgCTNBmYRAwbN82OtfxXTXeRki/cyDkZSC+Chwuzg6jlUeofiHnCAHelcUv0dIYg6suR
Z2r/t3lnLGHKd+AQp2l+egCzyFi5ipqicUe7RnwA8EBgNQKPdClcvteXWznTYq82DOPmEvqhIUcd
kD1jLTVyotRpRzDELFzpe6sxScKdRmyONpRfRbqSFAidWKBY1LiNIAdGzfUHHniwC2czsxyksjkW
7jIQyoDQfbucivj+iMGB1s1MOzaQatbFhTTvpM+3FwxkG1cSqNNvZKJFaGJuXbS4AJIPlHNr1X5a
ypfT4+yw+uBontAEWH4iCqQNYKhoedkIUesmYrrvznIHD75eayVGFcNLGjyNTfHG9ul6qLxNAvJP
4D72ol3JogHGe/8coD0Y8//JPs8MgZzyMN/JY2Jjponxnh9fuZlzxZcqcFB5cP7cjbeqQ8MhOCGt
66kVs66TNrTaavj7WAg9cvOf+/GvFOpgi7Lsy2KoWjcd940P2mUjCfA+i3+Co5j2hnTwO0ynavmx
Z7OX4kcO7Gi0fD5ZsC8zi/1lUAKFB7oEuF+w5SslbnPZK9SsGly0Ruta2wDC//FCaZCHaaGQAJsK
jxJwYnS/VpsJHVuk7YCEBObchbf4OTo3L/2uPgI2xZHNBDCi4VENzGC0qjWvf8vW4y+Ybjyl4BIL
pxltv3ADMeZ0e4WYIO5ipuIHtwK/hJwGBpdvk6o2H0u5fw6xTIxlipgYwtP765VdbaSc5Gk+9t7g
clm/kgEaIQGnIste+aWE3H2LAjaUx1qmtg6QP4vTkV5J6ursP0i7juXIkSX5RTCDzsQ1IUoSJIua
FxjJZkPrhPz6dfDwtgrEFuz1Ws9Mz0ybMZAqMjLCw10XeV2N7mCOVr9TDsWDD/bh3uyszB4O6DC+
882/0WZ8uD7CpXk8tzv9+ZndMA2bTBTK0X217tZe3tNun6/R+c+eZvfsZ6tyxGV0koyuwdTNZ3vg
4LbTzPvYWUOdLkTHl7M3i5GGigigY4ClwfxMN5GV39Cdusu246Z+ra2PejtsBEd3kZWG9mRleXa+
cuIWDgTCcjTYotqAti84mMuxjnQkWdnlstsPXWwC38884SUSQ6Z+a6INGRQUL03igSb7lMvPVe3k
VeDEWXcbeuCSR5Ky0Mdtmx/HwZbXdNV+XzfAYE06gahO4Jn586Y6W4cqAPGS7EuA/wOeb+YjmsBG
WQ+2SV+AkEVNdUfQxQZleEXfXN9dy5YRI4O9AHRs8xwEoTkytEheuhUwJh2wFxlNmdhv/F1ev4ZQ
oL5u7rffA8BFgUAdsD6I/edeiRIxEsYoUt2w0m80oXBAdLMS8SxEkmDZEJFOQ0BONU2ZbTVpIClq
iobq8sAu7iIPVdvdSBndpN+Jmx4LVxZYLLPuWKWWojoc4oHSneSElmS2q5nE3/7p8mNmuy7yoP8Z
e1R1h3sRpAT6QQL1FaKw0Az7Xd1sKeSSH8dnyLUNfCs7RrO7PuG/k6gQcQKsClUoceoNmKfbc1p2
AzglVLdUBQA+TUW6R88NyZ6KSGZ6s0+CG7nZx3SvSYyM1KSJE2mf4JbqPq9/ye9K1c+X4OqFjgvS
1fOssaCVpNRHNFCSL5oA9c1Ufor9W8EM77TwNgUXibBJy5vyIO+DvepG9/pttU9O47fk2TKTXySy
BfTK2CrUBA3QuHKR/I7HwLikURTBDVzKoP68dA9xVct5EeHrBv7VgP6SG/ep8vevCv3oUsCz/OX6
bPyuUWA2zu3N3jsCmOM6PYW9vt2QfXd0DcgEPH24D39WBqZMF+2lk4cl8AlhzgHB/4Xy8tNkEmOK
NVe5hdgvRYfGXT86/gmtbpqDrtdk01HW9Sfg+6qc+Yfy2ZAc+aZ9G99JeyM4o2rL3BnJvaZvM6E3
C8hKl46wCdU1QY3fV93ll85CBh5XvCV6qgEk0zK9hCb8uNfUNbDD70sPVpANAbQbbgKtr5crLQdS
75O601xvMONqZIaKV8QpRDdZH1RMDZiqooUljp21iOh3i8C05ohxwe8lTS3HM8sGGruHVGg1Nyy/
tIMwiYdaWW21INoctjy8HQAKb8TTGK4MeXFez+zOQhdt8KRGq7kGz/dchY8ZVrz4p7WjU08OoVPQ
OUsYVLwThjgfNbcJuTuSeNtSvlG0fuX1NznvX5v5zMwsfkexMNCNvtdcLdE2WpfoJhmKrwpJ2cRo
UztMmmLlylq4IaeLCjlzrJ2MxPbldpHS0oOarai5SfEWV2D8d+pYO6FVnXVCuA16wb7uGZZGCHUm
tGxOnKyQL760l+sxUUZf19yuz5jqv2hyt4m8hwxtk32Vrgxu6T6eALdIwSF4hkjspbE0RG8q6Fo1
FzyTOhNGsBblWUZWXNBC9AdQ6w/ZN8qFeN3NruSgETS0M8uqq4NcLKNgcY5PafKsaujJUW0dG6W3
DQjE2R14/wm4qT7jzCmNqYcbLXOG8hYBbMXBOdmk9mpCYTFg0KkEvjk8ktFNM5sErQnHRo511c2i
ZM9LyiDabAlYXzRoBLrM0HVsauCb8zwvN8cPiBeg73QijVeUR9/YFtqLAVXvB0h4t80xCddSY7+L
9HAbaHydqMqn/r45EqEaRq50FFc4+A+ZppgyNH6reutZYMr88CxAoxvtFN5BydYaxKd6rYtrcUOe
mZ9NT68iYYftjuC0R1MmD8BJHUZladU+Gsgwm8BGGIOycgqWNiaQ5xCdIwDPABd9uTHBQUk6MuDS
8uS63iDBFYH3EjqCK2dt+va5O4E2Fu59vCIBq5+5E1IoaAjuFMSKj4jwbVtlJ8M8nnzmvBvM+dqE
7EY0oevsEFewTNs+7l/sb/Zx/Hh6aA7gmv4TgKX+AYxab9vt/Xb7+vj3/gG8gdbB8t3Xw94zD/dr
kKml5Tj/5NklWdCu5fWA3cpHbvbRExkOHSmdVrqVANe4Pj+LUcq5sdmN5aX+WNNBVV0FEPui2gPw
KJMnNXOkT6F0VNVOn5Q9PUbFwQMR+3XjS7fWue3ZrTXpXddRhrVRkjcVycuustDFft3Gj7bntQ0w
8+6+JxYF74nqHsC12DsTYw8I1EDDJIPolEx6TnZs94xaUNjx0de/r494HkNy3Fp7Ii8FoJSAwwxg
fGSE56c8VhtFSWLcM/7wnvfbdrqnfcbH27A+iJpTZenK/C4dMdREwGsF74+AaLb3S05LYeJMcEtP
ZBpaqIKVGsLP22I+uUjSwndJeGHgDXJ5iIEoyADjSnTXgb6huXsc2bduqeyL2MT89qzvu9AsLZ3Z
EVAcD1uyS16fUwbFjNOftUa4pXN+/iUzH0aHXpXHdhqrdhhcT+nwAnsHEGJlO/0s0rURzy468DME
Q0Yw4pQNe/B3vhrQDfismcGq4+un87ij1vePxo1lmHdf3StEmljBkGAGK57zMdF4xc79IYeE5nNj
rtHGLR0oEF5KEB8BmTQSrZfLMZYBzcKiAXcEGDuaYd8q2zxtV3bV4kyfGZnNgKDxCjJCte728BUU
CEtQoTRgFM0/rp/cxd17Zmd2QdQE2WLOMZjG7yG+RWo0ipTxsBIfLU8Zet2niwgdA9NXnCVmxIpm
xtj2ugseITwUju2wlcDvcX0oSxGmgSUB7pogL6LKl0ZADNL6QZbp7kABmXxGT0LxRHp0iiI5kX9e
t7W4PGe2Zg5dFsEdVUWp7vrGYfwSI6soK1Oq14LmJWcGwtafkjNu7x8NiLN5k9qmq/Sg1N0CZN6R
sqtr0RyC0ur7ewRTPYqJhnG6PrKFexHrhOctrnED+IPZ7qZgZfaLRNFdQxuGA5WC0uahtBkL/aZG
lghMPOGKxYUtCLFY6GOroESY8MSX62YMKgQ5BDgVpQKvUYQMT1s/Xh/UwnJdmJhlCUiYyyCMgD+R
YpUpgPWqSJuMTpquacYsbHSCfgM8AsTpb2O20ZMx9HkswVBZ/gEyJEC3/NCv9BKu2Zj+/GxTjFwk
Pqlgg8fvGEtDtlK/AodenC8kM1UNiQ4NwdulCUMf2oQP2N59omfg9xgedR1PfFUAx1eMNo7rq7O0
5dDsBeCeBj4MPB0urcl+lkI2vNNdQc4Duw1ycFaPNGZeHaB1Kg2DTZMHKwf4R/98dsUgTUwIaOPQ
K4nlujTaFF7QSKmIIYIg+oaAq/k52jxXVgfpxxJCGqV56zMIT25Od3dvd9Q6sQGacUcJmnFmx2Qw
AHZsLXZZnIizb5pNRCoAVAiuB+wegz/ysKdmTBtIM6AQA0Fl1mqFyq5P/dJeOp8F+XIWogosKOiG
06EW9aBUp0jeJeFKhXbRBNwJqIBwLrDGlya6rE/BKCTprjredv7DiDaqjq6c7yUXAoDZf2zMnJbh
g0g95Cr85Nh99RL/EvLavj5T+jQVvzbMmY3ZmeCKWDXI5KOlYj/sn2sbb2qTY+/gNY1fMateoQ/V
7F8VVjkIgh+/c1OYNhaoXBmaF3Lz9L074fjsdDQEhSa0aSA36QWsx79OpKSgqkIM89KakEYS2Vaz
7v9le+kKEiKgnwAYZX6q21od+iEnWGzNVx3ZT0AnleavxaDv5EZOb3X0TFkrs7YwaciZQvwJwD+Q
oM0mDXF6LHUkIa5GnoZkhxdQDsUuOY//+wAD7f5kUldHXz9Izi83WTo0Q1dJIUEYgxYGMVNyK2lR
fe9q2q0cmaVD+r+mUCy9NJVkWlVqmoD9XFcPkdo+q738QkKJM9Cha2YALVnn+iTOVY1QhJ5aQICk
AcLrJ+d5adJPKGyGKXFfOQSDKzyonpHOsRIzwjsL3V5mclsz8Gk53KJ2Z77KNrSx9WqLYsD1L1k6
ywiuoLOOrO/vxqZM08o+USviGsJe0O9F8dtA7HPdxuL8Apaio4UbkdxcKkIgsTa0fk7cMhgjEzWw
O+jJIzWjIaes3I3R5rq5xSFB5Qc170mbas6vDeDSKIceJy7o4JiGfrScfvDx6boReelCRdUUeXI0
wgBAOPPsZAhUIRwa4lZQ9Qm6QwfWLNzbw9+e34kJa6ljUDRHineljgydugFjX+IdsrFm2TYUTn0b
M9Q5WC/4bPC6Gz8AeRJEvZo7cQ16/LsrYdpsOESAnQLwh66xy83W9byqKz4Q1wtSQMUVJ+CHDg89
fydzS5NMHe0ZZi0b/7AOBIugTr1eqDfOXHjVKRSsHQpxpQ4K1ITwewEMbRsPycaVyuZPZWLuyc9N
TTvwLICqOvQJCBFMNWbr9PiloVg+gM8f6Qq0KAFFdsp2PWSgDUQCtwgDehabPojfR/QuJuzO33z7
NjuGmAUWGGawv79vTOMfojwC2AcQncAeifNrEwn0TEvAIOKGo/6IIOhRr0hper0srpy3n/Dq13Qg
2IcsC9CjkAi8nI4AwmygcjTgo3FTJbuYtZbkDHbNblHG2krWbci+W/aVsGO+K0DyBpIIVH0lG76O
YeDXT8rP++La18xeVtJEWV34+JpEH5jaWAa4Pv8I3UbjGy876KkbBbWp6MjZGejPgbAS4PeQX6l3
Q26rnQyW2d4ByRJUlgDLFg6GsgNu2Sr0w1BvlehAIzynY5PzGATBr1KwT/uQNfFt3Ti1AGpgvH5N
nTLRDaFqpqa11ekQe/B3WjGYers2WMzstbFOYc3ZRhQiMIKPPYFXaNFsCKJetG5en84lv4NSMerV
05sO+dlLC3UcFzjjPnVJf8dHcHaGj1QBA2KzckUtZWzQtAVS9wk8BADG7EyhaOGHQYZlq3BucvYK
TiaLIDZCTY7hVgIthoHeP93EZjpBsML+/qLs60tl+o+iArdN8WsKfwZG7fvYQiaCWZG5VkBZyBBA
CwYqGpNaj67os5dmW8qcKEFEXcX/EIePrK/BaPZRZh+GVtoqTVduy99kHHCl5/ZmUUlU9qXCC9gj
9FP0bzzFKSGYV3cuCXBrFyUTSzPtmJpYxiGMOtPoHS/bBQgK9eGeyzF4aHozkWxlULABIQoP1D2y
pulDXVqJ9DZI5gitwVRgRXlK2mfaPsQe08Z4GwtrnRWL18I0b1MTBzAhcyhn33S5X2opdZMd7d88
cOoFKDbt1G0L8XTV7VdqrUspc3Jub+6VSKwbQQl7LahSxzx90YwXsQlM/VbLTd+4Lyg8NcgRxtDW
43vQF3rauBLpzQUTfuKu82+Y+6IARAVTN4Lbe7diYHrZA2jGWQidGckyjA26P2T1HhGMqRBnTEF0
2ttE/BDD6lQF0HXymLTatTttmbnLQN0W1EgoFwGIPLsmuRiIVRhjS3VYf1cpkQHKv4rC1PV94m/L
aMV/LLShTHV2lFARvUMGUZ5t4RISGULuF9SFGoRS29qdBuyZ6/dvpcnTmo3g/8h3133WUiHx3Oa8
Bo4se+Hpfo5pBwIaFD5OYPZbwQZ5D7uj7CWDnwAdmgWBSxeN2Fa6Uhv/3baIY3s25nk+YtDLOqgn
+1rv8Fo/tEUP5GULtTxLrzfBUJu8vgVRbpodVNmq87XG0MlX/l7j/8z5DxLl7Fpoej/iWgf7pVHs
FeGVKiYRd6KC/skgWNnji/sJkS8kwlAfRHXh8oKI1EAbqFfhWA8SA3uUadRWgog0IgdBv5OV0ozX
ikXLruTM5uzaA3E1aFYB3HUVxVY3HYFeNSYXhWAgH5jOX4onyft7fU8tRfmoveN5CEYh9EXMhkm1
qARzbEfdUBMtnr2KQOPk8eN1I4vrhlwtuIrBXgmQw+VcDlUjqXlFiRtFqRnKW69LLOLZXK1NYU1Y
8+fl/GuTYI+AMR0ZOrx6L43pQgu8eg1HgO5vK9pFOxGy6DiQzGcqqkQ+ezRwDwdggUIVbrQE9okq
2FY/3uXHznqbMFIeS3fHp479ScwMoRzIUVBFkZ2nP9dnZXGH4S2HxAMm5td7ORB0uc46OHItyFzq
YQcP8SFuLLxCnHjo3+OqBIX763WjSzc9ZEmAMgYcFIiMWTgiSnmDejiM0lphWYxo5JhuGgPUazli
Emnlebe4u86szdai5FUclRo2tA6XWMifqvxnwGvt+pAW35CIJ9DeCDVT7OPZHh6MNM5kIYDrF57T
pmaJ/tnWu6Z79P3XhG8TzhoA+8QQt9FNlLmptO01AvKPHFiQz8i4GSaigAY0VENhV0rxwn2+qcJN
QTdFt73+rQsnARECWH/ANg4OlJ/k65kHi1VlDDrQw7t+PYA5/031TugcZHF3V0VrhFcLvQiA4wFO
DnAeSkvG/KUUG2TIjWRyYQj0EZeU2yDYjGQ7VCqLIPWaETby2IqRpGtZP+J/yqAEftS6leO/6Ncm
bCA4yyQk2eZ6wb408rIQWupKvh1odp5v0lNTmRoSCwGg0dKpXruel7b5ucVZNEBS1Y+iYHJrId7q
/ii8+Vls5x5Hj9dXFXevHUKS60u7ZnJ2shovb6JkgMkhju1RRVzPH/vkNkeXsp90tipoK516awan
Pz/bSymGN9ZtPxnce/u0Do+x96f0TxBrsLKw3V4f3pK3miQS4VhxJ/6qVGqNrNQVMjhuCqESoTpI
dNsJTAeKEQS69LURVgKsxdweOrAnFrWpae8nDj4bXld1GdATwKnJgMjQfY9Xk78t7hQHzIHsXbVL
pu+nmoTEHmOQJ7XssTZHgqevnSUrSzvtltmVQpGiMjBs9LeCsOVypiW/HSA4jvwwNrJN/E+5qLec
UJZ3a9xMS/7h3NJsTROhSMC1AUuJ987Fik1vIYk2VhIjOyasLOnisFTotKJ7D5f/fIb9NvChahwQ
F8UnRFCRo8qQadFzUxLXcsM/QKdfU/jTogH8CUqa001xtppx0Y5+WYZkQp+E0Q6NACPZ6fnXaLXC
W9zbcVBY8RMUGfjnIB3DejDBAwE4TLNT+sdB38jxWkVyyStBTxHQN+SS4JTn2KwyNqpMSJE8Tjto
7Y5PlXRSqR3o74WQ7kh+p/j5s6K8XD9Giwt8ZnT2eotRW9D7DEZb+Fyh/wZy0eL5d4M+EdQvV27G
Ka76Nem4EFFwxY2PzPHlpIuComchlDVcMUxlM0mAIBSSco3zY3EbnVmZnY5mDBOxHQsk5KT9kKIS
h2pQiy74DlrewxpgYundBV4Y3GuT/CaQnrPLvlNABoirG2mwVy5anyNUvD2Q7kRHevKfkxWE0eLQ
MHU4I3jhQxPgcgJHqYySLKqR1o/eKIcTVz/r+kUW1kAtSwulIyIDcGbqhf4VIJMwUdp0IG5PH8PR
pXwl1FzadRPC9icehuL8bBwVaT2O7gjigouZaeVbDxIII3suIf3TaR/Xd/jkouabDn0203ShFedX
S3ypdFEUoc0NHaH2KFcslx+SETWY+xrp6zXPvJReA3T0P9b0WdEJ9ZBEBn6auFlNd0p+I+Zglore
KmEnZR8BSLU8s9Lg2YLkECWBVVQSOH7GfZ9UNgTZ2Ri/9DX04usdDZ5JnzLPuPW6+yCHgIopgO2+
R5I7PMRQSxF3UxvwWO/BO7ED1zltcXBPaBEGOwjLBHSOZEeQWDcDE9IT8UMmD9b1mV24gi/GOstZ
gvrZC0F+QdxaDk4d31BdMAGJRyfVAS0/3Y5LayWnpX0JaU70eSJ1CT8ym90O0SMkr7CWKYnMKBNv
qFDsrg9q6YhBuAENczjVSKRMgz67GAyvaQbQVBI3zlWVtYlsmEQBEYCYIqNU+D5ZufSUyUH82p8G
Cq9QGgDR5xwNRcQgThvuEffmVWMWsC6AYj5PGf7X95vPyPqEKjd7xT99hpK0OeX1Vfza6InZPl0f
+kLLJwJ09EzhMYbCM3i9L8ceBB26zWV8itrbSsNSYqX6IQ62erMTx13bx2bn8hpM33sRYLcxwLvF
QewOlkS+Rt+xBAK/eCzMvsWgoeJLtKSuUG51Hm6F0tbxOBlOOdhdjQ3yHVn011PMCu+rb5CJDGuV
6qXs0sUXzO6RUuoh1DXguRIk7zlx6rrZtSH44jSHaKzt7qfej/G7SGKW5rt+DY2x9IpEJz5FfyTS
h9iQswiFNkkr5C2nIMNGP3MlO006PqjA3fDkIVJuZe8GCvF+9MXTv5ryGHW74WsEC7uGamP0JoaD
2RdMUmpWyZCKRWAoyX/4W/rQr+k0Lz3rUPtCyRulKVEH2PJy1zSqAD2tsqauZ7ziHeunntWi1ZBm
1Y02pCZVY2ZEh5SbwZ1iZGbhbYfRQv+MJa3N2YJ7MMAxQFAjRviEwsHll7S+lIZFJ+HhPYKKJNsn
a3oPS7c9LOAngwzBAAPwbFcGvpIXeg1RWE43DVRptwK/l7SbiU+mvC90lZX1IVxjgJhWeuYhLozO
NmLXhHXpZSp1jexRMz6nQhdXnJWzv+CGjCkZBiIrqCkBlXk5d9glbUFzAZkAMQJIOQXzvJqqJdAJ
+VMG92S2QR85PUDHqPn20RY0jdWNGDX0XieCzqTC+IfsKpwR4LtYUAIOjNnbo5bLLJU4VpMLN1K5
8e4E7ZAghZ+erg99IUBAHhCQRoJsAOiMZtNb8zJSyxjTGyMpJCLul+NDU29RsvARzQVr2Yel1Tw3
NxvWIOWDV0O9CuT3N1z+KMIbDXTc/78hzY6kIcRFMw4YUtQg+w/Br8KRKoXJpU2O0T/E22gwxzJJ
ysSzJM52DpV5Ejdqbrgp2olj6VFpUCAUXht5bUMs9RNeWJq5RBX0VnmcZWDHkYuXBD1AA5RMK3VT
ew7p6kNuMFJ+1A2echZfAy0vujkoDxG4Y2RygJG7PCBSrtRGE5aGK2/UcRPHdwnEA7zGVOTbWDJQ
2dtpzYkb+0J5FMDoGz0paLRe0/uc/MvcFUwODnlrWQSZ6Gxh1UFVwlqrDbdFTz8HoceooUxe+WZN
V7I5CyE6gAYAe2qImsHoO7OU5XLIo1Ew0JCUWZp/HNKG8Wgnhfe0e76+W5dOxP+a+sVGmEEJoTda
33NTcV97IChAyziAAdeNLAQ38Gsyso7o10Rv+BxUl3thNAgRNk+YPJSalSWm1rxKNR4E4Y3f7RIg
EcJdl74TAZCd0jbAi9hsgH/jwpasQEZ+ryJSHBKiLPyGi2Se6EgAtOOtjhOTFOJbLpWvALlAjYZ0
TqLUa4/uhbwCOrzR/4tk56Qz/JPYOotoxVIC4rKTsJKSZoJdqqimpKuGEJ2GhTkkjsjUwr4+27+X
FDbRaoMXJPSN5R+M5pnNLkauv+eR53JEhj53GkjDdivwoOWBnRmZXfc1lwcxpIHn1snfKDoZTpYx
EGbqkDP+EhTRysa1d/HvqwJaClC1AXMEihZ0PpVopB9EDyUUN1AAwfXe8lB3K1/dtMGfJDsCl/Lf
z+K0aqB/ApzwFwVLqxYBSB8iwxXRpzmM+3InltFaEXV6M126FIzpzMjMqdYKWBAqJTBcVWtsSTnm
UGkgBlq/5E0W3ffGi+79GYRi5cwvRFIwi/tCh0IykpnzIkmG+7iOR5yBLnNzOdp7EHWDJgards0E
EyJOF7Sbyg+tVQzywtPi0vTswjLSnBtUqAy3Qhmzj5/ue+jVbXsLilBetMks+sfgIA5oHZLbgvZ4
fU3/j4EjjQxgAMY990NEhQhAEkzzLWUNy7rvCIimG0XeZiNusxHJTlPx/ad6VFd20wIxArJUEiCh
KpgBcVPPsi66VvAqzHB5QD7m9AiCImCdv4ipQ/VGMHtUJCFyZ/vsfWT4T6SwN9XJGg6GBawV1BIB
cXeuT8XSaTr/ntn5jcpUgU42vkd/0jrQf/qmrNstkp+S/Kau8uFMo5vvcxWM1eCoByADce7l/e2H
gJ/plOMwUegshHgQhdqmFF87z3CqKoBsseOpcFYSNSsP9Sjo8io3pB/xvNNqE+LQYvNHrBySIHcE
ust6Q9ZoC6Z99/sLQYmMvlyIUojTtXHmNKmkxL4ejIYLJey7QAggbVz5p+tz/vtaxx5Q4H3B1Q9o
8FyhMpcSXncDLgMD1NI1mD6i/lTnkKLF23aV6HhxgVFZnGo06IYks5AJDf85hQINDlqtmLG0w4vQ
B6CW0pzVcsYi9HMrwq0Yb0KhZ4Lcm1Tf5MWIlqnYrilhKn30Ibp8fQYWLl90nSkGaJHQDAoY6+Us
q0kVqCT0cB0C5qYdPCTWJChf1HzluK3ZmT0rGrmqx1JEACU06k0dZlu0Ce5VPN2ilb6NNUOzB0VY
BaCfrWBo6G3NYDzdBIG5hrVZ3JtnszYLB0MpTwujxl2rt/EHDWJgfKDPcn1lFi/0s6XRZuk9FU8W
kORjJKNnekDZqRsf++bpi0SW39wNxLlub4GmAYeBogkBvyEknOOHNBKJiTSknhsz4UEE8DF47K0J
nPEICnSOLBvZ6GAIO5K924Ko5rr1pZMIxrqpq0kFO8oPuOrstCdqr044Pc8lWsAyxH7oGlWyF7EG
VrldaRNbCsfObc08LfrnJaFNM4Rj3Yao72V6X2orJpbO+sR/RxDvAU8wB86HtZd4qIR4LiTrCaiA
I4k1/cFTdpKy19dWbtptc0+JZhVYQuUFYt2z3aiXGZqhxhqwslQ8Ijgx0bliCYHwrSMRXlH5KHdf
VbfyIloxOqeI5ZD0LvSh8NxmyIBaRlrUOFQiXn5gx+Zjgg5oAoy5HKwFnYt2IXyI/DDozNEPdOmw
PByJPK4qDwAidc8LHHA2DqYnWfVeW3tfLm6UM1uzS7JRsyKNREysn/0t4keq/imFfwk4Ud/9z3hm
Djj1al9QI4xH0wHr3cu7yob2Uj+8R/ENyCdzX1vx+At5Azz7zizOXLGicNCCyrCoe/1ty29UYFtE
6qOacuPnpwI5ZVDs6tKx71KnkoPt9YO+kEiezIMBDDzgE9xktlvzVC/GIYV5ikoUk3R7SD8L6UPx
743iQUq3BleYqLAk3seDYmX/cOOfWf9xumd+ZhwnFEjBPaCRJFYCZKT1ZEs6K4UGsL5y5y3dEmDb
x18gq0CcNduqUaVmseTj2YfSFhQMgs31mVw8CeiBRwchJOaBWbo8CQMcgdZocGMhojmT8NrqQ42Y
eett2tbuX3luQuZpxehC4gfLN/1otHhgSuYBQ92VBi1SCbsn5GYOLlHgo4RtP1oJRKPU8pVTpwjM
0H8P0VnmRLlZli+NtCoZuji3Z58x28Qiasyx3uEz4kaBhhNr9IexsH17cLRNb4HpzgP2BFR/JWZF
WNlDS86doLMNyQqVTpHc5cTXNPT7PIRzH6Itj9+gbQWMMSuSitWSmWtrTB2LJ+ZHhYhMsTByfpf2
ooCAXV7EQgO6YfZ6+tSqu9IwVU838+zIeWiKYOmtxNguUIsRQazZ/MN1NjW5y2i/BOnyHNqcFUMk
CiOcPZomTSlyjGKD1hSvtGT5SIuVm2XJ654bm8XJVG6bTpMmY+PT1MFV3UAm7F+c4LkR+XJOaTIO
firAtSPc8KrKiuX3RAEZt/QSeqkpdf42RYMxa7rRKTIr65O1czQt2vzSxubBfIqQZQH35uUHeI1S
J0FKPDdC7jJRTQBwLPRAALWEhFt64K3TJJ+0uMlCyBiFDhGe/3vvcWZ/fn+DSxSdkonuQQzTTmo8
NvvkVJqD6BRa+yDi8R+u9mIsnVnAG3B0gNUCZnu2sIMYRUIrGzg3nb5JY1eTv8bqpfIOYp5sPLWD
6yIW5PYk/ln6kQ1qzhvdWM1cT1bmE48YF6EDqCmQAZhduDIXeQHOawFuE50gw0PQ7GgJ0jGQDvoc
1JJ9ywj4AkolcvNcerg+6wu9GVNNAIQ4EFsE0Y8+uxNk2pU1fLrgRsdJbbF3wKWNdAsWAHoYbryh
u9AWUlvunMwst2vvlqU3BUWogQQ22hHw7p0tQdB0dRXLqjBtez2JrSB0UvXU2vGtgQY625PvVsa7
kE+DQZDLohvQgPDezFf2HkmTOJEFtyaiyUvBBsSlGaBIXzPqbUjxVzQ6U1k9XQuLfGF29gqUUkkt
sHqCmycPvXQnNyA1JhTISAaWCwc0lohba6sK1pjjlycYwDXghyXwkMyT2VIQBspYNLjzwagrhQx9
Uulocwr0OOOHRgXr6hqL37RhZxsaEkIQXQE8aZIembmyEEetpxVMDgK4y6GNFUDXw9cOYJ/YXV/N
hYuPImYDGQLI5HWwtV/6LJ43nR4JuHTbnO4oshQ0PKQp3VI9NCXlhYBJ9LrBxeMyUeOAmwQNA8q8
6llEfV0Oqgw3LaAMgsIS6OfQoNTru5CmaCO7h966CbEGW8rBg0dA4Qxcm4oMDqJqK5JfM/9B9p+U
tQhgKYYGiedEqAtk+0QgdzkTga+FspJFgtsmUKoSbC3D38dIgePCm0/KWD00G7/eyGlnl/kaHGQ6
NPMVP7c+WwdN8v2mbgLBJd6YsroGvEhz9YKVrQaitDUo5uKqg0FCRb0EaPV5lT9MKhnCMQWsQQo0
iLCt02Y7KCHCDHQoJAV0kaTVPPzCXYEWNhAHoLIwJcxmT6+MN0KD9RSA94CCniw3VnZrcCf3bjOv
YGiTAJUt8mYBGFTzg1zeZukh71euyMWB6xM5po4GEChaXS6yEndJI4SZ4Pb6hpbcIWVoEZSMcZor
5Q/EulZ2+0LgAyIOyFqCihMiPeosJKh18H/3yPhAu1kXLaNAAScUpMxqSb5GoLLopyRMLsTKcY6R
ZrocG+9Fz4/9GraQqzCxl7dCIPa7FvAriyb5jW+gZz9Ocm3f5cFgBpK+dhEvzi5qHXi6oICLAtnl
FwhDkAxNIAquh51rJMgaBChZHRowxkT8LUheVlzJ0k0EaxKUhtDdirLnpb3R6IbeS7GadXrwotiq
/6q6qXHtFooPRIsZnt/iWrVx6aCe25ytaAz6qEaRYDOtmD4WrLAb9HIkn555fXBLcwmp6InAGgVj
dT62rmpbLmiG4Fa695aVuVMkoMwE9VHyjuYNlfsrJdsleyiGo/KOtycuu9nTM48luUljrF1DzIiH
G+G23kiNbIrlY59ur49tyROc25rtkzgMRS+f9knXjyxsgLhfc6dLF+i5hdk5LzNOMl4MgvsccNnW
zToUbAFg0evjmNZ67rQBlsBtgQQnMnWzE6dXOpdSA6GXXuo3Pd36/SP1dkUJ/nmpxAViB/fXDS4O
Cyi0if8dBbYfqOVZqkNT86ieQAtuNkKSSjBM7kEIRhE34pr8z5LjQkEdrRdIcyhQQLs8WmUjFXKW
IsgrtOdOP2bkNVjrhFy8cc9tzI5SmWA3Vkjcuh74qz27fh7plsQmpjBjxAqVb+ObrpXkVsZFZtu8
pzzxxv8h7cyW20aWrf1EiMA83ALgIEokZVke5BuE3ZYxzzOe/nxQ///ZIsQgwvtc9E07QskqVGXl
sHKtDpuW/Cdp/5jWuehebn+kq4743bqWblBXBAopOsdbwQeJyb0EAbJyEr099eLq1f82VWvMqtcu
FCOzAIfBkzFTugjJrbJvwtYU/bOR9KI7KdpoT1m2xohxra9M/AumXaNggFbs4gVPQ0/2q6IAnOOW
duDQYYSezNgUm5cvBTyX4n7N4rXz/t7g/O/vzntZe4UnKUBaysyCn3nTWb+6SoLd3Vq5WFeXBt8L
uGCq7mCCFjtoFkFjmqFOq9Zq3Zgpq3D6WR6Yesh6QPTFIa6OgbWdeGRGiQq896BHL+n0tHJyrj0u
73/F4tZpeWBNQmAAwUpfW2gaDs33yvpC+gHmfbChQxfRDXGH/DSEjic/8EuE9mGK1xCv17Z9JkFE
5UeXASguLmYiwivey4N3gkXILmJgoNGxnCy7i5sVD3qtEEYR6n9NLZ8d3Z/MNDEnIC7oi5pQkYFL
OGR6tGeM9dxbHeWopziDSdyUjpr6VLUrGJtrNweBiJnrZ9ZtWiazdVTUWpaR/9TicRQCqCRWvMGV
T8rFnFFmM8aMB/byCHe6kRvmlPnn2oJuLPRxCLx58Y+gJKWrV4PAK5/OIo1j2BUOeAL7hbmkkGq/
VZLgnP5RDwxbnyHJOKSb+Dg8MUzhffYhrI2YDN7ePrnzibh4CZE4nXU2AA6JUGUtOwD+mERK2RnB
GTr4QXFn1IFaowdia+FDYWzLfiVaWbH35oLfO4Zxyvomx54UZkhZ/gjkxBbGs1V/RQHRrbJDFT3e
XuGH7ziLuFLcY32WBlx9cTVbqfHz3lP9c1cnmzJT91W/S+JPpaV+8QT3tq0PH3G2BW4IVNTMBrac
TkrL4v/ZAoUFVGZXQjvWGMJuFTOyZmjh0M0hbf0oNv1z6z2WvQLPJUrFqWyXa4QEVw2RbnEgZxzy
kjjapEJVkTH456FT3IgZIVN9jCbrLpd/3d66jw5l3juugMr7hMyfNl/4dycjiUSod/sgOEPQVPXI
TkajS5HDVdP8MCjhfZKAbYOLgFEezoiY/1hd67Wz+f4XLDZ1ZgHI2yEOzuAvBi++E7pDrSMGqKZu
XKM9mKSu5L/eXva1/Z1VJyVSTLoXy8aRoRR1olhpcBZJLmGVUHvIo7y71d7mdTsG5PoA9rgL87+/
292uZuhaG4rgrCZ70X+diVcgrwj+mvqXj0h6/r9mFl4sKhmV1RvMdP64KULU9GKY0eLaqUt4WNYO
58eAbTY3w42BKlDKXt63okQTmiwMc83oSPiwlyjsbS84+Wa30b6Mwvc4klbu+EeY3GwUFT1yB1LY
DwjSbBzLJhnx1LCF7YR9/yl6CO6C+qTs9LXW2uyblt7Z1E1K9LMwCBXyy69WFk03BFIfwDbMkMqD
z0U4euEXQd4FawfRmnOeD7bmswHHyQzJXXw6X9DMbmy64Hz//Ydh15vzWbLPlv17uz3fbZn9Om/P
9tPmCQkG++kpcrevzxAdOoST7vPr5vH5x+Pp2yuUhPYDjDqHk/Ny2jxOzinY/P7z6at19+l+dPaG
3doH+G9f9p8//YZl/pPz+ZOzOax8oGsOf66j/P+FLBx+kjP4Z8wL8U/qY2NXe9We1gom88bf2qzZ
lby7TrEyhUqXD9jwI2IfvdUJ9Py1oOAtiPpohqeZuB2A+HKEF4pEvYqhIz1LWmTr+c9ODe0gBn03
/oM69KSGjpwOu67YUJcr+30zVQ4Moo4YP1f6U4YATy/kDIQpLpiv3W3HNTvDWz9tcTQZgQFvJVQ4
rgPSST9XoBhX9xfuTtJlFc+4LPfpwpCEkTQF5xjCvjhhun8lYr9mgLFVRGXnAI8X+/IDtn2sdn1u
cbMSDdde4qqCsSrd25t0xevOkp9EAojuEKMuklY9j4G3eyZB3ZP9qDnyShB+7Xxc/P1lPcYLqec1
899n6nQKUmj+pY3RnGkY2Mb+tTCeTcnVw69CmkD1bQ+qW4x2XNyJ0p8gSYga/guoKB2z90uWLze2
a1qtNEc2tutS9WwWmnSneP3KtPk1x08Pgk4E64MjwFpYCbqsC2ly8VTHAcNDUATuEY+NlE8IZMc2
WdfaNP1HiPK8rncWFyWj3lCMRPKwOP0DHNl+Nt3nX+fH2Imd2vkuMANLmmc3h28PL5vB2fw2nYP9
c68MK7fu4+zl4mcsrh1EJk0cKF5wVuIH0USrghHMiULm3G8qEx1s+FEdIzcxWttozXtJCXYDUhbS
vWD+bqTc0cZfhfwS+M/9wKDmrovcVoOqKwgdvAQeaCX4vvKAXeza4ppFad93vi5wQEu4B0U3AkrY
wtZhJd/ypGSGPN/cvnFXnP+FwUWcE6d+LaYq+0OL7zGwPLcW7y0vcIV85QheCRYxhB45HSeYMZas
dkpfy2HQxkjFiS9lByQzcxUJPrnaTRWk0LQXbfp+e2lv/cqFy50jDiZzSHkZfVp4E1WvsqjKk/Cs
VN8lE88uNehhB/JOFiAK96w76Mk2ljDc6eEXVRCctnmcZIBB/Ro30xXnyZiXxKDX3BQCeHR5x+uw
EuvcZ+2DIQXQSI5QRqbFXzO8zEf9nZXF2WkyccwapK3OXfRD3UXarg2+NtkGyuzb+3rtS0IlgTXm
WKCtWcQLYUtO0rRjdG4mprxOuX/wugzizO5Xlga2xbypQ95z2+a1e/He5iJ+8HQvFFIBmxbxI0Ov
G3Xjt8c80BxEGf7eFAhbZvMQBGQUer4x70IVvRxDMsQ8OkuN082a4xuQmqX66DVHYbUsdNVNajJ1
DFi06Mrqi4V1XSdBVNBgLRU3AhKOXTT3Bvtnodh5vnQMO7RXUdLVPwnBtgRjUTEZZYXPQ8SW9/2p
7F57Qfkn/aU+1LVTDT9R+C3Dby2NxoHgJ6rvAn1vwHvT3EXyj0hdo9+55j8ACbJfRN2kDgv/EepT
OwlRGZ3DqdnRCAPIpqcPqQRX5VoH/9otglJH4sgxRw/y6PLDeE0YJ4KVRGc5/E2BOVor01871zot
WxCCb2Wyxd+vy3DUrJhPYRGYCt10F03HMnlAe8gGk9g3SFA0f609yS2inMSwPf1pAp7FuxwZNexe
yDudM52RIaWzo+hAYXTl9lzduXdWFm+xSkZET6hn5/TIstPG/E2lfk3s7+r2vTOycHJsWqZLVhud
xfzPkB41y5Wyr6K5D/TYNvOXaG36+lqsCPXxG5wD2P9bfvbunkq9MhLOsXWS7wbxQyJGtqHCfJSt
cdJeO+LvDS0W1gxajdAkhmTjs6jVG8ng/T+HRr3NVPe277lqijYUcdNcQl1iFZkSHkJhqrlNTeXK
3ZPV0ugVHKv6Ggmvt01dS8vhAwO8p8ya4pS/L6+TCIkfip3kSrKvPaZjtjcr0Z61gLx43MTe5Coa
xMaOKXwJwzUc95Vvh22DHI2YYKYIvbStJmqfCDK2O+WpKPYZQgO49DWF8Cu7eWFl4Zt0fxAsKvnB
uTWl3C5AnurRg4Jg9TDpT7F6t7Kh849ehBsQ2YDqp5fNcNpSpGyUQzWhsh6e20gW7704KV0xMSC5
L7J244tJstH6ftoNUgmZbmF490YdRsdAN7wto1UZbc48/zr2ZJ6N0YYrJ+vK7UQkieI/PnrOrxaO
Bnk3ySMUJvyy/F0N0QVl9d+NmtpDyii44rlS3fxATv3n7U25tidvVE083jOMfPkJBPTM1YHHtB+K
5zhOP2cQwinKWhR7Lb+BCH1mnJuhXcqyTK7Jtd9ERpycIecZd1Drl3Y7RWiO+icBEIHc+AR8uY3q
UUvkWawp315ZJrKH3KF/qbaWr2CnyEpapl1yruC6jwdHf5kQrL69lR+7yPqsrfgfI4v3KZ4MQ2is
Njn3o12O0Lyrgg3naGlHP3MX7rBtsLlt8cr9wSATtsxaQs+4rKZEYhZ6HvMw56oy4w2HRTzWpmQB
mcuC74ZUl4++mq5xiy6NUp4EfThTbQM+4XFcuKVAF700hPbi3MsdON6d4Z80QGilbuwiZaVq8qGG
PhtjfAXCJobpZ2jppR9ShECfGgVjvvhStHBfS4ItFyjaw25jni3D7aSXFoGqVLQ9Q3JifaUptzw3
s30N5Q8dUiBVpnhzaX/QPWvIKi85K15iU80egInE2n9jZGZf4TNCJr8Eb6Q0P6wYxPi50mpb174N
VWMLq4KrV5fyzsrilfQn5CzEOEzPI/2bnv3LZ+4OiLtvn8kPSd28ZfwH9HxOPvh8iy1T+zrqGyk5
x7G0rU3EBoPsCwNOqreXDoa0E7XsTkrNrSo0KIXUMN4hRb12FZfpyNuPgPUQXOHMILpEg0tSJXSt
yZaCYDTdxnNh2XIaB/S7LRw+//79Jz33IDtuL/3azZiVFAhPZ8qJZQeZtqqfmgmHJW+CJ5jmKHRy
Pr2tlGxycQ3xc/VqzOo55M0U73nOLvfZiOVAVKp5iRNKHYXbEV5R9Jub5AlFiToe7kJrsEtykgmJ
hSL4k8Jz/F+sWCZtnplLgGotfgNiLF5ZoYlzFnlDHLPnWfUJjzajweyxV9SeneRDuL9t9MOUEB8X
NQ0SP6r6TBYvmyQwQUxeb2JVg41F8H7k014e8pdEdqwebg9Y/3sXRk/F+iVqqWuPDaoZtLgVbaVi
8uF7z210wE+zJKRJjjX/+7sAV2xzLwnAqn4yFUHciJ7o6CiGOtM4+RSoNIgw87Te3V78fEvfxzCQ
OROSgV7ltaZU8zZn+86moAXCECtW+ClvxsCtA1kCVy9PKw/Lx8M1m4F7j/dSgfZjCeNRq5mQS8UM
xC1N/9oUpaOM0jZrwq1eQFPQfyub+yDsYMc8heWpSZoVn/ihEvy20He/YOl5QbRpfWOGn/QEpprE
Fcb7Ln7Q1OKFbljbSTbtxWRI0Rv6Z2CogbneQ1tAdqbbjXwUvD3jNcrab5rTsIvNfys78NISnxmg
sxfHvZggmE9bPnifSvldmEf9Lk4k6aB4DGiXfqXYU1RLgFqlBl5vTT/GRd64TR3KWxFl1Ec1MOdZ
3abpD1MjTbYVe4kjFIhiijzebpE2XwNN/SW0qMOXVhhtgoBi2O0DtIzsZ4Iafj/9RZyGJi+/LGKw
ZTLqSXNsJa/dZKqoux0v0C4aImQj0JC9u23vw219MwggDDfMKBLn5vKWaFMQCEJTNseA9lWWPpnN
k0x01FVPXTXYRvej6qU7Iet33rf6rg/uW+0X7msKjJWH6a0u9P7rzT8EHhDIOCR6afiOyx/iW11m
9nndHJH2uPOlQ9N/Q/YH5e8ycHw/3KgllH7evdWhzS2gr9I9+sHGe0zaX77WbQv/mKn6Pq9emD0M
+B8+czxdfR6/6oK069cIPz8MzL/9WrQ/+TFkKnAJXf7aIaRm1yRDc6Skcxhy22pVqJMNe0wQWWye
/bhFW/dVZ+iE8vBByaZN3Wgu2hupftcXh7SaSdZPQa05GayymvVZG4eZ03QF/vKW8S53lVmFN4AW
gf1SA0esqgbG16Q9JkZaTHbVa8WnTJpFeeUpaMFQ+WKoukmlJ5bd+kZwL49J6NnlgKi7GNLpNhmZ
hbZQreTwuSyAUdt6q5qHqPSGbNOmlXSK4pYZz9KLMlBRgpn+M0U+8PXCb6N/ylLrfXiyq+I4kFD8
COJKpHgrV9HgqlljTttMiRUQAlO6Rsa2jDHmL6RS7+K1ZyaHGcrLL6SqIbRTGlXHGvbSwgtdrfuT
ST+aYIRM5MFcm5RYvjZv5uBSUZnRZC73zWW/8/zSNLa6b2AOuJZXclLdrc23vn1bP6wJjnMeQsbz
QPXiKBZBoi4NUFEHuXD0Q++YJh6nrzoY2nQfC0c1bsidPOnbbZMfHBIm6ShKRJ/QQiCUdbmNweQr
FR1d4ahHB3q9d31zHEgRQ/XLbTvLl5O3WuGDzCszQDosxfSk1u+6mJNzih3bXPEtH9dAPYiZMOIx
nCoZ/OUa2sEqDX0kExKmyk7Mal+VB3ShNl0xrgQ/yyh+fpbfW1o0SNOiz6o60f3TZE6OLEyiLfTN
b6ExV/pcH07bws7C/SR12fl0irCjtg8Emm6R+feanzIKHP2TVGvtg/nlvPAiODiCyJnsj+gOtqrL
DRwLNTb8gg0sHghmjoPnwq2ifSE36KTt7XPw8Yhfmpr//d096pRcaYMWU0HiHfonpdx47TFOfxDh
ET2sHO41Y4uIQZByQ6VtyTZm4cFEbAQufLtINYaqwYLVkw2J6e3lXflw73dyWaHU/XaCjA2Lavo5
jOmQmJ47QX/A8G3g/7lt68qxv7C1OIyd3gpqXFj+SQSYEfaO2j1kZBqjvpJYXTn0F3YWh3EIa6NT
E+xM+QvoAJiv5a1UrJyLD+UbrtaFlYUjIpYe4FTASi98C3XzW+elXzNPvpefk0+l6gp++CRnzMBp
U4sC4spc+kfvdGl84XinvLCUSvI4lcYXq38d07/MVd4WNwN/Ge0jcn2jbHx36vXc8/p0EvxTYkHd
MEha+LnV5d7xparYdmWRn8p2WKsiX/tukAqAagBuCW/pwi12qTCNfdgEpz4RezsC2X5IjTHjSRbX
TF1zIJRP5uCOCgrdrstbretVSFJQB6dGLSNhAzcF0Wxep+B+SaYekzr1K/gly3zYlVPZbjzR79Y4
BK9chzlbQsCZwTeV0fvL35AmuBZ/DOOT3/fhdyW0wOu3Xr+RhkZwxqKqVxqhH4qqfFTkeS3ge0z9
0HtYLDo3EmsarCY+DR2ye7IH9yOlTfQR/arfxFO8izzPafXwJEO6dvvqX7cNqI4pDyIFUEeXiy3r
UdUmTYpP8BsnXyMrF3ejUqL+ZimxM4D+hitCEjalJXxvpL53yzL3V97CK86VMJ5qJFVzlEyWvbnG
KCJZGJT4lFtdmW6HadI+110FDsi0grzcBroqJo6SlVnoemEcrE3wXLPPM4mGCD+DycrF924MLxP0
bIpO4qig2RaVyU5r6+6LKPsMoZCf34uB0OwMPZXXxmyuHDWGX+jpzhE3hFqLm1VO4ijFbZvCES/5
5xwGt53VVJ6b5ea2q0p1d/trXzNH1svlgtsAAvLFQRujVq6NqsxO/pTBRkY6m6etU+KKmS9a02dd
eA2kvGCsAG5OzshnJWC7PFkUW/rYajoFsma4yTwifaEPt53lF/btVS2rHP9agkabZB6RVuK3S0tZ
NflJlBrysWB87qh1zY+uKcDzZHqxTXP/kTl/yy0FSXA6A38SS1A5UDAJ7Gkqz2XYrCV9i0fg7ffM
s/YUeOjuUFu//D1M5xIIe6JyLOLMrtJXxfu6suJre2uiBTKPqSIOvyxRInJfoRwlKeQsEGbYEkQh
TB970T5XR0AvYi1XX8My7OEhNpUwsBWtSmS3rRO/mScX22HTt80gwL3FhJCToE2AOmLbpC8rv3M+
v+/iwXknmCCbDxw5wVz6v9wJqxwCxvN1WCELJlMgeTB2bVx197kPd+loKYqjTRXquQqs0FJp/mKg
e1wJpBZn/u0n4NqorPJFqJQsQrdei422ryAUjMyfSnvwSwue8nSbevJKWWnxdL0ZIuUi6KWmxzDb
4ukfPR6NqK3VY1uM2UZlqsNOZp73qkjynSYW0aZAYX4rJE2w6wZlLfReFuz/tU+qx6wMsA1Isy73
2heKqJK6QT3moXavMpsTidHj2NT7QQzvfUa2O+VODX+GEE6UoLZ9TaJS9dgRBd3+6FfOpjpzNTPs
JRnsxsKdGp42tLS71KNhJVvGPlPbsMJ7yE6eb9u59mHn13meS9KAxCycmSXGTRXJhXa0kKS06mk3
iskGVB/liBVLV1f0ztIiopTDysx9M9eOcMq5SfMtTMNDLa50cOdtWV4V2mPsDK6D1HDhNJiC9DQf
DARDaTU1iH7oHfLnL7HRmYQfuu6MEh2y21t4bWEzfwLDZKgMgoy6PDJq5tX8RlM7Dn2p7vvRgMvR
TNRt0ZTJ9rapK19L+7f1BniO0HXxGiSBosNlpKhHvygedQtejkB80KrfpbHWNFo85/M90OjgUs2f
8VJIFFwuaizCwMqpJx0TTT8IxqFQQjcQM7uUfinVa7Y2qPbWCFt8OAothEcokFHoXqIfYfDpirYZ
tWOqTSKdIl8bEXywpJFp92monKEMrHs/t+LvZprBTtLQkd0ZQhbBJK6Web3vpVE7lZIVigwRUdtw
Ek2pIMzwJj+DSbcJfqtyGsQuHOg9TED+BIGjYRS6rURG+Ov2Z1pmT//uHgN3LGmetViCKxRPgo0g
lLWjODpyyTCuN9qJEO8K/2UwRSeSKrcQz20swbICsrhYi4iWcJm3HzBXeKmY0kWVxMVlU5VSqsxK
146GD6Ag9576hPHC+hvi5qfmmyEe0ra3m2abBOtqCVeeKybEZyU5uMM/tkuGMibNnwztKA8/wwlc
fOX9iOtHCM+cIqTIrUSOLiMSY6y1g668HZBMA6Il51AQ2VQvz2wa1wiEaMz8ex1weG/wu02QQqOf
dda0J+PMN2ZlSnCuFoNvJ9agbG5/9iuOgO44Ez0ys4hkPfO/v0srS2WaiK86+di2leLCXJe4WmQV
Thkqa43lt7Us7gtvAzkPZMrkPct5Hi+YNGUMiNaiKdoogupG1ksZeue4oK2rOGNQb2LQI73foaTy
7DPyKXR7YFOFdir812TcWTAySd4AkR4vLKBBRdoajWNFyt3tTVnmRvNRBDGIQh3v2azCunCPnsHo
i6InylGVXjx4Xcra+l1lsQtbai2lblt022pQ9nVcrzjLZbMFy/guCJvoQWvwQby99e++hzchKxMR
OBHR+ntZ8XcenTBV+24WsFIltm4+iPSC1VjbGUrjeu0+CJu9lw3bSgv2SaA/3d6Jj2/T/HOINHnV
+VFvs+7vfk4IpDKFiUU/RuGmh/r8dJLHb/maAsJVK9ylWTyD7GB5CCsjnrSgEvUj9crcoUsXHmL4
MTdgicStr8qqU7fmXz/tdF/nRv8MKcKHL56lUYnMwvNC45jXE60r6AFghJJTO+3gbby9iR/vOOVq
mVgdaJSqUL65vGOVWFDdaFS6iZXlFInyqYKRs0/z0zQoW9NvnSrRiS6ax9tmPz68mIVggdFA9JXB
GFyaLQItmMmL9KOQPY/VYzD8k/jHGjdy28zV1b0zs3h1ZSFLRtE39aMS5du8Ll6lSYKcuT1HvXry
iEQDX3d7YaXctra4xQ3l4mZpSwhw5F2N94NxNA5msNIau3IsZ3YUMhl6NuhVLHxzF7QVXYHEOJZV
b+zkQPfvgwHtmiTJoEESimZjFvVaXeajQ56/2n+MLr5aE0y6wUCdceyoGriAtNGW6vLvfuk1m9sf
7oqXwxRQRfJmALGEoJcHBKWqUWPqTD9m1k9waE8GwDPRdORE3GfyfVwdumAfFGvn5eoC31ldRO9l
0WnpMN8GnDksssS6UCtOK7nf/Gkun5p5aVQGKZgCWlwWtwoIqQI/pYGvMyE97RnHur131xfxn7+/
OPR6oer12PH3SfHshG6u9FX3ov+jkcUZl5OqzoR2vlkDRASGjuKG9lCsIaKvLoXODQzEdNZAF16e
At+KdAF9HZyv5fsbCPUkp02z37CDdtvbm3b1o8xYPBO9Yjr4i/X4XTGUaL0j5K4l8V6XotIpYmGt
PXTNCjVr0JSzrvMHdgWzFKuY+VXj2GdgPMxeKlyqNX8pUj6/0zxVdPZJ3GZd6XlX3z2MsT5peuA1
5jET03pTpaXoJBa6SACi6wMs+hNMe+WvJDDW6Kg+Jjk4oxmMzwA2UcKyqpHSphwFcTCPXj+NgLpT
fSsBU3JRLZ02Q2Qke6mR650WZ2sQ4KUO9Lxm+MNQLiMkIDRaYikVpc+oh/bmUSueJxE6rGCbhv1+
ShmsCH8MVrSJpb2qCZtOO3RzXQcksqlXdqSOtlXn+8CsD/R2d6EYHowagm01WSlqX/2J87gHIRvc
DdRWLz+LnyZRYYQC975Jotfez4vnVhA9AjevPKuCCsatVGLm4nR1V+jTQznphKEmAJLOkwTXDJR2
W0q9xhwHrqmKVPNLZPW64+t66baS8GtIp/gpFIV+5W5ceUXRA0BrheSHvHxZCi/aQjWTEa9oTBKz
oporZm7efQvEuyn/pykfJe3lry8jEQkhEMhYZAGWbcYxHK1i9DLjOGoCWkaJ8cNrUs29beRtxGHh
h8HpANYB7cc9MRd+0ii7PEeQUT8mY3nMrU1q3IfysUkZDI4n27eC7TT+0r3XLApsKCf87jR6zb2v
nxSvOElZvw3N/r4mHarAY6FW8Nya+1J+yGs3s9AdD0MS52olbjKuXDE2BfSExhECH7K424Ja1LWH
VzyKk5RztumWf5b0ynqGiqtJHeB74k5ujS51o1TlgqtyYPnQ12bjn1YNu9YuFV2atpI4hKkdBGX+
4lUWdD2G7Iko3xtJdqerM8N8AAa0ceVUKE+Bljb/DJMGL0DWx6HiSvGk/hO1lha4shJmolMTh9du
B6wIPuq8aRP0luK0d4sgalNHqaJYdINstH5oZY2+vSak5dEzLaA5le/JpS0nWtIyaSdPiRtYI4II
JiKxZpFI39Ug9ihB1DL1i1yLpRZf5glwIyRSHDlZnFq7xOzVb/6kVL1tDVr1pQlSxoGqrs6+JUZD
quYzf0nSolmtnUh+EbtFXylfck8WgHhaIY9jnY516459n/gHvTPILyvARvFGQ2so3NHe04u7uqnb
H2InSPJGaMJc3TFsUKIoaxgvuo8qBz0izfMdo82mfu/npoEUwCRrxSZRiuyz2CqVsfIIS8sokIET
qnJwwIg0l/Hci+hdqCZFEHAsp2qIwN/qsV/Nc+qmVtCxi6TBjlsqqUojQKslCDoQrsBKHg1BNmMb
gaLxPkeQ1BEnU94qXR8hNNtJ/W+rSvyvKQ3Ov4xZYcKF7h8WBl50ShbLDgSNdquZaoHCXigWO3CM
1p1UDJFrQfx/H/Zys/EC8W8D5X+NWuADZ6A/CPhLrytWUijmXagfx3jffjVz1Z3yjVRvm/BvyxWz
JQu0kQh8mK+x9CeVGIANVApyGguKoUD/apXtHXWhv8wu6HfjGsmbJPjE5nHqywWhjKsWYipSDmKI
nU8qQ6Zv9jtFqVcc5Iei12wJF8NzQi6KzPsiGk6yAg7BrtGOY/R7qOuzEpW7vnsIs9RuOu08mMpO
zD41sfUzhj3utndevjlzV59aPcxGnBVWurCtlTDETR6Rnzc2u0COtpVS2VmmHQzmeqSQ/+Al/Use
PhiiL40uzoqi+bBnwLNxVIKfQfKFSUwt/NscarbxBu2T1TkGVBc2Ekuv44iX79iWkR00cJ0KteOr
w8r+fYg2sIPWIBwMMy2IDvHb5TFp28CTIKMyj1KembukNsVTzyyDI/iytJXbRnZ9kF6Q55f1XRSY
0/dar4ut2VnfY0Nu78e0l46jR6SUVFqxHbVGOQq6HtlCE0d3apdW956W6VtPCoKVc7dEZ8+fAU1G
InFq5goB0yIWD6c2V9Q68o5h4ttKTFc4EJCO8MWt6D145q5U763KcESjtn1PeOjHaoPOg52JrVOk
riZ8Nnp/U/mSXQWJE5lrv+9DNZryL2VC9F/4aYBJPrTmIZkRqad7R0l6DfiIUbmV6k/xRi19NxOn
TcX0lw61RiXVDzkw5Ns3Y5lDzNbBFhg01SjcMGx4+WHlhkFbFBhAUHaohOWhINqBp69EYFfXCJES
vYP5DgJPu7QiSIFRVL5GnNGXfxSj2FiRvPdeBc8BTBl69bPm91vNl7ZRlzp+JD7fXuQy8WORwAEU
qGyoTCGWtAhzglym+UMoezTVzPbFdCsGkYsAgPN/M7MIARXdC+C+GoUjXN12o+2E4rcUrmHDP9Qy
5sXIENxDgAE0lAbQ5V6CqFT92LOEI4N0O7nvYLi09R74gfZSdUVmJ/BYm0XjQJO18uK+JcjvY9zZ
tELbiUSQ4URwxJem06hBtyIDl+pJO6ZOXUE19ljX9EcPgoPRq2xYVH8lSvdZgP+iTdV/ADw3jUqI
NhzkTKeA/Rgmjjk+3d74D8H32w9jYJYCPpvDLNflDwsokcd6mfqnrt4o/cmAMU4BSwQBdKLdGSDR
hc71s6dULmwt2TZWZMv5k4o+e9eZLlpLUoVyTvQlyjeW9dRWWznKNsWwj6KOOnTlhMXBrNUVSNTH
N4l0gSSTV3EmH3+Lxt7l1XnXRIonF/xmYTuKALB0IP92G+abPDIcU2TrCtMWvGpNTGA+hsuvyKwE
+jWEFbSvl5sVRMChmGI9WaF86o0ehbLyxLjtJk7XaBY+mnrr80JGwRwt/m32Pu/WmEiGLyVBF59K
z2S2zYi2tSpNGz/7MVbT9vYhuGKLFc2c8TP5NxWLhS0qF1KqTsmphNbPpr+39zPvQK/PUbU1cfiP
3w789Dtbi3qiISdFiVBAcprGhCEA0+vdfBxdS63NbRaY3yNBnbYBI4x3vhjV+/9ioRbBGpwitGeW
gW/pcZyoXCRMIz+I/lbPH5IqdK12rYt1JWLTuFB4GYYTIepadpmpZleplUbpidzMaSGyyKsvhfqH
wsNmotObdHYf7MpMcLXcWAlLPz5LmkXSDsHf2wCMuHiWFHOYdQP99MQvaz4npSrdp1qsfLq9k8v0
d56wJ+TlYWJyBYrNxU0oJ88zjSFOT1rnhYeBDp0TdEYBoGhAtaQHS/4lpY4IvxRCeyvH9ZptgmHy
uZkzgV7Y4rh6uZgNQp2ePAbCoNwU1TJ2oNZwOqRuY1n5VCjF979fLpwnlLU4OzP5yaXJEmZ6wWqV
9OSDqw0nzqyyM6Lv7PM2Rug07r7etncln2SE3mRUn6QStPxiiaY85pkyMNqTdZEiUvboA9RIinzo
s8eKQX55Z8XmVO1BG8Xm79u2rx0gqMkY++bjolqx8AbNCMVVXU/paUpHQHBjQ/dUgSfq763QV+Nq
kO4TW8x+4p1/k4U4B5MkpifmTVJ8myidrUIaN7etXAmfwK4wBgd4lik43opLM37ai2nceOmJzqKN
MKiDYOeYdHtYP5wgGLaC5m8a3Q5S87PAhEBirkU2V4JoZKKg0CdIncVPlqdVNGgxWNqYIhYl57ao
R822NNKTaKQ/Za0FzTtMgR3nBu5oaDwnU6efRtnso0oct15d6zsGxJ7/h7Tz3HFcybL1ExGgN39J
SkqlkSorM8v9IcrSe8+nn481uNMpihBRfc8M+hTQ6NqK4I6IbdZea+CoOTHJmD1jFB2/kdudoaTq
PqT1ery9Z2uvgTmPw5OoM0wjLrasnKosjGN+cGMJe32my+KFr6sPjABvHOS1twDOJY4xagZAMxc+
UIpWbJXqvDXVXpfu64O/C/v7KDtkjFJvROtrqwLvQ5IAvw8kSYtAFhJ2uRXFLj3JrRd/Mls41vJE
Gz70iaXieZq84XlrJ5hsmTOM7jSQ9UXuZLSKlekpp0hMflsoY4H9Qa+s7O8zfwtKq6yuTQckTsGd
Yv/VPBfqfqU6CexjKBTPcRf0D7IviXeab6WPARRVbtfkuSOmCLVZqcAtnbSZC3o+OkR6le8VJbUe
ifQjp2eoFAGksHMTvxKeU1SC7FiqzbvRagy3rgPtwdeYNad9e/YR9NmpUVYAilb8e1HpdaiZYMJS
TYbjhCZPnFysSrugIHgc5ZpEF2ryPVU9785naGXjbV97FSjBIc7CfUIou/jAXQKelZJidmqF6TfB
/2vAiKAkxXvOkKOijjaKYHr//aigg4asEZN6M1f35e2SCqYnV0OVnUJLeqjg0ZuERzXInozm621D
197EDcZ9TK4JyTT+e2koRqGR4Vneg5ygSWz2qZS4DZcHbCTntJteb1u7Ppc86hJAI8p0lC3M+YV4
dzd7EzmlpRfZSdF/dsZdWTox6jNV/0f1kwcGCz+q6ttti8tB2FkTjKaRBGoZgTcis8UC/aEJe5Ep
FVTlupzv1o5NjipoaP1qgpwuQC7hNo6nWFUOD5MBC1hfJ8JZCYb8sxjn2ptswN/JoHExQSGZ6woc
CWKsHKcmk7/m8LC9WIFWfvdBkXSumKb+YI9aoX2r9cHbqwA4Nxa09sGY1gB18xevsnzeOp8BbCHu
s9M8Y5wVCApoFTi18TU2e0droy3WwbVPRhZHr48t5J/FdTMEfh2TeuWAKfTj+FTpT34Gax5KyoEn
3jGtsW/58+2Pdn3iZrZ4dECAav2Vq7t0k7FjtMgc/eykMwFcWPtM/1aa+T2whDoIdhbJ9G17K1E1
BuEC1BiXnsGb8z34zi/NVA4NENoMPItCQy8CvY4vKQD9e78vvDcdVZnOSZXYfAlAm+vEaAnl0KHL
g9INNPRW/5v16zNqhh1gImgRpE1TYlHnZ14CbcDYUSO6hEEG3/zQxfDWlFb+DDFPChhNsDYsz3fZ
ZR7KRkD/ywASc5RXeWhLl0QUYw6oCTfuTC0fxwclEP85zWabCfRpRLF1vCuX2+1JQzvU3pideumu
F4EwRB87Wj19PjmG2B9AZO0oa/wjKGO+CAjroTtiVGN25UujshV3iYjcwknpNaokZ7LjjchzbfPg
ipl1pyCvp7Z5aaHMfMvzrTw7VfG+z4n94qdks/W/dv6VGa0NwIA+8zKlDgx0ZIjZmKUp4eFkxqIU
Pg7eiwcSyd+Scbl+/hmj4eFj33BrYvbLBTX+UCrjoLBlSrKbOpUAt2UgatrJXb0xYLhSQqN6RtkF
7lgqaJzDS1uQM1ZNwJTXKRbyB89/EYs3UYXaJ7SJ3LLvo/mttqrd7XM/f5Clt4NOmz1j5oH5+5ve
Hfu0k2vQkDk2097b1wyqu1EvlvvbVtaXBgkeR0rH0rKeO3ZDzQRRnZ+kgMEuwM3dhyArHW98ze4M
sXALU7Ohbb5tdc0Z4WPkCDN8wnO7uNI6pYmNSTbzk2o8FOlrot1DUrtxb67d0+9tLN4G6jhZF3RW
fqqj0RaD41QcstH2Oxskg9NuVRTXPP+9tfnXvPta9aRXBoxFxcnSkl0by05mFLZSfEJJ7E5T8n+u
dvCpiFUUCfpW3obFYRb7dlYEJr/TNMAiEcS7jumbWx24lRMmGTojp4zFkUsuq7fJIJXNlMXFydcz
qHwnQ0Hwz2vlwzik4V2WqMrH226x4vKsiexYptxAtWz5tFhRUmRJW5yEvAj2Pn1vO0QudMP5Vqzw
cIGCIm+Ar295mAcUqCJEi6uTOsjeuWv1GawobBFmrTTHdZrMsjhH5jTalhQaAqD2OC+H6pTFVGX7
12IIHmPxVa16EtziQ0LnuVHG4/zvIJp2ij43GpuDr1bIsnd7SvmuF6gbjvMXSHZxq1BlpJpDvY8f
hQThwk/JOzutZs2nzmiHr8kYh5FTRB39uH5E+KYplVB0WtoCkauEsQDzlqYfVIUROldq01KzB88z
vsdgI743oyffd37ZyDZeWNXOGI3qczSFFTMKlQW/jNjnxk5tgn5wyqoGrjlqZcOAhCarv4RWVv29
4EUNYpK+3v+OWnMY9ghr9+3HPNOb/q4qqlixIfmqa9voLTnc+UY3Vy4zL+aP/qiDpyg250+vqyfz
HlFio9w9y+gsYQ1ybBW9VQQ6UWypHPW0OHoicsRj3YvHDFSjY0yNMdphENSyXVe+wgCnODkIZYZQ
o5TJhob8dQDIqz1PIwG5AVhH2eTybonKgFwU1M2Jz9TYeaIc87RxFesgJYpryP59Mkn7iWEvP46e
p97bCIiuLuu/5il2kV6CiNUWLhNmiWS2KJ6f+trfZ6UOPVUbOoGXh/96Y8+GqBrgmnPnbUlHXZZR
G3VToZ9yMwMMk8IHVJFBpHbV7KWxeew99/Z9c/VEXBpcKj5YpaUA88r1E5MedivRzCmejLpw0Tuy
jfi3YH26bW/1S1I3nlMHqkzMAl9+ydA0gqYXOX0Aw7sd6WH+oITqnwn+lj3DBHAFhvmkvtYlEwtd
piBH2vf6QdDE8r/4pqC2+aj05rGzcKk0DdQuzkfAZJXkttZBlXYU6za+55rjUCCgmEa3moxBvlwt
AVqqNwPb2wBsrOlw0hPn3t+4zresLPY0tSjZ+F6Glfq+oahpZAd1iw3v2lFwfQrhNAqpd/DHy5Wo
RhIA11OVk8fIKLOAsnSH5FRRMYGffJJCc8Mv/3ZkLm9pThrjJXRR5tOwLHwEYhNmlRapJ0Ko1AEH
PBUMxmniLg2f5fjDqH4V5U8iJWpRzZyGulUFWbw+iU++yvhQsvViri3/3c9ZpkQNZMaKX/NzFOVR
9Uo31x8b6xOj8kP00GcbPZbriBSYEkEHMAI8lFbHwm3w/TgyNME4pY2oPw5xZth+ARzSI5rbgzat
0G2E0sznSXnutGJ0SsOL9rdP6lWMwG+Azg2JXrqAUFItCjOyEsQgQw3jhLKNQ6fLjdMv/26BDgBv
MFg0la7SpUuZkWpE1lSbp0JEoT3msEPYXIgbR3Dly9EBAF5KPWbWi16so87rNp/Y6xPibHtB+Q0A
+FEIn9SjHCYuafo/XytUROigANwA6qaYi5i7C4VY7oSYbTPFe02mhJ5pAwOL+pbY0vWhBzlLTsZ/
gpwFQ3u5e5kcF5Ic1Ab0FN1DVjconefhM5IvGyfxKgSeu4nv7CwPvlzTqBCxE/eTbSYBSe0nwMi7
ov/3R362BOSE5gN/+huUvEsgQlzc7KQRKVQuhb3Z1oot+n5it2CRXS/xhGPXTNDMSqHm9t4g7Ns2
07h+MnN32zGXIq18O1q4ANn5hsochC+SXTFqALj6no5YqIAcXOOk6adA3mWp+uoxbloejMkti+Ec
adlLMQyv9AdnwGsSlxu/5Kq6N0+G8VjOoQeX4HIoQvdLELHIap3IUegnS1l9LBOjvxuVLN4ReHcM
n3rSvmx84+iNsnS8vRFr5hkEnwlQgMtTZrj0sUAvi8jKMC/0luZSanQLgzAwi4xH5CuPkyjYembL
grax7KtU8i+uiiuQwuaMQFvcf3WVi1qkaNap/Y7GNQgU72FQ7XSj4rS6Ovb0/1lZPJshhz/0Zyvi
s+h0H9q3LnLok/wut/o081FcvGWzaPf/GZqv2neOLQ0y/J8ThpTcplT4Kfl9+zNdbxfNAdJgChhA
bK8U/iIeZsY9tPakjmcv/KJRlAyn32Z29LSN5Ol6y+Dh4daHxB5AE8wqlyvxRiHW2qkaTpOVO5LQ
2i1s64L3mRJr2avUPgVHF7dK3Nc3EEZn5BZKjdAuL4daxl4Jes2Xh5OkfQQvRvTxZCQfMn1LM2tl
G8mFZ1u0dmaO58vF1a1Yj2JgDKeS6cumhMrVzBjTB5ovvUhhuVFR+3uJXHqFSm2LQicFT/rTy3a7
NQReTKtiROSa2/SrWdqDyR3ulKrdqnasO/DS2Ievby/t5+og3CffQOE3h3AfDHbxe/hdPBf3mbM1
Z3/tqvwoHAlaFOp8V2WVwhfb2uuj8cSA0mMPoqMQxgN0nBuP8tpWU7tknkelU3KVzw1mBIN3k4+n
umZ6vf8QBGD3M7upnOLfqQPmXPa9scUL1poMYOhDNp6MKcA9HTGvXEv0n5Qk/ZOp36v6sROKx7y4
C7cow9Z2k6Bj5tCY4X/LMWJRENXOgyrqFOjH0BCOaAbpIJD++fSDpfiPkcVlOWU5M8RiOZ6o3h4M
RIeSfnxoH2G3nYSt77ZyFEFf8//Uw+a570XINjDXaBlxNZ2UCNBr+FWpZUcUfxjKRtCxEgHDm0EU
gC4TaC1gIpdnsTI4d5neTiehYjzCOJhfRIjkae0Q47tNssuSjbhtpeRxaXHx1sW9HMMRgkWjnfam
mn9sP0wlVKLUo3LJHfLHwUQpZbDlbsPy3yRwcRGAS4DpjElD9TpJZBanDUW5n05fvjyF9v7p+SG3
v53DWc0Uomg7tJ8GlxDfDpzS8XfHeBfPf7CD/Y8fpV3bks2s1O7Dx8+Pr/kXB7Gk3VfPfgvs0Zbt
6kACfQh21LXt0JXt5zuOm2u4Lzv74+Hx8f7P80Ng//n157ZH/p1vvLWixctaWeZg1IitnDQ7R4j1
4aHby7txB4DYsfb10/QAzOVs7RC3d61v9WNz0DQnPDfPzl1v3wN9t+8Ue+OxX/++73Z58QhHcTXo
uj//prOXpbuqOKSUsvbU9vX4e/UMLK+ePm6FGPNfutgIdIRQfDQ5/vzH4kmJI6EfSykRT1FETTwU
dnERbzzJf8/c0gZsFMwxz7wQzLReHhXGTMXY03LxJKFv+yO1Lf4vckMnsT+/fQ9s0T6pHze+78o1
wGTgf0zO9967gCZF92nq4QQ8qcpX3Ynv4G93Gjt1Xr/MDvsNHg673qdfFLb45PwxT8oRvJ6t71pb
dkUEE9CGtXlb5P3XfkuzYCVCufhpi8teGqM4NCR+mpgoO00oSPvQog2rpiZOCXf1GJ6UGt4UVdy4
hlf3BFiyQtrH2McSPSXR9ZdGpRJPRtd+6PK7LD3W5o9Ybb/e3vzrBTJmy2w5FFpcj9BvXu49sMtq
rCJfOomdWzePVtHZaXFSBHeUOyeTlJ1R/7ptceUyZpYZqSqdqXla3kuKinRSk0aKdekEO5s6paja
SY4c/ekTOLzQu23v464/+mH6YcPuvJRLz55nqJnRoQpN8r6EQitaa5I3a9IpexTMu0mVKMiPu2H8
2dkWE7BN9lLqGXpgu9t2r4OT2SzxD4AxmnPL1lyUtNzVrQkzeU3mEUOO/a1BMTM8h8JGBeS6NnFp
aXE9dIXcSBGilCexiez2u+i/yuKnrIzd4N6DJf/2stY/IwSPREOglphgu/QcsTOaUItYVz3uprNF
pABnjKf1cD5LdpHB2i798nlmb5tdWyP7RYOa1jGaMYs1hhbca5qaySfTYKbT2gfNB6R84Llrw++C
uLGha2vERem9I+wDU9OSkqYSQ0jAzVw+pUxgwksa1rbKUGVp7hBqCssnoYvtZNyimrw++/O8/8xa
RGEU6YXFzhZNoI9TlMinUnwCZ9rG9S4bX/223wibV/YSO/PyiIjoGi8ut9JLlLDUK/k0FLVj5t8D
CS28sAB9x4VvafeJtmFwqd87V7EuLC6+XpIN3aQZNV8vR6kYYescFa/uC8AaQXHKoTx0gqvWliMH
hk2lzxYCi1kRN+ePzfCz1soHzzo0qd2XtYO2vV2HxiHz9QNaB46mMOSyBS1d9QBQnlwXM7EkXnfp
5XkEHavelvKpEPaRR/UgqtxsDyBdKvf+iIavwZi/t+HkK22NmXgB7RaKCXNXYfEIB6NUgGrp8LtA
++X5iTNY4W7mVSdHFn+RvNoWI5Ot0dwzH3B3+4RdBxkz8wLeTnuMAYflPKqkVf3UVq1MUG5qUAjV
+X7yknh/28rKu4MqDQEqHGjw3SyVIPqqnMw08PCEKHvxhulUToqTh60LSS7UCCKfU6EaXm9cxms7
CxcTY3Dz0C2fc/E99aDqK4FK+SnvfkJN2mNhFNxEsxWiYhOJMlv5XQuye3u1q2Znvqm/xwzEkHzp
RkFXykVdCfQfmNEeq30tjO6go1iOXLH0pYiLN13Yy+EjdJMbkera53xveRE854xQxEbsa6d8KFGh
THsil0bcUtVc+5w8AzCFoDeBbspiW5UkVLLIC7RT5NGBjxncb/6M5VHIVQclhV3/XEbGYWNP56Rt
8Z4Dd5nZA9GqZZxqkdSJk0aXmCN78mtb3DXjiwzvbBkd+vwNpcZ9P8W2tBFDXG8mySPB3HyRzXyz
i80cYUEQJjOeTokcKbu2DfVjLRjV8fbK1qyARSE0msker07gGKiTkgfFdJIn4vsxlGQySF3fOIGr
VtAqpmzC1caRuHTJyhPjLC7L6aQLU7o3UXvBG5Vw4za5fsvmAaL/WFk4fp5aOmAX8qSuS4ZHI/Sj
3Rh6RPeyKRwtT+039m7FHu8mJSdQIsxKLgGzgzXJiYeY3MmLFP1brlnjXkLVwGk1L6hsUEWRe/tj
XRdliGP/Mpv+b0S72EaYeayKtIygC+AZQxZeEzBwCY+jkJdNt/EwzMfo0uUNLkyVEXDSe+Z5Fu9n
kA0gRdGVOlVoGBojWftAXh591Pzfk/mgRBtH7HozL80tTvVQCj1igxPmwGtqyehw4Jxae6v+vVdz
aWi+Xt5lgDKdJ7XxRQP4Wv4zKZLHIIwmu5Vt2QhswXgQBG2mjm7Pqve1V7aYfOZdu9rVuR8ClQWp
1pLIxzAL3YqJc08p8/O/Rv+ofy2S3zGkkbdd5frEUVmbh78Yv2YWa+mbSR0GpeDF5mmq/B8p8zE8
dF668cJd+yNGGPX8y4s+o7EutxINkWEw89Q8WUkaOgB7WRO9ZkaDmv6/Wc87Uwtv1NPM1AuIqGgf
m5ltqEW2Cwe4qP+LXXtnZeGEvT9FXT6yINNL900z2VO+RRO35gDv92zhflll1lnn82FSw82EInNS
kACt8WrqCbxM0dvtBa2dqnfWlu3AmQ4o1z22TdKSem+1Xuv6U/OClO9jXI1b6nwrjQEcgp41PBWU
Ba/V+aa6CjulNE/jmLky/Ijozz3VlrQTI9OdunuraQ9xVx1VuXXE+3hM7LCVDlLefrMi70vxMe6M
32jP2cp0UCSSH1qFQSydU0W3R881oDzDCw4jwzi5andxR0j68faGXX+e2Y+RpDcILHgRF2/IVIXw
zYOmg8NyVlQNeNtlt0Gyyztmqrl1x66U9kyDN5EeJXEpCfvCrVX0KCyNoQ+C78+RdccEepq/1DQn
gwpy3LAdHW9o/ijChyCV7TYV/pkQgqnimRyYoIZQg4bO5QmuhRlyLhTKqYNt1qVHrthqJG5hw1Yy
GyYuELiixMdQEGH4pRm/FARm9EL9VCqFndWuKuzI+YxP8r6uXvtzFlQb2d+139MHg03OhMUEOvW/
42fvLnkrZ+LL9yogUp0kUoIpPxfIrNVi/FUorW4j7L1GiwLLJ7WAdYLOO7u4uDbUNoZQK9TBHMby
rswmOvtydgD4RX5ryT8AT84SqGhG6V1yTD3ORdPEB41emBceFblQIEpJqntV6sb7sdJ+3HbpFUAS
UwOzTDDccXznZfRlthJDdV5gnHxTeugF/bFqvBcYFOzc+iSTBunm5Op1e+fVyR6e4lR91JT7WjJ3
UneWt9Djf+PWyxdw/jXzoDAI+BkldOkLvTD0lucBM5E/DQQWJlQIXy3I0x1GTbX2R/hT6h3rg9He
3d6Fq4MNdSKwLPab1xWKmMW92+qxXMMlZp2mLtuNwZc8hc8m/2BMr9Bf3zZ17e6Xtpa3bgmMk3YM
thTI9T55f6rzgM62i2RmadpbI0azc13s52yMsS3a/SBPQH1c7idDFGqaRQ3GFH1X5y+oYNhCBqk2
vZX8y1YB/epgLawtnnxF6vyC29s6ZfofNJptJjxhRPg6UYu7vYlXsQWGlJlPAsZ00LP6wk2kSh+F
xAq8U6IjWs4zLAffrHaLBW1tOXPVCwvsHGYuN0/v/QjtidA7GbIbWy5Q/DR4MIuN4GXVIUDHgqr6
y4G9hPxXLK9PDMxMoA2ep7umsv3UiWhpdYnjv/z7zlHRA/gEQhxUxcLTxahVo0KIPNKSCnodV8p+
KOnGnTLv/sLpGFJnPWCs55GuRT4sM/+hi4UvnDQ9rd1eywVb6eX0eHslVwog8zjnzFEH2h9LTCVd
fp4mStS4DRLh5L1VH6RXVaLp5bS/kaobx/29/lHrdgwEw2u/Yfcq3Ue6CY5eWPtnNPOVbCLDUZWA
FphwEqvHiA7/qGnoVn/TU6dDalL1XLkAgCdtuPz1FUUOaXJRk2AzSLFkZ6+sUgi1QvHPTLnb3fTL
amq7a38Y0hcNadfbS7y+Nei/UPPlwmBz8ZXLnS2jLoqFbArOffZ7CKVXs30S49YFjQedo+r26sb1
+xf4eekx2KIaxv8aIDwTgJcG2yqoqylvw7PK/ZTW31snFs9lNw9hQawyPTbazx5Syrb9yLSUnVpM
jwjNA1xjh3BuE31BdslAfTi1ODAVXZQtgp6VzQf2SIFnjsbIdxeuhja27llhH55N7zEufApk2l6o
fxfeF6FNNu6Da4I1EMkzpyAeNtMBLcffOo0Ws4eMxznrXqLsq9e/TePjCGG0p9e7XsKjf5WCHZJ/
MJCe/cyqswwdp/q5KxSoptDWVBChaeb5Cn8LkX19sokG8fuZipcXQ104htgwcTWmSnSWQuDSdUbl
PBk8a+OEXWkmEHPi4pxuOh1AzJe17mn0KPRCgnLWZA5z07iJGB/nLLKAnM8XPjR5eWwL0TU+e2gM
U0mRAxAo4GxTn9Zd8pl5aEcgvxiL3Rjtm79g7gE+Jc1Nw61zOV+YC9cFOT5Ld8CMAOfUouwCatMz
glGMz23g1NmLmlf7ctZz0H+0cn/npcg9bVx8K84I/pZElMYT/djlbEOQyVIyGWZ8rqz7oHqV2g+h
f9/Uj4DyN+6B6wyEvs/8D2BFc+b/WbwWsImXkDx72TnIuz2waTuMkQlmpb2soWRcnSki4IaeG4+f
JC97KofunxfL3kJ+QAsK1DZTJIubIYyNovdK7SQIlhOOgC1q6MzoesjJwdxArFxvLLS9c7+LOao5
L1h8Sl8f40o2Q96tTGv2YSoANhk0+dHLJSa51Fo9q+2mQMi6UVg3iQBmZsL5Ln6XjExJMKWhGQun
sJCQA1GD3nQyy5d2UwLyXxzr2mkYZ/r0rzc8IDhqrUArOM5XJ0zK9U4q5EGgAmRWk5MVoaY7pO9m
xQ2f155dj55F9zQUa3EH3iuVN874imvR3WHmiSIiKGAEhS7XTX0qVaV+4hd4fpDbQwIDDMDf4DGj
NeB0GQe1S9LMFaDztbM0hjdWr+4IZeWD1sCGdns/rgNKFCEJJ6lnzhTqyyStD8IsQzQyOQfiIO0y
AUVKbAIJKNqt+GHFFEVTxmMBHVDzXs58ZT0V7iqw4nM9KIobz9jSoWLUrRzGLYLAa64e1gSrFUBr
9AC4VGfne+dcuQDINGyj9FyYFIOZKTPLGgbZyukedGIV7g15eOMcP3KJdKObVcZdk6SHot4bSMZW
1bAf0/JHzdSwvHHWrjO9WROH2ALWO0Lfqx2XlC4JgiZNz6Jn7VAetUPp0I2p6xXMwXyTqtYxtL2C
cmFzaIyHJBX++YvDemfO46joZ3G/LA47t6vayLmRnj3xXs1UzlziplutoavDzYAJZKlw2JhgZwDD
Xu6/r7acAcSviGvU+0CVnbZ+tqClabUzHej9bR++TiQW1hZL0lShbf3Rz8+T2R3NsrdF71gM7lsE
3ykENtpJVrYixesgfLZJGD4nSHxEY2GTcKzurKHKzzVsNXYgdfkukrNn5ky/V+pY73mswoeoC2GY
b9PRVcY6uocAAkZm0crdwouE70EmbPWt1/adKjosXPDfQVuyeLf8ThmbsRvzM50zvCg0GBJvOoOZ
h+hb0CflblK3KTFlPuZFJMBWkI5AokrBjCB9YbQyI73uaz0/Zz0CTVqtykdfZVa87FOfUlbt35m+
z+slCIKrx6n3oGfC11wyymNfNuafDWeYQ9KrX0MZZQZtQem6TF5Fs+8ZeJTzs/Zi3CkPUUFZye7s
4Y8Cl7sdHvPGZvZyC0h73V+eN4HF65TzaE3+rYa9u3EKEaJ4o1Tz8zDld6Wk2/5zNRZu3dW2hRRj
rN+3FmJmLoJ1txe8+snn/Ai+GBHFrcV7YoUjxCaTX5zFtnmr2zHaeSUsGLI2qYcoEw2IUafsx22b
V1c5i4V9kRNOIdS8mp/VBDBzwjTl55DKMENYERKjRSs4FRNgu9umriLv2RQNZmB4xH4kIZc3iT6N
NbGWVJwN75siv+nW2+2//yrlW/z9i3MsCYGmZ5FanGXD9T5FDToWdlU6WXLAUW6bms/BwjOZjpsH
gMgyabctvlQyVVPkJUZxjv8Ux+JDHNumW7ZO+xqo/5+W5u/3zhl7CX2wxFKKs2adDfOYd26DynP9
cXwRNFdqNu7fFQ+8WNd8It9ZC+VJ75N5XWryooU7SXsOvvvp62YBYuVTzYN/REi86PO/L+2UCMnF
mjnyqXR3hHO3/1MSMYn+C1SkTjyU7u3PteJ5F+bmZb9blmkJI0Eg5iYUZaPXdgvKsOYOoPaA0UBb
QBCmXP79lmCaWUjp/5zIlS3Ur/p4H3t/vPIolY6uTU4HF8vtFV3HHpQ1SOfJMCnvGUiwXZqEqbFr
/BhnZ3R5Kp5CJHngVXqk2PzLe4VKJDePEQwEWwM/azsJwhXGTUp9aLguzMoULRk4xEHM7CEQ/J2K
mN3tlW1ZmP/7d9+qDkQI40wsMFEo7NLYh3NspIh/28qaA/4vERB4CqK3xV1BtASsBeruM1yT0mui
HpWaGcG7aDy07caZmn15eVfQCtchbCd+oiR1uSA9SkYrDvPy7Ov7AMr55FlO0fI2NkDOa/v23szi
y3Sw3uV1PZvBEZrsPpDvbm/ZmgFGr5gsgUMJHet5S999mKHRx4KEpzybZu1I6VO2HevPW7HYKk4Q
aAyTLBK00eJaSBBb1ahTVWejvUcKhVkr/di7MSG+YuzF8IMk33WjM+yGO6t+CwN1J9tRbPdO1bqa
tKetkm4NXa18vItftLw5sqhM68GgwSE0d2Iszr5oZ8GfTvznfgB1MmgXWD7cEsx1LvzeF3ICPcmo
z8M+Mt+S/rHY6hmuXO4XFhZPSZS2DTImWFD60RG7P7r5EBLPSpGPdM3zbWeZ/67Fl2Q4lbScFiXc
iEvJqUHUk7JIi+bcIrDiUGsMyBui5C6JwFD8uymckilOyIZohy7Cil7viByDujlPveSo8pMUUXgY
D7eNrPgBVBRzJE7Xn0O8cH7sjuZkNM05hRw7TmHDiePvRj7el32xEQVelxXmiqk1yxhRraKOurib
or7mikWF4oxQ14NUH0YD51dfFOPFYPQwVaN9DA24J6h3taAfgmSLy/l6rfALUJ1nCBBQJxyXlwdd
hZoaMZGyPvNDwOP+TuRXT3AHBOtv7+m1j5A3g8z9S8mKyy/8ERWOMELxuT5LAlIUWQ4ht3wQ8q0K
4PVVD2aOBVH9m5XWl2S/DUoNctZNzTlTI7uXXvPoqE/OqKAPMWaMdB5vr2rFHBUwxkbB0/PPsg87
NIrS9LHSEFDrn4R2D0ivqx2xfa2cqRS3WrHXZxpevv9Yu+rEDsB9g0hqzuUf/xlSfyPYv3VJshVt
zJ/88jhfmlm4pAQBNZohY3PWs59jxFSs8VCVXyXELj03DAk1PNVuol+3d3LFDxVkNqhl8S/OxLz2
dw9On9eDJaRqc1YPMAl9bB+3wEPXYRuremdgcahh7LTaOMIApGGO7ki27iqH3A33t9ex4ucXZuaf
8W4dXpxUaYUq8jlEJFftHuZalFdsHKYVR5gx2GTKELIwBb5Yi5SkRTHmXnNOCugzIJvpKYB6Gej+
Z88oNm73lS8zi6ygOQkGhfLPwljTUec1w749j1H2a4JvKQIUV02Sq/VbOfFKoAsZ2l9YLQiiuTpx
uXvNKOq96svtOTj6p+LY/RTv0Zg+NPfxY/PH+9Jt7ONKBerS3uJWElNPGCJRas/NvjkSebyqx2LH
vNoRftt/9ouLlc27/M4vpF6MikYRsaS+WX75Y7Lib4P/73gUqkfgvKiRU+CiVrsw02p6khPGtOc+
evKis6b4L5W2E4R7vfqj91D3+LQcLekumlJI5fOPmX93e51/J3sWtwel25kCmvcTPbbFL5hEDw7s
Nm/PlplABGz3omIH/oOc7z3twzS5U5I5lWGPASTYHxpqcIX1uIVLnV3y1m9YXCaynHvjNHQtrwCl
2uaxVZJHs6nv6qpkOmb6Oolb+jIrxx4mBp1iGqgcHoLFnZm3ct2D1m7P8ngXjL+zIrCLfL+xtSsX
84WRRXLRZfDnm/HQnpP+oTNAWErOoEEGI35UhkPiHyv9c/hy2+b8ta52EtAtPgUg7CpIz+Uo1VN4
aHHb0FFQ50TcL/vsaVvtlVU7cOrCI0k1Eqjv5fGYdCtIE11pz2Fkfe+RUDQD4UcafR7VLQap1TsG
QMT/mVrcMe1kJD2o6fZc7AkLGrcx7aLa5/m+7e0gcRkPqhp3+LolfbIS6XE0dWUe2QGoiqLLYold
JE1iwRKtKH8M46emzXYlhB20clzwNLt+oh3Ob5A6D7K14U3M6vPtjzmv7OpjvvsFC/8R6qHSQ8RT
z0lXfYjk5k0Ltr7j6jl4Z2LxHdvItPoMSNUZrYVdLQW21T2q+sY6/gbgtxay+IRpW44wQmJFuQu/
1TDc//oRSHa4kyGaL+0UINJDd5dQPqaK+oWWfH1X/M5/ZIOjMz+BxiU94MGJfm/iULY2ePGcKF4Q
5n6La41y5nbSzui39nfde6HNZMQNQC+6DZdeJMEPaCAKh3C7bKsxI+ZD4FbHn/Kwbzs7+h4f5Y+3
nWb1ZL4zOP/37x6uUIHtKNTnNd0nx2EvOr2ykdNdd/3mR+udicV13fahiCayNT8Z6mtSPoU+lC8O
goNFc0/p/qgl+n0WOipzUcxKnWJTe/R139aG+igW9PXVzlaF0dYQfjT7jUrLSth48dsW0U9SEs/1
Jssvd0VTUp541p+l+I35SXvQP4yVvJFRrF4ToH0puaCPDNfywreDOm5rRfC7c9t8FEeAMVb45IUz
Qkt+moaPGYX7iRpgKtaHShPvhqDYIv1Y++LED8BamesgaFmkhDrcb6MuT/1Z6Ctb8Q+13NtK9VPd
UmZZuytmqVbkYRg40pY4wqyGAii2pJ4ohTILpfUfUzluhF1rkQBijjC/wJQ08/hdeq+CjkolG9H/
cPZlPZLqTJS/yBL78gq515JkV1VvL6hXNgO2AbP8+jmukeZWkkyi/nT76ZaUgbdwOOLEOcOZT3yb
a4+usR3aaBjiDRu2a0LKS3sFbcFoO8UjDSW1mX8t/Y7EhlMOZ1LIsE/zvY3+XHh03lYPMncDDpZ4
bdzcP59Lb4GPRmceVxCU4WlZDHit/UmLnesCU/XVqY94uN039F7nmHldBJUQKVNoQkA/Zzuzl2DU
rx1YcuskFFkTVp44dFr7ivb5TVz8tKpvVRvwrDlnaH2FKvfe0b+x7EdN5Hcn8/YTSNwcUW0HnYbM
jHccArvdS8shrKOVa5H9wiYGRhzJACBxXPfmJaHbaQpNH6xFqR26euN8hURkMmz9kYYl/dluy18Z
euD/gLNuiH+lPJAriR01GfPJ+mh/5qfBgT00AJ1hL+TGkbvkxRvqtVBbbd4bG+Ab0eA+UaCaZ1Bd
kenU5nw4T7gEoFD63TOfHbt9KutzOnlBg36vuvsLuPzWney1CVabeW4cpPCqYA24NrJx1yeLdnZn
mXE/nmnn96HhjQcNCqroJDfjV5LJn5oJ8qqkJfuMG3ybatDD7tx8M0x6vzIPC2fcBqkT4OLIuiPP
P7uhJMGrpy1zfImlfeP1H83vIigThz1B59t3zV9rkFjwW0A7okqP2gjSPvPXNwiQbatv5YjSIwv1
ZDhYbCvdPhxSGkwpiFGTE6B9I/tRWl8E98/iR5fEJ5qvMZfdtkJgyIB7Q95AVSVvNEe8qvFo0kzj
ua3OObjgujQwzAdX7j13O7Y76fp7Bg4qMJAfVU+vlu00cNPqfyo7WdntS7cWmkeBG0ENHcpV2sz1
Sc9wk04bx3NTP3QMsRXb+DKYALx8NuTWfZq8r26yxriztAVRt0H1APE8IAOzMxaTaQQpZDmdGWRZ
BygHpx20cqD0NKFUAHClhwSjERTJFDCIwceuv5aQW1gBNGAonjaItGIF5nl8J6sH4drmdOb5F/Ca
PjY/MEUPPPd5yHswRcUsJFrIxgDtMoIckg40UclvWVW/0+Lnffd863DAOoj8MVhPsQ5omb0+j545
QuHc0KZzNwBO6/DpCGaRtYrgrVe9NjKL1PSislPIP0xn2p5qMDcxVLi2q2TYS1aAVQdxBLhmcGnP
rrRU9rYpWqGd7TwJa9cIQHDzl8rXf58wtDpj3YARxn2t3MqHwNbLoR9qE66dnXF86A03C8zSu9y3
sZBgQts7bk28N9G35c/PBRGAUKInUjun3SkeDhBZy8hTmz/TuEEl19yYfhKm1lpb8NJegJ4eKtQA
0ql8+PXQDJZDqCeGVchgjgE4KYutC6D4Sty+tEwgiQXZBbrFFF/jtZW0cG0Kz6Sda/y+KOI94Hsv
EPT+wdJse38eFwf0wdRsQJNfUa2ltnbWrWkrxyfIGawMZs2C+vvH3QD9Y5NzCxa0EdBCXge+SVdi
+9uLAzmUd6A8KlfYc7PAOs0zwxV2qSlMTAExP40/1fq0MpAFRJOy8n/bmNENOY8KslqWHXNxeioJ
qjofb6IuME/Gpjq1T9V3tmLudt6QkrKQ0gAnFRA/c5yPmzZSx6CMcwJdhlbsKVSJ76/97azhpxFn
IKMJtAVgqNcr4zeENHlDzbM2AatHxbZHh18JfNZ9M7e7GZEUHlyq4I0bbF6AGARStHU7WeeRgWFH
O7bobprsU1as4WkXDMEXoN9I8UfgWTLzoS4pDdkXunWuWr7LnSxisffXbNBL0pZf7o9pYXHwiIMg
HChi0agyr5bi/VaVkE1xz7gpg1T7zuBI71tY2G0AsAETjfIhar8QE7henXa07Gpqa+/sAqdXPrZ8
vDSxDq/d+0GTdxWaQMgPO+uBuBiefOgHrXzA7WwCnQIPhHYX5YvmFbgMbZDDZGX+OW2euk6DuseT
I5DCy1bwvyt25rW3YZRJk8rUP5M0D+MsDySwvoZ/lPTn/Rm9jWbVgKD9idlEOX0eXQ6jZohRFv6Z
+U+jcUKiIIhBuNtVP/REP6Ih/dN9e7f9vmp7qAc4mjTQI+bOVrB27KoAwQ4522kLvlvj0Ognre4j
4Wlo0pYhiHDAF4ae8Sd/ugD+HzTkN+tNBDJgjwGENvv3sO76g9RSfHDFvtcaLtU8cjYunAbkq90G
x7gNk9fqJJ/EE9ndn4CFCQeaCww8qMJD42o+4Sb4xVVxPI3cmmwm8qPozIMgfJvFEFbpAcFbhXLf
7CUYQkcjQgKEjtBfVXmEDwP07D6JjYQrsY8Xf4SACkmQcpYu+dtDOf3+6JZtKZ+GpxE2lHFtqxWd
KFOvd547zx5PWdO8eQ3UAgUX7i63Tboymcp5Xb0KFaULmgSAlUdcjNfAtTnBoInbChts+HLDOkgK
OHsp5IvlxJ8dWaxZu0m4qF5h1ROC0iTgrNrMlSaMWW0Dlprnzv3quF8kTx5sEbQuBzU6UleWF1rd
2oTejhA2EVvhhKK+hnW8HiEVcY10DCgvhJzAg8vbCLHlXsgYiWc62qHto8ns/hreHlE1ThwK1WCG
2tLcj/dFpbOuaL1nLkABDZuH2nWafZ1o+gHYjgezi/PHtCDtvqirbzVSDiFo6Fhgp5PzUvscspBN
BDRSfI6diW64XKUHu7mkLZT6cJepdQev4Rwy4/bEz8C+4z3npEU3MCjJkq4ETUH5sjIV5s0GgyGw
kCOyhbsCncT19JdElxBBTcDE/4Txfp7aPfiqJRR12ze0xATZi/l3PCKnaLVrGY+byxRDVLxreOCi
UxiMDNeWG+FbqewYSPhz2u90gcZFdP15KzHibYMCzOApjfAQ7wZM5yzcsf2ExYJa/rOrCef7mHS4
a/TU8r+6xtT85G0JJz32if91AkMFD7o4K5KAwNew3TD2YCbpstSlh3Sq5b4UXr+m47E0DRDQgZw3
tEKQDlR//+i8kkYrOyXtJKZkeoT2VR2kxtjvV9Z5wYyDGxB9CQANo9AxmwanBg9FY8RoMndb9jAh
+PcDXRTA1UBLNnAmp94X7uhtraK3n3UTUOnKYUnY9mW3JV7ubllnUIgtF2vcjzc+B8BORYStsouK
r23m4Ro+sELLi/JcGga9WFmq75OYtpc40ZswzdDriM4gcHh6fERfFpgx7k/MzUF7Nw+1U6UzCfjx
fPpTcFR3LEUbklv6m0pq2baY4gxJTf7PcEgH3sZD5Gij+GtAGuZ6pUeeUVCBeWkEcZj+Ny0R4MtM
F4exoRraZ9Lux/2h3T6WYVBNrmobUM/W2Yu8cCq7o1mSRU7zyxpee2gsg2Bzl70xA4JtKd/FJCTW
Gg/ZzQ0JyWO4LGwydGPAw852WpJCyI0XXhZVpiUOBjeSnZhaa1s4DQuysVpTobiJN2b2ZjdyD0U5
hmc7Ruk+8P4TdEkLNIHYyNGGJUTV7s/p+1P/6kKGNaXcCSEBKBmBd+B6EZu2TWmDTHTUhxCHO/hb
upEbEPhuvA3dgCcUJOYk3PUoin4zfpVRp4d2FfZrsGhlZfYVihpTQziLrlyIwF9/BdEhPtmhQToq
bSTlKsjz5hI0KZb9E1yqP4s08VbikIVFRUjnqs4e1Ug4PyZGZ1mEd5RGZvaoT5DsnqK3sVkjHFra
sVdmZs5A540FpaGSQjgh2aMrzK2SBz3J9nWxrZM4pKh+d6Z3YLq38uy+8UII5z6ObxaFQBmMDm5B
ikiDuLw9POT0zAcw6UWoQQUg5Xdytr2/k5aW8KPF2UbqSdFaOJw0EuMz8cUGYqLJE2E7Aa35+5YW
1g4ZbSjJI6Xv4vE6m1SXQAXSyIwysgQS6jLbl9lns+yfJ6PZ3Le0sH64ZEAtqoiEEGPNSSo8kfvt
ZBR1NNYuuMvsEPOYDSEkvvIyP+h6WKGbyM7RFLdiWG346wMBFDNwWqhZoNkN7uf6QPSizozenUDZ
07Tf+RCOU9Agbe/vjHTblked8kBoez2jB2eVTe92fq9tz1bSpy3YwDQdtoeXFDSBtDqUXRKOX1bG
eANXQscPHrBqo9qoGM55rqu8br284HVE9KixQVLbJPshfsz9B2SMkRMFU0Jkk1/3rb4/xG9n9j+r
6uR8iE/GMRvcqq7rSMLBFW/ixf5ZXPKzfLA2YKkN6z1Q1Y/1TntA6+55fGTP+Zbup0j7ZHwa9+3O
Pq4d1Vt/fzUN73vwwweVKnXQdk0d6S3ZEPDy2IMVluKoaxBamUQIldFv9+fg1jlcW5zdaCId8kSb
MPGyuSQa3Pz0VDU7nm2y/hn6hGi12N83eBOUIEoDFgWHSCXsQQNyPedtySqJiKWOwA0USp1sEs84
lNWKUs+SFVwe+A93GjKB6mnwYSL9hns+rycWmXGAKIt8X8Xv3GazVLiJ/QqRSKSzAGG8NhEnQ4Xn
esojEoM9CUUIuekhqBqYZmNuW47/1wyFtqkHSK9Scyi/oN+nDJvEZcf7M7pwRlHRBIkFer3fH1XX
H1KNcYaoxWZRZvV4rym10xN6SUARv0ZYsTCryA6gfgzibNTJvdna1QyFWqTlWFR3Y1BpQySAQ8vR
OHJ/QGrmZscSbyelwYkUK+gqZrGdb5WFPcmSR15F5Y6nGoiqu2lNQ3xh56PhFEVZ8NYhJzi30qQT
L0Q28ghl650d9ydQVVzyB5KN33Ti/RjptOfJymm7rX0iyPhoVH3Uh32Z9snY1V7Do5HUxyL/zAWy
YuJUEhlUYghcuwMQ/DiwsCLkLRFZdH9mlxYQTbbYsqgpAOM+OxbScIe0lDqP4tbedUMbStltW1Kv
3JWLZlSOBalxpaAy2yfxhJyWzywepQQFXQ6cHWm93cic3/eHs+AugVz+z87sdvLSzO6Bd+CR7R4N
LtAM/6pXoGx/rOkZffkr8C71a/Nt6SmqOdWcin632dolXVcWqS1ENDRVe7Hq3Pnc1YUfomoIOara
YNtcz9dI7pbcDEATeHCoTsFb+iiXItXKrVJEdp4etBaHmwe2/gu51cL8BHYuvK+6qdoTusZduTC5
4PtGWRUAJVQ+7dnk6oAoeAysSNFk19BR9F4l9+rNUBUXGw2tWeu5oU9QCb2/pLdnXxUHDBjFOwQ5
FLW1PhyQAiCEkpKmiUZXADGh0/Rz4zj55b6VhWBOyaQioLORnUAqd7ZDK15qJCstDK4ci0OTjs7J
5n62MYmdgIpHaz7VvB8+56RD/7bTkV2B9+9h5SPU3Xq9ofARyA9BuA4aAKiMXY/VKby2oLrfRKbg
RgDtc+TchP9DB53wcRqBbHSl4g+J7TKsaVdvaSJ8ZGPzf27gVCkkZCfxmkZtBpCt6++oG1DVI2nS
RB0yEVuAR9rDlJd85eJfWtmPVmaRhvQEilYZkougoO23eLOAdG1s2u39Sb09pGosuHiV5hmIGmZW
YnRzN1mJOdU7/mC2cQ4qJ+dXbqT7JEnsMHW6FYjPra+DQRBiwCQQ2zgv15Nn8Kw0iQ+DtjZC2zzV
fxl6XKNlXbgrXlX90my7gDkMbwADwCWFRri2hAynixZG0UaN+C2HzyaENss3Ea/41IUJvLKiXiMf
DmCFzO9g8rqNkLqDQgkYCoMUUsVgOQQRb2UVaAup3DXCmvneQDiCojBKS7iPwSg/z+CNAh1/fmeL
CLiZPmSMCyTIU2vlIXzjS+dmZmMzWlZNA/cAaPcacEGBDAm62P2fGCKiRnNx0z/j2BzR6VL/4x6Z
251du1PPBopUsYh853Of79vxbcg/39/3yld83BzvJtQcIhJFqWHu0BILlWHaJE3kFt+NBuLzgJNC
i32LdhZweaO7xrID6DaveOt3Rem5WXgOgFUUxwFS3te7hU+lYCwe4a6tXX7O3oxvzmv2JE/xY/XX
DZNTjYwRVOnD5kiTUz6suJT5XjXQmAG3hQo5kkWqrHNtfYTaYBzHKKtkNLB/VX16zD1nw3V741j+
Suh0gzyfG5t5a0ZTIy0TvY18iiTSTgNTAKT8qhFtZxJiW8FEivE0DPBOB6saXGdLjKpJw7YT4Ai1
XTvO9rHuS9W9zgx6iHnjeiEtMnTHORkEuzdMNtp0MBwKnI/JnIaGfJLT3/v7ZO5EMAoAQLFSQDWi
KjJnzcK7MnFaOsnIHGW+Jyj/7IsxfUATUn6IR1Gt3XELS6QONq5aJPOAYJgduYzVvVlS2kfoDDSe
srIlb81Yukcn69NtTGQD98ImJBa1RoZmwciGMRM8vk4uQzzvjLCejEPOGHKNhBjHHMYQepWrHTfz
BATmRREyOuiyR5QFV369lRIyWgOoi/so72I/cIz6wfZF841OunikZm4GA9KEW+7U2RFNO/pJQKBk
BRh5e4QV+kuV1wH/wi078+9VX5msro0+ynqrPyHt80xApfDVEqzdZmSoz10Wv7mJ+awzucbH/l6K
vD7IqoQEz49sOl61c/A7NUaKOro5RHli8LOg8bCzDXNE+SidQsQo2q4w0RLY6UQ++hPEdp1SpgfA
vNm2TFj/I6d59Vy0phHmPQE9J7V7JDCg+GYOjRsUPeQbacrhZ5lwTxDJ42BtksUz6A/7sPWtOMCD
CCSzdWyHjjZ+crLJ30lNJgcinRdRcxmi4XNLEB8GfdlChaqq6pVn58L1gGos6HtB3axi/DkAr0oK
QVMtG6LU/9nVxiYZIcaafoaM1sErjGiIgcYydggEX/CF94/lwjG5Mj27IVAkhh7NCFXdyrCf7SJ+
EY7+dfCL50aeCoKU+31zN/Gv2u4ovau+d1TEwU1/vd0bBu67QaNDpOc5VMmsTQ5SXyBkQ2qYQU3a
0GzrI2GArSTWbsX27WV/bXu2z61Kdq5wqyGS7gh1MY7GnMnYSLrvyI8ydkPDjzdjBf4Oqyn2fbZz
NS8EZNqka9DHpUl/f92AjRadJfPQzc+1SfJBYL3zLkAXqoY4QKKnb2z+AnGxEnwsjRpXFD4WGQAU
pWcz7o5+YzZywgHLCWqPsa0fbOGLf99HoHlUORoT7yf0ylyvq2empe/l3hA5pX2RKZR3LTQI/rZ8
UL+8razjwvShCGcB1Al/Bd+p/v4hUqzdpEURyRmjrOWHLLUD4X3m49FCY87Yk0D3p5Pd+OcKGoIp
6s4Y6+inQe0eGvdXBeB3Jej+/ifNY3H4bjxUkXRAEQuJufkcj4OIbcazKUpiC6/TbmjAmgv4cTbi
Ir5v6nY5FV4S/RQYPC7v+evYh5ynWU3lFEHHtQ8yBP/buDarzX0rC0EHriK4I3DfACiPJMBsjqVd
kSQTelQkst1SmrVHpll1wDyr3/cjMS4jCvcghU6SXcJNd4OeeHcDdl1vY8tJ7nUau4+FX1e7JC35
U1tTfe9qvRumooN6ZKp35sUHke9KwLsQFyJRAtdiI9WLLos5t4ZkdPSkl5vRmJQbZCysbbrp/L9W
FzhsZ4N+bQzzABqDoMHINiBYrL5O6tyJgK0lExdc3fWnqJX8sE1RF3eJXeJTnJMTVrt0E4kfUJfd
8bVQR4Uy11cotD4QRwOUoTTv5/Qopt8XvW5WZoTrLyi3/KRv8t0v8xQ/VGHxcn9jLOx02MKLD64U
VLfzdoapq7XE0WGrRXxfsc8QVBX+GnzpNlZ8Fy9RkFpsP4CDrmcOFKkybfLSjETxBv6+XT42W9pD
UDJdmzrllm6mDuGcDe1wVRSYWcpMk3utU5sR/eaQg7vl+zHfV2KHnBo5TXXYH2w9KNfIphfOMPKg
BhqSgAlT6dDr8eV9hk2aTXYkbOc08tEKbbvwt/+8UvDDSv1ToXS8OeO5afSZNRTCi1pdio1btDQY
hXic2mxNVH5hT2DfvSvagPIIkez1cCxDUmNIDC/KbZJtbDdrN1ZnlRu/Bq3N/UEtzBw6TjUA9kH1
hnay2WWmmU1bprnrRYRbDqRMDA9qncOaMtrigJQvBwUlEHRzKy5pzJYNxIvKxhRHiSg0wy3S5V9a
SJpc7o/oxhbiXqXNArwB0igob1xPnksSRllG/agxtPpSxElt7ogBTfRAoDlvlUr01hzAMqjpmqAv
VptiFgNlaH/zmOsSxPo08CGX48ffXbOHtO++78rALKZo5DsLfdqO4EEi4j3+11YSlCWTFbTyzVpi
/+Pc4b5ERxBQxLO11HvfzhpJk8tYg/YCQlZ/iylZExlYMALWcZAS4wWIfoN5Ws7jUFUnvpdeztsV
37H2y7NdrxFfx7WPX0bEEa5dYzceUMFgPny28lsf7g637eoSfY3pZcy+wJMcbetMvhbgz27AKUen
nWkd7eKVpc9VMoaGeEoM7WFwQuH5K0Hz0oeg1QDbBS8ToI9n21PTy6bJ4YwvrZUf0oyiiUa0DK2x
bhUU2VqX/YI15OHwDw9BlOPnTVUk1gkFM0N+4XIKcDABKpQbLQVt+/b+qVs0BKkWROG4QIBRu55f
+FxWdCLOL55HHqapP/jl9DP3itBNVtkQ1BRd3THmu9gN6gomUBR46V7bsktqeWiyzS9ZnkYD+1ZO
e02+dHQvh582AkXNCXIdsk9o5ZiQMwNaFCWCQEAVPv/jEBrdH/kNOQO8DRIwWEvc4iiG+7OhV2Wn
j40mi8uI4G+fNXllBr7fs4D16cnP/erTMEBl3PCRtc71Gr3HdpEee2n3D5jKNEzsZrUR+uYaxrWh
A6+s2hMV96/yWh+3u88gijxYxSXu6StkPc+F121HTQbGay3M0Kz3FcrKiB6lp6XgWp8CuvZMug3X
FIseElQaak4o/eqziBeiBDRtoQp2qZ0HPGGf8+LCi31qHWv32BjYhgQ4F60I7i/Hgj/GGxAZKvQn
I5f5Xrf9MHIwcSUesirFBfFzkCmlAPa3S9dwUQu+Cjc0wg3UQRAMzMcm00QTNqCSl0z3hpBXGp6d
0iOb+2O5gYBja7mKshzUtlB/BvT5ehlZ7lqx7fX0EhslVL53wkb6Pm2Plb03SQWyoTGkEowZ9RDo
bbYR3oOkv4G23AgAwizyVMbFyjm/qXu/fxI47xDbqayjNVtVJ7WZHbcAwdKUvvixd5S1+GX3O7vy
f3EmwzGOAzIeRvMPBDvbYtzdn5KliUcYq4isVUl63nlGSF85sk7LSzUAB6wPEFGyE3Dw3rey4M3A
T6HgYVA1RBJxdqTz3Kp6vWzLSwlxK5Nnx3F6ncr8hZT/03iAPUETOwCwyNxdr7BE7VKmloPprGrI
XB/bZFjZREsHAjlI0G2gmIaxzK7VTJ9608iy8iLQORA2vfMrHjrwjpNqrWdv6cQDfIkeN0weboJ5
3FpQwI86zqrLuNdA5NI7u2I8DM4lzj51RkTGV679+2kHHR5ALBge0EhzsmKAX6eyBDz+UkjDhtik
JIFPzKNmvN3fEDcZXZxySGbjyoYMiW7MNwTz62Ssrby6WOZrCybhUENC0X9rwVgoPgmDrwxr4Ya7
MjcLKmORuxMdq+qi2TXYPUZTbjrW/slGkOJT6YuT6SXk3/c8bCIJghqMiTWc2XRko8f6BJu5/mfq
6M62WGhPl+yfodAqOocyHs4VggVISM2dWhyXxKJNdUmysM39nT5uhze0m1XIImh4BN9fuXdupFm0
AHP4B+UavOe92dswrrwccjVlfcnplDyamZVt47aQkdFUw0abvGbfJ9qwaRNUEQUzrB0XhhG6xIHS
SFIMOwvJ67C2IZcmiNnsIF1lotHe8sMhZ86RD4OmVCLSjdE7dpCnef2glY1+8OMelHcJ9L4qp+12
Av5ql/nDuGVsLI4iZ/ljwzM7kOgeeKP65IYxJgX4zx5OPEmrTwXX6V6U0BmXHYqNhLebhBjpCalt
djKQ3j43k4Agi9t1+/tTplz4fMZMFN0h/KIhXeArH/zhChUGbhv8sb6MVlnuzVivdoj5h9B2kWIe
SqrvpHDFm0+7tX1/m7jH3rA0lLQQICOemkfH6eSbTWnh3daBtsHSQ6kbe2869tllsPeFyDdcU9cd
26Hd+Xh/1As+HzcKmltAe4mn3M1dS7zJ421eX3rPQ/vUZ5mxi6t88so5W3IlH+3MLlDD7owa6ur1
JeY7s3irzppFAjf+6inKcPmzXWMNX/IlH+3N9n+L/vYE4Jv6IrLvnvzUg6jePxUUmUfsnvtTuHDV
IPUDMKUSTVCQzeuNU7tFAjSRX124kVlH6WWovHhQUu5p++e+pcVJBGMsckyg0r5Rn4tlWdOqxKAs
+VgPduihUO7kKej1fiHN/QWosWYtE2osjQ7peHRAIeYDTfps4YgvEXhKAgeZbnR2TLI08MSPzHrt
jS6wab5NyoNnFzuvDus43fQIuPPAPuBVGhTklHQhomwj27T+46jRkyOh9WYDXuK93p+aGy5O5V+R
ZkH4j7VAJXDmyNvU89Pch8NjG9WsGwJAWosQgXay1Y7NV/S3QPktFQEafV/um15alY+Wjev1d7vJ
y2K7qC9V64VscnYNKzYTaj/E63cs5luNp5/RBrdyopZ2OFrSFHMsihjod7026/FST82c1RcPbRGN
LMO0+pv5vxz6mvuf7o9wyTV+MDUPPztWV0IYmFtbmAJXA/jpdNo/eQ6AnuZkiC3YMaARTss1JtmV
Mc7TLgNqThVpavjkoXqZnC4Y9UfG2WbIvtLi9/1BLi6jCcevXm1K/Ot6Pguz6iZHivqSxlnA+LlG
B3hx1rx8a/jZc0+fNLGWnlky6WDtgOADwBnaldcm8dIymNMV7DKBHx/UafxQ2WUZ6Ca3QpoO44Mv
7SRApZ7s02EaDm2a1jvuQwWjNyewkzrZ76n3u03Drfbg6ZIeqpjJg4ErPtbTcnN/gpauClAwoYwD
kALuSfP6a6WvxUgo4paKB1+iCa8sjx5FX3BSkwTUjGIN4LzkedRzCxw/aMBEG+zMnjcxOpGSXYbd
cQj/tfNe+YuPvz47tROlg5nF+HXTa3Z6/1KU36h9jGMQ8YBvct/VP6SXbJiHTpXL/Xl8b8iaRxoQ
OIGcHZD3kNKevbM6VvkjDhG7tBPbxsUDyJpeWtMPrczbcqN76YrfoMtxhtMgPnHaBX400YfRpiGe
yoj2+4dU25MCanD9CZTooNw+JXlQkjXOm5tTj4oy4Fgq6Q9EyE0PgjblTp3mhF0cdwRdPw+H+MmT
j42mHXidvyK5Xq3cpEvPbIwB6XbUUVBMmfMTpNbQ+L42YGZkIvepGPDop2hNgmzZFObCoKcU914w
GAM/tLY9Phv5WO4zs/M3KAcaa3tE7bCbhYIzQM+Uyq7PQTVWx/WuIIxdLJZsuX5oeBAnx8o9VSSc
PpnuCAXE5+LXyvZQy39jFW0ZBiqQIDQxZzsTGbKxnbyKXbRM3wFYX4OkIvlNUxZ4if1HsKEM+eB9
L6pdUQ0B8ZKnvu/Dnk24/cnXBLRsFk8OjPxtTMg3rZLHLDktNKMDc4HXLkjZZp/HoKzlaEPHLj3r
vyNS9UPSgD7C8sr2aDBQoZiFB3iYJNaWdHWzkgl5jzfms4OVQO0GxF+K+/vaK7ReVxGv4gzMpBMo
Q/lQIueYe0n3zcd757HnTqy6WSaoU+I8HaTkIEvzpdkc2zw3WDC6CXvQrCb5wqoOZX5sKPk4GBbr
VfUM/OGlWXy7v6KL8f07CB3OE+0acx4FJ9cSziwN+8gYT7U9HB0eB3mFsLdPtuWL6TykcTgJKwR9
1UqUsJSdwOMCrFyIAEE3P6f+0sGaVxeDgfn6WjzQwMN/JmrXaymJ/88Y/7Mzuz7bYijc3Icdp/zr
xk+pp5Q8PlH2bRJeCPzC1ncC3Wue/bVI//aawClRNOyKGgfTO/OmnDa8cksclwxwRHDuuOnvcrWL
Yc3I7C7yBuojf43bwrgkUx3I1yZ+SnovkIJt8vxQ0jfzm2s/Fog3ASTb1AhCyUq0oIKB642P1yFg
PsDHoP/lZiG5zWOrHXtchxbdmaV8ldoaadfCZsFLELoHyAECA4DDfX24QCSuyUGU/KKPaVig74XW
VoBWkmNWPqYJCP7cMeTa5zpeGdttnHdtV/39w9tbS4se+ErYdZyHSZwGfW/5+9wNzTXg2NI6Iiuo
QKQmGlLnELmyNj1SJRW/NLaPt1PaxSGxTY5+2GQVrX3rxzEoXPNwh0j5QE7velBiIB0ocgW/VBBx
zVrriUEW3lXdfAmuK84OLCcPRgz6Wr+KVjyOisXmmwWUnSA5Aj+iQjFd2+bxNPIBzWEXH3BZMAsg
0HC11AH2MA989GQOfKw3jQOi3rxp6LYaMhF6Y98c60aAnRgi3itX+00wgbsMareOhfIIUDXzFEcM
b2ePvcYvZmW8AB37yZEV5t/9VdvjsbKqgzuseT51Ec3nQGX0YBQ8vjg813NgGxJcFX3NL7LJt24K
EQiHHcf+gjS6wcdNj9AahZiwAKNvNUIKNJ5Wxry02dBCptK0qmfNmn2A2aFfBNUnbDanQ2RJHXDu
O4gcIAy4Ntbb2Bw0Eh9MqU/5cIDytqynQocmiqyn78OQI1T4m/T0b8L00+SKUJj9Y+b4oWaNwVCU
D420wiR1Eb9o+9E+DGwN+bU0dhSKdNTCUHm5oWXsCu7zwqX8AuqUQKNagEqsZGsB49KwwQmrsrdQ
6cab5HrYhUUhEYFcz8WJ5b5hRtBo/h9msQPYCrYrR2rhOCNHBwibWlALTbnXtiyumdnQ+eLixWTL
NRZq0rvQVgRDiezcJMlrXRMQRfPiyUl3940v+H5gz30Nxwc9OkBMXdtG1aF2QQwpgHV7rZ1fo7sS
oSzMI3I8aOQyAAbEFar+/mH7MEOrBm3qxAUd1MQAomN6MuhTsgZYWtgUV2ZmHjG1uo7ZOsyIr+bG
irrX+7O0+PPAwAPJgFQc6tPXoxDNaHZTN4kLRROORrcjqMkh8PU/GEHoiWw+KszgNbw20mhuRhlQ
t5fJEiFPIRGEEnz/ry1tqgkG8Jr/Z2W22XiXePrYwYrYWMGKW1pc7P9+e17V0TLZQuMAq5CXcudS
EmrmX2788NL/ZVN9sDOPmRIt47SHnak9ejGImxIR+PmeFWt+dgGLoGYLKD/IF8DXz1P3pOryPq8N
HE0K9APIc0yJ+kEZZAQQpMAHUzN4das9os/0TUpvf39HLM/nf9Zn245mVdFzCKReoMMTmiZSjA5I
kCWYAUBEfd+UWvbZlYYWC9zraBlCymj++KkGK4vrhjbYfI62Mzmhe2JIsHIDbkJ7nYEL0tCUbn35
5ADQtr1vfel8meBiAgIF1ylEua63PvBetV6jKej/kPZdO3Ijy7ZfRIDevCZN2TbsbrZa/UK0pBG9
J5Pm6++i7jl7qrKISmgf6GEGEKCoTKaJjFjGn9sXcG28nKZkmStOlI0iwEqzBKTrj60SEIHXYQSp
7AZZrzu/SSTQHxvqVYrswbfrpMmDZ0XCuS72kEg6WPrgpIviaZqwvz/SPy/7m4mG1iccHkGURv/s
+jfIBuSsJLPtfOiHf6/NBw24flEQ3dnKCewlBxRc6lJwtFEmstGVpJGas7Ao+7iNPKq9STGvGLM5
93jgIGWFUBiAN9c/KA51s5qgqe2DKrZoCaEgUMcLp+Cxjupm1BdBmJmPqhlcUIl2viAsu1lviDk/
Ku2XGb1IInRaOB+aN6Q1h724dMw4lYUcmD1f6GvQM4eMzLpfyBVv02ztz/Vt+L9Tx6ZhuSikyMU7
vw+JWr5Z5kJ6+aPkHkPr7XU7e6C2whoLKrFsvk/FWo0HUK99vJLgbiS7UXyA5BPpJNWdNc7kbQ/q
32DMAk2KSiu0CMFK/bdlfY/MAF1rBcXj+xth68BZm9XQ5wBWVmeX3dRUSBqmufcbvI/E8ifVPiig
guO0E7M3OTpl1cf9gLe7fwVY4p0JrA0KzSb7nE8UusgaTGORtTd2MpZOpzWkAfECAHtL3GfndGh2
WpYQDUibvyVDQzl4BaSsbD+gx2SWomzOUZRkFWpbuRUgoUvbnnRU/ts5RV0VwvWg2SGdhNAl8+mi
ftbERddRsBhepkN0GHTPCHeScFJy6sQ85OrNLmOiMZlEnglDNotaDZyeL4WDPaoJaWQeoPq2/baG
wQtk5Uzg61nM+WSUVpiGlln7jYA6jDHqjZ0bzXGKRIHgDaY+j0oKEgUemvvCLKudLMiCa+aD4rVz
f8Jt2RCUeEYnXrvt95fU5gwATba++oHHYzM2C4KgWUzD2o9tNfvVLm86T3nuZuevg7+IwMzxnKdw
eUsRoUvwnqxLT8F5mWsEPrMPSsQZzm2l7Toam78NjRa1Q4doeQ0KKuS71bS3YUZmZ5X5IFaUtKgu
9mlMcDo0hrS/P5s3TxEmOvOhhX5c8n4xal8TQshh6ktoJ0bNgwuse+DqLEUUQLfQ/MHRo0FYi7kb
kOSYNMQYzWK31PtU21MBzMlDgdafwdmPmxOKax4GUDrSjhsSuFLP6WBNWeNrkNEA8fyX0b42o+TW
Gfw/ndaQ3G4e+7Xn5kK8wr8/n7c1t3WosBnCrQHlW8AwrodazhAWK1pMaKzC06T6Dc6DU6n9W6xV
/pQKD9RQj9DdedEXnrznzR3yJ/LKcwJnGIVFJp9bqqqQtCxq/L4Rdz1ks4SvtrN2EKQ73B/j1g4E
qEaCwxas3CD5ej3ENG6hRtSiECLmcDSPGlOxY7MFTALdRM7uuF2e2Fsgw0DpbjUrYbsTdJipalZS
4+dLvtiT0ejIKnqeFzIvCpO6VKWg0T7RG3+SnVAgTePcn7CNJYny5B8JQjwB0adk1r+Q5zruN6Px
47duSEk1mWTMd5B+n2PF1kNvajyzeMyF9/txb9wG0XOC/SVy7lUVDFodzEk29aqRSl2Ct0wrAysT
I+3VJiRMiVgLO4i9yOhG6ylo/9nojJAvAdcWbkggRiA7oHkA4C4kGaO2flHUeHLbUnxbIE+9n+GS
ao/iWHiF0HhNKCIrUsWXSo3ih2w2FIgs5SOUYlTqJa0JqU5DaDkLY/3l1yfKOjJscDRcoanG8piW
paGmkscooSitm7axC3KLV0GK/Bn1vwHO1kQeqHt/Om9PscuYOkuyhGUUPLiWqPWFb0WQfVrvAynw
ZuCcX1uLEQ15S4egKxqn7FtFA8khM4saZQ/4JdpUhBpBv4gN521wo666Lg2ouINhBLwJ3kXrz7hI
14WyrSBsVLW+rJ2iOP82zZ0NNPYqjY/i0a6vU0cXLMipjY4IP+goWh7jBSRJWFOZyU9FL7BWQIKr
7BrV3ix/qkcoEaCRXTcf92f99lhbfyjorXCcQC7O3o+ZUtRo7RetX2Svy3SKghC8PIlDtr+98hEE
GcmqNAsxTZaADrjCtFgmKnJy+Nz0yzlNqD3E6hEVZ8eKOcoKt+cngq0qgJDOkXQYd1xPfRla0H3J
WpTnDACbsmYvpiFSK56/xGYYtAlBv16bP2xzJO6xQeVObP0eMkfOUpkJGj6KuIe2Ak/aeXP68I5F
bx1YSxTsrkfUKhCKmlSp9Tv5mFgiZLn2MZhkefQt6jmTt7Xx0fGBagjI62jEMEdpkjRNlEKNyx8S
4Vex+jjg5TwSsQW0Q0KlXKy/iQ0PTLoZFM0fkJCAnAZj7Hp81VJFoDigJmQMuzCEZi1NCMTdKltB
DlMYu2z4dX/R3zKWsT1xs/5PRJ19N4mLWMlCqWNB7qRDLjjfFFv1Zi9zKAmdyp5smAW47U55Ne2Q
c8xtfczL0MzyDEe9r4tFwMcUQuFVs5qvWOqdum0KYhRjCYENxeQ0uDZDwsYCVSIcRUgVr+e3NZqo
TNf6TJMdVDfHEd5L4GTsooJLdbyp+2NioTEKSWdI36yL9ToU/FYktA1RFJmnzwTJtp2qnpzpjqQd
YlPzGvHFanm+OTfK+OthC9+FVdsU5wtSmuugddSh4pnEna9JTvXZBFUwB+lTeBBsw4WC7ocsOAZP
HXPrHgF4Eq9fJN7wZGFimrHcK1LVdD5QFwDb9I70t2Ktf0aFIxMKNSidgyB1PaqijapSlaYOqe5L
Wn5O3T4HN8KKXTDB3TgqbTXmFZm2rmBIOALFhKjIbNaFdHFrmUKWqnOroG4WaUfjI62GnfSSQ9MZ
QjTveDJysgxeuPXvL8J1UT4YYah2vtjNJIRzDG0gtZSVX63yIMmnGnWM+/t+MyBaq2j/gaRxg5jK
o8oQhlrq0JXSFi8yMzh8wzh9l5VlsbfGqXerHn2xEM6AnHN167ZAhrgWatBbxeP6eqhmq6RQNtQx
s92wJqRx50VGWjhV1OfO/UFurcyVdLXKjqCVy6rh0riZ5jZMej+fq8btR7kkRoRb436UrbzhMsr6
Ky6+nSItUiZaae/reUiSVHPV+CWKArVpOd9sMxAu2RXbBRlattum91Sz+nDo/VZsbFmIHYUGifSt
t3iBNuYNFrbWShgDFh4KY9cjSmqrzXojpr5cpIsrZkP5aIRRxgFvbCwEJFl4rcModEUjMwckzcMx
jihsIXDOB8AA+UsM900t3t3/PBthUJRbSXAQ/wGfnnlzFXlptUpt9D5NSoK2OsGsKRJPSGrjYgEG
GNRWmLBhMbAUUiqq4WwlxeDHOgzjhaFM7XrsflPAK70CJMRzPeod59DYHBkKZ8je1vIUy93P0kKW
GiFGzORHHz8pxaOQcB52G0sOlwh6u5CVhJqJyRyDkK7tJhOAN78T0QjLR012hBr40QHGhk4HSBpn
iW+sPAUgDzz30Y2FxC2zJgAfsmY51ga/7KzGm3t9gUoSZFjvL4mtj4U9BPlj9EvRt2aWhBYuRqhn
44AqEUS+wvZcLZqtvEhN7Zl5+XI/2NabHCQxHGnYSCgNs1dJV1MxjhJt9K1Cmh7jvtAcS2hlH2xM
bS/gPWvHjQVl0EaQvVxM5COVdeq1GZS47v+SrWGjJwWGM5KfVfvpels3aoo+t5GOvtTr5U4VgItv
pcnR+/JN1rOnGcubs0I3qvKA2KEWB6o3OGUQ1b0OaXV111mqQH19SXB3AqHqtFKSeFad9eh11tXj
0Jeig9xCeMR9U5+KyELJQgRpRDQEnpv6RnZ99WuYq0dAMWmio079qRdrR6nC3qW6JdgQjyqdKVOS
41Ar4PEN3XCUaMRDFm3cuUAVIZkAVnkV/GTCW02fVEVRjH6Ji9ZozU+je+gL3V7630uz7ONQ5NnU
bw74IiJzkIOIacFkGxHzGFZY9HsTZGG7X5lUEPYzznP87f4K2zguUHYF+xpVQXR62Qu3AuOgDPVq
8hfI+Zb+aE0knFH74Rm6b5x8Kmp0oDWDtH/LuVMMqmnwpZj8FPLoAxzw0JU7ltLH/dFsREErVwV3
SQPtCFqf14vXBO6uzeVx9lvNOCsCuMaRmrtC3/G0cjZOPdy2sNcFhhKEYLagKo59tEAdbvFTqgtH
+Gx0TlPLDSfxuo2yAh0srD7cuvgvsxcbfZwbiM1SX0gqADRbovLgZLcThgjA0+LxCmoKahnXE9bE
kRBFIZZbNzeu1YAZYRipDf9g3rGyvgyvi3JrIORAgBUgtxOZQBnSUipN/eiL84OgxOemgjDjkr6s
jT6Z1Mv3Mv4nHH8OI0+m+3aBo0u1vkNM+I7hQmTeOmqSy2qYd5M//UwslwL1NDiSwrkEt6ZxZRPp
KH3jg2nMrlUiGkug1U5+Ozdw6O5BYq7s3vx9f3VvLAcA8dEkgaUT9JtZ66qOCvAjhzW6L0ZPdZ2S
YflxP8DtcYelAKYK/nVY1OCZcb0aJErTVi8j0W+NanTrVFRRQ9GnZ6D7nLJYzQ9hBOZOo1Zwbtyt
wCaqmni9AXWHi+c6sNFpUp4tiQiov0na2dMnmKEJ9iTaCQU2Iedpb298L/R/8aXAh0Wlk2WAJWaY
jSqNF7+ZBiKOez2jZJp392dz3Z3MkgebCTVDHBQr14zZvRlKVDgTisWv5n3R/YgV1c7gy40XlFZx
Qm0s8tV/CmkftNchSM7UZea6nEbFahcwNUxvyunLMurOCLNAQ1gO90e1sQhVGGGi/IwJhBY2k5Kg
HtyaiUhFnxa5ZRuDGDtt2/AMmDc+EPpzoEljz+JRz9bwQyOHMYs1iX5UjHaZ+0vU2AZPtWtdzswH
AgIeir9Y8xAhY52rs6QV+lBQRL8p3Hl5EjLThhUUnMt3igIV1yJ0ZfHr/uxtfCgIDUK/HqJk0Cti
PxSw4GGWaYLoD5MGO6augJ5wOi4k05tDn1ki52NtLEG0VKHnBm0y+KGwghWh1KhqozeSXzy2cEBr
DMMLpZMJPNNU8pQ+tmJBjEfWcASiVsCCYqpBtuou1CUflfgkmZxuSuwki59q+TS+3p/FW90YCH5A
7ABmBKqFZi6rh6fM0pC2eSf7taDuwukhFiLo/bVEh1BnLf6YOwINfQjESJ5aVg85DV0xLt1lrA9D
LD3WEfXE0Pp2/0dtnGGXv4mV9Bw0kGerqZb9rE7cJXGm0BP0Y6/uCjMY1J53od4WK9fyGqprKBri
67IczSk2F7R1M9EX9H0eFSRU3pI2d6DFZhSPmRCgyQumpnd/jBubH9cDTMVW59ZbX+ykatWxN0rJ
74s5JqNBJ1BmQ4Vzmm2spKso6ya6KM8YhUqNpUslfx1XpYG5JfUwnVnsSJ6JknJU5baioaCOeZTx
8gFX9DpagZJXnDVU8jsJYvS1LYcPoAVPvVN0nBWysfnXd5WyPqtWUZf10LsYl6xltRhGquQnreFq
Kc3gV5BSqKwDwlrmvHL2xnpE6UTGaWOtYG+2ldRoYzlqcyj51tg5oR49Qq8j1d4k+ikJ8Lgb/ftL
Y+PhiPwRnCLIEqLniozrenRja2R5mQM1IaOg1tC3pfqtlL1dSvNB09ypEjwzhFh1drYy60xDnsL+
RltkzV9RyMVli4yZvTJSo891M2qw/4pfcxp9myH1CPOUg9Drx9pQyAwYUtYqO2ROXiqJX90025FO
D03lQ94wSLz4XL+AcX5/Wm51cXHsYk5WNS14CeH7X0/LkMMeqjFQPKj61lFyxFSfW9OXRi83v6dp
7KL0b6JRlf0zWCQCdaIFTDsPKBStO/EfCKyfU3DMQov3wzbQKOsPA8gX0EILAk3M98qBbIgAGcN8
4fEyw90pjWYnTWpiGIMbDSaZVQi85POu4zqrbRwjBlIV1HnRpAcohUlXpGbM1d4cZX8YYIBLBdoA
mS7wuhxb2w2ELIhCQexlJZFez/w4alIJ+JLsq837NKaO1i0oZSheWPLU0jaOkPXfBzAc2LDbs7hL
EyU2lUL2y0VxsiJygHaB1E9EEojv1KZ7f0ltR0OWbMpImfHYvR5XEU0K9E7w4YrUNLxGw7MmAhXW
myBASiaULH4LY1z+fSYBN1kIeaFR9Qd5fx000fUsNoxZBqjiXSsNB/BodxAexn7Y6SWv6rOBMcTt
gicp0uf1vcNKkahtPPRwsJd9SVjcCjaSAzRk9EhxF3F2IKRgh3q915PHKPmy6vQ4jL9qaT8qkCCZ
R84G3lpFKIxAmgDvb5BPmdme9FFqFnmRfXM+WN23kb6lxuvMc5/YjKKiZGGAhI8bhzklJDpbxtRD
JFtM82eJTg9KW1Q7zex/hJbOA6vcYt5xJq3MJkjuoS9xQ9ma9bSoMpxYftGh8t3urMwDItzTuuw4
id1rlLyU9Gdtuf2gksUSXTnvnbww8P+GYzQ8pubG2LFDoUYN4jJKA6y93VKOU5mWuepXxc6aRogE
FUSb3qBjdX/f3JJHgBO7DMRMchRqSplPGQKpJ2EEQiXKnHmAtbs1nZUye53NF+iatNKhlGFmteTv
RSdwnNk23jWgaCPRwL2M1w378EwNutSQU1D9pQwjN+krug/TVrQrFXSC+8PdOGQvQ7HgGNiKJ2KT
TqpfVOJZmPK3DCqK90NsfbmVmwK8H+CbeHcyhwIE9OsiUVVfLHvtpZPR4i3GSjhM8Gz3VH4XYCse
PiEqSXgVgl/KxCvht6aN2D0+nUu31XpHN4JaU52o5zS6tubuMtD6Qy4yNWkQsxTnAeaugUJMmZDR
9O9P3dZCwFYHVhInHEgE6y+4iGAObU4nudN8NIMamJEbgE1zgEtb2xwNgH9jMNMFi6jaEItWQ4DJ
nWs77g6WkJ2ksPNm8VDLwBIv9aOVO8P0bGn0OLRP9RCMoteC9HJ/uFtf7vKnMBMqrvLlBdATuCFz
t5I7e53UBJYsFu/W35xYXFJI5OGuAJzc9cTOWjfjzYiJzXNogZUQggrklFOX3cp1UchGVodO9apN
wQSx9KaBAICh+WHR5znJpA55Zq2htGm01KlCJTrLEn2hamHkQLsnByUEJaUajPpsqjGPZrA5ubiY
wYyFQvGNQK9mlUpV0lDzp2FXDifanbWAu2B5QZh7EMp14dxA7tCvZNhkLacwfs7D1P7vvt/FYJhS
YDIAYydSS/PbrCZF+qlCMZEKnGxmc5FcBGGKWKikFUkGCw5IWOzkCZYgL3D4ub/it44QtGD/81GY
DV4NURnFLcaBuerUn6P514xo3Gb44nAzsyA0IrFXSWgBYiNare7H1s9WWgAH/b4oA16tv+8PZOPD
o5Hy53iHcOaNpEkIsSyaqCXixJCu6uBm5ML/sXWrLGkeQB3jjWuruLNWS9GLAtUTSD5mBRh117ep
mOj+KH6XO5jrGI/GeCq78jGPI1uHGG4268+Jvkt1UmjG3uwPNFAz6CW5JU/keXPwqC+t2Qncd9kS
4aBWS1pC880P8XorqhehDR2jfbRmHtdjY7nAvfffQMz2GtrBrAHwwHLRI4LOK+S8/z71wEJB0QYY
IlTa2RZ6hga+uITrd5QnUqcoqwNzFr78F4vlIgiz6rUVTxpHje638nk2zkZxgnTK+NfscogJA1OD
ii264kCkMFGgkNybYT3o6/ZFm55g/0K7nHNlbaAAEGV9hYjouADSvb7DLq5oWvexNqPW4Td5Op9H
LQwE6Jc5tAHYy8hLERr6FmQG8VqqDxI1zV22ZBAbByYr8+7P6sZxhXelDLgKrpoVaHr9SxSgdeeK
5oYvWYGhwbhb9xpuo2wzyGp/B9kZAPbY5GpOxmlsjN5Ayf0AvSdFPoXd8/1xbO0mEA7+E4IdxxDV
mVQhhKWgwhZLX0P9MeTgvkgcCDsvEPPpYimeQKZpDF9pv2ex6Sw0iAafDrw2MC8OmwcIoS6aw4A4
3WEZtdcimh/rJPmHipyElPdxmKeLVpo5bcPKwIoHtXUiXWzC3Ob3/c/DCcK+GJJxzEOpqg0/FdFq
Bv2YJscidO4HWafkuumC2icawHgAoYWD5Xy9lo2hD/V8tlCWhL+qi3NPtvVsVty2Wiw7AWsjTqJ4
H5s9rx76p9N7GRm5IDoGeGCiH4ciIdu5yuF/W019uATa0zKQMHRNGPaQ/DU/0/3yITS77t08AO17
Kkxbf+geUnU3TY6hQQkOggLHHhJrtfseewVkkP1h/3fT8ufHAUmwQpwNVAqZlRRVk2jkCRWDsNFb
e6ToqFVSppO6jgUiT2FNsmUQSTIJjXs/8o3O2hoaeF1028AEQv2UuW8tuMtDDX4Ugzglsr+YLxNE
FL7mH8axzXaW5CUQEfo9oZBlKzAJfUze4oSTK7EL788vAMIGBUEokoC1c70mVDiiZ1liiEGu5SM2
azETuZEMuw5pzMn8bvDWaywcpCg8AsWII5W5O0StGeKpq8TAqchnQz4/Bvez+6jJsd7dn9cbhhUb
iVnp3QBisCIWYlAQ6mgkIxVZ/29wgUrZ6zuLgEllN0RxvISSY0metd2QkOFtdjj7evMLX46Zmd8k
N6DRreGXfFR/fsSDRA67Z7LYnXM+pnbJdaNZjyN2q10GZM7fuo+avlT+f8DeMYhDKXEaex0fdSPb
tsEp413XW4voMiazg9IukpUIbmPB6cH78cN63B0jxxbJ655zFN+UkdjvypzFyWgMw0qXD07Uc5ZT
7akHu3Dog8MpEWwuVbQUAUFcuU0aK/6vpUVtUvRag4pASv4zbt322/KSVUQPiT2TeHB+pf/cX7Ts
6byObdUrxTGAHjXKkdc7MU9DiKt0kxh4mmBLL8JiH32Zp+LCC8J8KV2m2IU5guQHi0xnyLNRKA4Q
i3PT3Dwk2MEwHyqHLdeEZ7gYNKpXfcu/qwfzHaDl+AkyA4abn6qKGIkNYevedGODqP/NQtHhfAdR
sJW/wl51YwUYczGPUuAUBM//TCWNSubcMz8eAzvjJcXrwcXuOWgFGmhjAoyLxsD1p0NJwjTBq5wD
oZIg7naSCtG7vzhuFMLXCb0MwZxojQGvzkVQ5mB5DTPynn19ehLxDu2JkuUFoCdiPUCFpySP7n4P
kBL5xYm/3kT3hsicY1UmgEELlkcADYzWLYjz+Za41c50kl02HnVExuGyF3C2hK72i6f+zptgZm+I
0jQWuanNQZ1Pj6Ze7Qeh47k5rCO4N0Jma0DYTJfRSZ0DOfLirndF8WDWjdeFzdv9udwM9IfPCBAU
sCHM3tDaWFMXJV0CKQ7gGW31v6vFU3ns6T8Ktux40GmA+sVKaIQD+vWihFv4VFRmOAfvCsE9IH3M
9kf74Xw8SeRtIoUtReRl/J7YrlsTOybz6TXonm3ekb11NVz+CubLQZ6uSNtUmIOVe689CPpp5ElP
bM3nZQjmw+WJVDRFiQ8HcweSQTxTGWfSDudF5lme3bxL1124qvLC8UPVV73D6zntE0WupjJZgvSg
fRR76QTtkvRHcShqksMS6sf9hbKZNl+EYxXptGY04yzD5NGBDPbpYYqdyfFK51DZO8M+u6PjBt/D
p28/kbC57terDx0uzmK96VUzQ2bV4cciiQp1iZdAnh8ag8KI3RdNyJEvZBwkonVfqP0IWcLD2Gx8
VMg14PrFcWqtbLnrmYbEb5RlkrkExaP+DgSa5A1Hoz1VXrocYEn7mBIB7nrnDIawESeduZEOx5Dh
cAZHHohjQQiQxa0aOYQB0mYQAxp9TfJrlX+DsCj2KVGXryLpd8v4HKNfF2fqa5/QQyqEuwY1RuNj
0EhX9GBi75vQKfqvJq4cLfqtLQsRP++vjT9PA2Z7I01Awwr1x5VHyCzFZdFzOQM/OlAfHj4kJNQn
3AvTz8nDeyVHrlK1TvkY2TKxXyPHf78ffWtVXEb/8/cXBZo5ghZLV85LMHXH4WU0SGF8EwVvUkBU
c7D7BM43uSn7r98ElysaXeL6imTrMGVlUkolfQnCCerS8IqJLDdMQsgPPkL8hqoxjBL0o/hWyK6s
8ASabprif6JL6MAjI4QjFCvKlupiMsS9sATDsXM/Js+p5l0uuJB4tl8dOhKePNvm11UuAjLH5jKD
i25CeiqYGo3UgDP0o13RCsIQzvRjgKqWmdttCX00+jOKgKt5FKQnYZWzdyJ9N6q7NnGtAdUKCwKk
nK25hmYXHgrfsFKAZDs47EwmokOXoxeKHj9NIp8mlNq+uoxTL90MAezu+s0NVF6ZEG0fplZLsQEL
ArGDZW8F03se3F/CW29EHZfvf4Iw92MGHEevywgCT3JHtisbFZcdDlbddrzFq8/lQTt7ow7km4MF
1e9wBDSv8VE8lQ+Jx6tBbK9v0OFQfgeoEIzF6/NOkWoqR0YtBpGh/kyHxJW7QztmrpD/VsM3ffRS
4Z8BNvfSSErNuT8VW88qlFqhIo+sBEAalo9nVOWUKksjBuMkkGn4SIg4iDa8LrP8OExw98xHEpeS
V8FmRqjf85RTnNx6LoAEsYoeAqALfBKz3Id8gV5VjG8Rpq+D/lHXvr4b3s3IjmNPfVNflQna950I
ifNdB5EyuP8NT+CYcA6Z9chkVza47qtDGY7VG2kGHAK1nuS6GMDWRhGfm/fWcpJDFztq67Qzp066
kRgBhox6E/TGwetlmb2G2S3qmEdSIJnon2AfKSoZOs47aOsWvQzCXBJz08hTShHE6naT/p62BMrY
Bf3grB8WELsejxdh2Aszo00nq4KA9TMbtmF97+l7kZ7i2De1h3xy6VgR6XA/5ub0AYwAWXqk0Aor
FFxNBuxnl1gKFNm1HmnE+edvrN3+DOnff58dUg9Y6jSIlRwoUQSl0U5UEx+I4Fr2IlHPSzgsL3CI
AXhm+ZLGtoDaNuqfJKKQPXdSPBUnoloUN5MaJYnljXOdu6kWTjkZLby/3XIAEnNSqg43GLSAIB/R
D3jRwKIGXoOi2cDntQ57uEwUo5D9gjHa8Bmj4wmETrvgRkBJCYrPIKuZX/08LwbkgOYMfvXdKJU7
SaNjbwOcgRLrIuAhbJd1oT2JFLmJWyi5+l5Jpak6M4DrHdp4gMLs6nkBJl5ftBzu0o3w0Y7tNHn3
P9lm0rACSP7nmynMGdfRqrAKoMADpwccghj7YlegKrXYADSXu/vBth7MKDL+G0y+PlDFUZkbgaZS
0J4lx+ts6uSHxUv25j+ebPdPy4tM+sf5bHqiE5+Gt5TkHKTCDfyUXUJMp3uADLiuNesSFZ9NwRUg
z909acq5yd16eY5Ed6r3Jpwy89YTmw9wBB2ql44a+nPsZT11S/PZynk6netj6OaMu5iW9aV9kbjF
cBtsKh0nQt65OHjExc7DbzJp9venf+sGv5x95gafO7juzDXCRDNJlbMRu9TaKag0FR1np25m6+CZ
QSsc6TAkiZhptuAnBfsafGiNaNROUNU9Je/0MOwKHKgpac7iWd1D9G2fH1N//FHbebNWnLlF0HX1
3s7sv7+DmdmsjstKDAspKKjTP/fwzzqZ53Ihrm223+7P7mY+ugIPVt63BM1yJpYY59MwV6UUiLOr
76J8L8FHUnIsP/o4hj+7p3qxi1fOJ91MUS6DMt80XJpinvVKCuIDsjIIUunrFAO93DnmEw3a2oPj
+P2Bbt5fQJSDZrESaSwmR5OjGB7FfS2h6iUfK0iRdq78t+Ief7bpRQwm94iiuitqCTEExRZ9vXTF
MqicCiDsmZPWbt5ZwOrhtsJ7DeSg672Hb1ZqHej8gZnvwvyHpp/EipNVrBf6zSKEbJgIThookeyE
9RUceSc8F4OqcsH0RVspjc61TsRnGOIkGmfv8aIxUzfH0ZArFaK14W4yiPwUrmWQrLdfeaS0zfPk
YlzrsXZxbIlLn0UyRSQzd3qkwPFzk7qU/gCW4v6K2zofQUhbhXMgtAqC8XUguZ2juEfaFCS/s4h4
ep8QKf1eiXDB1v+b+/AyFjOoCpWxsRxaOVieRCQTVkIE6acC53QLNo9P7bHmVVW2FuBlwPV7Xsyi
PiSaMVsImKkU1kh7RfvI/7k/f1tL4iIEW7IyF4lW0B2Tg8FWC3c5f9JT+W5KTsypf2yeRpeBmGSi
Hic6Q6NVDrRmOQiRCQvM91AGhvhrwTdrosdJfR1em3ggU6Jz1v1mJnMZnEkuzKmCFktVykFsHZcQ
ziYAZ2GBkNIv7aTm7GnuUJkbLrSmDgLJGGoHOfjervJDVD8L3bE+J9XLIk523nvJsO943IrNawZd
FLhSr7QpsE6v14vaqU0hg+sXFPDeWKs7jmmA1r9v66fpDTbO5WHqI9esHYic6N7Cw/9vdeHAhgbO
SIGSMxxZmQ0id5UQYo+iENfbbf9a1vbswCvYVaqjlO5E/dyph0l1rGcr4TyctqrnV6GZrSLIc9v3
eLAG2k8v22vecsD2bM8CWZzc8wQ7BKUTKsR2eDB8dV/FJD/KJ1kkMv4IO2GnnhdIFaJscH97bV2I
/84I0ELXXyTVumJEcVoM0DcgKL/6BqcWsLV/V6AafNbBVAAs4DpAJDT1FI6tFIDSOe9qeM3WgAvZ
0RuKrpwEebPsANsk8CFQhQGBjPm8c6X1eaROyEUd6UfoPPb2ER0kP7R5zmJbg8Llge4cpFXgp8ds
IOha5Vk0SlIA5MmYAfdvVQ4Q4O5Is5VBTZL+Oa+5ci7rVLF3MdDlEAICkhIu4UzyUoeGSOfaxON7
X8AwA8hFt3vW3kNSPLvZ66k68XL7rfYEPMsg94iMyULHh4lIwZ1e5sySgoyc2vPDuMsN0nh25Kgv
95fh5smAdqQGtxwMDszD62UCa5YsjptQCpL5cxT+EYzDGP3Su0Pp1rs2tWUo0ohu29rJ93Q8NRLn
kt78nhfRmXEKajdbYbVG109DtVO/muhbZh7a6ElDVZjnurf1wjBWAiFSNzzioa98Pdgp6fBXcyIH
M3CGtgw4v0Wa5UMpXWi9ky5DnchtH8psX/zsGvcVsicVCmZVvdcOEuje0e8yAtBj+X7/G2wsL0B2
ViAymiHQgWIuwG6B+VplSnMAX3OyNJAJgovp/RBbO/QqBnPPDXNBdRk00gDKS94oFJ4qqGe9C8Zh
P7UPafQwCU4M68G6Gr2qeZLa//MvYLZu2c7ysGToe1ezm3R010LtNu9Ud0J2BjX/PoxOtFEI1IlI
N06eahWHpuNgpDZnWpJRiQagAG8RZrmBlN1NwyTOwazQzwlqzUKacj7mjfAvXiEmKrD/icHknaYB
8F+zYKbn3bxLz/EhPnTu51NE8Gf3/9j70h3HkSbJVyn0f9bwPgbTHzDBU1emlErl9YdQXrzvm2+0
z7EvNsasqi6J4orbDSwwu9hudKOqsiRnBD0i3D3MzUrS3qG4tOBvRfK83EMSXLv+oqfuG2AeOmIA
L3yt63MX9yuBacMWF+xPm5dXhyQqpUZmaQWqiYv9A85d0pDCcs3dnMD2MHejTfLU8PieryuB04DW
UHeoerMQb6Tq2MRPoTiTec1ZGa0VGVSxTZ3DiyAWB4m6rNoWkWz1PkpudEUZ/2gyFVS0waKHjXi0
alL312RWaqltNrexUZjgJSB3BLP5LJNqkRn73ftcW/GUmyLxAypJwfF9oVXut7TQQf8PuAJxGTh3
rDjXHvC10Y1f1omFcXDPcC0a5nhYiEjTqfJGNNFxQ27v4Zwh8R+UjbJp1ZK8RWoLv/VIrLF6u3DV
e1yrfDwSalmagsqoqK6rFEeaufr9V9H32vONXjMVloITe3g+gO1QX0TVLzR8IzGTjb21F5Fq6jcH
Xw+M3IwMKJeRWG0IZcQqgo7rLjB1EiN7/OtdjNk/IrlRAHvo+wPwhrwKyPUL9Eo3/U3n/xNnO7U0
2iBFKWeKTME9cIQhF8OkY8jywgUlMUA5zw7uKPeIEtHFYYbq9VF+BYPX5nvwyJN8MsBuEinil+2X
e/DXkwwwS3cBRmL8Ci+9Jdu3ykj1mpTWx/oRyllkj1KvCtU7rVjNooQmjytc4ADdjIt79OaMnofn
C46z3b7DXOT3SWAlO1lr8hue20cMo3lGjNb6oFOlxfV5mEoHwXr22+4oGopFoZLLEHZZE8LyT8WH
rRA1MqyZXXrWzrDNncx37TVc40CRGfFdadBLDf0I6qEh7zPDmdotQeIAKjzcQyLvGg2ntjmPBQEa
DTPC2+3tfWYuIC/pa/1DEuMcsOybmWxrcrmcWhwNrHdwZ8A0sJil21goAdZTmxDlxIWg1Wt3owg3
6HebGeXEpRWoKlCkxqXn0NQ6OnEpmhehWg0o5KbWUPp78QLTgdoZqQJ1jjZg8sWd2hplOh7qwjIb
dEjbKrJ5amRwhUv9RtOFuf7yrzuU8ZIciK9AeYGQENHKuYvIbmcrWcMAY03LamVm0hq0gltmGS1M
cof2JmIUhvoZb2SHhOZuxd0/8DcPipYU2Arn3uqw3C6fBXVISASAlGR8tvtF38cMj1Fv/CdnJ6nM
Ui1NcNeQTyz+Gaf9ovS6Zmy09zcSGHKdfHidq954fTFeKrMx5aUB1727U9SahKvt/Yf+qB8z9TE3
20OoWqGuaM5+Pt+8IEQZojkUYGk0waJVWhhjJJpWDkKFwl1AWfPxqgsiLVdCKDYBtaMXQNYvIbLn
akrfJrc05eCwsjtpFcRi8uCJMb0QcDVn+nQv3dSJF+JjaWNyPS/dFvgHzXaOMrODTcZ/g9gmcmMo
N+Oxz92G6j037aFTi7qCZpsSTfhGtWnNtzScjcpil7x+Upq1EhYVkdU5tMuw0savDozo4E8b4t8L
sHUWp7LbJKjAF73eM68cc99RhkvQ1Duz5ucMDQ57sn/KPsiFbRT7D7V0eOGrFBR3uxQTmjIzhibD
+dMhjebTF7kEQ0IZRYqJ9rRCPFLh6lfPn9E8JOioqQjoStjKK6h9U+TdepjZ26ZW3tA5OtyZQIV7
/DqjvFacMIL5NHcgEbYRuA/eD0jleSpPfdrQfaEpla8z3DiSIl0yjh7w/f31h5j0KdQH0DyHW2uA
Z0ebehmndigHJXOIHTNY9UQ5PhaGWTpka+q683yzXO6kZ+w6UNS8bpmZOMCUYe3hAhs00/Cp0XuO
KE7qc4AHq2VANii7NHrfYb5zFJh23LYiM+He1OtWUHRB2WWY9At27jaQQx5iKMxhxbnQESKP+WeM
Ho+U3BBchcSqomWrWOUWD5Z1fajDSEZLZ2DQRqIBeBvYIEbbfdZi/+Fylj7EjaHEL5nzVjZrCEFX
wNdzvlazc/cjg+NeMzhaQgIbC3KLQtvBf2OSjcTkmijPgf0mlikSbTTFQkmOF7Ehnb++iKUpMclg
I6o3Xa33qtdrcTlH0TBnZeSevJgUqevBSl+ozvLW2wUWrXOEeWMV8NdpooUz0YqaBzrVZ9xlqq49
VBJQogN3EVppR2eVJ7oQvKix28qgYnDkvcKsk0iPAh3AkqyttBxCfe2HBFUtSg2LQ/J63Wkm4FbY
HJgvyqQhah1Tz3opz0R1X7LAjrI76W2AYgS6yUg39BP41yygEArd1vvtdbMTgIhzs6P32vMuFcsJ
zELRR+wcjY0BqtsohtxYeU1kdD2mkqFoeITIPQp3NOocgsav6wcl0LJ8Jjq53CPwMOxAIQEqQ5Q8
RiundpoiQC7LIvxbeMRdzV3aDJ8/Xyjn3z9aKCihc01Y9RgsWG5EacF7rorSoir0qzjf85Cop4uN
4mtZt0j6TVnP+djlQj23P5psFCFA5jOMD8R9yWO7LYR7O9Ds6C6wj/0xEG+lRpXeE9IR4Fevv+iJ
cPfc9mhppVJXc5mAsYehijurukgJlWzbx6ywcuCkdb6Yu0oYAuiL2QYdDoj90WAKZZXzLaNiyy4Q
MtTauaAMgdaka3AmSVWIBkqpEfl9YLP0viq8WoOQF/jrm9gVOBLmgSgSiM4DWlhHAtdBYUP2Vn0U
pCnp3KZ9DfqmOyZ01L8nkgOu0usTdbkFYZ5OnnqUFvQdGJIVEQihHKqEdCFaHHDbgbsS2gJak3Mq
LRMegaaFAbc7YD0v5G4YpkzlBM1SB0945LOF7N9HlXF9QJfHEZryB+0yYDlBRTDGpVSh3HBxVw8Y
mAhoxlDtsmJBuYEmpQ9cqDVhpCbJXAnkMthBuQvgVfBwCF+yzefvXlIqparATH7og9w33Sg8trU7
p5U5EVPACqTtBo5myImMKYXjho8c23PZg1gA3h8ui5x4/KYCo0wQ2kZdg5uryHtNrgwvegIXahXt
ojgjgv82h62auHzBo3DgA8ERAt2RMVe0UwQVWJMj9mBv0vtMzTRBX3jLdFVoukx6PeYJNxPLTVxB
wyQ8B+cxlHtx7XA+x5QrdxUt4Kqu2yWkQG04UnmNuWnVm0AT/kH8hio0GrJxA4mGdbzYc2tImiTJ
a0KACEKcRIAxpu/0kVUj1VNlhtguqZ5E/OFd8zjHSzyRueE2EjMLxBGLvsHx3HqdCHktBB8HNyG4
x+qIZ9mLciXdlCjerkp9+ZEtALs/IHWcycEmtrBTy1+n50lygrbMKHTYlDswNZiJU5NuwOgF6Kbe
h5rtzuw8c+NkRyEIxfZgC6MwTvoz1bIbTls4y0hFN6h9m+s82sNsFBBLM3BJNnefNrmUTub4K3E4
GWkp93xkB7CdbtuSgDhJc1Yceu5U2tVVKNBWK8yvGj3+g5LP2csdR8slInhoscCwlGrBkVfDW6Fd
Cyp9jwAj9GcCjKlTEHUlMBeiNIhmsbEwUFyiuCYrLRAq7aqt1Voh745gpIoGbHTjHvtiDhIztcGf
GBwz5rA9o/RuXePYBYC/Iy1LWMSxa7S4C8tmfbQflyFykLnsfc7qyJNQ6G7LrIXVNlrTsVpUZiX+
o5GBNgKUHtjkLwhuqYatysDngLdhH0qKX0BGSisZnwjsIeOITC0iWn5h4s/CNkLWYH2Lsq1mTkFo
4nATwB0MqClOUXAIDj8/cdvQDZKU9mLu0KjtInytFo6B+ZyLnVh8yyiSObUyfolp0oboP4QVfhMR
/qXVoKX2kj0lC1zjzxXwJ/JWnPdIXIc2d7BsjlP0rsQxE4pfQ9Iiiy8RkqvtnXz/1rzJbweWKAwR
V+ymv0XDr2twKeHv4rlsb2LfO3uGUejWFr0QJAKeIUD7DXhIvC23hOh18+rOyRZP5F3nwx2dK15I
+1I1DPe2J+K76ZjkkXDLz0RXrGLuMmpiWaCDBKCpYWqHcuy5t1B5Z/vtYGsj6O+zXjL97cjhIIoK
oOIXZOHEFytWdBKFS7hDbkCPSDUi684zC4029OQZbqJdD+uYiWQGg/ltbnicE3N5IEH5Th7eEcmN
4rMxAazGcUjfVut9ZdVzlIVT4QY2zQHPDfwMKNaGRXJiT5CZLA3iijvYkU+aZc3prLzxX70dKFwI
v63zO7pfF3EyN85JX1RQrcZGA2gFP/LFykcxrQka9qA9scseqYqv3rikPTR7FI52c3idCZDZUKPC
KQBSHhA/8UNkezLMUg6qzi1TAEsiPaW1QFHtytNCOkQPY6A7oazFdog5WKcpeDBTKMFzO0ZCAOY2
et0dmHDl9sswYdUisUqAQNJ1wGqSu28Ylc9V8YVzkV5qdP0e4h4lNGecYmqyBiYhMFijiAFK/POn
d1OgphuhYg8PWs+S2loEam3R2ByR4WXoPr1jV1ohoV4MQp3rpid69zBxJ6ZHC9lvMgFczzhzuh2Y
dNG/V2r2rtYUIniEe6RzXX9G7U3lPfL8bN7UGyuebWyf9FEkAiBTGrTdkRqcD7910NSlsDjeOeKj
ipOoNkNKFf2gu1l+96nVfmpqNNOi7QEn3MPUg6Y98cvMIQFFmA2NAM2y+Bm0yxfp7/gEAjMBZNhA
PYi2k5E1VN8kJw9wtApPxZF+kFatVt9zN4F+L6nmmgGFDJjWdvlhv+cOh5wQ/TG21gT13P3OMWZW
5ESVBsTXv59l9KKltuNijpIBx0ajKSiZDIHH6+bnKhZTrgwldnT2AztHXyjd1kImBZ3cc4dSuPMV
EsWmo7cIDWPdCw7XfXcq8hZObY0Oho5qWbtLaGzdGppjlD2v9q/egdI7Yx0fZbJcWqn6qc5Ynaq9
nVkd7ag1bjsKv2G5w3AF0BFmbS/FZX1PRG2rr9c5YY1j36uuJajF+/UBTzkv+GxQFRBBxQI07/k6
8ewy7qtARKYhq3XtkGbvN8/XTUx5CffVusoC+iJ8Jcwn+2jee4zHFhhc2AGUC4VPrlr70dKdiegn
esqGtAVkGoMOB6pMI29kS0eWIgpDadBO1j04j2gd3hYgZKgtQqL1GxwUKfFbTT4o/ZUriNuZzMxs
ilPTefoMoyi0EHjXYTyZOyRCQqGtKShCwYy5XnlUMjc7lEHS3TvQ3PgQQV9eaUllo1ucp1xp0zo9
egGVrC4jyLt2MYMOkazjiBAgxCBiGtCvbMQDmJPUuFQiWUYVEHp0KBfL3bdj9N0yfog6lSPEb6HI
R6Eh2pGk51T12qPl5KZzq7QmTd5Xz8DjV4ueaStIcimUcJDYQrxP0jjcskkOyYGsZNNMjTtwOalc
LHKOXgDR5ODXbvfsJ1KOWimTphbFRwjMSkkB4Nz15U0gcKGVhhL0/1LReWcF3PmqFS8kahiXMUP6
qC6XcsxSizCNJY+ETCrVasqGFfQU4pBu9DhHGyYBlQCg07GbH2lo19BEbJrKVtGoG7xGmKqCDKKb
c6qnkyfG71d3oR7eeDUaO0H1f/DvMwiEq8Je6UC3lhBq4a5sXXEMx50pyE2GvKc2x7uNLBZdjCvX
g7sWVXd/62vOjjEZ8EKEemgKMwtx4s4PKwQ3yGigxmq/6BiQGwjI+rEN79TdtVYbm01gZQAmJeRJ
uAUD2jFJVT7TxFBVqcTUZk6L6dGKqG3iTmWg7xgtDoH37E5sI/7A11pN7fpkFzzwaBTKCb2AT0kc
CIuKTdXedHPYuOGbx4cmhOF+WR73CzsJG6W94PEH5YlN1YBwuckm66Q2i3q7u77bTe4AiC3AXY49
FWIe5xsqekKh8d3GPBLuJ6XbVDVAAzO3F9M73YkN/txGlHasJ9CwkRubFchFwBnkancftuGsa5Xo
S2v/aUmLB3k2/50cHCCTPANMNXKn4ecnWznF9VTHOD1/WHkwc33ihsDl4h2dfPcoYqtE9Bhyw3d3
B315cAEAvP790wv8xMAocpKE1heVFAZk37JNF8DCp6TGlR6P6zwpJT23SyqRKMm6KWeCtq9o89rY
RkdTJkVwwAymE32zebk1gNYiTQa8D9gG1+tscXOzZIm2l3ziaHPH4lT0NMBcf72z0aprHT/1HZfm
h7aDTff5gnyE8DoahBZ34cpMPx+fo/ub5QEIkp2FGsI/WvS/zY9RqRST0lzjY+j1E7O+HRIAW7uT
1O52XwL9aPozXjS5ySBhQ9yP9BQg+9FUt31SMIyHLTUA2nHTqZAoLvXufgmenXd7js9xam5PjY3m
FqIcvtN3AsoIvB4sJTW8s5jnGbcdzoCx7+DdYUcZyKnBdni+5uI6cKCUHvIoVRjpijZUa/duVXM5
21QNASk96hWQjgPN+zgCxbqQBQk7pJer9qfxmpEYvPzkVVndLp5r3b2Tc+1G5QJyqA+Btr8+xqkI
cZC2hyQRJELxBOdDDKUq4rKa5Q+++Jp1xy65j6hjNyeVPQGIRQ5xYmY0RoqDyolYcNi9noZd01Xr
rQ/EVEZe7x3iYj3whKypHXi512oJ8l2QV3pGRyhN0cDdVeHG4fqwJ70H2BCgU5lBQWfkPanLZjTb
SfyBfqFuw8YUqwWEstFBIc7c7U8bGvSFFaSNeL3n8yuxGaMksiscSk0WDe6Vtq041uvASpXP60Pi
Jv0I916gZB90HMeoQojmUmkUwVSiF7pEqH1v9JwaLl42BgRD9mja/XCG4hTUH3bhpx6T4B5UmtEW
XcmeBmq/w/XnmbrNwH0zeJAGnTEgcYbnPTmx7IhSGMeFa2mbRt1AHp3gWl/NH8NVtBaWrqhW6tyK
ZadOslObo+NZFmyXKqGuiy2IQ/UD9FsDoW67N+BmxHwja73MVN0aKFh32sPMgKdeAJqOAF8B2gnw
2dF2UZT8wHSA/Zbap6FicOGT7N5xoAlqYx28Z36bqnJmIvyi4N1zRfjJM/bU+uiM5b26T3i5G4a+
0fKt8ihBEh58WL76CfY7a2aslyBhbBcoBw44YdTHxxW6XrZbhvJE/hChHaZcZKaTq7EraYFfoy9c
1lpfK92360Ynz/JTo6MYqPK6uEgR3iJmf3iyN4Bykc1tQRYfzXa7fUzWa069US1LfZjbLibcCpwB
wAcgfgfPmjhaxUHm275YRMKB/QRJSYMyrwaumpYyrw9wIsY7MzNaMQnvhEHZptgshD41e1/GnFKe
r3Y2biCum5qqtgDajUgWNIIg1x2n7I4YpEJfZ8IBtUgyMKbemVtTzYlL9sCzziyNYdmdHaQ43GAN
62IgWUeF8nwrCHoa8nqC0xzAGe9oboWBVY1b6TNjuthsBzMQ6YAE3XCcjvvRGlTihdyR60N7G9ww
GmdFG5TFP0DXZXqqsHksdV4rNKXezQzvi4X+YnwnhkdrT/AEPwajTXNwxBs7X1H7csFFC881gGqt
y6PEvked6qriGk03iRG4xqtyDHk9QnquQE+kIFD2vMs0b5MdumoReI/gpwhZNVy7Zm6TokZ3RqEV
CJt15z65TUK1XisHxn+UI9XVIofk4W2bmkKmFh7owKx0L2bbHAKlkA7tKOJb8TEDB0qhGA6LPJe3
UrT5Lj2AQP11xGgNq0VqgDtKEgPhJ8h6wwGOwpYkuGmH7v1NJkQEjUG4bC+pR7CZoC7A6+6Gf/WL
2db2YSldm8rhHZ+cGort4TJaluqDgIb+hyJTuRJ0yGsGZH54GGknUHrh6vLdddeZ9hzcSTG4CIdU
5/jcCNyuloYXyBjurYRale2QOSq7ORuj3atOcLmfp7Cx4k10v6Urdm5NX2zKX/7/exSjA6ht007O
HCwzkNVr8W0JqMJDABch2co+Xp+wS6zNyNbI5Zsui4WaGWwRNAsKicWFurC7sUlKGDUzmhWj7pVo
pl1xcgoBgUEOjOANnPnnzhF1YlaUdACjZVEZlQ2dq44JWj1pFnkExFFbtg+xS88xVl3iQofB4jJj
kKIf1FdGExslfiTFNV6d77/QPfrVWHTD3MQeM+CJC5pwYJxsTfHdY9fpB32byxpkBQhfzQSTQ1R6
sTZOHmM058BNdjEd+81w2x8bFK7BcwzZ1j3c52S3kcQZ11/y123pNYOjxegLSc+3Jeabz4zSJYIC
xQDPX+S8Vr4lAiS3ICCQgPJNFbeyp0eLQLKSN+ajbjQXKbZOvzNAESaP159q9m2MgvfC9apE8sLB
9ZLQCqo7gVHdVye9V9QoIfyiemq8dYApiUkhagG18rqZ7eLynm04XsDOgFAPwh24XD13xJiNiipK
heZQiCtPRI14G28VTi0TbLnPgh2T1hJiEi4yAdoKaBnxiXLHeI8tZ3Qydna9RfOLgFpuA+1ok2s2
Ir8QZnE2U1vpcA4OBJYIwsfV/w63Yzwbi3hIqJAv/RYvUNzF/EIsTac1Q28ZCC+FshW4/cwLmjru
QYEwMGVwEo3M53x2OGSVBSWWLdQ71ox3V/St2kPZmMu8rc+9tCINSp9lzhqM7esUdKVE5SWvZpCv
41QATY7QJ5DRq8cg+UJ6O/LdgLKlQqjQZPXEm0/wENkn8jMSSzMxodBUqUCqdRZERtF0ad8BWaWJ
mxhQEuHr3+sTMmwPJ8vo4lFG80EBUgY0f08faMDauaAhAX0DMLcdzYx5nAOMDTGj/ZEDBUMdUDCU
g+HQY95beytnKfTKWV3IBaOM1GjFVSXIcl66Kp7ZLUa704XxUZDneH3NJwVNH8rkPjna0b6nl15t
eYzGlIZIzRTXRkfBhbXB+U/iBIam5JLq8HoDXOaI9xAKgmwOpOby2yiY6+2YndfRcrdDhW4TAW2Y
8YLWncLIaCuu1BaEOz7aurnYgpj4LL3G19sauw3wFiBWYERwpXwl/KdD9PJOgswvqG+BRZdNyLMY
Pui0oRYB9CXzOsdwMznKgdIIWwWEdwDzPJ/SyqdBigoo/sHndSFUhdLyFwpnZd0WQaQbfhaKmePE
Zey368tjrAXz9S5xvNIoG4KNBvjdc8N9kEm+3aH9jKtc+0GsusZsWdyoJbHDEi5yu5fOq6MHSub8
BUNLnRVRHdrwwuQ56vPPgIkas5D4ZBcCC3fbJyxwS7RwTDs/sa4/6dRCxkU4Opk4VuQhvnz+oG1E
u0lo40G9whhkwl3GTDROnpWFGm2gXxMyRBpAkIgDVmoUjta1XTS4zgAhaK7hnkj1t2Dp3EY7Ufff
G7MEzT2lC/paMryFYDZatKCNDFdlIDfdBZqygGgB4nXPoOYCzGEJjz3y9LnGHpIwrM1xeC6J/RCj
0KqNsvD0FmUdx3mRGqQxXKwKP6z+21v7785Hsv3x/cW//gO/f0vSLoeWVjn67b/+s4LA4jH0jvE3
UuUfx+pb8vltXx5Lryi9t+I/hi/768P/Ov8tvuunLe1YHs9+o8elV3a76iPv7j6KKiy/ngJPNfzN
/90ffvv4+pb7Lv3484+3pIrL4dscL4n/+PmjxfuffwDPdOJrw/f//OHNMcLn9kcvLr+RY166//N/
hB9Rd/HZj2NR/vkHJbLfJYD1ZEUCnRUoyGRsjM3Hrx9hs8Al/AAQG5DaeD1xgm/88w9G+g4sEiBJ
0JhiwYw/rO0iqX7+CBkViBfRVgZMC5D8f/yahbN38/tdfYuraJvgeYs//xhVeiFHOQDv8P0D9GcI
jUZHUJFXnkRVSCk72oUwod+Bo6WkPPzqwGWxSTusmZXSh+KDvNuLQLpcehQIkdolVNgUtWS9e3st
57Ji8J3y1PispMUKt4hBBkz8qnwo6dRRgyjZKCHiTypoVa+kYuAn7EoDrYREcoaqTamVUEX321zv
uDZa0X2wDGzq/esF/S2/vE0/4n2Zf3yUm2N67nbnDv2v2/ojL+G63/AXi29GFb/DeZN4/JkzR/7v
4bngfLzuua/IHX+sgcHRv/76L2flvsPphgsUVM++HO+3s+JHgy9+QeQA1xw88rezosrGSkCHw1dF
qGqeOisUKFCCowcSNhF9gn/HWUcHz+Cs8FMoS3G4AEFRYXz7wfipKPW2zGp9qVBmh/QFPqoQuWo+
WWhTFM29mDpoOeKat8JhFgrjQVMZ+tRcHIGqoM/XYVyzGxBxGyHF8RuhfP77Lrbx3vKkSD7Lsauc
bXn/N7sXXu+//dpyLjZGtcqPb8fk3MPwiV8eJn8HngKSjTiWsPHAj357mPIdxE34Y8T/IOsCo/xv
D2O/c+ippwGgA7MTsMLw8F/bIfMdXzcUKtGxhZNXYf+Oh30JOP4+MYevhhA9Wnbxf5zjkIY9jxg6
jwbEqBdZDZwi1Huf1e5NkDdluqrTnLaCmhW1RJRiI015UY176CXLrA+57FZSVCgP2D1xxEzr5IRR
BpovyIhQIrIpJs0bUBEUsavyaZHvHabODT62FZfUgAlZjKsUoRUzKvdZ17S36Actbj2RQa/hRp4O
+m9F3JSutwpyKSAZ5fXPMp/laMtSmkLS6aLXJNnlLD5hIkEN+YZDl35dhZHmOx0AI12dOwZKD9XM
HfJ5gDVM18BPg/MJBCtoJ8Pkn0X1VQ9AFV3GrEZV4TKR40ZtavGB9lLs83WT/siX/tYO/v/+8sIc
/q+XF2Loo5d/nC8vfOL38gJdAFrOaGyOQDANOcOvaEP+jkoj4MZoP4F8LggVzpbXkEeg2I9YGVdE
Jxs4+x2dnSjfcUCvisAI8H9neY0guT/8BZkDLqDAagRjo5wz6Vif7mTUsNOoZB5dMQS3Usm3gHz7
IMRTg1bOdEXoVSUPs4dhR9jnPG8vCk+UV4KC1Jin+ye74Ss1zwK5UmmmsN+QxDJopXP7JtKbkAGn
l8C5RlFDWKn2+krvY7p849lAPFRQD8bCyFvlOQhjeQNFKPGD8hwfagGZnC3alvUTAhYEcdN0ooji
T92RropcAxMDCoImaexnqWD6/ck7/BmVnUZh58nxj2mBaCLqU0hWICs7pOonmWMeOj0j2CyjFXWG
8qDEJRpOqlQXCi4D72KcLIoecukRJUTm/z+xxqE86n0nr+PixLqv6mNYna2o4QM/VxTaoxCKg9WV
xtnDs8zv+B33Vd/B2cvivYEh5+y8ooTvAO0Bw4u1hHIaLgl/H1gUQyMjQIUASB98DLHW31lRI4Db
gAMBNQhKZwNVEjC9F+yZEp+WQiqUaDG10WvYVeKq5ex2L0QVb3lVIS/ioo1M0cmTLVtz6ZJPbVwJ
dWK/Lbi2XlVBEKqhC6C447qqnGTBWlHK7J5h2ngtxXSmi0wL7re86Fce09OhlgqFvc5cK2BLwc7V
k6mfWAmIItPf5y8YR9AnjoARzL2gWQKTJHai05VA87kg2sCv7oWgcjQnimXdl+U3uvGpxXVL52vu
pyXAK3EvgQtxsPacW6qiQvGbtBL2bBQKuuu28qJva8+MhTRaZYorbtIqRTakhMyceOnEIGEREmDY
bNGrNr7LdWU0x8kRbe8FsGfocV84q9Dm+bUjiJ1+fZQXpuBkMvba4dYYszmeTx9+Uyt1lN1TjVga
biceI9GlVapl5miCL5qABvGagaoLCwKwbMgjn0+olNCiE4lddh9ItBE5xQJoHkPuy3Wc0XrWRgYq
0ERAbuigv4Z/zGhqx6Dlx/dXjn2MpA+el9WcAjlnUy67aEvnoP6r+UXER0YU7oXKPbRCpHKRZIVp
sfIjb5XXzrZ0WQges8z2+rydBzbwDkgPYLrAgoO0hocjng9GbjtfdNkwuGeChjIkusBBZccsiboS
Als8NVeMvfBGKHajcxGijKDnZeEZ5/bAAi8Ffpfz9wiNRbO3W4iFUW24aiI7XqRto+wCShJUNp/1
EOxE5ysOljkg2bDyAHVmxvwhko/uPsXx+PtKEhvdSWNbK1g7mlltF/ePPCeDQ5SHrMnA8gNoxvkA
oUuR+BRaRu4r6MNbPrgULB6lbzOIgHBkoIbACkEBmXRFIE4uemAXc0U0yOBC2Y9y7yatYk6nOpOt
MmS3f8VPEzvOxcwDIoIyCtqfEMIOcc75g6VtFlaJbzsHzx56n0IockkMxat2CrQ1mEJZvWbcO0qi
pN11wxe3dWDVBPQLmTH+w7E/Lr0wZS/Srijkh5LX+zwuNMFFi4LUxLus6B5zrr73ww4sj45CQ/KX
ey1pR2s4oKQi3iZOWm3dhiug7sEckzI1g4r9cBgO5W2Ff03EXuPl3mzTTG/p2rj+5ONKN/gMoF2I
KhTIsHgZYm+jsJ9K0Vfh9OjcywR2Y/dQ6gtTKI0oN4XSrPyYRy0aylIU/8hUP/zo/0QKcK3U89+x
bDNgDf9y3Iso5bD/9uDljhd/WxThMX4vzgKW4bO/UgD+O9hDhos8FOfxloZi9K8UQPgOBWmQbUi4
AUUn72kNB9kB+v+Q+2KzExBJIAT9lWFL39E+N6QOX8QhQ8r+K/v/ubx+VH+nC47n2w1KOCjiYBNA
awWoivA0o5I8WuDYxolZW1OC2mA9sETL9t868y5NDCv+JJpG6QrgxgYmWhe8UGlreimli7WyP5n/
iY3j/Ij4ZQZc2gD34xgfM0+U1AA3pmlbs0OQhvPROkk6LRCUByr56fVnFfXT/GCEzfxhC4gGsJbg
vgTM7Xg7p0NShCTP6L6zNaiHrlymXCHXJgFDa5ndmVkcqB5Xr5LOMXk3WHpRd1N2vNU5nDXMrtJ0
JpjIZoZ/vm/+fKThuhoNxgKebRQ/MT7PhEnf2lriUncp2pncBux7TLVyhhebywcHEtfXZ3zO5OgM
4VmnQzNSA0la2nmMO5gtPbXFzV5c+eAyBxaqVWYQLFPuikD/r1EO8dWJL6GzGRt0hlGmoa/6tLt0
+cC6PqovNN3vmPfHTCIIRDqMJAK9N6MTyAfLVCIDua7JdrLt6fgFonYWBVtI1DdixG9qsVoVpa8q
ZbJFtDJnf9itx/ahfcAgi4E6CvC/52PMefQ+B0Fua2L9kvL5bV9GWodyVBAra9n2lp3jLX1BucMV
l5VF8gGi4jMcdiP+hh9TgBZdDtckzHD7PzpQQBsqO1wd2VoXOYbY+89sjmZxCdT4tHyI015LPDD3
Vo3OOdwS+PCCyKy3lN1Qqxhbj7NKdQS8Hyw8uMI6VKpVoMSkpgOrThsiVMlMeDist4sp4wdoz6De
cKFZkOVpLPJuglfWoS5X+P/F3nXuxq2r21c5L8BAvfxVmRmPxz1xEv8RnCaRVKckknr6u+jsnB2P
vT3IBS5wG5BdkmBMDUV+dX1rpTUpc8+ZIdkd3xEhzjHdedFa4svbR+V5NP9zm5CyuEgrYxcMRkdR
aVOEuHASEVrfyi/x2Fz33ZKPQXX79jIvm0Iw0hFSg6fBELiFoxPhlpFdjBMrMm6BfhpgGS+CwOLq
5v3UbSzm79liprfLjcXJwZgY1lV5rMnB0fFBtvVN365b0JMlKFRmKixvAi7zZvKTiUBLxtWwR1pt
I1ZuCBBBcT9c9eWaBavOJM6epdy9ZS85Fgfo5mfB4x9NKSQlXnl30PpA1ozkGeMbR9dtraKIE4xi
Zq0dv6/C5tpBGlz68UUgiqwugiy0Ap447rJZ6XSm0FFIJv44izKPG7ZnrgcOOPpZKQAYvCJH6p1K
dTXg+ClEjb1eNl7hpwuBFmTBZB6Oza4Nl009urCQwW5d2a0ecS4N5IOTPORzKmwEtmG9U86SK3fN
SlFu2wYygNGSm520gCkuHFhWzJDaQn4JwQMKPeXdiB0t8edVLC/9YbgqmochVJeVK84YSGy0Qzaz
qm619AQKxWtWdM2c8AV1trI5xOGSFxiMjQf2WUVlbhb0mu4at/ww6zINhXdZKqiUBfXnQU/nTRh9
ky7ZCKG2Aw2gdcn2GOXfE6CninXNoAe8a/W88a3x0fHonrL2eoHmekqq8QroBTA16+0SVFtfNued
qLdhWdyt8fBIetdN+1FdOhLX1ovuG2CQQj5d0QF0D/3K30N9BkAtDN0C7bCLvTInZZXP5XQVgTFn
5vRb1NYJnNG2K2le9wsqaM5HyvBGg+ieGb/gQ/Zcx/kUpsHMcn/ruxd8BNYXxsMYki74UWFvjd01
ew3Fxw1EUbzhAd1TkOu2+CPX/6aAxG2HAii2Ve3CoL+1WXMYizpr1vCOSHleU7IZW3IwP6tb1m25
iquYV/uwKnIx1Qe1gJtKAnQW+no7E+89Wuv5UlZ7MQBjVNC0gTJ34foXgY+DR9Yzly4XUzmnxKsP
fay2rRMfWBvsBhLfGKtDqLVFzH8R1dUWTCr5wPxdCUERb65uZQuZbbePMTAs1RfdEIBRFvNP0pMW
blPMZ6yO75CKfhB1latpVDCYOCDSbg5ssLaojUANHffWFmdiCFKrANEUq/ZkkpuWs33gl7kMl3O3
W1Jb6Aw6r2f1gklyuWYCKEdMI5zRcr4tPIY5ivEKKUPeeTpzdZ2BgjBrJT5T4hCGUHlFxeyraBvg
Ey2ZUGc8m4W3N6+6ggINDRBYReSeLNOZ9GRuD6A4LRcIYJZb0ZGNV6rNUoVRImKc42U+m2R5i+B4
z/UKcuri6QxMATyZV/7QfN0OTpHXFXomTnkXVFXu1fAucKyB8z6yZyhQsr1vIxnGto7m1aBiYY/0
swAJsteAzgznZGmanW8XHxpHnbBQrxl5CLSjHox8HNiBI+O7jkNQR5MTA6gyXoXRlJat2s6+c8Lt
HzEp/HQmMfA76ARA/Ag8h8/dPiu8uh9AppTJmP+ocIvHABotdXdd+zoTtrenutnNbUAT3c35QNpr
3pafjE+1/OJjteAkobJ4G0TTx1DVh8LyU6Z09rYrOmLs+fWUASoGKMJAcvIozJxcVrVNEcUZsTUU
5G0LEOJ4/Sp9b8ccd6/wX8wt7e0Aw/uuc+H5ahuyloPH5NRQyRHe6q9HMTgOEyiZqeznG+ZAPbwG
y1ScaVnd0il677Xrl5nr7dQ0WRBOueNO560cHmk4pUMIY+GR/O3tePVs/PYIR7sBJlTSCFQVMt9V
l+FQsqTq+kcmwvdvr/Pa4TCUhSC6MDJj8JTPv+tSD5Q4kxtnq6w/95Z3EYQkR1q3m9b46Y6gQZmH
oc5mmKHBrT7p8cqLycaFFYqL8Yyg6DDG8aEboUY/49pW8wlA4WthM/y34XYBcyT+52gvAjQ2a4iG
xNnclQkBv3IF2kpBSM6A2AzqZWOPRT6T+AMpQWbdwL29vUev5H8ovqPUCe8Baqcn2PNvqQFhoVsN
ygINnv2gzIxD4XyliIPq9lT690reg3oquEhRpkNYdgxjI70Xdrwe4sxhZ83s5gHD7GMRZb2jt27v
wSI/vP3VIO7zMkjCkjGKPMj7IWp3tLl1MCogfbBk7yEQg+OYfR/6v2CKQ6A72hCvDQeSm780WSdd
y83sRn1SSL4zJ0IjKfMGf69dmWtv2TSrs/N1vQuC+rDG/l6s45mYyk8rVZu+s0AyuuSDXHIWNJnC
Zxq15CGioLEsL6KgOTSU3PcNuVO8ytkgrmzN0iWKD5TD+VX+fhqhmFz6ey7oXjQk90Z20zCZhIu/
GwL2oJFVaRXeW/VwGPHQ5vOTWjaaYUamd0E65e0jIOTdaM6lBx+nqk8mGpuxXivmcwwL5X09nS0t
pMIYS+15uvJ0kS+IAvXq7W1r3UZIs80tmWP8vRghiACMee3tTLAk5ZzOvPxUeiQjHTKWie3Liv9Y
Ir5zkSt7s7od4vV6bpWVYCZvAxaT3ULFmY042ERaIZzttKBZsNQ7zEzmlUVuI15ufQzawNvtPa3Q
4pzO11JdGvuNUvK+cB7oUNyukGxHxHsuQA6J3o9KTChSLNHBZeVZrS6Cqn2w53JbEJoOXXFvCYTg
QXRAGQK4AT810WixTqnocQpielMi+hwQ9YYd2E6m+ICxXBAQV3uJyR+zh8s0XFlNeRtrlQLpvjWf
Qxt2YzyqpfzdotwLEuMfSe7kQH8o7F/H5vMmej8uGpmen3rxvJksCgzBdAa5kWwt+A3v6iwO4ts1
hEjdhPipBg+vpbcmkPFYfB95jZMEhXshiMriMvxQIB8p4ukqbPXlQpdzj8PhM7xTnLUyXhKLY641
UJd+c7WG7JaNCLrFA3ob6SCba1MzigqEVb7c2r27l81y1utq78ILTd6aVZTfgPc4LTsoEiE57Xx+
0yJhZTGmSciIbcOHq4UhSO6rO1MLMWckUBqTl2u2SJgnnEHjYptYnOmQH7RYt57V4LzKPPamswDW
dTIzXOCwccZ1O1Zg+MS7AU9NHjQBkCHkLuywQQRpJ613vuI7e0QkJ9/jSn942yK8dH4B5ukN1gPY
Q/SujskJgEdkM757jK0ldyYfcLwZBNPojeAYtAy9Rl7eheG6pZ7eigJhoBufSEtfGFw8AoqW6AuC
SA+G8Kj801mDNVquijNRl/nSYs7M8ZLCr3e6mdK3vy4y3WMDaIoxgcEboRNphC+fO0C7jUnbgv4n
83y2J2usQYI0gSpZVLehtWbuijBeePyG+FU+wA6zwb4fKvUwDNVtr4c5QQV2X/TkgDGkDRKZhCj5
JfBA/KvKIPU6pJywDTaDa9ILInUSkAPjdL+sUD+cIhPmmM1Fktb35Xam/s7WSApoh8qH3MpgTk2x
aw0QhakVs0y93kqJvkDX8F1RzOfow+y70L3ouLv3XdSPQnqL/ONW4Oo0o7yMA5woLaGGChnqNRoQ
/GvvoqvLNqPovIgmNLqv5UcWrRUYy9ZLqCdeyslkoDVslOtMCnPSsIJrc/BG4CWm6lPr0hvCu+tp
bNokUkU++kgqetjLGV27SeCstkgcneJ2tIs7i0NnWJIcdvjp208aGXVL7gicbeo01e3sAE6urXrn
edMXMlbftcJ4KI9cEPv31xE4ABZcX4JShCjJLWc8yMhS3HUBtNlcvIFyIIeGlx8nFxkhMsd2AQlx
MSw5LMG+pM1WUrYvovYafewm8eGuKiRrToscuFs25bCoVJTl7TBZG1hkl8PXTdGBOPEdx5oomd3Y
BeSr1vowWO4e7bWLCPl0TeLc3AvhktxtvZ2ydYZjttdI9t0AVxR5xuwDid1X+57JDR/LW2Nmwz78
YEuMTE5zuozjmHg9yZ5+eMx2VNU8qWeahpAdAcPybnLgFNdxFwj8xSx4OkTTndP7xgWzFOX9b2Ew
ldkcQbqzEiSZqgHoMCA8k7bjaRn9mGsQuYgeL9crqn1N+I4LdelGOvMncKdZ7SPn0R0d50u3rm8C
2JZw6g4m8WYwyisSqd6avlRjHSWkISOI/Fa973V9M03hve9Ut8KJbgcY5zyeGxisqLkuRYGBYm9X
sZqnKqQpGeeNDYvmqDIlAc/7osyDGp6y8zFvLCHIjNy6I3nbh2cW8uQknh8CijQe8XZtQ8c4gM1M
rLU472x3j5L/vg6D90IgOhlWdclD5SddGLYpG4CHcyP2OcZU4MZlTTajRXJuPP3Ylidi51csB0Yj
EDOjl4jo6bhWP6G81WhhhVkUS0RH2Ew43sBcQa89cFQn3jZVL5dz0BVAzG8aq6ghH7UGLIhwKHdq
kSDV87mJTypkzVHbPpqTjs7xieVecQRgxYgxqAUhLFRAjyFcGjquwGfKMOtg9Gsk2CMNlwQj41vU
bFJq8wdLg7kz4gdaNTsqMHcTs5+t0/+CLuD7rsGvN6G4/4go/G/ZJIQf+ucmYTJSTFhUb3YK8QP+
7hQCQQdNM/BEYmbpCaT0q1PovTNwBMgumWzXTCD8DRaM3qEDhRQYgjwASDzBdH91CqN3UMHG1ILx
lwAl4Wz8QafwhbtHETrwAOpFdw09pmMSAr2OY68Ecl3hYS7ek9CSaEWQoK421/rHb9v0Si/vtbw6
CjGojB4naBGto3TXEvVaLwIF76n152QtS5YHAwRz4krcv73SEbPcXzV89FiBZIfcJfDGzwMLtbYx
hubxtVZZpa0bny/Rfdsomdna45tmHGmiluUswABEVsj+kw4V4l/ruqJl99AAH1zeEhtccD5prKzQ
iSh0nGDIxwGoxm3yip2owLywL3gNRgIWJVpAE6NjcXOQWjS+lCbN1pD/XMVgocnR9cApYHqjtwud
oafrnbAyT7WUZw0WUNDhhHnIrDE38DRS8Hvfra6pX0O1Gfkni5B4Dt0N/PEPqIwYXzReyKJqk4bI
7qKiRKXKtXNPB/EFJhqTFoiLbOhZRml0U3kTZBAtN3UFgqxyuOiXe0W43FDb1ikauz7yNxAs+tC4
SKMyftB+kNS87+7kGNwoALvzyVBJ6mr10jmIqhzUT1vuWxUkaMIisftCp+MYC9A69Lno+vqjGEkK
ZB090Yl8xfAC4gcb/7MND5z884ODKm4pKZ/irIpmlY0hgN6u5t/auqEYL/RClGLKT800Bcg+i4NV
xPsas0YJwsdg+/YZflmUA+4DXXSTDuCR4HueP4rueOg1CxQArBgB6SIbkele6YQ1YLhYBzYldW0B
AO9kvLI99CymKdVgcpb+8BEA8fFEKeiFpXj+OMexeuxhvpwvHXIT0qPy5w5ltrgjAPnzPYrRp+qA
Js04OprglYFJDFF1Mvid51+eKqCG3SWOsmEo6iSWE9LJPjjl1p/86PEyoIWCZQbVrA0r+HyZxkMw
ZdPF+PWCJYuaHlyloKFI54uGIGQu2ZppFbn7vnJJUtgotoQ9UuUkCCt/J4IadEJdKJByNmjPgw+f
1Qu4rMJvbjuLZIkv5touLlZpIfZy5w3AbQgXOrolHgmQ6yBmjJdLd6VLOlTxh9G3r+ZCeOd9UA/Z
KnifDCVYT2Lad3kvWaKDZrpEqBvZFLLQJSK0ourGrCHhto2qJgfIe0yhbflILPaNt/JzWVrDIYLG
EYnR+4uUNZoeVZhw+mGhHYiQggGk/Z1YU6xT5byNRBov7SnVh1fPMoR+0OQEfzkKekemv1L1IAOo
XGZhXescNYsORHWYEQZFxuST99VSdec2cFqbQFckCcssiByV1T5IgPGxEzXFF5U+nGQYPHCCofzv
goXz+UsHP+w8RQVKe+EYoVEqZJA0Vmcl1ldQD/RCiqSvJutEsvvqopGN6Q0gcgD9OVrUWmUDI4FF
2/J6mSawzgTLBK6K4WKlI3jPOUMudUoo/lVzBigOQA9ALxsQ3POv2koAXSA2BPfuz2cCsXQeacW3
C/a0W0icEjE/hN1KkqULUb/j9LxBMS8SpDrx9Y+gifDI2HQDv8OdBv4SFM/Pn6QAe1PXQ4s0K0eJ
kldjQTzGQl5ehbJJraHq0xVlkXQo1bgvRqayQUxR7oTkskdUso+QdnbgFVFqZCd6NE+9nmMjgHMZ
IlhwYWqeGvW/1Zg5rcvSRONZ3Hx2w6G+qvWl5lPiy2CD8q2Ny2P1285zz9BDXYNCX3gzh7Xw6Zyz
xp8yXsJH2daSaAcpZdfHn0XjIkkVVYMxuVt02kRaCRZvVbzip6H4kobI0VEHTYqFXQyRjHIUXj8r
qrMyHvsk4I+BBQkYonE60Pbhku1iWRSJS8oWmRtlaPJjUEMGkL6DWUsgY70Rnb0ewvJqCFuVkgaF
urYU58Qa5kw2BOgJbHRZgoMM8OEwQzUZ/bahvqHcOwE0ec1TGHitsaoI8471RP1q6Nu5CKGmzeIl
c2eCVBh9m4l+oI4z/gxi/guylP/B04AmHvznhOTnmPQ9bb9i4PRfgC3+a6q+/2s7fm8fv9H2u3gG
YjQ/6ldqYr9DtwMochSaDZmnGY3+lZrY75ATYOAMUtcGQGhGK34NorrvgDI2iQdmK0xr828Mo/PO
j1wEsghY/hps/YPM5Ai5i9Ad4Q/6YgH8BkJUYC2PLEZMxojACWb20gYikY3pkgbxApR4H4uhTpjg
EKXkrnvPdAzGcUeKCLa1Fh+saUgs6YAEzOucYuMBXca2TuGzT+AsspJWqe7QUz1VqU2c8j2aH0HW
SHe+A/C80fkcOtGOCedEcPmi32cmsjAEjulKVHLx6zioiQmmw9E3zSQVAnz+KNd4vYR0GAqUqa8F
oNkCXUYRT15m6a6+cEfh3cxRz7dr3Y+JcKclVcy+Zhg+3NcMwP65skH2Ufp5sQq9m9pRnLCOx5mJ
oTE0pQ9UozH5glz0+VuIRtvyieY8027TbCa5qryUzb3E8GRKm6FLJtAynHIW5of+bpHNovDOaMbF
kHECS97zRfGSIFeDmU/Q0jHnAzD79z0wS4k9O3Hahd6VE4zBhrkWarxBSDfArccnot0XYFDzCOiG
Y1IbhxAYtKN3FQ691OGCR+jbMcwDt0KH3rPbT8p257T2wZBvCXDQVgolXpswknPtqDTWE1CwCGLO
K2q7QIbwr30jwTbnklMBxRHd0tP9MPgxH/ga47eOu8dr2JJmbkNsknsPCMu8dJjsQIV5spOlnZNh
BJEeu4IAYbpaau80waF2v2F4PGEEzHaFn2lnS8pmW+O36wx2rrDN3PizBicQQOW9CpNBkA2N78bZ
OxGBHXsIbC4COAzLQAkF7eXjRx8q1raNEzB0kjvw8Kuxybo2BPUTX2WyYJj87Dd7+Erl4YiF2ewV
uIRAL4ZxdtRaUHR5fqAif0G3K7ZZ5jlEb2RUn1u6Z9sOWVVeN7y4cGb3yzyxMLHqDjVRvprcm0Cl
0Z5JEokg2E7FUp94rJfbgKcC+ATQ3ggFHf8o+5jjaKytGU8Vj5B8g+Ktk3b9NO5gY7tMk1lkT9vw
R77y/wQ5g6Eu/md/+X4euXjyk+kjxeDqq2B/8yP+8pMh/CRG5k02agwBptb/7SdD5x0YnMHIgOa+
A7oEE4D/5ScdzMyblBm8NX/50H87SvwVphKNMiZKyT9Hgf/AUcKBPzOWGKyBwhzkxPGjgujFbI0m
mhTVBHCAI/l0rxsP3SPZdZBN8Dja0PTHMrL+3rW7x9827ZVLZU7n70b6aV1EAZDeCtCmPq5PrDps
ZU8sQIk9y8kW4Y63TKghpVY7n1LDMNb2eC2QxRiNb7PZvtmD30J0bOW8LIsGMiJC2Bo1tNyIwFl/
3o9/hK3iPb5YBUTJYHNC7IOpjiNfJ4QXNoGNVYIohOqJaOQmLGy+E8xv97IC2tPAChxvOwp5anbr
2M9iNwGr96H9ZkgYwvAoP/TlXK5RjbWV77t5WHmHkawXnTVT4PypnY+9d0rh7pUXCPQbLDDMI2Zu
/aOv6/oFmzqrLjeyGGhatIaxI2JriiZddSIleGVngR+CRitmQFFpjI5iuTiuwM1AABsioqfXTqEs
QAZbelb4IT8nQj9AVuY8WoG7qKcgPhVOvHJ6EMUaVhV4c/Bpuc9PT0AEx9ogSe0xA5BWPRrolh7c
pFmqCKLtkKV3HRRFIoOspWx1E2daSGZHICJc+Sdks/iQRf0Te/La9iPCQQkW59qBvvrzp1ptvxJd
hwam54EYOxhWsItBxyYp6Txs3r6qL/wfThdw2Cj3QmzF9JSO7o89MElriIpvljLuzjvwXkAwMaof
2gVkx8NiQQ0tkGlvsRZQ3wMZGtSfZxAR0kENm3WZ1htuFydHdI+4q+H3MIxvmJbR6ADDGUZvnm+B
34C4CKggmC7lzhSMvWGTKAvEHhntY7tLhqiO3telti/dZXXLBDFZlTZFoS/jzpV76UjycQ4UPqXt
ukIPI0Ahq2374eDMzka3bohmQ1NmYoy8Ay3Jl4YrN8UAIDCmRAHOwQLp3xVqQpJ/Ysdf3mfEZoaN
B0AONA2PyfR52FVAueDtjlXIN/6yzudhzBqRiM5SVlp0lfVDFV2QRND4UqBGnQoTPi4gUVVoxSaj
qvRFowgwQD2KwB+bRgCgi3EAIGltV5+q0L3AoqH4YYZCQO0CLwbkydEJUUPh6075BQSUiy6bRjYP
adcC49n4Y3POqs6+BYLZ7mB82/liZV50zZxZLgnTBeGJbSDboedOLp4f0leJ5GJCP6nGH0xOTIZU
OWSxEuCT7/puldd0sCALV0AlG0h/FZ7TivvXVMX1La2B66nbTUmtCEp98+Rth0o4e0y9+bc0KCIg
ngTq4J2NngzykPUDd0NoNWCa8uvkTeh2z+OflqMx2W1BWhJleNNQgpV+flDdxV/80sUkQgG0+Ie6
1xYKruAxffvQvLRTZhUDiAF2CHPKR+8AOAFWoNZkxJ0ikUlHf+/6IDphDc0Pee5KsQgmkWALkarj
Dj7/KpCrpuvgyyK3ZTBlPlvDT6PjNklZtnVGF6Cr5l6OqR5b5+ztr/fKypBBQTCAtA4+4Hh2nQHH
pqG8FueL7zKO8jdPKwm9MT2KNgGWTJZjBT7DNjzxjY/pG2BmjI3B8UYEgTrCcZNzrAJKKubGuQsl
PeD1VVTcu8soHh3BOIYWRp8AX2qRDaey4amlrXXXKVDZpjNzepGoKOwPFbf0N2ZYGUwnxilgNRLe
1uP7wmHkHMh49/1Kyr5JgrbFKDNvm69BTbwrt4/ZtZp5sX17N1+61J+GM3Qxq2QO5/P3qHp30H2P
BlDVxxiHkVF81/vDreATDHyo5k0Ue5egbKy2mHHn/6ktxYUDTgxlPiShz1fnq+cRzxrjHJNL83Ya
vSotSGuo+ftwy/iwXCGthOo6wE8ZYehRAOPLN2ttudcNFA3zoY3ueQjlXlUVmKJ2VuiAWmELEnYv
yGMhhxT4KSfrrf576QJwMzeGCbEvLicHjZi3d/IFyNlwU6B3B+QdUn4Qbh7FB6VS9lItIYRISye8
XWFOksKL6XkF/pwp0XJ0UlAzxWd0Kjw0JYb4TDVg+ihGUd7/Jx4FgoGm8AYGHy88ehTV1q5LeYc7
MvIRDhlEYMu8lgC6zeB6WG1yFVarlQxe2SA9H4EJ0eHBdsfp9sSDGIt2ZCZMCAzdQlOIeXG8YrzN
WooKDzKMh3Z2zjBpZp1hao4eEKGh94j6YVq7JRCVxINQE3hQbQb0aE+dU6QXr5x0gCBgqdCORbxk
yGF+D/4rF0wJBIFdPojO/QBEb3QR4KaeC7sdstorQ0w52Y8xSC3PSSiGE5WgV4wytNMgH2tqLZie
PIpRuqGYQjZgdRUXxUUh4mjjNt748wz+UWr+jxiZ/y2kdsYwv5GWj7Sl3x6/PWXm77svj2X3rHJt
Pv2rcm29Q/0ZEBgMaqOOCoa7f2fkAdJudJmQQKFpjoYjuLR+ZeS2/c5w9wBogYqiufI4aL9ANdY7
dMfQnIIpRVgGBMCfgGqOj4zJcRBC4QdBN8FHgvz8wGL0tlRD6cdwb3LeLkiNc6nUKbWSJ9KQ364o
OlVoj6O1h24iYBwoJjxfZpTUBu8dL1JSgDiUunOl8los/phEcqw+88ojJNGUDEFmaabsfF0otxJ7
UupK+y3Vm7XwKXQremsRebB2gdhoOjP0RAPMfIvKctShd735qlkGXedrFKkv0GuY9pK4hIMvvZnu
V+FV4QYS9BZUowdwbaeitsXn1e/H6xGjYOW5CNYCBtXX7k1NZxB8zfU8AsUexBrdaBudqlRYJfPP
QAsCIVAWDtDBcgVIlcelV5eQwYzhEgYOMkqF1tWYDgUwfg0YboYEdcQZrczV8JjEHr5easl4/SFD
OZSpw8ruipOK3lMLYJ4UsqLz/eCgdp6OXguKdTDM6AMwmsw902L0zhwGzKqWNER/v3GWNYdI44BJ
tKFeeBIhHPXTjldArEKDXnvgPZuhZG177ftmjVaSdTAfmAtFBz8ZpF/d9B6RHKC9usCgYwsd5kJ5
RZR6Ux2tCR14s6Qe4Q7Atdz5wsvIBRF7oKJvv12i65/n4Xdag6PDiM4vap5oAgJAgggIepvPTwlv
1OSE2sBlVgHlegWZhtit5lMZ5lHJ/ucyqERjlAnuCw7s+TK6LaIpBsN9qkUrodYS3orFdrJu8sR5
BPeQ0qIozuEigKN3XXZQBaMnngGX/neX9fQIpgyHaiowM/j380eAsGCh4qYnaYjM+qJWGAamgjoJ
Cqt9PlPwTb69s2bnnt0/7KwBCwFIgNwCEe3z9SbPVdyzGEn7BipW3opOcD0BJQz8h30i2Dtuhpnv
FpqyFPpHpuR/nE4OfVVQEbEi1VNLCWYrqfiEcawA2G2Ie4GPBliKFS1y5vMk8MV1V1rWd9k1lENy
i7kHtfIqAo1Dt1wNC54bwybxFCfA2NB0khOyzMItB5r1uD5RqgMWYcRh7c57R/Cbqo3DCxZ040+q
if93er8z/xqY4z87vZ+923M6TT8r0pffMXD0zO2Zz/9ye2iwAhf8JMYD94eu6N9uz3kHpDBkbFEC
xkyhbcgdfjVsQ7DOYJgSFJNQnEM3F/fml9sL3z2RVRrgpwdqCCv+E7f3opyD+jM6hWgbG9VGhNNH
BUWGlirEpksrY2RiF0Hn8VsIsls6a8LSuWaK19sq6kC50VG7zF2/WwSauAUqPzKEilkiyaQaYOvt
r91c0Y2lbH5PtW4xjtH5+tKZ7LFNpLMOUF7yG3Jeq/4hKhf1BYQuQZ+11cBTYHHH7yBQm09c9leg
NCDoATDQBBfY3mMdrTjoyriVCsQBfkAfURS0fyjbzJNA9Y4mMQEUIolb+4wABXMXRw1KSjGQXZ9A
b3tm6ID+mp75o8vzf6GZA4TCWxfoogPl+vdxfJx+vzVPH/r71mDcA5AjI6KAZiNiu3/DHJx3KIkC
SY2IEJ1m/O/ftyYAOBvG3Ui3+kBBwLj/ujQBqJpAVmP+EN070Bj/yaV5mmD9zYv4ho0FhFDoLiHN
QmfSZD+/tTaWSIpAOVxlc+CKD2zp188Vxyy6V1tt2njSRrQl3ZtmCLrvGEIKrilZ1b51Gdn3pZw/
ByV3zjnl8zkim/IMFZb6FrX4mv1/hvJCj8A2fvefjfX+sUHDEG2yv4ndnz7xq08YvDMMtYZrEjI/
P/lI/8LThADto9PiAWoK2s3nvMDRO2PSEcgbjC+AgbDcv04azDOI5GDRwUUDwmG0rf+gT/gTz/37
UYPyD0CuKGIackAb5aPnR82Z+DTHvc02q20NC3TsHfoYUc+F5cUBhR5q14K5V6ALcdvZFp+BKW6H
JQODChh6a7RMUNG1MFmaohiNEVcLEHllKIGLi7auwsOE6LPJmjhgKxhWwKkwowC2gyjVDKs9g8gO
oPy1SIp+mB2EiQv/2E9h2ebwJfuqqJpbjUilT4cpDHQSlBHIoKRfKw+kOGiRpHWhIMTuDCEt8xXt
0AIaW75734yA92YtsCuHunC6T0Pdx5i5KgI8oOMWV1HdtUvSYprM35IAc8PbwRf2tZBWE+8qt1H3
QURAkVzF0zokA7dmCAIN0iMYQwQCBElCdNmVEFTLFsdWYP+LVY/ovVHQGowsTJ7xGgDG1eZn+G0z
IxXS9kfkJs6XEBy6QBFaIX2cgViRyeDw0k59gA1pPs3QlcntdbbuNVhKPmKouqE7ufL4S0iH4dyT
0g/BsYKCWmr19eAlYGmoWTavEXkPHmOg6mgXoDsFZTZ51jJtF8mKDNBNBWawPvWhIKisVpjESFbH
Ek4y2OibYPDN7qBMFtvkIVZssZOCFr63Kdclykd3DB874oD1rCF0+uQ0bvW1KHA+ky7oiytHdjYE
mgBydLMK4eODPSCUT0DkHuHswHmuh0Vy9okgtUtFsERLhkklNgMiPfkKtWVCH0bPoMdJ4wsvpcCk
fV+GWdEUTTIFjDsdGahvfPppgaRKnQclcUDLot0gUYUj2w3mDABrHAmwkOlSVGO1+Q/2zqu3bixr
03/lw9zTYA4XM8BH8gRFS7JlWb4hJJdMcjOTezP9+nmoKnXLsqs8vhhgMGg0GnBBgUfn7LDWu96Q
qNG+djHZrQ6ZzCYk2vbE9EGrVkryV3v9J43Um3IfCitgAv+HymrZdPZvyn3RDK7O7833CO/qXc6H
GLKxzb0MsCX650f9iHgBVW8QxiY4o6F6U0ihQSzT3vDEHkT3SvNWEZewUSLf6begxwDJcpeP5y3/
vDKEPv3HAf7Hk34z6f37k/74gMbru3N++/6Xc9545+I7/ayO5mxmnbyc8vY7UGSiqbZZPm6Or9zf
TQAmH0AXpoJl04hvZ+/LKe/j/g75ktXFmcz3OL9zyv+4dLgxgMqZ529Wd2/z7Va/t7TJzzxMDEbi
v/Imbw554QcnzZJvjqZm0Fx446g9zUwK3iPzSX+lZfphnwTbK6BStrfBi/l21m+KrsBIEdIclurF
vueMiMiANnZmkfxigs7l/LoB59fTdpM4hVierv8HvobT9VpS6ZOLe5LRxTpoTZyh1IlfffI/2fc/
vqM8B008iAIUMsCU72/NzC/1xlS2vQOnIcayWfQBC4cmpXfRpW7vsbaWx66rtUt3Vs7dODfmr5CN
DTz57uIGRWQ98cdSkppUi9+/hMCrCQMTCMCWvht2rTu4F+WSBPFcDhWgmFNHlp5ox3/+u5lT//BY
KCkblgPOyuf51qEuMKukK/Xe2el1i8FXk+UZUS92iQfFmpltsAtmo09PZG9MK/dnVwPz6c5CN9QW
zftUavZtu+oTQW1F6ZzXqFqcUB/d7qHIJaG6ZZOmeSj6wDrrjBVJXivWYkFpX5vO1jvN5GoyHULM
vtRpwG1uGPKAZMP+qPtNheOoM5sMyj2R238I9Ndoy3DdmvaJMSW3mZWLz3xY4sYrLfvRLzocMxeq
InmshEE54QIr3qRLkH9ZkTC719LJygo68VzSxzlLJ46+0tz71CFoGnl2kKnbwl7Kg92Iddz7dWGY
keGuFE+6rMY7b8ryemfMdtBeJqo0P6QkmAzRknvidnVXZRwCu7Rtiq4sALHsoSrscGhVD24njK9W
6uj4gcBBhpyRzzNQYeBulEAdpVmnjwb4kjF6F76C5os6jrc99ESW2KES0sEQwy/LNqpYFNa+FhpR
xm1baF08ylkh/ZbSbMOqmboslk2bntQ9ZgT4W1QWMnbPIRbN93ojttUC/7JMlHPpZ/n8MaXBCEKj
WtcgnMvVP0erkfdRT5P/tSpnp4hsrqQqMlHGxSv0Skz0isRAprQi8XHZKGozLX7SqCg/rIUpciRW
YgpAYqvqWxfkdhamyzznUG+K8arux8dG5EsXQm22Vdj7TgaD25+7r4lMIKlqg3HstWn0doktc5Lt
vOw8QLz6uU/H7Gnqc+gVEG2ZTnn+an0urbE7tEMpDx5F3FnFqGw8E1pg33etVl6ZnYXCMh9M+7RW
AZivN+NtNc+BTyW1GsH1CMjfx24+u02IPb+5T4smh6lqesMukQtubVOt2yseOfZ0ORsZjAm7mmsj
DhqVb8WBln1qixEguCxKjUDaNlBHJEBujjQEdw1f+LP4VBFFUzD/zr3CPVUq67uwXTu7Pp1tkazn
QTGjpG/NKrjJvaCjmNJwSIyaAYe1Ye61MTIX3+lildRWGa9KwyVwyBq3OUK+SB/tcXFtIqxL0YZm
0vpuJEdph13QiK8thkd4vctVr3BYHPFchySsWe9JdpIAjbWq5a6Yh+ZS2LUka6ZK1ptFLc29L1fz
ayoxkQnnTkuul0b477NCeG5oOG162ymPNS4mY3jy8NC9Cgj80eF0DOJ6yQ2Z7sizKfvYzCsx7H1H
cz7Zml596c25/hbUUvPDAMj9y7D6yaOR6nAKs8DIDAQ5tduFGIJU+pFoICd5P5b9oodwMHMr0r1U
KQR4zWyEnOWlH+n6PJED3hTsE6qp4ModnUzG5lgbd0mVgLcbtcLxIK2chiFEXpuXuhQWCKovDRUX
apH8u9P0Oc5MxQfDENsw97netHZsTiAOzACC9b7DVyQLx1LWD07azDQpmWzEvq7UzFjC0kxr34ym
xhRb+L0Z576VoWxV/QL3uR4CjYp2LVOYAoMYIou5gB+7fjtVB0WWRBZqk45uFk1CqR/Wdu7LULJ3
qO4NeDFhYNQZx4Ce49NCzT0/zKrXvLhovFbf6XPLXyY9i2aAWztNcS/srSmexwnrWzvJCydCWGjV
8VT49YOf2tXVyurFVrPLTAjsfbO+dxeN0KTSH5OvgWqFvWe7qfsy1fSPneaUmBNTBOjh7HiDCHvd
xBtjEK2RxvTDvR/REFkeFOe+wAVvqJ2PJEdL71g3lujj2vXH5nRCkOdGc9G7t4rEHRG2eo3INXGH
wvjFrWa8GVSA1et4umIAvGUCwkJ50wQbrq9Ix0v9XakmLY3sAYjn0c7GgTOO7ss94xqezZNOVPoQ
z4Y+9IiXTc3ZdxwEv0IV34wseDEMtAMIvDjdYQr+VvftN5yHqiYaQ+uUc10O142RYPyK2uMGO7Lq
F23Fz57GpBD6JcMKcIg3bcXagOi7kFl3edloV+hj1niaNH8/WqV9kQn59IsC4se3mmoWHyFrY19S
OL15Xt/Xa8+BZu/GNVXXmZ8j0skc5c0RzJFVhY6oLfTKmcDCVWjYh92a0teg7I1sw50MuqGMO9tF
cCu7wb7QVT3gNZJaKSPPsV6mCytIGzfuShikkY2DsnyquYe9/yBfP/RDG/Xy79uhP7VkD68bou0H
XgBW5upIZfCxAKeCAbLNHv6tI2PywMp+FnoAddA0v4wlGGZwQpLCjeUklgebCOSlI2KGv2FetEJE
hEBW+630nrf9yKb9YObPS6RnA0bbvv4KYF3ouSBUdiIGMuVksjt3pxnjgJWX/FVa8E80OTzneUjH
2ca/3jzLaKrMoCgXcecE2kWpRkTjAChxAMXZLLIhMgtsYLMZcuqUtldlzp1dp0uLxTVqc9tJsQ2W
3WEi8+3MLGqbGm1lKJ9qFFJVs6/GBkFS0QcoTTUGHj5pHivgWGSVLXaMWVtFZdCswHHSun71gf+k
C9rQjdctCO8iOgY8wZDtoP97a7jj1akbFAmPXzWj3EvScCKD2mBnoq2j6KKyLVXgAkFVzv6fn/y2
y/vzyfTZ2xLbZjDff37uDP84SGoRG0ad7pyxquNVt5c/N/nfcv/fRKPTPprka2I0yRqhdNDf3gvN
RJClCoI8nhwx9nHv4ExSqExhv1CDNVagY1hD+uQ/GUaafJWJSO+Xdr3rJrF4kVHg/e9p66m3FOah
rSoJt6FsrG/Z5OfX6H7J6jDsqVfAYAySQqGUOJt9Q3wR/ezFtGBNT4XuWmdWV8gTNTnz3fPb+Fvz
ov/fGUabve7fn2Ix4+4a/L7+r5unVj2W+dfXB9r2sy8HGmg9lIkNJQfNQezKWfcC8RDVx9oADEQc
i8OXzh37cqCRYcZw0GCQwykIB4EvvRxojGBJv2FwyzmHgRToz28A+ZySbzYjgeSASaAfyDY4WV1e
3+sjje7FFItVTjtsxHzvTKheX/aNZKvsSRoTH83C40r17WFKiTkaMFYbPMk+Vchmoc2BZ8QQeNLm
dHDKhW8M9PGgjHlLXWLw+rBiCmfFK8v3j7ZK2ioubLVWmJzY6rYWuO1E3pSQPQzPG4kchOK+PrHn
hasYr1j/Nq+NpoRFW/dLNEpLEsyOIxlaJHh0VVR7izaEhTv4BedUhdddP06BwnbMS/BqFNzj+E0L
TyNnrbAutwC0T4YrZIsfKMIf2tEZd4J+HTx85hpvfAqUg0eOo9Xzx17PvepYoJecYxoEe7zssoqI
s2Qc2i7Sgkx/zDAG+kPUGQaAdiZN0pjNSX4Y0rJ0L2pjaIOo0Bt1MQVjoE4Fjc4SLu3gSw6AGQGs
qlfT2w/TBEuK+K2lioxUmv1eGn5eXW6A/xQPgUo/YIyqYSeol+pgeDNafhxB+qvRWdMpnuQqHoh+
o+3zXH56oyPNMLBspyGc1E1AvSc9r6e4maXKvmSy1t9riavTra5+MzAV9KvxclqUPR2GfOrvhsoZ
h5nxs8TJVMthTB07AICPZgBDZetRqnMrh7gE2j9XF4k36g+T54v3XuF4jxhOY10PP6vQo7lR0xwa
KbkjRDIu4n1pB/JT2wWFH1mtr+dopwm+jLNEsx7BTVKskWax3pIoBdg4eQh7QsMl7nqPRSPSTqGt
GJ4uzWCOUd+a7bpPrc7xroUXNFo4jOvoHFYo6eRN2Flm0oVMyRgR/upCb3WM4UYTpdftIf0kF1uL
asZ223tPftmu5SWVg3kjRxgP58ImNPbYKsss4tUG3IiCOSmq2K9m9E1l4nnY4SPkY1Ki9X0XjeZi
TrHG3pDxIGfis0uZAlwJo4P5ZoxdYO/1DmpNzH1WYulaWGVy0DrfvrDdSmAXLnHXRW9L9XugSTAr
uONLAwrWDOpmMDJP4RnlTV+NauJidzXXt8NUz7LxvKauvRcm+EGcqXkTfcisRW1qAndEWjGuJ8rG
XY/hGeYdce9aoxFLo8a4HmEIXsF+XzQfkgnKWwjmmAZRlTaohpaSBvFeOVri7wx3EXWIVal2J4c+
20Z6s/apJyx2ivPKcz7506TfBYhfsbIsTGA7gxaYHrki/9LIPS+0NtAlaLoa/EXouiI3fMNlKhAa
b4NqkKyA2izjgoMH5oLVt75qxiDi7gPjoVIwPqDXflqSvlfgkxsatD4jQzj6iIOxwUUcoiBH5TOK
VGTp8JWin5HhtMFMbUqOQNiIjm3jbUBUpgrn0rYSzCuXOuhAqjbQynvGr9Z08brNFCo9qUr+2th4
RrvUM/LVPKNg1TMiRqUSWHvNkAVIGQc1UyK7D6D/2yVoWvCMrDVz6V30z3gbSXCDyzLacLj6GZNb
n/E5c4PqEEjpXyGyq4f6GclznlE9/xnhA/0C7Zs34M8WAgzQrB3jA32y116C/oES6qmj7vRn7DCV
6Iei3lzQBJVA0C31AUuXgWwmTNQyaCLCnI/AiJ00TR/xu6UPkoUzhboyYcL3YxFg6zG7egdJRmvS
vT0GZrP3lVWIw6vb8icl4I+3DhwWJhhAwagUn+0iXt86rpVKSOBywmugNXaJmYAN9vSQ//yUHxt0
Lk9GB7DqNp4NEtrvLzez1zMFskX6BoGcMmQNaeQiSDaDUqugT9X7yDVF8mUqMufMWGtfxbZc21+U
nVup/rrg3WjAhJo6myGbucUGff8yssHqps61gEmbyjj1lRjvnVYMt11e2xQW/ypDfvLGvp0w0I3T
Am3BPD5mVBinfP+omohqY0DdsCuBXios5mZnIOVp4lMOZOsb531XEiGQVWZHBK/O/wBYmlzfPb+M
/1SIr/gaNJn/+mR+iH/77756qvOH11Uh3/9nUWjD+mGajePiJkPGjuRfNaFtvcMqYhtGbVYM9KyM
Uf4qCW064w3hwRXFw/LwmZX3V0lo+e82a0JEBWRe/Ek9+o2S0PiT7f3v9QrbHL452qqNScIskfvk
+0XUu4NcNI/gFb+v8306tFmMrwd2Y2vmRVh8pOh6LUbj5CbcWlPlHwB7v9B+xyIvLjKtAH/zPlWr
OKEdvbMW93TI0jNvS1vrjaOES9u03XGacjtcrNneQ2UO+7SuPhXakJ0Voj0pKOWGKkgiq+/d2Ajy
8otVBfJST4e9V67XCRyCGKK4eToXxoU+pw9GkZs7h4wezZgVyFAtwtmbOeTA5W2NoEitM9PQyqoP
nT8ec+Fj+quGT9qSg9u103RCIJB5lfXGEJbreiOlc0jHVFzkdu3fuKJS15PAmU7vZLnDZdA4zn0n
sUHuCb7Umveq+TAkza1u16EFAH0NO0OGdYcRV6K4tOcEOzBYGSeyEM1eJFYd1r0b3A56+z5NWmcf
VAWRmZY8LmPa7tfZKh+HUd/DkRQno6fWkNpzAGJO4HVr+Ql94n0HQBEZVjlEazWfj+YWqW0Me2EU
wb7MJ3lAmiZCBD/qDLg0bBP/diDfYvIqxGaDuJ0hXxwrSoJrc1Cw4i1aybGbmQFoN0Ny34zLiHI0
rwi8xytHD7xYl8uJXL27VhueLFNxl2mBGXEI2TE2TfHkTaTByIMzWZ/rasQ6IFu/cFOlDJPKLJxb
bGdw6/xgUo6GDLRSFFtNfwvyQYGhlUHoe1L/rLmWpA7QbwP/ve5nl4scY7cYPtdtcNO77mlgJNOR
5JNzVw5MsvAaRW6Y9ND3SQhYOM/tKe/CVZvkp7HcEi6xRsbzuf1SGXJ6xMNnONZaeTv23o0mgwyJ
ulivKrHMu8ZfkagSL8OERszwVsxzE3EoZiYm76OHjTzig/NyM09OzLFhJq1dGYl4YiJyKLBCg7vt
nloNgyOfYh/TlOKS2UQE2WSORaEehf6p6cWn3qdWN4UaH7N64k7CIjLkinJDu5sgxqRbKrSOH3Wh
TcPRm7Px07gsFLWBjtSNJbnvi+KmnXwNC+kyvbLqKovFSNZsp4PAU+olT9CkUAUk8y1XkbXLgekv
LaucI0hjXbSWmhv79B7HFGnHrrWT5YaEyY6aspr3aVkA0Cduioe9n4uzANX218L0igso+Dt7zRHl
Ekg1JidetwQX5cAEyurL29UyuFkNsH00tpmXyut1Vu3nekZiW9p6eeuNBYhtY7A4DQzGl9JnoZAP
XFtpFTuauhl7v7ugMqljirDq2jGXx8AupgvfbqrTcR7qWDdEvtNa2bWRU8pS7nt3LV2ai6mM9drr
LnKnW8IqMYdbxTwwmlKTLCfPqe8KPNmuBj3rDGKw8PvBDxXzy8FRXxHzV8clm1til4RTXszkQF1z
YuJGasicUAwYM7eGlhjvCwbnY1wtiUkDR1u7LRh3vikyMb+XtTudlZNX33h2WlOBLz4sqyLo+izM
p5R6O3GzPgSgXw/jajq7qfOmW4ymOKsGL7G/kF+Rn6q261vyvgCeQywcCI2p+8pkZ/bWQ5766V3v
taW1Nxa72dFGrlsqRhUtosiOplaw6plvVidQQAlLqBvknKBq2adK8cesIK7hqOvauUtErRtaCW99
LnLnQvjddEV0xvp1sEDT83JWJ6uTy0fRNTmqVJlM+wVTpBMacU4YrSsebeUZDIL69dKYt3w4aKMo
YFrs7C56q8r2q6Ow38ebbvxUG+zUwel5J1NCIWLPxhzBgoS3N9rG4GVOzBgtqzfOeoWx+Mjfe4KD
33zNyN69mQkQOLMzZ3piwN4zSweRh7fQuiFA2nLrkflwMi3mXGGz3rCrfKGw/dPqP5Yh6466p+R5
D5thXxmTiT7GD/Zod7uz2mCoVXEUX5qO5n+mEC53Wi2nQz7V6eYM4KRo+kXFELOskoeuSxeCpG3G
iGJy/femmULSKIzhOi3NaZ85Y3lIOOIiE0l9lCqj3WduVt4itiJcZCVS13WwHVzbItkX3KuH3rHn
OpoXY6TvIWXvqQqEca6yov4iOWvWkEC1PCblvLvV6mCIitH0Q3NImHuqIMyyegl18gzPpT8PqAg1
urIqWBxO6dr0T5YK5wKQ2z5k0DgcmFKuh8x0m6gISOqY7bxC89nYWay01Nw1zTqco0Raw3bM3DO9
8dQdA/v1mtakuCZi+YFIC2OfLmNLkICPKndu6v2shB0PrWYQQ9Z4nzvg6MdFy8XHFEP6U0uZ5hlw
F7/dnroiXOap3SvXaU8yckvY+6hSj53utPuhbcsrLVX+vlnHLRNvuoURL4+bMidqPVIpGDlX15RE
XizFNB1mz5Zgc5x2xMZ154xVyzApDC/OcDc+6vWq4r7ytSOspecZu/VlYQaJV+Ha7TVLorfUkruO
ZLtvdkVsmjKrdofz7LU2V+Oto2F/OAzDfku0MRp5j4IeF88lyPgw9slYzydjop8Q9Pwhza3dYnWQ
BgVeja7/2DPgXoMyLhLmpUb9iA/B6VwhTc/tkpYC0qSdGDApvCZi5j7ENsnBqMHMMtR6099ju0b4
iPs5RVADQ3JMLiAIQNJTn4eliRN7VnGAO8XRb83yaRzW4gbCh/gkQcpA4hDwJK7HG6bV76vF1Q5S
EDJXLJO+Lz07v/MBjW4W2B0hzibOrnHhTeDgQdBmI/RTaogbOygi8BJySQAh3Bn2iaeN8Sy895Wd
YXLtRyubMS4mNFC4UexLV7txqz5haG/fZJp9v+ia/MzM4R6vW+PcIY7qmFNotepoJWbsOwOEy1Sd
lD5ZmJa/RozcgP6rJSSuoj0Zu/QbTiExdhprBPenoCVNrbDOEhlXQx25tjjacqxw6pn0sLG7Ds6N
k+/8qvuo63p7JO2bIqJIsE6rI+xR/bBbuieffSun7mauPihvOvq2ex/QM2eWdamPpRHOhF952F1W
nXNQwR9zs9wwWq523cT4IeDQj0lP4yKfLjO/vVQUXSr3q92kj1cDNym5P+U+RWzC3XqQzILodOed
q0wsMW2w1LwEytEXxd4l1AoeCNLv5Zs+NHI3umgSO7qz2CzTmQpV5DFB0PcEmB780d3VVNGnzpjG
Rg67JTX54vShHeF6gO60HQCGCaFz/oaK8VbpyLVgEK7URpvLLyFDmjOcuw7xrPnYtkAOgzriStVD
QCDfx8nJW+Du0z7r0sgPdgrchhX1Ya3dA/EHsG8WK7TTYiXTdnVu/Nw7awc1Me5Krhuz9PHpY0Z7
kJOzhMoer5PcgKHl+PWpM/B21S0W0/lin3U9LtJVxoHuZ5HmTTHsEqPZYRSKu0GT4fbXLB8W/HFY
8OQByyw9L70hwiptPcDC+CbnwolTc3RPJDwkUCkMdwhbt2HwGhNXh7vepcHsR7hRqgv8ZhRG8PQh
luufBZrwj/DCvLNtxkPysq81d1OvyRCh6XTi9H55yktfj5OnrJOm7/sDE2YtYu0mtzqB99FYBt57
lWUyEn7RnIKqZHFgzhi4wT0O287SIgeDgUNakivTNdl7D9vfo1tK88oItPECYuf41CvV3SS1k322
ud72ptTXs7JK0eBjq0P+tKZvOp95+Zj4ZdfuzDGtojbogsgr+jVqXQ+LRmsjnGRzfmlPo386LICw
dk8xOhgLSSIuAUlPE7DFgdk/mGy3XnUrxHNciGrjsgnwvfXaVpxOfmKcNVaSRG1H1JecdPNOmWtx
bpauuAJSb2KjlvKyJZFkJzWhg4Iv4toDPA9Nq9Q+cwT4X1RROGfzQkUPxVCd+ZK3ZzIxMVyW4iFB
Chi5lVYfba/TjmmHYNWRf1RpffTdhJCQ1vjkt/VBZPnOMw/Lmt81uXvqr98SLBoYnXwz9XwKZdsZ
oTLbnacI65TJEentRWJyEBfzRGJwcvDXkvQS/yNUuSeq7eGk2Qg9nj3d97BQ9r2QEIiuFmM9Ah+3
2BEToNNl2zZdChH3iRgP/TTWUeKv/kkSlJhh9tyr8M3H966qKP9XmFCyuyrhN1lET63Qx/t0Ojrt
nH5uyhzRcrWSaCQamB+zc9XnkFw8G76hDiwbY3CjfRyTUiRcDG76B5wsNKODXOPCHZuGKrxo6WAq
b2flK6a5KnPf59r40akb+II96i877E2ru1em3SAZBlOOkrLrHhXGDbug1quoyYfu84C/yxxaTVLD
TJvzQzmofidBiZ/MSqN/rtuEdbBMwznS4CUsWoBvrRXzXjCugU3mledm19wWuiCJpuiwSTa0QsPp
dx7OuRO5LNLGP1XDRP9nuJZgIpsENOaL7S0z1vw6tMvU1h+IDNENzmpLHjqj9ePK15u9203+t9m3
NeBDsur5s9z8WHjVcOi9Kdg5LZAiUaz4QeSk/80Ozh9ZNdUnnsyaTxr9bYi+1/swE1IaDus4HotR
jgcJhrUXyH+PXV16j9oi07O01vsbs1ESOZ9tnJGEmPWno1OVB5dz48QYhHUslrY76Sb3szWaB0YP
vG26NXixA6UwHLTe33WBmD6PcN1upNusO4VlfEljM2BIOm2+jQUDhocVLx3GuYVnXWaCrAMMYojf
sYvxbuCk2Gv90FKmjMkeeQRBN9VYk6TmShVqkmKybHP/vKH+omOfWszVs/JOYUK77VDjnlAGBItN
ijGtluTLAJBrWzRlxAPdghC3p4tdqtPMr/Q/vERVBlRRFZwi/PDOqtUZCsDNVLsc9aTZJX1iL7te
uMkpM4sLF5/5J7Mrn5h3iHDtHYsMI4FndOnVF3nnjqdDXwtkNqa70B32SC2cZtnXZq99BNAW30jm
9TZK3HpAme3cl03FZaDJ8roulXlm6kNOuK+ubmEVj26oHHfj5oiRbV4NDh1uoQ+HoBsnyLyrcu8r
Y0XA7k+1uHYTyooQ5vcO5GikyGbCDTVyKk8xFZ3OmFk5R2u0pi+tTqgq6ALusRFvlPwCZ/gJfY15
1U1WerDtoLsIgqXYzUSB3OO7Vq5cRKQaw9KbLhDfLXGwLA9mut6PTnKVPvNiteYMh18izNX/RZpP
+1R/kP3Tk7x4aN/G3mxw61da0Z5cYTn8r+cvp0/NBjZ+9x/ED+JIcq2e+uXmaVClfIH/tu/8P/3i
X8jmx6V9+p//42sDI3P7bYwZ69cgpgsi+feo58tY/O1PvAzDMatEBQmwaUCL+HPi/W92DwFMQJhb
FBM+RDZo6csw3AEuhbCBHaXpIZu1gUtfhuHOOxPkSQ/wJAD/ROPyO8Nw6wdiCpxLHdt2HHN810Fb
9z3uaeiMYmUO/9+Ulb5fEWFFc4nNa5hoJcoiojzBdbyWsIXQLpkehRlE1JhUYYhjRUU+1yR1/6mo
xSlcWTjkZdBeGfVsHhSur2MYVGb9zeTWZ0JdtEi/nJkZd8zdxq6pvOEsd7UFgqpIcWz0J3VO+PNy
1zZmY+4ye6w+ucowb+uuUgfVYC8RQCM8S6BldmHfkkMTdfj37+ZsvWwN2f1ly/AfSP8VpL9JXP5+
df93naKWKr8D9befeFnd5rutL3WwIQTC/9Po/GV1W++YPm0cNffPdCZobS+r238HCxT8FE0mubTs
in+vbv8dSokXc/Rn/5mXjf3XJIgz4W9ZSc+SzH+j+ryi56kQuwzxCfL+56+/Iq+tXEesw9SOG0sv
Y0fPKZ9RxpHV/pVC8dEnfUd1i3HMzKI9HUa13fRa/gtu1A8jOTYW74JlM4yztzDrNwMqUBT86ibf
jhVNxJnyx1O/rp4GIT7OGjtAaHXkCw9ZQ92cD2s1HV59Yj+Zjz3v4e/fBfI6eJcZkxnI4jbSzevJ
I0YxrTGozo5hPmg5fZNJmL1ddO/bysmooPUVd3BLM8CCF4x5GKL6nYbwcSCDaCLuMJTVBFk97dIA
ql0hstjt8I0x+6Y/IpxALvH8gv+z7V5tO2fjN/39vgvz/r8+PuAq+vpaef6ZP3eeZb/jyAbLRkHH
BmTnvXCsLOvdZmOB6zr9AxmkmzHqX/vO3NhXKPIJKsfMm+wWLoO/bhU8lfk9fBGvLq4UDBp+51Z5
s++wgGP+vKXEoB12+I0bOfX1ioPVXJj+Sk9dEjhgPCZ8D7kw8MP7b0lLJDXiryzovTQyRCFR5zip
TRUTrqPAeopCayzSvah6HCt/f2X9o+vD/4Plx+bO9fcLJVKP3x3O23f/dTh79ju4AAxVkc0/5+Ox
Ev46nH37HUci0zKMtN8I6k3Obc9FhY/M0sN0eGN6vpQeAaYOLpxjSMpYQWIE/OYs/qezeRuovj6U
9I0ZgCJwy/ThMc6bJdJ0UuJxSoMzDP6y7y0ED3n2S0/qtzSE7SkEbdg4GmGrArPw+4XYaug4JoLW
D1o7WiB3BIuaBvlzuYaf5av3/SfH7K8exbv9es0LEcA4MqrxwCv66kjS6BI/saO0L/TTf37SW8ID
fxRGVJAdNlkAGSJvnuT7U2mXpqkOTaMBlzUOGbLjNHRhARfqMAZBe6gGfdhTXQ73U8Ao5Z+f/5OP
jjYPQuYWSIXtx5uPzjB7IAQNbzZwP+YSWiBCL7H+ugX+9vL+yftJccAC9jz+WP2tswcT+MFIig4C
YKtpZ6vo8tO0ojAlWNuNfv8PwgGRdehQsOAG+v1HZzDP11Z815GEjf7BsxIkcllghb/9FKzsWYwb
oZ7j8c1arC3VpvguyINJ8B3UQOl9oEyqf/9vgd+HWQYxMgHhb28WB6BvnpetLQ+tL+0zTIkRmAXD
/IunvG0bWIJ8LtR8nA+6w0b+/h1rpOlPzWTKQ2rW/Uln2BKAUPdPmFF6pymFX6S8LIirnOi2338X
gYS38nGzzn+r0MYwjGk+uN1BqUVFWmO3uyl3l9/ezFtyHkenBekYGtWbFeGteoNJhdnS/oOMNuj0
zo05J7awW/tfyLB/XOdIpDimoDhTC+tvZT5J4KD0pDUCSaq809VU3glM9v6yY4p78s/v3c8eRSFI
6MAWCcRi//5TkyQLk4Wdtyxx+GD1AIUQwwqx11Bo/fbHhIz/1aPe1JxWNy+2rEoeJQfIL/aGoqbV
r/6gH0+i75/yv0k7z125jS5dXxEB5vC3A7mzJCv50x/ClizmHIrk1Z+n9hxgdrM5zdkeAwZsC3B1
FatWrVrrDatIBBF/AGKhVEHBdQWXz9SekyrK7v7Fsml4vKIrC259Td6AZzkX9BiYC2jJOyvWAZYp
VnJK1SL5r9T3fwx6mxP676HWkQhVDgyBIiYUzo5770TWEtiJ/s//aT7rS9EejAYRca8Kaswwgzik
FhQLRTt13djvxDz5mS9veT4QWtxSMAcTvTVDj2Q0nEP45gHIgzaI+sK6SyB8w5gufhIN850vtbl8
0AiIC+iEvWLJ3t7BcaQsae86VZA7ieIrfVweM8XJ3v2RXNwAgdiSQJkyBl0eo2ak81YUThlkcf8N
rBOu4J4p/Hd+JMmG5b5wbDJyjav6cpCqT/Uk7NU86N1xPNpa3P8y4r7xw5o6+s5Xulq217GkhD1E
NOpQxuVY3FYhJFTGqkd7+gtV+RG6q0VP6/aUrh6i3ObQGHFbIfFE2l8WvN5+ngrRySIu+zxQ3Sx+
UWwveSrnTpxFZhVPS1sOHzScwp8VQzRPTZ7pHzIgn98HWAMpVmN04TojXp6dAbowWPn0kRug+1wa
c70jWny1a+XvZNFxWcIsCErK5e8M9SEBDpLkwQD64AcdGetFs6sGvycsbNV0fHf+gTUOsldsJXRe
qVTIhO9NmcLUkxFsmJMHuqZ8m1VhnHIVS+Xbq7/xkbnKKByi1cZfUijr7SDZUobYhDQAt+hBgP7G
ej20xmFn6V6vq4sTz1wYB2wmGjzQ3VaBP28ocigD+rYdn+mvOo+N+QQtvsRP0XTrAyTtejzWolWP
JSC+Pw0j9oIGpu8XIrkOfqOrP7tapD8JbBafCoOFODQKjSpaCx3wHxt0tgBHUx3Uaaw/vXeJdLDK
6D8gPyYV5Vb3o26AnOASyYIsn91DMfTVXavM7s7JvsqdYAHSWECZDGa9fJldfghIB+rgNgMiom0d
QoJLtWMlsK5BjzR5bMe2fQrF/I+zxP3n29N7zY0uvw0jg5GWys9oI61zQ6NGD8u1+zRwYiBcuIGm
xmdrma2/qrqdk6MYHBS7KBxMn+ZUzSogjjOakHWXRctT7Xocu7DvvB/Z5DY/otiGl5DR/0YC4Pbv
vD5+vC3I7wDLy1LEWrF8sAAvTVGCbZ+dGyeRpz+suAQaAXbiOC/GsDPc1veQ2m4ke+i7UW6//B45
LGivVZc0yIYQcbbS6s9InAE7RcY5DOhcmrILbAf1bJdfb8/0+kxKvTuZipGrIyu4CjSx3qbgtoY0
mEK7OtNbto/UELPg9iivR3v13Xl2OECbCfA8uVdxt0TqTCRtjnZbSs8fLToNhbixmP7ousl8cJLW
eJhnLf66xHF4rJbIvBfNiFj/iHDFPdr/3nuvaWyDoRJL8VT24pWbL9bJmoY3RxJ0hZqx+RUkpekJ
73zXjcWVkHPKWnReQIesAl4Lb2YZcisJhljBdlHinrR0+P/Cjv/7jI25vB1l9Qm1JJyHmusiEDOu
V5gf2Ae9zJSdmLF1dDm5SDUBh/cI4KvQFAIAcofZjIN5LD64mE19jpOoLQ5WbOHlGTsNWOm6mUGK
1LSdv+RYXx1B/lax76a2ep8gwFryj57+S+dQ/cafMHFPt7fZ1npbWB7IuhHJl7tabwRNFKi9bgwu
Q8x3UtT7I2JH6fn2KHKi670M44OtbPJWZzkuT2vWLPDrkiVBlqsQD5bXNBgMD/GZzH3PNk0ei/VQ
KHDhPUyrguCwGioWeadnID4Cqiu/JTCsg0t0QDfna12Hfurqf9+e2qpsKi1/kadCdIxilUF1zJEr
/CYPiF1tXNqpjAOlb7KgGJIZwkEY9Sdwx90HTVtEoLR2/zilanVYgGz6dWXEH/mU1vfbP+V6ldnT
HBxdpW9BCrq6xTWdvrOXJTEZYb58sd1UO8Uuli1GYhc7weA62l8OtQpO1WL0snMeBzppte9AC7iz
tGGGAuaBeKdt8X8cT14HbxZZM2EZNCHjQbHNfLuqjV9Jlk1oc6J5aXuozdxeyqtqHeFBl7kdLXeL
1VwFiJRcp/fUKg6MONQA0apmDouE9vcxnEftGduX7CgcyARh2Lv/AUKj/b79A7a2FUuMSjJ3DSLT
VxJsBlpWncY+jhq9+dSKofrm0F4HoR0aj4KvfG4csCP5bGYPXtSE58GNvexQj+8tP7ASUIAgd7/W
p9aWh/FUOV6Ut3EwCY06HsfuOIwDZAY7V3di0db+pf4ljxSFUgpulx85nMZWi6ooBuOGztYC/Bar
l9k95joo+NvLu7V/4S7JrhnnhQLi5VBIFU0uLghR0ICEejDiSZzpXITnFO8IJETzdGc/XYdZSq48
oqCBEpq4ES7Hy0YEPJsEBEi2xNUjql/ab6x/yp2q1HXsYxRyBqrMsoe0VudvprTuO/BOgVqF4/c6
V3BWiwzN150xRmoIu3eQNXsl382psUNJDpDKoIp5ObWIWiOpZhkFuaHWn0Exi0+xZoidALCRDqGp
Q6sLbVfZBlt3hRXFnaZcSYF/5iCtM1TzfkaEhYc5NcIXHZ4CmEMnPpulXlMfS8sj9ITpI1IHeLRV
5bKzfzQZAC6vGX4OaZ3O+aSUus4/42YhgKQFS214OG6QwX0r40XhBu0gYqeZ8YfqltiSYAHS/FMB
cz6rxWzeZWGaPtd6FN0bJbYaO79q61PQPOeprmFSRb318lMUqiYUvE+ioK2RmVVV/KoLexT5zjBX
vXGuPIOQhFqN7NFz3VyOMwtj7mxwsMHAfvi7krKIedvWjx4Ir8d6sKv72Wvjey/q8J8s6hqOzTzt
ZYrbvwKlCnrkuPi9wm3e3gnsBW8IHUXxjTld/ixFawK7LIdTH8M1a5DXogTsZSeEB9KXBVXhQ5F4
1Z+348jGilNyQACIwgiwiPXDeXQIWTUNer9QneyT4qoWyhJZu7P5N6IVDTxCKxKnTFYqCr2dqTx2
sV0KBc3i/huGAd1zEhd+2VgT8cv7fHtKW4NxvNDMRtTHhVt5OZiR1DiAjr3iT5DBfJ6kzpl8wvpo
5aX7SNTP/rg93tYSEvXRJXOwI3KM1VUbeyn0gXxgcoaHOJeWiaOCMOB/Cfy+I+PnEqdzCjidNaRM
cDmroRQkTqjE+c5Q5YfaTskFQ0wob89lIwAzCs9f2cyHzL2qEtDkiJcWiVZ/bK30YzQDwvc6efYh
hB6HqhGPbdUlO1OTP30Vii4GXRUdo3xuhx7Bch82n/ncYxv/2PSzF4xdZf7tGCK861x3DMI6dPzb
0934dOCI8HRG0Ioq+7rbl5XIBI54jPpeFJuBCgDybkHMP7g9ykZawGZERZhZSha+/PM3uV+S2dDC
28nztcLOj1O7QOutPPgdibYnQr0xIe4xKrgOj24Z2y+HGsNWy0Xcej6qFe5XVzTLY1v3YielkprI
6y9GWonBHMU2nobrlo6OBXG7tNIBtzUmH63NuDjD0KwOZTKpPw0N2e8lVZNfWNLky3GCX/ETcVDt
RV/ULACWPZ5m7tyP3WCAn9YWdEwPcGqUI9jf+jkuLfc0D4N4uv0ZtI3AAChKw/Mb9whecqvFUXnU
hE6YeL6V5fWLiVVeGCz48KGE7hZDUdylkOyQW3fUGUPTxQRIqMbJz0ypsj/0DDRrPDsIiPeaCucr
55PXB9usjPKILtgQfbz9azc2jUydZTWKcj+9jMsviXXWYCsahC1U87SzV3tQ2ISSnx2IMzvX4c5Q
67Yj7luR3faT67tdMn3gmujudX0Sz820hDvfYG+o1VGfRxGGTgU9DEPA7kuZteqdQ+/kqYkH8W9m
BQdFxb1BdoJWYRngZpR6dIf9QUXR5GTUaTwcM/D2f4RuYZ9vf62Nc4cdDD1pGqpcpuuqj0LFZ5zm
1vV7q1+OSuwuZ08gT/tvRkGMCtcgnCDWavY5w89py56gcg+0tewgyMTlnuLkVl7CZP57mNXWy1xr
Uae8gcM3Ns03eMm0vUPFfNJq9XfaY9sIqXWgJgDLUR3sYjjYaH6+PzK7AM3odhE4AXrKs/wmZgon
10JT7dj+baEcMKmYMTEQey6Vm58Nb1nY2ciXOGvzXjSSMw3SCDsffZuAf4tZ1SLayX62R6HeiqkC
1Dd9tendGbtl2FGuT5H8d4zLoI8J5rjTAtk8WTy0ZQeEh5q5urkHiji8N9nuSTOYL3Gs5N+QCbUC
XDX2Sm57Q63mU0H8bCObQ4zqXfEIAt0LehM18XRCduz2jt8aCpyCvDx5OnG2LrcBzGaUt9HG90c4
Mndzn3YPGIokJ0/0zr84wnQnyAOkPxA6kJdDdTTdqG1yhCtVtcngqvZM1qHvHOGNBAtUvo14LC83
8GyrqBSWXZ+VY8pnEqP10MxJ8pCDVrtD9sM4JLrbPo5lXH+/vYqbg5LhA2tCzROgzuXUxkFTyjGz
HT8dRX2WHbCzF5rQPvp++UDZuKfVYCQ7oX7rtvWQ4mOuPOheVUTfnuC69ZzRndn1dZrZL4UQhq+7
Sn228sF5dmIjf3/EwA5Klvep7vO6k6fwTcQYM2upVZR3/L5qyxN6wdXJQj39/d+POjimAqAHARes
z7JpaOqsjoyC1854FpHqogVq5ycNut+xRQf0a+MNexf0Vu2Afg2VZ7DlVGDWezOtirodWWmfhCFF
ZU3Ru086xGboX0OJghhaGQezNsqPUVfbfo0a2HgQSM88llmk3yvkLTvLsHEuAZOpYPAlqgzbisvF
NtTBnGcMMnyvCmHQz0N7VNWw8VFT/Dff1ULYkQoe1rBUvC6HMgFptuB6HR8N1eTTiEknnNnR3Ulp
N2I0dTtyc9odcOxelUbf7B5bqYTaEYD83mGPDir67cnQxcfbB3FzFPBrskhISXLdhI3QK0vDlFFq
0Mx+6gx/Le1Y7jw3tgYBom3ypKGrT8frcsEylALrvNAcP+kwdTIQADkghPBuqJX8GDrAMZAo8g0t
Y86bBXO9RYfCIRzfQCX8iHyZe8DCZNj5LFv7DDQKoHLoFLJvfTmKoSl5a8cd6o3d7N6h/a09hEqM
UIGntqfb32ZrKN6AgINk944jfjnUEmHjLWZ8cVuntE82/MCzwivEL2PV3PlCW0MhsWyotIdMjY1w
OVQWa6OzTJHjg1io0ezsi7tac4pTpIjdZE7ekKvHNW0ksjm6nuBs1oViTUvBWQPz8LXWuk8yJTtA
jDpTpP7TUaTpUuRg8eUOiAGgryA6/Yfom7/fv7I8ZQw2ijRTWyOXQpGEWUYvkOg1lH5luVT1MrM8
t40ndj6iTE2vZkt2TOmCEA3/5XJlrcnFbUqdbb+rdeUxqizs6BGnOVahpj3Dxy8Pkyibc9vH4ye3
6aJ/cQdxv6JLzPObFH2VQ0RenykcPWQb3Nw8OFgwHEdi5U7wvW6teIiGEXvltWqqSOpczrJSEGVJ
xsb2lcozD6JMwvIAW9H5pWiN/mgtSDXWXWif2yqtvg7ChBwLI+mjmS76tPNbroINP4WgCVQG9BLN
O/nnb8LA0mj6lE2D7fcYqT2adpI/2KP6/fYGkq7hl5+V6hrWTdQpeb5Lk6TLUUQ9KcYIrt037WqY
z0szaM1BtFL/Uh2HCWcXbf6FNwTZVIPD3UQ1QaBo5S21c3CMGOa5MBNtOvW4607B2KveGIxWV/6u
BHKqB29yuFXbsB4f1SFHSEXMWjZ+nlpd/ep0tO3OoyYqLDksbZSCNWq2E+ZksHy7bXGXoiUgr3jp
QwgU6HJ+0eyJ2m3GMXDcpnrueC1gSIzLH7t1wTZjJK1QU1355/ayrlf1dVSKRJLUCdBuDZOsrQhn
Ng0yhN3iUJRmeXSyUfREMa3rzreHknF6NUGiEJcRVf3Xa+NygjAuQsvlrgMLUnj+aOrxRzTQnSMO
LcrHuDZVP4tM969+cbMd2sJ6aamKkjPhhgS6mNizRv95sRJbermM4APM+Td12V+LWtenoo2au8x2
o7tp6aa/bs92vbCvY1J5JkWUAzur8xljjNvqI58TlVL9tERTelBjRDWA1807GYXc+W8XlgqcCSeL
brkG2NWRpMa3589yUyUycFgJQq5RFL+Y2lCpnH8Qj6jmld7Ocsr/33o8SvlsVfQPIQ7K5X5z3vWk
motxHJpgKo0uqCZ9uUcqrcFSMsmmsxYL5AAJ9fcT9/YjLfbY3JnwOuDICcsii060ISSsK5zIByBt
Y+dNMPcd8jUWF9yhUCdEpm9/w+t9IzmkNBDIPmQHe5V5uAMEZiJvHXhuEpXHutTHn5M9SspBVSb3
rjYYpwIcaXB72Outw7DU3SUbimt7zbIxEeAwbVoyQTbmP3LXTY9t3XxZNGdPsnVjHSkXQbiiREZ1
bP0hjdoVSqPNVTCRUt9Lp9oDlgXz3bunYwGIliRvnmRQAC63C8LZql2PbRVQ6xHfhREq9+TeKMyV
Srb3JrmeEbQy6b2IkyuWrZ5c2jdbc9Gy1gsRUQ5iBWlA0+m0A8WY/HR7RtcHDsyeTnldWmeYV3wa
FSu5hCJCETTRkJ48rTePNNcCYWoRFMKwffd2ZzjZzeJTsefX231K2xqt76QMFKnVDGgIZexs2oMC
b0yKhyt8XSR8JEFv/Zlw/FyK2KqCwc6+Y19hHNPMvOv6IsXfWx93lnDjQ/GR0RfQJbQMQtflh0Ji
wbHIzKqgndTlk9GjgSE89b2wWvnAkuxnWH4wxsA5X45ihoo1ao1WBU2dm08i16ZvRqU2O9/n+rwy
ChUBFBchjBGDL0dBnGBuUWKEarCgfwcDijK9NprBVBjdTkTaWjaajADQeAkZzjrVSlWryTJFrYKx
bgd0u+qEPv2w+Lf399Yo7G4ALLi8kEavJqRQyMa/N4emIQQ6WvXSQzhQ9hpvWxvO5UlHdxYwJiCl
y2Xz8Ft0EBotA5E17p/oPGjnYfbsc+aN2bF1mnAnwdqa1SsvjVuD+vwai5oPWpE1+lIGQ0rXynVw
Iyhi5V8cVjYC2A72NGXE1zT2TQRCh1PoJdz1oAJbdC67HNy+XTnv33I0hCBMQBTgLvRWXwj7c3xm
E6MKYjEWdzwyCgTxxgzAae/tDHXVCuAQ8XBEpoP6Iw4aawBonfdJoaTcElRoe2QfXUDKxnd6tX8j
Uf+7yMfHeCg/V7P3WCftTlt445vJqwPELoNLQublHhGoFgmKC1WANcN8TDWEEWOn3JvixgHmfw86
GXQnxEJbvxxFJyx2oVkxSoUEUdsTYNMOsSgXeZ7bJ+s6daL4j0Yv7yVHA3a9GslbGluBDFEFwNDR
M2wG6+B2xhCEeA+9GEukozblVXfAPqM/mtzsdq7ireWkp0+3A5KmlGu/nCiUXqduhqQKnMqbcUHQ
LZ9maL+zYzYONh0IKakN4htIyWqSJBqFao2wlOLe6j6miwLIO1nMhpdMZhRYeqvjzojXiZpLSxIW
kU3SRAPEuJxXphWlMhKHkeWam0feh7z+osp8brV0iTG6HvQDAIOm3YnGm0fDI3gR9i1JPFltT2uK
ulIJY0LYtNCcGhLla9SW2QNugebPCfmpA8aQxsc+KdsHnUzxG9Ycew3BjblboOS4DkgW6T/Kr/Em
4CRmgWaW6hWB1nvKQzql+bOpUvNGDQr+aKqPzyAC3osxICaA0ZO3A4pAhO9VngXhvW9FTQbUghy7
m7MYwwcFpdbbp2Vju1rk+JKcxFHhPlpNjWjtWoVeBGozR5/QruxPCpWF8+1R5D1z+ZxBxIJGqtyr
8juunk+x4+CYmePaGOIh8qFaah2J4bE8TV2P22MN5zJtYgW7HAxpbo+8EXfwSuNtwQbiXbzGivZS
LdhomyIoaiShVR5Kh8yYKx/jd7HzZrvC+skvRsEZdzYHvgnJ0OVa8l8BD4m6CBTb/qnV5ZOl9M99
4p3SvP2ILuSdLQq8egf3HjHPU6ak58aI7tq6+n57zhvflLI0ObN0nkOnZ5Vm6mUTof474pE5SBv4
oiwOfYb85e1RNlYWDjCvffmSAv68CkEZApm1Fi15oAi7vQsFkbQU43f0p+edb7gR7FhQXh0S50wR
fLWu/Zwr+AEBYp5KLTl0zuCeQLEc5mTyi/LdLXG+oiTSsVlJMMhjVqtnhJM29LWTBUlbq6e8Kdv/
mKNYXm6v3kZIkY8oiCtcusgsyW/4JqQUTiQSQ8uywMLF9kc86d15Xsb2UE2p95A3o/aQjpG2xwV9
vX1WB1Hm6C7QCY4iCcflsPHiSX8nIw2ApKLFqAxZHhQwdu6c3O6DNI1wMClm/dOiFdoJTgItZ6XN
fdGZ9GotNz9G9WIEVtg4O1nIVe+NZec2o+crX96y1XH5y2Yl59KOya8qoxoxRwqdQxbjsQN058k1
05cwTBJfV6MPTlw8paV4KRpXP6TW9Ov2h9k4PGA+qBOSYJI4rzFXaVuao9XAT1PsXkMt0mv8eR7G
nYC4OQrAW1p77AGu08vZUmrED71U0sBsRAci2m4fwt76eXsqGycUQqP81KChpVjM5SBdmbu1Odtp
EIK2O01Si9jr4EgN3rAz0sYJpaXDRqZLyeFZg66NCfjtks5pgM1adowSQlznRHw9kv/l+xJle+/B
q9o82wW6lAYEQyIKmeV6biLLxwTWm7sk0YNlTGWF6ZiSfBY90tO1N+UnZUraU4dnwmGa5/ixxYr5
uNhJsbNztz4lqjmST4y3HcWyy18ikyVUdgu8m9SxPS9Vgewu4ModyP7Wt6Qy74J+pfEOVudyFNdB
mi+u1BTmLUZGQzE2JzT3APCZpboTmq4n9FrApXLgvZYgVwFQnWMTt7KiCOBgKfdmOP3dCVO939mb
8vl0GYkYBSEpeTHT3F5PqGxCwxvKuAjqEoWPo5jrpPlkksvNZ3hmYXcsRdWjfx1PbnQQY901B65U
/YNE1IORxeXrb8q/+XjsQI7r1IRoiJ1ic2o/qV2G4VsWV/XfVuVEv7IYSjFY/yLsHxe7G5DOJF21
j3gta7+m3ki+CAzs7ueqmM+jqrcfslS0BsYrRmf6NDXKIhDOjMixkeRjdacQAb+pfSeqoLPm9sjA
3mkONeNHYwA4QZHAwDPcbhCSDUX+jzKb6nxyejEZR7f1cNlrlFk79/kQ3pmKtTRnHR/q5TBmDuhN
3cRFxCxbJ9kJOBt5NOvN04tQIKG460LrrDZp2iN9HOBHs3wfW8/+T5NaytHVlPZTjTfrs4aCnA9E
UX9wSjU8aW723oYsmSy/gboh0D2S6fUbgidors+4UqDosUT+hEkDLipWd+hNlKFv76+tTSw3Fg0t
BtTXqgeDyAa181A90Bs7PlczXg28wd//2ENujewS7SlJAtNXjyKvNix859o8iLPQuLMKMb7kUOt2
zv7WXMgnodVKRSaa9JdnH+lylnQRkLjq6os6wqcIw0LZyV6vAwzCMW8GWU0l1uckRmGf/ZFgkNeh
Eh7UiR0f6Z3vkZw2h+IhSceI6u4V/7CMlqFyWlwmxkjtIIg1CAwDWD0M09zvzOr6YmJWoHVea7o0
KVZhcwGtM6to0wdxW5cPXd1jUBBXBYZyQ4t9fF5Oe6SX68SOEbnTKejIJ9U6fUzDNvHalBGtpjOe
Har+R2sWuBW6FcaFiLP4Y2q8v1bFoNJylYIlcJd1WpdlKbVML0YiekzEw1gZCf3YpOYSxrjx3QcL
ggkbnvccHeK10JU7iXEpSy8L5qQQz3mh239ljYNt6fuHQacIDhfjQBpbXUJOV4APbA2GsXTxondV
95++jIqdW2jjY3GiyCJ4W0CdXMORcGck/4dKEqRVHh1jpNrvm0TVpiO0au1ZjIl9wljJ3YHsbY5q
cZnzaALYv879YUUO9tzMWRDBTvMb02iOWj+lLzbK0n4Vmek3e/Gs4F8sKGqtiF8gcgTF8DKI4Lyl
y8JUFvS1hmGY14eHxkneK1BGhNdoQ1E0BRbCpb6KIiylqeEHkQUCTewn1M5zNMCtsdqJiPLYrpKH
i2FWOdfcxzaaki2vp95N723yXOcw9cVPdGUy30s6O8hTD6LDXMTug9FjOXB7MTe+oMFNik4OiR+Y
H1nvePN660p9DuMmTPGYMPuXEZEvjGii5jiNg34aO7O9V4oi+nZ70I0nEl1EaqdUhFATI6G/HDXB
UjetmwYtC2tMmjMXjfeS4Pnqx2Fn/Bau2/4cW9V5JK0aD7qaTnexouiBDcvxWS2ycGdHbYRxmoCA
YzDUIxtfI/8LYicGEnUaQG0XRziX+bmcNQxAYyPeOacbNyCahFLZhM0LRHcVDQo3nHUUq7OArKJH
XrTJzmU67OVIWxNyZH3KJCHlISP//M1XNRO1VUOYl0GYxTC6F3wzSzV1nw1L7HUCNyckG7bkvzxe
1k8zp8KUo7EYKm68H5GN14iaxHuEr61dCjACQjF3IFit1WEcphjSi6ungeFikZtOzXSuyzl6MuNZ
OcaRbd8D+dx7mW3NjCoxGRdleDrRq2QlDYtqwNMhRVwgFAc8usUf01g1X2+fhY17nXYgl+xrkRTf
1ctPhbRZaOoFD07HSsSHLIraj2WKGwgy8F5/7EPD2ok4W9PyYLLSTYM3DZpwNeDc1P0YtRROtAqn
N8XsfGXGwe72tLaydF6SiJuxdKBx19WHXFGLEf+FNPDyUTyosZjuBe5ZT0Y9ZB+jCMo2iUx+D6I8
+avrFsuP4mKpjrd/xcY5YGnRWEMhizKINO18ew66tAPtvETEGXcxv+E9kxwaFeGKNhz36BQby8ph
s2jYMGmTrXo51CAGMbnFnAT4u5V/eYnJ7uy88nR7QlujkI3RPDPgvLvSs/7thFJdgOGeM8RiFO1H
UwDMNHCye384BK3DHGz2vnS7Xw2C+mKUlXESTFmEmY6X4SeJ2/Sh0I1+Zz5bHwg0OEh0icK/4tMU
iyjttnbiQIuV/zTRhC+S0D8qShr+i51ASZt3OosmKy2Xc+L2q8fZQZimcjBJreZOPRsT5jBa+G5e
CJkD1J3X0hv98Cs9FhPFFYQVdDRwzIb6XwuEFZ9Td+eAbSQOiE9RbnXou0v46uWE0hb/JB3IX0Af
ENkI2BM47Dh1Zndnvul0Fmikz8cQAMxyEDkkDx7jirXDIboKXrx9qHzIzo7kxK7fphJC2kcd5wsR
zepDMqbdETOR8ECmiI9fUYY7lfqr7S/HA2wvS6uSg7UKyV6vtUhelWkwOk7he6oYDi7uZTv7f2MU
+gEMRZ+MErq32v+mjaouD+4k0Dzxs1GG8aRqGKrdPsmvDL+LzI80lZof7wLqjKCPVpmXOrWUkJMm
CRRqCVi7Jx2YEAW5uzzuDLy9vAwj8RQzXbNVAifVhgRndr14dnRkBqOuy4qjp42Dv3QRzrgNqq+t
ISZMJpzZzy1FObVJbB3jZliUo2M080ccde2dRO7q+Mo5eLIMQxaHAPJqpQqUJVu9Z6VMXFK6U9OU
Jlmya+fJYSKhPe0smVySyyWDqsyBoiXu0DRes1rMxMzSSBEos+g6Gg/R3GCEHFIifVCpnYQPnSNB
t3k7QS0Ip+ZXu8zRi1eJCuWaucIhLNTcB0jb5a/YNhQs1aSxTxdZ1XNSOuNLnJnReRjC5LlahAOq
dSgPI+KBOKEu5n3fp25QjirWvMI07ptQ+QtU9R6f/nrvMUWkHaBTQr0iyl8e60RTSw1kBGJOVW69
zNgBHzKzTnbO0SvraL2S6GKDBXEgZMCZvBzGTo1Iy9MhDkI98bAi1n211v+Imx7gu/etwzzIdMKP
KPHlB7MwfV7F9xgOjYewbI+4XH6cyvFLONLZEKrAQkq0fpMPxmFGrqcypp3Sx/WayIqU5KaQYAI8
XJ0U2N+eYtJs9M1SWh+XlVk0eMsOys7+uo5mjCMfAABIpDn96grHK9UpETBw/SJcjM+Jk2IWSdm/
oFefF38sVHF3BtyamKR10NwEDcbfl18h65ypxevT9UNvVO69lHeXMcX5exM+cHMS7SC5dbJ7vNpS
lofdIxR3KDF1K+7NoU9OUmnv38wFrAgJuqwGrDnhtlH1S10wl7Sf4+dIbfDnLLJk5/l0HXBIstCg
kc9GMu41MTF29WrM8ID0+6ZuTnYTH0a3+qcEoLIznY29ILM5AHpSOO+q6tobUV/FnWv7+M7Oj6LJ
eYIbDm+P0RJfm9neO/fb43HXSPwhCPDVzZaYVl80ZFl+AbvnhxgQ2rQLRKB6hDfPotKsnci9sfUk
EQ9AKvc28OjVmVqwD9bQ9bJ9V+/1xzC20jM1o8m/HbE3PxepEDhRyGtIh19ucMj7HvJlclYG6KEY
TMpdZ2BRZ832HqF+awG5iwicEukGXOlyKGN2kR40FiguVH8flqUxPowT/Y7lyWrxrb89r+vVk/KB
yADRWSeIrpFZPTZsWDYmho/7pH2I25YPJRTjfHuU69WTbThaqhRDueykD8rbZL9KrWViGN13G+/v
xc60o0Wd1m+hnOzU8bbmAwDCJDvmUQhK/nKkvhlzIoKu+62n5ADlreFURHn47kDEfAC/0pPmM3G9
XY4yG5Eqogh/1HlO00OSDdpXpdOGL+9eNfDIINSpDWI8sYateUhQxlUocGGdkT9Eiybx09pSP3e6
Fe4MtbFs3J2SZAv+QNPW3N7FRAy5ciedvLu570bTesQsbE8IcHMQPg4gf42cYL3XpiZUkShmEDsv
Z6r9jvuQCGWvy3RdkpNZBzua1EPCKtZV1XLM0XgtCs1f3LL90sZ9jtCKiqzkJ8Uksf+ohaLrDpla
Z/DUwrLGhxRudXSPS/WC0NSC7Od5sa1xLzBeT58s6BUeCKBT8g8uN40aFb1I4Fb4ZmRn/+SALun/
q81Op/g6elA2V6lkS/orbf9VUcQr5qLLrVJlkemvue6MzHyUP42xdLQv8nbnZG8OB52TzrTUMl8r
aUPNgulSRKrPgVnusUPUcaNEmykaMTmd1GJPl/VqEVk5mQCQ23B/gte/XMQxTMzWLE3LN0fbOwDp
L8/qYu6pGV7NilGAiXIr8zSDbbiKIrW6IEA3uJbfzckvc+ydY9vNJvIB/U9FsYqdt+fWnChS8BSw
DVl2WQX8qU7SrmlVy59qE4f3JKwxhDXynUi/NSdwZySdQKcpUMhf8aaS2sBUxMveNH0vtqNg8ugC
4E4s7rvaATZqxnsynFfi86/EW5foBQqFN9W665YMtG0G9FL9tAnpJNbL2If4h3R5e1waEziAadZ1
TGka++Vjt+S6dWiwwP2GGYeVnpCeq+qjMer6cHRj0WvnvNIUg4ujqfrDIHpA2bmosUm8HXRl6L54
T9A64OEClh1CCM351SnFdN7SUq0x/TbKp+8loIvzXCr2yaihsqGb5D5NwAZ2Br2OWa+jojJMBUSS
SVcXyjC5C+anvE+iJc5fqnn0Hj3EPh7dHIPzuME+4pDZlThZUY15nSTh+RQCqxezSsO/R8Me7m6v
wsaWpLABHg3itBRzXh2zCJ2H0Uwh6ntlbL7MqAgd1Hzu3nuNMmsEQxE5oa4qvUsutyTlsh57mR51
jN6cn0xR21SxHP39xwuIBfeBJpW4qeKuRjH0BPGPzPRxIVyOFnbrx8Fkh91esa19g4oCIEWN/BCt
5MtR9FLNHEO4ho+xQxUeCzefTpoHUerQ2nN7x5PIvKei9+7Wryx9QzCDFONAk1oTzKfMmbXcIH9T
aCQeACNA2O29dmcJNybn6tIFVRIFZOC9nByG6IPaDKrum1LZ29MY54zYmnYKBff5ISEoHkAm9N9u
r6kMs6uziPoBOwRUEhn1WvjPnnMTvc2ZhEGbosMwT/mXVEzOWatnl5JWOJwrN1Q/he78+/bA8mNd
DyybJbA/pCrn5XwbzUG3nNhDVowddj8Ww0uGNv39PNjazkl7LVCsx0IbQL5giDmoV1yOlbVDUg/D
rPllosKzbuM6P6LA1jHrqVayU0jJ7WdsptYJxLZ7pkk9nO3USfFoX6r+jKRc+8CV4RzTnqJPl+JP
3VJKf8ijGO8Xp0fuV6Fr5g1V8thwSg7xrBfHIdHqbqcyvRE0aLyC0iVw0MFf0848FLpUvo/me1Zr
3ylTlh5DGic7B21zFGREdEaQZJLVenWFqVJF6TVfsdsPbRc6/4+z81qOG8nW9at09PVgNryJ2DMX
AKqK3rQoQ90g2BIF7zPhnv580PQ50YVisI6mI9qwKTILyMyVK9f6zYOIMu3Mylt/yWZSOCLX8M8I
nAWbBKDuKWhOqtT2qbIQddPhT68pdSTHhsu5567+/nJ785HICR26glQDtuDwKjUSGfWNthcYofiq
MJzLfMGg6v1RftrEbR+KEjsnMrGQev7moSq8gbpiatS9WlmVFcCQ7p4xFqMsSDXE/VPJy+RTnehZ
GkwGWm7UE6ex3xcDhUo/zqQKNdLV+h+tMUWN3yH7+Wo4/fIyRt2Q+5Obp+YOSgQewUpnWkXQgbNO
D4j5cXgVplwaBLc9+8UqG88LTWNG14x/QL6tDW1IScIjo/LTzKy+lmPkfvfo7L1q3IGfBtMdP05C
SU1gO4b5jHVDPvmwvK3PZtxDIYAGIzRfhbUHulV3gbAVZqxOQYnU7R9uPqhugKUJ7RH4nfWHIh3z
57hrpzgwzFIfgkGtly7AVn6qVtJMIXw++Gzt/uHWjpO4faXth6jAm96OAQn7au1Wf56ZmpPlBnaW
AEvRicMWdvVxDPDcolkAP6l7rmbOTp9wjJ+UtMEgCuvy94c6ZURwk6RWCmp/VRvGfuN4LNWSXd4v
7bJPuAy1Afe+5ZJre8XZW5Zpdzl12aCgFphkMixkbH/CfKT5U6/H8lqmVSSDuRipkpp5VX97/6Od
Rl0OUDLutRqBfuc2656mtslqqEvgNVs98CBFhjQQNV9v2nMF+LeHorsFxoYgv1XMIvbFXmcly76L
tHGHWq65V1R3BDM4nHvhp2cnT7Ve4DnJVkDy5kImVaEIt7ZmpDcj7p1aGzWP2mLOYErNWHlAvAsb
nng20LF6/3WeRhUqEyjH0SxEdwLA1vFEW8Iqksic5v08estVXkc/PGtUz2QGrJrTtcuhteasKzUD
xvHxMM2Cyfukef0+qsfcu2g9MSu70sTceGdE8/TVtFrww2odG7VvC8/+NKRupvIeRhv0bdtHUZjU
U6GFg1Vmuo/wrWL6qTDa1Ne0UUt2k9dY+o7DfzJ3iTW1T5O31EkwRumUgVFGl+EC60BqVm3pTe0e
u3T46BY6xLuqiGbjYhmTJg+mnnKrT8BHEQW54SwO0ojC111TlhihzEvhZEFp6fGXdh5cJWjcIXFD
r2rcG2BosXlhxy1oUqerPb/JR/1JlbKN/WEsFbKQKIuH3WB3Zb6L4jJ9tEERl3RcYlcEP4Xdw0iq
8frQ3ZgHq/zq2ufUoiI0tNlufD3Syy/pLKIPYPWLx8GN7e9tJJUPoNLUHNGzRvvgtJr2WRrSVfyp
cwuJnVPNHbvta8sGGKyPt2ah6SCGrcm7r2RXRzjAO5kVzHPtTPs+aQvEjB1lqW9KlILoqy41ZJYh
VXDhRvKSC1nbuF56x/1rdaYfNPFA7bqH87Ek6sd2cIs0yBtjyJG9WMrSX1KrjPzUQGrj0NpNUsLi
0qMspB+o/WGOXWrsxkLvm4sy6eQnw0qMF5qhAoGOFfWddvZwZytKUvhuzK75GKUN3tzJoi+71vTG
ZCWG1cZB1E2FXbea22HmTqXrm3gX//C6yLYQwLFmsGVmEhu4hM3a/TASYv08HdVPeLGY3Z4cJPZ2
LJXusaiVoUZTX8M+SVt0QV3ETjzhO3OmXPQtHUgfUUclIsov83Pe5y0vzVXYp4lUZty0mp772OA1
7OE0pZ3kRYb85kaW+acibYE4RumkVws//ecQtzMz07kkbeOS9zdUSBZj3/SD8TQMXiHJwdREsOvj
0QtsfdJtjLZk8qMyavNGt8b0gd4hSg5K4aYPBenoH27cFuSFnlMNoWhdqvZqpjXfumXEx0g6xcij
KX1UBwS7EWlxaQxXdZJbf+bAAmhuUfzjyUpvMXdxFs8/mi63PujjYDtIq+saXShhz2M4OmT6Aaap
VB2xwEkIUrUrlwtwNn0ZRCJWHwZbgadu07Ln7BjjdFdDab8sXXcC+ZKlzQ+9tqKvqP20z5ULw9Dv
uRU99hS8jUDHGr0D0K91t7197wzxTZs20dPYtMoPLkx9HrSD7KsA4VXndYQ48JxlUtcOnVeY814f
jLK8LmyTlz2mWfcNdpJVYVSXuMlel0me+p07ZHcVCNsscMzZfWnadnhNqbA88nIi6AKsoSlQ0T59
rb1EOgEkc6XyR9wzX9Cel0/zPKrNoUYwmf/reIMIjVIz6kCi5Bz5S5NnT5QP0yJQ6W9pfgWx/s/e
o9axm/GptEI5RyyQvLCiL/xYCq5Ljrafx2OWBKnVOjuAfzYpuaU4fwhlRjXOynLXN7RePBRGg0AX
zpoOq7JPVvH21GMK+spJGt8AjnrtjXrUXkbIkQ97dpR3b8emi0vYNNMbN7W6i/3e1mkqpojfOT6l
sfGJVGjpfGZwzMifNOPare35D6PM1GDMDIi5ozqbV+3iaaxZLXHHq14fG5itXIFEgLBqXPo84IhZ
nGP314plp4+RLaYqzKvCwlBlUM0PURKVj3bS9jZTWGt4edlCu7Ao+j/Ung3zx6FRQnqFdE276028
BhRPVADgZHqzIIL61Jq6tuxtp7Haqwq7uRakjgIvpBsJpUE65MnNat/C2jBHe9rX7LZhv0yirg6D
zJqKYlblVhd50w3ARtISzOdU918Kqvh9kNBVPLhRbBJwmwo997IfrRtXdlCyC73V7lRQTnYwlpm8
1doeTa8S48MDVpZE0QpHvfQKT+RYYDSSjNrBsgdiZgtT5KnLs+JboitjfLBSd4r3Ysiq9FAgXsU9
iLzWOKTW6JGjNgmhKYvT5isDTJQtE9IT6Kee9gEHjJyOdKeQCXRkYhXIVWXOA/TY9c9LiV/ooZOD
o15g8KonvsUs5kxMCsdm8srJ8g0ZubUPt1F8Kd1URaogUyHHVI65fMGiGpezpRT6o6vnxaUhafj7
6djWk28YMPB3mROn/UVEMFZDPZaOgqJa7XyIUQC3fY8z67Zj0zlXjtMoKhrhZlH4elYVr0UqO4S6
UAl6puPdXdfot0ZgrbSOMmbjkIfPSzM/RN6iDNjBVCUxvIusyXcy7OghFJpVG/RoUl8WU2T5NbeB
g2wdNVhicQPtqH8YmH3OItLGzNcx/Or3VtMMvAIUH/D9ilePSprC8sFMpzjzQXvFz72llDKwugEA
PC2p7EqVVvO9psTGBc6SVuZnpkqGTR6sNGGRVWTB0Ty3mh83dp2G8+woN7JE3pOiipU8G6awb5e5
HdMDgdKYwkbROc8SLVN8x8swSZSl2RIv22x6sGTWP5d1VNSBUTvpTCy1cshSo9ZE4QJOI/frcbSG
kA1TeLu4HMTLQvvhgKT07F6NSZpftB1HR5g5JKkvuZXbyy7Nx1i7TCol+eqog9mEzThoMqAxlV7U
diZ3YkrrfZ82cK9MI2+1oJqb8oZ3mXEPS+u+DtJFiZtAR6vubimgm/5pzhMFVpkL+6npLOM18WwY
rnZfjOquEC6a8BUPK/1M47j2VbcjPIja7u/zrmtfRctBd0BMEMSW0UczlzvCbv8aj9LlVFKpy1aR
On/WjKl8HRZNJztou9l8ygdl/Ca670mx17Jy+Y4Rs/s8FUtFRtdQ/Z0iATpDB0bg+srg2G3IvFm0
PzGGfGylK74JWQyfazStC7+Fs/spnZzhO/cT0rvG1prRn/We9M5EJbD4sKYnj4mcleQwFAkSkB7u
V4MPoh8+RmcJOQaIYExJsEwLHBvVS4enrtOdz41riS+5m/byDop/9Q3mb24Hbq85nV9GSnfnTH36
wxKV/kU3zKYLYjOKfhDYOJp73aTsgotqGfv8nuoPaVbax1wtnQ9DO6sAYUoFRXY6/0UbTikpWMhu
LLxLsih72uW1Nl3aC8sJFO26enJoAqiNJDBG3Vg4j7hn5YU/JU0CexKRrEe1Low4HBVRPTdRbr3m
8PFIorPB+6hYemLA4rfK1z7ylPuqm6vbbNSmXTpo+byrtK5czQtS+VKWdfttbgWUrDKKmuVphJHG
kkin5EM9eiTtTpxrDoaFEAX9IUJQkGfIZwjBVZ1/5IXlw9WAMsqnpFbSAkJDrTR3S9tpSjioFChD
h3jf+NStOJCyPLWcQ6Np1C3RVYitsIiFnnJR6cvsXh3tuf7YpwSNoO8McwnzSQXqSCQQjwiJd01Q
ec4s/JKleld1nfoIJd3GWUIdCW9kXtXsN1RCS19L8Ej1XZl5s597CP/5NOGs+EL3sHXD7m3qUp+G
biN3uXDjTxjGet9rekyg5pwpWXwB9u1D3tq44AhbVb6WOJAsZNJF8seoc4r6aUolaurMaPH1BJSM
P9VxXftKxHSyHau4urKENiX4RAzGXYlArn7obZn+mEQluVnreRR62VQ6ULym9e6RGZoIcIloZNCh
qalcjfhPpYgyuMlT5hSDSfyblekTDr7zcOG5i5h3JbdA7BBVu6Uhjccox4ynKxYVTFs2ezta0uqi
Bc9/o3dCzGFuZJSLl8LL91Gq1z1Ccob1Y3VZJhUdK9e6rGU9fQdo6TRXpWnEnd8rTkRpRo/LIIdm
8MUwanZSLhwOkrqTU3+v49lbXsSdLLygG600D7VpmT5VhpAvERDEOMjlkPSBPormJfXSLg5AKDrf
qmzB9lRW1WL7bsH8BSk21pZvKqL7LFSaY0ClSvelqCVye3BJqTeVpRXfILveKjtV2Fq2M/omwdiN
k9nwJ2DhcVjYmRqHyhIPvJ4lXfX54nwpD4NewljQnSFL8SVByuNgOwVyFKMtqbrGWW2Md+hGVOPD
0Dv2R8VBOibQRkHUVtXUuRiEIXtfjVyqVmjHIlgHP2QGL0odLLDioVUv2r4w9OcCsxB5p/R94wbI
FFW3yRy39aWXz8ldSZ5g+zKvzMrnHiqekd0RD52GBbk/LbWVBZ5CMhqws6GrLZYuo6DimlGTsNBI
9t12zsjasyL/gOJSYfhyqDxMMXvZj76N0HJFD8Lrx4Ngut1D6uF0EbhxMiTXemV48zWZEU4KTqO5
l0XbqKDRKjRVgyJzug+FlssfVU5EDMd8bv8Y6RA9ljIn589irofXWdQXxA5YBVh0NbVIbpRG6Sbf
nbtmwB+yzFHFTid23JSMdeejvmO+QAXvkzC3reZhmvAYuVBIAw55TgdxVw9q9HXOedNhR2qXB65o
1cdGtiSNxqjW2W6Qg9Ktr8aRj9Sfay8UuRS97y5ea/hZZfDihKHHDfmkWktymImFRI2HNjjgN0u7
zlMCz1UydKImA4mbz46iivQyh7jz7KqoDITLEndLWHoVhtzFOKNzSAYlDkJS/UQ4OMJcU8zO9Fqi
VXDVDxaX12HBM8uHG4b4jtq0ZUS4csvBh9oe3/ZwNh/cpLEfdcUlZGttXKq72W0j3R9ssmfKqFnu
UChJE4+xZN4EXuJ6VASWUf3mDh3yanozie9tRt/pAoZYtK+nxYtCu+qrb7I3OjX8h5EMdYN92LjP
1wtxneskj60yqVbwj8bmyt6WNOIpzzuk7GI0npyGylNsIaoWoCSLvRZyCl7iU4SOTebNKD7wmb1z
+pWnRTcEO8GEIv2PqhYkmONKkY2f9ODqBQWpmCYukYOzwK7dHpCYdU7b6rT4RW8RrjGlPShKJ00/
CdJk1LJm3qf1wNksTe8+GZPi+6+W2Kh30Up3QVdTTN32xbR0mGtjrqZ9N5i36Gna5Bc9FeNfruQ5
DoA69I5tWPmUSI9fXDZLZWg0ddyrcEpBAEN9qtT5nNT+ac8Dw2KMFeHQ0S9lCx2PwinSJzFi8DhC
yey2zJLyoSu94kqLLGPf1q5xRqThjab3ivgHELsKKCCytqmMLmlrLJYVj/vRxOnPIjKV3cB5bUyf
FARQfLdqzaBFyNm3Fq4jZfaY2dwLul91QbQgDxkrf89Yu1dA/I4fvBMDOUqsCwSIsvFibPBtqlA6
+OVJZBQUc8Aq88TaVlwh1yHWxMYo9hA14VV3Tk/Cg4PM+yvyZI+hmEnTCiy+uqIYtuBVKn1FWscD
WuPRONxmBTYy1JetAxeEInh/qJMthrM1iFJ6Q6s8J3X749cmJtHEy1CU+1Y4fdAlVfrQT+l4Zoud
9oBh1ACWQgmPGjMiCcej8OHNsmdemJyCvs5A8mpn36ZooIKoPMM4A999DlR+8hLR9lLdlS0Ha4iS
8Ga/FRK/R6FaTFWV5YFWZkrogIcL0On/ZWoeXAPWBckVW4AUbfMS9aW3lsgS897ErcZPuXwdFiS6
z6yKk6n6OQpUDwgaNLS3Hk1FVlajNFt6EI2y7LgRLP6i1b+s67WOwt+ruTqxd4tjiktndDRRzbRS
Jtu3qMvtU4HH49Irf2k//8+RJ2D/7//l6291M3e484rNl/++H147IbvX325fmv63vay+v4i0rv53
/SX/74eOf8W/b9NvuPTVP8T2Tx39ECP99UnCF/Fy9MUOn14xP8rXbv7jFVaQ+DlA/Fqvf/L/95u/
vf78LU9z8/qv37/BfxTrb4v58L//9a3L7//6fZ2l//n7r//re3cvJT/2lLz+5r8kL+VLv/2h15de
/Ot3xdH/CWqCRh8LmC2KnfLvv42vP7/lqv+EeEejGS4hsghs399/q2pu64zq/BOUIo0qhK7Xn1m/
1dfy57fUf/JrCC9rq5p7jGP8/n8/3sN/+sz/mSLexl9f/1bJ8qFOK9H/6/ftmiQTIEbhbQJaBuDD
CY+tG/uZWIbKNNlLYJHlAn6wm/3fXsobo2y7b/8ZBbkJrEYt0FWb2B5bUprGZDSHGCYqADTPjxAN
DHLFHLmmzVUoKvOXrU7WJwNqhOkhIDJC/nHIojm1LLNpN4fS1Ovd3PWrIE3Th+8/2ToRzd/b+euj
QdBUQdYBqAWscDyMjGvRr7CBA22cNg7NtDLtkKpiHdaqJ7DU0GqVy7ZI45u5oNZMdUwproyqSrkV
aq112aot4B0YIX+m+lqiHKtaGh84Y1HmpHyHjCPqtMrNTN1Jf5CaFet7HNLnDK8Dzb2VQG/vG60s
LvpeKL+aG6irOPLKWFslUDF73iQjY714UnoDej6LYj4oOjAgaH+JzqUm0T9KW0Z4AjZ10AsPN1Dq
uBegCbP9rCFq6Cutc44U8hM3e/y2dTCaAOIoGUIT3BLRba9OUtdp68OikPuDhp2eU/TD/QVZ7E+z
4hUPyoI0RqwMNhXRyggJguaZZuvploHdwm2ImjUnIro9xzNu1SZs3wqFUQd92M+p3Ze3AzXGM4fF
ybpaZcnQSQH2svoH2Ov3/wYUVVK1UuMxLg4pRNPAHeviSrWpxhWpcs545mR3Enzg8iDjSXt6NXw8
HgqqiK71K43ZLKv2upzE9JkrnFb5bl19VKdJ+a7F3fCrKp5kRpADgBBRlIb0tlUumBs4hKyb+BBb
iRrTZ5yKK5n35cX7G/TkPUIVWUGHvE6mDW+L44eLKTC0mtBa7t4g3ZNU5LsCQ7xrQbP1F1MxuK8M
ReLoQNd1Aa4eDwVxMDenfmwPiuizJ7r+1xRrujNozXV1He0ABmGeYKuSqFj843iQrNIRJc6a5pBG
XuF3YsovdDEN92XndbeFtM4JZZ8sDtIpggBDrZwyi9PmaB2mK2DUnqf2ULvjg45J22JmfchVaFdO
yjdrqpozC/9kezEgijMgvzE9QEB9+xaJgktlu8RtF2Y1SgZRWBkwT99fFm+PAhkd+hfo8q1thSMr
veQO1hy0Svf8ZQUYamjV/Tej8DyQegCfWFtCh7MKzTvAJ6mbt9FuzsY/J40s/f1HOVH8Y92RKZCg
axx1cJY2UxRBt2lZlTyLaSzBSOEwoIsn/G7RPpUgG27cKKOfoS9JoBcy3bd6Fe+wG7PPnIVvvVNA
h9qKbELsdSs9ocP5sPSImRubvgn6wjP2S2VFZ3KJnz5Ymx0AM5ylgeYJ9Irt46Ytrim9xuN6kUcp
foWgZ8mw08vxA9YgT1AsUhqvhm+gVB+n9Gkb7eu0WqDEHXi4WqMwDartzKd689kJZLx/dMqhwB5v
E+AQeQTHqznMhnxSIp1CTzufS6PeGmQlKXIwwCvV9c3JY1h9aqsdgzSNwJABY17662Z8Zj29ETFh
7JA3oNpGmN8CwPrezWsMVZpD1FXqBcWw9Cknql1NvZOdCc5rcrSdSg5ydbVwg7b6szbxt0NuZjIG
NJ+aw1ALBTIwbt94klRho2c0xaZc8a2ynXedOjdnHvJ001AtQt6Kjul6qUUb7HjCIjvGBw9yw8Ee
++E5Q3P0qupj5dDIvgkNsrNrCfv7FTKSdTuWeYFLphFRKLfSMytnnbSjdwA5A647iFASLJL9zQdB
JBGqa+1RYYzbH6qK9nEzD8UuQqrFp1Cfn9mkJ/F8vTJYYGnhaVIx2B729HnBkCAbfMjMkmt1hyQy
VVCW710WifEip2tKnX4w54/vR6mTtcu4wHg5trhoQzbYPKaw7LHLRolaObelW5DmEEe8+KwYzYoJ
37zNlfCKeA/of4LiBjM+QcqCMzSXB4Cx4mML8+rSmwt5EeHiez037UBJex4vkxIdI6E4xZ3Tu8au
RDI3sGW5PPPi5ksKYVYTFIgbNaE5ZtMunmvvyZHml9Is5sdc4Rjk7oJvld4zSXnbQrYeRTh1cXNl
KFL4lTrJEDy+fKTaNexyFLn8qhjU60ouyXWkdiJ0TSXdGcJIwEWAVRCCmJTHMjqUxZQDiFvscF6I
a788DeD40SLj9shf2+RV8egs69hDHZJ5tsJSJUVvs+H5/UFOjc65U3IdIt2iUgqPcXMpGnVFKeZ8
qhDGKb7FTXo/ATsJ0jRVVo2JNMyH6iExlA+VuuwydHaQV7APiYz3upFXvlY1N/XU0WZoqMG//9FO
Is76ybg2ew53boLoJrtAjGGo3RYfjkyf5OWidV24NIbn63qmBYMWswPAMxwwa/tVsCsakkcjb96J
hXGUK0e1OpRjOQZysEbMCGZkTVJZ/zeTDAuQDBHxOkgNx7EtHhZ9VOVYHdxusnaYcyUBWp/WmVf5
xo6GTQzBgDAKx3N7qc8NsOIY1rOje6kdjJJ5NZbo0/vz9dYgmB1RnUMXhKR3EzZUBcVpdVLQ+tfc
Nlyk7qzIDe1MUHxrVVCXoAgOVJfLwmZubKOLnajBuakkudhHrpl/SaLRCme0bG+zbLSvxljQZe3A
yvwXbxE7GGvlYJGIOpszfcAyUCK2WR4Set2fzEKtQoWu7cX7r/GNQ4bb6lpHpaBElX2TIi5gQ2Cr
puUBVJp9XRWohBMVk7COgfN3sZm8vD/eGy+UCaP4woBrY2ad1r8d7DrsvFa3MwT/h145WAaEim6I
DdQkXekLWclQHxzOGcyLzrzP9f6zOQBM0m1Czwrj52mPR/YwvhzGGgnVZS670OoNI1jk0oVG3mUf
bCZ1FztVF8Z92vp102i/yHxnlx8Nv9l6kkXUKLJH+781oT7UdNQnu5vOZC9vTOfK5wQ2z6whVbcZ
JZ8ivYl65IKVFb0Gaku7yCg0AbLQ5d4yOnEmoJy+VIIlAQW7O/Il1FSPX+qiTGTVNSqqNd8Lq6z+
MhIVnnGHswNP2pyBdWLeK4lTB+V01hr5dDFpqwII/ETyUlSLN4t3BBYy1DYd/qzN74nR8FaAx923
Et/fogGawiJT7xzcI99fxD8bh8driQ4yJT0yF04yCFXHj60ZLcjaOMLBq01Ff5uXHdDemq6+cj0V
rfGqM73cQDql7R8ngHK3XAOsHjR8pNa7Mp68z0Cq3EA6E2ED/qH93PU474bUuJSXMQPs7mvzPAEL
zdwOILUUVEEd0Jl/qIAe06CRkmuLHkdA6VGXhW2lu1n/qQIwdWnkcf1Vxk46gpJvmsaPYcXec88J
9Vax3WcjdoGk0khMvuZu2b2+/2rWXbR9M9xoweVy30OnaVOFGEU5ZdGQNQfHU9TnnhPbF2lXn8kj
TnNVDbQklynkIKkGbE2zqmGBj9GK+qBQ4Iji6UYbPdeHoPS0Ihx8vUfB/v3nOi0woge51hYZb2VR
bC8/rQo4wu3S6oDTrLy04UBdzWoNidSw4ysPYL0f5WO1m0oEXH0gatk9IlHnkrTT514/BMc3Scp6
R9ks+HLqAQ/0ERgZb83OC29or2S7uJcQMBd085xYuwb4snz/9YfnAGShO4RsUodN8mwDA4oXyywP
AptSVC5q9Y6jXwlNp8vCaRTiLk0y9ytY9t536r6CU54th/c/xGmogYHFnQxlIU5iuhzHe85Tkq5U
E/BBSmU0TwUaOZdxKmBYjm0WyDjJM59afnadJWKE/pQ7Z8Z/awUcfYBNLlD3ZDIgQ/CIMab6sRVL
9jiZVg5Qb1TCzLKa6xjE517JjSIYzBoQL831M8vwdHsdv4TN9orErDqQZvB4BBAYi8r9wzKX/swZ
/dYgaGDZP6t7/HsT1EVPeXvQ1XWVGckDciMwY8Bknck83h4Fc5qfM8rCOp7PJM5H2XTkN06EQITQ
Sv2hi+Zz6oWnRSGIe/BgUB6jALPKkB0PYwxe35ku8DF0MBq/NMfkw9TPIqSLoNwKCznnVk7DQxVx
na+qYiG1m/JX14SNs0yKfVc1Vn4RzzIPzVxkv5wUHH+4zTuQdlIDHOqZTrdeDjq6K4+4uMjw/Z2z
HvrHMZlR0N1au9jUNczNfCbJaKy21OWhMpvio2G01Q2AvnSXmcmv1qDXl42RkoNgAHW4bek+aro4
l2ZRHuYl1fBuqAxICV4CUaL7Kpzq3B3gNNs5Hm4TlhSdU43DheHUIgLQbdih3cXRJdza7NKLkCZ8
/0W+OR4dHhNFZTLILS2xFzFIzwGbD3WI4o+lUWsHpU/sMGkdQVUaXYH/ZjwgI/R6KeBuRQvGqMQG
ema8qJLKDWweZ5fPJhg0t58POgiSXx8Po3R6yAZZFU20TXSpqh753JnWUpJWCxQRmexcq35ZtKW/
dpay3r//eCfigJBqDW6IKBdAIUG5d33ff7sMKPGKra2V/MBZN4CKzH8IoJixEEi6V/eKmsLgW0he
0/wGwUpo9LhYlSAQtRx/+fimptcX5jJD0qYKi7rZG5iDkoqFSaEmZ6Z+DRObPURZmYXjAT2h+bBJ
rBFmXqqhoYNoFo7qrxBAw7inU98E7iw8TLu1cxC5de+fjAgOj3MX3RlnG7icONawzbTzg6F248Fw
UGJyRZoHap/dxnZlX8XOolI6QYf1/Wl5IzDT8qP5ZpNhrB6Xx7MyxPUC1HTCRwDgX4haeRv2NXS4
90c5IToz+SYPtorBQ5niP46HURwVocMoQV0/r9ygoKG1d6qkv5+E51yM3ZJe6ZGzvODzaYSeJtU7
dZi8S6vo8rAxB/cuLTrrzJO/EShNRyV4rQVJqo2b9dh7XRWVS5ZjRGmpl0YlyHDUVAuNArfr9x//
zaGIJOA/Vrjldum3BXKCCP/lh1yAZEf8m4tvLMpLkXuf3x/pjekkXtFOJXldSz+bA7DUWwDyvZtx
V4nKsEZ7Yi9yNzvz6t4IjZaGxglShpjH0FQ6ns0ejtpcNnV2KAdWjjto3geZDWooo2g5VO2QPL3/
VG+8PxCXDMhuZAGpm1BFX33gPogrmxdr5hUNkGnvpN18BaXxHP7wzaF4MvoeKn2cbeYvFYgUqS4Q
ni+HhVMm6eDJGfqljRjRmfPz5wrbbHq0zBHjA7uH3sTJZPVaLeUAUBydkPHJazGpB5leH6xm6MIu
L/uLTu3Ui6Wak73d2ubtAr330qCBeG24SfSYpCYqD1TEvhsg1VtfmSygUvEQVtAoQnUoYf7hu+Mb
eA9c23lhBzNg6vt80aPQiiYv6DGN/lVYBChSBxVxrsx02xHtOF4aUrXztl94polmR2gPyAjNlszP
bKjTAE3NEX9XQCCmjoPYZpnDgoL2OTTpoW6XYV9bjb0bLFceJjOrDzb+tvuWQtv+V1chhwKn8/pU
q77yJgEx5gTxmQIBc6ot+T5Fe3zX1uB1HGc4s97fuH1w6yGN+09/H6nG47c4KVmiJo6RHADYKgdo
XOZeM4R+BdcUIneip0BxW3FvjXQQxtHTAxvP1/D9xz0NJasYFGEbpTzOti30ZOBq14JHSg8dkKO9
VRdiZ03WOS39E8dFtjQ+1RR3iShIiG/Vl9HbBS/hecmhABtHChAr2q7L8NdSlmiiWYtvFGJX4qYp
6+oyibr4fvaqr3HUWDfLOCAOzCK+NualPbz/+CeI6PWDMc2UHqzVRmEr/anRe1lF79Y5UKJLAP0T
VOi4x8UK7uJcVdNdpQ+wULOhDAt9cS6Wprb8pUuXHdD9XwYCrZ8G0AeHJ7Gdu83xirDsaTTb2k4O
cW9bz1Ak1T34fT1Mptw6o1p4mosw6wxHPZp87WQLWz3HsyGs/AAxoKRi2jd+Bj/Tn+O6hV1mGr6I
UWehAHKu1PbWuufuoiOJhy6pQ23z+Cl1VISH2Wjzg449zW6a9MwngJrUXYbxAiXgG3NWbiMrKv25
mWERJ0b34f1pP43/6MCTh1HitAjN25qqM0q4rnqck4W3NVwQhLmNeob7BbHhzAZ7I4jpHDRAExEE
oXy2uQ8aaZbY889TTdf7KyWx3atyqFZ6p5vvegvxEynqX8aigPFkR4MmRWOdbHOzjhy7auYMwtlh
1g0F+22tQyOCVuX7b/GNi/hqxkbNlDrxCr/cPlvVuhXCgtmBg+9umTL3fi5d9RI+TRw0/4ez82qS
0/jD9Rc6VJHDLTDMzkbtKlo3lP6yTQ5Nhk9/HnRuNCw1HLnK5RtL7ummwy+8Qckg/aR1N/q4vBDI
y1JyMVHw9SEmrVTVSND4tKVHWgcPSq3UX27/uL1PbAFwW3WXEJjfMjhiLcpNG4bpecnn58zWxWNq
r6buaLz+ocQ4t4bKW7G2oEGHylt5Hz1TutrMsb7UBDRF1ywK24VY1B5pVr2PxxiHDgvmHb9ArptH
l2BMWjB/JBTTZgWdLzNy9aT9J1XlF+6tP3Vw+zUrCpOImeu8DNveSteocow1T3YmgwwBlOvEzImA
t4SAehBbUe4Pff6nfKV1UIAKq8EMboLwe65vhjQH7j9ODiFnWSVBXZsoWTtEt9qgHfVNf/Wlr+Oy
dSzCTIAYK/J18/rCO1biUcZ8aJGUjyu3PWm6ZwLQxxDtmyG27lIDYV6ctNJQcbXBepMFxvJV+wxD
2S8jqu5j84wv6GerHu5u7929VwlhllU2DGcksK+bg2VZmTQT7KUYeMWdh8yX5SFNp7iWkoy+WWRG
MKYNRF9DrS5MEecBzG3PFqoowGmioxrCTl7HUpFGgXYiWKYRcP1ZREtMlDWcpXSY61OCpN3DVDQ/
8r7Gjqcd38bUkH3Q4DQGgK16GVIV9/lgNCdNdG0QZzTGbi/QOuC7b7eKZK796JWscv2DSnAfsjpy
8aS1pV+AeziIxciICpSyeqkLje5x7JhfKzUe7hBE+A9BEx+FwgHKcfqKKroefrCsKkYJh0xlrEnm
FUhTFUCug9hkd5LQYsAdEzFRT7keJaxKol8JdycuX9WLqXh+kVdxYarRhptz7L3ZHmQ3HfXiGQ0n
7WCNf83i3SKTZtJZXY1Ttrf7hISO5FS4MIlcIXmJX3vkJaCHXka0MGokLwQqLQYf2OydF63kBnJE
+kJN8FMz1udFCYNatvyuVdxCAWqRZPeqnd93evbQgkmB6POzy+pHKxoeAS56Qs5e5Xr815jrx1Kl
0aUmJ6hqn6Jq+jDL0bNSah4YGYiFMApMLI8nJ/MWR4XYmn0tRPVzjVqtRgQkx/dAdgNSuSfN5nzM
3SWTwrM8IrcEIAfXIDIk+5JhQjlqxl1qDl6dhA9T5NwjJvY0dn3QF+qlkJQPtVlc5Dn6KWXjQzzq
J6mPX9QMaSIG4xLMfd5uDz2gb52k3Q22cQ6n8hIqfebao7hIrfgPcQtcEGqH/AMrfrPvLa2PxDhy
EGP4916iTXJQIAjBz3Ccg+xkJzGgE7qi1SjjrSLJ17tvSpyld+Ajr9ejfY4dLDSjPj8C+e+PsjJT
KTEQSWxCQZE5KSg0fNLKyBH3IzvJNSW1+g8vND6TRJwrkwAo3PVcxKTlao4hzlnvlcWPQjn1pWI6
knveiTg4iLhXIClKTLmlptaTkeUlTdwzOCkdpBEODHZWhgECOf/cvv52IgFGokNPSwdvuS2+zhga
PU4hF59n014eBymDQpxV9kWrstRPs7o6yBV2vhLxnUaqCowM5dtN5FFQ6ut6lZnlVOEfYFWmz7OJ
OfXtWe2Pwj1JtXrtzG7uO4oIfSETRZ6LHg2JvDDMUzTw5v6HUUwkH/9f4L/dCxZR6oi0FTsO99EH
M3EGn3yvOKj67O4F6o5wvUDgQAa73nG82EgsxX167lMlCnC4mv0xKuuTAQ/8dHtCv4pVm3sasBlG
AjRoEBrfEneGQUbTv4PSAWs5glMkkkIggpO0412j1PFLv1J7T4lqZTjtmHGHtgFF4vG+0QsbreQ4
XB6g5evC5ZwgxsPLmn1tYlV8yhbnbyNclpM0dcaXKTFFfsosCbBeOTv5kzIDcHAFqkP6PXo/quHy
JzpEjMZecmNlHMbzNJspsb6lzKjDkNn9tECjBlniQD2TI90p7znxQnkN1cbRT8NQDN/MJkl7L2+K
sTsLY+gtN4FsNaJNNeBnWoEv9sKmUv+SydtTt8fP51Iog0o7UzN+AkhB6wjNssovrap4aSBgqiUE
ea9F9mpBqkQzPow2cAyAh2r+ve4cdf1984Ta4MJP7RwDRYnWLsxveS3Lb51ZQcqyO1QxYqG0/0Ou
AA0thGFqx+fNzr5xZC78TXQdjNzQT5qcG72LfGLaeY46mH9pWaq9YSLSGaCgRtj/5WCitCcyC0HV
2TKr1wb0511fKHXqt0uvPLJm/XLf1Gn0WWS2uMyUez8UZtyc+hlpMqta1CcxKn0gG3Nx5yRWIntR
ok6O29QK1UwEfJavWjvZNBdCKS7829ttJ59dm1fUSmjaU9LZ7GwJDUVRyUZyLgxKw7Vj/9NrbeTa
TfpBbur+vmrtI8P0vYuBwBtT0hXhSJvu+jA1sVaSV1JTt7pC8qcWQi06WfFBTXPvUuUUwUKm6MeD
tLnk+qhjPeken0dyPWIZ1RjOS21MgYoyytMyKiK4vZJ7dwQlVCjI/ItwcpuA4H41tgbT0jqqYXbG
9tMrCjJjYX++PdLeN0NHHCI8RehV+fp6AcuhWChWTck5MdMukCLNfpOwHwusYh7Pgkzvf7m5hAf3
0t56QoYBVkMNmPB1k8vlvYp1RA3auRwn9Z79OVy0YqrOVTr9pL8mH0TLO6tJkdgA08IbBQp5kzI1
YY8zhdmShaOL6TmZUfl1nfyNrYh6MLG97IyhVg14Hipaeet+/a3HaatL02YVCb9pN8WnMOcxWcW6
fAGUxkt0YbkKMADkcdLYH8PIfGjUuj1FC8FnNMhHbJSdj3v1a9aF+f3XFKmw5JBexjSN3lBVHaYj
euEPUQYSOJOKi6Nz3d3eULuLjcU6RWNAwQSI12N2HfckwqzpGb62c9KNuPb7ejaCxaq0g/tmZxvp
dK5tYkNKTNw610Nx7Uc2rxshLzqtd8DQZfSC0hIZLL09yS01+ttT2yGL0Kj5bcBNGDLaaT+pAITP
1gJOL0onoEeRTpWwCYVvlO3g0eOULlValoFaj5rX5ZZzgjZ3EHSth3LzrFMwB3BBSYn6mr05tCPK
Bdg2keis5A4M2LuaonT5Xc0n+ZQ6VnHqWl2cZST17tS6PzpOv0SSt8NTqUechL4p5KBNzAzsaSpT
S+XOkMuMplOF6qjtjZl47Mz+nwXRKn1OAqTwv4RjegGP8kgA57EdfKmr/5qU6pulhpfcLF7Qz/Mm
hD7V3pkPDv3Oy4CBB+AG8LEgN7cszAFqVCTWDtGIip7XpKVzyvpqPNjtO6M4Bq5gHHfAajtWe6iX
lVJEj2S2R7fv1QpP4Ew5mMvOxlt5xlzP9so05lxd73QUpeCsI8MVNBIQ6lEgLmZmXXZXLFN4oR9s
PWJCXL9VaCyf5CY2TqrZyOcCTbzbJ+D9iVsblSR9FncjnZHN4R7Dvp2tUFD0i9XqMTPa6k5Imnom
Jax+CKFZB9Wuo/HW//7bBSb3atTIYDwCdIFnX09BcqHJHJ0QsTYoAzTigOn+izh+vbURO6eaRWmF
epZlbq4U1WHT0FDRA1hR8VuN7qiBRkEGCTq0O81yF4C2/XNbD/UncBoJtezWqD4l2Mt3rlaFPdo8
ilWmSFHOzUBAVmoPHX5/s7+AqWz9OjJH+xQPKUiSZW4t5PQ0o5DdIQuVt7DmuLh5uyppO3mVqo92
MwtBgbVPkdLvG7n10dHSfvSOgetOW2BP4cpgkf92ymz8AcEZ2WoLDwFXAU9RuY2eNugTY6R1aWJd
FQHqmJTcS3m0c0/PSHtdRZKWADFv+Q3vGVl2gTN39r1dhllxFxqVcNB+U+THIeny3o9MqSBLQWjV
VXLdqH0T7e/BM0RU5T5mzDgK1sVkZv5EdeoVMxT85+c5+ZoZUluf5DCccs8KJfnbHA76K0Klonbr
cpryB1pmk+3Tyh+toVWCXDPlwjedBS0vZSimJ359+jg0RaN7CJdmIcp1snaEtt1pWRCyrphTnIAd
sEqb212V8hRcnuWgYKBeMq3XJFfSGydFaFNLPX2eG8Qg5xmvHx0r4jazXH4XyqV9krwgIjbcJw7y
dn7Z9gLRhyM02q8C92ZrAragL2ZBdl2rL9dnIZ2wxE2E7QSt1c6uiGQPdGPlaqWBopqleMTBb/Ab
dRpmowQaL3ONumcGOviFN3MGsRy2D7VVfmRnnv74WoDUTDcJeY013dxEPVYtZgVnFCA9aM+Ni2bN
biPJr2VS6V8VieN7e7h3zx+xKkUuBWsGBLigslyvRNSJNI7Fgj1wVI4eO8r2ljgdnmydQuCURmAn
whaZVuWvqV6OzFXfxVTr4EyRPgt963eouWUqtFU2MTnD6Y/dQos+mGP5RclQsqz7+l9DHz7cnu3u
gLR9CZUNuuRbzSU8T2wx1gMP2YCeb45m3EdzhrrizNRZdWGgW2h3f1xwAdRPc3C1aV+RgdsyUinB
jYsHZin3JhHMiIZkGc5He/rd9b6OQgzDW6IBQNsWEp1sgjcQMTURKfUlMjCDWqQ8PsUttjpjmB2J
qq3P5NURWsejUEXRmiK9siW9lhMtyzzGG3s0rGdRwfqlqGQ/hSbypDR+LW9Qa2NtWxx1bd6FCZuB
N1eLQAFz6i0SnrRIZLdABDMIh/YI+buznLzMhN1g9wF/bTF2k6m3g5rMABaqsj9LS2YF3TIlJ1Oe
p6fMOGT+vQ9LICtj97xWnFdcwhYGJkWRpKahwO65VtU7zFq0tzqatPs6Yqe2dlJfurnH+HMwwgcl
siofb9PYTZ1U+nT7jOysL8YaOnEvjA362puIFDc4IcVlFBMQzz9LQ4ueEzzOLrcH+WWMutk+V6Ns
ggNEi4xGsmEMh/jq4FvhpJ4qtf9QpYGdw/Ph0oe5ODgVpBENCUp8/lzNaN/T0cSfIPXizm5O9NJ0
dDzlU2iuFKo5Ps0JHYeEF32S5dexTT90BU0TAI9uItA3Bv7wQFHFPLVdd6RluLdjgB6svUSQHpzB
65tU9DVm22oWn9sWn4+RFOaUmfJnYGmDj4PKESnvfXrMhllN7GCtrb7U2374ZBVSunRWdI4H8beV
5Kqfzrr2AVuE0S9C483Q5uwEZix+5ALuqByFeTCb8KwG9PX9259z517lHQW6DhKCK87Y1FhKze4q
mP7R2alREpW0EXVauV28UB0pf6CxHtj5clQg2LmB1g4AmgMreA12zfWCkzFGhdKxUZO2ey2jVP2E
vmPxUQEj8EmJdXT2e4rDWMdZ4dHu3ZkvQ1Ny4ZzSITI2u5fiz6LMSRKfR6t6iJQldrMwFKB4cvrY
FiXEDsuGMp++TVbPPRW+5pZ10Uzxk3rG38Ig6BoFQqzF8K8ZZ7Rzc8I9afhB1+Muwvrcb5v+CQpF
iuCT+GEZVYsSe9md8Ej0bn+4ncMOAZjsd8UZrv3P6zXseywpZ4c1nEpkIh2rs9D2R6jhP4xC8sh3
AlRhbcv0FDkTJJHD6DySRvrsaBV+4Wwf5I+7HwXMGy0hCBQci81csiyjgYj6EWCYxUOOQPbjLFcu
hcnUumXNJKigHWyF3QWEt7GqTIB/2XbWMjkpnMHSonOrOz9FpygnI0qKg5jwfZWAQJpTDv6FovDa
K7yeWtWEemoDOUDpIa1fdIHZXass8ikq4x77cy33qaZkJ+B/0mfkyDtPNLl8AruZfAScNnrjMOlU
vHXjZVjwqaEbqBDDNtbygMEEguvZamci5YcidburA5oBwQKq2JRfr393miZJ2Ekyn6R3EG9WkTgy
h/jf/7C7qLuudfL15t0cxhoDqMYWDCKbbXfW0sI4mU1ZH1xxe1MhSoZxAXqGUtxmFM3qspGeFh96
QaCinK3G69eo4PZc3idOfOkVKrOK/UCZ3EaoSFE7emh13KSRnH4R46JfcpnukrkkSPBQo/HBh0Gd
GEE1L/X0io6LBUIAKGUGEv5unGY8ALIGNEtZioMKwl6MQtEePVniAjR/tzEfEtRmEcE+x1ws73+A
JtPcCOKXJxeLuJeNNiWR5m2BZKC7s5lDNcRwJE3r9miV1sXeRA/0DyABItFEI3NbhV4WpBkxeJCC
uaiclyiZHgWOGXeLjNGskWrFS1mPhRc74b80pYp/Qx2V92QZptfaqJTX259sZ2Mg50dkT8dkFZxc
44Lf6ioRUuRNa1dSUOczng5mhBFlCLXmT0dZ8ZNE26vULvPePHZtpcCwWFB+MnMVPe4ubS5xnh0J
ary/QhmF9VxvUM7Tllmoy7OZlcoSBgD+VPTK5/kuQZnPU9VkulPBl3hyqU4HJ4sS37vPybC0LnhT
6SugZ3O9hJghaI0xdWGA+VelJMpjrRX1T3pBtnyS9Ww81+CSsSdzqkbzemzA34zQmpAixxJMcUd5
4RGuLfkNSY35FZyYxCMsv5hoSn+MBj37PlUg4U4OIFu6QItafIpjTf0pNHNevNrqZ1xkhkT+3udK
MflCt2eJKlJX6FgG4lboOjRscy8MUTr2c21JP6XNnIewGhNk4JMixn7J0sAM+q2SOpOfGAiq++Fg
SI5nS2qTgn3Jo6dh7pLHpujDv6ZRiteCD1YBUT/nbpZCZHRVsLKvQ1/rn5VxKv4tO7X8X1pHuMUt
kWyMtCWNge3sJOQFUvK/TO+c5wSBI9NvS5mhUAzG7zpZzIkIzBprICsmhPcFg6GfqS04AVXWJj+k
0cEcDfmB5GukVv0Xc5lhvkP++KJUS724jcYeOKexiv2Q2uEiUoNr/TnpSv9iJqUD8NIwm7sZfPVr
gfWxAepIlR6VRk/CkwZ45y7uNXrUqiTn32PJHr9ind6+5tjmuSKU21eb7pEXG8Vj1hcSgmp2L5cA
hmoKLuUYfjIHYTxwu1ifcmqjryJNw1NBuaj1mxJt/4q2t3PXSWmiuxlyaJLf2G0t/6+2sg4HtdFJ
Eo+cyGiQ08xIFdBrwyynkEJnDOB5R9+VchmE3ytK/5wOcTafGwPvcO//5F2KuI5QwZEkVgwXu9ad
Vykzy+cBU9HPOSolhYv6ZvhhwgjwLQJ/hQ2RnYGeVgok8F0S7uiznZvS65gUxZfbp3893df3HTUq
yOO0wxCHeUcfiBrHmsIsDYOoRRo0jBFo6Cucn6zW/PznI4HcWRmoaGCQ2V8fRSILoTZRQXUcsZGH
uo3/7fpMPMtOmxyEnntzAiCmYgwKfINo+nqkKo3wbJhiRiI1CPAPaB6WOjS8tpe+3Z7TeyQ88FqU
yVC84e6kO7sZKrNr25bYoEEdtcg0aUvxSbLo9HM3aHc8JLMf6y2dfgDGfhwN8CSz4uhq/TWfzTfk
R/ADZGJgWj2bS26sNaB0Y+gERWQuQT6ZKMNPDoZfevlZnfsHiNKNa4Y2vj1h+6NMbYobvVM9NFL3
T+R8T6XxoetC3DTMBzPWzH/7eonu2lSrD175ne9CIQluIZmszJW8WaxJWIuOLUUYdFI7nJvY/jtv
i/4EPzr844Cdz7IK/6/MEFpvm4zZjkKAW1oeBqFhVv5QGLT7esvyKWTLKEHk2oSjzvLHWnzrZmAP
gLVETwu82vW+i0L8UhiG0rQVyd+GTpndSEUenz9r/oelhOVE/YiDi+Tz5jChGa47cclQThbLbp9k
sQtgSKAn2S0Hp2l3jxOVsr+xOgDUvcl+HCPrR7Q8nGBoRmAyVVhYJ0cy2lO7qM4pB2ZxGXl8T/iF
DL6w6/IiiCQOnvJ17bZ7HAkdcjy0b3G73aytGSXRTKXCCZZUwQbLUWmQx5Md4E+i+WjiNp8wQOyQ
gSuPvuruyLRVkHtanYa35U9DLuJUyimbd5C7T2XZCFePhX0vDUir4psZfZ6rtDmpmaEefOT38R9A
OgvqiUEfj37e5lzbEXIqTQQHtwflfprrWqG/4RypTe2dytUWnI9rsZu2KOFR0KZJyskJSilM/DY1
wx+wvR5B11kHDfHd+ZCFgJihqPJOoBqv1ULkmeoEemKKZ7qGGHAmyRHYaF2VdzsF7L3BI6NQalx/
xW9RswFiwiHgYJQSKaeh0dpAU6b8Sa7T5qmk8npw16y31nY8ddUtB5lDbe4dC71J4wmUkRNIZSxe
sGC23aju6lNVYcyhLwOuip1WuFqrxTiJYVZw+wnaCazXOh15AntFNbYoA3yr8lguGD7UrPFixZPz
QU3xI+xVZFnod0EGw1Xo6+1B987Eb4NuJabGWglBujFoS1fyZ2uG6YNmFUkAD694nR29gdPc6L5k
mZ9uD7w7Wyqh4DKhBpGVX3/czpyWBlwSH5f+GaIhGJvYWp7fyZ1ovLmLq49IcP28PeZORZkSjApU
d+0lkUlszmFvGmmIlBMnRIl/VDgG+6Tn8d+Dbkper81DgFDK0rhDqasBJknlfYNmrxtJbRGEncEd
PRctmEZppnlifTWkRnxojc58VhcECgq2SABZ17wTWPh6A/3hgPa9eskprgHLRFsVObiSv4p1blMW
0dvt2e1u31VbAHwl8JwtIl1PpyquRlbUKKUMiy7wVg996xDI45TwM8nRUc3w/32QLUzCFCdsjuRW
du4fqrs8Llh6EMBs+XVxs1hkWzwvHW4LT7iF5U/JZPdPjaUX3qKV1ZNsDMWj3VmO2yJd74pYjB8k
8ji/VDLZNzMrvxT9ZN+NSIu5cz+Ep7yARY0Ll+ENMojKbrHHB1VaZHdEcgtL3uYOlS10JJfCfEpy
JTqhbyF/Nuxhctu6tXwHkb+THGG9JeOS6E78Fs9cVOUBiUFU0xSN1vKULHS4T71GE0VH4YsGqh53
4mwXS/mko/r/TVGi7HL7a+1coSgfIvcL7IHC1zaIlvtcSHLDnjK6YnjCcds5yUmsHVxpO8d7lXqn
Q4XiNf3MzYaPCyMJVVsQUOK5i+HmhNhpraR+1LSUiuYs9/FTK4KKxyS4Pb+9WHbFraC+ye1NYrK5
vatEGcbB4LUFk1tc6lgTwwNEdbX3bHOScZbN6vl7bqTKpY44EGqMX7ebT9YJJtg0e+A+9L/KpOk/
djUuCB6ST/KjLcdVicp0i02ylSjJJV4sPMVv//Kdc8QPh8nEvUQUvm1UZHNmS7m0rlmJ65gU5Z1n
qVMNPFtU/qLqvY9ZD3JzxJCB5PRHIMK9U6SB6OW9W6t8WyxqBNZjmnFaD5DCkfxZDXW3q9v8zlDC
gyt4bwsC2KJUxAUEmFe7voKT1raQwWOiWHlFQWKjoRetRu23l/M9ZY1KKMH7GgAZQId/Nal+e8an
pEiKdmmI8JpxxHSwxezPBW+LAN9EqJbjb5wOH9umiV5bx1juxzBf/TOlPKH9AbaTHKiau8ztJif5
ePu3/UK+bp78tWAGtoqKEoWl9ZX67bdVjiWloZU7wdiZvpCc71MK0lDui1MZGXd1lT0MVf7shNRI
Iv2tGOX/ZcPyVM/FfdTUr70YT2OdeIZcfhwojNed5mXWdCcp1UlFylhyoNVHbJheG3w4PI2rIi1z
sL47DylFvxU2AFmTetwmgUhys8+gOGB1ZVYgXXvwKUXd616rG4+K03W4NwEMPVi3dWts143GPngF
cmUC+c29ks9y1i+LaQez1befwiQ1XhxgEyVF7yljuqJzXLL35n8Q19VvIK5HLDR754fUUJJyxZDM
LzNk858h2MbG16fpKaU6X7ixkaR/qZKCwOWMUurXPDO62G0qNFS9OQzVb1mYYsV7ezZ7B96Aywu/
k2CE4uL1Jph6NOzjcraDzvmR58XygPRtcSkx03btAaXmRs5MNxZNdtIimA+3B9/p0a7aTAZwHRC1
EIrXK/y3LZiHSmjV8EmClH4w1oziQQnbs5Q2n+TIpvWtlIHU5x9LR3mLTelfHaqMmrRHUry7u8ii
dUR+9Ov5vv4VCnLIUQYYLVgi51kZ47V+v/Belkl0ckKBJ3v4z+2J790+oO1Jh9YoEDjT9Yhjn6P1
RF4c1MqIBlFh460bcwXdHuUXcma7U7nh8GCAXgyTeXvCExkll57nrYvm75B27aAs8OrUAIj7alYk
bp3RDK9pqFymrGzuQBz3Hm7wxmc7nCCvJpZ+NpVInJdlbdwm5XhHKzt+nFFsfECMUAvymvLtZMb5
M6ruf96wXEXVV0zQCjLBW+h6ldpFk8q21uxADGr2QItPDWR1bN04Upuzs6TSUyRJ08GB2P00xMgw
nmGYgXC5HpR6+IIyy2IHVGZSKpjCBGwpjIMIYe/YUaiELUW7kixPvR7FXJq60cLRDnLFrjBnU03K
oqMTiKVKPxtG0j4mS+I8FOVgf2xykR8Mv1cNoQiyCsygTLCSh6/HD5tBOLnE+NmcIrVCOEYsmSWX
CmSE14Wx89HKcRXFPW5xZSujem726sGP2F3pFfYFko/Xcdv8lOoE6NVA9cOOdcWdQ0u/65Dc8G8f
gtujOPLmqBngFScq53YgaU372LcligGO1P2XuYCXUwCYAdu3N+tJ1WamwILnolB6rAZ6xfIjGxGX
/zAXsCzoHRHSAmW7/mq5kWmF3g/szSSOuJDNjyVqiAeX8t7WBIQHXxCe06qBfj2IamNa1yrchlNc
qi+5vSTP2M7qrjTb6Z2WW2iGTC3CD6JSTw5os4M57uWp9Lr4BSj4wS3dsvxDS8sqHbVljkZsoTOV
Ngs876zH3EDY9vfOdNJvWN1PlYupkry4iWxIGe3cSOj3ZJyZ42LdU0e47JThv/1Azc11pGqwfYBG
Fr2O0kB5VJmZB5bMCmp7jQPTF+PkfPAyYdUv2DAWkaf1/NuVMrF2UiyneOP6jN40J2+/3/6oe2kK
sTZ9Y2IwkP2bNxBURlwPIieGqaCHA3E3iB54FaBojncpOfWp03rDm2Rr/nh75L13byUJ01HkDoJh
cf2lM1UVJg11XqElij802EH4wsy+KU3z0e7tt9hajkCRJv/H7YP0+4ibDaznNgAXmXcILWWfNsrP
3FKXO5hf3jIu0sGZ3Au+8d4AA4asL7y2LWFPNH3SZz2vbD5K5beiqSbh1uh6n0SLVkVM5PG4tKjP
lrP0JTY7535EndKfNBtLcrv/G3T9HxsEQi7nWV/ZfSAlwBNfr3jjSHYv0QQJIlTf7spSH+7/P7KO
ne96NcrmBC9D3ETRerHOiBKcURPXA1QBTbqKbfshi+bkRZL/Qz6FBhteyGtRi7Rbu54Ze3eUnPWa
1aplJBFYZs9cixu3d+x7AS8WEB2dVePmF85ns4FMfAmVCqgixSV1eDXwriZeKYQ/xUp8aiPF/tKk
HT7Tbdj4rT5r95VW6j/oPw4vihHm93EmSd7SA7u4/cN2Lk0SgRUVSvaMWe0m0kItVu+GCoWaeDEb
l0uyXT0nyZR6rLiLrKB5pklKMBjaV1tuhs+3R38vIuOsHtSsCRIJMPK3lhUFichCMwOLcBTCGs9J
o/EpDo2h9hL4G0j04W/oZ3YbvSli1U5ZSf2xm0iS9bB0wsDpEcwwtsskKL5E1/iEGVMeB2mV5OtZ
4HS5mZ3rBz975+aDTEtuvJJCAUZu7h9rUg0pHdeKk6OOT3PfF/dCEv0XJ4+RFxnQS7EofAVyG5oH
3JudoIB2BL1iqOpARra91UxWKJz1iCJQO+r/VtKp99JhsQ/Y9zuj/IJActKtVfnWuD4TTpqng7nY
VqDMeLW6jl1rrWvodeHe/vzvzzt0U4CWK0+PW25bTpZzq9GqdrCCsHVyX5ay+C1Om9Qz9Mk6T6Q9
buGE2dsfD7o2W0AXAYVZQTHXk2M71nWmYF2ih2or3MV25g+Vo3wNTbV5rOql/NlYk3kQHOxc6ZQN
IWGuBQt0xbZtHjyNEupPsRUgnh3dU3Bt32aD2oIdKRraqtRLhVKHz40D5mSaTOcZ+ZA6qEyamK1N
91q36j9PGCiTcfSpZa5Q1y0mKO7tMLJbzQxyJ8zvtEz0Zxxuxen2cr9/ORkFnit6fOC6oNldL3ed
63GCd5kZ4HiX3zXEEz5KIj6KehNJSnUkIns03GbrtprTduwqM4AFZHqtXDcnZwDBK1t96KvJ8OdR
OsefZI+OGvbR7Knr6SW51EiLNJvBpNXNeerowea1NB5sn/cXDqOsATp3NGaP2y5T05oalg6tGZih
mvla2E6vgxZpQPAkxsMS+dECceAtyXRELlzX6zrwodAIFptXn6IwDe/r+eVR7RT5XJsBCGjJm/MW
OTw9F5cks4ajVsT7oZgecA4WFOLQtrJZ58jjEEAaQVKN6gVGXniRp0ykB5fOzoxWASBsMujeE9Nt
QhlqBkUE6coI8liKHrIkVe8GYERBJazq4LbeGQpWLY2aFckIC2vzuOp9jNhEGcPrTqQK6bxFeDiP
OH5dLUeloN2hVmG71asMeNbmO8VtnLTN6OhBaSRVII1I4EajOp4VeIQHm3Hn1sYTzJRxvVgBAVs4
No00bLkXXQ9wwYZnm4WIP8aR8SwvSfZVaRT5TMluOfhqO50JlpFToMOohgS1pczLCkkT7tQaOrYk
wWJE2m6qbT/MLf1+yLMGHcxBfxsj9WfqaMnHTANGiBdMEkyL45zjzFDuF7REfDPXuyCyszyo20Z2
O8SMHq1w/HL71ttZo19FMuJl3OMQOrs+NmQkIUngQq+h0G0uO+6GwNNBot01RRjf3R5s584j76T9
zNqsOOl1b/xWjKRH59jIP+kBrujaA6GHcZZmaUDnEAOUWSrGP0b9E2YB7yHbRZoThOX1eGNejxxh
ELnhAmyzUWA5F3aRHMxqZ0f/Yith6LzKUmwPj5UOqajzhFHMWX8znXw+RfnSIffPdX57AdcfvLnk
SGQhqNM8AgK+haniSJ6XWmpRFZwb5SV02ghRguQo1N4B+yOexS2OCDfNbFra1+smCmsykGxVA8yK
pXvJscO3NotqulLomGRuokvVyRb1dMF9bPqnqJo5KCd9ujToQ7zQojEeHJN2qJGIakF0J8/Rp1Ay
vFeS2O2teGk9QJHmByOP5+BPF4jmMOXMtebL4bM2F1mniaoza1sNMoMie16HP227if7LIKuUC2Kg
6KJue2iKWIoeEWU1wM97ACJXtd/NSJSfbk/l/WHBJpk0D20pikT03a8/gl5EWYoYAaVlFPZc+jCx
t3QdaQIwClSikyPnv50U53pA9XpAaYTknU6mhdiF1N3PeVNRu4yLf8YqS+7jxxiun9IPHumZhdRL
TyaWTHGALNT4V4HTFWxwy3lr20qcrIQaJzlkeW5rBPZur8v748bPpK22lo9pqGwbflqyCEB7lhXM
SSY80RMI1qPcu2ABtIMPvUM3YCy0Ayjicl/xlFwvCb5FDhgu7LeTCClEqGeNr1SV4kkinYKwrKmU
I999keuq9VFqmv0h0yXPLEV5cMe8P/j8EMwN1kouCd2W2qc7ZGgwPqwAR7LhbgzRltdm56h4tFO0
ZhiYBLQDIMy8wyhF5ZK3Ie1rug4RdH/ISndRGPeusAXZlVGj/jIj2ZjjQvZQg4ZGIVJRDr7v3lRX
V8213wiObovLqtKYtIeefxBHlo7navx/OTuP5sqVM03/FYXWDQ28mWhpgWPpWSx3qzaIchc+kUh4
/Pp5QKm7ecDTPFMKbXSDRSaQSPOZ11QbS+/s3z5JCfQXkDHwBVKLdYtRl75RLYZM+7QdvG00DdMx
E57Yvb1WlxDt9LxmFEi8SAgtgh/r9aN3aoRFYy6UNg8QoG+MR2P2fg2JR9JtGjCehry8NokBLoQ+
5zbJInO+lHgX7Z7lwV7ctEjKtlFR20ziLL2btnGiXRMVWIUb4tJQ584pTidCbyCmiJOsEgs8FSxN
TnyvoRvFts/oaBlGmuGq3HKpO/bvJzLPKRotIhC0CwHn9NUMlK4bbRy8vWtO1ZXZpUVY9Il/IXQ4
+1ac78uuXw7g1Vv1xrQA90cqC8LzN3RNJGl4Ko5pOXy0xrp4fHuhPFPEXq2UpRFHqYbwcb3BU+p+
CfhAdh6gpl0l6nETBZ0JBnmK9mZsxVez1dNCohIBeDUdr028ISF9yOJYjujxEii2W0Nv7Ss9s1CN
KPti22rpT5iI5h2dPAPIr1MdjdaQ123ef5kL6BWBATahj8ruQQjP2kF6iEO0QOKtgRT7tjXAocRZ
JED6z8nh7Rc+N79U0QjOFqqPvu5LW3VnyWmmoqKpwtwXRR7tKTswHpwA2o+WcQlTunyw9QRzrC3e
mvQBkPo/XTY5DUA9Snx3P7WVQGe/CzYe87hN8NTYxLElwwZ6zBHNXfc4EH/tYZ5gDDCo5CG1B/9Y
d70VavE87Z0ZQ52is4fNpMMk6ZvSCNHS7+86TH9uY+5H+iZ+cx1E/nj03X7YdvMC9hzi6cqbA7UB
AqZXYYCa8FGqCH9knD2sBtVat/JDRvHdasR2K3MO5mRlN9WItsB/SEO1caqUt89LCJRSm5vrIuPe
m2kyfn7745w7tl7O1WrxS6NOWGM0iJrArEPVltYnp3WMhzrKrE2NIv0BeTlnEwCa2rw98pnDHzwX
QnIBKS9FhGXZvDi3xrgK7MZLOZZ7p77tRrTVjaJpjm+PcuZ0BB3HlY6e6XJGrkIrULJj7sJu3vdF
i+1j4chjalW3ozM2F46R1+kVdlwvRlqturK0kDovYo6ROHY2likGLDEAaWszkCNPwzJX6Zr6dyYR
7gQx8BKkrp1NNPgcbd1k3DqOGA8ikBo9g+wSnvncJFKNpz22NICcdaEwqZNY2pJCYa46FGp0TaCX
NpjXreZcwsydHYrTYgHQgOVdGx0nmkpjxyg8gs283taB+R62b3ZsKlAKb6+MM+0PUp4XQy0L9MUC
rMqiA7PrunvNdby7wEvkvomq/NaGg7Ufg0h+1ariz8wf29Dt6+Q69Yn1OqG8sC50ddMJ90cB4P9C
TPS/PBb9D3TizlB32l4EaVuW7AtL6PrBMzDN3E5+ZZq7tNLd0If7hSxFOkwPspxtFUZO3dz4gy2b
bY0DxtGdKqBn6BzVf+StPl4qnp5JGam+L01O4MF4Sa1FgxC44uP3fCI7cZGeSPayGm/mwPtqBPND
ooGq0g0SGBvmW5I9Wt147M3kblgQz12ePk5Su3IN8aly2s1k6feNp22GGQHatz/v6+OFaI/CHRfP
YsDy3Bl/8XUb2o+tWTnzHkH96AqVt26jowN4YRG9vtuWUcjQF59hksSllfViFD/SnQ4xsnnvNElN
NlDcRXl0b/SNu/F0qJ6/+07cRpSsASHBa3lVwZFdlDoQlcx9Z1r1HjJhAYm10T6+Pcpz2L26P5f0
A4Y7ERGVh9VLUSTy5qagPO5rWgQyoBumm8CJ+12btih/4Ue1L81GHmOcT0I5V8MRe7t6S1xc7KbR
GnYalgG7vJyyo1YU9n3QZfOtO7hg37led5k7G5//AzqGAQrewa5dYnqtC2/YgWuxQxhTl5CNZ6Bx
LFmq/Ys7xEJtXAWS01xPsZfb7n7R2PsxyaYK0dfpt5luo+0eje1Gs3rzoJnl/JgEAtBlkFL8KEvn
SGP/Iu/+9drkcShSLcx2mF5rHw78d8cpywJ3nyzYlkaVqBiZsX1wIrsMs2JG8NfX0k256BPqhftL
9aKHeF7kIZF9Hw5K7/YKGuuF5bV811ffnWIKUHLyTi7M08UcaKB6CoKFfZNEt4RE4r2bx/X7tkfM
WOr6Lzf15LGE8ru3ZhQq31515+aELI32HjpdMHVWF7U59HnmZpG7J1WctkY6zpgVpZf8oV/vV/hq
KIFSLyIaRZXx9BU7Ixoait802irceZ2oG27FVHy04Wnssjb4fSQTw+ESBx7TIz9bQxQWqkaXKs/d
d0nk7aLRSre1iZL221N3ppHHMHhW2NSiyTzXol9lk1iGNtBgEnnehcgoFRtK7p9nsw62E///6zAh
uaGUc23FFbrT/p2vOdukGz+9/SCvZxeLeWQmkUKCoYaw6+nsKrMx3LgYzP04FV9IVs2No0GAjoPC
B5Im2gvr9XWswHBwxvielP1RWDsdrnZ6m16qMPf2rGldSAGpC/uiTG5Mt7J/uxF0OtZ6eXKnovqY
UwiM9PHWdfufnomc5r8xfxgOoVbN7sO87fSFiirKHeWCzJwmOKp+F+g7a5LVzlMtOak3XaqMnJtA
B/L1MokA9+0lpH1xe2HJOy2AYWM/erINK/TqHggjxa5xjHH39qudG4oCnk6BhJo23YfToYReoiiB
thfwBKHvuhQImd76WK95UX5hqHOr0F1ei0MEquS6/YmuLwRyXCFINW37waqkvEbmV+5iYIA3kRT1
hWW4rOrTY5O7mKIIDJWFnLnG+HFcT3mSVrzarFMSHCjr7VKsX8n42nIX6XW51WAlbsciuLQDXh+a
DG3SI4CJS/yx9qEEcJ6aTVwYe4zu1aHCwSQUGNxcmNDzo7CfYRWivrcu+8ytNtWGnxq4+Rr2pu2o
MKF9cMnf7NwKoQdKKojsEOS21QqRnZLIl/LZFlcAWF7TjHWnxETGrtWFFzq3QgDlcPOSOIFYWW1m
pLQNmGW1sdezpgizeHS3KunMbUzmH7aQiC+khmfiD+DBBrZqyHg5SE4t7/5ioy0ovXnQkLkujDZ9
1HwEg2w9dsIcT4ZdyQJKQgs98a0bROZRr/X5yjbreqOE12yiQYoLK/b1+/M45D7IyCyibuvWSdSQ
ptLU1vdUktzdVPkdKL4cUzdoozvoVt9+d++fDre6FoReGT1HEL6HjQ8FSq/T/cB9uYdl/OHtkV6v
VOJ9Nv6iGENctj7QGpQUylIw0qL3cQjqaNgVhqgvWM+8Xqm0Erl5qLeSQcJMO/2afiOQ2K2CGbG5
RlwRksd7AfzzitLbpRbzM0L+9HABiYb8EPqxwIJoQZ2OFYi6jMk29X3XNZG1GfQx+joL07G29YDy
T9hrTZRvhyKaicpwVb/JAJrKfayqpLvmnwzxrmrMRDtoUS57hAk19W4afetLb2dWvZkrb94mePbd
18nQCQxUZrDArdsqVGpF6jdPptb9cLJefsQrLDPCSHbz52yO1BC2qoMSmfSaSYciG4riIfEH8oDS
yGoD/V+NackV0NfRqz7qxWDAd7MG+6vTdJzB49Jv2f7u53fJ54GiUDdYmOurIwRXJ3qmbq/vx6Zs
D2pMdXLUJPny9ihnZLM4c5d6Jh0LiiJr9YOE4BQqGhry0ajR902H5F6IWSGghypCduvIScvgOQgn
22JlVkMx9fv2Mcg6i5prZE23qeYMN3kXtQ/tnEcwA8FZXUpMlzPsdOGwbih5LY0V7J7W4IsZ0lOh
pNFSUR7RlndlsqH/4aM5PPjzuB0rW5tDRzN9/VD3BXadURQA6W0K1xmogwx2uw3Ahd5QEom+OY1K
y8Ucqy2upBtZ5dELWmKErK0tsA1ps3MaD5lQq5bpNxrFfXCIU4cBEkRk57CxcI6EkuVDzKzAXomQ
ZEYYIRAEWW/spoqOVksVEOazad5D85lvU6/xnnR7xIFMr1vRbCMPx7AQtbJEbFCb7HaGiVjJxoic
YAyzSu9hd/Vmcztlsthk8FVhCpe5+NY4AnPXRteMLykByl1a4bhynMqJ6g0K8+bOR/u9AjICUn0T
ZegRh02i7HFb+E7X31pB2ZBxWQl6KQntSCrBlOXfXlCvAwiQOARgoBZANNlraOOg56k5inzaW6Mr
bhZO69YakvJetRqAljJIIIM34sHNx0vCs6/PS0YGn0EFkcThFdMCt1TawAGteeXo/dEElrq1fNFf
WItnRiFrtHBX4ebzUK04PcMIMm1tyCiStF02ICU7Y31gj+5vA0QxrVj2/sK+JPBbncqGU3sI87Xz
Pq7a9MYFI7ZJ3dL/N97l5Sir0CGvoYpbSs2Qi+puW9ZTtQ8s+Fxvr4jXNwzvAuiDWIEJQ0HidMYG
Px80lK+YsVzUYaVSK7RzMW9iTrgLyeOz5eDqoABIB1aQM9Mib1slHXWhrL6eTHAddkdxIRnL4rMi
q1LXhWbOnAhaUd82ox6LGy1XsKYTa8BnJtanSgszS/PdXTvb7Tcpk/428O0kOtjRVH8MqHsnGyU1
uG8SUiBaXnWghYGaO0z7KmHetxGc2W1fG9mlKvKZHcVqWyoJi/ECeLfT+ctzDKImqqP7yc/962lo
Y9o4zUKs1U2xEX6j7bRyoiKfJN5v30ELqo6BwVgRxKyJWIUYMhxxMj5dbOvbIoMeTwlZ/3dGWRCD
C9jNJ1U8fcEYXK+XTv60JxGizuqUw1azokvpxes4cSEGkK/9FzLldBSlqxISow0FYLKST7PTtwdw
isWhQgBoUwYIz7297M9wLKnw0ahZqhjgBdeB6TC7heroxe5LkM83RWv21cZI58+xFSG8zeYOR0k0
HEyG8wm2VPCIi7w8eGAlQ8vvxZMSc3OlV3GPFRjeDVqvI/+WVmCaBrM+2qomApfZT7vVk4/Qh8SF
I+j1fC2nD6cpFRBgC+tOsttIr9Nre9wr2xj2gxL5bTKl7vvIGU2MfTv3QmB9BrSydLbgHCJMifKD
vTonCG76CGWXEc2nAAR3lsbXadJE16Opf3RHK9sjUgKBBM3DIzlHuTEqu7tLpfXx7e927jlo2CxB
99Kpp6p5ulDqKcpcfWwHAKtC/gFsq4AcRPfvsZKx+lPTKMoAEhhKsbPqYXonDE95+MF534Q9lJek
Kl4fnuR2i9YbYeDChVyFzGOROiyNZzVveoqW8rpbB6G5bTkV5m/fBsCFKGlway+Icmd153hZgmlU
wVB9P8Rf+0nrtg3wnQv5xrnppXpNPYjYYOGWr6YXH6zA7d1i2FPg/oCoTrQperq104xgzFjczq1z
PXqDvdHM/spps++UGy4B4c6ksKSKJFWkVcTWgKJPP7E5OV5fTAnLOkdDyWEl4bFoxg+FbdUhtb2K
JkBg7UfRlZt2mJrrKMPLoUrjdlOmvX3hpFgW9umlxdNQsaK7Q/eFtPr0aXJJ6aPXnH5fpq71JBs5
b4euii+wCc+sJDTeUVNbep5U61fXiFH70CMaRtFqs0aIP27et7PbZaGuWc2FN3rVdVkoi0uxbZEk
JXVd13KGAUo48XQNna2s8RoNyvRzIa3pT9dMEyLmWM1V6CKh3BGyyg61fPxnzLLs7B3c54xcrq5y
G+BePJdhF1vDJyV6Q7vGTTBTKCUUgggWJsu7yterJw+Fn59FX2HvJDDEzXqdJYPzl3spWVpfxctr
UYPjeFraHYBzT7+ULoVmoxuGiQ1gsx1Zp/9lRJr5RycsbPjaxH9XRE7x1dfy+MquBu/OlpoMkXGm
eZQicy3tXt2o0jOnMMv1gJcyvCPwWxDSCZzytw+y9bJaHpYyKBUa4EYLYOD0YZWUmhuNXb0fbOFt
knn2iFqG+UJ0t74mGIW1hIgJRWvko9ZN+8hTi0BAVu8BjcES7chxikRWYZROXwVAkrff6RXYcxmO
+i7EMjD4Cwru9KUIxvw2WVBNyBf/cGK33c81oYlhaPLaUmNx9GenAVNZW+/sMbGPuo6paVBm2rFx
6u+ZGrhNzbjZBRU8j2YsvZty1K+CTpsunXNnpt+kq7xgetHxpv9/+qQFALukJxrdV4mb3HtTnd5a
RRK8M1tXXRlaRXOotSKFEYWqnqBjTk+ZVy1F/wmISmZn0tzMTWW9mwP7kir6uUfjAKZeRnZBGWZ1
4IgJO3RHlvV+xKUdFp+V7PMqvmTrcGazEP4wCrwC6kvrAoZX6zjCRBIf6kkV96izN3fYTPWbLhXO
nYyEe4cMbb5L0NW9kIO+woOySnASwEUJvDlg8DXzKipNxPewOtkXTvmpdKsgjC0dHRaV6937EYew
+6iB/2o30ReZu4gz5+Nw4fuvj1t0JKnZ6z6FdChFVFhOPz8ezo45eFa/72dcyFPlNte1onSFksYl
dfGzQy2NqkWxaAFenw6FBKqWtj4ya3Pu/2ryybqaqvSzW8pLPIhX87q8lEsyQHJFRoAa6OlISIVX
pfTKfl9H+JDqCa48Xp5b791Jxbs6R6llRDVvGw2F+pDrYt7Z1m9zCXgGkuIlMgsI5a311eLGzLbR
B91+9gFdWGnZclm0lw7PM3O6pN6+TfVVxyd5NaeZMwfwJqMOpqvIwVE20YYMqbspSf63b59p54aC
k+Uwr9TT6bCeTmrSgMbzKrcDelJwktlxcV1VU309Dpe08NY7cpk6IKHsC4rlmCGs1uTsWOOQxPTb
E08Xm1ijzdL5Tn5UuGaH1mw1T5j3tntAQpdMMl/5hi1DoydFpZmrgrbZ6iXxa7PUIFW3j9OpwzPM
MkJHdnDqg1iFRjILCrWJqN83yZJ86/PB7QCedYaSN1MSyGNkktyy3Zy9ZZU59ob2/KGORHYh6Tn3
LRYD9gVos0Btlp+/7G3QwogS8KR7fQCR4KJQf1Cx7HdghZ0Ln319CIOYWDDWxBIcEbTxV1kvofzU
4S1f74NW6pvJJiDqhujShfms/PEyuGQYh7oYddMF7gYv9/SNKHiCj4irpYo+5smuUoH8GgEsn+Ft
Z8Y1/fVabPLcCeIvYjKVEVLLzlI0Na0hQgbXtbZJnU8lKnlWvtOLxDwMQ2y0oVN3MElkD4U9LKui
h6hGjX0EHorrSqiVntDg3jbp59aJyIoyhP4fq4xCM+X11gFrlam02RSu8H/yN/Rfjt21H6VtxfE2
65te0FaFAxeymjhoGk3/1DltS1iROQlgU3vUsp1ZKqfcB5GDeIcvjO6d0xtY65r62BuhZqTVTa3N
at+I0tnUfIXbsmswDKRXEGebFFqdDEu2w0Nr95h6vL2p12ER045g6nL3L8zO18d/kNmDnTlyX1T9
uNWtXB6GIMSHSRqpd2Gs5SxafWLCL8r3JOsAqdzVJ0YjZAKaXco9EFe1LQMz2iLjmwOtoUUtPS3a
ovl56XZ/1v86HRWKmov36lIhIu5bBRGdhOIJtDvlDRsNeGhqF/m2dNViPN7PwYNTF0FHU3DIwPpG
/BiFQ6X/cLwEL+l5gpeSulP0FRGeedhNbjrd111eOQe7aptkb5so3EYqcnMaU8UsdyOa+dOVG6j0
aYKo24daAot7l9ZtZIYCb4ddFCRopVnk5+NGy6wRHyGSP3NLmxaOvVe2MaxoIsZu7w1xmiMUYeio
z7P+8xBzsHHeDX5qTVcqH6cful329Jbc6spebC0nHSsshrG7DxqbGif5uQ8q7gUHlsnbK+e5f3oy
sQGBGbsEAT6uWCLI0x0r6lYvNdnk1Dv4nJmW0Tctu25+TGeZl5BKqjw0dWUJ9lCetMe2lVZLxazV
vs4FslRX+txXv6xuTsG3USoNu7JEp2lKMs8Lo7rvnjqgww+60de7oJmbdmcbkWscULxinsreygfY
3It9wyCmqnx8+/Ve5d4cQyyWxQrGAgDIBzh9vSTprDbvVLpv8cOGnNTb3by1La1+jKZA8/CKTAO5
ybWEe6KANae2/SiDYiNHyGO7yrcNKtVR9c+Q8f/8GP9v/IuTpZjiSjT/+E/++0clJ4C3Sbv6z3/c
pT9U1VR/tv+5/Np//7PTX/rHQ/9LtZ369Ze7b7L5y74TP7+1aSXWv3PyJxjpX0+y/dZ+O/mPnQBo
OL3rfqnp6Rc5afs8HM+8/Mv/3x/+5dfzX/kwyV9//+uPqkOIib8W81h//dePrn7+/a8ENC++1fL3
//XD+28lv3cg8P5F0e6ff+u/f+HXt6b9+181728uErbQkheCMH3CpR44/Hr+keH8bZG754MCTSWl
4IsKtGwTRjT/hh4VaviLoekiZsZahiO7/Mj72wKMWKpaOAlTCQKI8V9vfvK1/ufr/YVqyyP2NG2z
/OHTMxAEKX+I5g8p6MLMeGVp1o5xZ5XJnaYG9W0semTS4ab0v7J2RtwBryn70TEas9rmSo+6XVN6
fXVDjSL77vhdOV3lbTOICzf8Ktx6fiaKBbT5KBVQ1FyFWzTva52S1t08TfJ9WWjOFzlM+E+7dpR/
DYJ4+BhgafmH43SGcSEDWl0//xyaRilzQTgMrvl0kwFb06Ley+6EzLR9HAjndiijNNTMVH9sJyP5
/mKh/OtzvJz+c8Nxy+FkgMP9Ugc4Hc4qR8v3igzv0yLDkDZR5Y+sTsXXyK/qbe+V3s+3x1se/8UR
+fx6L8dbnSFWprmqYzzDnJOdn+vyyq0b/eDT8dy9PdIqSvvnSDT6iF+pikLeOn2zJFWymub8TitE
e5dpOdWlZOovRJ3nFsozpYikhurcehCtyYLObdI7sCsVPpWZ8aeqU0X3tymuzKitv3e1i+Bm4V4y
Alzu6Ffz6LN3HUYlTFzNY0OfWGBYeRcD97Q2UtjWntM/fqKI4j+JsetvwHn1yBS52lOUIeAQ/huz
S4LFEsUI7lU9LfDUlDs64+eVvpMqHQ7xgND524OcWZxUAzhigHHaQEuX2X8R0+eO32Ztldylfur8
6PRJO6DimGENnSd3JrC2SxfcsthXk0ouvji+M9xiO3M6njn6WCU48R1eyXiQjFL7o0rN9LHSreid
b2rjl0Uv/TC5FqXXLtebPVlo4QHoF5dY5We2Cdtx+R/bEsDu6vMCtObUjOK7Fn+mTYtSzBbrdBHi
jXJJsuLMSLAGFh0GlEzovC7b6MUcd0rLRRl5t73Zxn8QemVXCuPs/YAL0fHtr7muQSw70oLqCzQG
gSggK6vpLWtOMi+zblM9NT60TOVXT+b+dxnkc3c9eLH7yYsSVOW7pMy/RVqHbAswiuFCNf3Mzll4
sbwpJYJF8Pf0hUcndYR0jVtTLj5UAEamjUw6+04CWNqV+jzfTUZcfgK5Ul6VhX2Jn3VmTQM2gRa4
VF65Wpfv8WK+S5AdXm9Zt1Wc+0dzAuudFyTIWT6pfWSI+Or3Jx00qEXth8o3MvZc/i/H64A3cfGa
t/gnI+ZaqhxESucFFQqItdf9MfTWeIvhTfc51XzjqEXC+ozc2qXQ+Nykv3yK1SrjoI+8Tpq3amzl
gzlN8X2QgSPTMtN9pzsNXt/Z1B+mKpCH1gouVb/OXAU2vmnoWCwVTVpyp3PgCoCxw2zctmM5X+et
6RyNPjbTC0fimZ0EcAZ85RIme5yMp6O0qJ7pUhq3QLPbHUJt5qFNSn3TGKK9UKFcQ7+WnbQUaCFm
EaE5hGOnQ3nxvHSdjNtAzChL9wlgoNBLkhZB1N4nVUhidTfpzXCVmpO5FXaT3zqZBgSMhLr+4GEV
cO/YtXU/FkOWhKaj/EtcvWUvr47SxUzJwsOLMu4rAp0vmkSznfHWkGq6HVRj7wwRFI9mOriHKU7G
p9lT8a+o8uSlBb8s6NORadtDr1/AAtyNa9x1kLSA/TX3RkOt4QHpdcwBUrvDg9NtDnSEh02yINjZ
hdomE+n0jmdAHNs1q72HhWYUSt0fLkQJZ06+pfvEd6LIaxFSrk4+a+yGCpjcTa+qYh9NeXcXl2nw
Pi2luXW9JH5SVCiPgTEhq24Mxj7tnP7ThYPg9eW2VBDp0S9NehM8xemayXC8Dyrh3WhW2txViALc
mjhS34Opw1DO8cSTZkv7MGaZeT3S7NqUwhKPiKpcwqmfWbzPM4GMGZMBtGi1G7NutHqjs2+issl+
Ri51ndgZr4xcuNuunwq5mcqxPcStqo9Wrad/Siuy/rDR9tsY2JhdJSDIQtHb6t4fJvvSzjqzeuD+
PGdKJmHjemcZqVkygdaNY6axtgm6xEGAYrJh/Y/dXV1+i/S5oAjiiK09YucxceJu4i6qbqKqTeqw
svrp24UPt1xIqwVtgumnHchjoUi3mq/Ybkctn/QbC+lTACZeKR9nFK22siX2iKUsnqagoRnUNd8S
E9is71fBFfY60zs0Q5OLCiXLcK8fB9khjjpKb86qyCFxGE8Tz7qJpzw+KI/6Q6hGww67UbW7uWrl
B9ue6Iv1GkL4UtxrFnfN21Py+nCBwuEs9VEqLZTPVtupa4FDA6W50Xu8m9O0wOnb6PR8Cww0/9JN
dOkGo/mSIwd2fHvg58Pj1cszJqB9A4rY+jZNAachzWjcZKIByKO16aGPK2/vOYX+rlCB8dUYffUr
KBMOZHySo6sxKK68zLdDk+nZlmXQXjhbXs8FyFrmAWGkRax0fbQUQhsjMNE3aVXN33RlsFTxfKRF
n8d2s7FaF1C/R4h3dCP1m7hNriF6uVRL6Ugu1JPn1sGLWEbD+jK3guzGN2T21A7JdBCFmX+/MOev
b29GQere4Axl3tcRkwPb06zn5Gb2pup+cpv+SpWoQ/eqT3k/z6ZVaHuHrMAjLMpHOywdaQGPTSzA
s501f6la235WfY93bz/ZmalfEGL0HJ5lNILViVpEsgAcmdwwO+ZxrIzyvrSDFDi2GW98gTHpVCFl
waa9cJSvqsZMO51Z4lfM5ujpAY07PcnzFr1+UWrXvrsgZcfKx/pYDr0Qu6SrZLothihmweEodCnr
e+59nq5/6tRLhEMMv3SjVq/cAniy5zG5UbQKbq1aw69xSNsNrjefmirvN61r1DBJxndxX7s3A3Xs
vaNNDciVLAulpvJHVZcpeiJR+x5M+kOAN+m72XDUXVnjuQuY7ofSuw/dkFnXU4ZsgZB1sFEKpCSs
zOxCrPA6FocmZVEMX6IFArZVVOqptOBM9a7NetkfhVL+dk4i66CAiFY7y5zjd2+vmNdLeRmQxsJz
5wjcxemXY7mU5my7wKQCnJ06v97nOU2ctwc581bsSrR3gQIsGc5qED3NMBjKnOtSM6LHHq8qjKkE
fZPJMIopHOZEe//2gK8DXwR/QAFA0qZbgSTd6VtRZVdEHeq6BSkBWn/sd4j9omfgCPPCqxGqrG4f
alSEvM9afhQGAJKcjlWLohuzwt2ZM2bAOKg6ZrVpYl181rEFFBsfFQ+Jo2g5fzYlJ1c4s+jMnTdY
vbhyF9FhE25EAuOgsY46aHvzCLtAoRMw1gmWWQB6HoyhScttJnz3UHjBGF2VzVT9RJGm/KWNelO/
n2wznzd2JyO5aerC+jSoIr/trTb40dTNlGw9I5HfjNFGj7413XbYocyMm/EQ+cUPJTuvDCUaV0MI
gjO7l3yujpy3xcbNxLol36gRO/cANmm8qZqi+NHG5nxbGvXQbIVvKeTxqwbDqW4EoxcOssgfPcwt
cngM+E6x+dWfdTGPN3nl9VBtKpByYQcN488Gk9F2m2B2/KvysuyJDFX/sxGj+c5KhyIOE6m8YROb
hvFdtEYRb7V8nmXoUb76llWu2UPz0aOv0NamMaxEUVjgBfTsRuR2/g77k8YPQZFrHygCmMkhKgop
Q9BkDbIMGZgq1FFNIw0bcyyHMEZrKIS3kjF5VZGGreyqq6wLxMbMau2XIvn52ELSiECCQ0cLazkZ
/c4TRWsc6BJkSPMm6rPZdaLfBkY7AOxK4rre1XaUzKFpZUEfTm2GGbTpqjRBMy9y/rQSXV3rfeH+
ASYWlxSLi9IP21LwKxVq2/ZGT6cJ0Yo2liqkXTTcVJo9p1uwUUGzafUCy7YCzdytp7myI3ESyRBi
tRMkYSO4CreN5Q/HBgH6MmzrJNFwG0zLauPUTvRQqt5KQrrXab3NtdR8tKNSSw4q64drvM37OTSm
qY43AO1cP8yl4nlqHZLcLnJjp9okeS7HvRNlvrdNLRfn+a5JsPbVch9qlEmbToiWtdVYMF9CjOL6
T2wG1FVH3ZkyxNQUDSNL2dOV1VjlF8IqU4acP9H3zoFMxBvE0JdLXNSuOtNTnzgaxxGs/2h9wDks
+SNp6lHt8ma0fqIwQU3aSWr7CctaEzmztkrhIczTODGT+rzUqwTCjd04Oe8H+Khf0Hdi+C5Pajqp
gEhvCr8unEOfkjWHqu3r/Bj3KkhBDgdopyZ5BktHa3BlChEqoLuEZcn0Q7ppU4d1WQgzNOLKOKRD
Xmih9GaMHQoFU38bY+mtbwwtEfBtWELdjZ2lVXqIM48AHV+IWhyGCnvzcFLOgMe5KgmXyiHIyo2E
plhsCtCM3bae2kjwGaqA9mGc99/drPf0kHZ98tUDkNHyuaxC3weqj29tDNkPwejSlkRQJPoSBWWO
AJOIiwdJSAjpqSoNF82sxAZLFgz1dhBOXF8ZdGKPo4JnjX4K9MzdjChpiRuHUDeVzFHFrfjI/S71
9ei77caZ3Fm57ueL4V3lbIcaP/GjWcn2S+T7WfvgtfHwBMzbRAAzSvsW34w8iykL+NEnIfGERRez
qnFgG9Cj2xZ2ynETDV2db1VtEUAVsz/6YSp9vdy2ad/lxFp6ZYUoiXjljgsTJOQEhGtXzJGP2S6Q
Iv82R0vFCqe6GgBHQnS81+aMk8eOpP8dB4+EQIjS+I/Zy83rUq/9D1ZmY+mBGSsqs1Wea+UB105T
7VTt9g2Qhtj0NkYnm/cuWg9qiy6kJ8PW8DOLYpngnC7qThDWogWkwjQ1u4+YQsAFMIZKZNS8M+KS
zhDT/Vxq80fLbzh84t4sj3EGu5ysbtD+9FLbmTaD7aYQwJxRe5eBuIxCFxtbQHz/j70zWY4b2dL0
q5T1HmrMw7IARARJMYKjxg1MEikADjjm+en7g6TbSQZ5Ga1u60WZVS5SllJKLgccx8/wDziFArPQ
WyS2ZkXHrL0qyxvbgH/mIyc9fmIEO36x9Ebf86Qs3bcTV3zgBQy3ceSodzri10bgYvUzB1AV1HJT
ytIUG9cWHjBlY2o9f8KUqYAWlzp3HjWt4y8ls4SgNYR+aRvW8sXrScD8zsvhVxrD6mCPUi9OkW5T
qXFYpmNt+8PgLjKcTW6WYBwj48Fyx3RviEJYwcwOqzPob8mdbhrVpzZd9O+DWk4/Jkf29sZOFPkB
7W8CkWi8j4ptjgcYDq7hx7JQ7E0BvKn3hRkvWCtKrA+CHN/Katulo3qjJsi++F3u8WYwarfsoKlM
RNvTuIV9SlquXJeu3nEBdjnCLJ4hPumANR5pyEbXOcO02Qeqb9+WEQEtqIG4Ml0j077MBW8uNBuM
qnYk9xWQkXHhrrRdK4rDRVXrn6NKjnhG7B0gzOlaLzYVJvR9mHYwb/2BQ1mGVd9k5UVrWeNnb2xt
azOkg5Ofq/SDPtfCy4aQ76rvzmeEdZr3s5so97PiWBu8Coxkl49ypeosnsCKsyjyDxm4NWSq68i+
UpUaedleVkAWxKR2WmBLB1kfOL+CQ9/P2iXgV9r2QpmqJhhnhdhtWUlj+Z0SAe6ATVg+Alo3YBCW
3LvBjHxSHziN5Q3nFZjci0WQTgBuy67SkdHKo2UP/ZnGjYOqBrDY/gKYl55BKcHFKjC10r1qTGwd
fNWICekgVoyvpiIRriIlWsqgLow5C9E1Gb5kjZ2ej3pbDH5tGEURALhRbotc1rE/63r24DItm2HF
TsD0cIdwXB8SSRMFhSH7lb6yiJDFcyWoYPv8AM0B/9R0mqFFWckCvxjnOIoXdd5qCGGQnRLQcutH
skTxAcx69WNMm6zGkLbPbkzpKN9Lw0PRx10KU4atUqG/1PUePSDNRIwa5ENdE3A8cWfY3XSQRHlm
WmTtXAp918C1jOJW8ReUsC5UapLlIoqcUfkkSwuXFNT3vP58Ja7XPrCaqEUmKlLMvUb8ITOcKSuu
ET4d1ADoSZnFvupFyRhOnKghaEWRG5us6lTd10uOpj/lotT8pKd7vkGwvP9olxGZxVCnFa00hlIb
SKvN5xYiGS6JjhOLbePYyadUbewHaCcplK+B5AcTg1R/MHtnvLEYFrp+omP06ptobtwMkaMRAVHi
xZ9zlqrrGwVPMIhQSil8C/Y+/Z1lrlR/cGJEemvXsD4nSop/W2y7dzjHz3czjdd7Q0tM61wpKo9b
lAOPX4QaVenG7abBCuJkqN53KkCu0DHo+JtzNj9azdhVYTcY1j0qeNM9ytlG6tPMJP4teuQMvqNW
0VXC9GbcerLvotvaauKRsGR1a55lRdi8GwtUsxhjhiEoHOFp2zW93ivkClUwiWK9e8pmuHHGOfkq
sREPO28x966Oa3ul5V2yI6MnpoxjC7IRyKx+ULxxWLZR7WVqkPEzXyHKNsgoTqoL9Zfwu4chO9wv
+KHX50I1kYSC3SNvcqt0dgSZtNgJuJ/LJo5sGgHgEc3CN0szeowSVd5WuZNsKrOoe5R+YDyGAAi5
Jw3C5xi0qSJt1MnnevGF4lS4vMtOAeQEj1zb6GqWLSS6vfdTa+vKDaaolUCpyoHXN3uy0/ZeZurx
tvLM2Ibw15kgGvplhS0tkXVX5EP+oUr4XduMK98MoNF3XwZc3RsfUcJavseHYl6CpktnLaA5aj0I
LN1BtUwypXHMOwltzW2/k+56agDmMS623QzmNRhAFlFnI9jWh15nOp9LJaUpoNiLvEcKxCJNw3QC
wvRAO3qj2lH8qUpHbc/4ePk6uVP20ewK48LN+6QJKn2cbz3ZuENQDm2/s9FtHn2tWiCyefMw72za
ppCnh/Z+KIW3M5RGauD0SLZ2RqMrm4LUy9hDh6dOcEQqzqrUci+5b82ECgVudhomLYoexpkY5JT4
DDfK22pphvvCjBGbo5xe2tAds+67NMvhy5wX863kUOVh4XWi8JWpR2PTq4vOPiO8RqR+K0YsWERe
v2cME8H4pN3M258rkJIC7fCHJu84DonZTvslZjObqm2HL1hixhBKtVh/mGYsJIMR+4ptBbeMB2x0
0Z0yW2UexO2cHZhI5z+dRahj6KFo/7nUrSHZKKkm9CDWYN5fpGKa4ERW8zSeNQ5yvJRXNXSwsm6Q
5XSrOgMOl081zURvwrLVqKYGAlVv2XiHJuqMCqDZc6KGyAJVhnZN7C95JEOrFvEjiDFnCLh77S7M
O2X6bDeiN3cOhsM/c23QzyGoR3S+iEdf1qHEIenmOT3nLYwb4nuBX5auTx+9hk+7zVt55cbosQbN
YibjpYFp8F0UUwGfObU7JaHhDfZ+gfviBuR+LYbg9WxSlPTx96TBfCswq1K3Qy8B0OG3Zoz1JWqv
uCOPBThCUI7Kda+bS+fXMVUNhiP2+HPJGgUNsVlT8gBACIKkdeE5Xwp+Zj+PdXvbDrl2naOMRssf
d0vTr+3I+9z2BAlMCsCh+cOEgqJf2YnEBCrulc/gleaaq5ph9HY0VPkzA9B6XwtX8Ox6J81Jl9BC
82srR9cL+jPWYMjKiSlAOG7JA0eQq23kOPYQrqRVXFgNE9ptY/VkzLJMZ/zmyErXnM8kzV51vIZ9
U1li3KCiungo0yTeV1NvinZD76XKuFaU8ipuYmCHTe2moy/UpjosxHjFn9AgWoJyUuYvXWPURpB3
E+6RuH249wC1mmarJXr84VfD5g9Q7fp3w+4II3f0n/+nkLnqsbjrmsfHDszcfwWg3Kpc8j//BUd7
AZS7fPz+rTiC1q2/4zdSzrDf/Wpe/QbHGdY7iErAawCeILLhrbS7P+A4w3xHBxZLMIbmzIh+dan+
gOMM4x0jEcDDdBMNJlFMgf/1t3n2Xv4NOO6Xs8s/DddVBY+WtwP/eWVMAMLnL/t0fE9h7JaxzLRg
stOu2Yghix9yzxiSgKQz26vKFOOx22VfpFPOO8WZG8HAKlO+Om5ju5tcxLSuBDc2N0Kef0B7I/pO
XHbMsHFc7Zp0KVv7Bkq0hLKQxdc4UztfzxvmSGqmZJeYQmQFCHSs433ZaiRes7LgdE2/wi34M0VE
LISHU4UkT+PPvPasD0XuiXsxFNl9VAwE+GJRnLsSZijF8WBWl5TX471E+/igDP3cgRpP48u+0Tqa
Ok0eEWpsHIngX6uNP1hz87kztCgKOq/xitC2+viQtItTBY7d2h/6QVfdsFEKhGeXqq+q99owgX/H
dByNgJ68zkdBo7JJp8bsS5xWD/nYZILyvgQ9y2e6qZVRzf2BZIsYVntxFujxqH41l9nYO/ZUfjIS
7ZBbeExuFFNoYO4jRDJco3c2JA0daspJCYrX7Wrdj5h/TP7am9VI6GYUpJAsUC8qYI0AtHSZfGVS
RMrEzT97vttrneIzSjIUCnU3NwIthnwZ8rM1nGSlLoOYQRQuf1o+3g2EsEPbWuqVoSpCYXNz2+Io
7qFbYHYgZ8OEOy/aMRqzbtO2mL+6biQ9MFO6OYEJWASxFz+/jcxLGlFAsacr0Tc0PIAzcE9Qc2Zm
aJnYVJt0nIpQH0fjSzSN3hwgalkqAZPy+qzXev0H2HjyazxE6+3sadlPCe7iIU1yUV8sDaKdeHcq
9iOPC9UxFRMoye2Qpaw0y3NDn5TCr7xefm/mFqlgWxXAxM3J82a/ErEnt01qJiIUtod0Qyyy5iZt
F63FkSY1rDBW3eheNZb6Z8losQCH7HRKQP3f3pvVIu9y8Ix5CLQElWzbqOqLhqTm8zSPlrmL215t
fg8F/zua/g8i3r+Ppf8JcDnuv/3Ht+LhP/xvzff+gcH2Pwhkfu8f/LGtASUGb4CUMDhBEG3MB/7g
j/klT8Vpjl9cYeUAsv53jNWcd0AqQSuvgpIM2Qymb39irGa/Q2Saqdqf6GvZfxNjXwgJE95N2DyE
apeGCioWz0Nsr1eFW4lmDvNBOnfp1LdMMty5DKBUqd+NytN73xqQix9Vrd8Xi4tOKtRyKplsSJxz
ffLqG2tqovM5XcxPwK9bIPvd1BV+2qnL90yP8l20KD1m6FPhnlCZ/2Ub8c8FwRAcEShyLpgcQBZR
nllhH09nsOoSIYFijehoWvM3klX9LrOtWaW/BC8p8bzmozYkul/SsaXskABO0n47qyNaSys+7Zxp
gwe+mNugpB0GBMHvkaT/EEP2yKTqHBzNna/7zhg/G41Gc7zGwvt6mFJ0x8po2dgOWhm+kLixLnFY
qFeIX1GYqwhf3NhCJJeRXmTnHkTSNBilCbejm7N616bqoPtPzt+f2/MplvloDvXrUaxiy9BicZ2z
fvFenjwKMCWDzMnB4I1YUVB1iUP/WQXFUamnJJCPRrC/loKZDR0CLCESD0dPnW6uqXUymyjC5maT
F5V60SqREujewBCkjZxd3Be/h4f/P+LMf12iw5M3/iJ7+8+m//4sxvDU/xVjvHdIXzMRXDULOKSr
T9WfGOOo71B9Qp8EJjNgNCSg/okxkBwg3oKegOOI7KbLH/ivGKO/W+MB0+5VkNSxyBL/Io97oW4E
3crVoCUSAPnTCIVHXymt4dlRMicsRk3eWEwebZ9mzdlIcEzOpTbKc3tM5X3vKvGFNtf9srMg4gWY
LmT3aVsNFxAhcrr+KhOuPBd+OtXaFY4NVR8yrrcuGnpRBxvG0a0+usXd4MLa2zL6in5/Y/99CJ9c
XXzUbx3D628V197hcfyPV3g362/9fSYBJ72DgowaDbUAfPZVdfn3keR4voPAvyrirS7d+krA+1NZ
KOo7sO5oqPIP0j1YKazH9c+ZVDRu0vX4oLgEJ4d64K+Ki+dgBMqK1SYIlgk/UGFA7Hp+JkeD2EjO
5Vy26EYLv4OG9rMgI/6dHj2jZz2NymuF8s8F9WsZEOxITQB/VNcc4PkyMlpKJW8r91IBx/7BINej
u9+VB3RWi0+xopmfyk7Rzw1Nqp/qxD6lWvNyl9AquQ9sIETkE8ewR6X0GrT3APUX6tLttMyVoZzG
2ycH4JWb57VFABeDaV9F2YxjWeFEdbq81KBj6B43Dzq1WObouPW+vcrz+219kkjrajgfAbtaf1z/
Fk/uNwVcV+TNabJXJzolVDxys6zjH8WVfyfs9Wcp0i5EJlS4xyv97OlSWV9zrJs+2YtZ9D+80lW2
qmyMU6pvrz03eK+/qGnA6Y71w5BdsWYPuvB+GmS3SUakZHIr606IZh8JF/3ajUORY6xvh2zvmGKW
Dm2p0OaHreKV1b7Fzhygpppvy0h/HNspD5uWWtnoe3dLW7qEtriUm0ba3gl06SvbxUkdph2pA+2B
Y30qZnhmhHdOsk9ap79IXAm4dHHyEwSH5xCZ37sFZ8xGiSQQ1ddff3JMvBk+B2lgsq8z9WHk2qN9
Wt1YlZsy4kFj+O1D+dqekKghlDiAVK1jdGrPM2cqbEPS6c1+1wuD9lg71bu3V3nl6K+MQ2jZHH2+
ZGLp0z1FTTrQQWzE3limaAeoElMWOT/S6TzlJ/xiP3iYoXYAlgmoIUn1EcBIZo2W25WQ+67IosFn
4fYM20vtRMR48ZIQzYPShNYm98B6CRxtqHMBCDDA3uvL2sqnxfNgxxUWL710b0rm53/7mlhvJajx
ghDgwVb8+Xqzht1TgxPuHvnzLExE2fmAAv5OnoajZ0KGg1OuAfvnOa5319PXVOPRUbvClPsJiwCE
iA0GBlVmbN4+DC+/51/LOJSMfNKwVI+iU0l3xQR5LPeVzSinmZAREno9PaTYvW4T4FJX8zLcGG7d
/qyA3F9F+lAE5VKeYmm9PCtof/A1A0hD04RM8vl2kVzGvjspkr2ZmDPgS+UhUjD4enu3ryxCHIaN
RpnhsOGjN5dDfe3rlA/Mi7p+ExXM7GYHfeP/t1WOtlK2MXLcxpzsOx3GebJ2jOLRbU6s8uIz5kpZ
Py7yDgjJxq9u57PQNLm5qpVyL1FrDmN7nL9iNY2SGDob129v6PWlPD4t1DpQwFx//clSaumObumo
cj8DvLkzUHSKfL0eu4/ZqsXuv73YGn6e5TgoOHDtI5H6W1v9aDFaXvHM1LLcyya/nmgon9eTSTeQ
UbqmDkGOlDo6F+NwIrV6eTRY1uI5Qt0mihxD8Y1snoYunsq9qzGzMlDkY+yVZX/90lgFkXraMQRE
jvvzJwnWWFQKVn77mllJFQxIccv39dJGIBc6ekTnf/0saezwCSNlgjbjsewJBMGlHeDi7Z0Wu/dN
VC/5xzyhI7yV7uIeYmdxH1A4tPfwM9NT2hgvwzLJCDk3jX/0U7mmn+81bhwcWSan3pddBwwlm3IH
XBkqaV+SJDe+JrmKr+Hb+31xUCFEQpXi+kSxiGWPHi9Q0qmtY9nu4wn9s1zN42twJyKwIs06wRV4
cV5YigSE+gNHV+7To90pQIMduyq7PewO/ac5ptqhUtuTCiqv7Ij8hpC12pGvjLvnD3Gc+3nR6HDv
l14b3pvozGzRb4nPYyWKPr/98F68LzIPqhNSOr5x/EqOHl7pZY2pWE2/b1zZhjkv6WKcaiaBLrg4
WjTuiQzula3BZ6P6og9G9/FYzjyG3mIlXtvvFQwvztvK68KiKcZgqibnxMf9IqasW1sNkEgO6GUd
E3M5es2kZn2/X6kR3xhRiECJB4lnoDMe0HkHJFkykt04Mrb2bz9VFNeOA9q6OGNQvj/GJ5Rtz18h
sFHwN7Apr+pBmcybCVERc9O6o+XeoEnQTNu1OtX9qV605TL2Gt28kE1RlqovKm+SW1FX6MVJTbbj
ZokW1Wao1ORuqQZMRHvGGD0i46EBbFI5pzXbGKHViAQYphFPIgTPEYFHK1Bu6mfDzM8yoNZ62AxK
2e6kFjcFaihV3Yb9lGq0+1TkXwLPK4X1tRGLhNC7AsDBiKbZddanVGN6WrX2+yJqU5H7YHWq8k5L
e4/ZbAXeZdsMshff0mwYu60x6GZ0DTYs8a4yYbU/YchpCFJ7uZJcFqVbwbApvL4D8RxXiEpbsex8
s7Zz9czoJCwkYfbt51gujhNKl6HSJWOYHPjQZEjh262RMNrPbXe4TLW8ulTVKf/YdU5jbASlQXpv
z1YKLpQQ9W0y0Io9JFlbpVdJm0/zJqX9/LUln/+EKLaT7xYv65Jta49lvFuyMeo/5VmdKZeTmIRz
PgEfwTh9nqNIuxEj2uR+KXF5uFrMQRm3quY53wxz1twwkYWbnaPDguoDOEh3OaudalywGEzLOEzF
oDv+gFNmd450Zir9AnEgdxvBib9ThknLw0qtxeemQ7nO9wC4l5vWrGw3MHoDYFfsRem3KlF76dcq
uL0ABot3rnT4jYda26qtX00SswKZRe33aNTt226cqMj4fof0EovZEoQO8MLHocvdJXAXRKuwESBE
79D8mmW42Epl7pViwDQgW5wR8z+k6hsIMWSIzpU0FLsLaiXvne+JlYP6oBXXx0Ajcqt2N6CHjTQo
Fa/8bi+gaeymRMJR6TLUxEwwNdlN1qT6hHWAVPWvE3VQ8ghecdSRBrXccpdHKkiaaUgqFDRiO0Hg
bjIzC1aYyNXzaHWK2OJiP2qB62WOhSO9MLKFpCepcdW19NY+h9NjgaG1crfHes4bAKfjqGmoYZep
Sh62y1jPQZt1WffeBpLRYTDVNP3Xedbqdusxp0u3aWY0KaQVoxovWk+pmQ3OhjUV710Lzzu/ViyO
OwJdMn3ftEWe7S1b6bSHMWoXhDaZLSbVfpUXGiEduEO8kW0d6eedpdrpzhJRpXyzB4nueuV4+RCW
ulrmu6FNMRNy4ty+oX2T/MI5K5oKAQNmBpJPQBcQgarKZrdgM1Gdpxm/GS0tN803S9MBNsEtOFEv
0JkBGWUPeZ0wX4Y3txl7tbpmCDnavjPSVbpqmwYD026odPdzjHuvHPCqcZvi46INdvSwaF0RfwbN
qY8NSL14qphFqDLpz+H12wbtEncy2m9VXlvdbcbXPl8qFdfKLsNOq7vsgEt1kS/AYlUNJKCxfBgY
U3TfVRiUmlZsnSntG5WzOFrA2oEbq/KgqIOx7HA9s/JPlNxZFlgjH8DQ+nWDNI33fppaY5fPPK/z
xpZIO/o02cbyruriWgl7aPbl9SiFt5x1eWbmN6YNBhSr9xS9XD4tr7+w83hIzxok3KzAhqZfXpVz
NBY/pqVYpusZZx4rVJWmdKdAqGkxPs7NXA4/s3TWh1sPadDuIAST7MeRTMbYVY2S6I9SV5m+E/qs
ZbkHIRpBPVCVuB0uahg+DcNdJu/XaimLNFQ5BGLTVn3uXSBVz9wYYER+C30GfG4+4o+00wQyVWea
0PR+P5DWWdsO0kL5U9Yy6rUgITwLkDMAq6HwmkyoLqPYMX/AQE69bxHfdbyxW7WGol2IGIhA4Wqj
QPAz7YCDMbibw6wQpVUh02ABuJlAvdm+7k725yHH6uSSgOdEvpuIJAsVvCQOZTt5zYZE0jVDpx28
jzKRLjFaacsHzysq3Xc7QAzvQYQttj+VuFb55YQpyYbUQZpnCWBf1e+spfICL5EOr01Xk9TPCtX8
WXTQLf0RHr3m9way25sxF+lXbgGj8VG/gM5VKX1ykTSoQKCxYKRpqM9uLrf1mKvXE5M0L3DrfgVD
9LBL7s0uSX7UEi5SoKI4ml7WmlcQOV1iO5C3rlcPnQXZBkohXJqQ51Kq4exOJgCINq4eurGNtLCU
PVSdKZ7pYU1KYtrXBWIHzZmXzimQhUmps26LH7s375po8RKUGBJ1jDF10BCAEJ0TU8Ay37dDqTea
cu5OVGcBWmU4cheDDWx56WoAc77MJ68NSVC1ePL7WhDzbGlZN3UziRjUW1/cVh5pGcFczearRHLT
h2VtteZtX7hxAwEwF3xiKZ5YoTDGOfWJBG158Cpj5ANvRs8JTau26zNQK1q0G53V49dpkkG5keDj
cl/WavWVi8S+TnJ6oiDDRvD0+Gf16SYndftqk53KixoqlAHdCNXChz5R60tzigcHo5wk15cd8cUS
YLWybJiATKd9F0RgMovdVKPzC84xicxdNpC1BMNQAgImZve5TzAvgFhPbZScKa5ogII62miHObLk
UBLaurPV97SxoEJ4Cm2MLTAb8XMedJGe87+nd7Byu49tA84POtW0Xj8JSjMZWMBMiQJzKic9zFKL
U2OZ8FxvC6Ou0WpFiMq6q+NowMOw1VrCRGsnVft+KvLqwVpzk/NhKJwCwlUiaIpMccVMWOczHXd1
qRnzXlPxut5WS0HMQgNf7Xe6HICEmCBOZCAFaXrYjHbFsBaE68fUkY3pG2Xp3BULzBS8Muq63Ll9
5D2kqcb0uG30kZfXRbSFm2qJv6HHizXxTBqIfK+APeEbMcSmE7X2qyk4qBdz1QxFT/qoUwFcuQKN
TKzBnoSTkirg+ZNmo0TzKbH5V1dydXjm6irxeuyqi59uDKnP6fceHh4BTC5OkyWNgH2e6iS9utRq
N6dSLwGGYBD5tFtRQEgakILs98s4lGR/qvpZRWrgIm3N4gRi4EhwjSYdD46hD+MYxOQpZtYq8Uln
pNVtXAJSfcB9E44Q0ElgRYtiZxcoosV7FZnj4myqsKr3s9SLTB+ig/7o1E1xVTeZdoN1bX6K1/lK
YYo8Cx1xrL3hrh5PNirsoVV6GQOgz7IBXjqaF+YAe/5EWfOyqFlV5pAEZqTBTHedVD3Z+JIuSrd0
rLIMeQQqvp+2MGrMzdurvFKSMpphzsWEjl7CsS1XmkxdP+vWCNOUbklKF2OnorJ+7mh5/blvW/HX
JSlpOggawIYMBGkpP9/VCPmwVQCa7Edh6YHgRXEvKOjwa3p1ohP0cmscGpwm6O/S3uWH50vNrVOU
S26qewCsVJ6ybXXNr0DKJ6FSjw4EITFBKHv7eb6sgyk0kQpZdVlBdRyrsceOjGpdi7292U/evBea
1aY7pSvy5nyB1lZt2qErhmtAkVm5z5mdOSf+As+xHuv3QqOewf2K9rTonhy1M/AyV2utT5W97Tbu
xehU2tUsFQrRVhugALUUyKFoI/iXb2/85UdBAc4UwmFUjI71MVncSvBhBkEf7RdO2QYPu9Znyv93
2kjr7mBRr0MpxDwYkx5HA1WPZrRS3QjHcEyroDYnG2fNMN7ey4v45uoo6uo0umgLoO1+dHJyhEAn
1RucfY9SdhAxugpIdWqf13hKGe/FYzta6qglBGF2cKt5dvbO2Gv7GiDSFW2i4sQt9HIV/B05Dgz4
mUnRl3/+KbhxhTtGMXp7ZBqd87ofMIWjFjoRsV4+Nhr+dCI5gkyw9eMG7+BhHatBaz1UQ4LlWyl1
akGzViYfoK34+PY7emVLqxwPB44AvOp6PN+SMzg6fpVefFDyWG2uCqb2ck+j1dz+5Tprb4mIBWpK
09bD93ydZdHRvgVKvB9JqLe1aWhfCyNZTlxzL7/a56scHQO7Tuu4B7q3N6T6pTexiNSRpz2TShnd
C4EM1BKJ8cSU8sWaDKSePsH1159eMJBrPEiVyaHTgYENhbLR2kfFKXvfiaxl27pxd2LF1w4IIyg6
86vjNR/W8xWzqXPTtYA4uDO43UDPRnmB1IWegiyakx9/+eJoRzL25/ulswuW6uimmfURGc1YTQ6p
dDRwgV0Gqyybqp9vL/PKUwQws0YJSP46J+T5nqCepa6WDrhZJnZ8EGVVUjxqxVW/yGgjdTgssCzH
v7NrIg6um1v/zRew6swcrUqjD1e5ucfvo4iK88Yq0g2a505Yl5Cx3t7g+iE9mxatS4EFI0XgpdHc
fb5BJhiaVnVLcvCoivxGUbP97JrkW3KJ9KDRy/SE8e8rXzZiMfiFUHCQIRwLfsMUJJsu9eQwScP5
HLuW9iXzzHLz9rZeXYWxOc7vBgHEPTr9aj311WQ4yUHD8b09UywsOq+8eVGTvw0gPL+1B79aszFu
PhY4GWzkySBmpocaCfBzPW+XjTGL5u8/LVahviC+q5Z+bIJSoWWuzGWbHgAQxWcemBDfhsC4d3L7
VIrz2oHgOFir4QlGYcet/hxqAnXamB4stbmFU00dWGQZJKr+C7P2EyOTV0IG0x+e3K9viwrq+ekT
JaR515rTQ9Hm5hVkhPrH0k4NhEf91LTktRNB3ka8R7uJdPgoYBR5AdOgyykvNCOmi9IMUftR8Zxk
uP/7o4eqyApCIWwwL3m+J3QM0sLozPQQYQFG+1Fx7I+GOnrd/8URX4EbXMYUhJgEHq1D2W8WihAH
WWb9J2e20VNBbiIvTsx+Xj44MGvkY3xG/AAe8Pk6S11EOqT39OAkVh8Cxda3s+Mmd3/71Bh1r2Yw
FiAU3tLRKm2XzLRL6uzgNtN0mdcDPgt2lp9AX708b6SnoJGQB3JWFOxRWGB8o3oNzZMDDvHiy5Li
q2T1JWCkXFn+Tsx2DeLP11priScXsHBzFyPQJTsMqb7cAEc0Q9RIcN/O0ar7+4fHq+EBMiBD7P9o
KYy9RRTD5D500og+5kqkbRnJOX9b3LGhtStAWcyF+KL4kXZlmHgei8OQpa2z0ezR628bgFBDgGqu
a5zIN185d+szJOihKoo80lFsUCMtdqzeIOaNIw1q+tdBp/X2iftvrbOf338r3nqdQSPGCovu6ETo
a31hIQJ+wFtiojcJ6gBRjNQazhrVLS97dxSXQkmUg2mWU7udNOn+gTH/W1DqK4cSsgd4KCwfyEO9
o7dntaIuzbkWB6dl6EcHcYnSoC9F+UmLEQ4O3z4r65/2YsN4Hq1VFtfJsQ+sGZvVmCiNOJi90W5p
ytFUsasuMM1MXNii797HRaufoX5zKqt55YW6qI1RQnIfr/88/yDSATdEXC/FQcx5Dj9aSzf9qM8n
Tulrq8CVBAYF/MV+AdmwoIvDve/EIQUu9wk6VwJD2Z3SOHj7Ob68JzFko8+xPkaK8uODE9F5j2Da
CDQlx+XO7szqTjhxhKcnOWLFBOuUHdlrx4Rwz7fnkTmB0nj++KQzj0s8KumhasFqzq4ybPNW8S46
+pMngvH6Jo7PCKg5akrKPTT2jppTOLeLWpiA+DM4alu+iRjY4b6C3fixRDE6FMtwqsHw6u7WF8Yd
AGH1+HoemSfmqZKKA1LC5laS915g4qr4jeG0J6Lla18A3RO4XjZRFwm35w+ySTuKsYk41qddfmcn
df6+7hR5MXaFGg6aJSykPCrvos2cYfP2oXl1lxA41o3SnT+2OZwY7JmWF4nDpNntVwO5AMDm7dKh
0IBV8alu3KtHFNfs1UGORY+lSZMEL26XNQ5uD9k/qowqTBakQfDAxFMdYawvb+/u1WPzZL2jYyOr
hjkLY5iDRAyX7l/+CAc+8yU6vheM3uWlluXyRGn92hPVeZtop9MxgnT2/GUaRZ6MnrIO2qJofh+J
xMVEKOmLL1GCXseJ2HmknfzrTqct9c9qR0eHKQjzeaGLg9a0FW6vq1AH8IXoWvRi2hWiSEBFMJec
O7d3/BY9k08wDk5lFkfKr3/+GpAl1sY5gLvjqhRlmMUb8TA9DONIe6zIneKhznAy9TvHYIA4YPec
B/gMVTZD+HK8aSw9uu7TKj6TlSHOp0ZdNoldIE/49ycAOeeVhEagQhv0+dtwkWKwI6GKw6z1ySYr
xdhuCw3FczAyep/txsL5zmVfnagpXz0E8KzAQVGiu8fNdFqhUdT3QHl6qz0sZWF8XEQEOym3lROx
47XbhUqZLGtFZgPKe77B2lWayO2IHcaEpeyAdRy6RoO6ffsxvhahKMUBnvxKTY5htl3ZZkXbz+JQ
0qg/YJDY3uWM8i91c5SIlXfeeyMyuzOtjuITqLxXnyTks182YBQWR5+wibVl1SLScci8DN3Hdqk3
sT4YF/S46xNnZf2j/hdn59XkthGu6V/UVcjhFkwzIw1GOfgGJVsScs749fv0nFO7IsglirqSXXap
2Y0OX3jD+pGhgK1BQJNslTX+lgesjwnDUx8K/6/cZat2bb38goCufadSMZ+iyJm/l06Z/wK10W7A
yq6eIZ3wR5rZIWEmPYX+DM9hvtf8lyD1G3KCkxB5BwtiSdxopyGV9TGt4u6rnZsZuKNR/YkK5vcZ
oe9j5fT6x0YR4FcibHA3btBrHx4Cg5SSpi+E9dv5j0rnuaGTSYiEzh2lnkZVERuqlu4HojcDhYWs
+Icmd/tBYBW3sSBXh6ZDxNuLfBl21udDj3qKqphC+w0m7YjRL5KHdOQTYBt7ZPdwNRJAqCcPIRsU
zbLcdfuNoyUHuNgPLk6vyK6BM1wHHUIPIpKBNvGRU1VfasBhn6Gm4M4ziXDfovF2cqNBn/8ijAP+
De1BWgNwps+n7dbIpilmlfhZYVShZ5YGulpAS8TLQF3vUS9UsXG4rx0xSL/c4qw20Yf8EH/kheEc
TSkAi8RvdBWFzTHvS3efTcIMPARhsq1o59qySu8ouCpUZok8zocboGTnDiIYvhohKZxNY/1vm4Yg
D90ojo7jOLq/IzKtL7dvMHnRrz8mYHepx00VE1by+agQLXorhl/n98MEvGcJsxyJUiBAJ8mt6496
r7afbw95bV3JTCHXkhSptK7Ph5y6pJwTyIN+P+nFC0YG07yvmhB1EnpX6fu/GAz9X6C+NLBJ284H
i0Nn6eaiI7k3m+yL2dONPJZTnP2LsFK45R512SUnN2Uw2N14ptH/W63m5CLL4TqsZot5PEYl6bgT
9M0PAISWnaWGuyEz1Pex0hZ7O9Gi/bzYFKtD/GARo4q2SsbXLm46JtAMwH1SbFjtKNl1QLooT4EC
9en3IO86P8Wd2t4R7zi+nk71S9+ngeVhHli9NR1KlhtPxyXpRi4IdxVgYF4q7vDz5ceytalNVAX9
Jm0NpJ1aZXq7DOa8xy9seakcV8Q7gHPvOrUz3orYVj0lQkkPTNy4lQdeuzdBZFC1JiWjoyhPwh/H
eQgxs9DDJvUTI3KO9CHKaGcsYf2mr5z52KO/9J8x5dkzop3W4fYmvBqOEoxyc0H4ARSy2hdt089h
JtLML+Bnl8i2CONb5yT9N9GZWHJbaLKc9KHH6nQZq67aZUU9mYANIOFuXGrXbhmyKaoYkAfYqKs9
kYx5hvxcn/oqmpPIqDVUw3dG3IKIWmbqk8cuDYPfQmTKshH7XRsZGrKG8oS0pl2XQTvmVQjuM3/h
f7G9sCqU6NCLzviQ9SDlvAb85A7X13mrt3vtvoGMKhs0sKdf5UL+/PBIxJSzMQpeDjTY3qpTPe4M
pag/DFpsb+Qd1+YI/Y8tRmDGVFdpB0J5UQyykOIoYBo0/TvExemZPoIzEG/aPPqSFIOysa7Xp/f/
xlxFuq3pAGyuCoTlqIy9GefwA9C2AmuRKn+8vY2vvRVULemw2XQcLtySS0DKtQL4zQ+whptQUU3n
5VQXfe/ubK0Ie2/sRbMR7VwdEx6bK6VWqJ6vLpAA5VfVnKvUHwvQYZ7RLb3wOOGQbZDOPpSDvfXs
X7snCChlcOWwY9Y1WoxQUTZGKdWfYlM5BHllIFNZBPUDSqe4E9hx1CF8l/d74eJdcnuFr+4fIirK
KjLaXps0RIOthIPG/hFh81QqgW8lEyAyq38v4qDdz/lWnePqzYTUwP8dcbW+COdlqjMlqY9SnniL
946yb6s6OABgaZ7stsNbyC6+59rknrRuWE5x1GsbV9K1VA0LABoWQLmAbK9iaWq2agtWOPW1vDBP
satUnmMFw0a58epnteCavvZQqTqeX//Zgg1QnbepHxV2ejSp7Xttajn7UAzR2wGIzHHoZqfyxAx7
4PZXvXpC/xhafvU/Xh5knkmgApVmBr0sNCWtLPqMpB/QX3x3oUHcHu3qckrCujw0tDtXXzSM26Ex
cADw0VwLbM8ZBiKrqh6nrerGtWmB2wau5tJTRe7rfFpaR0FejWVi5lRq6SWWOXVHwtucgkKjwOq5
Pa+rwxGNS34YjslrIEGlVUucoLXqFxYdBy8usvorMP72t7CCPvuLPUluJxtpslMj5f7+/GTZlEQC
BTquuj6r9i2Mo91STtHGnrw6JVSYJFGB9smaXw23qS1DN878jp6GsjOirtBOehF1H8fWdtq/yKAI
BSFRg5lEE2IVhIiWnp7bN5nfl3r6sTO6+XuDbd43FD0MZ9dSQviLKhMJm+y7AzQkV10FG0GhFogi
LJlvosVPjJ9Xp8HtgMZnkGt2ZTQb7+qgnR/u3ihIUGHQIgvw+KOvTjoG9JmjFwRbxqIHo+fYekbz
ELi054hW28gvrkW4cCJfk3FUtWBjnu8UbuzAajSqP01WwDzDMO4Ja/TssZ4LJG7DRjt2WpC/xU2V
5TUbpd4LVHq/ZWpbbOwmOa9VKoepEB0jKPtcc+v+L0YleKEXZuYngzFVjz3a1a4X5ArUhSZe9E9d
0bT/3F7qK+8VUjWyPA+KlG0lN/gfN1tTQLkalpGYjjrrv2oZwrprYgVHzEF/AWIaHKHwIBR7e9Qr
NxxlS0lx5GwqAGbPR22jyi37SeEDI3OND11kd4CsR81JD7cHulZ74oaD/kqRRyq0rGIrQM+2KIsm
93FbMNKD2rg04HD9yz4vXUm6DCkpQX243iWDmRwIG/J9VIcQchHseA4y7L6sYhLvbv+qa99Zds1M
TjEx5hriuTQIKJJB5z4wKPXQ1QMi7kIt6xNUQOUR8Hv1/faA14IEl3iW4p9BIn0B/taCsRvyhXuK
CAhJzaJzd0ulzY/si1HywpDYpgHcQ+KDpKGwYp8UkRYb076217gqCT3px/AIrN41+kuAGVyONWXV
5VNcLz8QG54fhDHYHyszto5sty2KvtxJ6yOl67JbbzMXbBDPd9qUZoYY6Tr7Tq7PH/pQsZY3FeX7
ZudSU9ijbfMVvpeYgaT24ewhjKQvX24v/rWvTThIKRscM0391R1ajVDjzIlTPalzY3nVWBgmSs6T
+ctuiqF7g6Y8VgG3x7y21AgoIkaFTAXQ7dW2bxo9slLDyvxWZMNnLVnEY64kxrM9D2i9Z4p4iIAf
H/9iUMr1lJppPCO9s1rryZz1pgtz39aG8gAFVZyUOYbXkCn1g6pN3fcxFd3GpnpFKq+/MDgtipmU
Q4Cor4PPrAtQwTZzX8fv5SvF3hj+kj1+aZZyPCl6WOMONR9gki2eMPCSsBAD2tHSqR7VpcOMvCkN
rIWgH99ejKs3D7bRFPYJuSnhrD5BgPI6dzZ8QfTf9YdBdO4eENEY7xwwATuhwlwNdHiOQzyHe0Nr
aYIWswfiPNiV9dxQ/o22rJiv7UTSEjJpQgg0TFY/aUYPf9SiOvdpM9ujNw1A31mdXtKoYwVt62aY
C3VjIa6dQNl2kNk0f67rFSpO3gGyyvAm50o9mk2tPbpAZh7B5dbHyQQz4DoCN9t8CtA0rsZ5a4Nc
OwvSIZHmPOHERUqWxWOEQ5LIfctAn2A/9vTpvEHXYbVBr8K/Z47MZzYX1jmYO4UjhW8L+rjHpdLs
8Mmun5K2mX9HExhYb2qc8meAUVTsKdqY/by9aeRePd/LnDqZ4chuo0bD8fwEoSnTGEkAoK2vlLHH
tKdTP+tZYywbJ/UybIVZIPuZ3IwUOdcdiDSZkOCQvbWupmo3868mjyBeXE9qhg/hr7tnBdcZNLvc
dgy22nb10ruw5yyghxleRvs6KuvlZIRxPd4dVrBuoCmwKJXB4xq3oVdFbhQxXXEnhWSgB2W+h8y1
pV52mYfymqigeugaElRclIg0vWW2lBdogJcx8C8HhXhgJDE2LbEefUETFc1GGP+SSK/gOfPj9nJe
HijGR1RSpjaEx2v8hkNcATQsTn2QVvY7FyLtcii0QQm/YXqH9YyFeMJ/rbBjnpaua9sD7iHz3ewY
RDeoQUoihCoBi/JH/hE31hEdiViMqW/Hc3bIUqsbacLHJTZ2Qp1BPNUOh6XOtO+3J395hfGgAT6Q
kE/pPbh6z+0wDktCFdK6ZtKCHVJaS3iYWsR5Uc5k+H00GNUWdeHyBmFQKBkGOReffY18KFASrLSJ
L94Y2fKTcuCyswdzOBmZXr8lMY+/1e7gbnzmKzMFqkuDjkaL1E9ahQ1ChFbV9xQ9LWPE1S4mfIeD
iAOGCw/VjWHmZpgQ317dK/eCjEeJFFWeVDiQ5181ibIoTxdKLIuCoMS+zwc7fchqvdY9Jxf9p9uj
XZshTQ2JpuTCQzf/fLSaakAZODnJpTXqiB0UiuZhRCY+O203+lTbUUm/PeKV+dGBRB7PMLleAXed
j1gCpbAqN8h8VesU63HplHo8dLRfqi/wy/5XIfz/iza8Mj8SKkhNEAMpt647/IuRoM2M35OPwUS5
V+B0+UPewJamlHXCNqP8fHt2V8ajKK+QTwCVoz69Ohvz5KSFg5OTHyRW9rB0uu7lrjb/Kqy2nXZd
g2/dxnpeORjgJgARS3SXRnx9vp4Cw88kXvrCBwauiX01BVivG7jDWnP2YA69+8bNsJPe2KVXXknK
A1zAVCTAra57MdQqIsCzS+FzAWmf8TAI/q3raH68vZpXR0E5Ce1IKF8XQjxqExp9Ao/ML6eyPGBj
OOwcMW6FiVe+GWsH0YD1k3C81Y5E8BNvpHoqgWaQDx+NGLyRN8YYOx4XzYm0Y6vNarrx2S4HBf8K
QR1KMIkJyPnzz6ZHYRP3rVvgDBObH+xoMT7qyKb8wgXX/JiVvWXu711L+BRkfIBEJWtpTapICilh
quil31uWOPSV0R+DoRMbfZRr05ICu5CUYAWQDJxPqwgxfI4sh1FyG6K8lo2emZcBYhANpeJF2/JE
v9whzErCOICAyIBj9e2SObA7B50TBJhH/TnqIGnq5ZYP/OUR4+835OtDXgXNYXVJdkLQZcM8zR+z
InnCCig7BOEw8M7mGnDbNp6+BaETqBtb5PKmlMNSOkEkGArnuteKUW2dTbpb+UhADS/45KhPtMYn
lIxwZxD3bw9gRvDSpe8KwJDVQsY9OZwWRrXfWMN/fZX3pzm8n1eL+CA7T540F8L0endgz6bO7jA2
ftLjjOdR+q6/zS2Vv8PtvX5lFxJau6hUgju9FPCaA7yrMgpavobJozdUNsrejvZby6rCn0S1BfW+
HI4bmBo+FgsAay5U1+bSQDYoXUY/KsPvU+3YO6G07y1zcHZdNm9Rli5j39f7/jUGoy68JnHmXV0o
qPNMvlpiFRlqgVLtAgUjmgPPt/u2GPLIRTmgzuvDWLjjVhv+8jBwWUIpprfHw0pF5/yEOwXQ/iKt
Z044msGF03zt1OULLq3urjbHF/T46+OdX5NHDaijxLlQYCAxOx8RbzLoFrUrnqPGRoVlMg5Ci5Gk
KRzet0XdKHxffMzX0WyOHSgH1nd1g6lKC1m6UsVznGnKAwlaB1c67pYHHnyr8gLuh40RL845BWcC
vtdEEJH6dSUW2wulzGoyTqQjFgtXeSE6XJo1+2ejRJO5cTYubkxG492WSROTI5Y+X02asDooCsme
GebSM6ZevDews9noOF+bE7EBGpkcLA693MR/5CbT2IQ6t0Dsj9My7lNnVvdO7ognkRXjvUECE5K0
MM671FJfXypZZCYF8rqJX5dT9QSSJzvM6qhtTEhu67OyAKOgzSjzOQKfC0Idt30wmKjJ+T3llU8l
gFFkP+OEYmKXh0Hx71jEKV5GrQjV8E2vB7g42WmjuVtKGtcWljiWZhfLhyzIamEjbMDDdAJTT8kx
KA+9VpftHtUhc3hOXKv/i80CPJN4lnuUsqL8NX98RrcdzN42B7L5AqC1pihlvO/Kous2Xp9rs+JF
kAA6IjFaEufjjBhuzuBsANRkdoJgax87P2NHW3ZqEAvjrwYDO0IBjtRujZ8OukCF0cFggECli6Ob
hAe4zc2HJc+xmLt9eV0eNy4RV+O2hPgJ5HJ1XbpKOOVRSMF9wAjzEKMthQj+4t7btXpdO55u4IDy
TVhFKGMcup01CnqgeS1tjk18K1FE0pP/INLGL5qVJ3efOr4Wzx19Miog6jrwyisUvKiP5T7dCskD
GrH6O3Z5iYrh7QW8vI9BrFAig0TC1QpZ5nxrDEkRRGZD7RLTyKFGOk3NhYfwXDnv7aGKQ6+uZZ3j
9qAXjxzryRnje5GoMs3VKbMWstS4zkM/LA3hx4pQjgKVQHR5mvxhqdrvGtpz9xYbaAKS8strjEr1
RZssoUWSxCB/fSOZ4kPXVMb30q3HD7wcyV4EKM1sTPLy0LEjpQ0FDVcQ0Gu1+sopXSwyaVCkuKc7
e7e02/+EEs6fGjEjVnZ7RS8/I70QOjAO0D3g7/bqHNSlYkQWuDk/n4Qod5rWKNV+rGZRIwlnR9iq
mDn+9LcHvfyMkK1BxEiYN3nWmu6fuEZmWXmX+e5iBk/I/SJymM1G9wEfI93rkgmr6aGP1Y234vLM
485sc95p9BEhrcFPOB70iCTSdnBHjKCEmwDPnOzm7rAIdiYMMnIt2Vldq3FZBXC8xaaDmdrLr06P
4t9ZUfRfHPx0AaPSQv94ezFX24UeMSmdLt162DY0VeQX/uMtWEBDtkIrp2fu1GCnyv4dtvAImHb2
ljDzagHlUOxIjfYVsFcMzFbPgQJ4Sqkca34uEPT+2MSlRUV1iTfirmuj0IjBfoVfTLltdci7BdlC
LLenZ8VoqZfw/hwSQ882Nv5a0FdORh5oqsRgUyCDrt5QMxinpozM+VnyedKdria1dijcBjHauOas
7N2htaedXdvz77DTKmymSZ3ehiSHuj+iLPtdDUv7Q6l09XRoi1zXvFjPAhQK4zZj+ZFyEV4IIgwr
2Rw47OOooHj5ZJSJ6J7bgROyK8e8zo50n43xpM16GR0VrGytFzHpM76xi1I9hkYE5KjGshvo+mzY
Yfg2sew2ek4rpy0OLiaH4y5UGoWVMkjeHhRgN/Nj4db55zSNbGzBm0qf7tvjr2sHlJ+onwoXR2r1
iRZNrdAMdJTnui/axyCr3IOaZ8kRme760OS1dh8hSI5H0Rx4Dy0Zcv11VUbNU4F9O2bM+lgbO1Wv
zIMEN3r9oidb+4Lj8kdA+T9DaYQ7vNo0idchD52JwZqDRX1W0q7z+hDUw9KGW6+nXKD1KIDG6Tay
BRGzWi2gYUcZ8lWT/ozrhYh2cTNhpme36iFUUzzT5v53l6hWeZwHKHS374srx4uFlAGWDXjpou2v
i3HI4ymbnmuzyPeFKML3ipbZGztkdcWzjJQ1wVxRuKMZQiny/FbiICjWhEzDs2uMn6wYTcfJUfAy
jn6FiGB4c7CV2VxOy9A4ebQIJYCCFu75gKLoR6sphPqcWEX1gFf959motihxVwd5VZ6iSCLDuvNB
3LLtu8SqteewA8LfhyouyFG+7G9/ocsbndq4RgWXCpNLJ20VNXZZ1emC3vkzIIigPA7V0poe4Grq
4+hpb7IJr3wqimiQ4lE7A5i7npRtd3UwB4PxPEWu+r1HSPdRhxb/BGIhfK6h5h+ndE423uIrcwQP
y7BQVwBZrcWFhKm2M7qxxjNJsfhpOE3weRljCF5YbtT3ReHsRUDdnDZDGr3QqVq1i8xxVuMmcYxn
JI3QUhRmujeqCHYZirT7gKbcxgmTL+754WY82YCTWgrUReQu+uNFTnNrDAMKMs9JkI77KTDznT21
SBqXQ++hdDy9v71fLj+gjIhfLSJoPdJ4PB8vLmOIg2hlPBMLY38ezHrVPdrCKZpH1W3t+k0LTwew
fpan5kasenmPmYg98wwQRAJhX8MuO4UQb1xU8znGPXgXTErwL0BowFLgpE5TE84fDNiMuwnDzY0L
5soiS1Qp0FwqAA4b+HzSCR3tEE9SGxHEetzjutyhbzwHHmhTx8P6eMvf8nI8qibc1CaNCPk6rDYR
hOy6gghLtcsOCw8KeXpKlzja6XGGY309zMPv21/18q5hPDQWSYQB0JIKnE9wdpfIyOJOPLP6htd1
BbogTr3VflhDPDkc0gCSWIiJ0fe4ENSbFiO1U0s8m8L0CyNd9u1Q/RhN5bfZ6aHnxN3HOHLava3M
L6NqPjjJNG1sIrk/z88LPwHqCoeU2XLvnc8U3DiATyIbvzesPtpbU2CNH9OSM4aSset0iVehK5Cf
cCeIgl+9qiJibCto+27cu5fniOyORgw5F2ktXfTz37EYWh2lcRr6bh243tz0lUqfvq1+WBUEXAxx
nb0RTfVWkeVy+tIkj+SLSiVJ0VrOc7DdiUZpHvulNVsPkAPa+WBUeaV4baRZM2LLivVD12bT9KpF
7z4Xam38unev0cqgsIqnOkPRuDmfuW03ih2PwNMitOCe21RNDmZRjxs7+vIIUUuSpX+cedhwa4xV
MtlBmoEX9guhKd6YjE/0jhzPHcQTOIKtWsHl+WE06mPAIfBcIWo8nxOXVVcnYZf7uK8U31O9MA6O
m4wPt1fuNRs537xyGBYPSS/kKNd19wg3BGPRROnHibNYmlezeqnXNBRGT32vxr/KwlCWPS7jFWrY
AluH8SlEEWPcOwXaelalDPbOyjHZ+YgolfszpEuieqoL/HiXtEpd7mfVDfVHbhw72eBuXFsiqs28
vrQNZOvgfInypLfLondzP1F7a0fzX+DwjOD87SW6fOoBOEnzPQhH4I0vipUTspOzGxS+jcUVVpCO
tR+DzNpVwKCPt4e6mBBFPdBbUjeZ7XXByOyDxaoKOyj9TnUxVx4isXPQLd9opl7cE4zCWWFPkQPR
/1vdV2WQ9AX28xUHNo+PdaMTSjSzJbwgQEHTAww/HHtLu1OXVgpEST0L4iXo2kxztaF1fcwslExq
v7O6ZdeKHtatoU6Hu5eQ/Ip8GEtVqpbrkmWWT3E6Y+Pij4E67Lq2C0k7q3jjqr3YE8xF3rJ0AnlP
0Wk+33n4U5hxHY/MBUX6h2W2kueM0GZP5Wer6Xg5FAJJr7EmPF1ob6tlmxakpwd3qfxlbK1T2xv2
fggtaIsiuvsBIQCCegI9g+qdRMCdz4pKTKojNl/7vTppX/k2KSoouNUdknqeYq8e+wDZm0W7N76V
w2L5hNPgK5JwNUOlSwotqpraTzQdQl03J4dhDJbvQRrlRzfPxJ1sJXYiAwJaIJQm17oonsddLSsR
Re0rTlY9OKC0T1Gadoc+te9s+70OxWJK7CcdY6qG50s6mWpvZI3KULFaPSgJwoJtbPSHlNrQmwTh
yff3bn80VQiGqNyR4SE3fT6eYVeJKwK99oEnW4cyN4tjroo7Qab/MysqhBwBIP+UUM5HMeveiLPB
rX0EE5V96Ki5l43WcjS1udpIRi6vRCZEGZI2Gc6nkNnOh7LV1Bq7xan9xVSDHyCtxndtNy8bd/zl
lXg+yuoz0fIKA4H0kg9NxNzFlt1NOz3RsL0npgt/CnP8r7eG5PNffCxMUuRdxSdbJ3a1XZgqxO7G
X0InfBqlAYiOJc/9K8h2B8RCHonGwtr51zS6QESN1fg9QqQc5QRDqCie774RiUgktFlKj0E7XL3F
Ad4wdeOw0dsgSXcGYpe+U4fTk632+rvby3blRsR8mgaa5B3zRKz2OMDFEOLaUvvh4IYfs2ZRHmc1
ehPO8bARHV0diZoCcFiJvV2XcmPKdmbR2TVizEq/d1on9tQocXZzTH/h9qSu7HOpwc+9C1pGwrfP
9zlhTKcPedL43RSKXV5pxVEL9Q9/MQiVSFlNoPu6jmBzxeqtNioaX5WZfZcvo9fN6tZhuoiTX3cC
oa9ki1CEXN3nzYDtS9UPbDhO6mNdYTtTz5gwEazVj2FebBkWX/tKmgTKyCgW71h5uP+oV9gxVS23
n5lVHEwJceDci2Mh4u6lH8yy39gT1z4UyEHQaFJEhILd+Wg6VNMgn5cG+rdeneJQwa/WxL3s9pe6
Pqf/O8oaGxa4UNPQWG38No6bPWX+YlcnuGuVUfjr9kjX5kMHgSCGwEwHA3A+HziI3UJhsvEbEQ+P
ybgYu7CdgsNfjEKGyEdi+11AnkOtKBEidBu/Qtpu36jzf2qOydFfDCLFcuiGELGvI/W4qUcRjmnr
B1qEGe3YjadoNu8P0gmeefn4OCAEL7C/KA86bu+UrQ9gwvlH1QfTfTTwdtROfzEbCLCS48Zbvk5q
MdPrrCXIW5Rim2Xx3HRSLK8pinpLOvXqDgBW+8opoxki9+If56dzzQ5CV8yy5fO8JzWwPSwW785n
ubMlZAGQPeJYvHnno2S9OcWDgbQcbn36Iaha7O9soBh3Lxo5mhTVQYoKHoO2GmUAG202FgJ22aDu
kiQWe73q77/hCEbAk0g3D/nnapRwSCwsi0xYAzgjvdPiWPkPJpz+Ply69HHiEvpxe1YynjpL0ikr
MR/6fJS7qKqvHlenGEp7cgBjL3al9A9l1NXi4xjN/fIcjHNZPxdTEFjH2Mbg+YFGdBfeHaJTOaQS
jMM9KQjQ6fNlHXOWfDKGyk+blhJtFIbqryrDxWYHO0x8Q2Co37oBL18Rsh5GlHrJ7Jl1QGG4CW5/
s8ExI4Lpd0UhjPwIjmE54c4HbdnW8nyrHHw5ptS9kqBtKjdESquToPQQRRNgcn44K2O0d5Wstr5m
iz6En4XRCP1HlSbhRhFD/p3n3/Z8TPmb/jh9YTsOEzXfzu96RXubUhzbW1HefZtTYtDb2+jyoMvr
hKuejrt08119RcdZWkOg8ejD2BL7qQFFndVhtfFAXltEtiqmI9TKqPmsJhQPajcobd37s55+yY22
95Ykedsv2mOflFvB7bXVk+5a9LihH2vrdL8s1SWlpNv7WGW2TwiK/QuyeT45C17WtxfvYiR5e7Gj
4SDQ1uKJOf9OQqfyV3VT5ztlJfYJaqEQkvTWi5e52Rjq4jtxb/Eig5Y2CGcuuBf5XJexhTWwHxSo
fqWJ2++Trto6YFcmRBQIAByYlURPry7ktp4GNdaKAeWTuNa8sIt/TmmQ45Ft4lh99+JRHbcALHCW
aXSu9oSByXI9OtoACMkqYalXcFVx5HPValfjvbs1tYv78hVRDzqObETeH6v7krjJbNrcGH3NGXkG
eqCGxQ5tf6t5wBzTpG08t9g60qobvtSkfP1GIHK5tASiUo2Td4hi1wV2dMZrgE+s+FaWxYeBUsuu
VYP+NC7mlt7CReZKhZiNCVGPs03fdRVsA25aonrMdVC+2CSrxFlkJ05yxArO8LWssf/N9CC+t/tJ
w4y7mTdJSj+TOp+fBSecajq5je33DtyIEx2g0Dyhya5iGzaIeUt56fI8UHVFfpm9Q7eMHuj5cNPY
D2nYlQ7k5kHZdZFqeYq2eTtefjRU4IhPaLGCfyVMPR9F6OibuXqy+FkEtXzfOB270+5ap8C7FuGw
jUMuj9fZvY8wLH0rmnFQCiRZ93y4Sk2k386s+1gfGvuoBPJkzU5z1MxJwcWu1nZtH9NPpgj80Nba
1ltwsW8QHXzVz6YZyC2zlrexIjAceW8vPiJvTXh0xoYhWr3tsje0uRoTa2Q8dTHOxR3jePsyuDid
DA1oBGwKtWfSKP185oYa4RAclCoq5U5VHZNBj9SjW0WRduCkDtOeZ9d0dmY0ZcuhEq1xp9iOREyB
pGP1wV1LC7NVwlhbRFGlOhh+smCGaqau806NiKWisVU/4ia91WS5+NTAzlTIUQ5RL33C9U3b9bkb
L4tlwpESzYMmgtR6NEszo03JG3lIixgf2bG2gUYYnYYRp0GmrB9ur/rFIZI/QpoYSraWTWh8vuoC
lEQ+Z6lJgQHhHa6k7GkpTG2jt3BxiKAAIB9NvkKNVQOWeT5K3laLMziIo42RWj6Ns53uK+r++97c
tL28OpRstwKd55J1VweITglJi+oEvul2xnzsMDvLdyFOuMvO6NGD9e5dP2kaBGSYV+yVh34+M1uv
7XwaOtuf3Cr0rBCp5TqOq42k7yJ4kuJ2JHsgS6miXEhjV5pLsyl1bH+gTvdiO432nw2Q5bEa8UJ0
80L55/asLheRTUG2DO6SheTDnc8qG4S+dL3j+tHspNBQkEPY0dDN3lvIrt174/E6UXSX3XrJ5V97
kTSameE63QY+XPoClXUxN3tRNdVBaQ0T92pMyoFKCifXDqqIrAzxe2PZWN8r86X5RMdTyr7L5s35
fJPKdOinsGlKNN8fSrXv93FeOofB7uf3t5f2lTt+dsPrRL/UrHmdaTuDiT4fy9IzybYY05cmUOvO
i3Bwr04JH15/SZW6bw5WzIW7x90Xz5SGSKE7Kk3TGKdqmGfxwI2YkQuYYQsTY5R21YkeJfNnNF6K
5iiSeAw8reis9E2z6M0AbtM1fzdtbZZeaQ7qPEIjz4fBs+oKEeoodfX+SzPHBqMgiN7skz7ru/2c
JSUCTTOnyfDSsIFWCcurCD6lhhGMD0paOqHXcKEIb1St9jRToA52yAoZ+ik1uulFzTtrfB+4VhA8
Jj1wubfqKOrmWQ3rptm3boWexlTEhv5YaGaZYHptdDkAuszIv8Jvm5djYzTBtJuTZco/9Tbk3FMT
KmF4SLSuXfaKSV7kOZk1/UDfpUh2is6BOMR5jkBglUDcPTh5ODne6Cx6/T5ttQGj+sYyxQOqwsGw
45yN4ZF1VYzDkiLX874vaN21njrPo3tUMHRtvkb4vzuJl5GN6UiI1HVnvDRirDEaVNThczI0Tv7P
pPV9/k7EDXXgsArT4NNU4+c07PCKj4InR4+L/l0wacr8wdXLdgaTEqvh4zI2auVVyFNVJwBOJvEv
kaf1HuCsUz7c3nSXt/z/GjESmFGdXAu5DnbMBVPq1UuEKPyhxfTKq7SwPdw7Ckx72HrUAtAUIDQ7
39m52eZV1mfjC4l4/77KjeGQRNpWl+kyRKG7RM6lQ5GVmhCrUQLdaOdByAveyrQ9Vkblp0ZBffdQ
9AJfHaMtXJOicjJ8u3d21MZZOyS12Bv6mjiHBkTcYHSUvIg6GaddMo+GFzm1VWxkCZd3PZ0F5FqR
qKdTR4v3fBXrMjWUnlfrZUw7DtlQatnvDELwF3Y/OKImU81q48PJv/L8SmJIZsT0KF2CTj8fUo80
rEZrPX0R6VJqR62tg+xQQAke3qILsTh370bSHCQh2SSveN3V6xKXFGkcBXGEHPnqQzbM6jHI7+W8
E87R5wclI0NK/sFdxRzFNIYLbMfAT3WjO1VgIz+U/TI8KGjeHfCDBs937wZhQD6YVAyRnYBV/KgZ
iZHgChP40Oa0k5vgX4Eb1J2WcXJa0ClBafBavUpvnX+rnBJUYVlx8uKOhvGiL5G1s0Vob3yiy01I
M4jiP0QPkAwkP+ejAFZvMULM0xfyU/2fsa6XL5GOK4teOflRKFWxkTo6FzuQchcdcfYFzVxEg8/H
KyZ1QbltqF7KMTPfqIT4wz7AD+Er3aroiZkqz1wKw692UqeNStu1oWULgr0iMevrCk6ahfnUDEb9
UsDGHR6qIkNQF0GSBcOiWbfL04xoSfc0qhDpTgudsg0WwOXdTF8USSYcoYAeQPc8n3oWagtVA2t8
MbRifkLrOvByCjMbH/TaKIjby/RKDrKGtAYpRXzLzKaXV3hnnYv411RVy5Y+yOVNQs2Bq4SQkSOA
XPn5ZAogYzCChuklaYo3USDsXdqFCdY5kGpun7ZXm+LzS0tCu8nISV1AB6+rOUts1HqjJ/MLnpNL
ARI/jD7U1tx3OztbtGI/aOPivKvasFEOxB9m/W5KrU71Rqgq448wF9TP6nEpQi8xe+EczMAe35pj
KMyfboQZzN13LMp8sHosaaDA711desLOQpWoZ34hAJKVyEx5mNSuf3FsopnbS3N5eNH/I77kLLGr
aUScf4RQV4Z+gVb3QkQ7NF4Lb/ihiMbhZ0n79ZOw/g9nZ9bkNpJl6b9Slu+owb6MdfUDAJKxKIJU
aE29wCSlEvu+49fP59E13SJIIybmpS2rlSmnO3y599xzzxmbdn97xCufneMH453+a8HaXoEkWpA2
Y2oky3FI++GBdsXcm8EXfXuxlI11vLKRHbJI0ZuPzA4MmvPJBU0qhXqX5kd5lpW7Llwij4bXdGMJ
L4MMAgyuWJTvQUJJvc5HsWJZWySaaY99PfR3aqJXn+mYNHYSuKDroGbpZ30/b5RTrk0NCraQTEeu
6CJ1FYrw4eR0DFrRiF/FRe6pYKRbB+fKx+LGAdFCOIW3fh3IhM3QJ1JSFMe4Ak5wKGQc4CIV3ihr
6Umfl+pbjxBA7tI0Nh6CZnyYZH38pidh9pDh0/hI9bzZhSU0N1PPt9QtLtYAsFKIKwvOCM14ryKL
v9c9nHhWZ6tXjkNeABIYduvKkqXe396vl6MICB1qKBwiMMv1CaEqR4NZiGN8NMPZXeJU2dnw7je2
6lqpkqMHhE6UKvqRBBN1tYsSct4yVbv+OVPz2XQdncD1FxIPffsuXIxafip6Uto7StIzLXmLZVeH
TLIX+6EOi1D1gj5Juh2+0cvkTuY4AJ8sc74l7HaxHYSqEs8ouxzQEfbn+VY3FYqEfdP0z6qk1m4S
a/DsEPVxJTVVN7be5bKLNgMgNrj/YMVrLBUWAQkYfdzPVFIab7Ci8qAlqeO/9eOKI8sIYhAhZnM+
oQyxYVyW6+F50ls4Jo4aHUBP87dGe6LDWPByYBoDF74+T79tVFlPWwUuvfy8SKbyUA5p7sv9LG1s
oYur/HUUukHACXGnXHOZa3ra4Mk3jEKO4/aJ8aPXlruyxnjGDMItw9bLrQCIxUagPiGKdGuYzhgT
ks9MU8C6nSB2tZR2EKOtQ5DuTPty+ytdHUvUyjUaprA1WZ2NMmhp4UTu8lkqEtTFm0j3Sol3wzEB
fG8PdbntmJaw1EG1DBrruvUcv7ysR4RBeR670PQUOQz8eKm3qsQXTwafCu4vDcQokHCJr17dJc3G
Tl1YPDzlSn/sixl8ppc+dBqtO41WVnvFjLeawK5ODeRWFoniZTI8mXbUAh0qz8s8t3utABOM0n4L
ors6CiEFPSTwm3nnz0+U0ndhG5W68hxpZu71bVE/an24ZWxxfRQoNIiTi6aNVeXR7KZ5quFz4mvV
GV6QJPW9JLVbHVZXR6HPm1uIBooLdmVqREh0zjb7rrHQ70+4l+tO2qKCXN0M9G+J1hcy6jUZMZ/T
whxINp5xkVo8NY+Pphx8xCX9Y1JWT0MRvM2qk5eGzfc/461h/EhODPxx+EJJ1X0rQqxOeiesfKPo
t9jgF1ULMRI8AWreJIYX1jwt8sm9PkvKszZixjmo9l0cFndWhBCIVi+f6qX8FvTBe/we3qgg8TpH
VpNOWOADqpriy/5247ZZY3RJzP5ACCE4qP0wwzF2iruMlPGt8SyTFPQqyDWkFwDg50OlHdtiWdgk
Ue+oHkbZtls6Gmjk2G3lMdf2IxcuRHCeESKS1T0oAzi3lGtVbD0dXAmdXHow6aI+3L4Cr922Jpm1
oMGRza+pSfGk98bc1OpzE1j2DhueXwH0CN8O060i+9pQjc8EIwhgm7oulBKKFudrRzNHWwV9uTwX
WhqhXzrBPZor1ctKqziM2Fkc+yWanvpBGfaV0gV78M7qrujCERjU2lJSulxeSOLEkchxEI3RpHX+
a/JCmw190ZfnyQhnr8gcxLaXQntzYEMiCgdLcHao365NgKj9NCEyo+pzwbL6YTd8M6Z6S57gcipc
i+xHRHcoIFyoYFLyTQFltPk5lCppr4QDPmh2p2/slIuIA+kSuBiUu0XDOY/z+YIFQdQrkRNZz3Ft
vptt42mgldONkO+i/Ly1WS6mZFBtQZaaDkk4QVAyzgdzJuREh6Q1npHU0v0x17G9ybUtyc1ro9BW
KSiGVHf4RuejQPwdEmcajGejMWrXVAdnr6f9Vn/01VEAbelbhY4Aw+N8FNtuIOPQJ/BMm3tM07Ck
4XAfBh9uH+QrowhtCvFIIgtAwex8lArahb7QJPocauXiYwSv7IZOmvzbo1xcF5Tk6IVBplfwtS9C
6Gl2unaSEhuFrLb7UGdUjWIt7X6ii9JvHJ1rQ6HtRIMmn0dQNM8nZMcIOjf8kOe8Hwq3XNThYOkU
GWMnad5ahWZWEJqEAyoxEdnv+VDAphlKUjmVRimNfPxX0R6R0Sdv82WLFnblM2F4JLpCqa+z7VZD
xWXZ5VJLUTOUMXztA6V/UuxufuurLyZE9xB9ASQ6VGrPJ9RE4H2xFjMhR/8zxhb6XusdZAfs6a3o
oRBugJmEhRyxJgIH5wMVHToucZiHRw21oZ1dqT9LROnemlERUPD+8XwIUaqL1L+vwxjcQgFzHosX
jBSjTxKidi+3d/bFh+GAgE8p5G4WFap1tZnKTh8P6VIcB5kiTtMiYmyp0rixqekpZEXO0EmSGmoO
pKFAk5fNZHJBWKiavf08Ns1c+pVqh6cay73J6yn76TC21dI6siB15kdzOoaf47mc7PcWdpfqQ4h+
1vgli+W02M1FjU6cSSRcedRL1eeqSYfgizKO1eJGWkctt1SkwXDVZDC1+8qQ7MbF84CuG7cz2wnv
Z+STiwMermnr5848Z25py6Hkq9j9TF5qEtzvgy5rTVdRk1HflfI0avvcGbt67yjtmB9CjB6nh36w
zfrgWEG+j1FGs2aXStGkvsx5uYxf4e1RKzbryX4I00iv79CTdaL70UnLvzOuk1/E4pqyX8bEDt85
RaTHe6GV33fupC9y7I8V1JyXaSIFeR+kehQd5lFpgJukeG7eqaNt4NwAwIzjrVJkk6u1gfOtzHvO
LrG2I6NegJmFG5dF/sGM4LJ6U6WrqVuie1y8IyqZmn2tJ8uLnLXWn6kyZiW/Nqsif1ok/Zutg4Ps
7LlY1A/moBndXYy3r+rRxSapLkIXNTrNVlCZ6s6EjFH91eZ9+h7Si6KgaEIUuS86A9ffvMEM7Jgo
SLY9zE01joepxTlqnyZ0uN8FJLpoWaDxNrwfY2X4UwKwhvbDs25knhNJgf4LJDWUPXOZsvlvPOcs
1UtwVem8Ysqr1svMJLBeFqJFZ18PejV4RT4sw8FQCiO560xrQlkgL+dReuJ1pzVTb/TwVLJE8Q/H
GoN0JwMARvvaTrWvkVHomkefYlbtnDHNrfdyOmc0rg9B9BKOkpN5ldlWEgpScl37g5WMMhujH1R/
nKIIW1Ta0PXHNB1S5SEfgzkm552d5NTRcD3f6U2RLi4fQ4JR0Fq17eVoFcwevIUk+nuZw872nLDJ
fwZhW7yYIQZqrkHY2HpVOCYv/axN8sds6bWnWZ4yTJzZaYqDtJopJ95cGFLp4wxbLvddJ+cdDgxg
Pe+NRc8Sv4t0KT4qeiYlh4Q0OTxAeDGj3SKVtrqbo66HYCI+w5e6Ulp1D9ahGp6cJGO1n8qkkg/Q
XXrVU1Irql1q9850oDyUzG4UZ8s39AjNQbiXcJ5cvQ70zI+RzPk2KBgv+S30jspFf2BSfVurFcOv
cLc3dk3XyuYvRalz2Yu0Rk2hmjjqqdbk2DwpctmWqUtzWfs15dwqnmmkoQoRLlO6fdnq8s/bV+HF
y2uCKAlVfFqV4YquAQtllMcxk8rmGAJh7Tuniu+MWFI/Nx2SvreHunLrCgYTvFA043HKXsV5OI8Y
kdq2zdGoOvMuGsbc0wZF82+PchG6ipBI1Ljo8+baXVfSio6yFwbYzbEmD3qA0d7QcUiWA/V8j/D5
X7dHu5wTpCUwTFaOeJyI7/xNrCUnkLMx6Y9OOc7okZmlK4dyvbs9yiWGLNAdNDbpNhSCD2tWIk1k
Vh/yqY6zlBejq0gFpkF1FdJcGySK2ruprdnRrk3zPv9LcWahXZlKATSidCzbd0WWltM+q2mWfUqt
zOhdXKyDN1cuoH1QlaablKRZsFfP1wLBhYBCzNAdU2ewDT8fR/nRmJzpjYbr9G7Rg059gDec+jRg
9fk4aqtNc0WHHfKcNJFWaTTkLtTQ5BMVHH03wYPah2ZfhBsb66JEjOoo1H603yG48JqvppfF0RR0
IzlRbQ3BvWX9SJQR77awpfU4LaBKRJ3pqk0vvbk7CmYmTfCwCpCIRgVpNd9QRqxqqUzzuaiU6aAL
szoUnz7c3mKXsyMeBhJ4TY4M+Jnni9poi5YLrbRnzQ6kvSnp2mNCFdQ3KlvfZ6n6mMVI5jjtqL05
qiQSJylH75N4hgjzfGCtr3kItc55HmvWL4Tr9thiRbcR9V/cCujQAX2QKwnzvQuPRbK/uh5NyXlu
+iB576RWslf0SvrSRRCgUGdYPt1ezstrlQMLjM5zIpgT6x5NpeKQRYEzHrl9ZZ76JvET4kc36qct
39grQ5HgUV0i+uceWpddw5B1iya5P+bGPPjo0qWfUM3UHqtS6jdqk1eHAmGGtUjFkFb/828lRfXs
jJHeH5s4nCyP4wakY4RhT4AlN7W5v72IazM1XgpwdIpzwiiG5EMXv+c3sG+usk5WZ2s8dtxo+ZHW
TQl7rCUzUIS0sXbz2p7/7L4wGkt1S22Q60+2jmcv7MYqsZD/VuLwDkd0KiajEsVbWMxFeM/Pg7TN
bcSVLOxmz3+ePUpdBy9/OFqSEnvamBDsUUZ7F6sOJSejpj1zkrYqDFdeHABJuoBoOQdYU8WP+m1N
Ig2Vj5nC65Frqo9cHG+MU8CabKz95acW7xo7SrQxXmbkc4buZpov01HtKQl7mlQuR2xYndjv50UP
N0KDK6P9V9eLJejGF3DhnMeLAna2HGmQnO/iuIfEGsTxO3qBftzeU5ffTHRKArOKbBlRqtU955QY
2+ZzMB15uaX3aDWGxj2YueoXua3le+Rg6tnL0rGJvDcPTLEdFJln/FXP9vy7ZVYI5QSm6hH4ofKB
1CU3UqTR72WnPCp1nd2NIgi+PejFtYcEOOEQKpU8IPxf8ee/bRZrQZS7HML5WGSz8xIPS/hYSIaD
XF88vGvzFEX52wNe+ZCAk2S1XBH4vK7VUxW9b0mnCgZk8Z9CK0HTBE3wT0HQxYfbQ10eBJ4NcEo+
JFi/s65TmkWgaIuVz8dWtqNHNUlRIczjLaeEayvIu0S/MGqml1BbqWuhQkozH/Ugmj9bRtz6oWJk
B7lPAr9HIXuDCHZlAbGPRENM5SSwU1fPYbeYLTIShXxUMsfEk7XqiVoxs0uaacs458oCMhQyN0JP
XTAKzzcHVjxDGbe1fNTCMdghaa7f6VryZkQU9IPTBlRJzZC7cjUhLc+yqEDw+miMnX6fjs78BACy
pfNwZS5o/IG3chHDDFpXd8eibSlPN8qxtWBLpFk30Vk65f7tLffqhHYG6DAZge4iAMvFT/HwfMlG
Kw4l2wrk40DNUPODSoM8V4JWICJYTvIPabKhtHeQkt/PTVQ7e6j/bRgCtVSSczc3spp6auBMn2dr
mpfv6lhk1q6Qrd7wsAcd7WOjFnLmySaU6Yc0aJqfVhCb3UNZx4P9CcCsktEWi6lUakYUJfs5GqQ3
2sPz6FK9EDbNsOlYzjVzokOdLRuKWjnqeWw9k9ug659WsWAlKsqX2wt65XSJZkeOMHkhUNhqc0xN
ziWSyMoxK2X6thUD0qxLb512Aihu2l2TJaq5EQpebhXeRArLQEjCg25dJbU75MumqcA3RkrVg2rH
8JgWvd3YKuKXn+8U0GzaqFlG0a6rrmaWqspQpIg0HB2zHH5kRjvs2bjaS7EABs1TY37R8fW+V2ZZ
36CyXt4g5EcQSUm00aHgHjnfo32gQRmK2KOIaFTvsmZWPvcphN1xBvm7/fmuLCVDUQcGSKX9aU1n
5MHppLZkqEDLxieNrfIQq711f3uUyyebiEDwJgk4SS7XulVWh2Y1NvDaEbS08QtjNPb5VNhPk9qE
H9LYzP5y8I7f3x70cmoocqOqBoeVzk9aGc5XEaXlrCkLVTtShXE8s0njz7YTGW8OqAUTiq+EJDxl
9LVD2lwl+lxiHXXE1DF+hzMvR90ezSeztra4v5fbAtgF0imXJEE1/3w+oXyynEqiCHp05OhHszjd
vdxX836M2q163pVbEjU6GkCoTyFXyIV5PlRkgsrqtWYcYa+nEp7GNPgluzRB+Ole0fF79GN9rOg+
wlRJeTCjZWn92qzLo+zUdrNT46mav8Tx5KBUOuiiwjXpcnIXWkN8quc0nP25keq/8HwO4/cWPJHw
TkViI9+ZhRxHtCjZGD4rfR47LpyVOqD9KWvnrVBHLNj5CeeA04eHRhx7ALDpfJbosxfBaJfasWnj
v8uu1jxL7++rgAYgNW6/z0N0P6cNnmbSRgh7ZWsKUj6pLCGJIISdD2xm7TICFatHzSnNd4suSd8z
o1E2DsArD281PyrtPAJosjDOGq4bUGRpFrsxjrRE2R6gufGc2Wbvh0nXvVestj3KqPgeZqMvvWke
qxO2A7Ffmt2WT9zlzhW2xbzpBJWUIxVxP/wWxJLE9TEyBPbRwnbCBa2UvGaqSyDvJd299dSLzj9x
GHkAhdrW+VCdWYZ5QC3tqEt2vNMwt6CUQD3h9ihXJgSlmJwRAAvDjjX3dl7SqpLszCAkAjjOjTg8
DOqCI3bE3rk91OUzZIkqPoGrwOUu6tGIu6VOX7XGUQktyZ/DvvtkKunghY0NCqjYER2BkzIn/qRl
1UY7x+U+ZWwqeVzc7FZg2fPFHDO5imWVsZM4dvwFBwmSHTX2b8/w6mLiZ0DjLXU7tKrPR7GGDMea
djCO8VL1hxDT3ncRidgeM/qtXODyxDMhSxDBhVUDzLHzoepGmrBUlY3jDCUT7VDeiBcnztsvEdvW
TzUt/ytrkv5rANIWumFoOlsKptcmKwx62TXURi/eCz3Wo4G9YxwrOh0+TFI0PKG1GH4xc2MLMbty
/nlyEetjg8LEvvAqKRsdqYpANY8I+gzWXbAMkuWmtenQHWklieWVTjR+Ltu4yQlep2w4yE4b109m
o+A4VUPIKjYyvmvrT8DMK0YGL8Ch8/XX09lCAbQxj3rYzuDsWU6tcv5YtfVOL03DbQPlR+uEe6XM
3iz0C1eeNihoIwowFMz886EXLE9G4VBzJHS2vSGWAxjpYXOIm67fmOW1byx0V3hDWX66AM6Haimc
AFJG1nEoJtWF04RpSmeiUZIG+svts3NJ02JaCNewoYhAQHtWY3Ujnux1OFrsp26QfDrjxl9JVqPS
mEv58n5U2nl2raXPjvOYxpNPl22Q7ruy61/aJDeng5aq0RZSIgY9f3hESk/gBYoAhLjmUQ1F2LV1
GdnHUW7053LIh6cJNtnH23O/Mgo5DgKO6KEKi6jVFzXjsKKHpHeO1thPcE6Ktvw2GOa8cQFf+Zqi
j4FGKLJsPtaKdmSWkdUvUm7zouQptKN5fhkNZdwrkalvzEgEHKt14xoUS0aMjJDy6p20En2x+kG2
j5ndDZ8GIwoeoddR87Qy2ZX1oP/85hVEyAY6MO0jUDL01c1bSGWtgmnZR9MKMrfqMhr17G7LEP3a
Ar4W84DSxbu8WsB+aLXQsVPnmOZFvwvsvveU0soR5JW37K2ubInXjjVIQUJabK25ahihFVp15hzb
qZ79sasqD8W7LZmBa6MItwV4fKwaWljn5ztqmmnqQX+ORof3SYe4np8A89y9+eNQ70DuWnBkqUOs
7spJiQoql2l44lU0DkU59q6sBVvNLVfmApmKXcB+4/5Yh2YmesLIbCAJVY1a5vWxld6n3JBbmNhF
FMM5fRX5pWxMcLY2SLWTUbFyLHVPem73iz9zaS2flLQtwMW6SbKxksL7zKdfu1K8ulVlenvNDmZ3
Ntl6+x4Vc3V6wTQTxgLAQJN5BOe4bwuZCSlxDa65P2MZ0RW3xsPW8bF7cvjntC+kuywArHqy7bGE
BSFbBXWV2DDyTw1CJqeOuyXGcNfsZNfpR2S4UFeYsx8ljp3NU2khqeAqYZi9LFNs4BUkDV2VuNSh
ApyXagRmHqsmgEijhVKMwgJ+no6bqkbyc0zxF32JE6Mr7xq1VI2djrLR+DihaWW5sgJS/OfYyPGC
ZpUym4+SHivWMXaysr6PMVIIaEMZUZYq1NmhdLe0y+zihjFUroREadr4IXxB/YfS4cXz640bj9CI
hkNKpBQR6YRYpUWD1sDEJj87qmre7buWZos8hDX9xlEsCMyvMD5X66WK10CggSbJbB97wgzf1PLQ
73LE6m+PcnGjilFoH6IPT4RB64CvlSRFpfHKPtpln5xMTJHcfAj1x0ybpl0wZu3X2+NdHCeh7G9Q
5wW+YRHXj4Wj107JnyrHpI/Lfa0ijBs1uvHmWYmuRkJZ0A0AdHN1ARm0hsjIW6jHJrQav7SSak/f
m/RoVJN0b6j1llbD5SqSqQpNCDjYCk+7ON2/52+JLPVm02pHXJ70Ey57TuRGMMI/h4Emha7cYxt9
ex3FDM5eQkA3qNFCO0HQfdcQ2Nw6XZVqA4Fik+eWb1hV/Usf56g6mAWX/KE2pMnYY+0wmRuAzquo
4Gpomn/gzcKeFgD+6lGE6Cec7xznmLdTPz9Xk5P9TK0i/dpYYxrurVTtv2FqRL0wS6dwQkfSQcOl
d4L+V9XlrXTvZBhUuZqZSY7PnrSh9GnwPT5Fpt2qB9LSZvHjWLdo1aynrvpTs/IQubo+mQ2vSps+
3pVgSo3fx0bZfXAC0/w7UAfrCy2s2uDGMzqIrgxJ8PvQUiDe317419d4NX3oitTV6Aoh6VvrLSuS
Mvcm0iNHdAMqt6aqd0yc0dDdZHaMH9owfy7swZ9R7//ZlEP7p96Y1dZrsf74AiYkcgRVgk5O/Hi+
3ZoIrhXyDs5RStL4MHaN0lCdVsPUm7s03QBbL14mm3gLdFCI0It+69XnDkatK9qmdY5OCMtwJDVz
6ZH9Zk657hZSfSgK9X1o89TcXueLi8IGDoELBB5Kcm9ezLGxctlI4+Q0xmX/dZTKzEXNWP18e5SL
0EuMQs+EAvWIi3wN7xr1gq1XWiSndpDSg5Ur8rtiWtI9ENdWfnVxR5C4MxBQAZABcNr6jnDGNkdm
DeAlc3CTMKc/pzS0vICW/K4foo374XJidLkKcIsXREV0YTVaGBVTGVZVeGrGofJAEKg0Z5X2rOT9
my0JgT/gZwOQMylQJfV8N+bThEoeHhanZCop8tRNvh8yRGNuf6nL/cAsEFEEnACNJGs8H0UCrCvV
ouaNaoLMI+6I7sskdA63R7mybCJj4vGgjg1cvQIe68gqrXSMUpYt1UK/Kp3qm73QzusmbRHJ/u3R
Li5xiia8gczIQiOYisb5nIwgHs185N2VjXBxjRxlNaeWfjbV8CglQ3mAhrmlu3hlgrxRULWRpRFv
42rInrvCXNIuPUFzr+4Do6P0NXdSxunqguHP2/O78s0cUT3hIRadiK/k8d+exciaQl0OK0SjyjZ8
chCn/pjoebl7+ygUX1XeX6Hisl5FMJJI6iQrPy3KAk0ul6Qd6hzlxre6NhdRfkW3kmMFJn3+raIw
UQqEC/KT2tvBnv4U83sYGcm3t84FbRgdmpQQIgcKXo0iOVUaJkbAilU6XGIE8dxwqLeMMC+vdEYx
+Cg0iyFnuT6xiyUvatkWxanMtOWQ09W1c+Z02SM41d3rkjq5Nfrhj12dm1s0mMstrwk9Ai4kMhLR
0HG+jMGoVJCOo/xUKtYwvqhNbibP9Mao06khlSw+zmrV/zCrwEjeLPT+6sigoaJC1RCES/y033Zj
W2Wtkoxtecoic7S9snIwosNk9+1HjOo5RSGCFr4gAkbn42TxHFiLHZanYECvBYp97hk54mdOZlpv
vhSF5ALvFy8Xuq3rKFBL8hLadleeimrp96Aj5qlMunIj4rvESYWyAy1SSN0QV8CzOZ9R3CZaL0lZ
eRqSdLwzUz3dR5YUHMjF4p06Vqaf5/BSwcdtb8J4ajfYo/5ccOdtXM+Xbyhd+xx16tqigrHePTP6
rOCUVnmqsNo5jHVhuvkYFTtNagJfSamjvfk4ot3FJwSNplV7je/noW5MVZNUp7oZSh/y4fsC74v/
j0mR0/JeC0WQizpsoWZ6Zud9daIjJvQWzUm8wgloKVWDapcvcnt3e1JXjiBdgvCKyR/gOK6TFXKK
pZkbqzpxUjSP10nbxVS3904GydFeQBbgqYbfbw96eX0iH0H4Q44E+QIQ73wLcW0HiCwKcaJAdbwA
MUzDUwkt7Y0vdmWHgGyBYNPEhUPTmm6hQBuejFmuT2VXyH/HZlG+5KlZfG4x+NupVfxmaiqdYrQ4
8ZRCaEI3bxWW2GozGtpoVyfo6tqDkNTeZ+Nk+7K5hUVelAYYiWsFOJLbi4B1FYc3TQ3vM2RmoDDa
rg2zevBIQ+hOqtUUHZM4y+VP5kzjtjNE3T27tvx6+xte2TiAyTR5QUXjAl3Dem2v1sOyJO2JK67U
dlzXjbrTlLHPH5xSqep7pA2kl6KUjXIjn39tXz5LugR1hgIpb4eIANcK6lEUJ3CCeuOU1fhoWLxP
RoWIKuIHVfiA/mcd3zsVxKh3EQLnzd+VNS3WQR7zpP1QWAttZ25amov5t2K2Zf2IQ7szH7pJrVvR
0yMX97cXar0JaQ1gK/CNBL9C5E7nm70faT0YFiU7DVbR+sOSPoRScCr08Au147fiRGIwCDiAOCJN
u9BZVZWyV6wlKU5R2So4vmYDHqzyW7MXRkG6mUtKUJlIlVZTarNK7fKia064F5qeYUjOga32yXCq
0oMp0W08OevNLoaDsUeCTWJBjU6s8G9vdaXD3LTtuT3FlWQdOp0nJnMGZUdH1eCN9pQd2nm0d01j
hp4619HGLbK+rRiefjZiJKIjnvG16M0w1Eq6tFV3ioYgAG6l4aEJ5GF/e5tcjsI5flV64FbkSl7d
HWaL/K+2hP0JlRr7qaZZLL+b8nrcCpBfyyK/nx6VVncMIvC8ECVVcx0mmG0mFU7fjydwG1x0VC2Z
7EPrLPIDerNLsc/sJflTN6RaeR81CE4sPu1LyMfCDOjQSrLlvq2BFlRafLMqjD8mgyYvB/raksmz
hxGJmXlAbYYWSydJ3D417eUQBrn5I7Xk/GMcABq4eRMlOC3bofN1RguWNh9Z+qSZrZm8MSZisqAG
pL0QtoTv4KqaoqW0+k11MZ1KR/qmDnp0iMrE3DjhF+1KYhSbWxAJAYbimJ9vUK0OVTuPqxnIdFCU
XTMZne7WkN5mf5EKVJ+caQKukqbOQa03nMLilGmc/kNihHa7x+c6QZClAeVzJ7RtJJ9Ckza+MTMS
3gvsZI4thV1AlFWyV9X2CBq3VKfBsYm1c8V6lvKewv3rPv5fP6f/Hf4qSQIg2xftf/4H//tnWc10
PkTd6n/+57H6VXzoml+/uqfv1X+I//S//9Xz//A/n2Jwr7b8u1v/W2f/EX//v8f3v3ffz/7Hruji
bn7f/2rml19tn3WvA/BLxb/5//qH//j1+rd8nKtf//rjZ9lzdfG3hXTN/vHvP7r/619/0JX425EW
f/+///D5e85/d/pefM8JhP7r7/rv/+DX97b71x+IePwTLJhvQH2XB5Oc8Y9/jL9e/8jW/gntFNYB
qQikDu7vP/5RlDQc/usP55+oZZOXCa8oysN4dP7xj7bsxR/x95FKI4pKcoFEFmzgP/7v1M8+0v98
tH8UKDKXcdG1//rjlTbyP7cC2bIobL6KHaEjxsO+utIL6net7kz6ru6iaA+tTvmgWvN4h1Z/7av2
pLJZyAcHLFg1LyhU58WhRevJkLPknSbJqa/2re4lnTzswIqNA75LyErnE+wop4/lgxnx94RwADzL
mrae2Fd5ldWvJwmnr4onzxC///wAKhkkfydwtF0mmfYpj4L40XFyNaEUQ3duVxh/lkkruzOORjFp
XhE9ILGNdk+l4MRd6rFxSOyo2A9yvIdGTVOdTvRbd3n60BbVSAWr/4YW1Avhcf1VNEa6XVw434LM
kn0l0ZLRV6fE8Wq0nA61Fg2PkSPPfrB0Ha3nLb3oRVQ+y0Me35Wl1O4TSxr2aW+re4pyySOY/ZZ0
wSpJE58TzIHGU/5JuICvafVFVuSh3bfKrsfHYbckjoNW+jL7pU1XUFUF+8xqMt/q8waVk+GzNKXp
w6xUP387AP/eZb/vKvFmnX8W3ks6I7gecRMBjzn/LEYj52WfpdrObvLpY1bhTuguSB48Bg5abjPq
Gl9r0IfJ7Zvhx+2hz8NTsQBsZ5A0rjqGpv/lfOgyqrp0mOxuNw6a4koNvC95zP6WLPuzrubLPT9g
i3smLtDz2Qo1CtEahbIH1iziJ/0WpgxVFPRdbXU7e5RND5zvKzagL3imbA10uawMBN+BygNSMhf2
cUU1hIWxmN1OTzJ0DRZjKQ9BaXT7osY+ZbKa1G0bW31AZcbYIJOvCh6v60qjFVgU+RvJ4JrLBx+h
BUnu6TkIuvKQV3W1s01EK+02tHY0UX2siiBwp6z1W2X5jDLQltjutckL2Q8kk1mEi1VupdBMEXjt
dqURfMU65ftUm18TDcpHPXbe2Cn7ojA/3t5M57HZ66ThhXJnY9lArXJ9mmKJ1l56OrpdNbbGfRyH
rWemdvXp9iiX+0dwXLmIycUF/XP1QPeT3raFRYRgpXHkz45ecGF1rVuk+hZl+cpnZCyRF1PkxWN1
HRdZ5jimdWs0fEb9sa+tT/Tr/5IiLAViWa7oJWl2tTxnd+Qtvtq1X27P9PUonB8V8iBMoXgOqYDY
64JEqy8kdhrDd5r6V5OW7+Sp+WbJ3Tct7O8UGAJlFQZuTNtMElkfZMn5NibO7BmLWvH/NQ51iE9W
b6PjlVp/3v5tV77C2U8Tychvp7ijLjMEIT+NHqwH/LhOjt794NPc3R7myg3NEtAMQkrB9cRVfT6O
CUdqgiHe7LC8+GB17QFq9edMa8hj+37X4jQUydGTLfTmVCjgLjiC7d7+DZfbmp/A20A2QFhC3eb8
J8RJhzxKP7EJ7Lrc0Wzj+KAJ9cZMxSV/8a0p0lB8Eq6X6+BYLpMsJ1FjlMT6FM7Wxy7rPhe8ts20
5cVweelDbKNr/bX6Dpy8uvQTimlybeAmoi1Vc7eE1lfYzK2r9pF+GIzOcGNb3SK8XZseFTwuB1q+
RJZ/vohOQ8I4JW2z06v+Y+g4kN6i5kenWw9DpP11+4NdO7YqOBa0AtGyTjn8fLBaMhd0DJpml81J
5udSPZFvYyQYIqPjRVUyHqouHtyxs7+W4ejJdaVufM2r+xZ6CLOlIiYsXc5/Qj8Gklx3dbNrTP2J
MqbyGNdDsu+C/8PceXTHraRp+hehBt5sgUT6pCdFaoNDURKAgAv4AH59P6mqmS7xVl+d3s2p2l2R
mYSJ+OK160Yt44+F23I2DJFvVN7smFtxYXZ/siL8xy9B9CPrP3Asm9CnG10EKVo8yptjRzWvGFAf
FsO8LMbwJA35wmh3x961hq3z0ybVw1INY/v/+TQ9//tc8wsV/fxM29g+oVTx8fNU/34RKKeuxpSQ
9XjqpyUWk3YOCr3ZFYnI4oGe+d7u46nIi63bBlpIvHWC+xUL20YztXgYLMjyxYgK2xNh0mrFHs28
vsF/8ydO8a8PJ671X6Qi0owr+fv799T92stWkkPYuOznnHikowj8nedfC3GmPwZA/XXpZCuh/uaK
kF8Fkp+uSj+b7jiI0ogD7F/fiyJ/dKzG+jlpfxpvfwGpv1//qx2R6gS64mAuzU+DpRCJUSgqQ2Kj
NQ9aKV9Xq7AJx+nvVMpIC8hQEq2w1Nu2qo8qNYMNKbnzXlZXSX5RhbVHs43IgGbrwvs6uP60H2Zc
3rKuzP3gMEwYWXbfEf0T2mXlh46pOmCQZTNZox15uvpIh/oPKNfne0XCIbYv/hZebZ6qz6sx2bmZ
K7N2jUcOUDGaO/9epY0DCG8T3TvXf1qXP6/+//w8JA+cPDlIfg6OoVdVTLrsVkyH63JqhO7c92ny
J6Pq5yX5+im06131IpyOmFl/fwJLhHpVrldrbCZruVll9g1t4FcwPOzYVBQM2ED+/t28/sJ/fzT4
QMBJiBqGGjwLn8sYlJwzAPpiiU3Ura+yLcw4G9t3szPoJS46BG057VEUNvzhc3/BgJ8/mJmYIq2r
CovV8fe/1BH+IAZS6OKyBYyW7EKAOE/J4BFvNPfW0ZxkLBzx7K8/0TY9Yt26df36nDABYdF/BdEV
4RQQL/X31+PzS8n1uPpR0H9AguCJ+bTJq6u6vOZdiIO29zcJJDyerTSIqIaV/zscDGgJ/zZe7usB
CEctnO7vl6BYtHEotVyxBqZl1FEzEaWWRNZlrmHKKSFece1v3NV4d+Zku/RLH3Ho1CK7sbc8Hn5Y
zvm3v//z/8PjQNA74mO2C+asz/zW2NoZn1WoWPTusO2ZRSKr7WXseNiRreWVIvk8SvPyT4nLf9mq
cU5cC0H4H0vw9dDw+7UAs2E9V2KOl774WSKzQM7hVQSmBzSAxaYv1vNcj83JLS2AB1F08BhVO/xh
Yvgl2fz9qWRQMFDioK5kwfx8S8aypbF51KbYLmfruyOTt2LKcRqY4y7xhh/FPLpPE7NNGvZGkD5A
FC37slw3tFxn94TqHYrS88+UjjZ71XlpaHtpWiP1arpTaxMuZ2trc+9pXXYrV805FPZqHAJMv+Tp
lfWbU7XOvrFW/esgV3OX2E2wG7Nx5MBft9vWq/oIg1FYLbLalP1UUUVX79qWqFpw/Cpy59o8KFt8
q8HXjnDAFmCbcZU2N3zJ0d4Ewmy2tWm+tLOlHpZyrUN/Lqa96RKv2jaOCPOpbNAmDusuCyovzlpD
bBhGy2STzrO6lAXVsIMvrtHyeuef1EycDJyycHbSG6w/JWT/h6eCO8H4xJkHyO8vi4S2tAvFK8Ec
p7X15KT2Mxf1W+PJr2NfFGE+p5xx+n3rWTEK1T+gMX/dYNiVMfGTO8QbSqPX70/k2kKHFmU3xXM1
Ot/9sk2eTSOp97DKL073R+/WLyLh90ePz8O2hE0NlQCL/++fR8ZJ7VNdOMUo2ZOX0ZBmiMOeoCxP
Tz7yyXTzTalaLTJLTT24c0L2o2aJp4yi3lNKd87PSUA+VIIgCJSisg41MpnGqKMRemVsYjUr9EU9
kFJnRkHdIkz3+EW60+s7aVGpSt32nzI4/rqaQEQ5xCGg5SAt4HPMEULvJejmmbepQ4TqyS6/64Ic
vbRUPDtulhz8SaXxYHql+Yd1nEHgeoM+XVBAD3YvvgHhHJ/f5cxIhjRJgCESEjPya7higdfYrw5m
4w/4gKUr35q8INJyIq7o0KHcr0IXZ9MtPc/1d+Xn+Ze0dgfOknl+qHtH3UGQ4mVZC/IMoYiXV9IC
rYMpp5/lqMhVz/z+ZBZGeePPOM/CNqmRtk6ZT6LKSAPolpTK5k61zlttUAHglcbeNBv7JH0Eudlc
Pa9B9Y6rNOW9G5qD1ffmF6Sc3tcFKV0km6a81MpShzLpvL1Ein03lKYXMbEED9Niy5vZNns/Stqx
qmKq9awD4YzdPvOF+USAQtNs6OyMV/bbfe2M8i0jDG8nEsxjpRq90KpliwSYbeY1q5r5GdwmiNGr
mF2cLE0eyVakIgoa8IVYWjoXoqq65pz3ZX+rNGoZw6SZmlNChccUev20vmvFqL0zZxtPBIM57+Rd
j22kBQW7NnmKVSzIcnhTZUBZcDur+4Jeya1vJetBx/dyWyb+cm9MSRNNUktCrTdhMwchjE1GrsJ7
Zo7GHGrEOgVpSPAnbTj10Fgb6rnbG6i5YdgWbZ1E2SLUxZHkQDqZnrZbQTkm2cuaZrq7JRm4Fu7c
P1XD0OG9SHX5tk6l3PZt1eDOsMgEM3JDXvpRJWHR5fVXwhqzE/Eaw7ZsUm8TpC4dkxNVGJPrDSLu
mqIQoQRRfmOWccwQ5HQOM4/gTfQ3xHn46RgvVtMel0KIvZm3xXc9nca7ZfFdXHxBRXbpnN2UlRLH
xTbznUdfJxzCSgGmLqyo1ysetYUKlkwaF5IctBHbBmHFw0SYRGj1vnY0ysz5oYZF9gwSepqFKyfe
NPYHYK5d7iy+Hblm1+6GKWmtw9JxKN427gRXQXI1/g9plTRyZb7f7vVABbEoMi1KxZTvCjexDn7V
5jvbz8cbfXHzYyZSf192PbGpmpl1UT4FEzWXc7kcV8Ko7j2XoWV1ZHAusP4Dr+ePhiiMc4sOYTfI
Tn/pAqs+5a504mZekm3f6UZF9GY9HlVXtBu0SsELZfbTVnW+9zUf3Xa/1rZqI3slP14VS/UlH+uV
7bVeLok2qcgkBNYP9Sowj7OTtFG+erGx+ONmVa7GS2bkD8JU8mg3XvCyTFMQd4mjHjqN+SJcG7+9
dEuZbJsJX8+0eFwRakiGOm2jFTzskrhLrNp+PjYFxGDTdIi3Ut/YuAFBRn1ekVjbycZ3Q+pAtOOw
UITkuKJ75DV5o6jU2ri+LDcaZ4rd0JneIRiK4EjIg7ZfnSHfrI7mPeXF4MUqTYJXZQj1oKjJ/JAl
N3NKZ38rWTQfCvDly6jLYUOGo3+zVKV78bxkunTj6n0z2QU+ghpDPISyeJUOgSa/7uncF25cqt6+
SXKkzpjzluZkyCBTew8R/KavOo5+Sz4Nl8SeYatyOhCeMIYzNNT+sMddGER5rrcnX5IepRVVHFi9
uhsrjFSNsvJTokSznQD2tybipVgzfS0u58CN8Ef7p5bT8LGoxPvsqmAMh0Roka4N1r50nXu36tmM
ZBeQ9OCKu5wj6l1NY2ofgjXqU2iu2no7NKt1mQePetraaBgWReEEZPUaRV6Fzmhd3NyZSEQu52d0
9rHbrOtjPgvjxhM8v3xEB26K38kVhW5tuq6zrOjXLjgMNXTXNE6kY5q52cxxwl77Vnr8bN378s0c
O3Hqrcz9Pqu6jgYkByfLk/mu8ucgrmryCMK8K/Q0IoUhf210BP+hoab6xmnGfYdQ+NiW/UFmfnoL
tdxta+m0R4SK8iYvSv+e1q1xUxNI+DD6/vp1JT7ii7vYy30dZI/13Gg/3NUjc7HJnQgMjY6NRa+i
Ukw1daPreOclfWYctNQYl4uscyQFshcGPbpC4uMVojP2ZMP7D4Ap8kh7o7m9ZtSxO8NKPU/epPJY
6cFM4hntLWpf1116n5e2IqxooA2PKzw7HBGN2kCnZdJk4FsoFOZ2cafdSDzvNsO4AhsIvUtuNKKn
g1wNuU1kXd/Lwp3aiD7UJupE91wqfY4wPLo0OibND2Fo6gutQhof3U/zdqJ16oul2WTrZlqTbed+
al4F6LgXuZPmNtT5Ocu2D7oiC+dsCE6Dp39fx8aLxwlrWeEQgzTRxRYViXPphRJfAr0ud3niIR8o
of0jdpn5DnB8+uoVWvFe6FX+1EiVbqmEcApkCLM5bE1l9jmruLa+aTbJRxu7GHwZ8eurPdJz1hu9
JMHaKu/hR5ufFEcUEW3qtRFyveZnlyyOO6lNoCIpaeK17TQVMdzSOhLk1W5RD4ynyYWTKeRurbw5
VhxP3ufAHG4mx1JEowVy3So6wG4S4sZ+6Hr+TXqTd5sOTvddw5hghmM5Oc9qZk2BnV3UnTQUU00h
fe95XU2Iy8bRb6QUxSEQownwOKgnzkFe2MuiPLGllm/jqgfRNHVZiGOlYjGroq5JH/ViOnHe6SNL
aUYU9OmJCIN71yGGP5ja4EzkgXEzkUF6+BUSErsJB5wdxkFobjkzgzqqflj00tzpBqHHGQzkVyXW
Kn+h0vCNSulM37JJU7A4dtfhwp64QX3D25llwXFRxJwz9u9p32w5cnDm2XUrQrZZq5PQcwYOMJnZ
sstZvcUSbFsdW7tXwyNwTXx1N89JhqnxOgUFY5rtpkw6B4xFJE6rvGr3hsqPhC6rC+NKf8dCWobe
4L1UznWO6crgRPBuefVD4XVPc3xwozipYT1hSsNR6Lb+k2Cadiq933kjI7WG9Hs7ZeV+nIeKBVRr
Qo55fTia3pc6qWLSMSFiNM9gQzZ/JjxTe8ep11DqlUNkvhdXeOG2Mqvy0E9qPyQ2+NUVIz7TXvGV
Z8kHOkX2whUqvlVtVuMK1b0tre/pTRu0TNd+cCicSVFsbfa3Ay6sw3gFjbo2U19ct8qPfZmyAnXJ
8qLr5XBqPF6VBl/BXOYyNGa9IbYOw3uqGi/ylF8csK7s2lEgmOxRV8lmn0u1bOxUPPEyl1GRrjeF
rAnp1iW10Yt1N7izzptv2Pd+YiiwRKU3B7Xk43bIs/q2mFH+IKzpq23XyYxOG1ZQmonG+05Q9rai
T6KpStyyt43qemWYYBfmDYqAg3gmXyLOPRqmiJjv7x01wqWWlXMWWD4fZrzgZ8LYP5KpXk5lCYC1
cUfXP6vrf9C7QaSRredlSL2vEWeaTTtz3vtxr4puzxmI4OOpVcdsplrRJLf0md9zmni7jhNs2xW1
NwZaQd8XL3e2+lDMm4an9jgWCxOZlWS71i5t5uREnM3RcVmxJPcwTVpEwhXtMjWNUjj0aWPnzRjN
ek/BmdpmhM+HKHttfnz+sFytjpWTLTdZYq0bh2HwoGOoedaSpj2Xdbo8TLmRH6yh0O/SMWl3k6lz
yGnGQnM3Bo0F1QbCVLF8GsvZW81q13b28uzOcghF0IgHW7jIOtrK7iNvwqIf6k3tXKy0LqwwI3GN
yDqNp54kMsb4wGtPcCR5F1IKYHlhl9u8PONqiCUyar3YBhn+q5QYuyKaA1q1hWatP1zhynlTuUHB
70mTiTmdGNq7JcksHh3qob4Kuk4f8Y3JwyCUarZpMvvpBshiusdswGQn9HW+aYdkvsG7pHC7arII
0yVhmWq6lbr3UmjnEuUW2/2K1UJQcABmBIaJvmYz2qsME0wvZ72y1UMvhfOupuqnJlrH3oJkoQJW
ercxc93TSlAQ2aNKIVF2N6OiPQNFacd0tYgBxuD2kJcuaTitEbxllVt/qSYKBuCE8x1pXEGMl57x
pcy5qGu3sPDSZOtvJpNJkBZjDmG9TG91tyagnX7wfY8VCySXgm5Vau2NqoKonhyyrAZdhQAx/o7Q
hDya4IKWYV3iammphQtoM4/6oUjiObe8/ZSlQ+wupfxYeLw2euo5+O40b+swNcLtD4sYOX8u2p1T
pf2OM4I8/xLTDHZnxMVaLcTpJY3+3qjG3bidbxwTQY1oumQ+RnaJziUb/G2/1pK6R5RKbelt+tlh
qLNUttFFMhNrnXbb0uTmNLN7bIPlBmrPeFml9t2rRfoyzVb+bRp0fbuOafUxahXyDr1oiohsu4e5
HNNj7zTZedEooL3WXm0yuVihY8+o7OY6MB4DO81VJFc0ksg9w6xHbp9O5dnHiSXJtu3qaAymJOq0
qT1PvrmbLWa6YZDavpVFG9emNx510OudcoLkaKxWuUu1QW6MOtEpBpO8rB2Mk5nW84kCFio0Zcf5
hSDbCwD9akb0zqATAXTdOwP1QNc8Bg8+hLJn9tc2HZ7MZXWz0G2o2giLKmvjYi53HZDIJdBBaDvL
OeLMH3borBlvU2vkKlqNfZjV2IWpRbNck1vTF0oo5oOUWkujZ1/y/NadQwmDX5+0KmC/68zNlD2t
jp0dNdyreqgyBsYE7wPYOftpOPkd011tcRAQT+mcJ4eEEsNNDSQBArE8pn3uHpcp7Ta5H9ByBYY8
HhKLfq3aqnLyXGo0VjpLEiEBFX2q+iojLlqzAxloooDZPab3oEj0EDeCXADs2aNEb3jnrhhuRsVx
kW0nmgJr+khh6iMm6LfA7NXNUrqAUQj27lI7wZZMHlXYuKUbIQ8+Bx6CM3fo5+2aiAAvSnPAMciW
bWuvqhOH3s1+1EZVRrN9PcTNjbkZxOrGiiBUulKnYEej0sEexyyaiTl+mmp+2MrEGg3K0A+pkcdC
h7zirBL1UzFtmjmlo0JbVt7YQMQSL8620dct+H4K53jdEUQud60q5jPBEiikbYyZiZ+ITZksT0tn
1RvdK2jI0FyP9ozCiZxcnq26yGPCBklczoyFihAd6iRXl1oMKStg+ZAU/hA6eRXwiA3Mu2pH5Pkz
N+Gd7usXLtTL4hT72SYRTrknbAHtpWVHtmNc8bLd5InfI6ZGe8+IsmKWDkdvqSPf1tSdVYr+aJgM
QRgMQo+Vcg5bFMk+fUzlcuevnbq381bJUE619mA7RUuSBW1yPif6H/Tp0Glh1F9WOMompLJ0jvoU
8CToNRUv9pCST56MFGQE9gfvUxASP1tsFx6WE4YHcwglYBH9yiZu5mBAt+feJaXbhp0xWV8mw3ry
V9OO5qqSNw6ivhCV15e8IujLwzeH3stYT3XXlrHkbu7zxjSodbI4mQVTzyRkzVFppJzncyv4avbr
c9mnHCU5tbOLIpiWi/gOOFFEbZA/mwrLeuDQnuKVw3ei3LesdjxyNodr4E3zzjEnM85FoF8yz/bv
LZ/ynTwzmo0hR7FHG1dRnGYcCk7JN1fUOwtrcmPZH8r8hZTfhu27oLwrG8wLYu7yRm879JJtutVn
69VPjTSyamaHhCazi6sw89bW7O5dR9ivnqHU3hj7aIIov5kYDRAWDupbMGvyoREK1sDl6JJgxDwC
M8MfuBZomaM8uXXHtt9jY6hutFYklyErg29e0xmEoebNtdUm00DTSgQFXZS2tcZOkelu/jwA8rjA
OPiGPpzVY4MqDUwf1wOydTPpyLunNMWpq4/ZuwcmciLdRtx73INTOrf1qdatxb8WdPc/AnfJ+LhM
QEssw7CvxZLeep6cbxz25O9KCO0RRX7xM5HVclZlKt/6yioeaF2ZjNDTQbS8FsJ+mR1jNyTeCOHf
m5sCsCa20oyHp0mdjdW1Pq+i2b2mZr88GXXe7RQFQM/9ajf33N1Bj4Yxz/ZJwuCTCl2cvS4tY6h6
eaobkZQx5x0VMvq4p4QASM7ngx2Njpq7yKIFZmPy0ZehVjkMWjceRKtKcEeBdKu3/S3pYQJZ4DTc
BIVrYR9dsrsx0arHqpu6fZc7TDV+QW1NTBtjCgXB+Ug95Eatkm0bGADthdE57+maA1SgqAziqVLc
ppGRQZzMgeXF9L3yW9CxT63eTNyLIirlqXUzJ2qtSkZrWdkv2KHSLxqjjdcsQewXbWOGgHPaxm/b
RoZUoJpRtWpBJAfPesl7CxgNv/Aja/wDiF5E8XAWQvkzmpCASiFIrTvb1m13yuoEgmMScXI2MOro
Qs/I9MgweEzGoPyKTYUNisRiSAjtp1WgKtMzCcJNh/e6jnYMrL3H5w2Ok9f1RvOJnkbjuA3aYnjJ
fdJlAmv8IJ+sD7ty7jdN5o6RjhRY4nYM00QDGMhy51jwp4fe4jjnztCaHQF5TUyX0bApp2I4ZKDY
G4dN9oeesEUPTmVu7dVxfizKCCJnVBaJGOmrO9EHLOZgOuV1I89XAegBvF6LtNR0Nt06NX1oTxXx
c0FdRhk/d7RaJBZcOpA+INj+cSTiOAS+mi6UpdSRqSfGUzGOQayPlhsvk1NnTLkpB6PeLxOmM10L
Ea26PEz0cLXAWudfB+4lq+dncgOMs2Wl08buxRDqS5PtfVE6bLuzf8p794hRtMxCy9wu/gBm1aJt
3xHfMz4atlHtJqq/t4DVpRYigBY7i+SBvU38WGxaJHmIrvHe6UEmK8QY+hdwNZdICRI76I4ws+ZU
Tar/nsASnGpItYPSgIkXJp5zu7ryLkgLsauX9G7xa7Gx6iV7+Xvm+Fcw8u90y1VCxp9AFgSigs8i
oxkyqsh0s40NW9iR1rfsd0bwXBdg0qW8JY9dPjp8q2c4lx9sTwwtZqVjwSMbynl3r+P0nPruzms5
6pd6+WzMojn2zYr/LK8z8DUn+MN3/uREuTLwDus8QhLLhfCF8P6dc7OvveazVaDebIT9vJApG2XK
yjgEyCIqbYRa/XXFMcfme2bxIvWQBidR9fZF+jU9EiaiT4aj7g/KgL/yZo6HEtuwqMvhW31uBrao
6U1XL21jE8i7R2kCH3VPcDPbUZvZGzspkhBj1Z/CKH65Fj7dQgQueCSuLCT2sU+aDM9ZeaKHvI3X
xijxJSYtKZZqEhvyBp+ksN5Rxj8TNDhFfochKcsY1B0Ig3BofTw6qyxRLTrvQA/FBSKSYrvcbg5e
SxY69VHyrcI6j3xWv5JUnQGZoAy1gez42SG+DUG0PSY1yTKgp+ZH0rU3CR6N0JAG7TlzsKtWZHsO
9Pw5WOvqQ1twDXiUzxzdoCrYF9aGY7frPgHHZAd9Wqe3rjDWTZdU404TvbVBT1QyzVRvPtaDNJyE
4X6svDshr15zstd0+fH3L8VflHd49dHWwz+ibSDh6LNyN1gaFKMzclGiX8iM65YdiT7BDUh8gQPc
BQ1qXS97Gn0tZ7kpvueGq0eWcOY/eRD/Il9CWGGaAZYmFwoH+9XvT/rEf5H5qDfxsFjuPb3wPlyF
Nd/9+nv/V26mp6bi/58NSr+Zmv5HG9Nv/2r3o7lahfrPv+r/Q6/TtVXz/yki/2J1ipoe89ND/oFu
8r/tTtef+ZfbyTf/4ZApQqgn8jIYcwvV0f91O3n/wM2EyA2lINEWyJX+5XUyjH/wA7+COQmRR+GP
XuBfXifnH1exH0kvJCLzT5BWfRJr/tOA9p+tTp9CQB0y2kyCuh0c6HT8QaZ/8mkQ9Dnq1IMU27mh
LA5D44RLpCm7ozZUiqNhRXVlm5XURuPwjjXNzTZlQ32JVYnmW9H18u3frt3dP5ej39SkVwnWb6sU
fYkeFmoM3SZWQv8q4fo3yfmaslgUk+/Fi/KNp6z3rUPn9sEmM+R8V4+QlJObB2di8cqoXfTkCzCA
fs8ouT79/TchT+nTVyFJk/ebS3OVtqKv/KQRcRuoHLh6Mx4C8pJXv9JCR03NgY3WOJEA9j3rShUp
Mh3TyHcXYwfU1Z/8bLpyFIl+XoEECcZuiW9dLevVTDTE+p2qtmtuhMtYl9sxGwZ6A6squAxeqra9
u+hht+oPrTN8JGafxk05jWe7EP4l6arspukX/YglZYh6EofpJO/y7g72Wnvwsqa+MSvPOZH5PITs
x4sIqRExf1rKdncVwW+n0inqC25I4nvH8tTMCO1nfW2ARFhDZ8v+qAYShKam+MoXsfYaOOX3CRg+
Ur22RrKnKRId4YNNTZcKUvulBCTf5lal3gvDzrYKXpv40ajVrQ9PK95cod/MmXyep8HbtuxNkVnn
l6LJyldfyA7HrJHdpwlqDU9xgYPeYGLUUyvUjXaJ577rL2vrrBtrBkctMqd/rue6iPyg7g99gRqU
Wk3rECyrwgdhAy7VJiiiUVi3wdzYHwSh5rEjFejeIj6q1ueMvPgahQWjNgP5A8TRG5Vka8hG/6Ne
qeqYKz0DIJ0KMxpypx8jL3M7+72c27w8Op5x1miSSvZdgF55Xs+u2+yJx9IjbXqRjv7qetw+mbZB
WIFmhZpbfdOW7mj12U/CH742bXatJ8HEEOAN3KcD0tpJIh4Teu/ul9GvN8otP4IrHMGW014JgoNc
1IICwRkuuHeH3QgeESIHAZBx5pMuguzZzH1YMBtzoVjZXbHXR1ljfRMBVPsVJslMp9rkg9Yyi5nl
kxfkoFtZe87KTO41uXwXVeoiip4w3M5atwNh0KMOaMYQck8A+mvRrwakVjLspSwYkwox7JPCeYRF
GJEEt3tP0x0OPD5MJXHC1tqYZaghL0DpoetxoeRDMnbmHOoW21/T6XeyXBa1JS4o2KYYCe7SJF32
8JvBM3Ifbmmr+edV6lcgu0/yIyVxxm3jFuouJ3KtivzFkyej6907vH3TuR7m7vokdzTXSlQZTjSa
UkPdjEMAnq+fs1PDarLJTX/e1DVHe1wQyzvmnuJea92d5lyfwbWwNe/Sp41lxJiD3eQESCGz22Zy
Z5xAlau5OZRajXwzoeEUNJHcLz/MZKuMewJE1brvGpp+t56j+Dr2LEvoWb+4Rd2pnLR4rdfm4Ijq
Sc+lg5wDqeWQjAnucc4exTr3iChWnX+ayaNlz84D0v0hStem3pqgPhUgeydB9sz3EoXnOwtecdc5
GR22CSKyw4TmNQOoWZyvlZ1oP3Syh+8Df9SfNBxyFyuphjFMEq/9rjXJGjVm0W41xOshJSFT2Oky
uwzG3IWtUubem1FyCB9mB4lVxhiGZNCay2oEscjyvR+I9ctS8WLNSu+ZrN1g5wcoDY1+3ptz7v0s
BraPDaxg/9bUU/uY1f2QR91UgX4hxRLhKo35JhATIAXysiIUtpw2uUOzZQ1hsVMoNSNn4UHryBEB
lnRV8VDzhLGm8bjeVbjKX7KCKRntfpbX29HRxIHzQFK8rAFc6ZOwjMrfQbd2wxoSdd/JH6vfIvOp
F2EkN7ltC0Ig+4WPHoQb45mne8eErodXh4WoiHRwX7xGN54Srz6bS2LfFnlS3/kOMY8hxJAPmmYb
r4u5xnnb2HPU1d34MZfGGP0iBqCB5s0s9DK0jWHaEaokLXYs/LFCOXMsMKQi+cntgyU9huV6FBVP
O2RJGyQ0LUMP1eFMgsVTmTQVJ4IJ6VaoealD+jkpwndQp18tlQR11C0+PPxSJ+eWgs9n/6pXIo93
RPADaiI+Fs95zBnCPVgfaFMa89Qdj4y68+h5PXO6hkVtazqI4r6XxhOObeNJy/lHAT0Fhznpu6gl
M/es0/4Q2mkxPmZ+N+/R2FaPKaqUR9PV7njf50PG9b+M9khrwpro3SV1vDTOe82ImevnaBZlSaky
U38p6vQdyUS+U93EAz6t1YPrTtPGai2sfuKqsw2EdZAzzbihVUzyqVtb623hlDdGlQqM4THXWuAD
Y0mh2dEMhyMkVMHS53d6aHW2vHiZ7X6RrEMwL2MjLhOXGPjgKn6qPad/wtPMcb4d8wQRbdru6H2r
orwugvPcyOLeqgct9GgsGaNg7tz72s3gEMtB6xBctLUfp61cb2u3pdlxsq2d4WpWSemq9V/UndeO
3Ei2rl9lXoANenObJDMry6nkqiXdEFKrm54MenN/nuy82PlY6sGpZHEn0XOxsTcwBhhNK5JhVqxY
6zfZBwmUn2qL9DNwAAxKjKkkDPRj+ymfrPtR7zUqAUTmKbZLjn4PwCZTAs5LP5Q93shdRyk6SZ/C
pJ7fF32pHZxZk0+5mc33Oe2K5wbyhiup8gm36JYTHNCHGGaAtHpafc3myvamoNS+qi21W8zKnJsy
kCqCQ1R8auqk+hoidvEQ5bKgYJD1j4lUO0cz1LsTYdlhTjl3oW2bR0ynicHwzHvV1fnth0npHuCx
akStOPlS0wL80EXkhKU8LE5KdXA3Uwr/iNVVlrhmJ8sgMQGynqOy0ya/S7oBi2urqQ7AIMRXp6Ew
GgzVJxn8yvdY79iHI7VfDoP9PZ1UrjopKaOnPiVJ9QK9qY4jDd6baYjCz6ZS9FTkCtV8T2Gxg8ST
ARRLZtSvXZOm8a0RSZLX87B2595aCmtma9MxbmZOk91H9a3RoA/gAS5ofrYjlVIsm/wKwvBRl5Lg
qZ4pGQ7CaCigacV7Gj7iAVSF+jNKHXqQL2dQnTM2S1RQq2l0A4pqG803CdfVXYIPk4eyrow7DX10
ZElHD8Ou7HaMHfH1JUCEcdzdQ0YPvs7ZYHtZ6wSPQqlyjQxO5qQFaEKfJ6AhwPkkrfQDeUSiJOl1
GWGfAe7Ng1xm6qe6zW2v6WP1U9Y1OnwOZpa+vJPYWvsxqCiVx/2C/XupwbA44FzHrok/045buixw
SvUbADecNS3MIy+3azb82AbjqckDsjqzUMenl2u5UhtcF/qmcv4qIlruTmk3P4tGdjqKQCEYsjSR
mVs6/tRHnbqm8o7EQx8g3djSG5qbLBmPeRhOT3WDvJWwleGLo6KCIPdh8ETzlf5JtyT3xlIR08q5
eQgcpW9dHXT908v/SKbBhkwMjf80AwGuCzoyWFcIBnR/OoPWqpQYfMBL4c5yKrKFaBTmH5GRp3+Z
EKPOY1bwj+lmroN0RH7EH6hTPNHwEV/tdBJfmoHqFvSEZFY8pTX5I7MXX6e5l5/AHYQnAUwbEFhm
VxQlKAsfmoR76GPe58NdXfZz4+sygSmcMAj8aOtd+OQkNRzppQQGGMl5pxvVr6fKf9vD/H/gm1td
qLH/9aP743eO5r+e4j/r+s9/fS9+/ushrro/s0uNkpe/4+9HuGH+hn48vBfs3xZG3vKY+/sRzh9R
ErOxxuL9+yIB9PcjXLd+gymzmHvD8kdVb9HR//sRrpu/wWJB+25xNDf5x9V/8grn5X751OSp6xjw
PxkEYrBlL+Iqr1+9utRpZDFkQxHC8KRf8e+Meaya/N6K2wqc6SwfEmSFfJzgI14lH9p0vJuLwD7a
fXKK0KnxO4Rfb8gvwXgp2jdjIMvvMCPXC7vDkyq/0/P5NqhpZpXyx67Mvg119pdOAR6S6l1nAogY
aeAAt6axOCY/u0QF9qY/21G5YAnG1qdM+sWJ5mcHKClBfH5OQgMwaRKRlI7hj7yx45vYmnsXdejx
0GvWj1lp/swJloAsaTZWPShRkJOZRz38PR/8yE3/DZOgm9JIZS8J8O1qsNikT1u7kd44bkbG7HGV
zA/zNBNXs/ShHnVeT9rAL4iTv2yql2RhNb0co/qSifybU+Z+oQS3bac1hyEJqM5b2G0wfN6mP2SY
HSc8nkK/R7L018+KGx4rdWWc8D0ULsK5nx3p3Si0p3m2U7+3y2/DZD5GIcwcUtifUWB/CnV+ySyP
pQdyuTjErfwMT1486VVgL73tzB0HGvO0U73OSn5CM0vcMv1R58DuclBASEV3j3qp/I7kt4eo7rfe
nJ4b8K+HODXHw5RHP4bZOs88ktEDrIU/0St2m8B85O7yoee0IFGzJ8mZf+fZ4LiqwRpBlaDz173v
WvGUylUDXpTvSZ3ZcQcEJE7qrFuurdzXI0Z9me1O1VAdc8v+0uqyW2Yd6ny9CVgi5pUgzbI76l8t
wrg1oPClZAWNjTL+ETTjdGfDMSWfg7zrTHp6G5XVEi4pFs+T/t4kXUvMvnNjRdJu62bMznEQtcCS
NKAWo6a6FrjHW7rtDy1veM9qat1LI5Nm9AzaAWTOgbdOf5jmRnXTAp0DyUFgw5C75lNAuZoauYY1
JHB+YJgmQur0nw6FHtwmtSyDawMMEjQwncjHgOtpMD7ax8lq6VZEbE2ghcYhmtnsJgUHi9LzoClU
ZJ2zwmLpSvFtFj1vRNBdkKNuKX5/yJL6iVxZPlAJelqaLmHCeyzdUbdd0ZFgzMNyhSvo4A6lLNL8
l+cf77pSDzsrPNmZqGgMGqcpMW+A+2hsqGxHt3xNvPo1Gi4ni2oJTOi1tnffKYokRUF4suyyPZgh
OAuLInpZfFETfw7Sx8EY3BaHWDbkns3Bumj+a3CCKvJGZA187+WnAqHWytJQwxNUih+UJUvPlCZX
nUYCHJi0XwsBF84JgAIV+b00W8dXV8VGjXFFw335BYuEnbxE2oWxfvkLAO3rUPGU8JT2/QMCOPdh
ZJ4rKHaTnvl4HO1M94v26quS5jIelC/uCyQfLINvvhyv0OSm7gMWN6DqeWhrE9bKc52+awVHvh7a
hNKX84nUnf6UMTwnuvnQih9qVd9kRuim2NnaQXw02uIO9dBnp5S8vLurkv7ZLu1jp6Y3mqgec6c6
zT+lNitccj7PmoSvzMSjotOQZkUuYx6ssyjj78nQACBv7oIq8olGvmxHf5oV5REExb7RnrQPQlPu
p6qkDSo3IGaoCCeV4gU2vMAoGr5XmvMpD4maqazVd2o9S24/6D+tqv6SIPBz0LnCTqJDMU/XG0qQ
dXwCMJAcyml+VgHVhrb6nE72pwiqHdBPNlltP5IGTm5pR7cFSNISRJZAVch9Wff/tjTpf2v/wkLb
EG0KhworjGQVoiXpx3+dW/3f/5MtGdW5Wf6red3U2PyLfiVYqvIbzEYbbvviNLooUfw7v1Kc35AH
XlTbkNxbfJOp+P+dYJnyb4bBxYRAF7R4FBnoW/27y+H8RtWd5qhDWoY2D7nXP2hzXIZXmNjEGmId
xw8ZLGQFVk0FvQawDMwVgEg54guK4ONN04JqTOr+EOjmuBNgtoZDv46ZBpWg0Jq7PPBUxelrkCJ5
iaNEgKptAB4IvVBlywO/SYDmv1qfjYB2mT3++jwuEGiQNrNFVL8cL23QgasQavBAu8reMCjtgzFl
3ZMMaMibmuXVFpRTi85XFh4ddVZuro9/2Sj5NT75K5+79EreyHWmORbftshhs0eCSCrDYy0SfNKv
j7Is0v8Poy+j0BACQGiSkS+9mdVXApVT1J6Wrwr3AFREUx67whRuLseTf32ojQlV2TNsGVAPtr2c
l9fpeA2pxtbENHupDiGqdaTZzw3K+vZUZjcKmDIXiT3DbweJ7kQwlDtf+gIBWH8qlSw0fRdRdn7I
5fi6Xc5FZQw4KeIU1buJmSkfTH6Sdkg7DtuB12xNK6kDIidXInnIddR9lzXuqsV5JPo4mhQI3BR+
5+d5KKPEDXv0/Lg3JEzBVH36CejP+kMWcJB39uJKkPjXMqmLyi8SF1hsr7n+iTNHKOnJbP5cOL4Z
5VQPuzb0KUhI1G1l+zDK0kMAYsTDxRxsMMJsZzZ3AXZayt5xbuIb1e7gzwWBdL6+rssWWc/routI
nx0LFYTpLud1jO22EAHqPPRxeB9UljiFXdMCVu3duMEQqYqtwKsrdfxHeia/JkVzFrIygRBh8RUU
BVXFIpgsEP+BsDq4VtN8rvph8op+/Cn3zcfrn/nmpPBt9B5oQS59VITpLj+zAbLpSOmo47uKX3ah
1s5THpj5wcEX9dedylW33UB+c/SXoXRSVlrJtorc1OVQSmA2lQJ+zytFeeI9Or/r+irf+Z7LhI3Z
YxCknpYHMg10WumXg8zgxMw6CpDza9uAGmRbIRRW/6ToAx8I1RZ3xvxwJwS8ieHLmHDbUbHloY/z
yeWYEmDOpK8Tw+vLAHngIqseej2IPCetQ88ulObT9TVb5cV/f6RBeFs8ORdt1MsBadCOemUyYJyn
0yHDUcPlxRjzWrZBoU7p1wYiOy/1qv2Yc6hu8qLRfMko0p1gvv1D2DxYWWEawtJe/hDDHHK6ZZIO
OwUGU5c01UOYIcIwZNCgKT/nt1IntcewofUE1q461+lQ0PHmUr0+JW+XHUnm5ZmwqOIBWVptY1MI
JIDy1PBEhZ+Uie/qqdRRlISGc3BilPnSlmfE9TFXalbLMjCoxU4mUQJUaK3W3Sw0XMYRH/ZU8Khu
Ci9jzEpaLrjpUVZG0kob9AKewfIb7NCX85GgjL7FUYtmqnxBUtyg+wzbwaLAAdjtzjFDDTS00e5s
mI3ZQQABqVsQCibqW6uQgpgLaEhEDb2uy+idZPP7kCbfh0yYX8s2RtCzyuxoZ8w39+Liwkk29TI5
qFisDqKOcWqAHJrslWlV3fULYJIoi/E3UfWTHI1/lBIbxbGr4BjqSLH987XhgUykYU+A6bNW17Kp
lhGyVjaTKzewZAa7+ow1EG3rXNe9JtO6Y5zRa6If7niBWuawCfTyNOGydqCIZ/jG2KjHTuSmV4Nx
uUlL0fngu9qDI4Y96aXNqbKwfuUAmeAPl+V7hWMBTo6lQj9T2MJqHC8OqX6c0Qz3lL4XXlrG5yq0
3bzJ/iRVTHeESd9cc8sy4fNH7sm7idh8ObYVOzGdV5apbZvuMQ3qCA0IgAgCwdADOPb0GHIRfhoN
oXnXl+jtzXM58ur0NGLqVBC0bMqhTn0E0oTbFX3iw9z/fn2kre3PJWdyH5B28rC5/Eb0bHKlArzk
wT9sfVrjpBOjRVNOUaKToaqgBih57ezArUV9Pejq82gsO21hMWhsa/lJ0YV1A731j1nWn0xh6Qca
CJU3hr11N9PFv/7By999kbuwqMailkP6gNzJ2nG36ywaDQHnvaTt4VWElntDxqABVXdoPnJs7Gyi
raU0dIIhWQsDG6vDNjWDmVVgqzw9LyCLpkF6ClLzB+U7Zy9lXMLGm09bXodUZVSO9+r9Ikn6XNZc
/16R560Xp3RlC1ADPF30/AS+pwNHWVqnESa7N4JK8hOnQ2tDjtSdOV5Bvl6i/4ugL0KG6Eryervc
VaiP52URoctV200NwVwY+H1btlsUaebTRLTfSV0v3DYHLT8XGIE7E/CueGqid1paykddbcfbkpfy
+frir3B6v34YAELWXaWJgbDa5Q+Lpk6H2aIpXm+ElMgj9Vzb4j38NBX/hXnG2zGn/a7GhmcZGDNM
MKp9pyYEFsqueP7W0TNRYic5IJm2X37rq9CmZh2d8LlXvIHu3pFkO/RR24lvkkmy3ke5E74LClhm
12dg6+gRi2keoKtGhW6VHpldH1kWrFc0kADoV3pv35j59CC1CEMgvB77hYHOYVd3kq9UbXq6PvpK
0O7X/APHpIME7pL7bzX/djzzJMEh3oPSb56R9xb3Cj3Doz7YIHOCLPKNDIZcsbzRQmuob1stGB/5
v81uljsDCiNCHHuRmWez0bGW5tW2E5u2zuuihMphhbfOL73cIXj51GMUdoqXFIXi0niIjzrs22MD
t3HHZXMrFNmWTbOKwYgRq9i7uJI0KJlzXpXU+LN3MsyWwQiBEikHWDa26V+f/bf3GcrABokZ9rdg
rt+QD4j+UwqC1hujKHCzVhauXBfjGUhkeVAr5cFZVI4aJXy+Pu4yZZdxiXGXzIAZXZDby+96tdH1
QDWrueShaoBF+BA6MmJFQHN39tbbnc0ojuboKJGBdTJWMUetJGHogaF4HXH/yRbAM+HZgGTJ9PYc
pJBIqzLKkYQKftqjbe+E+bdruYxOrk9iR061XsuuT3L69cytI0WgbJEY9aLUDj9nBclBWCV7crVv
gwcodQXFMF5XJPfrYvigZDjjRJDD8pJkuqrQpDXgIZNl5wkAsDz05ybWd14SWwtJ5XF5TFCQeyNV
ptFFy5NlULnQh4eQrM1r0qz7xyeQ0KDIPBo5G9ya2uV26QwNA5MCCQ6HJ4KvGBD+kLiDhoaLjHd9
Z7497MtQFkLLQJMVaq6XQ+GyEAdqxQehczx5Si760zjLrdeV/7yYycVMCQqMOgedNsayoK8OQYN6
VaRnExRleZ6PQ5b+WDTBvdhsKYDBOf5PJtFZxPQXDwttrWY7mzhFwMxSvSppErepeIKqDsoOasp/
XJ/EjZcuEIFluZDme2E3XX6aOlf0jg2M4ceiAwGPwJkfARD2QA1Oh2kAwTjT2nlKgch5oRP2B1NM
IIMjSc53brfdn7IOqZKonLyFAN0Mcuf1trDdkOv7qLXy5NpSMXptGJoQ6e34i02i4IkFnq/U9Z5B
+Nb5tBZDP5WKC/Wj1Sbuucosu0gVzxrVBIabeRjVd3Nky3CBwFuBJd07NlsRiIsdWSneKwul5nIV
EDNqRUvRzBOoBEAxMlW/0WyUKUX0MUihzlxf9a0PdIBbgO1fmq5rrzZ7gpcUBwT1bkL4T5PHwM+z
AFBhV7w3UqnnQRFHO8u7dYGRQ1MMBbZhvCn/xegqFdSvlosEpIZUSuJWVSNAoZpev6c5AVwKpuYJ
yZk9WfvNyYVIwu0ik6q9mMW8Or1VBE7MEInqJQJVrxKQiJ8PSuF1URn5LObemdoKTABEqQEouk6e
tqrZDO2Y6IPE7Gq04X0Ncc0jqN7oqMA73omB2sZK8mAgI9CZVizeVtezFsjqYBQxZwYy+4Noq3O7
oMO0OnY85HPqg4Q0VTYV2KorzsMkZOe+Vu3Psi0ksiK5PPDGsd+b4UCTkyvwEIHgXJTsjto8JjeD
mgUnGRqX12vxZzkItRsZ+v9nVZqju1i0KR3ZUAWubA8YjiAD1mQOvYKGYpE0TcM5Bll3ztW5vjMG
e3YBIdhIQih7rusbE67IhEkeK2h4qetnWt8XAGRGthYSk6lnCrV5T5UD+SxIhjsnZ+VUsSTB6uux
1gU51NdkAZubR0ijSfe5M3XujB0cFUuzOo/JWHvO3LRHNFqQMA4049hjxnhMkjQ7U0WsDkmldacM
TUC3B/V7V01Rx+/szeP1E76x5/mZkBw1JgUW6OrlGmRqnQqa2N7APr21s/lTndbpc0vzjPg+z3sW
NJvjLTbOi66yrq8JnZYVSumwJHAOtJ/3uTy0N03gGMe6y7WjXg3pzjpsLvlijE3Zg6+Ulz9/daal
sMBW0JQUr6mV8CFBJwaQjGP5IMTHnTP2EnxXKTClNgNwOIkwYMwls3o9lp4MUrKUWRANbJ/nKIDU
AEZN+jAaPfoZKFPGT+loWU9OK38Y0rH3DLTub7QAac04q8QXge5KVKl/JuDdgW85DcKijW7qODRA
hj/CvEAOXIBYdZFAiqiMidbHP6D2JJwCgIyjrAD3Kh/p0gSBGAx3NIMerQKpgJdUVcJ6lttRnd0q
AgQNynm0XAU7EUg9czM8jU5c3zrIdc70mbTuY2VRLTlQMbUeQ3Jy/VjMWfQuy1SoOFmomt+NTBuT
wwSJr/cQxMmqk2IVhYGrr9ohQOQoHVJvU5inB8NK26+AVNK/lL5EfnnsQpRF9Nj5XYo0+3d7aIcP
RqJ2j1ZhTl9yNe/7A2GsPgqjK1Xu9Fb9PefVg73sYNQdAVM0GlSspMXfpao+ypOhHIdK5R9rlEx/
FIUFYnqKlQ9tR653GOZgMayZZQBvI2ohranhoJmHUfMzNDpksKjXB7KLTx/HFOqWfhKhpss7N9tW
DOZttAAXEdR+25ohh0AbraHUSEfmJi3ML1XWxT7iFopnm2lxQAhC2xlza/9jbsZxsxZvgPUNHhKk
7NxgTC2fh3PBzkUhLpoWoa9mZ/9vDqVR6YBoSa1xTSE3KiB9at9SdOsIJYVACi5CqPzLPLM416PW
RolB5dUAIpqiG2+ytTuAGqGS1ole9hontTwNEak7OY/UGwHUuimt7l0LKQX5Jrs6OjAQ/VqbnEXw
DAkCEsRFt33wK2zLz8NstKdA7ZzT9V+4tdYGSfmCMljYp0scfBULZrsZYcqNsheEeelNaZ0BKDRN
t2zb+pAEaOr0ibWXoy8BZhWAFtgIWvqLVSAtmctBh05XR6tvFA/lRdrdM7HHz/QJSeWiF3/kWYIq
rkCc4LOBfl900PMx/Nwn9vg8TXnwccAOtwXF1pVPytgiAnF9RtQlG17/Ooi71PgROsYDfPXrcrVt
K6EgN5XOcRe6DRyP9FAqNWJSkYYMdjcoypeU17zu5qoGLkIas+Qx0rQqO1Dmi78Ukaj/MkxwbmFs
iugQNjoCeejiAh+1mq8RTNn3Yo5gQgQkKj8qqbE+jyLWf8KnAEh2/XM2LjKV/iM4NTAk9A9Wwd6w
CUEFkiZejsT80Yqnb43A4mOEpoRg0K5n+cZ+AvcsYwlPv9OhdnW5tMyzEkw5MHs4BLqfWejCWSHS
qmYQmU9pasE8KTjW179x40RTPaWhqy7AR+jYl4PWs91XhdXy2qjikHptCe8OsMm57fRqZ6iNoi2P
KMocoKFIwWnUXY5lWRV8gJgPBBKTeeEUgjm2uTqsoVUOmqQGaHdCtHOGmZdmjmg6zmpHCY7YNwuZ
lp3F3SgzvbzoeNTpvHbXWUrSDA48oYxEsXAqYgy43j6P5lsRQ7pL5AEtRDupXDMaYk8YSbsz/Ftc
iMnegmTOTICEQDvqcjIGC15GG1HA1WrT+pkrXfxxRvflrgmG9OTkhvYe5VVK22lef7ZtSGZiFrSs
WsFUReZwEOj6oLFl8opp5Gkn+G7tfI7vC9wGOMN6K86jkwUJqFRPyivlJOTkQa8R8ZIAJEIX27PJ
2nrtg4hTOGo8ybBSXYUNJ6/xEp+oqYxNIDz6ZeohFXN1whymcVNkRD1BHemA6cJBohRSILeJLoga
7txuG7EVoM4CGKPeAtxhtSSqIfJQp4WAWB4nPB7Q6Y+Hfs8la2PjLY7D3GqGZeFkt0rHTQvZ1CZD
c9jITOV9OamTh640TLq+HY+GrRZYF/T1udDj8NxVw54P/dbwGH7QD8WoERvw1fB0iqKsn9AHmXuq
csE8zh5oawvCQQ7Tq88Mz7F6y02y6tOiF/d0PdxsbXuNj+dpptG9A1J2ue2jDKfnuKNSFwczwsRV
Zt51cu94E0qmmB3b083SFaAcOdq+nY3Z0bCSzO0CnpbJYEZ+KbLU02Ljgy0GsbP+GwGYJwRayEt1
m0RqFYBjp0d4K9RUDz5170WzqjzVpCd4E9BWgse4wPDnvQrB1qB0UQBALvagtMYvJ2REGRUgf8Sm
gxBY1+mjtmi7x5YW32TdbN1Ne47pL0na6pLWSHOJebzPFMrclyMmOiqmo2BEZ9BQmHIKEPwLe2PI
a1jwVgQt14TJrmpRfprRq0Q6xhk/pU79HcE0xE0NUe9M/Ea4gWwEaoN/kT2swQFZXkBIrYTqaWOM
bLxlgr7vxedG1OZJzbP6nyfMPIcdrjvexZSMV0WZFKHEQIP25sWKAYFEGLyROnJJ0+nsvTC//F3r
yV68NCnxA7cFr3U52QbnLQudTPNoH7d3aKrRM4naBL10zGamHrWFEt9QN6klqtX53KKVbhY70Xxr
i5GRgdtkgoFerO74ODSappD5DTNWKJz7EpXn2foMrxvmNroPrkC85Po53xwSpNKCS+FAreteiRKX
46iPBLk5ah8LZchIY2qQJaFdInxrTNCyBmfvebIZXYgsC1BUWaxoV1u7rPUYFaSAjZRqwbnKUoHc
QmfeIQ47n+wKnZG0L20fjQWkyYI2sY8zQLoDhm0wYacCKTTYBpBgLJw7LBbo+qRsbXNuewIfNz8g
9OX+efVgwGTZ1qE1aZ4+KaBBnCy/sUQAw4kKP369o/PP2/ekOGjpQKBb8N5rfBJbATfVVH1ZBfus
4PDumomSIp5bilOgiT9jRCRu0zAP34m0bM5BTkAQvV1gvWIMBydANqoqhvP1adhIORefSkuhzwb8
fJ1yIiuI1ksXA8cEtDgHKvCxJpu8FlHGnQnf2oXkd4BMrcXTSFtt/NBp4jgGq+dVUmjdI/YMgw2t
sVOroxtdtYZ8F2rxHuZna1CQPPRqFmwWhMnLVcY7fI5DvdU9SS9w+BrD09xConZwQAVGUX4CovTp
n08ouDeLUG6BBV8XpUalRz+gTnTyCAvx2Eqn391UKMk1aDReH2oDD0jGsigjYUfMM2X9Ko+1KDSU
etCoa8naNzPs4xuED+66JEQWAF1RtE+d2I94ckKiylR3pHh8XxSTfLSNrr3DlXoGoy2JsyCx9YvF
QxieJ4bfZbQTercSHRJKEPi4MeEytV4HPDjTtGk1z5Zg6qtV+L3olPoWC4bKDXo8zTtjhl9VRooP
OE7dGX2jxUGTAQKbRfTX8QO+3AUFJoJdWIY6uSRCh1lLzO0auf8A11ycqC7KD3KOqDzabOfrK7R1
uhzeVmxBGis0DS8HjgaKXfg2MXBkUBSR7fDOGqXB4+HQ/idDYR9n8TaGHmCt4pleomUaVOz0Jihq
xDvQu80iFUHgKm/961/10gdf36OUE9l5VIIW4srqsyACKupIXbHUkuYRBdsOcHoz+46k/IjsonoY
Iye5rcbqDzpqKhmMsVhCO+MpQ9g6bzpfLiX55DRNiqoJYioJcVfJkMYwec6DD8qGu5Dr4hSauXwo
o2BwJfQ0dr5iKzQgOMh7EzYA9MbVR0wY7szIEOtL3x0pfBSsfK3Qq9vKqmoX09ietAA1jetTt6I3
vrQpAKkuICkqhAti7nLqNGnq0qIZmDq0Pe5SItchD8CMjFYZezUNVU/L9OcuN+Eglm1215elsnMa
NjYlwQlFKMAqdAbW/peIqKpBarFThDQ0AJJy8U7Y1td4zOMdduH21xoOgZBG2NLmu/xaKrvOmAR4
3SthD/a2pUkvjPGvtMBGyEzLFu+KEZnWfOLlbeIWNDqOunMutgodPO0pptAhwvZ5vVkNHfS3HLDO
kDnSM0AczbWC0j70xjDcsPtsN7Kq+Iiym3RftpTv89hwQPsh257HobaT/m3/nGXPYSwIbGh94Zb5
FEkxkmReVA7C1VoLdodS4mOjtoZXkAegZt7PR42MzUdsRZwzDc65sB3Hnbhbd1ZoIwsCYyBzIXOH
8HuWvfIqC4qhYUroYEFzTuzublYIUBh2SQ8Gyvg+xgY74KytrQcIZWlFQQ2AwHA5HOpqhhGGOdcx
ndODrUrpOYkcnpTUAHYmenMo2mxLtw1p2HWe3YSolA8qBO5aRjq+NCJCr4H2MQoZe1ts+dWrcPhC
Efz3UMskv5rEArsx+kMcqKR0ogOWkrKvNkPl7YSOJSC9GWapyLyAXuS1l7VlB1Zjo2vqTcXUfjcp
BLkgflB3ARJ4RmKeKKkoxRmRuuJka3CWcW4Yn+MOtGXTZtHJ7rCH2/lNyyv8zW9i3ywmqlTC19yh
CDUxdKu44NCuMAH+ghyMNEHJQK2ro2rm9R9xMMErnov5AeGi8hzVTXRKBoQLr/+SrY1MPR8yBmGG
47WK5sYE36sul2OVCOR28irB81zLDmYBSqSMUmMvnV8C9Zsv59mOXi61OX1tYS80IzCqEXKRkJ90
LRsORjF+C6XBOHVTYtN3yOfsUBmp7cdhUj2g3+Qc47FJn6N6iHaO1ebHw8wBMPLSjliBDURcGtlc
NmzAuYshp5vzqckq3OsaqzwaiK1lO+u+cXfSBqLxsRAIlpf05Y4XCdbbbVXxiK0jGaX6F/U59Oyk
svxKdTDx2qivdsbcOtAvAGyFiiDbafnzV6dMmvpSNGWvebIWhrd5hoIZxNLateJq75Z+uZfWiwvN
iQjNaaUUuhrLQpB3kBTM8kKqwL4M64iWcDP6xK/60Bdh45klNWonbR2vnMhXsy5XXCDw0rGW5Mqj
oI3IFgZ9t0YrxLkoqvze1iFA2rSHFnNIyaMpn6H+i+/FECGbpoYDwlV6Vp4qI49c1CjsYyRZ1bsM
KuUR/RUVrIq1V2TbSIx12huwr5cu6Zs3GSpSRYJhjQbgMY89lVKzp0aReaooMHnIIVNmTqPpjKdf
uxPNtrYsuThUVJsmBPH5cjWhLeFApyMp3dlWc+pE2TyFJqZVHVqOvE5k+T84IjrFbDzHjaUZvBov
xSIzVvWK+NBYKDrEo3lQyxB8pwiUxQjFvLkej7Zm9vV4qyOpCXk2IuDU0I/wkmr7WvNrKboHjNOe
G31IH7sarc1SmerH6wMvb5n11l1qafzbgoa0fvFGRkKbTAaAAT44/cs2Cvs2mcho7XkaPtOuRR+b
3eTGlRUehwRFnevDb3WKIUBTtl+cxd/yraW6lvKUl4M3Jzh2yEEZfw1Iw2/LzBnPUWEj3tGoLb5q
enAc9Fa9qWBTfI+x2bm1ivoeszSFQn9juQMiQI99nBY7K7P5CxeWLW8liv5M0+XWS5SEPT9VKiUP
UIRmX/zURjRdSSGaU7UA4IVlD4dgQpAPCW31aON1y5M4k+8b1awPw2QlD0MltEc5NBu/J9H+uDOH
W7eqRT5GSwKXevzrLn+h0kiVYjEqzRUpLg7jnOl+mas/41mbjkMtZg/wh/17FqbmUZMoAyOMn72T
g6jeuVW3NhOET4fOv0wwXMdBI22VFjVLFfkZnu0tUEH8etAps+cgvDVRPD91vf51JoM8xtNI9/D6
RGyF/NfDrxKrPDLqKXQA0Y04hn4OqFJAbKGIeSC3/Hx9qBew4frcwA96iQ2YCKxJFHGf4LsUlQCz
0lD1BnXK/W6QIVxjm3juYK98QBukuVfFXJDnJNMplIvoLGxuvbEIjA+8Zn7mavIRp0f9Fqym4RnK
aH0hLwSuW0jGIy2g6buUmUDmEzNwMUlGhmlI2/sIT7Ov+EMqvlI0GUmkRTJhpBggofF6qrCIug/o
jh4RS7CPiMZp9yhXyrdGp1bHLlM7H9Wewb0+HS/ttfV02FSpIfqD+3gDfGUu9ELBmMrjsureRxFk
X4h7ixNXGLiIAmj3veisWxWPsAfcv8XRjsRwN2Pu4WLZOr8rraT3aS+hvldZlteJbn6uBlN9F3ZY
72pmgktlnEx/zimQWqO39horW1sHEgiqNuRFgI5XL09qUdg95fjitgE/HdkqtINlMz3R8qh3rpYl
XryZKnrHkLKBOUKSvjythh73dtfTRZvyND3S44lRhuzyxfayPFhjV3gTfN2H6wu0+X1ECGWRjFOt
NTEDqYJcQZOSarKVdUetN/LnYbC+K8DFdp6IWyMBu1jWVN94wyuoseL0zEg1ckBnMOu3gdOrT6ml
7eUEmyPR56YTCtgM4NblREJ2qeDpEpiHNsP6JS+wZumVwFcR+trZ35tDmdoiPkOllth2OdRcUa4D
SMea6SXwO7PKjlZDChRHdrXzUtjYHnB06LHChoAaZq6um3wyqHIGtEFqzK3ObaiFJ0NBwAiIKtzr
lIbqJO22uja+D48R6KCLZBe0ndVUOnoT2oVwVM8cbDzTUYUDjWWMKGI7e6XdrWogzR06eGBWUMqx
V53aBpERJ5jopPROXZwmE1BlDHbElyOEXKVYq/0RPvhRkurhWxIVeOrai1aBHWGgqXDnSllJEdhB
5Bah9tnj1jaO86KybWHv+qFUExVotFb+KdSW6kQWFGhjlSFmreLb9TO1lRmAh6E1R/sT44z1dacI
Nf6FtIB1hNsonIuDkJrwvs7q8LYPBNlxlxQ4zGfJsUqn6WSOcnqvZ3np/j/2vmtJciNL9lfW9une
B9Cggbxm+xIREKlVyX6BlYTWGl9/PbK5w2qwt3I5HM6QNs1iVXWlgoiIE0f4cfeKKGViHzWsSntl
W3cZONahin73+SnyeTmzNTryWIhxAepC5Mk37A9BEDJZ0C/3VMDKR0CoVWOoVlEger99yX84yq8W
otmFUS/mWB1tHgirIABfrgp+ARdqX9eaS77jYWDeoODMmSwwY2euTtIj29YgngfkQUP/txF3Tl22
BTBAxsIKddk7wp+NTotMKZbA46ZXFud31gmyKag7A/zAcQazuSu2I+b1CBIEKCWEuNwwWk1q8yL0
YEn/fOS+eyS45eCMQr0NnFLfjpzUKMCQcBRPkPv5OVeM3qnaAIlzRem/uk2/iUtsX7xl56Z6e2u2
T8VfQMeE34//mfaLBk+vH8m++Kt/5vZSflrgP1S1oVbG+fIwgb5yp0rKT6j3yIDSoV+LkzP9jdpL
xjOYbXgbkhi8407+G7WX8RMw8hgkPAZEAoBO+m+h9sJbv12vSEeh6oj2RQDv8YUw+9tRzycd0D1J
X7VCjDobMSUPrdAIBBfFEkYQJOuxnAqAd5tNGt8oizw4AooDNVdzEQQEErvotBziaXGzkHxNddHa
Wuh2mCpjvJ7abBDXeRaVJ9mYpp7qPvia7UgtNY8k0yTA7xTjNCzsugLLzm0gtQtQ9gshKjeQl4tQ
avULn2dEm0QfYxCItCHUkKOqr+slVIAg7R4pUyWwQRc7F3MXVocmUFtLSaH2kCU38+wA7GflINwE
yTIUB5w6VLiElSBDddNXwPGqZiPT4xJKSmku+ruhEjJxByiW5PUEZyVuQBMSPwAEsUjdOGkk/cHM
kuDJbxDiCEODni6xzOQDErw1CD2rRV7tCmhFMQgk3rbAX0LkOPWMqtaIANCzcK/gI1hsCKNy6gHg
qHZlnObCA4TePR36IAv/FIGaxoTQqqIUQ0wzsCQnGyCuUi2gQA4r+6wKzOAkokwjB8ANg4r1dQi1
6K0sBTHSqNnF6sA6+Pj+2Q8Agz5pQqVmjwUa4kZ7nIDXKZShfwUKXAKjUlzlz0FpjO9NMqrlRJIW
TEJWBVDVXh0TEa0YRQQNV3CjhHZda+3WTLMp2sOdGMCnX8vyvqxDT3Ch9CoELPIzabw1wWf+FslS
XBwTTw+AxvWbHuQSkI0ubsoQZYsKNVYmjqbuimoXHrOph77nKHVEa8ChDk5oZLLQohkoZ/QR1iL0
8AxAk+0wNPwMQo0FCK9UKqGpYrFdoAfWAyU9Csk1pF8zuYYyV5AMaZMQP0D9e50ri74FsW4F6wbm
dbkcJYI+5KpA39hULIKBiILSIH9kZODE3md+irxXq6mJYQ0QjDDXjd8HKP+oCqqvPgLR2iqg6ius
21BPEzCm6uZBhuhtu0LjUxSswKxdQnHAa9qO1UHbVABQIMHpGmhVy5Z13mt3el/6aFYAcDXPh9rp
GhRAIP5ZGJ0lFnqxGVOo1QhpWtsNiASQc1pU6a5VfCgDDN4E/i8k3iq7S5TxPFZjVFm5NlbuIOXd
0Qcz+T4CAQGT43EQdiY2q2OfZ5IBHRo5i1kKCv87MJhmLtS9IJMSgNA7sOoxFRy1a8EHo0Ld/Szn
ixZLqAnKZVHK6nGQjeIJDW/6o4ephWSNIUxoME36Ao1gaG3VwDfsCyNo5HPsg5qSoZ3KDLEdE+BZ
IWEf1jGqV1EbN/e6pwU3w1iqOzPGna46ufTqZjnKQZ2Wt03bR+HwGsgoy00xUDdqYEA6qETLSjD2
FOuybLoXWAVVaS1vLEsw3g+REkBlm3d1tpifpBfjRSI7cPYGU3IUsWyg2hhIvT99kSUUPuR1AKB4
c16ApEqiDTxOKIsVvhBBjcIbqilPl/ECvcj5ewHsQheBSD/2jCBiNbj6+o04gHDf00iRm12VWVB2
7euQDAmAzOkako+l1BBTL4cUmjHAzas2tC1EACwGkB/ZxQLyzeA4huIQVF8aMb7xfBGnuVUA7Or7
u9QLzBEM6yawhDKSf0EiOmFWC3JK/EL1ATHuZE8htQEcxG3uAypQELD498GTuvDr7G7RgNYPnPhq
Ht+YctJDKEZq82qLTHBYbXWvnkJ0CAWVBKUeIGvaQxUMoP+PqiivIMsJJp+sknqDeJWmP7VI9fow
0qXhAqehOo0CYGWei+mXAINLIKWOsiDuPgu0BLorXQLO9jEDkUOQpKCYT6PY1gfYhVEG0xaR8UHb
SSurlRnr5gmOtg9MGxSLK7jgCUF3fis4YO/PXGOA9AncDtTiKxmwM+imo60XEip22HbICIp1Br2o
dJHcBSDg3vsNKmkE1NwLC4h0dLY0vgERIUNdZk0i7FsIrtO+AtWrp2e6Mxa+uRSLPoTK5DhoX7qx
NWjTc/b+FqSB4DtK3Sro8s0C5lxAOW4ab2JoxQxQM9RAHg3+fOZ1KQoqsjzIjpyB+o6oo7ywVUiI
OqGMNkctTk/oKAdcz0/bVdGK77oqSDdGgXwoiUzQcGdVBameoMjuEpAVp2uQD2oAWRnPjRSX1ZfA
hyVetVHXla9eotT5FjWUAfLkERdjAFyqvhvkDtSEcY7N9hE9hCbK81mWZz50lqFhsx2qRPVf47CO
nrj+nvCgD22MSCGLM9P2oEnrMSwQYN96TBlS+zLqvAs/7E2qhnV2HMCB64QV5M1I3urZTkefJNhs
oJ9ZEgB9stEOVS8EIkb0zW0STnXGpBi2tEzHxgG95EjLCjj9wV8AMYju7PHQaECsA8HQigsgt2PQ
RiOoTfTYmkZTsQUk+NFyCq3XadGVTqIU5heo14us7JEEJSJW5zGtS2PjRbF+aqrJ0GgdL3zwzKjZ
8AyZjH4TKnHx1A+cgLsN0WLqCT2IfCfQX5xRrRB1AIOD5qnTRYy9mwXYZsCaHMbTSx1oQbDzYr83
7DFtStPxwnBcK4kub9ICcSyJfLQ1j4YQvI+T6o8O1N8rLPqgadv0cHEcf5Nz/L9TAfyrudAQy/vM
h757aqADmP0HDZvxoy99edtXZ1qS4Rgj8gWxLXpFeVfl35xpPAO/DDKOyGXAq0YS47+FCKSfAM8G
bS9S6Qj/P/LkqvwpFNDwegB7OZj7NznTc18aVE/orEP1RkJdA1XHWTa4KQQUyQZFIgsot1TtMVSP
XvMEOWb0IrA6c0fRMYYzlyFZuHs7LU6LcC+DT98DulpTYiKk6J4GT4GwQB2uusnKO6W408bboL8V
p11QHtoGlTsHuhwkGhykaEc0YOcvJtoxh43hnbSf8/y/aSre/A7NSn6gl7wY4VoFDZQVfz4wV4H8
5g8razDmx/atGk9vYMpu/putmL/yf/vkz/qRN2Px9l//+ZK3WcM/zQ+/lbXgYKJPwrj8Ja//4/+s
396SMPP/7/donPkHfJ2MC/0nUCGgcY2TE/B5hQDua2SHZ1B4Rp8OLCuXt0Co/fNkBMDhJ5M3bKGi
iYj+EvT9TNosYHKjWQ9vgEwEIgzUVn7LbNS/TVwgowy6K4R1nP8Z8hwgU/42sptUSHcPgGU6OpB2
WreOfDes1qa8T9NlAwBzytLsnGTQ3FN99Na6Q+PqyloHynHMFGhRrzIw6CY09EgfsCKk3eSKPVX0
VWXaKqj/VMtUaY0GnPoMFQ1FgJySC9o60J1p5QaFBqgUsUC3jWhVZUtYZ09f9oEFrggtYXrjpMO6
mJZhbnudG443aYVNaBusjbv6Jn0dnrT34SlzBHU3pscwehzVZepdIe9R+Xr8JVf16zs0y1XJZu5X
XqDKDrQ16i/jm3Gffym/yDrV7sW3DsKKz1LBjOf8S/6lfYOIA0TNp+ehIcE5pb5nt+PbCPZG6H4q
2COZlrt9BGjrC0SsCNqRommLluQxssd8CUotCUpW7WMivI+xBEbDAF7rARy2H2br4eu5/weEfQ85
FFzq//rPSx/YJ5dkzsJ5I0EbNMgWZKc3HorqaCauaK414baQD6pOdtO7cDQf2k16M93Fj2BABQ/9
I7Tlyo5mE5SGgHSDl0OKUw+mWI8EFa1qgjj5Sgn46mli5XzMEv6LTvPaBDGRhvl4mn+BCXLNKszx
UP9+VuE7RmEBSliUJhaQJ0I4/+2Yp1JSQktLVxB1lcBgJpDFjhSNxh7yNmNjWp8v2GtHmxnp33m0
C9fzzDygxKN8VeZFEnFm8SpQRfrIuKhOSxEI0d5SacQihkVPkcymHQUbNNVoyCALyHymXTFP0qWH
5JMTmDdTpUk8FV4aqI7q9JaIjnsCfkq1Av0LAQZMexhps4HoY6PS7sZ8Gl7hO8m3ckkAUcFPoSHI
RcarAkVsghSKPzmVSZTncJUOVPGYhEdv0zf/2Eg01SnyPfGtgLo2QS/VrdgT/As/47fOBWPF1z9U
AC4NoqTQO0KwQtqIGFacgxbSimsLOnKNR/Ubf9O8BykTboVtdEJqsUbReOUf/MfpqRgYmryzXc+6
k69SKABvPNJuqjs9oUVCNogN9Qfprn7tnHg/3gM3ztJTSfSEhKe4pKpGoP56o9hDThDcTwlFWqBE
X0RgT4/RUgoYUFzhO2R6/PfiJXspXqqI9NDa9QmAuPruVdwp2HY7a0RsWFOluE10Cq6vJHZygVYa
G1QC0o3si7wOWW2SHjJ7yNueQXFQsDChwRquanKldnl9mGf2/ccw/xWH+Zo1MWbb4z/amnBL/Ctb
gkZFFOVMGdjAWbhVdoNkBmMCahbZf+tl9TAOZUgao57cRQWtLEFRr+F9rh1ytjn8Iw45a3e/eKmo
j0sAsnKsJzqUvt2QYk2GthEaP5zaGunAanpzP1nBjrZfi3L/oxjB1QPNNoe/+0AXFsL5wEHsAEEJ
gNnobZzdxRBM5DLy0qrTeWDbVcy8h6RslFNZjVwAH8G6Wgy+ayxqnSqZN9nCBAaPSo81UkGt10Id
pWRyNqbLUQFRdCBAg00NoQOtT0Fp6yMsL+oqBZiGdRMmGdwqGfPim0FWE1uMURf4fAu/9Eh9djmz
AcrqWAdjfKQ6C4UChotM5EAhKNJPBKhG3aRJR/2MJSHDZtah2EDEhyGkA8J57BegNUK9fthmT9CZ
MUANT69tut9dph9v92xc/TQRF1GK8xvh2S/B8YZCdUIgdRWdq735oLumKz8UiA3Mff/cbQen2oZX
EEjXhnze4fsXH3Jttr/9s4ecz7hPZuRcJQ6EtxBeFuDmlU+oO/gxKZ7qlgTbqww+/Do/O9AMHPFH
TK1r18oBKR8AJ3/3tc7Yzb/aYWBeUa8H3Qf+m1mtugPKBIVK1Xl4EOl+75OGPD7ens9XshKXwZnf
04/HmZkTwKL0bsGPM678U7MMaEnElef4brN8LpbVUoXbrlM4yMuaDMQRHIV6BJV70m+KXUaenlbM
EhxrpeNBCZ5pQe5VopOM7BqKLu2rTv0MifnrGzO3L9VgQsMd9gVAtfgE++f5tD0u7OAA/a6YljkV
l5CZyUKaHYtVua9EKqrUKIl3ayyv2GLucnxy8+ZwBv8PPJdrE+ay336YmX/vhPnuvv1hwlwa+j4c
B41jSEWmmDCdDYEffVV/WWKTyR11Aflwa/iNyNtfjfeFMeTD8cCvV4siGsidhg0voPld7BOU9SmQ
Q0rAgpBhvysU+GEkchU0+yg3cYfkIUW3D3AfCJfqK+HGtRVzGYgPJ/QvXzFXR4xDsT6c8O8dsVlL
569HbOYp13q76OIQMwSC3rkDIvaYeq6Kptd3hQYxSYFl+d2zZGYu//BZcvUmzOzqP+ImfC+BCPAz
OCWQ80c+ad7rAmY9CSLDheow9iUnXwq7d7ZfUtKwBzti5M23SM1qZu4f6bG2FOKezzuFmmRk7nqk
Dy5zbyPifm4ilUvn0q9s5C8npc5yxEkLprB8wkmhHEUqho2G6keNoMX8Bu0SIwGZUYe/6lW+rldY
yA/6trLFY/7evOCVoEt1Ryz9xlbInWC/lq7yqDHQObgeLd2YlJZ56yE4OXrW8S6h0kG3xhXyJe4S
/H3UZNBwYOhIcE0WOg1B5R0Jl4Y4B59E9rAO7LeJdtZEa1ZYb9Ua3efqzQGpKcGC7/yWbz2mHhry
JlBnGTtgbcUN1Am1HhuC5j7Ma/PVZG8JdjuLVmRVM88OnrFVP/tObYf4VJ1ITkhfDtqWpJuDyQxL
s5YL7FAGLXAeOkuIBdgNEZcdNfCwilfU9oKGjrfJ7kMcUmfaydjxdJnkiMv76L1ZtfZ9R4cVrucl
pi862zz27H5nknukt+j94ZRSR8XhMpIvoY+Mzdi5x1MbFJC11coyCV6urBKeexPtfJmR1e58PKYk
Jo2tEd1a1xb/euhpTNavwz4mld3SitVWw9Ytfb2TYfpT0mJzj+irhveleFfFsk1KOvth3ZJtstQw
67BBsJ4+bNfREmp9FrJD+2Czzjb8wwpW2cGyX3UP5ftYAdxCejquok20bNFSRFH5Ie0qooI9HGSk
D6PNuFL2/LD8DD3q4fsuJgq+YvK6ewSYYW+SJ/e9JXd34jFkEXBWhJQb9JziHhdWzcQH6zFeNpZO
OitfPtasZT2bVr1tbHGb0WtPlj5x0JxC3Iy6Pa7vykrgruFnC2HmxaPjI9Alvjo1UlsJrhQXsLWX
uROS/Rakgna26S12MJyESKvHemlJK5yiPdoWZVe8vmuWYs509k+xFNfuz8y7r9BA2wzV5f7wSeVt
jX1vbQVSk5J+Qf8cgzQXXT2NG2opDtZARkTbP2xWq/Pxyu25brRmbv4Po/XDaP17Gq2Z7/hHLspr
9mHmVv6R9hMCud8x5hDDBts62HJMAHC+9akFtfGmIIex4ptZxUSH74/ofrU7u7Vaa7In/E7vBnuw
UXui/LlxVWKXBDQH/+YVKf7cSCc7f8qWki3Z5gpyyRS6E7ZsBTS1Yiu0IiZYnWucOrdzBaozODRs
gd8hPGrtiIqP3FJgc7O7lg1UJ5uWWZ2lrTrryWcLZlp8J9WdaNlbwnnELtox8JTjUSgxM9RpELPD
Y0jg1cCa7sAWT26fFPpU4HEe4sNpcN5Sah5y7I6n2DmcVNbAMerIKacbuSXxZrErXxRnohvstBnZ
HDb3jzqSAgFxE7gPdzlZkOmya2Obfl3fafAVkM8wCDxAcCCRY0te+f145yd0fsf2jed7PM+ditfX
V1RDVzSyIIJoJ04K51Ulo93ahcVvS8DqWwjP2bqdMlDGwSkwqcGuSVljPK+M9cyVD80hyIBnR+Yf
o9fi7rXUxDcfeUBjMZaDve4Yr3DyYVRXvQWKg6XpFMuBjZZiiyg9ykiiFPDCQ0tzE9u3AjvCXxny
66kFJn0MOJrf7ADDzx8rncAWkMyI7NCqaYLn8Wo7p6E1uakT49nBjbeIedGCJe4hrAUktz3BBY3t
cjM+CMCwAiS6l5zK6u16OVkjg6ePzkEi24OlUR/edAEfDBeDLwlnFVoeLkPH92jBe2MGPO7SgtLK
urSUve5ItohEULLs7IJ5FO9E4rjCBIvt3G4oiM8pzYCnsQKXlDfictopx3xTLuVN49DA8llGkQAm
E04H1OxuSAjcc6t0Mju17H7Z7JqdaEOjbIVP2h5ZS8BCtAI4mOZrE1OYu54Ng3IZHEk4hjS86/B3
YuVswCcCSQpfOqQq5nFjNbgVa+Sd4IDKTm6Zlo5vAxcEp50vHiQGXGOz2IS2u6CQCboZ961NwqW/
pOhwcALnc7fvuqmYJax+mIq/rKlA18rnpmIe7HqtKsShCVPR2TUMRW3pDtoyrMH2joDGXzYGD2tJ
ho3gz2gPnsPtg8REa8QKhIgNHYGSyFhkp45AXzoErJi01jJUaP5QIxxoGfTtWYj5jC5ymtDEWbFs
22z7pf4wYD6rxEMedlqNe8AOGFaFb2U2iGl4fIHVO1IU//GR6l4kO/khODU0WYFR3WkcLD5bcYC+
Wga7fImiPgXLMVYOrN01GMqFbWoeC33YPufdfxUoGLOgr1RHQUqAr2jIhlrmFmQYuFutpb1MdscK
bIuTrT0kywlWSYWFBPT/8lNhOpUIENZOwlLcvZqCk57VTmQHuG8+/g1pOhdQV+axAb99K3f8VWgl
NigtHOmZ294YljWDfY1Y7gRn/j50eOF9vhUeQ2y+gNSxcov3wfZKz/wTJBdtrng/oPuOYKXUYwJu
eLdOHf6qr6+s3/grcnwFNv/prxI7XEkuMOYXWx5aJa2dFOcNFUw7sUua4GeMM4ut1EJzGsYedDfY
BRK7xRlwq++xANeROvjepg6/Hp658FcRm1zw4+BI/DfOE1eS41X8yJfvPd8n+PtgbHedm8LkcrNr
wIEwkFAI6SFepvAZNhPl/kNCFkdtVS+TU3RSH/IlzDf21mZX30irng226SBhc3FyBkT23JkBqQOD
OJeTYRSgEkNj7HKthR0D9lu3Eie/2OicNbvJgnWnfHeRMV6+y+fjgDEQsUo8CyqttKIQqyDRSaMS
CgoxCyzhENqxHViBxaJjAOdEYAK2d751ldgQ0OlkjW7i+NjS0GvGUjzX2MgkfHWwsL5svlUHDs9T
mJhf4BG3shMk+OjGtIt3EBsjixBsPTgNI9EOqO2ufHbOgfpxEmR5wBp2QoMFwzbvYV/zKJySEWvL
Qrsc1XAnUZKBEg7NqbA1HI0unHJZb+qN4Zy3JbbKCtvYtsceKuPEKxqzB8nWcNE1bhCaujDt+fry
rBDgp9hGOx6AUGt3vVj25I5foYkbg1PG6TO3dVHPxZbbYoHgbFlltSxHaquwjCNI9nHshUWw9XWE
GMgaTPTW9bDPwy9zkQpf1ktlVW8kR35QX/SXmo0vPmZmzeKNuencJeLqnE480CYyhfuVkjVSOWw7
2Q92ZwlbDC08T98BSu0grEBbadF3iHjS9/eEHl9RTqfn291TRG5ve/IKr8/DgNHWjW71HVtzb08i
EznxFEtNbvhRSvwDaqB0AffQQLqH+3p3C7diSIMwPs1Kq3cXBx8jbOJOlfCnR0wtPqQagxQ3MlLI
Nzm9m69zDAy3hfxueRiaEvNgJCFDXQhezwbAK6T3eltZBe4KI8nd8Ry3H+RwmEyolmMKeTSicJYx
HUbM1xQGtoSfSQ0nXxqOhBunrPQHAamhzMFl0R3g83TEjdnQwOXpPWItHEux0r2/f8+tGE6Eh7mf
4Qu4NlwCN6How8FA8lPVLRC+UeFKygK9B1e2Hv78hyy/Wphh0YEXBmuAe6alJV9iEr5guYfKFwUq
KJf4ZHjgsQdf0PkOm4/tu+AcsdFGeqPZEkOv40aCgW13oAjE3yC5sJSQ+K5K+drV6Za7qdqmsJ8l
0t7CirFsf/FUYdW4HYPHamc2OGydEh4rvNfjeNs61Tlh7bZ2QHONx7g1hCVe5w7sNCxzBAucY6/i
tg6eL3KbMUcJ4gthxqKg6n44ymf5HG7aR2mnbeONv9R23X3uDETAuxYWT5Eis3pYIDbgtpDbYYng
3LiVxc4QOzHWrQ5b+PWzBfzlb1RSIWJS4cNi2ri+bWKR8VHiCUb41mvJGmhw19t4FdK54Kak/QHd
ncthDcvsJGff4ufYuEjYMiTuGgsebHbrswQ+NvLS9/195aCpHX5nCPsW4/MxC6zIMWFeIiziEZs2
BOfsp4pSuNUVpifGCSMYOPVzgqCmYPIRcRzWPw+BIkdaIhuKWYh0Kfdu8buz+UhXSLXyrZObZp5d
5/9CmhFbfgkgT4VkLKJTTET4DE64H5HjFPCJmZNg3Zgwj/iyIhjtEhOYb8otbgYYYC0J+fEWbrUI
C7tweoRbxfsOWEjb2PAkLcSPYMZ8+O54iqFdDz8RbtjcE2+RYh1w1/jbB2tCrLBAzKEQvoT5cl3A
YC8Qpvq4IwnueUKVQ3oPM7cEHRDCGYwVZgJUxZEEDzFqqOvh0/gnjzYPd9qlSCgsOJaTcdmKLnfG
FfCRxmO/FpYBFvPly05WndPQxTLbiQBLZnfdSttiuHjSnQRPwhEbueWddRQHMJV2HjOX+L5MRRNw
1a8b6kCK+xinwIMIbWcyBd98c41vvaVwwsa8Tm87d1jzjZlPOP4JAkIT7+JUwCmxMxa6PBicsIie
EXnXoKkkY0iwD+GLj0YEoy3bG9k2rBc+kUM4Bb0TIASE04FbkG6mbbsvHDe0M0qTtxaJahOj26IQ
UmL8FizEVG4cdPyVhL5iHuMG8butngKHz2oeIZf3/G5jV0Swg7l+w7ch4Ya/lj9q0trl/9aWkSOf
+M7Jo8HAQRiFaBCvpph2VxzCqzG2Okv+/oixf8TYv/ShSFeycXM9dRCMNBOaw1U4zIHNN44aTt4T
N5Py9hooE83rV3Za/vyHnfZH8PIjePkRvPwIXn4EL8P/89/yw9e8z8c+Qp4B/SwbNKvsQAM29Rfc
fANqgJz00jHgE19pArx2jFnB5u86xvUgbFYq+BGE/QjCfgRh8Lt+BGH/+iDsqhc9K1T9Li/6onD0
ic2ft2iIIqjIFgMqJT1VL3WPYsnrI9lG2fP0FUeOof5IkKxAdVe71BALxKYG8sYTUy0ZdQwNuaYJ
eRie3/6aNQJOz2QvbzwvG9O3HHzbr/fTCult9EtamtMjbQBmHzoA9JgzH/A3npDhOY+vedY1j4+v
4b6uXukM9/XXvdKr5a9LJf1DZPRvWv6CksD3HB4dWnvgYwbZ7hxC3oOFTIJUOZ/8yNYhX8dzbnd3
r3cjfUZSNQf44Q4PFAzZ9DVggj1+Kjy1zvN9yEMtJ/Z8msi+xEtriqT6jUD2gBKssn22rx3z0NzL
B2WnbIejelNYBRLaJZAjBspVNVJL5HA4vCQoFR6Q1UzIAamoaTWtxCUwqavJKZmGVH9r58iOBrZE
8yXol5BY55AQ0FIhHUbw7o5Mq8eEGMf393NAzigD4FwF9hqy4ztqANBxwgMAEADnccdhm4K9vlsj
8b1piUdfXyMK7Acqf8j+31XsDqUN5AU1fsGAcAIV0vLf/Bl+9cc73IvLPcInNzZ+4BUcVHB8/bxa
//0s+oeRmcX2SRgvYggaq8Aq8681Sj70S2+BOo88GMS+QSPOfUd8chrIzaWX3QF4mVgbAvzLBgia
W/TIWD7xGEgrCS/bdSiu2BmKV5EF3m1+LRFyrnevgNqMl7v2DuxLZL1f0y2+lFB/ZWA/XMnMqR6U
UdAGGfUA/Uvx4L0BZu30K+McPulH8Sgfh0NtGSD4C5gMiKVORRDbSVSYiLE1z2gOVGVQhvBumuE5
f9FR5GMCsNgg4YMiZUzROCgfdavrSff4+QhchGI+O++Zo75oa6MrQMTnjDspRJ32jZdAU/oioWbE
QO23DX16m9qpnVgCi8/xOdjKhFfuQEjm8Jw2xwd/fk6XBrvPzmnm1jeVr4Lsi9dWUKFSKSpRKIUo
drMxgePi9TwAYkjtXrAmtEEbv2TlQAJJ9729AnYJHVOobKIKWF+KMgrmfIRTBSYGNaIeJcxki5oR
vKbM0R7RonoFeQwuoCv2ZrazR1kgGqGA8+fVAhPny4u0qBtsOeRnRMmWVwd4fSgDcKm3/BOHL3Wo
xHl3qP0Aj9bsORqtvk3wm5e3eZHZQ/mZl9M5nImXvznIns/3kKaovjtVYfkqU47+TbVYlyqIfUmG
xPPoRoBf16hg1izcDMjSPen7yXI55MekIIFD1YGPoonCaY26X2dfymlIQvMzTpbDBZa0YCB8BMKJ
4xU6S1mJcBEyFIrfC6dfv7561vv77eYtdU4HMAFmGcH6g40KGX4EWIPn9wWrgVDj2XGe8+b7Pv/Z
I/ONujUKBa3L/+ZVIJ4rR3kRyfXqUk9GyfZ3Ti951iIBWlioQimY8ikRLxgE9Ou6/Pb2t4pbEl49
A/kbDWFKYHhXK1iMc0FHUtBbkdym7Pb2nLPUvlwhbOLx9TVD7x23kZ+vg+97iL/YlEvv74f9HVSU
Yae0ONHylOxVHV4XkGZO5+QcBeZUGKRpI99fOei13fLSEfjhqD92y3/Wbnl1PsyqNv+Q+XDNGMsz
bP6/brVcM7sXEPGHifvD7P65zO7MQ/qT7erXHKULUcSH2fXPcJSuOZ1guPymNPZncTqvuf3yzEH6
87r9xvc4EkyDS+BAkwiNCTPrqOWlD9IRuHrm8UsH5M4+H9zlPjvXW8kFyJu9AUlhJeQt3vrw5IA9
YO0tYPQ0XMG9cNMVsD0EYB+Edy8D1ZwaWDJwVjm6PW1zZGIiAqBetwWxN74yyrsMglvIwzohqPmP
hZODLPRYleSYINJDs+YVV/bq5c3is7/Y5V30ZX8VaECEWOKiCxBqmoG4zBSiOw13sMSRZjctIDLq
vcEeuGvOsbADgzNOqxuEHwhAYjde6xesaEnbLceBRjZvE+nAXkMgd9AaAFoBt8ebB1i0B8jKTrcL
hPwcctSiQs4Bl4DyUAVj6tPB8dFBkEuk16HIYy9a63NH7urFzbyFv9TFzfTSvja9mx9GbrbuRjH2
M1ntwNdhINmxPt4hr3H3gDga2DsRWRDHOYDsHoijS3by4ByOBdplJIp45Eo4wbetz+bQbImUHpiM
Eg1nsreXq/PnY3j1Mmd75h94mRdNqs+uc5Yo0JQ81NsKqZrS4ljSeAcZQGKHsF7PPPnyvNzJ5Olx
44B4HdZtuUPKBuw0eGb/DLAjXpZT5NB4WmG0vihOvVTt9CBvdFdfm2569huSu5/fPX5Gn53xbHec
vIWRm9CJB+YRPSpI6H3+8ep3w/wPc3C2izVxDgUJKJk71QJkUAQiJvHdM28mkzYqFfE7AwJTczlC
s74gMyXXltYcNs4j+MAO2KlOqfJeoSsfGYt+o1AJxsEjCk1Ok1URgNNI11ve6fMTv3JfFvP4F5Iq
QjDhvqTHR7SOHa8F2N/fNX65MYtZCr4oh6BRShxg3aCLGLojDGxZFFoSFClUgdzwmQFtFfqMvKq9
JA462TI8oNnPE7J7b/j/7QCum9uKPBbwaSuCs0RDG88QBojCVxU5YS9Eg9MZebx3kYiA5b1fGV2F
34VPZs9itjcIxSREYoCLgFUZcfIPC/JQIgHMs8VftvyRjpUczooNvrE2j3zwBKci7PPBurbu5mqc
f/51N5dZ/63r7tr0nRnc9h8+fWdG9685fWfm+o+avld2x8XMBv+m3fGaAZ7L0f1pDPB3CfNME4Uo
SBQpYH6cWeAsFqRa03vVeQ7QnlQ7OYh7kGy8h62jZ7got7B3DL0UvEh1pXNBErnf92vD9svBZ9Y5
mRo5F5QB/bUpLXcROoom9MKO1vbC7LVPLcXNALbncH5oxq8GkE0B53nW0Aj1vK7OfkVMCAtF2MgB
vEZPF7fw4NRQ3I55j4Ck27udiOuQ2XuEq+gccy2i/BuRFF05OVPoWcQ/x+Xg8FajCAn70BZdiIAQ
H10kKNLwRGtkyf+fvS/rkRTJuvwrn+adEhi2wMtIw+JbuIfHnpH5giIyM8AAA8wAY/n1czyrl+yY
7gyVpqTuTzNKqUqxuAc4drdz7z1nV6H+UZsyVRixxg+x/UGQQJPETUjycsmjNX7wa2cL3s0PPpx3
Xn/REiyUGZ5MIrBJvWCZ5uLxr6CkiiAADkd84cL1n764P7ZpLrs12DbGd0T0/Ncu1mULe8Zuub+5
xAgIPGE34EuIV2p8+5I1XTZxLvuIl3f7oiP87Pd/xc3ld8AfjKLwAStgGOK/jPl3aGagZZgSNAcD
bESt8Yz1rkuXHZRbl68x7o+NJKyFC2wM2B8LFhNehd2pJgq3v0/vewcPAWoGH82vP7J/EZ/+fpwu
x+0nXETlnhrbCsfJRZWko9c82uv47iFHqofUsI+aZHP5xuWMqLTZf/nyaUk++TGY6zokPS8v38Bg
gxheRt9u3w4Sp76LCxwGlXz0bD88+O9qhv+XDv4/pY362SO9C6raZI2FwhYFRPEqowtScfl3eWiX
9K3cPOwfsEOEXSIskP9I+iWe78Prq0Zidvv29ATqge/fA3A/VaiHs/0lw8M+7fHw9vaGXcL7Xfzm
oB17ebgHEl3sOb7Hip7Eik6HPbxmiwW3S7+2PNwX6RJ94PM+vLt3Ef2/19197LTexfr/77Q+dFrv
0pJ/m9P6MFN4V2P+qZnCP020Q8/1IGgDoe8f4MRPnj3LuKyXGbEQUaqHueco4RGtWriEwwvfQDf0
8IGP/qdsxtA//tuffHe7kjgDLwn+ZCG8b1AZBytFYCDAMrzSAuun1rNbVXomqSqlNs0KjtSLZFlG
K6gy0edpAtG+hsRm7LjdjbLktSt0bJvFbJmo+iicrPvRFf/ThOHvV0zfpXJQwatY1sNxgonEYg8X
IzlF3O39aDkBH4Rcqd11oAF5fLkMJRyuIeD20cTbD5T//0jofrqEdwmdMoIukOykWxTWFxd9l6eX
RbkLnV0dXWhhLnuDOeaEbpFd3b/VmIX4dQ5ALlnRr67gXdYEZca+KjSu4HSpjr/dni6EiOcNOP2G
C6vN46GMbj/4kx997u/Tjj//c//BZP6ru36XT/TdOEyOg7v2NhqZHObCdAzsC1CHxliB3kIgECu2
6w5MPjaakmvs8V1SQxXdNpgmkAkGJJYdHskl+2WA/YFyYEjp7enXn9Q/93U/HY93oX0OrANJXFzm
E6L16yXDRFaGtBOQxiWlfU62NgYfURfdXEgWv1IQC11oG7fX5lKHXBa7d7uHSyZwufTpgsfEWER/
enq7f/v1lX54kC/P/CeH8+cf5A8f6btI+m96pB+5yYtq2c8f1L/fTX5kre/8usorf6o6nEEVnW6O
u1+fmw/e/P1s8x978x9CE7+w8h/zET8dynL2mZtNCEmwlh4G7IGmBMQkcXUqPw3R8bIFL+P6usVI
1QjKMfBrgO6ri65BznCZePp26Th8Tn99xx/Z9PvJ33+fTXsfJBEXkcifj+qfkUR8EI1+fHg/PbE/
IRp9eEje+Vi1Si4gJ4xD4sagEssxyItsCRGgjy/Ut5eY4ERfIN2dgLoEQ3QLABBImF5jFnGLWcZ7
7ObHH2QmH17Te2/6n3BN7/zrn2lMf0gH83+N/WBeagmB0mg031/G/2rf/ut+gGZpD9nS/oe25d+0
Ln9Xt/zbl/8Z0pfkMtX+r7Uv73Fnpxcjm/YfxFcvL/qb+CrzIFsZUt8lkEi7IGO/611eZFldCpAS
qggckpghDvdf1Vf938KQhl4QEJ9Qgv//j//6i+Al9X8LQrxVQMDZKIRP6R/Ru/wR0f7uhQXu7qLE
yT1OGRW+CN8dnKFkFx1syiAWv6xRw2e5DQOoybOmD5J26cMtBOXTzCvt2bFs62m5p+XQbVxSPdQl
ScdmumeygQj9XOijadmTrySDNNgypk7Q12kRQrDaWN/seZ3BddMMDFfatpuiKrEH42Tfa9QlEbF+
GXfcw5CGK95EB5TEhmoXhM0nkdddYucAfF+jdw8h4p0j8i7SDjGRVfgd1n/u8nHf6C9jm0+RN3Co
jtHsAYXK74osf+hI/99Iu/6s7Po/t9/b6xf1/b+HESAW/MII6tZ+b+TLP5oAXvIXE+C/sYAxLxSh
y2n4Y0/kLybg/+YLhiNIfBoSCgngv5sA1GAhPSwCiv9AVPBCX/BXE2C/wSYA72M4SFzsg/wRE/Aw
UPQPZZaAXcKeoKvkeyGuT/yY+PgpsM19baHzzWTcOk71NNYi+zq67VRD6JpBNrj2qQQrjWah3Hhl
oe/cwqzTls2exoqWN1uEJWcSRUTHotgVAcPcfN4X5mwKoYakgLb8a583RRE7YnWuO6+wy86ts5wk
Y9drKKn6RKF970mTx3QwAHT9vDj0ZdZHI/G3tAt7sm2KSj7mweC1aUfbodhMSkPTnlkZ3Anel/ek
K8MissavAY1rd8bbzFzySDVlcFqbefYTRFNexplu6QDxQN9kUTWrCQRafladx7yHsmnP/N7bFTyD
OHwVSu+67RzBEzJyE2eBO6gDKVh+NVEBahY8PvIC3xAsUd6UEEdymrB199qjsomzXK/Qgsxnx8QL
LcIjyGbNES5SHavZI0tU4S6XWJKmwaYJmVxoCa5922/m0frkzHLJwOrn1A5IdrSohs1smuG5zHPP
iRjhNt/psBNoFq/l/ExWqu/8Bo8y0qPrztGyVPY5G32q0j4IzbPKGf0svJw9iXyevkAdTJ8BxFhM
JM18UjEzfuGAdq0tmljP5bXfIf+0Yx+RFsBruO46Cl6kLgzaeGiDpzDvr1o0a3zHV1GDDY8QGou6
c84ie1bzjaH1VdaROFvypAjpDlfRaB5rKvd9aWQa0mSRZCPr+SUomlvXO7YWOlfB+mktKr4j7Qqu
uVImYQ4uMwauJ6JE6vrqdXXIY5BJEjM1xp2nz2xBt2kZTx4btlyt53kcH9wshMCX91T338tuutH5
U83ld6oHiBy6z3IExb2VUbMG53G4fMRzFcls71kH5KjU32ZF/6yr2kZNea2nZWuovvUIGOunALq2
YbOFXH3skTadxKGdKx3lEJqcOdkoQ4ooyIrtUHXHNVBmS/wq8YYQnD5ZKFWUD+QB0ci/5/Xafi1d
ELrNOHPBNM9JIWqnjFrfe8isAN8V9bCX44r7ioEQLO4G2FzkBIym1lucZ06FjKge30hlTjwob1gQ
dFcN68vYTv300C/gExLVZszGQ5Fbcy0sSCVzEeVW74fwaAiUHSdzB7XpVPqg8aPhp9B7cZfrhQZx
FSYe7eLJ/cQ9MItly6e6oqkyeJCCRSS7WQhECi5ymEG4ppIM91wBHBsV4DJ0ldw2GtYvnNrbbB3u
fTFtnBK8uejw6c5PHKi/TOV1zdkmuIgHi/zch04MP5nQcN5Ug97IAMM7hbuZpwF4f3mVyzFaG2ej
S3YM+jIJe3Apuc0O+udjSnEttDO7dmjvR+exqL+SMbvyRRnnyzPh5UWi+Ksoi9iVVzKrN7bFZsi8
k17+teAQcMiLVCyD00Syt58LChWEHOskxf0Ueg96bkDCSMNXxwlfcNSurFpgEZC6YJogyla3U0hB
ZGv0g9CQsHGnmUS98mMRdLdqFpuMQwJa8wmOqnnmw3C0wBSDhWOzdcYc39CR/cAR3pt1S51hTmYJ
WrGenUfpQKt9+s7GBTKedCTkVho2JcRfMPGSVzeSYoNlqo+1LU6r64N0lFV1guOoNp5k1dVcj/Pd
jLeetP0sHMwDBqU9LSW/9tfqE+Fs22IHJBbE2fbVuGdrcK/WJbb9tCEhidb17Ep5COt109YgR6Q4
vbavr91avoZFEPXeOkZdJZmMfF1jNQc+PdxowQ+VNZgyzWCu/bNvvS9azTvRqPK+mfSWLhiFVP5t
J+TZVUcm3WNegWLZ1g9zK65FY5CKVQtWx+JOm3tR2jviTHsaDKnX3zhLv8Yyv5u4PRpdHZrhxdoG
MagfQUsn1lMOp+/k+dPimzsyHcLJbKwRj0NXJWhCRSqLGzJs5wla27KbwPG1HkVbRsZRaCuW8ryW
+riW7rFmC5RuYI1Tv1n0bdGhWc2dI1NrGtbXNdkp3xynIhBx1SoZ9w0GBG2OBaOSRG45iLQV7oqd
wykMgQ5bQzal7kA11i1wKrUa4rX0NyPJ3voZ/FxBtZOTyK6aJjQvinG06G2wE50+C8uhHu6saH9Z
+0gnFUaFDnwWrSyv0rbiKu6n7Vya7Tp0xwGqlkyWEeLqOpzlwI599tXU7tGbTBw02O2xoCOv4OvL
OTWjimVBtms1vmrJju7Cb7zWRMRfN3SaN+zCSs5eV7IP1+Ys5nPgYLiqv3EVSSb3igbgXPbBz9QV
u7BVWRVxhxYv/jr4VeRMpo3Hqj9X2QyFXhOLxZ1eZNcfqaDPaw9S63V8VtK7GpeKRz5dEwDN0TLI
jR4G+NbZbITa66lJx5w/TLQmn4LJy2Mijk4DdfmqO6vx4mxbXz2Ohn0OVkNgZl+1cJLSHV5XM26m
3mlfDV2SXjxZd0LCQmkUEEwKZkGQ9gvd+HWIyGva58IxU9JL92ZZc54s603o7dUYRr0LTrepTZy2
iAe3TwOhdr5a4QXli+TmhWTYr3T78xqQExnmnYYz97x2TQZOdSzyYx46yZhP4S4XbupYMM658tk4
As8L1IeT9m6dGm+/PLnu0INZU4TsejWliVzNytSBkovBom5I510TMFgqqyK71rvFf+6zPLgy67zn
EzvNwrwxhDUIB1XJrNEJpeA2XdDZuMTS6qatg7NnPlGlIsTHp1AEh7xV0Ros4e2Q3QS5+DSX1V6H
4UZB5XGeXwNP9hFt5yvtdmnJxtjJi6325aEM84dy7MqIzDZWa7kZKaTgkfhhwa2ZUlO6n6C6+tW0
UAouu50x/fU4oGXvwJLaYV8tAU60zzZ+OH7LOQctHZOnPhgPU1fdcL/gOmokaAMW74FxDdvMpmWP
pbo2CXp2zP1s7wvEAxXz1eyQbhXXJe6Nu8lQhdvRs+5NbhDn/TGSXrqW39oM2sYe4UnO25iW2Dgd
5hfFeVRb3OByX5f5Rlcs1tUXvwzwVxoUUxiPDJe7gOvYX774A4qxFdXXam9lX6YlbeOm+sxQ9M0r
icpZXuugiW1xrAeEAt7EbrDjzPs2cjBywsFX1jvWLRJahe3WEiyHjMUBQfHXg/xANhumvNTreFQ6
8004snRwsDxaFdEQcMTl9olfpvHl57X7VJT9gtlAqc7S8RCjCIa86SZfMCEK+em6Xnp4i/Z6UqMI
YksHgkfGD0GB7hBVfb6TRO9L4iaLxY0uVzIQz0az+4m42SfWIR4X5Q5Zyc4wDxmpF9fcSYt1SXMU
BLQHN28D4vj8myU0WZcxMsge3bqPL8EVOyObCRcyr23aQKDU5RzHc0Csc9dHzxPp6ud0E5jbCXn3
rSwXnlhpI712LJo6BrUl7Z+6ijxZ/d2h+XZpz9a9Ut2QhlmThHUPrW26qbvXYJ5TXhyFfZnbdAmx
rNozHC9vq3jqN98zZveVOvddcWADtKjcOn+2DWg47ZzUC2gxaRGpRWVw+tiHpfS+DpFsDfmeDyA1
rafxO2UB/M4Avtp6SFtW+njMNYvyNk/9HBVGhXomaqwUKCGefe0hB25uZAn+XE2GJzlpvYf+cByS
MjG4hKhYXJo03ohZnsG/bxRH5pQ0ld5NAnSlM0gvNK6vLdmL6LfMCSNZxs28xOEkvvXcJIvjPrAR
UW7tUHLoYkAUrzv4wqGLxwaF0yr6V+mF8Uz8b8Nop9tGYcleI/5kdLPk2YGK7zRYvmhz8Bfk5BWm
YOxVGRSnxWM7uYzstpnH2F2vpEO+K4EMpnWS2RQrRBkRMkOUEC6BkcOCsmzdEYqJIBdMlaZML/kO
4QVWz6GUUZDNpMsHOeNBMbUv5tepnnd16Z/KwmxFF277mm2t+Z67Tcok6L+zr1kxnQd/2uQ+tqlr
CO+O4Fxtm6tc1Btuwqgsmo1n73qxU+oO1xpGSJNjVbAnjqCDWvWWhArlGfgNSHMqFYFyudjRvNqs
9s2XKCrI8mB6frK5ewzgLK+pGrfMR+05mRsPAsJQudVR4JdpXfh+0nvO7cKLF290Iu1OfsKMV5HI
txLc1r4XLSE0GdbMufdXFnWCHcXMvsyLVbu8FLtZd9m+4vmQ+KtzDsWI1MeNhFc+1+KuDmxSF27s
VaDidBwNEffavPgNsBwR3DQ5Nq6rg1eamyxzIVK2Ch+tcJU3h6aGRkPenPwOix3FmMceX1CJm7c1
9yJnUQjaiWILhD8q9zpD+tOAYh5iEH7dRb0uT/nqxP6sUq1pv7UFCk1JhBeV4/SlCODPSWN2K1JF
hbI4d1+qqoQb8Gs3NYSPkTMi/fGbBwJLV6g/FuOFyQRWkaiQ9lATVIGobo7EwAYHKXeSjf0uZD32
V1h9r5Yy0yl3YMABitSYzpgLVKbeeJe44YbLN3TQq6jtMnPwpnW4ImLEnHreOt+dMDCp9JxjVemv
ugfHPnEYHv+8DSe/SDl0vBOt86vSz7CTQZ1gibsKjibQ89EJwAZj6mZrx43HJxuNs3/FVkizjVg6
74PTSM2nZll2qoK4fdBiHkkXOaKcE5Owf1G53QpNMFvk6TA1Kxbey5i1jUmHvKxutF/yiBBk6xOA
w13dYYnKYAU/OA4ZtZHgYKxEnkobl+9ld9v127HowLOQoU8Lvu9lfFuhVIFnN27WoMOblFQigSGm
BAiJlGd+KsIw6+OhDvrPUms7RXLMhreM0Izslmkqy4iGrsk2occCFZXVOgYJyTqXR848Osi+1hAv
WqZ2QT7tLfQ8tgq1VE0GhftvPIxAFnUbXrvjEBo4C28+jSQY5V4hZ33OMg9a2jmbM3fLW+5h2Uzr
7mzV3DlJu9beMWs0os8Aa5XR5Hmdk87eIm7CMEBdQLocHyjRKnyeVlQWWzMwx8amDQYQKNCVy7jo
XGw3+XRsSdpz0oKjogjITQMEDZfjiMrFbVbjtx+w3B/CL08SyUcP3cH34Ps/gJPn7ntzP5jv34fT
S/f+Ny9/7z8Mpvcurbp/jVCe2vpba/8BoPzxit8BSt/9zYP2EbQmqQu5+MsqwO/4JOG/XaBxF4C7
J5gILvKYf4Xog98A0IcYqvGZeAfRA5/kApC/CAIg/z4L/xA+yX7w6PwE0rvMY8L3BS7EA+RP3g/+
zyFSBl1QDHFye2UnR00pspHhtqy0gwkI62ln63f5jUNogPpLeKmsRpBCTxyEF9RV5Q47Rm6/MSNE
PeIqKAayY0s23zUceoS8LjdOYL/5ho3RMJR64/bQNw1FjqU7FGhPLuqRuDXdFemAvOSwkO0SZuXd
ahsIPTb0xLgTbusq7w8uMtnIKOeNoLw8wU3f8777BrO1/ka6c4ckIRwmYPT9aJFiab3SQyFzeG5K
xse1Vfk1xdhPIhAO3RsmW6jQe7mVFaqajASbQE/O8LW10i0eqtWrgYIiG9lVeoEEPFz8w6qmL6Tt
0CwYSIPkY/UIbD3U2QIOeBu6O+Qhcxc1iwMXlWMPM5brEsaGt8vJEv00LMoBbEWW7K5r+3xN7cwy
0Jg7AvMbcpZ7zxkp9IJL3qes0vm57IdHogoUaPlIjzPvTRMBOcEP8wV7Wn4ToiTqdROP/gg668qU
eGAvdbUAOTCtC1Zy3YhzbVVtoGifcRSoc3buC4VMrzJTpChC+txxuoMPyc554xf2YPKQPTLFA4Je
iFZIUkU2P4SOx257Wg8AKgHHf3VZUyZ8wcOJqKP7A9ho/LgxFUGod0MronGcxhemRH0segdyWzSn
gFY1M1Ed0jLVQWe/FsxU+3IECRkmuJsvVcbCKMgrr42YETxW3GFXdqjYVVEa5wzgj4/7KczslZgU
MwkaWI/Z5eJHzuMh7w0IZpYKohuE8LslvGmRVmIwvbHwygMrvxBzgbamMq77CqTHdob/BhIgj30Z
yt1sDdSkKg7W+JXiiTuzTOglo8yDnO8szDEiLnJVDUgnynoZbgYzo8wZW1C5q/FqboNPOR+g57Hk
Y7S4EMlgDdC5SY6oNGmS6+XEqwXoSEg5QIwymbqJbUMnAz961giUJCJuRI3N1HJDl6WIg55MsXb4
bZaBSWjOxRHHK/EN8aO6EpD8WqUXtQFqJcdds4Q16+ccVVMiW5wGlBbLtsMmQ6Kp3aw8nGKGUm1j
sxXyDSsAwblz5b7Ly+M0ZIcQaFvdsP2SaTCsDAg0fs9Y0mTDcAg0zVPuj85hIBPg3Cq8ZwXm82jg
6mgYa5LU4Tzs2Fw/eYNFl4FgUSz0oD3VUZpOjikiqRwszA19lycz93LIYOcI5bgJPOTlygnac7+A
cn/OjlmbgXnODiCio24MdBWpAY1Cp34M3UY+Tm0t9xOFNo31HgUQjqPVvImaoIVBGGKjWgDZL3z5
tparik0wva6d4JvamkdiPBIZLW4XUTznoa1PrR5wQtTaQRwgUB0SmRmA1FrcNHpZ9rkCg069uBvJ
OX8dbLluc18B1nBMI6POGYBJBO6TUD4ssGnYowk8BearTsSkhP52D3N7Y1nj5pHiHpjpRzsD3srR
/kl4VYKAhtWo+fpWJVMmr9cVph7DeJF7F+VMizRYbP24rB2pIGLXo5gLbDWcm8BPBq9C2WuzI18m
FIS9YmASqrezr6rYH8ntap311lnR3pBT/n2cuvZQF2zaOZ7k29rlaCgshHe7LhcXDql6evEzj1/p
ViPhqgsUQB3YhUg7tic5rciVGxz4J9ZxlFelU1f3g5Az9gKbuQZnEZotm1IJjVwHyDphVXmLg0Kg
nDeQz9Rdgn2Lww3hc01vVd+jBgM4GxyG2nRPnVNncJSFC9yCwYsGqepKlLakRnfCCQqMi4oaQPlk
zLyd1hpKtbCNDXop3r6mEmov61zjuC+kj9u6ZYDHe/6S50W2WbsaLIhFw3aiRW2ZBUAUVtFmDVyW
IkXaM2+EYJoCBDBkodq6tjNpbecMwW/Een8lyHWHPtARqHofF0O13uXWoccx9KHM4MLJdXbKj21F
TJIbOnaAch3/Thaib6N5kpQlgxXyC19WcdbzGG5cqMKfclYBA0f5MMIMT31lnoHC2BpXzrjZ+R5I
mlouTx3nN+2o29S4+N2stutV5ZD6HEwNxQnMjIl9QNJJXa3QeeYUaoUjJwnJSz5sGpzVAV0Gowfn
U5PlzqFw+/amzj2G4mbJbtYe/kz6DTJ9HxXeQCOft0epARYo1ZyVnevUUNWdx05vKuskvp2AR9QI
d46TMEbydCmsny66mo8Z0eWmGccLQNtjasYbDryv87sM+aYQ7F7O+asMFh9NL+vsehFitnfuReSt
zEKoZinDOu0KchP6OHpL0V2jZXvju2F38Gs67MfZofdlrd/6ynuzwACPnWPbr8s6NonwtIrH8lpA
gXCrgdruGE7enXZw0xFz1vsGSHy0zkNxzBt0OURPyC7kpToKv3VvGq7KQ8DmcV/X+OCJyvW5bFR3
49Qurr1X3qsXaB61gF02botBzLCkJynCh7BZ2s/E08WO9xTncSRPxllX4Hod4hcwGFT6lMEkimwH
uBalx9zpWz2a/L5eS9SRc/82SgQaMk1DPLdTdi27Sm+KEC0XrcYpGji/s3N3ecsRe1TClVs+KD8N
SlO/Wh89tA7tz4MeJhfNv74/Naw4+mqCLqDbQcSsKF6AvXb3rmvL+6qauivutZhxJs26dzskSo1X
TiefjSrF58E2U8g/1xJ2gIeUxbJZPLjsmQTHjHZY/HHnQ+uK8ui6COQy5OGeV8ru22Wtv/YToVFb
LW6UedNj14qnMoeojPGhXu0ZD5YWNjfCZnMqB9GmQ9GIx2kKp3ODxPhc1M2jF0gQJfpQ0aCYEHcQ
1u+cJZOpm9t217phe2XgVu6DIJ+v1q7sU9nmcxuTQDOgV6uQn7VPHSjxwDrYVi6yu3IAbt0Pg+Ok
bKlYEyufk6vOkwpiW6aarmBIGP7gvK1fKuYWMmlN+LKasH32JleeUFEHkF2sC8g7+fX6Mlm/CqJy
6ccvgPvYHZ+BB9fD3D4pVO43QE+CiBesPzAmHtHzYjsf0fzKC+AXzVy4t6H2liHq+qJ4QOMp/zzx
wr5Vc96k3dCviTIKY/Fd6GBLf1R6twbz9NZ5jb2zXiOuKl1CQMcJF4CGo/qmxKgPru8VwCn491KN
wJImPu7QeuAALavh6OYTvxt8NqQCnj+momuXxE6qiclCXWjXtQ7KXWpHHx2PwDkNBQcyBVoE8QAI
DA+8nOAE3UvHf6ENS2wPBLvpiQ8QlaFkiDKnLPcZC+areWD+QfTF9SxHs+MBPKMTOg3807BuOlv5
wN01+VrxjuGKWvXQDGv/BhtBf4mubrGRGjAnEsuQHriZP6FdFZemrL4PgAWitvb506CtucL5626m
YHgthc33c450oRQtmqOEt4l2WhTNFRsfu7CtNzSQnwUP5pR44bgJrE3yInjM7bJpqbtnxD0wbsGn
14psW5C+23bTmDRrdVQj0fgE3f6hGfN7PbQxbwsIiUpU5OWN249Qr3JADrL210EdYLa0GMQ2JwIr
lVkBddCmv2kCd9xpsb60gXMta/RkUC6EcUcm+CSjsoQip0QH2AVlKIGUG+2RXxPI2lPQC6KzjRRE
7pvenkzpd9uyt/2+LWh1wDlW52byp522DtTu8ftXzgCry03tbZzFA3mBK4LbIq+bdMlCZ4MmQnFq
C0CyiwzRJVibcCe5hciqKaB1P3twcsX8xCZ0GZHq5NFcWeA7SOmK1ftazVUZZZbcLhjlShVGAdLL
pEfN69Sfp1S7DHuKyDYaF61iVxTVoeqzN6/sDsB7wn2GIiJ2Fl/dF6vO9svkgRw1zE2iKlsfhgs0
NUwYJxi7Kd9UpQT8UWR1vK5NB7w1g+KRmOSOec4BuMsFts+6nWVrcwSA9b/ZO5MmSXkuS/+Vstrr
M4lBgkUt2sHn8PCYIyM2WERGJmIQCCEE4tf38beqzNrKrBe971VuMnzAQbr3nOdclZsojl3WUPPN
pI/gMIIra8Jxa+Ad5ME6N3fDFCLnb2qMAsDzPKJuSHjm7fxFGasvipDwipX4vbMwQ7s6LvaBDVBp
+aY9CR8d1rVfcvwnbOitHfDktN2dRqu3MSlAlbKsNgn0740Ry8MECuTQz9FLK2GBRSuOaUtF3sMC
npPlWBUDppyaGmMZm/TNYj1JQ8LvmMGxRipyfBN7XHhTltNWxzI8mnAZd/NKsID2U53HkgAQSbtv
MnCcMSUIDrZcuuSOQa+6Jon/SLhUB2ApJ1HMuTQhPI53IuUl9mY8VGNod+iWRDYvIYZSYiLhCido
GxO27kxEh8OCkj83QWoOrdevUbhiIO1AcLbcaMEQSPnakqb9TMtLBT7IbDRIDbyTc+eu8TPMuBGq
dy2BeqTFE/Z4nJ8ZDXBF8cKjxtFNQXFIS/wkzCFYK3Cg7dTjJ+1e4wGqvi1xaKcZhkMvUKrReQKH
k+5mjv+H1nrfho3fmSZ8a+ua4fGbm2M5zNOZIMSBjjPuNrwJsCmiwhCmyho2nhZR74JGADtY625X
SrgkKm1fuhLnOlKU+YUqDsZhQmtU2Dofuw7md6lP1VyPOZmTNqeBafIBDMaOkEnu13rCfIsIHx5r
/jEIcLhmZ7sTLJZ442gVH9ZuREQY3M0mYN2Db7U5QDAUB6lsf/D1WMCuSi1WbmK2ge9RbwrUyusW
0JY/1kvDs6qG/F2R+meR4cOICSsjrx/KmNaHeVDy0Iz2l9EMKrMKPwd8t7xlDQflEeq7VF0n92dG
r7ohYQxNMmDHtKb5wArsvvpXwx3OvFafTa37wxr0h7mdoeSAAKAd/+mt+iQicPgTdMKBml6bfkAu
Gj1EMwIiii/zlN6DF3kPl+S7KNNq68cRB9PF/GybGnZpvVxmaD1ZKhk8PA93Oqih3HdmPcKPR5mq
a5NhR8cELElxHhxb7M61GHNKgwTTOVOFFmKC/bKWUHajuPeZd0ZnK5AMmIVOnSWlPp9i+2h5i6PL
rLtnq/0QgQfCP8zPS9FFW2xeDl3lLU8Gg76jA+Cyvhqz2CWP+HXGHa5CCW+BbSfZ4IyxZD2uPIZZ
BXZKMGuhHxicOAoRDOWEBJ/W90pugK2gi+XuF56I+6psN/0yHWwgls0cpCsqSh2CKU0E5Bo7bAvX
OZgd47m1b0naIEIP2OMhgG6FFW81ecT6c1vEoLRkWud08OvR9wouSKD6M1NLmhMJZTkYDRoVXo9N
3pVp9OixUnd0PLFhSLa+bnA4IxkenByvSs/Xsp3Q9d28zAGTehKFGEMh5hPWmzIX8/KPXHd2LVL8
6cS3VYnll6fhSxUGFwm9ZsNjiZHF0Pw2qx98ZiVLtsz30SFRMTwwp546hbNyLXyccXZ3kZ6bA4uL
a5rqcSPHRH/rAHZ66HR1v+haHgip/1ZwTqFHaX0c1kbmabxCoyD4bguMu03osWR2MaR0tXSfTs5o
NWpcuspG5MQI5ScVjhE0FvKbUYa1KuoxbvnGBHU3Rq7qA5wky2C0VfEabiRn47YOMZBnquxyLVaK
s/LmYLg1Hc0FZfytIw2fcec+Jsm0801hL2Jd4b/pEofZEVjgaql1hhnkL0IXl7nFYOQ+/l0MMAtr
HFiHjvww2OopnkdIj7R9MhiScw5af/SqfEx6+E9MqZO3ZlfG5VvA6Q9Vttmxtg9zs/Ymi1SHA9sD
k+ZDgOUwmJLmyItHI1qFKnVBFaXUIzwifBqsEnE6wPggdC9lsklDiwkL4Cujqd3OlYC3r7unOlAv
peE44TXBR5l7VuUteoTbPO7ULe8uHRDYnniVL92C487LOdmIYchBwF1TWcEYHuCJVdHE0T1gOLCs
T8KWr2J2e7jb4E668gFenT3CSaBZwtK/XYkIhGy2DmlBlBfuA2rtAeTAdaXuiZZEgOD406j5axST
hzpV4ekuqYNWUT8llXyu1+Q7GgXdq97jKMQk9IcqCdPd5MqvNmx3s8RVCKLhZEy413WAMHrkAuh3
DRoZiTHbipaPY9Vg+0zIh0vaT87TB4jTUY6rWOWunHaKwU1KMI4qkDjBt7aPxLo3yBLzJtbw9TCT
FxARh1MvOOyswHtsV2tT7BvfXa2LwYa8+77/awpAt7AG200h1UPKOxx/GYj2IUg52YWsxfy4CGrL
GpTw1+m0oR5jQHSldnws0x33DD0GKjyJ4VAlMWda2cvU1kjdN8OfBf51aQCg1sGXVwi2BiBekYIN
IBNW4gA3ENIehLAMu/mQj61aM+eTa1stnzABvmW/qE3YoGKUtv7thBa4dVcQaKXDYbwpSsxWQL8s
Bu9uHNau5G2y8XVynBfhsOVPj20JK1nSAXOoQ9z4bW0xw1zjPMQOtKX3NzPS1rhD6TBlC4MwXIQ1
y0xB+g1vh1cy088GjMemWKrwpQ31G9q2NMetJvC5AHP25Llfo09ru9+iW/KSgT/koVs2zINFaCDI
ZFrcsPpQ/AgqcCij1QrVc70zs7pyb9t8KXHfQrKusop1jwR/mPl4xrmZJjgWFF5t7CCRcq8zh7fL
uq7GtPhoKbfUe7YNDVAT3jc0gz9cAqJIqs1ICtw3A/mJil5sgipWWYfxYpkIO3ytvh6RNIacIgP7
3gQRSoEQjTlmqgQaagPHu5EKu1rbJocSD92GtCLIytk/tiYN8EnpHhLTc9GZOtcgc3ayLmw21nCL
vU+HfNbkLzC7IxmaPwmMXsrZQ7E0RyOmrzLxcxas4VslAsAzobz6ugM4IQ/TYs+IdgMhmpM1a0G4
3sTt6dr0fXGIE7pg867pTrlJ5UJJv5M0wdmuULBAHIKZqtnNJl2ap39QkV5uW4Jjub3hb7Vsz17T
b3TX8x54oFvcXqbmoSqj16Xx0dk58G1VX5wWFNhj+wfY+G+m65OM3a+pxK81fFVB+p6o6dNFBX9T
1vS5EKs4MYq9qI+Kox1knUUj7TLpJxwoSz0s+DiC+S+6A0vW/WL5WxxE39ayt6Ye5QEeU46rlRxW
2PZYSxLUWVq28DfaJg+M/7RADDaqDn6hlcQ4lyWIc3LDvyFyNbktOzBwqNlmjgOcuf6tsTXmVDTT
qQ0FPgDo4mM0zMB5ijQ+cDZfZwh9X/VN9B2UefQTgT7fviRz+Jho8isORQL6kvTbgFoYFRrlUByv
P5La4VI4gt9h+kz63mWJmzDHLCl60EJFs5VVjJwt8Xy3wCbfJCQyZ8jroEXTcxSmd12UsKwS60e/
kvkGumK8jMDuqMTNJ1dk+CPWefGA5uTO8PgaiQADe4rmcZksvJmIbdhUvvRF9KCm6GGpsVCzZtm6
kWZxMq+HTsVX24dI2sRAM0aqowzZA7+pZosgC0oO0L4jEsEVarV4Zo9uqla8udyEs8SI02rM4wJl
E+1SzPTQKY4XHwX4HD63gK7G9ElCr4DOPffXdhi//795bP3x5z/+PUYg5P/uHWd/uluG7d/+119T
/Ubc6+mPnr7b6vf/mXa5vcJ/esmBgPnLA4qYC+MBw7//bSaz6F+IviQIuiQsxGTUEH/zX2YyY/9C
Cgz6QxRwuMlYWv/9v8Muwb+CAMAxQlpRHGAyZ8L/X8zkIPofwVEMY43SMBBRnKKCQyyH/4+pBtNY
i8EaHEjU47g6h+4+HkNysLobt4TAqYsM/eQjNA2q0+kT0s+YDzOMZJ2k/TsTbrmaUmOPaYhA81aw
9K2Jqu9w6A1G/Ws35tzBvxAwyHNVzMiBVIbGf0RY+xNAP57/84rLUKFxn9pv3wRYWUbQ/ejSk/5d
LspWR4hZ+kjB3byVsbZ3Azj3p2g28R1nHnJH0mv8dQ0OagWDde31yl8LKf3b4mqR2Wn8iTzDK45x
II9jDC5JWxdeIOZB3mb4W+qXDqtx211aoEJj0dqrrFRzBbrzU9cWIHYLSJ+3YXCsNaWHsB1/VFmQ
96pT9oqeDNoXE/07NA9xjzhMB76FuKPylQDtqaGbkerbKSKPt78kM16RNmH8Qqb5B0Nz/NnptL0r
AfC8zTPefFlI/HcgqDGqqhGHZK2/RYkLiDqnuZpkXcPsn68BTZYftMR1+udTYntqrjQYxP3s9c9c
4a+adcxLHbK8GqcROHzMDx18vrwkNv4bIZnwnoL8WTMZzPY6MUUPMcz+a5wW8hgwueRW4BUWEf/F
r7oMG4bd7kgJGREYGhjbtz5qXkMwBuikEFDg1s27SuFrl7cPbpH3uPrCFHC1fXOdI95hcBnuuPuV
B/gmSBIdYqHpeZpG2mSet028MbKlByfbZdsx/AE2MDHnYSGDHzXhNQGrI+bEY4Ku9Z8fb/AWc9B6
7Bu3i1vLhB/WRRFU276I/9ai/R66Fu8Yzj/K1N9mJJgyPMT98XZZu9CKQxrhK3ceFzgcEKkBjZc5
gjcVuuR/IdcAJo7K6ojJrGCbvBSAwcafEOY84IQGCRFiIkAGAa5i4u5hW88PHQDvW3YAkbFwfKMF
fWBtge0HNVBwFEmFrXqah/YZXo/Y1nIWV1INzZnZAtNE3IyGMplY8kab2wyWwtBrbH2y1WOY3KmU
0m3JUxT+aTj3OyY4yQke2/tBYUOneinOPKbhpQGomItgMh8oxOcMk0uqYwqOFjtjiGNzhEXMh4yi
/AF+Fh86FIDwowPUK2JKwp+Q9rc21fca/utk+60qTJyH/TpebKk1RNjE/qnhhmbCpQA2SvTMWWQA
fIOCGa8zbnjotCiq0gUhTgXEeS+ihj/eGMJ3PSXzUx3BVjBlIAck6rz8Kh0ehHXl5py0MTuU1M9P
vhT1Pe766d0gwLTFdI0BAuI0YNzbQMv7EQHRE3ZgumMK1Bgf+zHclIxjdG4wB/fED8VT2kPkhIaY
PkwU3MhQ3ypOOgAm8Ol6X+rFoMoAMBg1DkRjRWnmsWzIzBiHsSI2dQcIGjOG33Rlskc0qN6Kueb3
lk/hlXbF/Ez7QqLPgS25xqI8AX5D+06ShUOKacJvhbfd+aWNj5Pqf0+I5j0xLJUQfoCSnFoVx9u0
S+95FeLonLIADjmML6zDb7udGzSZIS3CbVjoAZ+wM7vQ4ZGAzxbnQRVERxKgRgf1CtOGRG/9kPYP
cmLsvuZ99dpQQIRBR6LvcdRRuWlQHW0IpxIFzGCbkxrRwWzTMgmPTLPXkfLqPYUZ/z5pfgLPGcEM
nuWLQNoZxKK9tbdkyFem0A6uMyrmuZP2FHVjgeqQ4CSXxvpDYXv7MHEJX0MlYY9mOV43c9jYbK51
c7asJhduRPFEmzXNaKHdkBk6RRsMaoSZMkKo3+lprapMw1/60br4YyxcPEmWQyiZQDRirZ4neNuH
iWiPhhfPvsX2Uxc7ulg0adLw97HugiOzncpmszQHmDmQ6idq7nH9MUAiGtsULnJ9lR7AeTIkwyvS
B+uGLyw+yZ6WDyVyihkklwTQcrR8LKGoznItYjzVU7odm5JCikffvjQBQs0BBKzJuGZD+8AgVCbK
Lwhi+E5GKsClA7jwlfyC6wsFZDE9vIho6ZvTmqzqssZtiZo5CI5Tt/DcVBhmZLoOSvsMb32LvFC6
jeEmlpHG411Y99tFE2wGME29xfdNQNy0yxIhBdZiND736UEX7WLxiMZQsBTsRzN5c2mGHj8Hq8oF
aoML2VkuqTl7tN9QRAwKdGRshyf4kLBHYzFnigK6Btg1Hw11/N04qraQW+ffxIMEG2b9MrquOiLZ
oF5Hna5vNEyTs19KenskwnshS1AvOvLBybJuQF6w5IgO8JnEj1U1+kO8kvi4sKq7K3y/HsDVuW0Q
IA/OEw5XhCAzFYDpui86VW5AFQx7hQ+yBQaLtZX2eCAQlD0aJ07jOoQn7or0ipS83S5DSTb6tlNh
v6uPgYzqR8Sgntpp8vdlPKfnyq7NzzTD9e2L2G/avnspFPJqjgHf0Yjf/imZ7y4cZzmCT9K4i5Fy
AC+39g+qHZ9VCWsGEahC7FSDVFpoSkSRkgXaMaIWI3DfQgXnpOPkkSpeFxvcqeLE8YabcnTDNdUN
/akTLs5jlEhoUMsHslzRmXqHREsRTZj2GVfqsR1h8PsSixrvB7DuxTrjdqz6JwSYI4y1Z5DTA10V
6CGGxwW44B5d2AWh6+GxErDhhoLcRLAb3ofX38VEPUxk6fIK0ifyZ6PKm5rMCHiqqwZBjqDZ8kBo
4XJjHQSVoXQI2wjo7iEcklBd8Kz6DDHecDMm0WkWBgS01uoqzPAwhtgAKhW8yLrLkTz9RgXrcygP
MNrT+DMtGG5Tm4RbbSjBQ1vFG9YCtdOifQ4rwXbGpNA54oWeFM5426BMIxlN7fhWzFKcsdJ0WzaH
DLZ9hLCqbtz36pYeOvkMuLZIKnNdY7YciSqi69gRZA6jJX2q0OTvx36eNmkq178mNSeDZvKZxWNx
HYKK3Mdd4rbREJQ7V4bIdAzY52CYhPt6SHpg+YNBZghOgCNtuJUzch1wEsIdvMfod1ghG9FKgSCF
DxfA2HZ85djcLqoG+r4pPCNHkIzopztYtzOemgBZF8WH3PuOviaL4r89W9pdh8I3i+HHbscUqpIv
JjDS/p/op1h2gEZg7DjAZhTccu6a5STTGFzfhEf6BL/4Itc5zNwEMXTkND7VACL20MQvbZQ2GJrO
LZTGsbu/jdHKk2rkr6FV77UJ5i2IyGFrRUSOHITPPsbpeptKerVNWo74AVDTTLkYiCOZH5ehr5FU
qkCHY1HMWCkatPVY4so+Xg99R/xujRSDCmYjJOxwQlolXXV2Q4jQZzRPh4RZpBs9bHESDfTHy4bD
K0XzSscQLnkaFzmyres5Dtr1YUFRgFzI8LvkSiGtaj7HNETKN/I1TALR7cN0ie56D4pxdMk9jLgr
WVG7sUWCIB87+uwpu1ouwVkGJWKik0/22Bis2XhYKFuXkvF3uqzRB3I9FskLnx477XB39XRlx66b
E7ajhddYxxsSXmxTEAiDcZwEQGum+YzwtzmKqA0f8MTqI1uj+JJoEBSbgdnqFxVjcwdKob8vXGGL
zPt4eXGWQJDB0PNcQ044pLAs4UUyDI3tHRzOdl7PSaJW5HE0lF9djSvS+yB6n+LIdI8qJeSDhdLQ
jMa82M/h6PotdhXRZFHQ+QdXDuRpwiOqNrIPi++4b4oDasLxLS5wlgNKpNUfSTVGr1XfxVcwIXZX
1PGwj7mowYnWoCOgJCTJw5xqehCEtjN2Izs8OpkCeAx5sUDh6Nx0XJXQ3yFX4gcbxXqMAQoF8BZL
+cBdAJSpx50He2Lat8Ms3ualnrexlDMG+7qeXcq0VceuSOsHEE0QFQNoIksGlbm+yCa+MBCIORfj
eoK0ikkJI4joDeKkEj5A2j4BV0KOHIUVn4A4S62+YJeVOUA1d04gHYOfsCZbQFAi4F3BSS/jX8tY
+Wwm7FXxMAG16X7AglbbUlHUjL3HIo19+m4qkOxeCLoTIIbjFkmUL6vrFeEeNx1KI+GplLS9c6X9
aibF8EtDi1ocqvGSoFgvcNP+4AjUJiuVexKr3icNRkbgs755LzCteW5O5cTnLZTANEvkQHapQhRq
cUgtQuq5RPDBvxtumvsWHvlflmr2OMO5vkN+qsqnDtzx6qtyu4RUHVD+PIrOf3qEXzZh5coL2D6T
wwCdt4AM+UmwuDx1AMq2TRhBJpyGu0UhH0bRlOamjPq9xhEF99pMzQEpY/ZWxIjzcOF5VhPwBXFg
71zjf7B2wsroJE6QENGuN/AWaIqzKkn6Vhj10iz+WdkYE6T5CCC38i9d3+XUjIAQ3fy6KMTvgBBG
H3qW67lXNVAxX3SvZBkwaVqEb+vkPgq1dg9TLICTcVZkAR6Fi9Y1dvPpp9Jxv21Adi2qRx5zSl0+
JTgDkRpES2ZVt7s6XM0rJb26wzgasBeod3eYBPEMieEoJACQqJmbXy04Rjig6xUKQoi4ivn2Ff3G
QAxMdCThi1mwS6ZFkzeobE+1agZYYM0nabo6syx+Lmbyd+lwD679tafLRz/3bseX+UHF8Lw6Mfo7
DOIiJ24ToIwc2EXIdA7GBF+/K3B0DSPvzM1YYMh6N08JBneDWMRyM9Tb9AY4h7V2W0Dw/akpUU1a
quMTaRIIFpFu90lZ36MsRVKJRohA1kuxpZL6reYlzs4N2pvRMN2FMUC7pQdoC4cJpk4dszVPscnl
Nl2WF1KK5JysLv1MkcbOXRKXW9eWp4EG6PYRVaXYuU4zrIggpruk7S9NDJUyHTq3r1ELZ5CB/nor
gHX7ECwxgaBf9GuwK4oU9/HUnWuefvaRe14N8lM8DS5VlZ4Rbvw7x9PvsOS7Dll1nPTkNgw1BXLZ
6R1YvXPVY9+EknMv02LfQgYiYX2uhwUrG1Vqu4xJv6usf+taAk6sfh0rPV8iRBCedIHRQRhA8ReE
7m4ywQ8gwmOZJjJvMJ8ls3FzPwFYweQVjdEjI2gOy9j7QNP3CvUthmkMB9fFZ40Jo+i7AQv3yXhq
C6DpLcTraib8GVmAbYMbYoPS8qNJEBkwaRPty2X+NdMuVwRGrUNbWPIZZ0fWJVrr6YZuiGtPwGfC
pMYQJCBfoM9aUJ/BvGRDUlm09Otf3OA3nRcWCevpvlDLmy5j9Rim0bQnaXdKaKghALSvlJV7hbjf
VlVRjm37jWByhZ7a5RTQ6Q/0OVCy2n+0XTQSmL3hS0CKdxUCK9Y1/ehHg+VqHn8xMjz2MfujIvWO
iPP37Mu/dZTcOYXOJcTh5GH6t2zZMdGou4M2CDalsm0GuvlpneyX7If5PK/rLbQUTjvejsfScvNL
E4J5low1V0vDELUiLe6E6mtwK2AE21I2t0kibd60PAAMOwC/cbXGsALl91EL2zmE+z0gp9Ii2e20
Oi1juDd9dFJdia6O8MNQrj/duixAkRGfawackl4MH7iYz7aTh171910il60EoT2FLbbV6VjBAkI6
kkARaEx7aFc57Nqu59duIkjVCUyNm9lzGnAMPBiAi1YaJ6RQqnd9lWal0E8NavOShxk0T7RNrXiw
bbHvU3VKHD+a6ma0TagtZ+AHKTenRVZv7aqRQgQFrabyi9chNhEaouqb9xCbildhoc6DhNoVc4Ah
EvAF4dDDOlvJBc/DHq/yxNf6GlQGB8WuyGcW9dEuBhmHpH2vy/HJaWyURX/GKDECpGLK+3p91Suo
eC8BZJUN1AzwrY9wCjFOtPFvwSJPmC90jSaJKTwhRTYHtkDapEdZgmtOqunAuS5fEE7ByHA+ffBi
PKMfRlgUNAH8OSYPGkvZfgnKAjQkQAXYvJCEe00LjMZoxZcxMEURlEwzKzDnKyNAyZ8AE71CJGSI
uRKGsSstzSzmLu0b8Dfttujq8Q3IlMFx2bKHgJF2BM1PUqfIkWJVlMTicDYEw49TT8GgVJOA4DCI
PICKjAQmpKFtGsTsxBubYmqYS46FiFEEyHH5tn2Xbiy40VOUAspDpdr9+CZq31fAbEdM66hOVkAZ
hkawcOQ3FtU9CyPl7wL88AcktujQdlPwEPBkfDVjPW1qs5JNYGuKthzhi1Y0HkMDonxKx38+Uv+G
ykRkmJ+BiNKAdm9EoZoj4/9nZaQ947GNd050uMC+9Lsi4ctDMuGoaqwT49NI5E00shytnGRml9DV
bZkw67VZATn4AKGMoE3lgxzQKUeapb+aaQKHBNol3Tg5vAknu5dRts0XSNJhvyS93SHRuMIpssGJ
mpk8OgBLFJd1qvYBmxgmlQDK/aiNLHJuF8whMAG87NGBo8KEBXpCFnLet0a4O3TrEBxGA1sQD1yX
DlAdtENipepslcdVXDyLQN9AjgExfLUMhzEeMFlGivgw1Cp6TPz6x5d1ccFXKo51P7pd0StUGhRk
/YaVSLV08LxO2FHGc9cmOIxZTAD7hAnZL17P7oKmA5A9Nl+wapAIZoLkJu6B5kmm3j+D/ymPAiNn
foAmiScgvb9CAO8Ijk3kotAM5l2FMv42guqku+CRmwLHRk2+z5FswcM9QNEw+EBfBZj3Zx2PdKct
pkNA6lr2KGOmjxW6wZn3yNR2gTKHaDAkm2yCwlWw8WxKhF2GYUQ/zLBi6w6JfNlj1MiE/e9u5OQ2
y0eEp7IBQJaCe+yneDwmnZ6OjTEY+pBG5Iog8uccYQiX59XzChZ8Axrmalta3mmKgIpNupcKSZ0n
l9YBtOaux5Brq4BIgDyA+EVjmxf/8KpR3R1blVa5bkDHGhjsWOZsexBqYHkSxQyEhuzcES/b/14b
N52LvvfoGCaCCSO3H9Z0tTmVZnLwVXAdcGdi6AFnl3nUa5ZG83OpQrudajpgN1+QYvUqPnZCgVJN
6x7jznyLQR+m3KQJQ1hXAfuPMBjtVNUt+wKqwLDrIi5f3laVABN/LsuCd0VTOWcM4ze2ONq73hXd
ZPdVGphTEmK7KZc4vrbevUyIkwBKrjDvpKQLcPbOoVpGZla0xaP1cbIDR9lkyjfraRgR76rTXm3r
akYX2nuU5DdxtYbalmmpJIbPyOoJd6796VqkjTgfEAyu4ZnAsBF5hQjSTrTTczFp92x73mxXmDdZ
CxDqvUnracv5Ik5TjV8DknWfN8JoYC6yzV0Y4IQHhykFDLG4e3abiGSKengkDeGXAknCHT7PpUfo
CDoix1iALlR3QdJ8RmaWO+uj9jgVbthrKiCgoOdScdtgdQRzjec3eHBsnq6u6RBe0haHxSBHcbBM
tru4nD4mrsdsbjjCAF3UHRABbW740rcztMAoxxbBxCpYy7MlC723rnE/ZT1iyI9SKzt5N3cgZ6hB
gMAMF1hR9Q4F6g4a19a5we6CaGKot7s1D9qO5UzZZIe0eLztEFzKOCL7+wUqxBmiJSZmIay6q+Pm
j6tUeLa1XDDoS+NEdlqzbxy3nAABDjHyqxyjrIuZyQyHPqupRMJzHZaT012T8XlNciTAhx0CFjfs
YsC6LqcEkCuiCS6M2ktZaEzjkeO41fCCshJau9Ftk4EZGF+aucbwDDsAQuEDnsA6MSfvwxRcjZra
Yx23XzAb2/3Q0vni8L+zkLZkWwO3PIwNjV+qVScb27bFrufxnVQRSvs1ntasbDBcwpXRsim4wpMu
yIgv6TDCJzULzbA/8f/N3pntyK1kWfZXCvncTNA4GoGqBtrpY3jMikHSCyEpFJznmV/fi7oXdUNs
eTg6ngs1oOpmpgWdtOHYOXuvc6dJHWdNUtQ+EXQzhp+6OEGJlKIATWwn3AVWKkBX5EV2Z8cGlShd
tx5FR9VM1NDmlMlpfqhNW1yX5tT/VFoqmULpULAP+Ar3HhXDq7GYyl09JFzDyKncTiGON2HbCpnf
kDUgMv1g5ZP+WUxzerVO0ieJl4e8q5E8Wdx81olK/pnHdG5HDFH7QUfyndpUCzHPd49d2b2EIY7c
tCaWIa9v9U9FpwzXRRhN0DLqF8RqcxWXQVorU7Ao4X9Z51YH44glfquONjCISlSfDTwrt7qCldX1
VLMF2c8uQ2iOWOq57NGzDKXVfUn7sS/dIu/hw7RG7zMhInynWsuzYQx4HQiKyLeGPLlMkS/Vomgu
0AYNT1HV1OuIgPDrEETKc9GhGM3Qml20luy+qIOT3onGNqlaGQYAsEK+9pkZ48mkFv8llaK+sp3O
uLELoV4IfGU4B2f7oOao7G82aY6KKuRV5Tf5c6fy9ijOvToVFd9qHD2umxQ4jYE34DfBRAlMoaqD
TES8AF21KM0MGCdMP/peSqe/K/WsP0BeIP2lGOqu1EYqyrparx1LdW6x/HoHPwzQwqdh1b76QQPv
LR07a10ODuGVrWXJKsmUbJ1MZDQCpo4mqbqbdpug3hJcrKuRf4BKl1c0BCNSVtTK1MEyfx8HTXkb
AJa96Rx0QMImn9qyJx90tTI+l8iqN6w83uykI4Uq59+LTzh/nkRbfc48iqIQR+Zny5MahaYcqBD3
JISvJi3lmjyaU5qsutn61PRYjwO+tGEj9yuS7sXMmSxOmvD4cZcXB8rsxUXewxyMjBbYgp3qN2yq
zm1m8iyq7aWdq1VV/n00C715aa20LJQ7/gyIDLNiL/dDVT4JndmXU7TGDKtPdrOb30rGb731avau
Ndgzi/S3Tma3SQBbGb2kJqd/n4WvwESA47a7MVZr0+1FaOzJ9enQN8siWE+DFJt8rpXjr/muqYg6
pnWJp+LFI7WLJC/JRnI5jsi+UGavzPtQLfzhCuaGTesdz3gdUX85LtVqwLhx04S0lUoC/qgnxr66
dlDj/pyyJgU1FtVFcpOYlbLuZW7TynIMJ2MzcZMM7jXkbDeFp+q1xEIsxBqhQt5t6iwxa06TKeG+
zL5gTNtpaocnjyyK96nqow7ZsPTvo1BqyIeonmK/SXuFE0kbqxcNZAUVWVYQ5MY2narrNgpisdLq
uvqspj63XzLfydPErYfTtJ6U59Sfevs5s2aGVIwugQ5aeRcfkxzA1mpMYfeuNYcuIxxXEdwLE8fl
FWWax1bjX5l6xSugitTZdG10MDt2WLHbCxnmDedb46niKRxyRbhjjDj8oDnCH9d9gjLd5LMABmDb
RVo1mRu7aKPPqlmb3zqza66VvlP0fRr6GpJ0DPkoRz0/saEHYwgKwzK7k76P2tC0BfTh0Wcj3dvM
qKOPTGctuJ/6aykpe67nnN7WSZp9XSrHSbVoHJqoU7UNWu5FlCBBjgRgPXZjkspbktvsEeZYp9xl
+oZ6M3GGvDCMYkie+xoB4c7oYzV1ITVGUIIofyTtjtRHRkE0b8pLrSwrkpURsk1MEQOicip3wkjW
QRcBBpKoFvoVGvcUSkDWdlcBj9EQ/xqZd0muRDauGVjWT69LatL3fc5FDndq7Luq7STfEzMz6KSp
aeVLYNqWfqPFuZ+5lhYUrybQnBulVKEY2PyxewfaT7nV0VxTCcui8l4lUFKPUaqP8ZHqaWGR6SnC
G3zivrFpe8XpAPKU1MMar4zdTG0IXCNvIlHv5MEduuDZIMh0X+k5CAk39XUl2dRgcjA0o51X3c6e
bOQ9PkaHQ1o6qUK1BD8GYxUK/rV6oNTxOuQOGKiKerVt9uGa9ec6njeuFU+kB30am5m4at2QEal3
St5klwIjzrZBjOOSHNhNQdE8ECXrvLQm+sn1JMOlXHv0orbHDaGdFRBbYIYvk6uJvEGlx6SNQ2s8
GNAu1oopHTefrM7NQWDe8TZpJl6Pn5V8lGvbG+/svFPdMCGFTgjSuEqr/6AeSfibN88lJ/GlQUE8
GANjG1kKXOoJZmEj7hoSGC9Vy2ZRsHU2jpHuRF8jXIi4mZC9Pg4kQfAxWd5lASY1rSoohYY8GL6n
rWOTG5KZIWgvsNHF9ugGE1mPIF8POXpIQuN1AOMVg8kaQw4cnTpYEargsW6dL6ONYwuTtoNen9s1
309/mEwOWQxgD3g76OdTklHPfSzHCtsY9amNPXS4mfxMPktdz+DiCm6E0aAKN8J2iFcRdk0VI1rE
JqG5WUgWqMqn7DoMq/C5oARCOqmok8uizMoHszPTq2D0H1MouFt7LJ4cMrS95zpmr9iuAT5kxNA4
mum19GyJX1wzrYIMEfDxuV5drOLa8d0pzs2NkYvhlqRBd4F+v7wl/Al3TWNuAh/goimSo932d2aa
rovIvDWmYk/G+KCoar4pjchwa1W5JTlWuX1OfJEiMPU8nX0gtlUIrthF3bBF+YuA+D5LqObWst82
+gT6bLQvEfKGrhKIm1Yln+tkVrGNjcl3swlfWWnE36eotrfglrNPagcctygGze29UaNXEjJQMsHH
dlDjXRYhojNULv4rC1wifgrfokAwEZFzBVLX/ghgqPX96LZ0SHkGVbPz1SK6SxPr6JciQPYO/gCC
g0J28JCH0bOBv7xvSqB7BCDF1iuS5MKJJBk+oCdP1Er7b1qYk0Rr0NtrMnxWiiA+ZjrkP6kF90Oi
fRlAPLlNbSobpweGiSmv3lkV4DcHCEIJDHOUJuSnnNNJ9e4r0dMxsYz7fW10E8YAvf3p2N6LiAMy
UlkKniqlMDgL0WMKyIe+NuU1qkSScFMAupUuXHPBEVF97R8SemduAeZjjzepMNI5a3phZwpJBKOu
sMpcXAIUUbcJ6ZeKJM/KL0NrYwXDZ4+Dqh2C/NJQEjId/jfuUZ+9uoncViBDMY3+ERxKSbIcY8s0
dgrCWyzNRkjBuTHGbxKX8KWeQcbWI+OnrqWaz96V3UgBN0zKIN/yWXGd1AhLumEQcCOjb3YKRoxy
LDUvrUWhY+Ib1ojvIN8anygbvSRKRVAxDJIkY9SswetfBVomD8VoPyoGQFEQcTZT0aIUoeryC4gC
e2dAaShHc0/2A+jsYHyNujrYhZXC9eE1zrTLKnN+SMz27OUY2Wt26RWEtOohaikqCRHuHaFsROVv
W5X2ydgyx9S61Ry+eq3JBEOTrl2PgXeXat33KPqUW9FNjKNhU0KkJs12VNXo2tCbbj1Gyq3mF8o+
bSAdtqCnwYmtx8K/quvc+1x0+XPcpJsxrAgUe8rtpWqv68rzfnRRuw27ZHyoTI165HhfSUlaSyJA
r6rrQJsBiUDuYFx95SK8lkXwioibpqg2aRvDcTZ9RfpNxso29PqLMdFNgi3d2emGSYRu5TfRYEZb
1CnjhUj9nHSm723qSH4ejOJzVAmMenoM6lSNYBmrxnA5VCrP2OH+6FHJ1LaGSr7RzCuTS0naDv2N
ZoU3lpk8Sl8eAlBka6VIDxMJKa4hHXet7rsTFeR708DZ5Ep0bSYRCWq7egTDfoFPfe3FxTed4C8u
lXrV1NmP2hS7zk/o0uUPHfWeLLjxGs1NtOjJt8ud7heoCJs7R4XQKMDLhv1+kg50zGSvh811lBfW
sVbrGChsBJdAdFnLhS5Z+1l4YaQI9fKM8j9i2bU9A1OyPH8MZLPTMwPfUtKnm3xUtlNtXDRt/DPq
tGtcg0euOGIVS6BAkWJBqMyY9UlA/l8CrM6j4bvAYACgYyo2np6bX/UY5VAXBKGLBQZZSSQTN4rw
fZepZs31Om1bKQMwJ9/u753W1w9dL8iNiwa5I8wHREOdbWbrUjMurbYR1zV93ZFracAwfKhKPaTb
xjRx9ffV2KRbGw3pDFQtRZ4ftZSF5gQGWhh1dIyNDLODCLybCpHNTZ/E3HgQiDgxD5b01LVgQz5M
nXmfmPGTJNx3A7S6e8kNRMkMjnKucxa7pzHRpaI08C9xgnGqwHbG3oKoMfPIoQZ0kej67saodMPV
uUrftm0CZSfrqezFhWu3ZnmZpVJeJlEJbiTu70LD202UwrlLYP3DZG3sSOHIi7bO4l1fD8dGr65D
YT5xtB1VWApQ7oiVwkQ1ELEKax/nM6azN9I7MJD6bdmlpsvrx7oQY533BW7ccM/lhNIkmSH81bug
hAs1FN9JTlNriBrhqrl0jUkq69CsDo3dXypNRRbIv1In/ZA3yRMnEXq1Ya2n+WORQPwf2n42zRNn
Q8n05IsBpAFCjtVo7QapjPmzN/TwKnKy6JLqpHPlUw6F1AX4b9URE669zjReLJ04LizT19jhuER5
AlUvC4nc7VreCaJjt8fPt0aX66w5dOR1T8nsMpV5+ldPnv/h2v1LGOjzT3sTLsMmaL8tWm/8+s/8
7Uagiwb5HPq66JaO70DDc9D/rJv/+pem/tsxbYwFlhCaikboHzeCaf3bwFgrqN0Z2t/Uu79bb5hz
9xm6Ojhz941fw/3v/wQG6P/MYSiPcElp2vPb//8fWZve5pQFav7kbDX46982uy5sVSAJM3RcEpal
8ghi0W7N8Mwk8QuzwJ7kUU0o0H+jFskM7RtX1yZe52k3PidF0FGoH74mau2RdsJkuZ1CGIwbNP42
vSvMBiw9J2GxmWokKhzdisSbjmIDjG3Ivg9aFCQIobVQxjU+peHpzSv/+3e9/R26jafjtx9iGPwE
LoxMeEubbRr86z++3YcUKv/rX+J/yVpyf1KqDh3ZFDj7yS+DdicnXNUXZV/hN7TjJHwhs+wciRvK
n4jU4Bzgk699Nyxm53Jlh7rBjRIK57qDH/nYpFV4ixMSlv6Ut8lx0IQerZvBbzB0NrOYznCsEMEj
QOltqae43hUpE3+Pxn6ux2gNpOSeiuFc8QS1tBrLnKio7dWLPu2wwsu6Jy2lV1Gv3Tp+nz5xxxls
yrMqwHJgEBV9Hdg6fhQySLtN79sDl9OEzQIoRo5NEd1qV3IbINGJN9yK5kywJP0TjrhQXfT4iHs7
SxdzaK/geKS5SXGLa5ViKHLIDHeG3cliW/seYuuYj3w52I28s2QSggmz9b7bRCIkoOpyDO2rBjxX
vbccX+m3CO6qywyLgQTkkrEjilqbSOQDbHqRoV1elJNjHiNwYS4o16w6JGZXfYnsqDKg/vg6L0nh
/o3GFGqL6yBk3JdV638h09rg3G6ocieDFnZrdvruWhIJiBW34j5Ya1RtrY1IbHhhReoN1PEhySGz
4pJyk855phVlzenFa6oKqgE5lNcyrhwsjHnSP4ik7ahC64H2kwwLSoUgphdIMxJSQCiJtJt8IMSj
8twbqzQhNcLByP+l+8i/yKpwOTHVfnoA5aX39Hzxcb+HVNP17VCaNf0EQqdZwZCd8z16R1FYLwHb
S2IRgbI5n+HeaZv6W1EZ5lOWa/JHyL3Eci1IFKGLgC4GIpwxP11RZR1P5ztA8K1YDMC/Kq5uCNer
4QZZUN+slUyN0IbT+8W4VBTyaLshieC/YMiZXvtiYDY7nhSGq8YOPV2YiSp5y7rFE2h0ffCtL1Ik
2rqqcjXl/sO/ZiCNQz4U597GJztF1/rIND5pTbfTLBURvBKPIAfsYQ42dajmGPzVYMy3KnAMxQ3D
MTkw/0ZQQ5hM0Ru2OEySUKFMlExe/ywNiiwbNOrtLZSfOidr1jTPXiTkPUnEqX/QtTr6HCW5ba1C
uD5fsR4kA+VThRwZuASiQe7eVnAYqZ/Q1SAvilelbMWPVgkgUU9BNu7TIpdy508yec24EFyldpw/
WBoWhpqggOVAIyQ0o4N/RKnff08D38IUZczQOpl7EPLkl2a2U+ynYPQekIPysanfilWfF82PhPKd
c3BaukCwvpWuvtCKCPI7NkKv2th2Jr6PbdSJnVKX8rPTtl2zDxB94yckR9sjiO10iHf+YG+aOu7o
De8FRHPgAkgDzPJrfRN3Qsc4X+Eg4kJaDmxSmBde6zYR0aHjfa8lCKJw2yo2TY5qs5US2VdFLVFh
78ZPqgLhBZ9dQg6j8l57Gzrh1N/BzdXPZga8cqUnqnfhUyOLdymglJKrhUHFDkWSD0ids+qhUWIW
82j17Qz78ScmYo8ZYKX19vg99rQ823iQzyIHSfQd/WLqeIOFAkGk0meCGtfQU5DsjMrAIkk/p3E9
yQrrMFsrTUc0CqqrwGsHehWZgW1tmrDr9aNqoziqw8G58Pn/PagFXoxYqEfgag1Jh4h/KFOoGS3E
tMCh1uOKFmKaK2qZZUcHA+1cjWs8sMSl44Ur2phgHch1OH+ryhpIxFhQhMUtfjl0amT10AiSzE3z
rRWj2liT4jPsbRNja0EJ3vjXYTWVzR6jkccbsntb4gOKwW85RPffNK0KHiQQBpzSSWy9aC31+43a
JV13abGhpy9WGOBOYo1bKzlx8+CP6RhCkgouxoWihGRX6miuXRWISJF+aJLUAbblb7GMxVU4NEXr
sjEbP0xD05CvSdkQJzpsWZBkUfm1TqN9ckKrOfZlMj4Go54kTPI6uwM9LG9w4Gh3mgc+rZK59r2n
FFFtYxxw+orVy53cq2somjXhOx09FBC0JBPRFG0SNm6kF30AWDW1OSooBuH9tphd6H88X1xKQFzf
yI8Dus6QYuQrYAUzoKagyOaGaDweQ4MENLm+iYZeNRcQLCoKOmGGQg65hdfYfC2pNsP/rCKan2hB
HA50uTBjWKeooddZJ9uIwnHtRWtZJsZD6I38u2lbQljftKPuuwbr49bSU+5Hpq/Qo6TsR5QCaBQg
dRHRdCTemGJru+9rErP4dqcVAbMZQwmnwtFXTfMwpGoASgq60u1YleS4Yj1INNxAWSU3/+Pc/cu5
K1RCsdPhMRJ0/z+O8//69H/u3/p1f/3n/gqRCXIJdy3+y9TljHKG8fxXiCwE0S4mirk/3a8w+J8Q
WdP+bZqOSoilElfrWPb/Mexq/xamsGzUlJr1Cxr9/2PY5U+8iSwVTRiUIEl6zP/8TUSp+kHaB1hw
jr5Zu8gaKDe54NjfvIw/BK6nBp/D2TeDd5QtspKGa8feQs/W1k+EoIfO0TbvD/97VPzPs4PT/m14
uxntOK7Vo0MkUiorTw1X7488x9P/XBz+GZm3/nZkSf6TanCrHlEGbhJtgH1Yk0vMd+NwNbdJC7uf
7/+hUz9hYZLOCF41b+IPVfJKVJe2UZ75Bade/aKtPQjKafbx4YDVlNWggTNSKDTI6eJDzy0X/aBD
XXZKX84vCPty8WgX394fd14Mf3rzyxuOErEJqkUhjoJKI1nKC8eHFZYq296GFRZ3N21M5h2ppg44
X9HKWyxCrmyclWMWlxR0bnzhbZQEJXLZ0A0DG5N6AdYRHUxf7N9/xt87I//35JCLVqZ5YQI1zFX1
SHrw8+hRJYmo4savFFkuhNnt3v8rJ2aGXHT/FUmHGjDnDYvsK5cnsGJnVs2JmSHnf/5mUfqZUtVJ
zYq3sQ4gELKGbSqv3n/oE+tGLhY8FE6IHioPnbb4sXTAa7T9ED/s4EattL2Xn/kJ9qlZslj56AU0
m/yhejT1n0Q9xxKJuoLnYkyIqUwPWpwiLygLrkWeIDQyt75oH9MYEGKM+lbWm36k8KFgevO8HRab
LQ0zb0pKdRVOXkp72xRGXGhkVxEYPSnxt3h9tR8oaiFi3HSFsiXJvZoMZQch3UXOsg6qp2HEf4w4
cjBpyXiVwfHD7eFyRl+PanZDs4iVLOnyphHAtMN1Tz3dl4i3zYs817ZJSXTpw+eMQT62Kuow61Cr
qCbj/lqBsIIxwapeco1EaThuDPgznv0yTBFFQugEdrqSxn2Ef44s4N373/LUPFnsgRm3ogAnu3oc
s09l9dWIqHwqZ3Ynbf5Qf9hg5WLfi7jBoY1iDVkonEBrrYyGBhdpb7tTHe0HrgZNDc+M7nuBiyRp
W2TmRqck2ofBscBfbuojjErlAYPkXjbtRYw4cuQsWyt+5I5td2aizdvZnx5zsYtmtV8i7Wc+d12x
6bXPsUI+YvwqMPzk1eeJO2Zs2GfeiTn/9j/8MXuxp7IsBxS9jXrUpfc8RmJby1urrlAykfhwlMOY
/BSRzdIy8Z4hUm1UcAuWfSSRv/Z8GNUNINdWffZJdiG5nGuy2QYr57Gw5r471SpOij1yFxqvkJcO
J+r2kjz7hYPbwja+mMytoFUuyXG4ZvEqGKTqUE1agG4pL8Zx62ZpvtMgiTWwPHHj9uIpz688PHiW
9yDjnzlCs7Tp/8q5nszendgA7UWuy1MkXQMwuR+Re2FMmaXpZ0bWTg293MFFMoMcBJ/VN2euGEZ3
bi4I/MlFxQKXFsl67ggaHcbEVznubRoDjsJAeDa6Fagea3oeAFPR1YnjRVxG4V1mcbMV1gbcVnBm
Ppx6yMUBAJBKp82jQ/cwzO++wWmm/Hh/ZZ84wOaOx29PAMiIrYdYmaMluDQdHeYslawXMMPIZ8/E
Byc2j1+JzDeHDFmViJQah0yjcGI/dTDllZ/vP/2p9zJvKW+Gjou0i+uReeE4FNv2o3nmwD31Vhb7
XZEgSkHWxpbENuLhvRA11bzqIJsAVs2n9x/+1HtZ7HsWGJhOwAs4chvLkeyVPyiMvj/0qfey2Kty
q7cmelyox6BaZ/q+Mddnxj2xL1mLfakEx2WrHVKdAjFASg9MGkFsLHTYAF9wU8sDwO2qLqg3PYYR
FgjPjXLjoW+oRReknRWaVxqUYZG9kDDbdx2Zh9q8CBERmBqsRE/fduhLaTZDb0CxCipaObW35Eju
OvuaEv2qTr/VRrZRxkNjInGlEkSCEB29/2z40ZmY7sTLsxabDcK2IR09m6Cogu5XbitH+eDIi73G
Ksa6Qt06X1Luo/FSx2b4/nc5MV+txf5QgEdOKRdMxxRmTt/HW7ULNoF1N9Azw07Uc1//z4eStdgr
ymaiEzSd7I5dsFO0Q2WcWQinnn7+EG9WcZvStJI8o3qMQxox+HSDfZ7G17lbCm7MM2/o1Edd7BSG
kTe0afWmY+L/aMXRoznO+6/+1MDLrSKqCixWnNRVsAEniyH//XFP7A5LZFY/gCGxPW06UvncWgLl
I/V8xT+zJ5966sUGgW+lqvWQ1wH5imYUmP+dM+/jxHPTh+q3j+nDg8lJv+PA9T7VWAQNjygcQ/b7
b+XEVDEXaxPLlG9UY0WwT4sjO34Y1Ftk/y4gFlK1L+//jVO/YLFKw1GnlSf6jaNZ7Rvj0YbJGTbW
mR9w4sWbi5Ua5knVji0rFe9yyRo9d8c/Ne5ibQZThzkiZdz2WwJn8Vx4dGrY+Z+/WZpFI2FGweo9
9irKQiAA6/ff8alxF8sRKIw/VJRTjg26EsyRtXXm5Dv18RbLUdGKwoRQMR19/6ZTUeBvA/36Y8+8
OK+Tdgz7ruddgGGALB3k9x8bd7EWNQccUTR/Ood7zYQc/MxKPPGOjeVKTCmGNFR3wZrs7Pu83Xzo
cY3FEqS4X1clBhF26yuS4GjwPjbuYtnhH3H6qmZcCMqD/rXsf35s3MWKoztY6FkOGxIO0iG+CtB3
f2zgxZJTB9oWJTl7qBxo3LDGevyxcRdrDhPzRFcfYzoa1idt+tScu8DOL/IPd0pjseaCsB8zu+FF
RMUddqG7FiH5QMlTreRhoCb9sadfLEDcKF6Io2IC0U79X7nIB/9jW+csUvltL+rqsptqQH5TQP36
MAwfOwuNxfpLgzDmv3UmdLLPTTdyPrZQ9MX6A8cUtSWU+OPIpYF+VP7Hokh9sQD1idaLesx+0acX
mQFZ5czWeWK/0BcLEBosZofSGY5pT8+4/aicmRHz7/3DvNMXC1BSEpRgwabj5Hzrq1eo5buxrV2d
lotO9WD4JcSF2w9Nvpl2+naKQDIUXlfZNFXG4pG2IO6+vz/wPMCffsNiTaZlX9D6mTWpFli0VHWn
jRwD5vb90U+9+cXKjFPPwYBLrDegcRQ0ZA6+fmzgxWKMdFUvMptX31UbCwdf+8EHXizFBnNj5g2S
4BQPwKTdhB994MVaHHWMOwQy7H3FrZ4e2vb4oRehLdZipbfwYJBGcRYeE0zAWNTOzO4TM0NbrMbK
gJzmzLuHY9Azh4sthv7MP7eb/pKl/WHiaYtFqdp4rVHGTUcRfa1HvPlO4ga0LOjg/dDgnZacOZqn
MsaIqtBU2cYyIu4TsRuNra4A+xhV8K7+md8q5s/wp6dZLOWwDXOFlq0Iu0Gge5BKjKJdDeKipWuE
w8poIjqW2/dDJz+2589SwrcLustD/gICmyM2ttuyyG+qM5v+qc+2WNBDV5lBkfBL7HYXCXphezcB
7QXfn22nBl+s56amdNXOs63RhVsmMaiFT7R5P/MVFlLG/y46/aqXvQnKE8xVVV1pw1GryKVA0m9L
f5sBKQryrzQgXcNzWfmacqGN7dFCqZ2aYOh1FM+oMRoaBJiatqU/xDUstXVCU20sKBcNarn3f/yJ
zezXU795ugnJnJVCqCcAKEkJHYbx3OXv1MiLzWGYbGzTkImPFiLuHBLAmd3sxOcSi83BmHKP7l2M
G4qLIS/pCAErLhjPvI9fS/UPi2apOC2jasyANXFeIylEbb9F8K4OposIZ2UDMRsi/dWJnlU4nFH3
PbMfDGw7PZ8ps9ZZ+ZL08PeN7Vg8GxN6IVrAWGm8KzQ8khMuBYy0BeA15f79rzev5D897GK/qWjU
6NR9Oh4L1IZxeFf3gHWxNxhCP7M4TnxFsdhDKPe0Za2r4zFHeBslYJ4+tseLxV6RmGYRhCrSIpXa
HheTD16tf3XKfjuhBRbHsSBr11MnUVK81la1e/9tn3oXi40iTIpBDBFve4S0gxexO/MVT42r/b5t
6sKcqqoVbEC0S/ZBmcrkg4k0sTj6S5yowoAocUQ/NVWr9vljb2KxtrGJKDU9BoEz12vt1q82HxpW
XSxthZrvKKQxHvtsbV5/eNjFoe9EMSyL0huO3QM+jO9FUv94/3lPbEXqYvmhS/ebCv4PAds+Ur4M
MsQWk3zs4qAuVl4bFXSioJPEUUlcaobVx4JMdbHuupHQOM8YdsBioq3KDz7tPLffLLvBa4Ad5gyr
X5r30Gzef8EnVoa6WHG9qoRFZTAhsuDWtO2viZKdK9KZJ6IjdbHqaL7096rzUPqK7gt9l1Y0nS5z
b2tNB2Wi+0/t36lgFLHpreb21RDDN4H8WXuZ2+TFJvY+ofylhzHUzzsmrjtS4NAe4urZoq/m2NDQ
GRDeCHQ3nMrDEEGvj370lXIwxbiXNIFp72mAZ8k9kl1wdcgn6e+VCPhnleGOc3s1a5NCc54mle5J
FVYngav0sVI/f+zlLvaGxrTTSnb9eDQwGVquV63fH1fMX+cPp5K62B1gl4TliNf46KOrsexPfuDT
1Y9eN/1nD/xx+JIkP5X0U9k/m91Xn/Dn/b/758mCnvz3KRgMauNlJTdtvB1ZtjfGy4+Nu9g+4hCc
n+Fgyo2/0cV2/NhpIp3F5mE7Q+zD1mTYVzO/aLsz4dGfQwKsOL+/BU48MSbzV/WiZ4tgLpnuLeuH
13+suM9l5vfx9RQnhwQgSMXgSUcHb5zJZ8w/+/+dNHJuivJ2A7EMCFn43gZK29kKUCD/A2I6ujez
Lx1QmI99ysV+ArtBJwInCSi6HZ1NvOLMlP/zQYAY9PeHh+ZXd5Uxf8t0h5FpFWWOa/jnikunJvZi
ocajpB1wzFPnCDjyQ18c3n8b+p8XqnQWC9VLCjRl6JX5lpdAz+40+HW9sfbGBzV4DBBjTQZNmDqT
FqZAeYVAwn8t6EcbzjyHutzTI20P0vsio3AJeG1TFu1aze07odDbSeGWUuBC/dnSaC58UEWwzgR+
PwpAE91jk3g481HFr7PrD3NnqWkEF9JJDbgLBVVrPfn9pi1gWlNz7suXyMOyQn7J93XKwyn+A3rT
09F7GmCBDnRslyuztQ8D0X5dXXdFjyQtg4jWbhUr2ccc7JW10dQJMQ/N0hNjTb+HWRN/aWWXA+zT
PGfDjpONIx4H40Wn2VMUf7YL5ZMhuq2ppTd5/F1tnrAKb+qBngU+1HvF2ur0cci6kKbMP4rwMggU
FC3WtqFXQ/CcRFtplFeim9bDgD4MjJrKmpjuuoSHbHDiQqiqTLGS8lEv0nU1fEvoq9mpcD41/OLY
Fyq6CWsVbXuN1WDXWNQViJ2Pk3lr5wCWYntHG27MJB4EFXz6j944UziMTaya15bEHXsZgz2g+9na
GZ2N3e8UT7pBpN7KyIKhrGwqTYB0eMWpvwmir3oT39b0yQXV97E995d88E04MRmen5fmXGUBqwag
Nz83V+Y184epYi/WEkVlST9iYu2ieMjlpXzJL0HSSXrV0WOCFiPxwcvPLK8Tm4K9WF2h6WOtMblJ
eslFh8sYm75FE/r3165xYr9cajs6ASUSkh45Tui/VvUNbmQ4vib6ZZE8JDkeoIOn34EzcB37R+1/
yov+gjYFSryd+WJlYLudBToHcI1jXE0i38uk/KS2EEloRdlDXJYFsHp5X/n5U1BtE8wbVm1tU024
GopqxdmkRbxDg9Yjr2s3WlYiTuvXhnYRRDTDu8v8XWPvlOKc7vDEHriUeTTgELxRUZkQKkRQhSr4
3ZkX+ecJYS2OYS+pQkiYvEfg2+F4W3UP74974usv5dBTgJunnBMrsr4EnDhEe5gp7w89BzR/mMNL
GTPy8NIcU47KDve/H79A4XKzRqwyujB27NijVV70Mjxztp0IKJZyZk+Pc8Dh43CMvVuzfqjiK8MC
YdCd+TGnhl/EE1JAvu/g8B+9cIDgF26KEah/CNsvOrNUTqyUpbS5bjs893PEosIezOCGQIWt6YcA
JfbMbzgxOeUirNCyhkZlDQc0V7XZGdpv3v/Qp8ZdhBUiCWemAOPG5nYItmlzZhc8Ne5iE+x1rTV1
i4ynFR+gEfrmmUvgqW+52PGyoqhEVvnjkYQq2IkM+XTq1sZtSx7tzMc8MfeXUttKwQYn53JrXz4l
5VdDua5iOFLYLTVSYOo4C47PBRYnXtNSxwrXs1UAxXFVbjKXnr87hGYf23Xsxa7TYrXOjKAej3jC
/i9n57UcN9J02ydCBLy5hWm076Y3NwiKEuG9x9Of1fPf6OsjkhGcCGlGMxwQrC6TlblzrzDeJd9V
Gz+Z68ZV9C+lF27WpSoYd+1BGudNWcYOLaiMTrYV8Zz9emIqlxn4jy3oWohKgyc4GJndzVD2hUCf
irK3jNpZxPNS4i+VQRGwfnXzmd5nDte1ghGm2J60YbRHmEqJWdgdjseNZIsLgFUh9hvMtTHxvK/q
h0Lt8MuA4VcAJD4IuBALcbOqG8fUzdXX7/9Jlte8VrlO+lQoZsPKKrrnS0NwPQH+7rlj08heRL+w
dSfMAUxHkaGubqrglOk3hvmrwS0epyrIdqiOwZbKaQ2fjAyBZbkD3mKYvLfRjZQ+YmyUG9/twJ8c
JcbV9oKRp9nQTUmZjXbvzh18XPC/HodPZvi1EpHu9gTgIB9j2PzqJwxkmv6bdfrZk6+29aCjLy6q
LxPEfC/KszC+fP3G0icScFO/fMe/Q8NOjPrF4oJ7sbWhWdIOm9t0fM0ljF/Ik83ha0hFIKtebwAH
9pprqADYHqXwVYFU1MuJU5PsMBbRV2UMhOePcWZuJs8ZxqJ0DSBTe5Gw7M0wpKv9JMQ/X4BqBn1Z
xj0MF0WYVZI9hRck/PwnEPZZs4uSvZjfStVBy3dVgaPKIdN23fyna9aVupKEFz29i5ez0LbxKuvu
WxH1uSjMB1MKb40GizCzkZ5SNeV+t230lxkmfJq4mvmKRUuju+HwdHHTcwK8hS4Aknz5MLpbtWvs
Ljos+mhHOIGLtNFLmlMrwLlVOmaV9hABQYy7e2O+j6uzPN7XI2b9vduHZ7G4W4p9HYBtPKbFOszx
XzvN9V2i7sDvLrHpRgvw+QjWAv5l4ynF7gqWRqruKuV3C8Fdl7bxHPhxMrhm+zvrRk+Ea2DW7dNM
01OkP0Xj4LTCDa+u9r+//uQ/m1FXqwAS01iXIoEajSVJd4yFH66Bq0NWzXUrLyeeO8o0oxyW77bi
/2rK/9gjrzWhNc0gURhNPFgMVpRF8XW3XIy1whwUg/aQ4eibPidPL8FKW/aC8SKArE+xLDA3lvmk
x3+0Kb+tmuxGE9bakK4j4w6my0rjdlqGNNj9TBhl6leHdiB2YxVLqDACmDuasRPDb5bqJT/2j5//
WluKx6GSJHTG7JZMo9aO86A/TA8K3s0inJXvortPpsW1xhS/obRv2o74HVOKGWLdz2Ik7eqEhjdX
qEZ1UQqk+wRYxeB+PY0/yTtjhve/+xesi+L/BDYD3alNgkOV8RYNKzzlbGgHbi/dTuG7YrzX87ai
nR/rSXcsIV7M4NDWxkS/bHshn1OcHAJbWn4185GURgavpgM+mGI2DdSrPSo6HUReJ2NBHmReLH/I
VgJc+o9gVlAFCwA/gZ1J2xSjuMBcVpga2Ev10DanLPC6/mCEAHGOICnw+fnZkXCxE/p747Z0YZby
gDt9Xd+m0t4ggfH1kH42BS7//q8TIRkmKVVDZrAke/p7H38TJHz22KsNR9F0RcgvOQgRAFKkPwdk
rn72wldbDtSOSsBNg2LJuxBKx8lovhG9fhIp/Neg9tdIFD2oxbGdUXyYGKVwU470+wF7ua9fW/ok
uvxvSv/1+KiIFDHCkX+X4srRgOBTR5qpMlEmK9WtQuWPSQEzKKbW0UB45ClQhg5LmrhOjh3QWLx1
X40i/oMt68/27mvRLK77eMPKDGSud7+Vp0hRf3/9o37y2V/LZsMR5peGUQ7KddsIAKu6P3vu1a4S
mnJcKQ3P7QlnIzf687PHXu0pMe4VMxTbZSfrT42I5dHPJqp6tWRLBS6hUPK6uW5jU9l/W/u4HC7/
OBvUy7j/NZMGMemrqOeFL4YohrFAynkwcaqsin1qAE4bPoqZi0XnJhj3AK4hkekk2LWY021hvkeA
noNxpt8XQ6SELpTsuZqHu5E2Slg8LqcMVvSwovHrk2yxK/HCOcXD8yIfQeuFtZ9l617yl4HbencC
f6SE4uZnH8TVnpHImajUFQOmvioVzl4/24ouXhJ/D1c7TwmGZgyXkJ7CwRfbb9bPJwv6WqQbDUoi
dfj57Bb1NGoXPFhJfiTCXxYIKeHlD1fTVYgRQsjsaca7OIwW7mB0q9a4/9F4X6t2SyxcxMq4rKdp
Dc0cRu3PnntV8xPKIFyAj3GkAGx5Hr/rd/hkvK9Fu5Oi9OFiDKjbm3ugIrhyUiN96IGctnc/e/Gr
nUAp5QqCTk9usMsPfUsKtv8mnPvkbLlW62r1jFmfzLvryktdLLas7BvT+uZouaz7f+wHytV+oGDh
Y7aXh+Pf3s8r/IO+Ho7PXvpqPcow/7o6JgbVkhfd+sgop8Bh8b5++GcvfbUqAW5p0ygzSWq6sQOY
dN+89GfPvUrPGSJxs1GieuhW6rQuKv9nr3u1CidrziB58bpG8IZNkhr+rFZzrdbF1bCxarlnz8MI
VfT6+mfve63VNZeJTBBI8J0AN6C1tewbMeknw3st0p0NGjsVA6/VwA/Ow8OPBle+Wndxj/H0ovPQ
Yd943xl+fPaml1n91yk5Wqq1ZOr/vSlpn6/f9L+89z/W2n+Jlb+eGkBCNitpmnajVjlJaqIwyfVf
o9Q7pQrkMG8d0IudLq0w3sYOTYDVRPWzCKkinivMkGwQ1H7JDSO5ERCrFcWhLh7z6jlTw/VYhDjM
Lm4cju+I5bwakwgDK7Em6B2taxesDeVti+WBFj+Y8Tmh46TZaMNRkUmhnEp58PtKc4zmKRvqTa6Q
nk5eUIjAEMCmNo005K96hpstrTHOJBq2EFabIM03OEBuI4Ck2jRXh7Y7jjKQxM7vgttpIqGyi8J1
m8m+3PatLU0yUlewcCQu3SqIz8tY7mLBw08OrDM+XO082mq+bKxy3FhW4auhBCBKXBWjdY+jGSZv
uPKtSyX72WFzMaz6+2MuQxxLg7GkVIRPdGlDJfv6k/5k87tWT9Uis3zCVXwXd/tWftaN//Ch3zz8
k7l5LZ+ywh4wosLqrLTfvXw35/c/e+mrza+Fg5502UJ3xbwa4Kuo/XPDpPr64Z+99NUW2ObNOGty
yDFDHyPgHvWbwse/Rxpjr//9BJscP8RBYqSjwScSBxiwukRRX7/0f1rb/3/BGtZVMAIYpAFYyuFY
T4K9QCHrIBkq4mMTlRB4AYj1IOklMIe5DAP3Q9CfK3SvaRv46jDcqOp3Pif/Hj0cg//3p0zMUOoS
nY1eNMFcPOY/i1mMa8lSLMaSFaJ22MnVY2uelP5nn/Z/FjZ/bXRS3055MrJ9KqvwYf719afx70Ew
r+X8pWiJSmTFFIVW4WH+Zv5cTon//xM2r1X4alsB7RyieWcslquS0146FDKCjvbvm13/8hn96ztc
zXyMJ5X6YsS4UwJou9ggifgYZkT7cXufzc8/GptraT4MzlkF8Tbvsk19+GGN4lqQn0qBrmLWz9hM
+UPNr/BnofJ/WY6/pofQwktXycPvErXzcuUWp9RvVuy/twPzWjRf9yOQNzqQd12z6SfAHWgp8uS7
FoVPZuC1ch59nzyBGEcU2yLKuRPpQvv64/vstS/f8K8BkY1ljsKJ3TExXmsQwWbW25he5d+Mymfv
fRWL50HdjkXM7KiXUzsfYQJ+/dqXTfYfU1uS//e1hbmcUiGglhqYF7wZtc6mdFK6aPIAx1dRdBs5
9prv+r8/Ubea15L6EFKPPrRUhRUYQniSdyDlyLRp4uSP8PtUoGRYSXpVU5OUpSrTnzG4//on/WwE
rxaxope4hWJjvEtvKdl8szP819n5j/G7Vt03CSIzq2LzgYe3i3qvS0u7N7VTQUY9yGK3npt1oWpe
Rew056WHYziZ6k2lojopCn82TXpOXniCAyAyNR9z8bRcaOX0Kw+PidlvQrpSAhSEgTRg9PqWtndp
uxaXTQ9eeYID31i/ISp6X4/Rf40e//pxrk7LC5WqULRm2WHAGtZbFcV4WeXeiAUaDt07VDhqugGi
SPdC3kpOK93E8u3X3/uTTfa6HyCJNFqeYcnv8uhwQQQGy6aVnzJrN5o/rKtedwVAMtU75gGSkMfl
Nv1Zeum6J6AB5JtlijntspTP0vCG+bs1L/PXP5encS0YVkc0N1lZEN2Cd+96Ry5/6eM+FJ/N9n1E
XZgr63A4pZXlFMbbEIFaT7ZoSPAEbZw+NcBhr6MQU98Jr7Kn0Xgy9e0oPTNjbTEXfFMq3VaglxG7
NUs8S+3egFXI/9KfC7C5PZxIpfHxx/cFBH6lvsbfdd1ihgaXxeJXpt9OarCtrGonNe8wHu24AiyK
uXUw4bWi/imh8srGvdCYx7JDRakeSbF75oVPJ1a+HOMCUcbuAMRmmQBwVdsuOI9SQepRd4MicEUh
cBphHRhcrQBBIfTHz7o4lFbthmPrUXJ2aJV3m+Q2JzGRL5Uz4V42hONtVIkrTXgsqj+VIVHQ5k+W
PwKUzszMk4O7ItwGmbwLxng1Kedl2SNsdoraxa7VBvFZlltoLjhjK043fMzCXsbCvZTWahKuGrg3
OrS7soTrE/wRx7dxwnUddugsJR8VQ6QP2Dv3oyeIRytfi2PiNXW5TqWQhip4PhU8mGEWN9PS+rOI
paHwZ8yn88yuWxcftbhNu3atmK+A7+wwLknhrjRqaYn8lFc7a/wTi5s2fpRxXhfzikQjZEjhOJmD
3ybaYxvcpmj4IZvdajnNvyxgi1J2CGLLWlz4ta7Wf+B3jjVyRc+i7IvaGequHSvHOsNvn23JHueV
FFqrLBRdzWgchd1ICABX4X8/zO9pcoCY7QMmcCq6H6Spcs14cVXjjqwZGSO7nUw/mDunj2ERUKeT
5V3TQHRN/xh1fFQX7LPo5hyV44IDIv75DlpMW7HesslHf4wpvw5fTrKNPvc4SFGDtKJbW57qJeqd
Jp9b6z6c7odkP2TnYV5N/LG7/LMmXOwkgU/jLPlQpUd+L/h9uLf83ltqkEZuY3lOGrkJefN87Mid
+63c2DL37GE4DuhQIup3+jHHZ19+hvCAqoaNuPgw5Zc2fVfaV+znh+BlDl6k/iPjvxmSn2J9Fxu5
k2XCIUu8JDsEy2sgrxMNnXDuhMN5yk5VdpSzDeE0XKbGkayA3mXUmG4wHvL8AKVgFG+tWLR1Ollq
4RigpUiiyhPnE3mcVSjU69oM3TZ/HpKC84VOKaKL5jVPNkXfHIJsxqhwWolysQJQZk80vUSCtTaL
aZ2rJwTBTiccteEw6p3Tdd6Y01Kdv5nafQGy22gBTzX9/YR1mUxOApe8A3ESeKtTHvLC7RZUu5On
T0u50bppNYS7vpRdPaztWNuCMrBVJqmQYgrOriNIgW1dCrP1SmYjMuj1Swy7VVMk2Qz5mEDKaS9O
8QhMlskxgYrXpq8EqQ2Oyo6yHjT5WQMWK55hCTiDiyCdmpjUR3gnvBnNjSRP+1CV4amhQgGDIKSP
CXnVBaVTQW2Xe7pZ3KUdqC6An9hH4DvvFQL1YVS4WX+bV7+bKT3rprYFRmAHSuIrym0AeTxLIZYK
mIRQIAETiNJ8tGVc6fO8h8R+b1nw81rVM+oXvUnpbEV/DtGvC6eHjGRKXzYgpO7w5QW7PdqN9dCD
jrysPTNUXSuaIJcdU0bAyt9iDeFNbThJla+p8TsCTh89zcyKttdR+pfNgwrlW2nj9ZRtNPrOjQG4
KbT4KXUb5dHS7wL5sY+bo4z1ZEi/o4WsQ1aqFdJ6r2pf8f/31aJ9Bsz1S0LRZ1jCYWo5BIoFxpVu
OKWe20HTrxMxc0Kl2zTcmIaUHgSxeimRwGfQE0VEEn2muQBK8G5KV2p7P2Orb/XBapp7F8qSaxTa
Kpk3bdbtqmwVhatOIEWs+8V0twy0pSZ4yO+y9nlUT339qMs08N8IxRMpVKHaagQ8fAXwYFsRXovo
ZmQG1YHF9e1iGZvbCZL6VDlJzBi5vwtLavJyuNIHP2o8E0zZSKLqMYnvVBZLVHSU6reBbO0ojjmF
BR43fZ3KCpwXoAxoBAre+qqI/lryKvF2kGQ/4eQblAfFuF1axJaZm40XjMtTGdDraaV8p80YHsqi
9FSIVgamZ4Y83cfKa9FsJYF0bVSBNCcbR3sZKi0caIXxta1+a/JGaQn6qk2p3VThu7SAs0DlNI3r
pF532S+p2ya8UhluEUtt9KEjItwNmmwHyf04+wJs2Tl4REEklZJrqbJdVSvRQHsVv0802QE51lo3
bO+s+rkxV/l0EoZtL8ebrrsl2cMRms3j+6JKoIITTxYEoL3Mohe9eGu5S0USbJjZ2A5ssUmFoUKy
AZumCYeikHBVKAm+mnUIcgJ6QjYfwX7adcHuFbmtdJbS0i9wg63bZRUYgCPD0Iu1M82Amyw8LmSw
s3Y9Cn90PAwR7Yglq18i8XlhQV5uRhoOfdB77KKYnSoHPs1+s5QtwILuvueQb2/ydDWHJ1Vxp3Qf
0WZpxL6o+BzGaMecNK5Ae7mi9CaK60neabBr+5OkPkrZWcl6ymM3tYCAiwbmXrUDOMymuZKoQeGD
kXAcjtFTF7pNsaaUhKnDbTw8CJx9jYmTelfhf7w0JG/5HrR+WEV4CkO01Imwa7q3cBBYmKo9Ds1G
7gM3QVhWit5gEZANa6PsD2bW2k2XO+qF97fUJ7kJMib0McupQxC15ND4sBd2wm7D9nw0ql3P7gTn
xInD0IkuoNVRc2RjJNTCVrUYPJAcdl/dWUK4SodDMra+VQg45AGBi1f0kZ0jkldRS3qWsm8M528+
pPIuL/9gFSlI5yyCp3AX5L2t1S/dAvelPcc1e/B0qOLHJcYSd2lcU/E60tZq/NLmT4m8Skfs5vpV
T3+NmbKDhRzvoF8NvFrKUWQD/2iSNY1KDjx0JhFUQu4wCzvA9GRZ95mxXjqg6qVbx5qf9bvSyo/g
Zo5piE4LY6BJiPc1nmIdensBmJmjTwY3oz90LgMtbm+rGkZ5ELggqPxoqN47aEtT7xn80IHVOGVQ
7/NxxBn3huCQrcCEa3fSszc5L+04jt25E9wWIg6kE9Q/dhGmzmLuB+2XLG3y4DKuyrkNZHgRrdt2
6a5jCHRuGLHg68mAn7RfAPcs0ncoU3ZO9LIQ0ysmOQgmsUKEXSvRakw1V55/CRxwOm7AfXOcw7eS
YBoSYm9Ea+AidnEh2GnLqddEr1DVywKwgNaGrXXoaHRStN9G04J6Nr1QuLAYi003iwCjYFozb5Kq
XGfS61RUrp5BicUG4iB1ih1ostd08UoCzjm066ap3SmjmVC4eGFs0/6Q6v1don/o6jnQb9P8TADa
ta3flKO3pDuYMc6F1Vkma0xiHB1QpLz07O90o+SHTNJcFWpVrmsHtUzdtiY2LGW4O7PdLrkPZMlu
6sxva9rBNImlUToy23OnMmo9KBZN9Qft92jh9TdTeBiM6kkxjsr0UM3PxAzrQRxfgUHw7ZVdKKUO
fSlsbiP6rfe58sVQg0kVuot+nAbDlmBOT/ABDcLyqh7OcZ45rXxTgNcztYqFAReYgKrXJ0TaIxeC
yZeMpyhXVktf7IdCs+dowt6pvmlwq4wa6axqHDljb7d1upOVgruA4YXJLq7dCx/NyiyAJqYDWXEz
6SoZ4dK2wMeqjem0seEY4qZuiBZTHpAzKA2MRFhpxoSrdHWe+1NdFasqbQ+xUTi5Ga2RkTsC7hcm
DwW/zmeKUbS+UOQz10qV7gcMvxWGeRGWvVWgH1O1Fzg9MH0a+I6mv8gfHY1+egA2rMw37bjRpsyp
6SCaLCJ8jGhkLfPApNymy+gXLE4TrmFN4mkgkp/S6GxK02HpMN9QNBFu82/dKE9yvGvKt1YJPN2U
L8QrV5/btdGi0o+ObUmPk7mrUsHGhNrDSY+7LX1upY+1sR18DEHsBt1jr1trsS5W2JfvFGvLz5FJ
T5EW+RHM9slTFIgv2A4Nij/n5p9kwCrHKrzUgKAcutWlY3rfj92qnFedcTIUXpyuvmJEqN73x7oy
PH28leXZ78gBlaJp48S3mmL5pqnyfd0hiIT5KJhcHCtX1iOKYw8dV8RQfwyjEiT8KiByTMCWmmHp
xYtBu+q4Gcz6w8Ab3B47tjajbw9VdYd7i63LN30Z/wL7eZ7ZaeiCLGo/XmIH+UKe44s87QtpILjD
Dlxi147bqdjkGMt0Snm0zJ1GnxgGO/aoF/RsQdgTzHVQ3bbNYQx1dsfn2PqFMV9lVxh5pnHEkcYN
KO6Q8LOL4wms9NJxNMnzLA3Io3paSWLppo1yGPEYMCQFfJHsV8tDQbdkyMGrjXfYKHqViVV5UN6P
2nQv4t/dZ6lD0YfGRr+V/EzlGy6CnU7z3hJGbxiNFawIhAJOPwYeBD1bT+6lMHMN2XJmILQlF8kx
WZyRJTgFwP2WR6MlJMhVINb62gKQaouW4BeIIHO2yrTDe7+ZzpbC6SpJnVtrwePSpE6uRcdFtYCK
b8Q0BQf2YdaqrdLA2SqTC9mY44Jr1aQ6HZeF2WyP6ny/KKdiDHZLJ3sy/MtK21nBzcKlPIo6P7C4
BYe1K4M7hjPjF5EBfmLYV6X6oeJKj0t/XZ47ZWUUx1Da4gkNJvVFjh+H6GawQMt2UEn5SdUmPtQJ
aY26Rwm90rHW18X5XogSJwhkJy2zM2Uu4ofKpszr67N1oyTROpitTZeGBzUfV1oo/06JUPUh2o/G
4zzUVKuIGCxgUUix4kZZWXkMOMqEus7moQu+YkVbESlWO8xcyEkw4NuGObRsKwoOPDmoO+4SFHlX
eiDsAv2ocNNoDYrJ431vLPBpuPYbi+KHymHQacC9eNmXk50BdAI9bGtm5aTsdrIqnWIhOoyUjEfR
VWkFE4h08pAeJdkV4Ezls/46mR9WFu3qNrWl+FdXxA9UZU5kRTBvkLZFxAmX9cbRVJv7tgt85Hbc
Fs5mWZ6q6CaZbi8XUycnGI47xUnGQwa4vDDkgw5u1gT+FbP1zNUu1JtjBVxrXt6wRYT/qthyIXiL
+ZqQUxxZReSN0ONmESXyYbEzKsTFa5nRtn7J5ES3XfOWkK7RVZXILHPr8AP6BXmt0GlZay1G9bPy
NiGMlKn66tZ7YER35sAMnn2waWsdaLRVK/soVVxgvzVVczNuvCjX/NzyGt7MGD8uLDqhNdZadSTj
6Eh89FiJA4tbR4Vh69ngWEK80km9qQOc7Yw1ARYAiqIkTJeNZ6OE7Rq3Ig3Qnd6wyX4sbJwdLZ9J
EB5zYViHBK2Zwn1CSlEgJ44cZx9T1TpI04EP3FzSIhLn2Kh2d4m8NusjRTe6YLA2K/7E9ZvVBrtY
7HwJmqIszec6yj0j+xAWX8u1lRxsMlPxp8gCKNn4IrM2UYg/J22tET1wN5aUxYvmhT1PVDa1YXKv
Ld0kD9d5NpwL67WQ+mNJNkrT4NkPxOqheFx4tY721hYUQ2w858tWNJ4GJDqh8Kecz6Q1ZvNOc1Nv
jH83srm3yAqlxnFurVVKTFWMKV3er7L2lgegMPdVsx67wm/VVUsvspAeUiK5oX1Oik1JEkPtPU08
BHFnd8hix+hXgZFyEul2xWJqYnW1LB8TAcvC7XLCjFtp96k0ejUJ4gRTJY12J/JryLbHUz4KTw3G
ln1aHBP26ToDnpBnm6imo8WC8pwgR6tuimFy01ixS+6ly+Tm3LTRfu/DwdwbkbLOCeFyPbSt6TXv
ekCCpyqG0FacytB0ARK6nfWmtuCvo/iQULoQed9Q1Bn9YdOp6UnQoDkWH7k5OF0weENN9FeCUR0G
dwhjuD4B6cqHYAnWlumb1Lh0qD6xke3y5rEqAsdaiK1KbdebtNSIZHK7yz1SO9TRvAV0SV+A0xho
0/XcETKkJW3uzOjUrVTdVxObuNXYetR6ZTmRapJofhidnKhgqlUydghRAa7UAxOwluh7oVOZyKkp
/7R98WiEF2v65BTOhidq7Bq65Wp14ObVyJf2bpTAeJfH/WgyUfJ0H87HSc5uk3o6N1NBpz2bWCKs
VCn2B2iLDfcoqxgBMKPUN16NC8YN/YvKdJFFwhAh5mnsG/pTR1+WJEg3tWo9ari6kJ14oEvXwev9
AGr0IS3GjdpKh04dDnMw+S1SWpHMtixs8gzbfRKQly9PVIFovPCMKbGzQdhwHMpzE3HHJBwLh0M3
/5puzU7ZdV33Io9IUYDzke0aV6EckNItNfqBhbuoJ8XWoEeTSI5okXwWG5Pot1k44PFkMAZw0XPz
LlqVn8uLW4u07OXqNgcM35Wa4I/56xKoOw25wayBLkk9OU5DOqBo/hdDdy5fphZRdD0f5UCChrcv
MemYXhRjstPgXgufw8ba9lW6w9vuJVrYua3Rb5bZ0RIWiP5kgkvspI96eKrhc6hQPhcBiE4XeFFa
ebk8ntoGsKahR7dcSlAHuEPBRd16jjpzO0bF2wT3jyrIYa61jQQhlcZDIbUTo6MkRR2Ki9DIRpQm
6OBH5tfsjargGPVekMa90jDG8104703hNCV8ZOs2yiNHDB8Swyt1wnyrA1Ng4lUhl7qrag0wF+iA
dXOj4eHWCwlccENzluB4W8fLR6X6VQP8XRfIvrXcM6ymW43c+yPrQWxujaS8gSV7AZFvi3Ymf12v
Wmx9QgU11HRnEa62tbVtKpm7GTPMHCwMgypbj1/H9i4ncRFY8lbsDDKbdWl3jUbMtJSuoB6TdBOa
KuZEKhOgKdeyDL38GKHFN8fRLYE0eEpWZ8ipb7WQNpaheDMvnY1pv4osmSJYv7r8GVjMSqFWVfP3
jiLB5c+XXtGgXDyAq+IomXZFm1oXF5d7D25JPDjvJULEDE9J9aLH3ojYtSj1viNgaJfoxoC6Dj6T
XKr2MQUl7kJY0bS56egdPS36mXZGN6Wsk+7GnCRMQyg9Kc1dWxr+NDb2SNU5mMRV2JN/sk5hrLgi
opderJ1u7u9AubxVFv0HDUTy/DWg5Dp9aM29EbwvsHZNwVh1WuXXKulgvD6G6rdR3dfGNrcGztzW
a8bDFBWrto89pT/pprAy+PJq+cPt2Bu0CjZ777eW6mL2Sg+FZRMA7LoejtQBeq0fzq/FvIm0XS7n
dl7sLf2xFluvGiU7XERXIGuQiJ4p0qspyU6sG7Tmv7XM/YoUr0SNTbaIw0sSxjO9FBKqLynyY6F5
jgf5sRq1jOU4+qS+bnNzK1Tr1Ai9sdvM2vImEnY2U4fRFA2Q4SYY10Fdr3sBY89CXEUxWaq+XwWS
thJZCDOD3Ue/p7R4AwPMCstcQR85an+b8+SUk/kIU5qDwkjvzERypBQxvYD+bEnkA4YwqzCViK23
w7jj2Ngwwf2uETeNxD6QDh86u1TZVutFug9Bl+i8f83oz3FPijEw3NlU37puQCkX31ihbisDZ7RW
4KZVkkBalmINSDN3DVF1p+UGUJDkWKT7pmn2CiXe49pyAzNmP7bp3tSXdRTLm0AQ12JhcqtT91Fc
3EgIubqu9QPuBEOurup0WKuwNVvKFlJ2CJWHdH4qk3creU/Gt5AjQMLbJN13yls5kmrvTqF2HPWb
gTtbgVdwSCaShIkgZF66vCftkzU/pf3HRLtVMR/VYU0OH5mgaK7IoCqR5ukpbQqHS/m6kUJaMM8U
FGEj84RzKN+YZGUscSN022m8SZtDWB3V7CBFh1g6iPP7JF/8vO+Yhu5QpSBzhRtMQQu2pkWESRzQ
mJyO83NEY2drHAftlF1OwPs6Sm9nnQtpnXtZPTgMxu+yfG+0VaUgb2w5cSdvCixvih12IhMHl+hO
J97VSMIXER6foVsrAImRpmAQuDVULmD0yipbJTterpezdU6FU9OTPSoOQqDcLkqz1zjSQpVS4Bpb
ckpvfqvRNkz0v5y1cRPkH5iUIrfY9+K7JIRrRWFBjYck8VrhcYofmsmRpS2pggLXqHS8+NS0O1nz
K8Vy83Lecv3PzMvnvesN5SjEx7Y7aSrWJVR7KaaFZC93Y7otelN5SRbZp7tol5Wv8mTtlf5WbQER
S4WIG4311pf9SYM06FrDmyY+dpG04qa1Cq0Y4iG4q84rul/s+TdLaK1VQTlc7HGy/saMnvIeYXv/
IMSPOfWi7s6s3KQyt2q0NQnN16rxWxjvtJci2QhN67Wz6rfiUcpPtPJT1nBa3xyQm4ZeGGDY0yr3
cy45GfvxGNTM2+P/o+5MliPHkiz7KymxbmQ9TA9ASWUtDDbSjPPk5AZC0umY5xlf38cY0VnuSCfZ
SZFe9C4iGARADPr0qd57VE+6yzA+s+pgVXT1JtG8BxlcBkQEYQL4IUekYcDGzw4XmbWpdmxnUmm4
rX3dKslO0dn/CE5UMJnpBqXkSrRUJZXrwv+e+umLU+arqXMOQvf3UpsOWkHrua51t7TQ9gJgTcjD
ndBemYTvsFxLmo9MQgmpAlzHbEmNLFr3DSN0GrtdVQG6pUBfat0tcwHhBNf0nPeiedGqfo1uaqFR
+kgoZJipWDaqcj0U37FflTW1jIKfZNFt2+fXdnutCuUTbcfv9S/WnBFmBH5dtT1CwaRmujj9+0/Y
Y+8dd6ZMioY0Z/3juHa9Lp3TwvqSMt6aY8FEGIrcHDluRCOz3YqvCiZnGtmMEWZaYaMAGytg0jyi
T5RU7xj8rDkQzE9LfWhShUVJl7sofOyUbqVKlTWWjqxmbIa4dP1EW6fOq+0N10lQHwdeu75TLX0s
79mzjONPruWdZzJneuHyN5Po+DeWJq2pZfy1Rz3H8nRxL+0455GI9GyklUUD/GPtz3vXe9QEvTxd
hZlf/+MP9X/Zk3S6ME1xDKnLNlqFnwl+fi8Nteb4nVCvbCaa429mscnMdKPbZ2zbF14yfSL+eROZ
/qtgyrKPcsCfrjwUfqN0odJDMaVcV7rt1Gz8ghyb5nin7qxILAaFGYS6vmPHuA9Nc2Vo996YkIae
Zw69lY44TGVE9fIzUXXnTfqJU+PdSzve7J8uLeliBsr7KI5Tqt6Mi8WrvoU94BfFIW6/04Pele02
a25R+xjytAChLqFYKKUFxiFeJOwh2AkxFfDgpTcaw76/9qhn4eI4YJ5iggOmNl1Sc2ZS6teOOxMy
lnba1rVA6drQmh211/ZrXHbLnsWLPq9yq5o4sLFRmgUzfL52vTM5otXHqqE4EmSj5gqdbejyS8ed
M36syojLPqy43FFb+qgPTcogXzv0TBzIRDwtm1qciFmzF8k6HL4W6ec8n4BxApnfjeNefZnu8+8f
X6z+ez2h9S80n1BTGE5vEY4N1FnIPDrzSKOlfDJMIY3r5DxMdVJA79JRjj1rwCAV/cU+ORTGAy0I
RTkY0UlINlFEjMXSjB2diHXMpNxy+p51YGX74ezYnQ+Fs+nUb8J76sorRxMbqdwEfocg6kSdJPhh
PqZUvfr4zzre69/EG2sWbywtClSNiv8+6a9HWCV91TGLoe4f9KJ8Cgv+xMAbvvaKzjk/Y2ymMil5
lazofKrWln338d/wTrSfI3n0zGgz1QiJ9v4hj457hY+P+060t2YhQBptAWuTe9MpOYGYKYyKR2HJ
ZgL4Z4DYt3fyd/d/Fg26SOiiNPkGIi1wp+wyyw/CuMm7xyZxqDJ6NJB3nX6o84OVPGb1Oct6nt2X
ioLQLV5QxaR0nbh5+ZJ2j45y7Vn3ofbAeHU5UrBlogaT0Otj11IBs+NT2smTdV6+6vRJmYQttYLl
/DaM78xwiZZ5YdOyiZyNCnzJKgO3sU61dmP1F4I6ongOo0tTfXGmB6rPbhecq8PFJI+z2C7SyjlT
qv0QnYU5soO8pMn4WFDfkWV14Wc6ukgUPP4VOEO7mpixm18PhlgW6V3nnZTos50Tv/3E9f2OJtyy
ZpFQYgprohYm0ZHNwWYQ4ROtGtia40ChXyJ+dFzTV5m4kS8LdsIGxXfHD76En2Oy7K+rZD04udJj
9NoP5anvbfvPpNTvvORz5qKW+0agoB/Ytz/sm+KTNf29oDYHLo6hkttdiVw/6+5NxosiBaU85kLd
MnycvzXluLZaD766VEe5EGJiwjQdCd9aFvUuiHfs9vtmYyYjRUNuNl0Ny9RO/Xz6JsL63DEy1Aby
0s6CJWTBjUpxeQjlzp+2qa+7QRoeRurJsX5Imc0S6p85u9+7V8cP+qdMpTGSPptilZzgBAJB/zUK
jTUf4tnVdLOrgMOGZ3Tjws+IKcdQ+5sQMGdoHYcNxGnKG+OZtOW+Y5zYyuqLa6GcpUdh3bdVCXtu
H04wGFZp9Emi+t5Fz2KjqqQ4rguOG/ip63RUOhCT9F+bnWjNaU2CcR2paIGWqy90R7+225izlWpF
y+pkwCtiffNu5PPHa8Q7r9qcqxRLv1Y6ZDpHNkkdLesv7rjmJCXZ17nXH+/A9G06+4z08c6CZs62
RWkLp93wUnI5p9xUDnp0NEiWQCZhN8uv3Y/Zp2dEBJQ+0Yd9/tgus9evHXSWpETQmEVo87JV30pr
RRXna4c9PtOfwkRahWy6c/JEVIy0uZyHjw/73l2efXKa6VdKr2ls4fR2ayEATv3CtWp9oyefAXjf
O8Xs64s12Jo2Sly48jQlXjt5GTGo3ok/IRe9k+rOyUWtiAJdURvi59gfBr9bOEm/tylnjtoFZp6v
pelzgFGUGL0cYsi5WorMfOs0/vrjB/DONzkHEWml0bVjreKpv/NvlK+92HMIkTRyGraCFoGpejuK
+njaP77adyLpG1P6p7dQej7ozeNuJYy3MSIn8qs8yFYfH/y9WzH7HDWHkcIpbsdjtbbvdqP+xbsx
+yKLMTKpjHOL63o9HvXii4+v9503b44iAmFQavDDRkbCIQpuANfHaOYuyzFaecb0yUne+XqM+Qcq
Y9tvIk5CWfSo66C/YKD60uuvLTRzQJBuMi/Er2E6yLIOF9JQlzlyw49v0HsPdLZf8E1bjVubB2p6
0OAgP3ySNb933FnSbMMTT8eRa9bMZf+iRJuPL/dtd/yb5GbOBDKa3nRipx/2Ak/YCBMwQpM2+IcI
OqsyfJ/8DsUjvqIar8ZYLpVBYOHaSTSXQltI2llJjprrXGo2AmBsHmWwiQqdpme66adbIxuPnf59
YGsuYskjHVQvglsnNVb2KDf5RFVW36iyW1Iwcw0QGl72fHRHKLFAqvA4sclimsNBAuwbpmRviAap
5nWNtDuU9M+hyabWEy36lcouy6fUJ2m5BEm2mZJhpzXVqoHvZ2dLZZKHxB93TsSP21eTZmpzO6n+
OsCZ1KUXNTx/z7iyNZQJqYYf9RaAHeqCT7IQ0zo+/9/d51ktBauwqpKb9pC7G7y2d95wa6I3UhBQ
5vZ1PnJ/vMc+Ujaao+9Gp1k3cXUy1pIexonVjPTl+21qnWYe5HL0qQbk8sGhVV4sOvv7sSoR5yeV
hZlIyzdHBMmgr2JkAL44QSq48Q0MO/x0nM7L+HukPWF9wOFwk9E4zIztRO95aNeDgY5l8sEbLvsy
XYbovMP+Jcf3BcLINep6kSAWtoYBH9DWUKN1THdjQpSU0Kg3vzM1WvZ7vX3oEmeT2v3GDCiSoNAe
n3PtOWJSydDvInQZ6nmTrBUH3Q0921J1q2I3aD8o07u9bG/jOjsvlGY/xjSVOjqVmJRrPXcrJGUe
GpNYhwHb3401SunuYkQy76fciejMoieHQQ2NFBS0EOy+0l7VQYkGzNgmgeEOo3KVN2g+n1R1XLRs
NosgX8dTfDcw/zsJ7/JpWOXVXpfrXNCrh+fYqtXS4od9ejcxCrk3+0sFB3lp8Mta2KGQVcRSRzDe
jtqCz6CQZ3CwFkOxlUWzqOpLBmi4WdiudOMlKQ/maC4jmbl6r95ndYlNEU06V9WF+rME486oqW3o
QF3vu3YtJiZb40lJg/pqKIuj+ks366uxa5Y2TopWU5boNjZDeIFu2kqzVQKg3FJUtw+7XYcK37cS
l7GSU8HYiWDaKRisjDMG7C0T5OiOGTMow3ZVLsHk1CVKls5HinVsMK40w1saXrVTvXrd9RLSqXOi
YvV0vAFPVboKrGbb0mtrwmCVIFaIq2FTyh9N563D0NlmsDW1QH/JfKTTGLR8GrR2KlYy1JZZcj1W
+hER40oFtG+VnCXa99C6GLEyUCR1KYcgTXWYn5e6ttXumsB0x6PvcPIQE31LnOLSnmAy0UExFwp+
BEU5daLmtKDxWw6r1Pg2Mn53Cg8W+Lt2y0bognrZuT31B9W5UoPXwcetqSJJKFC2m7k7GDei70+c
eENFib6otzHRW3DqxeCv6dLB4HAdNOjIgpyaEQ6nvSqQi2WIMMtVn0w3rY0hqEQ2KoxFxhMzsvtq
uBe8iUijBpoEXue5qZcjlUoXta+41QiDhLEvk2Mt9P4e7nEdBm48YDFJUaZO6brXTwQyB9kEyNno
WhaofRNMAE95rGMr3JWRvggsnTmJYP5SnI3VIRyHNRQo0IOrKL6OUxvhwGun2wsm1Kj1iZJhTqdO
NHQ88E66OrwgXVyZuK4x7oAP18Bn1eZjnafrgG6GHd2k41UtEJj7jsvDQGO113AMOxl6e4f3mGJk
E98raQWZSMeLoW2T3r70Tee6s/bIt1Jkz0V40kM0L4a1rORpS4C26m9Kgicwxisa1ktRAGuOSK0g
btE2QT2bBPEqab4NJt9ni0yHiSOd/gqx0dUEBqzRWBbmU4m6tRnumiHbiNCi93oZ22Az7S3iILWJ
3TZgduTR/NjFJ/l0rrKEqeF93aKKj54caWyLQiI3rLaOJajOdYscK2didgtF8NFh+DmX6WUe8xoP
5sJG1y+c7eicehbj2moLYnTuds2traLeRGO/zOPgVUTJiR9cp/TX+ZaOC2JvIoCy7o0+I0Rmq6nx
7z26XQ2y4NRJT6X/aPtI4XnhGvRzPfNhFiOioYJPVNh3EUqPjBE6eTxdyFLcpmjixxR78ZARlyPn
MVWIiMEQV5tkkEvZDG5lUns2q/yh6uSuEwdEqQG0GBgPWIchkMpsrYf7pntWq9MwOdXEg90P6yhn
VR5oStZHZG6/1wyW/e9jU+7qQt/E0RVaw9XoZafsAFyD58Y0mCq+NguYzNgAGwd9bUPzyEu3quWc
VtppVz2XdOT93m2A18sGjqFfrEZ7Z1bDorRuG/uR2tIyCrtlKe/M9Icur7vogblhSwMriU/S0WbP
Fj6Gick7Wm1dVtFFUTMuxb+Oqrs0XPNFbXqPo5lJeOrH40XPTLBQOYl7Cy0dERgNLmxVl44LRjyz
XMRRjSfYPqkz4fYp4oG0jlZtdOXlzb7L8GmgxZHIvEu0m5LMhM2UdJwHb7wScYYOFwGLH9z40zWX
sRSIjoTdPeudd6jEpWLc9uGmoSaMlWoI+12inFgeNWHnNKaFVCBiP+JS0tF6aXNWnO41x5sXjsk6
bYdDY2F1c/h+y2+eo+6GgC5rjbJT4WVNhMAv4y1MmnTHkbZKOJAK9yRqV2b7GUHvHaaFNWe8BQxP
9DDE9HtnPGtqdRkSm+sKZ3j5w+ijTUZq1SB0CauMIVDY2fEPMP135UvF7QO8b+GPSUuvYo/Fzbuu
0nSZmj55nrbM+TyjnLqjvWvaDtEVhvewcatA2VZtjircwat57SQoQ7N8LRtEVQiDP85sDfOdlPmt
pvrTxi1vgjYugo5Kb4deMcH1DrymvAy0dlsr5TIkGOM03vb6piymg60+VPZ3NLALLZFLK+8WwYT3
EiNWgcpjiEwc2edMGFlM2CL6CQOpsiqNdo+sMBwuoyJZFSDnZXzRZphWI21fH7WEBQkqrb7GwBVv
FW6S3cTqZQP4YGr6pZ3rK+GNS/aq31NMqE48rUMfKhVNg/GSgenrHCNnuOvxiYXNhYmKSR+ZQSRu
O9CMFmaSyDtNghektGbRnfTyKmKdivps5bOXtFvrNIpRpFHN98isMLDRZ8hjxiT2WKfrE0hB6iIt
Qyzl6wrLfU93ukIURDiYqsep3MP8IRPCrmzl90IBfU0p8YihbZWDWfpXDYFrxAkw1GunPHXMs6pa
NuGllk9bEe1GnnuNm8vzURUr+VbXfBdxGnnBiVdsvGSn9bUrZbCcCGemhZ4Ts4VtIM5Wi5Vhn2cE
ZVG2C63JieJIPjES6U9Ge9WnVwH+M6qw+bFUHV4WCOUgZjiVsw5jElB7o0h8aro4hMnZpDyyZKDI
7Jc6mVPRXY0RfVJ/LbzTicWzKq/tyV762kYZFv2VVZ+Ww7Twjr0WsfenSy27sdQLM65WDDteGDTJ
w/a0tb7V+DKT3UBYk6TLpsqbfNTFwxOIee5T+GgDm4ix/dfXXn8nxGXgP3fVPozuPbzVIe9Cyvun
m2eF/+xUeKk4cHSTV+Fx4jW5BgHXxrpPS4v5Cp5vXwS4cAYL3TKD0FYtRsQqFTdDcpnTV7eYPIDQ
dmWn2s7R1LUtvSuGcq9iZ88gDDuu1kWB/F7TDk0e7DJ2Px4S8TyRKKd4PM5Iu6C8y+vH1Luuw1s1
dU4wCQEE1G+8of2miGKf8Enn1sskh8uO2Z9MXmDM2zJj8FlN/anNb4yGCCEwMgT5iYf6Uw+5Abil
Q8W/RuDl1thEO8EiMF7mqceosmHReWcj0zsLlG7lk6dedVq+qDBiOBb8AuPWBFCbhrhlRXwwitsu
2bTDtygel3l7Aq7sOCiUtBUVlkFgVPXTjE9RLy6ZOrzgI8MDj4+Z0Q187E9qdNWSXgievnOLv4u5
I03/VHl7na6wdkG5hHR/pSEkbqZT0ziE3bCxbWcJAaQR+5H1IzUeI5wOg3Nn2K8qI/1kmK/8Lr+y
DP82w6wdghmBgdKAgV+2HtL4gBUoZv/pw/be8B/VBKjDGGxS9cVrxpU9kAagCncrY2sEm7EvcbLv
VZqYiWTvW9/HUY4hOkY312JqB8PQ1be2Uu9FztCYMmjYM0tvO5Fe5239LQCQLZ0WD1awMRxABnSJ
JB7ErkHnmTYrH9dBbZQ3snV2MPXPelz91oiqNVmmEnyaivFOddyeETvRcSvekwrh/m/lhYn5P/DO
ji4a4CmevW4Gh94cYdzHrQxYIJ2CNYamkj1Af0zmGKvnKMM6QO6b+cPSxjRh1SehOGj53UABTU9G
jCKTG3tk5Hg5VGlfFRNzQo7P0xk3Wbetu91xEdKS8kdoJNvI010s565dYYgwrkdKCCnVJgVL1pT4
SwwfICt2YYsMWm6H4aSO7HPLSDHWhqe6DiQ3QVRYNqvA30RAV+w6vfJUY9PghPGr9swz9BO4aZsx
QDrVM+ytGraTYe+sVuzrhPeRiGQDYu7NBwXbj5cRoOorH4F/VT12lbe2UvTNN8zsKUbvMGbWdRL3
W9VGeQgI55Pl7J36waxQiHOJm4Fnej9iLMQXHVSvHx/4jTf3u8rErFTYq53sDa0c9nbb3BLMzjww
PYMkD9UBQzAjaiT/t1NEn/YruAZyEOliLttPinoeD/ZO1NNdYP+IHP/M8X58fFHHc//umo5L+k9L
dzU5Jfp5CTYsMRYxSdBRotwX+fLjw7/R3353/FmF0YjtrisTWnqF0JfNJG57/yTTGFXU/wiVa79V
aczv1B6lcXPSsya2Y3SWWGflp+N334B8v7sC7de/EEB5LnkH+Qupo0w47LUxxQ9SrlCSnXi9g+uC
KZP5+cAchRCnc81alWqsMtmhKfZIXQeoCrYmvlbr12dlywAjWBjTGN8Hykbtb6fwk/oiq+s7j3JW
uLRkhn+D9WqP+X5RMmOXahy+xC3SiGs2z5hDsj0JEKM8Ejej65+FL2UCqF5diqm+zllRpsBYlpjU
WAtWBlbpAd9CkrH9veyKB9031qZs18ZknARFtwqUBwOFeK7b507+rS86d/TDVZrelZPl9jFuuGJX
1wdvvMuacgndyMERqzbnVRS5KVCRikJz6V3o9olNNCWmuYU84Pwry/tYtJTXYNs0XAOGMqJ7nWMI
iifXKh5AhSQebraTpoPILZaoQNrUInnEJq809wGBcsBxNOTpsZLgekq9OFIGyrYgq3iKA5LFGKEu
AI2kwRka2KeNHHaKgaL/SOpY2cnBEStMrMaEXbE8C/JdPXquSYlQow4x6Ok2AsQVsy3IG8z06s4o
4gVANzyq+XgbNfmyaoMdwFRIWw+WTtoe7uLypKDExqil0H+ahh9Z7u8LjD5lgH4aFyOEFk3fmP3B
AVedM9eAFtlhmsKzKgxZjcnbWVV7NeJbSZf+gAO8x87ob7y1b6rQpiweNdbX4SEytNMs/6Hn5Tax
x2XSHt39J0VwE1bTQ9yT/Eh8g1JdseV0i5AVB5tend108akWnyIUBe7kRWtnfNZTdTWK6MpqXp3g
xdCCZdEDj0stCh8Re614UWnCHbKtUlw1VrGc9OJHX2fbRpnYsz1Yxh4hOXbX5pDq+gqeCRt5w4Wq
tOhkejFhJu/xG1XdsO5zjwJScsDw9jZh3A+SBxthQZDkq7b4FlMgbo/2SkCK1hRRRrL2qXoWTKcN
2WM1+remcj9G1d7JXq0AV62ZLge9XI34CtreOTMC/aTx9edQpwKBcMMRr0qn4z1mrFZtgq0tGLR+
H+Hbgi7WFmsHvkaWGheRJT7pg7zTzNFma0oZRx2vjNeTdXRUDa8HP1gqNhKSAHfc9JnC4Z1Yrs3W
F2itmQZEqN838W3KmGGzPjjYWj+O5O/s8eZ4bmfK2KSQSe1zsY18BuYN42f7x9/HLW22RFi+GhpU
dvv9UJ+23TUrwCcHfqe7NWfiSkfP+8yiUt6Ch+i8CTIYEDmGHWfis+XtnWbDm0L4p+XTtLKkjieT
B4uTo4gbZghKymUnEciSMLoNxGbMbOJM6DqG7X78JN57zLM4n02qsMbjn1UFT7p1zAzx9IEA+Pjo
79y0OSzXjoMgnVqes28KJpHvB63BgAqErv/+8QneXvrfLMhzcm7kNShpTZ0VUI7HSL0Lq/AsLoxn
1adIz2jekMjaqC9WN7C9Tc5S75tdsSU5TsLDcAdladkWgMP8cRsX7GhF/uzIdNfgt6R5t646dRVF
yT4jm/7kit97yjMlm5CjL7xioNWIw1AGtBVkfuiT6zh46Itv/tBAWfMfJpBcBtAPJ4bpYykgzZqF
0qPqKrB21piR7FzQUnrKlJcICPzH1/beZznrdtVepEKXs6klojtkERmpD358ZPP4/f3uOR2D2U/v
dsk+WG0N3oQmiy5Sc9yUqb9ymn6nyXGTY0tT1GJR58kScD2UH2gcWX7nYBBSKWr72daOejeSj2qE
kjLXT+g2LbwATWrk5tazHxG54+vyCCqhrKmqpBnMBBU4hHtYUH4NTkuAdPPibW03Kz14iL2n2CxW
+OO2xRjf5eOwjZEbJ+GFTjM/Y8xq6zx6nuHWziYLQT9Mw7MxGFdMjaZKoH9yV977PGaRfIydwC9B
8u/VJKcIkrgDwGCGvdHJ/Uu//h8vw3/6r/nFn7e4/u//4t9f8mKsQj9oZv/636fhS5XX+Y/mv46/
9s//7ddf+u+zpw7jez7/f375FY7815mXT83TL/+Cryxsxsv2tRqv8KMnzdvhucbj//l/+8O/vb4d
5WYsXv/xx0veZs3xaEA0sz/++tHu+z/+OGo6/uPnw//1s7OnlF9zn8b0Kfvbrk6esu/1/Pden+rm
H38olvN3S9Mc1ZSGY6iGkNoff+tf335kq383NKEJQ5Wa6SBL5OlkedUEWF34LVMiQlVtoTm4Sfit
Om//+pEmDVt3VEvTpa7hQ/g/V/jLQ/qfh/a3rE0v8jBr8NDMBoCapqlaEqmtocnjVZjz4aXZ0PUZ
bm913YVxs4k0H0d+GrDnVq21WtPooqIbPhjC+G73mn9hiWHEhE5/plQnt4g7j8iWAwFqyOD9aqT9
VIS2turSybuojW4gV4l2reweEvrNL04wqoAOYPH9dOP/+rN++TN+jXV//hm2ZhpCtQxDt+fw3aBM
YogrlVhPOq+lH99aBR59rexjKjJD0J6N47ihHtBo0I2KLIfBNOiQ93Igt1jfGZoxFZtEHSRMsoEe
G3Yet7Azmjxq0mGVtuPiapiKewG74uNLn1XXuXRNd0zDUXkPdOnYYhYTNTsOS99GOVFrQgYrFeCK
XfvDQ26UXYGXV6Uhymf7lI9GBhWtvw3KUJyyJWrPwjRLqcnoRLwOBOxdVE4QQLXa8ZqFlKxLvpP2
r4HWObssaB7GvNJ3qQi6J5J4hsHYY5pdYlNEAyDGrF4yC2RXwfmishEEsMfyBqSKkWTFegzCeyET
z1+iivEoAY1mwPSEsIme3+7G/4Moct69Vk1bvf7t9Kmo/0bf5/tTw+f7/0FUUY+P+IOwAnWrCZ9+
jidvv/FnQCEyGIalScfQHenwDwSNP+OJqv/dsB2UoFI3dfUYbf4ZTgz5d9OQtrR0S0jBP5IS/BVO
DO3vhtDpv1FNs4RKUPl3wsmv67olNJ2AxYGkbmmqo9mzRVgkTM2moRzAwcqo4tdjRAW9/mzq5+yT
+fM0Uqg6t0BK3HyzrUPSazq9CwOcUKi2V1KrxV0phUI3xCirK2/I21st6sikzbwgiWlAvSw6kFUV
CS9qDxcUmLjHbYyWacQ9D+JjrCT0IC1R9mYm05sgHpN0H5sSxpqjC/PM6bsgwnafwArN2yHKV7rW
2Uy40ZlMnHqqSs0ijO5gpw4tNVsK78sgbZzrMJeWWBhkp4Bbs2hfAipAhVLH9rnd6k77STD5dZ1/
uzGOLSnlEwgNQ51ve0YP/lOSqxFYjQlhjHNmTfa1kd36Ju/bP1/J3wTcYw75P1nWv55o9gSmIIa+
U3Oi0m/vxyKHGW0vpA5jtWfzTD3KptzaoKH6+LTH9+en0/J3OaZKkHSQy2mmZbMs/pzk+WHYdnoG
OKwmdLld7vRw+47bbs/y1kYHBVszKXJ8fNK3YQTzs2r0D+3jiothepZQl0IaHlI4cGV6i4cIi+oq
TmD79WOqXZRxSqpYg7WBBok+JCibfMMIj2KZ8LF8MmLQ+LVaxkdl6rrGp6+ptoPIeW7ordPM7P0U
pEwDpqZYdm1gnpq6Bm0h1IcStUUuOtADteGc2T4kxKVRJ+lpGUZmuPXRX6Vr0bTioJpwYha6V433
Yd57V0YZt5dKmzvjSVGpau92sY/0wFBGZdwYUTsWjI6XDYXQadRPa/77qakV4d4KPHkxKHrXL1I9
kg24Qst8PkYbsRapqnYLvTLkyOCIaLwq/E7NXKmaUEZx5A3rHCw8k0G7RAwrx6yjx3KMRfnJNujX
feefd4zUStNty7R1MbdtkmUxhHBslUVa2NTUbFnejZ4yPheD9tkskZnj+89zWaZp26rjOKYjjlnK
T3uQtClqyVYBZqKkalk4jS3p2LTNQVcK5nQ1IIIGi+54bWmC/Q/qnRRf3aUZ0RqtujxL6Oop7cHU
6ZWNAopHzhC75RAbzb9XZPjzSmlU2bbBa6Rpc1OkbcVDPOZg88dM6Tdp5MSMGp+AhxIwi6vEKPp8
9clX9C/frqkbxwzNofosVdXWf705bVAVZTN2vlvyjV2ZiWW/eijIu8exqJgQn0YKsOlSBMk2HXVw
2YGRjqqrZ7X6rUl0OFQdw353DMSO0cFlcWwuejPtbkMgOZkbhF2tbT6+4tlidvzWDMc2HSkkzSB1
7juZUNRFqD1pF8btVanXYIUYscjH/vFpfnNfTFWTtk72LQzzLfr89NKMXc40tskmuhgoBZt2gJs0
atfMjmkuEg2mdVEMzSfhW/1NHOGbsAlpliFInGcbQ9O3dEVrad4IMapMSPLGKdqYDrxeF2FG8WAU
4wToqrZ8HT7dkDBTYBQNa4rUo5uP//7f3GaTDYg4piCmas6HcRigHUgqGCyik40jN00LCDzTZ/On
Z5NM3t541AKkPiZZiuAV+/X1S83EMG2Tek08dWKHJjKHKg4P2g2g7ACd9w3jseuHZOcx75JOsT2k
RME0eCnyIjzLExvFUQuvYeFbgfZvNe/+ujYyNzZ6qirEHB6AJCLWAx2DXpkEDXMZhLIjxfH//bNI
VWjS1FTyQxazX+9Agb0lL4HhL3zm1V5YCAQWWqHp9x8/zuN25ZfF0tT5ugGxCsE3w0b117NYNkMP
p4H7rOpBulZkHW/KRk0hLOnT2SBjoDZGq7nQlL3dx2ee5STH75W8EzWcfRwfRqz/9cxaOHQm7Qxl
YURHFHWYB3FIvU0ql3gG6E82Q34qpFS+WWNPa6Av/Ojy4yuY9Q3fHqQ0dM0UplT5uOZTgGq/FK1h
HxebHj5fqGQJkD8cEWEsoyul7ZNtUTX+pm511KBWUe3jSG23sSrBoSZWc6ImPSurT/+msevps5Hj
s+zw7QbxgpFCCFVa6nwQdavmYZuFNtoRq6JHyw7x0q9JI1yoiN3BTtSiWn98Q373MrAOHgMbqdu/
LDNDRj8s02E6EWfTRZnWzDftlfwZdUniqqpeL0Pd0k/H2v5setpvoqqUx32NpgqVGsvsZWCyokjN
XPddvS1JxSqdF7LoO6oVsF8XcS29VVGX3iex7Ddn5QVkVpmwSE5Na/byg6KqumSAKV+KNIT5VvoP
fYeUfVXpPYh2Uw3bEKUtCO2P7/Ob9WX21dmGSglHkqYed4C/vvvVUKV9K0vfDUcUCstI4UvYSpmV
J36WeyaaPFHAJSQDOynaSO9O9LRVfozNqCiLHs2Evy07IX6EmhcBBY19W3X9GDAbui4/AqvojNMz
mIRJ2zptWSM89LsidWHBl8mKrdjUr9XEtm8YcZGCrhtIeraq0Zr/m7oz240b6bb0CzUPyCCDQd7m
KMmyZdmWJfuG8Mh5HiOevj+6Tv/HmVIrURd90SigCqhCmWRkDDvWXgOZEGKlWS2lweOjd/2uftPn
upcHXaflFTt+qLELDvwHESwusUaWwHKW8A+07FENHX2syErcDGqsAN/xq8V3ccnR/GHQLJf9WNIE
fX0knRcWCRdh1w9Yx570z3MU3dAqRmljmFyGYngTxfOMF3kx4cvX1clxjMkWwfTS3qVTMd9a0sPN
XS/k+4SZd6Xztr4O9NhcI8QL37WDLe4md+aC+fpLvnBksn0rxU7LuhLnO7lGqthXpDzBfK78nxnb
2VZb7fT19ae8sJ8Gij8/wHUQLPK8cvbCbtH8+hReScNVAyfzcoddZgwHfLAxBIhqfesEXJl2wRDg
XZpDmX79DV78zpDrniPxy7D/hO/+VRoNcz6mWvtYTWaW8+QI3W+zUFyKXH6pbOcqJVmz4LGSIuR0
8XCBK23uzcAJjfQPiNDrjWOPEjjfKw9akimJ+XUTXpMbItAArG7d7Sqv6E143aS5yKHwdtXnpGbH
zmxMLkMnwRBQZ4Tsvj4gz/dTFrkH6AFOw/ZyHnKrQztPYYkyOauVC1e5yb5q7OyxqWdSNzQ0YR1n
j8tg+xfOVmctDk43GI8aeC3ceTKg89nOVtldGNZJT2hd1sqrQsRE201hfW3rWF6FBkKfSifiBlbu
eRnH/U1mE8zS1WO9k1XSXgJ8n88MXsfj8sJoUJ7/ed2/ZgaCtEjYZUvRaMkOZQqc0VLjlvn6cJ+x
cNbz3GPq43ocMOgrTn86M5JeNLOaZ2uzJIK2Tk7kAD4o2FU77YR7nlOZ9zMX/i80OaNm25GTCrV3
DarCs8zDKc6t9p5jYwlOIlc5b5cs+U5ApDpWbephrO8FF5bs88su7/vn6knqlmDhnr7vnKdlPQzA
A/Ncf/cyfCUx1LaGbSoXur2vD87zs84D5aN/4XN7ce1zX7a49GrL0YyNIY7tbsQuGo5f4T60RJk9
pHVJWSH1Jbn+i/MwWDcDL2BvUc8qrBLYjVxQ5mGYPCgvaiHsSnZnkdvkOOjcJHurTJzVExl74tx4
FTYi+IGjokF2kkr/kgXHS0PODRqwE3iB1XF28lZuvYwztyl6wz1Wq2Sr4hnfzIif5nSJLtRTL01I
D+zHEwIciE35bBnibQsuEDLoWIW5H0ZoDenGzZaWaiO0kzC/qoXl5oQF2eF8FaeRxPK4rLJimxR4
TG9tQXLELhBeelS+SZansIhxIS/8ZMjuwrYiTmbAwiHdauknztXrE+aFzYs2ExAM4IhAeni2zRKR
5Kh85N3V5Mz3U5ZlV3WgsYUtpu5IpA7CE2Qwq0m911+Yq8+PMvYKYI4/kDkDd/bozDEdqATMX4wv
+zX8aTKfh6wckL+srm33Q1j0t10WS/nLdmfzaZmcrNu9/vkv3EB5CZLIHLZPmnrn8mIt82hpJoeX
8Kr000z+AGgLXNlukQ9B3/VXkwm4KtjuQOSCNT01RYtaETuU7KGd+2WbyZDiLGoS+0LN88LoQET3
gMjCFcH/01L/azNNdWMXfgzjqY8dTIJm8qkPfS2ct+lk9eaIHKOLsUFtp2v82twUAZVymofXR+eF
DZ3fdUWuvcB3uDKc7lya7NmwV2kMco31EROk2uGweuk+8sJi9QW300A5SBOZhqdPqQKtB3gN7I8q
jIk9bMkwoMxEBWbVxMe8/kkvPowjBMSBwE7ias8eVvrh4AUShkg9kUnUZcG3oSqfZqLHPr/+pBcG
D4CTUXNtmzM6PNsVcpWn0onXlVVF7XVSjdM+t4v0Avh8xgT+cxrSIxbSATakWXl+u1FFOmlvXLe6
EBJP15j5czJi0Hqd4h711S9FIq5VLsKdLpxiZ2InI6fEin8K3JSh0Q3Ft2B0wNMCqX6XaYwewvbT
ccsf5q7WUgKhq1Z28fHfDw54h8t1ULmOK9bZ/9fsBlWUgXYneMpL4JBWQaiGtptLofXPrw0eKCF4
oRAOXfk/YqO/nlKULbAH2WBr+KC/7dlRj6nonQe3TtQtdWx/4SQQzxE8D4NYUl8ULTDPO7/gYl9s
9RTD1oZ7QLVpltZ6FCJpyVzAdTvuFhQWZbTc0g/McRvNCdrKF5Mh3HbFrslTgoNnWW1kHpRXfh/E
WMl0Aq1KjL2d5d7izl/1t9nQd/+KSPzPHEIhTQYJcxUR5dlUFaZenEZF1qbmssS1tEuvLG3r/b//
zemScsbQLSI3aK1d/vo1kqGzRllwt60NuTodOvaNcrrhwlNeWuCSpr3k7Gd9nx9oJs5Tb46otvD8
CXfd4jewH0I3QzVRYuP8+ie99LCAGpT5RYfPP2/tLUbaZVdoiFr47N+mWDte1z1YklfH4YVi/6Xt
hCWu4FGAFHFknY5e7+IcWbVMLSOJIa2crr8uhtK7AJa9UD/6Aa0SAGjQOpozp0/JE61g07KbTKka
tpT6HbK2IdlW/Yelr8jVS9sLv9fz76I3w3IJYOMIbnpns0L2ade4I/e8mAvtJveW5k4O1r/js64z
XMrQhbITUhNzaT3bb+CGOSAcnGTTiDmmbamIIDXoNHtHoTN5fVK89EUhnUl2ffYBrkKnYzhmeEdY
ULW23GPIxg2ITomJZLxQuL1QdYLguUwIf53s0IROH5PrRKd1VBGVOPXWj67AYmNxyvjG+O18NWYQ
nvus6FDExtm7uUzaNzLT4xVwM2lPMTm0eea3O6cbf+RzFX5coHG89YTJPvd2Rc7n60PyfJ3w44Y0
5X3aTWCwZ6VeMWGUX4ZMq35IANSxtYo2aphD2rGR+PL6s55PYdACAR2LrZhL8fke7MkITMQBIelt
1Wzcik6ftghkqdxuWY++Lv6I/RX23q8/9oVK8vS5Z98YDtG41DUT2YrBMWXnfssaFNe8itmpoJSf
Ctf1j5lnrGulB/8unPJvZR4SQ6GtvD5MqxWpzuf62+vvxTnHRDhFCXgx6UrQM7rUtG1OJ0rpa1rK
IZFpvp20zX2vjWU92I0pCnSapcyQ3U2CqMEYbnPQsx63XRr52U51Q9asYtUqRDtFXHblNwWZssnY
cj9w4+AjbT7U+fzwhToSk0ngq+x0BTK4dHSrMRojHbwJ5T5sshr5mm0cDFlpAbiboIkyaxtAFaaE
7sMuv5lCY+SOdpYg/SlwISNLY5xsNyw5nHsgLvsX/g/ywxhyr9qaeR7vAalIdajirvoxYdHfvxlG
2aAFlY2XExTgku7HW2qcJmam922hQDw5a9fGLXFV1YwtZ6YfXT8rkj2ULpVu48jUHeMkiPIOM/R+
IgwshNQmn4k0aFnJAUST1c8zJA2YS7y/c4sBv2jbmot7WCrzr84u4JX0y9DqW5naY7+Pu5yQQD1F
2Yit/UhZZde9fpQUCyjbsEzC4dJtj27iDcgPTe0126F3BTYt9hTez06MWjFp6xoT/oma3wlmIlqC
hsv0xh4m46JeEe4X1Vbez574LbFb5OTdxNFUkxYmp+lYNajRF8du1AaMkAy4GJ8PtSHW1fxo3bF5
9AcfQSvuuzJpIoFQYuEqKKhYSS9xyYN2SleVB1llaA1E1g0exIIOf1vHiYIPc0Lvh/tS0szHNEg8
fHLSJHFJ/0yLD+WcLU89RI2nRZf3bjtm1x3qERQyUdn9anvh/Mintn6MQsu8N0WGokZng4TXuEAF
zHOVte8aOgrlrhL2ZG89a6r7m8jl6rgthV/SII/j4ZMzjRjmFCTifa6KDpUsylTmjsqakDCQKG/I
J0rnnPy2ScL00V2AxbdD7vpVXs763nci65vd+RquhhNYj0Oqgx9Z0yFbrAJsItxq7Xrrpe+QpUSz
5+OsMKuv8PJVRwJQbd6jnDpGpaXz7Tz4ptpjkF8+tW0B2TyPsmoiXzoesMbh0uZvJulHH/VcCIFN
R+zczr5fEyq62IhudVp8z7Nyfld4avied7rOrtUq2mkLSkFTLYR/gQcitsowG0bHmaaSRFyNECV3
F+eNrutO7RFZCRw53Loh1MNZbH+fhDaBFT5MkHpbRRH6aR2OuPx4Q2qTy9Y20TdvMYQHy3AY9TY2
EW0a5h9uUmWTHBdrWdMblJEf5WTBwzSVwutD4wQb77xlJddnYzb9rPoMxkjbk/xiGnvEstmpgEEA
uprPRZlhd1+0/dTi3GHL76PKrRirqbQbt03sBWbbl67nHxc6QeWmmcOqQ9uY6pKYtZbsxjZ0THll
TTJf16F2H/OurwmOcLSL0pLO+koWm37nqNQ+OSP3TXx35LxmofTzjUunV+2MSMiRzuYy/VWHzhqm
S1Dtk1/F9W2lYZtDlYrCr3ZdTU9eHZCoqtD+k1zULVgXga0RYZ9y3ZNYjIzlnVWUtYctlBg+2a5r
nsYVphg7n+DvxENuTUrNGs2cDGb4bLezS3JGIvs74xCdsImMFF/UlETvU3btcZv06fgBQMDchzpG
MldBE9GbtDWuPkJR4MSOXO1NNwhL16Bl3TktcdFVeFdBoP+BFURCHHtm5r1sMs/fxfje35suld/b
qejvbKzSk03jTfb3uR0LjHjCGceUzG6x++k5qdDrpvnvsZM2Oiib0LKc6O572FwpwXApyrUtq1gy
xE2A/qmuDSGsgr7MhzlwgRWdZUJRlqW9ulkaQ2K5h9/C22IcIn8nvanFS8say4X89rT4FLtzGxxB
ubxPjkA3v/GRN32wgzb5zpUNEB0OfvANLlP+mOpx+OiJacGnQLmiASQA2tzAqBoe7aSK/mw/GIzN
bBSd8sdV024b5odrRb/rRerHAbpE/tF3TfHE5h0GWEJzVcbOqal/DH6UJ1dqtFq4iLOGpzv4xUNQ
tLj6RCzT5T0aW1K9NQw3cedMVdUfLDHbpG7bLskRGT4jaLAXuiAb2CTlrTtE3W3LXL6dY6IFqAVa
E7DVeClu+tVY4QhcZgXUmMhX/Lj1KL6BB1dI1rM5fhN1eV/ejJnoOIks38c+OnXeDUXHWTVIt3eu
hPbX/GE3yu/oV0fdDiYRnDDyUUh3TMAmM8hDbJ27MZXq7WjlKVqi1iayK7c0iv2wFD1EcjpIH8u2
jT7QB41ILPPzPjkkweDUe9W5ycMcmE6s0UPHLotwEuMzb+KZtaatjn4mW1rZA9uljaBtbll48jH7
9FUcGOtd70NU3sZj5X9vE1UO/DfR3jkE+Dh7Z0ySKzmgf98EzJh44xEfOCAa7QjJwSiz/ZBXTpAe
2AZSKgjCheEgte5UbKaCBKyYDfaz4eL+07NUbl/VoY3EGymFeD/4os5wWiPIGCVI1PobDLPIRajC
AlJdP0gLGouRJjiWsxc8CbV+jeVzcGzoW6j3OL7Ri13sqOBf4w9Ftnak7NuuWWpr19hWTfKeh/VW
Ssi7fSS6bo6vRmcKnyYRjOl11nbL24ApgLkUksPwXVE5WKuIocSi6w9hqJeVd7fMtZY0MRu4eTH8
N5wvGtuQGpSbEamnI4MSevjQRofWs9JsoxJAz33cB8V4G6Uq/Ck7NSOLFCg8dRapj2FgsmlTdPh/
bty2Lb9RBxYCpkPYM6Mnz542jpzdb7h1c1Ym1HnWFqoiQl1fLag+Mytgq43GkFhXP8zEO78fwzsr
G4YPTZQk73zTxndJ4ihNwhvLVWi3QtzrOsuHrupwK1qmzMu3wQSPcZvpXn+l4EMp28hcZLvInjkk
bCclOq1pF43UU079fawL8SVv7ZxdyuicLLKRSPqiRxUVeuNMNzux0We14e+s961vo6CnaRudSLiP
rUsUKIdmtLGruDqIlCLp4LqaMMWsm3ENEBbklk6k4qDoTbcffPyEs50cBI7prI+E2OohJratluxE
mzy2gi+zRtF702RZRfCS500EjadICN+oMungqRR20e36pMCxIpe293asytrZNqodJSFwQGb4To1x
91aObdRyvpV5uW9lEbq7dmxJkxKWHoOjElXa3CB7zbH6sLMuPliRLbNjOHUkI+WjRqlkjctD0VnZ
xzoVJDV39BMKsuUsj1DluOoe7NrFatEzcnIoVHL8rNohjPP9IlenjXEK80cYUR5JrGFtY9Wk4k+y
XkpxI9SS3NSLcgyp2E2JX2EIC3xgqrzvVI75hRsF2VXouHN2E0zj/LYCJqNNtUAl2MDYGKvdbCbs
fqZFFWsKc69WClobwphJzXJV5QElmhsiXCFX0VK3+WI7axpqX6rbonZD9kDPjNQriRViLTP3mLuh
1wwONXXxz2nCBB0/tCIutl0hRXUlRgmPuaqD5Peksoh3ozohzlbb72QkzPpwiAy7ZA7ED47L5TOL
SS5bF4r4fe3OEmykKd83eH9E142Iui82ytY7uNl5tC/tuT3W85TDWxAl/cm+cdDExFTz+25EW0+2
ndXfspcM01Y2ti5vOzNa8Z5wZJJtmwHHQOXXWY+gkSpgY2ss6A5FrxXKQSz7sFKCkyZZYWPOlpQj
Ctllpab6b1aXq26VnEi03wXbvjcn5jNc+fadhLnuXiVGW/iahFgo3OdzQmZkYBfRtIudqW03kdOW
JQGsrqevpKv5//9XTKaziwdCzISmmtpQFRJkNExWu6Xj0osLCOcLrT4gDRWoVVEAreU8DiQvilBP
YuYM0LKBhTz8HBOPu51OIEoFTsQ4BBLAeba/k2jV3ST21N8UzRL98pH8XMAtX4IVaLgrj6bjSgk9
Q6s0zK6qK/FAZc4kx8bK+18qJ6Y1rbz/I6U7UdL9rWZ6jiVziw6clUQGLwoc8/QWLd2IctrF4wc6
CfrfCfOmuc/635UlyCq1S3Hh3v4CbQ3h18oJgyi1UnTPgDG3hcPQeMBInk+bmJsehgfGMhgXBcXy
M0oIoPZlxRbolO1DTiL2XatDbz9KMW3ayGQlRUbY4FtpLcsxN4rm9uvIwktAiw+PHTgXOopzTsqB
omnXfo8HDqYN2NBOCRfScMlI35sC6/3QwLkYK8SZrz/1ecMSxqgPj8vG+Q/Q9QzJUzGnIyuKp7r1
+MZaHELi8wEnzKwOzaFXpAOngTsaErOX/ALm9vzZTP6Vp6psidbvHIMVMVrSoOLZnck0iX9zgPlN
2X/pRfWNMjh6v5SAAz0Zixdw5udDTUQO/A46ZDS16QueTr4ltVYhuqSQsWb8lLRb3rg2/iMG0DMh
v7F4ohl+KY3g+YyH+goDh9YsxFQnPAO0rM4JC2P+cIAztLfVejMwFD+1TLHyIfzk+Pov+8KMZ2NB
bEc7GqYEKMvpV1p2Oi5tAxWyt3Deq4es2MdeVJDmSI3JmYYHy04tHidlwP3b40LScqeBypl8CO0W
p0tIujfOMsJN8tIw2c7Coyp+/SVfGBSOQXZAyCeg/uecvjmbgiYRhKY7E6aUcw5AbmP9lLkHu3V+
vv6s9Vc9Be6gX3vrRIfqAkl4BZr/apjMll2US6WgQE11fRuSdGVdkaMc+miZlRTbIfTix9EsVgx4
ZIfEXQcBCaKvv8RzoQ3wDfoPGpgOvPtn0YRw66Qfr5QSEWnyzxBl+gGugKn3sXS6+QMJJ87XJZpM
QXLmRLaudslRh22RBj8tyw4vmQq8gLMG9kp3sgNXQWY+N8JI3cBq/kgWpqwT+7YwhLquBQYJtMF9
mdSA2mXSHOO6DTZoL1f/Erc9tGM0XeEbM32ZwP+wBCHm+fWBej4z1vei5QQJCkXLOce6E0voIp2P
V/tVBO0GSoNKNVqoOLCuCtNe4hs+34ygtNJnQDECvZVm6unsINnObpmI9MqrOXjUtKfwHRww7RvC
9UoQa6rrLAdedGUg5gvLYP3DT6cmX8hGRFeFLZFG2+nD/THL3Ab3E+yOdHfs2gb3UK5oF+beC0PK
zGMRIIpBKvmMWef7mXFWqmGCY9AnXMft950wzqGvTH8dFP5Fm4/nBQUnCg0wFgoMZQ7d08/KwSUs
S3KkjW0X35H/GeyqrFJbnNf7C9PlhUcpemwoPFcNm33u5T6VonMGD+UNxFqzMwMOpwtsmY1pCVF/
fWa+wBHgCUwW6lt60nzY6WfFCq3ZlNgc0ktSvvHHqnlEyFM09BKr4G0yxcuMOfbckxxECvFsxG8x
pfUOUqW9bQYA41HV9Y3XQapsR8vsgWiigz96eL4C0ZILBO/1wju/ODzCVTB+IZrSXj195SnEUjiO
WU2AVdkvOkbTG6eenUNqG3N9YXieTWaa0fzWIZxCljCV5Nmz0MflBbFKW5rTdkk6cN4Hu6Ful59Z
0mE3G/hT8aXyYR/dZIsX00USKXrtViQE7nama/G+LmGB7VxaFuIea1HSd19/xz+EiJMFB00iYBPm
/o5eBPbt6Tu6g91HhW2INaMdqB/jlBip7Yx8I1ytYTALja1JF0ffqZL5OCwi1A8QiLBdn3IV7RYl
7QXfJB9nLngxuAw2LW6QqmnHmXKyhjxO58d6FxeD6A5T3uI62npRKjYCQVKzWcaomm9K6XZvxzLt
cUos4mXfx3aC69UY2fQcrHzR7/pFjOLCQvlzzJ19OuKgtefNCHhYMJx+ehSVXFfriKqLsu44W5gB
7Ao7yL+CPbj1zgRjuQZaIJ/b5dormgNnKj6csAL1W4Q9i75t09rCNXr21cd+VJn7taC/8NFNM/1D
qQy0MAs9si79gZ9+Q/U1fs3KWgAxTJ4u9tmSJj3dxDT5+PqP+sK8E1wpQtYkf6nzcrKNoyKn3iRK
3uaiF3YSB7JOzxeiUJ6XVXAGuB+5krKZKnLVmf9dRjBSQepE+AdlY9TcZuUY4lBX6T7ZFaXXHVMT
WOZBd1EFtp1W5VUXZGS9pSMOflNDRxO/X4nZMx41KLFBOiKcJIIlMxeYTM9HA9EbBFn6lCKkXb/+
97+qHR9s21nWpG06N8sxHnvaW1zw9v92zFnobIMBqq51JZ1NJjARmbFYAZESFQOCQxjYTiZLmwuz
dh3U00kLK0ShjGYHU+uF5fRrLP696EtMgOemSXYy9R18aoks0OVQ1ccsXvw3U+e4kJAXr7/pZJrL
w+tf+qw+QCbAeCLJhvxkPyP1zHY1ua3hDTxRW4fewz9ToTTDwnoNISrdAXdqywmPgr7g+9cf/ezc
5tEhNCjuSTBi6cGffvxCq320U4t+6tya7Yzy5G3aYtDGpuPcLxH2kK8/74Wps95C1SqfwuLgPPo4
YpVDpwVsGZrcvl4K76dGY3/hF/3DpDv9SVfRNjehVZu5VuSnXxVxEx4KPeEe65fyMQ861OXEo4Ls
d1QNyT7r8zjf9VaC2obGbzXtDdJR3cAEm8GWIGDU7nRXp/34w/KcgrhaGohv1OjV4xWdheIRNsny
PbKSkX2g7kHVezGbD/DXBH6WalAHMaeKoAOzGp6DO6uvS+OE1n7M88nbGdYUuZSORXBca/claJtU
5MXXusFjoYAQSY+/sqyPKRzA6FdQuO10hWrGjw/lvLjhnj5shIoXlnCxyy1IAThhl4PZAzyXHpZU
Me6NHPTLsIF65T+KCF31rmsacc+dZK4/1cA/+HeL3MAyX6YBn8MSQTfN7KXAKrIZymqTT3H/ZKBj
ObskbuSyy5IEgWnqg9sfh9yEVBTGre8sK1IDjo84uu7wXfHvY4hW7gbZdoMJZEYWZCKQwnxpaDVf
S9UMKUZ4ien+2S3+XzifNL+qj0P369eA9cn/B34nK9v6P94Sq0nTiYvS7ldVfuvyv+1O1v/hv91O
5H+tdT+FskPJRNkEWvGP20nwXzbbmrseaDghrYX0f9xOpMI8CYL8SvhmBvGP/7idSO+/+ONgiVDi
8zfUU//G7eS0cAQP4loIE08gFFuRyvPCsa5ya8lSM29peLo0xsJ0Fw0NTo7sQBeKstM9/s+jYK1B
M1o9WlwO2dMNIU9VZDzIEtiX0zjnceKQ6j6/XdRU3VJuN8e5K4sHiATBsUmn5Pqvn+T9PzvP34ik
e7rt/fN8ha8M+sLVY8Y722bHOdFRGWN8nwIyJ+8dkQR7sQRpcEBMCDhspeXkMQQ6gcDv0PvfJkns
fFTupH7EmYrew/3u1A4Cow2qnEtoPcbpVHuIcqt0DpDBCCfnNJ5/t3Orsl3lJ+TYtgFD2tH6TrYZ
/GCiprq2+r1EtaExBG3b2bDrJ5+YPyA5nddG32Olp8dpkuLB7i2SKSZtDfu5KpKH1wcEYQcj/j9b
9H+PCAJBd5XsQ6daJ8dfNQSc+QgWB3bXM47UyWYEWf1WTVLRuGwk0LmV+R52UcL5VvSQt+FlOem8
QUyO9Ztv3PanKWfuYFkSyYOVFLGPaChufhB/B3cmRF2Jh2uVQSzgbkLvpihH94ezcE8+xjIfPkWD
mGn3Z0XxXY7YXx2sVRdzFQxN/bSgcqjZ6AipkG3Z4XwaJARHLL6VFbsw6IYfOHosn/pc9eXe4ivm
d44ek3fT0rfipveaRN4lSDFyPDxU2V/brazwfMpWThMNRX/cLf6aoZXPIZ6IXeclHW436aK2YV4N
3+zChl+GS7ODFe2IKPitCWpl7freDb7SVwhQqahkbvYJZQnJBt0CW8KJwlTtiBUfPtILiOP3mFqx
oUdtkHxTHVXPlagRrxxnmFXT1u9ULzY9l/N2n2NHTxewl/2ANTAOQHhgYw2/w/IkAK+hheVvWjN5
4whDLxy9rZ4WXEYGmrvuLZ4SIaE0UdSTxuP5xYeUvCV7r3AxcnZijOdx5wVFp65ShyvzDz7YlxBA
aBBslacIGcijQM1vo9gKo4NJgwbH3GxyikPBrCi3iJIEjgKuWxS7aMp7sR9IyajuMph6+LOXGbli
MiF3c1dA5bwTfmVqaF5qxnFd9hUBSzAuo++j8ZL04A0uAB0/kjY0U1solWYmbm+nctAgepREa61u
jh1uyGMxHyzkJunB1oF9yX/ppc0IkTHUXZBT2hRn1QlaNp1P9jhs41qFR4RC3o42XXuXO2IyG/Qj
y94QvX2YbAQA9JMvuX+f1nx/ll7IHQbqOrg8pdi6NP9aeoNjwVMLSElrsrjaD13tEUA0pjfCK50j
bvXZhd7P2bXmnweielAigHcNinJGiPbbxKkb9MzbuUIbOngECHVLRWpDVwffxnbprmgUejQ5af/q
drWXaBv3e42ttD4sq79GmUUFmLHlvnHJY7hoULTu/qd7EcpTODqr0ATs9pnzQWmHCwww7P+tCCvH
UMvj6GbefrZz+AzxkjpbrgHJVTWVCj7lIvBVGTxzqEtrWFkV9oXT6vlpwVltc6+SIec2iq/TH6iy
SNNxXHJq+tJrSWqDcAICoOkTXdiFn2/CKy6Iqgp6OFKac2Iy0WNytgOa/QlN1vf0zYG22M5Igiu9
Xv2ylhp9HBktvr2xCV5wNkZjE7ghNRIWnDPOmd7Be5ufWmlc5wBm0do7ZXnFsbT6qNyNdSn7C+/8
fPKCJONcpkCcUE2GZycp2heppmh95ck03x2X3PVoiUqiP6rkY2os73hhjFYg8X8mB8AfuK3wEWpK
cGzWzNlqhb1Sj7GF9/VkFd7nNvJW9LbzIasFMYxOH67/Gj5RxHe4AOWf57lz6Ta0BJm8/iKnk4K6
hcoFEJKLooPpxp9S7u9VmxjZOI2TtVsvgC6GW4AA9Mj1p9efco7Z/3kM9ksSYBwMghrtdO4584x9
C9qBbc3GX22cBMZ52Zb+h3Qs9A+AxOiAqsU8lE0xEYRVCbFduNJh0pb5eX6wnIBwj3ppv8WjwTX2
9bc73TnXMfBQBQQw0wWoQHAu1GogEfdeRNu8m8voGmESPKCCPLcqnx5iWvj7AGRiRxJM8sbWU//x
3z8dTjbumHR7EQ2dFZEpno+xN/qkAprBiQHW6nlT56llNjrBzNjAP3qb03Evdw6Eyn2nzHxBn3y6
Xv/5/rWfwtRn4wZjPP1xgI4TijzmwATWbbhDR9i5Dxipv68bn0ygrEjhnfXTP3er/2tD/ZxKwLjD
lsEXD984NgtW2Olz3bb2RdfMzdYDxkv3aMfthyJuKY0mN87fUqupvdXXDji8n8lttSTkn6UgJcWu
loVpDrgqJsvu9Z/D+yNq/HtprmfnH2dYul4+FgRnrzXCyet16Lfbvpnfx60b3KfWgma7sgu4Yjhm
7VRBXqQww8SZ/k6SsBjm5U4SBxokOHht/SzL38DCld0m5tZgb1y3WxXBJvJbnEsH/0cpauC4PvGs
eofhjat2Se4kT36CmHRf9FRUTUTeIWNh3ntx+EjgQ3yr2EUILLIC6POgK4qdVa4gAmf5b4w/kyfP
WroMY0WMmva2bPARK3u7qw7V0ugfVhK1yX6AL3M9jxIipimHadlFuYggS/uSWR5oLKba2b6zGgce
Wpn4EHUxbo7tN/kUmBI5kDMpKPpReiesmXRRiDPi2q6bsL+mjIKhS/PaB1DOG/lxxgcw2uK4nTmb
zosIlKq0RopnK3+qqOVgkOOx7Az9DUm5w6FMa+SJVFTBb0M0NKFw8xA++M5IPE5LLQ/A3ecYP8qh
7X6JCGLh1pUlpuIN7o83VdZTYMVWZXY4ww6fFunWT0WU9r+CGBAM2hkefTvZd9mvxKEqvGZP9gJE
6Hoixg9y73dO8rSDX0GMge3BkDv4Jiy6K7fAKQSWbJTHhywQSOSc2tF3JA04v0bsFL8HUIzecV+a
3E98TPh56qucqjDt4YlZDjGOXS2SdFU91DP1iQDxK60xJAQBvQcpiZC+c/opdeVsmphpvZkbvGI2
bBZt8K5o3PSpLHz8WISj+UEHG0rQBqVJ12KZnYRH46sKhWbThBD8K222cAjd66orlCHVgBhKDo0g
/6nH3Hz2IpYYNFcZXS8wtEmhmjUpbnmjp27bSnjspKn12Weo1eO3bKK7vHUz2/4iKFV+UlmSKDw6
pfnt5yp+SvKEpMDcXpzlGt4sqV4JLhOfOitvv9TjbN8jVQ7vrWK2i52t3eymrDPEvXnFmKOqmMOF
66RZ3iFgqPut1bhaXfNd6gc9AHKEw/J/s3cmy3Ui7bq+lz1nB30zOBNYjXrLsmRZnhC2y6aHTCDp
rv486N9xwmJpa0XNz6QiqlzhXEDml1/zNh6gF7PB7Ac2pBsfSWMp6FqgaO3eFCjdXCdgmfE4hicJ
CJUZeHIYSI67XZVitYQXDE0xsGgYPxWQLKfL3E+FE8LVs3gM5evZleUWbYFkTAGgA4quDag9TqlU
DBeHK3BcGEk6XsxkkyLRXH1iG92IBkidf3AWS39gCCfayJlAbkZzhkkNwDLVwDAa6ErwJlVb7Isu
Uf4VOqZ2Gcmi0C6H2Uy1CLgho8ue0E+7z14mUOYSDQSeXEx3Cn0X4wgTj7tYMbiiQBdTru/62MBP
GL4H5VxoFKRVR1t04HBJxoQeFb1rd5hZIRp8zDr2CYjfLrEOpdkgzbNAePlGDTfi7ZrF1l3BZsUY
TO/d6sJ0B73fQfZxxT4G42bu7Nq3HoG2gcz2kiK4a/hG/o7SSsfBmMMt+IJZjypzU3S7xKXRHMrc
9vkLq8T8lmSoJ4fSAXxEep27X8euNIed2yu6B2Ud599sq2zm0NMQ5QJSGXjfRdNrMWjnxvg1ub34
rA2yayKl4VFw1AC/8M3xtLxulwQzCiry1WwXeglehagjhGVvBS9ILPh/0IGPv1VOvTw2VYm2k8f1
ybGzgu5xnhesd80FAem9MWmBEzo0Qj0QQ772YjgJN3BvFQH3XepY9xhKAAGHie70F5C8zds+sYW/
d5Gu8AHYl9jTiEFSV4rBfgiccnKgS6EOhouixOvHLNT4RTCTx99lMLp5bwP/w5/UdFo2yDJUN1lm
OIId26eC6VOjX1u6XO6HKSu/6PqIsJKAGgc+tW8dKvsyTZoLfHPxY1SoBUx7OE7ahYWGbsoAwTXu
RJNb04HGQHJhLOvOh4iR/OMYNojKqZh0HL3SYoUiA0W/NWabTDsAmww3Ih407YA+HHdvVwIrxthm
+ayNZv1bX6z8mb/B/tNpsRp3KFrUL37V4ndULkWW7bI402vuuIwJx+zbzU5PXZrdYFEsIl5XOw+j
7aQWlo4MCJVlWvUn3xR9HDXSonuEZob7MMVy/pqjeO5FVHrT81A2k8BLm81yYXdqLvbO0DpD5PfU
grtOzGV5MRmLS4lu0zgPSS2XP0RO4y7IY4o62fkjMv7wr7Pdklu4/yiB8I6CY4VdcCvjBsBmUy7q
MHZNIRJEs0RhflKjrcabNHW7+zKlsb1bjMaFXJSDYIX8NuHZJ2pRfa+XxUOmDhQkw7oZwkwOWLS1
5yNy4ZV1a6DWYYQGJq0OBAzb0/aWuYAtBbuMGJM/CObmja4GqLVgU4kbRoooDzA3a4dj7PC5aBx1
MIrM/SpNrKaXxlj6y6WsMNaZOm7C1Ex12m6WUuqoLVjvjo12MzLWyy7suJAwOdoHuHsQTeSA/+Mi
u9sqqLvfVVmKZ0OO93jN8mcYJomkwivh49zpNJF26EUig0TRx+xrW/GqRguyEo/WqDA6oFsGAaHP
F24t4WnXtAbqvdmX+q7Ic/3Orftz2NS3Rdyax6I1SEPagRzNiM+y3uaTxmyWOhysDnAS3qhLinOl
hmXhzlVKP7hulp8pqE/zZoeJDFxEiCcWhikbsIiYFn8sOo5kPcnkmy9mnIkMNR18DvlTgO4Q0TQu
P//7dww2jkrK1FGof1VK+6vNQnetHfLBZR4dZOKmRNn7Oe/04WrJsLqY4NhcMj+Kn4pBmPvaBhb/
8fLvPDPs3WAV7jUBH20ROciI+2UWr+PwBv5mVwGZDsZxuBhsZ4681BCRjlzw5ceLvmJhNik5/QSG
qOj3+rDSN9VyYQ8e0s5DhxthB8eMLWCDv2uDYDdmou4PvdYz/NPo/MTH2p3g9saYGvxIexMvQknY
rGGjmW29n/oFUQXDyZwoLpW6DczaZSrmtdzk9ggr+ABVUHvRUSf605uifFxmUeySNLcjtRTzvmgC
C/NU2KaA3TxMNCuvbdzI6QYsaK3aBxoyV3a5X2qzxhiUzj9GjhJu2i6hAdsdA63p6Gbqq32pjhLR
Hvcv+Dcfv67Tmh6NQxSgaOJiVEEL5u05yCugPlzBY6TaOobMxWg5wtIaG/OP11n/ns1XgbfPxIfq
WQfKtCmUNFaGIBwDFegNi3LVt7l7DdfY45v8ObbHBlZYh2dJaMIiPbP2O2d9tcig38mWsBnSv31G
Snmd1FxTpGzlEGLr2V8qfVJf7dJeroe09Z//9bOucDdQuOuoxdqOWqxpMReteHWctwKmo5qzRzQe
mGPr918q4fl7o0nnQ9wAzvx45Xe+5jpuZpi1rmx6m72/GGWNzC0yjCQj2H47GNnF3nQOYLzppr4G
TyB24LgZ6wGBetUm/iuujGjllI5sh6hEyuIi4ZDfWi2eNFIZ9SN8wXZtSf5UHRmTXXUg8jIvecJj
XL8lyARXXdUUl3lr1z+cwfHPtEi2+DUiO0gN4uwqpgP4dos0LxvSvqwtx8gxC6OkxEWiKQJ4iG+O
47TFr8zJ0Xcx83z5lCPkg3mftxacIp3NPqzQVO6iea6R6VDpiJjV4qXqeytK0cGN0+x6h1oqU/xO
56yENIVLdaap8E6rg17f+tMZKKHZsHVslJMhKnzfpyhgMh8ik5sfxVwRv5Qw+n90T36xMweT7dQo
2kv61/ov4djTI/LxDKYGvbbOySCx6snppeFJAF+RDEi2bT94n7LdEexG6Scg278a9HbNrMbG+gGE
iCFPIDIspktTy756up9kQJMK6UfGiKNCpVtIpo6+MXwO6tUOb0x0RjMkiC443IIZz6fOMtLfIJKQ
p4SBN+CXnfrtTDPJHOZ1yZk2CqCJf6BL58M+Tke7jsCOkWcl+NT/lG0QG1dLHcgRnTxPu1A63yuE
mINH+zDM8RdVGUPDkHdOHmPSqB+dDuN/1yfK+sNASH8plwQJjCKQMHTghNRNpI92M+3SxUbPxI59
8NLxyI67WEbPyK7dpHKfymxaxadjq31JGVR/sSBZOVhNDrJlDJbVx9JPoBlbfe/JPZzcSru2mtyG
VZXgtR26KClDmpqLP1mXSxfXHWrMcKROdXZokFVl2MU6HvfM1L/7Q7v8GHL0KBHibyvAOV2gazsT
EQAmTPQMqr2wvHwmf21pC1BTNzDwqwruvd7E+zJR8lmhWoAFuePhwwhIDn583QXl90RTCQ0Gpyn3
kFMG4+h7XfEHv4TYvijVYB96mhGkuIslUhRUKwJ1lhciRnJu7j8FUEUEjNyxvKE08jvAJELgQ1Ok
CcbLZiBu6Xs4RhQ3iOWHY5ACJPw45J0GdwDvFs4oq6AgQkrbkJdAgYAsxETRTI1j4EyAqO3cj2AW
zldaHoxnjuc764EbQpgIUP+qSry5MPWhbRa7rXo804Pljv0nM8bTU/ypJ53Loop5hXbmEU+jOkMy
oNMuWHH++Qr3/Cvceqrhv4ueQbVr4Q/c+4zrSVY8eWad05R85W6sJ91YsRCvkfWvdQzVdF1rk5J7
qN/ck9DlB5VQASdGq31TFS0fMLHTJZfCsLcqLT8DBFvn7W9ThFeOGM8Hqm9VQ3t7Tet6nC76AEJh
mHr/gPZFcG8oMUWVrjff/vWmcUgIGDJQgnBhrh/5ryfVsWeCBjvypN4yf0lVAn6zSbxm7wcUgYht
dF///YKIMq4fj0kOCJa3C5a9pmttY/SRX+Br7jM8uIhppzxKzwVx6o75mfXM7cyIWxDUzSqdzQiF
5GqTbzX17Hauzp5pK6pMeGi1xe2GkuROggU7Gp0RLMdiVPOjcB0N1rYM7K9akc9gWr2V5u8WeSoO
KHMqgLoBw38vR3g78p1JPeQ96tQ7HVs8mMVNIPTdmHTGuZ7/O9vRwQvJprMOPgic59t3Vqm0g7xE
py2hJX7Vqqn4hLAljRHp6KiqOElyNY2ate/q3LoszWk5p9JzWr+QsdogRFbFPJB8G4BIQm9R1XbM
LuniNGpBgh4nfRZ/+rhw6ackU+jqQBY+3invHHbSZLStrJXJZ24TchF4s+raAJ8Rk025MN25stJ8
OSMY+d4qoJFWff9Vr3GLbGXs3xtmySpu4y2fW8pfCFKeOIPSfSdWrspKzivCExXFzRdsqeoVUHTI
9K3fHAwkmHdxbtH/qZ21RdK6ZwLYOxHEo/YD1rlaorBrNjvGEboztj6tGLN2roNey56bsa/AeKOu
fGYt452cyAssVOIx/uAKMjfhipjh0UFDE5he1XfmBu216CQTDxKAy0zgtIOxlHdPs5/pCPo++zzD
dWJAHOZQ6G6c0Pot23M0n60ryJr8QvQhspFmgWtyzLdvYFjaQGY4WEV9osWffLsWF/6cN197Q8wq
cvXR3fsirvRQ5Fn+wgZHQNBU50ys3kthKRAY11FUgqfxNpdkjfsxfi4V+aKStoe2jG0+wVLGE2VG
TohCqNNekLxE2Etvpum33w7BfF9mqfGLpg9yIk3h+8mZ2uid0ww/kdE1A0STV7R5Nd3Q+ZVnAVYf
tfgHnN/5EkMYjAJRC9kHYNmPeEmfkz8/rXpXrAlzwVXrm9tt02XySw36bZKqyK6X/DKJV0dyG9dU
BgESoh5GMSgy6DfpMHS/Pg4j7zwtDB5SBoueE79gc/QSBJbbPAhwf24K/T5luvpJMzGiT5B/v5id
tv+Jmdk5+TDzdFXfszyDJwXU6zOifrv9cARI1oYoYcVtEF3SHGX2d+RsIOY7cgcoqUUP2zbFZK4L
Y5oaap/r3WLcSLPun70JzzfmUzbaDrOeQi6hn+zb4LdUOYWMMsac3rXAiXtosRctfPt32juEZqyu
qZQSZ3IOi7QrLZxp1bjHdMyw1WqSbsZnPO7O5BCnwQaAAxQTyCYWR31bE2ll6YvGp1GsqcE5YjFc
7kkacZuLs+by4495stRrn9Qj71zl0sFfvH2tq4JKnjZIHqER8rhAaTnG7ehQsqZO9PFKJxuWDIX6
bm2JMCNDpvvtSplfzZUxUnsyvsl2oyHjy5oCDJFlQ+ymzoh30hLdg2WibfPxyqewDzarjxg8DQWE
4fkNb5fmYrCcOE4W1GRL/UttpGVozQw/Wt9tLpZ5ce/LGgQgWPNlx9TMuoNQ33w2UokOO4oQl0Uu
uzvUjQgfH/+yk7sStX5IxsD5X4HHW4NVxN9RCO8wS80nN75NfeVeO0lhnWHewLPgAd/kv1QvwKFX
PDK+sXB83r4Ap1BmJRtziqYGzN8hA62fRr0nSnPvMYv/1ntl802fnBWV5UwteMQ6H5mLWw326DN1
+ByOzKTLKEi5k0NsatvvwVT4P5scydZ9Wo/w90zazPV+LHT9i4bhxKfK73p5QHsuX0UeZ7nsYjNv
Ymp53W4iQ2puemmP0lQhjRX0xxHDXBgvUg6m+6mrZHtAFce/Rf8uRrQIXbkg1AtElcLZhtYQdmNL
V7VYOir4rFAvHWpkZmhWLWgm26tUu2pzLb+VVJkbNWmZ6riMQ3K4SmTB8GVsVYf4FR3F7nIs3MEN
3aDM50sRaGhmlMR69HZGS3UXihm491D5UJPQLWZD/LHk6DwFchr+cfxmqS/SCpO0kPglwBm27ZyG
xB9hHei4Mh1twSTXuwpxkZ9xGZvfGRvibId6WUXarCAoRA7yR/d9hWYTSmFVDNjZ05LfjpfMazdI
ZkyHXGn/yiQUGmyxpXopcLj8A7rAvF4mE7So1hYi2LtNUKPpPpf1LdM+I79a8qKuQnTadBA8VtJ/
YcrrpKTXGEVG5lxCWx/Atyi0lufSAibaUfl5meui0zdauBh2tmi/1E7S6keBt6HYOUMPjHXs6+Ur
cn76U9Pbfo7cwoosWdgMPiJOjH5DUKYy3qluFJ8Sexp/+WY96fs6aOfv/bIS+qQU1ZOmpOvsoS/6
WpS6hSVR+3LReuO06DEguLGmpwPCF22sxSiKozIx49YBILUXdL398lBIYeg7G/mwnjkuxQQWiyno
E1nMU0Ne3Zt/7KxvuyimB60o/whxqMBpfss1YCCSVDuYAAej2dwCyquC0CW5MahmCqRF0grxJOxp
Gk1cyl4INA8RPZzBCSll7+K01u3QiBMPjcFynH4KRvvWTWrGwUFXbocExtzK/KbR3MEL88xuv7VE
ufvGTf0mKlOpbgEc1c8IpZiPCihGs+/KKVY7pa3tm9FsgwdkstLHPEAnLBppjPzUmR3/7JZhNFdR
DfdbRa7mhjN2ywDnAZfSCIYIHYTSl46zQ9oKPsDUxdquNejFrDZ65hPETrFv20X+orhRlxV05irs
qnkodmmqgl+k0viYdoPsD7W91MA8HJsXM3Q9MPF29Hx5SBn984lnDVJezRwMTLoPHDqsC44kQn0S
gajGld/KhR5U2KeWDWzJNMS1MffB73kcEmKBi3ZJqHduWqw6NdiuYwyegiWwXaHtLFrt9a73nUE/
dAlo7Wv07os7Shvci9GOBZhHUZCYZ+6o924KWHIIXASwvIGMbnKbjuEINq00sPrU9upDYtbeU42g
Glpn9HmvmWjmS+i50/TAIYsfJHPzy1oW2eexTgp1vQK6XHpkRvtMHy4/ZznyzmVNsarDDH7VObE2
lzX5Flo9Hl70ZpVbP3swB1Fj191L06Q//u3FtLZiX8VNUBKA+f72wsBHpiqzkXIHid5hV3DIkbUR
y7mL+TQnWN1iwbmS0NEy2d5Lfcygglk90Ag1AhZoOTffS2MxwjTW/CsOVXdvlv5wLWwxH0s0FV5A
2HB4cNyL8C5h7IJM68U0AxMzAZ0dwU+8iAZZ2Yb92J65rE8rIDqBJLzgliFtrpOAty8FyExTYkUw
Rimz/Z0ZA9on6/Tz33R83E9qCpBzUrMf0cJNbtNsaq6H0Vb/tvDlR9AuZ/pIKmMwi3j7IxzRWFya
zCCqytSOI1Y3IYZDL5bT23cDbfwzpc1p5sBy1L1M0Q0+1PaZEdJqBIxmRPDSwbqD/Vb9nOyluISM
ALUpyM6ZmKwH7G2mgqYNCUxAkYdG+3agVnDLoL9Ca87EjxAEXyXaUKvq+bbW02QfB7F3McaL/9DR
Ht63fszd9/HOP6kzeL8Ut2RKSNXwfje5YuOjMbJMkKn0xmt2maq8K6tdvB9Onv8eEET9NqW28/zx
mqfnmjVJy+gtYLRBwfT2m+pamaKH2ExRnBU5be1MXE5ggICiJt6ZCPfKUt+8YAOHEUSzKN48c2tJ
g0mHltpMQiK6GRk6giCVplC1tvsyjoGncO0duhf6DiXq8blDB9pFQ/ZmiWOudqKd/SDSRD1nWm5+
6bUECBiMk0UdB0cYT66G4mE4Zc4d9Kf4s874qwobp4K/ZDUtDQENMdafS42qYuQCKD2WtBGfahGk
P+DuJ0DxqJOvR4Seb5ds8NODaQ8O6DncWO79OEes1EX93dsJQy7HyQnKbIepUOLvZZvXP2bPSLN9
pVniJ9bB3HzlNNoUbDZwqF7LoZtkWqWb0ahrqXP0rGT4Q199RDGzW9Du6kdEcW8H4Fry81ClfhXR
gfMCEBsD5kASMuG5tsE7Z8tgl2E9YaAzdKKcwsy8R9dKUhFN5UtVuebNhHXXThtGcHfAec6Zyb6z
HjGDpi2FHuiJrdSHbwXZAhCNBCYwIKrOdoz0debh1acR2XZsbP3MNXI6zqXugBZDD4u/HYbMJlrB
23I0g/PEOHfB4ZM4jgeW1dwBi+p+NH0Kc7npUFNyjflAS6xlfA3Y3CvcbyLQ5wtAiv5+yHUL08Iq
/x9W7f+K/H7n2GH8Afue6pf3stWy0OToB7VNVSSNKXu2cEgK837w6GC57jlxj3fCyqtjwjpBBxS0
ZR70uBGmmuWx1qqKk0kpb4Ra9GsgxZJ/xT0wZnB/Jni/ahBtDju+PaBkVrIDDrKbwKKaPM00hycc
0gBKlJxdN76uCze1DwIxW5cEPU6yA+rJ5nMqNeiTQSxwvO9Bve7SLBvmG04k19yc09AKkWkvfgk/
tkoQLLl8Bo/Xf3FoweH929lyOiyVxO2ri21vT19O7fFcLeRRILv+Bxw44BalDb1/JqSdtgQp7Ffn
C2hf+KzwKd+Gz4GDO8V0+CLfVe3XjI7UgeY07HeBLPE+iVvMKG0LwdEBmGKKXTTkbq23oda4GDuh
RXDxcTg/rerX37NKlVFz6/qWgtYaIg5AygPSrTFTIYtl9hQyFkvO1PWvTP+3n3dldJEPMtGC67wd
ULbwTwPRjWOkJ3OGDKze9PsZVPTn2atHI3RrELtM9vL0x0IHqN8Z7jRKuANV8gOtYLsJy9hKL7M2
dgSi0m71oJNbeFcS90uwlRxMieLOPH2mczQ9Z6Wmt9GSjbjH2F2KqgLTYdRQYgao1ygOLChQ127z
D5Wv8bswJ49iXHfqByi8+Y03B+l9UYIbD12t7+KDr+sA8vMxls/GIgBTFB6gxYjZvvunjFHTOsyp
TDgaZo5J0sff57V//ua9AeFkzModT0Mf0Ubr7YZJes/P40w4EdB1o9m5GrxYDaXxkTn1MgAz9Yxn
mnPmg68hQ45U6dBWV4DHq0e0bt0HVA7q5DOpR2cfYiaI6kaLp+pHPcOExj7Ho1ER8OvV3utk0HxB
2kV6e27U7H/8cv6/LMB/rfHxf5cFOKJv8Ov336oA6///H1UAM/hvhMBW8Q0ajSb3HKfzP6oARvDf
K7WIfhtkN6BFAfdB3dCr+j//ZRv/zSCTG4BYCZyRNP//qQJY9n9TbIF5CsiYVvCM+W9UAbY1xOrP
AyqVeAxZHs78luQ0llS5GmPREIPU5ooItHxCMzC9oHfR782lVXe2Nw6fRWJpx16p7CIbGudMfNrc
e6+/gRuVAhly+ho83m5/pOxHq1r1s2dlQ2dbdHmHXAdDphl34L++y/1/ztTf2gCbUPi6FO+Vp+WS
BSS3aTxOwGAp4QNsxaFL7lz67PRcZIdd+pl1NkNpSBxQ14ChMnCkNIPO9PaZ4Hn7o6/zTM2Eo7Fa
Gujuti+zI6muezd6VW7Dl5Y5DAGwo32Emq6rXUpPzb8cZ85vIXo6jzD+5Lyz3FbIyF/c4LGYjcm4
ICEFZyLHHnQhCO8UuBbMaxqGHr2Cva7JgB7MaGWQDQpXvEyZ6ewbASFm5e9ZGG/IfvzHq6GRYWgB
MH3IC1gFqe+tE+d5cub94iMLGBqA/6/beiXftqQ7K2sp9dJ9qy/CvvIyrUvP3JwnX4fhzUqH9Az+
Sbq53QiWWcaehh5bmky/XDkliM1rxZlbapsDkuHqnEZKZgsiHD6966/4CxEhpRrNTCuQj2SSf6El
9ghJfoJqz+55CoY16dOcVUxTa9BXTgzj0+hXKPq1lRkWRq92yHwbUe8LAwgTm+nM1tlkxfw8ZHnI
wVfxXiR8ty0fxOR6UOn8vKUz/Z3oXOwIhIaat5Stvoc2rD1+vFe3AIp1xRV5sOorvzaZNlkZ4qxO
ZsXAAM1myJ6MihZCRF8buGNTyl9JYQv8PuyhevbMFDKb5Q/qJ+BXN9sbeQYHwRud9MrsA4jBQ1G5
oGpbW8P0oBTzDyriVYLYLGi86V2X0mITAgXKjx/hnXdGn5/MBkAPic4Wcgv5NUckB8+nVK+eMHft
j5kN0UH19i0SBv98vNg2XPG66AyhILWWrCjjbfYPcOq6XCwPMdXCim9jJBiPVV1CftNi6wyZf5tR
rZ+GIQmTErD7a2PKfLtXMXIoNFdpcVgPuPTu0SbE9XTggO+dwtDmCwkHTDE1MLocUped/F6cNrif
ktn3gOcJwwn1MtHlYZXT8C/h5BVPXTB5927uMVDDMMSC2NwPBQ5DdglcQQ/m8i5B35GxupMxU2Vy
kZGzZcNw3ziiteGgTik26qbZa9Ecd/ocjdVAE7uBnXyP2kAcfOIP3c/jMjs/JwcRvdDuNXHV1C02
QVXSEah6t1mQXiEzvuvYJOnFQJd8PH78mbZZ1eu7Q28BKNLKRDj5ToUfSDRZW75T2sTQ10xRMYMx
pxSThWlwnuqmbL8lFe21cOl697gMhkj3EmPWTy0y8P9MME7rMFNW+7Nt4E91Ve3euzJ3cbUh4wqd
fCzMQ5vCbmybDFqehFJ4rmDd1GmvD8EOQFcXIRuatetm/CtY4XGBKgKSj6iZNjleQ3M9IMsQN7sk
6LJIr1MPIXosXo69I/tdZxsT3kZau29dGUcLzOUylMngXiHJoJ4sTP92YAJkvgMWafzL6eF/fiuF
3Sqnxz2+BRHFfkucWQNrjmDoDjGtEgaAl+8//q7rzflXsswqDGxpFiCjBpflpIQX2eQmsWxQGhax
F9W6N90YMoP8W4mm3dMaxCLHSiz+yHfb+4/XPkmXXhenHUfhwam0ttzsrp2p2UpQ1n2Vzj+la2VI
ooj5Dj5X8tQkaNdHiuuB67ecZKRZ2pTtqDrUmd9xGu/4BYg+ErERcwJE+HZXeDJ2NGWTxmgpjK0U
UO2N00iKprkuasZmhnvmZn5vQeBpYABWFViy0rcLTqieDZYO09ZE0H5Xz4170buyRZ6jM8Kp96oz
d9IaQ7cfmQeDUgAeIABJ+Ha9nm2TYv0Amr2k348PAaM/0rkz18a7q5AGOmhqgH1+xXj8dbjKKQhA
z/NUaRvYF92o4xujG96Z9PbdVUB+gGklMTCsTc9p9GsP52ieJUByKnJgAu+weTrn2PzeKsgso8jB
iI1zsclsq5gQPayy+IXUFlyGFrz2+qQ8c/jeXcVHjYEEekUubL6Lg5G67uNtFXlCQTBxequ8GHs1
PXx8zk7POO39la0Db447dgs406FWO27FhxmLcTw01mQdBP/rscgL95JjPX8N8pV0Am36zANumzcc
cPgINAm52MGVniCDBXNm2UJrj2ZwpHt895pHyBDqUKZzvW+WAE+Hol+ipVf1Qdm/ujJ4JAlarZmy
5syhW2P720PAdAcUF9hWuqQIVr49BM5kdllqwyjgZYsfiWxwy2N0iefHPJ2Z4mzhTDw2xQqVKO8a
GC2J4Nu13CxpJ92uwAZnS/CV0x50YZ0r6KdUDrYduXU2egdcZfQrmCWZh1RSHt8AF2HAaiQq/Sr6
0Ys/VfwtD5ONo1WIsIejHYC2okuhWsUQbV6yvooCq8sZ1g6w60PNKLBR6tTUJaHR6kAPAETwHss8
cI+INFgXtj+cxTOevlebTWWvnaq1SPPWTf7XsZ9aka5zqgBcIml1nVgGflS9ulgst9p9vJFP4ybp
A5hJ4GnIHZkn3MseOJdt4LSkVUL/DSujv9F61DB7M/jTrCY4Hy93+mSwvmyT9j1ZCntns2MCtNys
ZWQ5WN3IM2hiwnWyp7GldRA1z0TPEwV8ggApt7O20U2UWl4vy7/eYzV4sV10eRyWZruEQvfqq97v
xNUiyvgQL7V+QCzM+1qVvvmgsPi71LHp2RWGU5wBjZ2GCyAjTMdW6wle9bZutAY/G2zJ5vWGWTyb
ydgdsxWHG8pWWirEEGy5LEvd2RtZ5ZxJ0U9f+RrXbUIGRetpzVrMtlFV2LmFaKzaUb5Q12MViq6b
Np174dvgCz8KddUVcgjHFAeLTYhXMRIOnZarqMrVL6O2tV3smedcel+v8r+jDoUGaGmCO0UoglWv
5fNfXxW9w8asGl1EYoExGWpeEB/n2KJFNMwTguiuVTjWxYA4YnapuSCtImXV2rybhsmA3Z0jg4gu
PIzxiJmhjoNhW8sbiVS1CBGqGbzPBAO4+7WDH2jU1wCXB7C5Sbi0y9jcQ98pxKFsKgxL/93Z4Lko
cRG6s2ipcSQ3KYzhuYzp1CCj3FuKuwQ06mGeUu1msJzmzDE8/VDwnkHSUbwDpTe3tr65bUMjXzQR
aTCBLyZNC3bIHZRnHuikwGGzM7zRkQYFCU6NsDntc0oPR5UteC2IWC+IIeR5SNtJyyn3nPHTkDuV
H+nBoL70Xd0Qz8FWAWUo0+5b1fUonOPbs9DycTNTD6uhWX350qxHksMeK2en1VU97oSKWyscLYvR
qlcncMTUksfn8suTxJpngbtN0wATaqRYtu4VwZj1i8zzNurL/NEIqvZHNyqXhDbzruzO5uqdHPNh
ElX2GKeDvHFNYX36eIOcfjUO2Dr6RCoQ1aWtk5GqSm9gACGiMR7KQxbHgnixJGduhHdWIQ3kCfls
60KbQ5wMfZ6PTd1HhqRmESAxL4d4OCvn/d4yHi41jAVIoZHHf3vHpX2TZapGZa/yJmB8iT92mDh6
RfvFHuzpxRu74VPrT92D8LLprs6L6UlMrjUeWxGIIiQx83EM1kiEQmL/iJ+PL8RxKIX+RwK9v10p
/O6hKBc9ObT5UH2P22GcmGaZ2Yxhm+MUEaxh74n+9dDvZnSb7nTIkOC20Jq4ZTjWPzdlDR1vjOey
w3l3mm6XorV9nARnF6ubEW+BvMum/tKZ9KmK4loOPythLb9QwsgaBPEQxgtB09eIYxX1zkgq76yn
ypqav42FKxsN1Ada5QyhV3HevzOFYhkofIyphaHSjc/Sq4I/KvPKi0zG/qPKrGLXrjgJQPVB+jPG
62BXc0XIMFCLEmeO+5aFwdR6zSEQEubK5aNubYBSowqWvF7d3MyHIg6jfgmxySAXn8+ttCZ7bx+b
ThoNcnQcoMGyh94+tpi9oUo0BrSYaDrqZrEd8Hwu+gJ8lzb1MPPFG4PhmGfX816YClNsF2CKea9D
FXn8+FSePjZxFHw21QAODivh+e2Pmbo0jmfPhAY7YrYQQdOCk5x0Y7CCIzP1p/OcDpQ4/o5il+mZ
ec34wqDjhU+RzxWkZ1+Zf9iYeQpNnbn7TzIgWktcK7ToyINW/eZNHV4hHQJuuGiiZLInFErmLN5P
uY/wmCia8jKTAaaTsBKa4LDMc+WEPso2am/jq3yNj6977o77T4a3+XQEFt4V25ZZorcBDCrkzfsk
qTCHMvOOCQ5uujQPMawyDlM5OtmeCsL/bKE21IaQfceXvK97NJEKT3upsll/6lEcf7ZrFyPUYsZn
OKjLp1KZ2Bhhwzg+g9ydHulTxY8xMMxiB1/NuMXM12pCMmoeaGKy/WjHnZbcNx22g+FYaW7DlWLl
/pUzTs4tmHDrO0JL2h+0zkrk9UxHlfvAj+Ov/Yw5WWiK2rvsUA37RfbsC64me7L2qb8gAIY8i2VF
fpB6dpiSL60w6Sr/ueIprmKGIzOEiAYXTI8u2O/MlOOXJe/teG/ryWIi+uWgRGURVb6NwZgsh9pL
6+/SIdrQlzbSMVQ6yBCuxNYbDoacnV/Sg6eNjA/Wl7ucdqJ7qJ1ZZxLQBCUqqo0/rRj1qh9vkPMp
s0toBc53ZHLxUHbctP5qM8EgTiUuYiRBUhYyHMwRqRyExBBiMYcUg8lcgi7FMrRoA3gP9At2seMF
T10NN/+YgRR6UOCVnmIFVDxcmM+hW5/OJBRNrP4vZ2eyGzeydd0nIsC+mbLJVEpK9bIsTwjLstm3
EWyf/l/0NymlBCfuPylc4FaJSTIYzTl7r13cFHMmvxksIoSauKL43eqT/OGmC1LfWKRTkKiDm4Z2
tda/1NkGNoPxYTmYSY+O2xuIqgv7vOuvPIDDyEGaRvndSYJ/SbtHVK3kCkPYGIFyHoSl0/0o6nKM
fV2U5NHKsVkVElEm562x1vl+ISX63nKGaYrchZmfCvEw/MQuDCesASOcgHLty5+QqNqFSMZ1PdZF
Jdb9OJDxTUGp/p4iD3gh1BoDfrL0Wh+0Az27Hfk9Oud9W2mIdTMoK181KVgf6RhxdcQmDjZtnnVg
z6oXE5+LpKC68SqgRyBHDHYPatkM/Q1G24rcq6JM2OmghYdw4MiZmBO367CPxvC4UJ6vnhbpTUfW
KgGdrCyVGJzfADoVquFwvStKsUU/+7E92IQ/mxTfbx0wbbToyEN39qOLIcefFzKGfcgRBSnJdAdC
kpyJv5ajlWm+o0rT9IuyMMadXsIKrGav3x5evUI+0aQKD1pdHV9dCGeHOibEldJ4ZrdTqsKZd3MV
y6c2U6AGIrxNvzd9K51gWtfxRxWXmJFsZ+7S3UAc0XGC56xfE3uYPo86Nolvw6guSmAZ7ZTDZzRB
QBDMmiTQqUjwi0qnzdFNW5y/A9iLVDvG2fb6K2rd7TOR6qSCaKNu8E2i/L4vHSxQ2x5t+T2PLqqL
VujlHq3H+FRUNSp3pWWrz8+p6lc5amniy9kR14nrtmwPxko5aJnlvJbYxr7PrWvM/rYHU+lk5JIP
W5NWBarMK54GdbHNq2Kxpe63mMKvxwmR3r4s2Ivi0WfuRT1mYvuTQtVFSNbd/NpY6QJMrR2Xu2w2
1RbCYj+Yly0mE/VSJ0JOXqnQyum55oOxwykAiLcYi/oh0924OUytMtshX7BnXHm15zQBR+CRDXbP
+TvshPT2UilASFdz2U47Yc8lWeVkMvchbYTmuJQzHZJ5yr2F0zdUhjDLY3XvaRtcLc1bdPuQJdP3
mSTsJKrdmARtfB2Xdu0p17pBwTBYlLh942zlcFV0BXdlMsIzpOPDNrlwK/1XkpqmExitopDH1bMz
8TW6M8eptF10N+NsIOtfci+CZ1DPdDrrPN4NrpO2BzUFm+dLd6zaC1WtsmcpdejcgBRo8YDeKYyA
KZyEd4PUZVKmvZk05qXKyspfUhQNoSmLutvBybe3iZ/04WhuB/EOSDwhvFmfDPIeK1uqF3NXqF3U
GShvoPktv8vaycqdI6Xx3ZSoUoIhMVg8JpF5YLpm3auigtjtsGz6dQyramlUZkanHnyJBrNAIVaY
613t9unb4JBXdG15LHoX0kUpH1hyoscDoGPzH3BKhp03qA04RpZdPx2y9c/a2NPjrCscZPXEgvQ8
23SotGUlKMrdj/nQPa5qbu3STjtSiYKCGY9XTi+oJVTqTTVnkeIkb0rrvFWWsq8TOkZ5PIcVnzux
2XPUovCsiuGpzpy7WdZP7siYoT/pr/Vt1rWvpVkcODViSyp+q1m+w3t0sND3u7SZG8u+iW0inqVX
YpbYcrJF6FrQ3OzZ2zup/Zh31YtgcTdbcbVoMYHIeXYzLeOVZZdvW8SA1TfHVXtthqciqSIXCr/E
1KM5B5O/IJZsV8o0yipjx8rq7BxwSCFGEI2naqOlMnrLTyW34Sd1bPxIgFlu+SQQY2L1dlBA5UNi
SYeHuCYw2qdEMV/Qa7iiksq/a+DUASEL6EOo1V0CjCdUu26fOeJpGKudmvBhDFVzjKeSaTflLTnO
vTmXB4kJiDusiBHpX9hvPAmloL4o0+mHWjv9hbo4e5xTP8DARp3wjoluXfH+Hwy9eraU5sJCFggQ
EHVUm9zntnOwimc3ORpW1QPmtD2/YqW7YpTJqJ3+FF1y6bB7jyuPtJ9EPmttcjRTHdzgPK17Y00P
YjZcupPTYyW0/TQqIEhN59CrxnMs8p/oYINO6hZE1XZfT/oupsnjc5jZOZrxfVb0Owh2RCXQnVEb
9VHPZIimuQ5a16J+DVyA27RRHpPr0qSPRjr4ae4aqGzBiFTpGnUKUmdjvSNM5/uoTS9K992YNGKY
81+5LN9FTIML1fFRz+drggzhjKXsh6rbuMQLXSraIU8044dL5iGLUB0YyjRfApYOE0JoNuVruubh
pKvvDQNoi4l8z4wfEz36yVpup8R6gQRQ+YMNJtBWL8C3dA8TNk1C0tnGJXzrU6S6zbupFRfLPN5Q
EthbXWf5RpJTLJA9wEnRhPRDMTn3F43FqICUG6jr8MaHf9u4S3lolrqJBocpjjDah6FHBBgb8lcx
FOOAKDqnl6pVPZuk2emDsamPk2zJnFdjon6Ir3xJGTrmQZ2sIzIKXN/iYoPcXLhtf13A5q0c97qz
kBNKcMI+OKwbOy9WFmyDNmo2X8TsY/apKN459hIcV/W/c716Atvz6vQpYDLxcxzR4PmibR31MCUz
py3sDDjA6qaJr0HfzN/s2lB+6KhD3iudTMkAn/6CbY09CLYmkaMOKLXEuyfzXc99i6Mie0g2WF4o
xdI9zB6+4IMANgR+R10WJ0iFronA7huR+akoM5yEuly/52ulxWASF1BtYwxQGIjfWNxgeoIntnQU
z0pjW1uEnjT8PMe0f4MXtt3QyIHMB17fqHsJzYKGRUtwkim07Db2rMzErtFnKb4WR3GCwd0kSB6z
wdtMT/sNDSFWU2mI1Yzcalwo1Dc5EXkYkqfZX+pUUwiRNTpwmmyyLhfVjZdIXXtJmNdaT8yRbtFA
Y84M7WelmvV9p6fzg2lPY74jkYXCP/jkfgq0sojxxYt1csOud933dMjTH9IcMVXNRtPdA58n1K4r
SWoLetBtTF/wOGCMGovrj9SFLiWQQfzVxlqXYbuQ6wlEVmK4y5w1btgfFw3A6rKkBGL2HYGEM4vL
g5s3/so6CGtT8UQEtBN1al0YShtiAByR/kyDRRSaObMNsWat/9UKc+ZfqVwbqmmHhxGlg43zi+Vk
9tsFIxS15xbReDq1Eygi0AV/ltg0Kj61HpZy0pVEzrQKjobQmFD8soxM7G4nvagW5twyH686BzCn
v2ij8YA2U21uQMWCzVbZozkRbankysv7TAsNdRIVPsnB+pPXHa+v6YbkxRxdYMOWU6ZvuGm1NiId
u/+mSG28bkAkb+qEYaH9GG+0WXUVKk4JXeRHx61Y2m04J71fJA5JigCJCf2brCnpgtbpKsYOqt67
lSZmF2VARp9LouKSkMNx/M3pRP1mKZmu+4pVaz9BUHv8z0Ftb03K4sdiMbTqUI1rxbbMKBEHZd3W
2EvrgWBmNptjctl0FSRnHFIeASaiQ5dAAVe9phYi3QtKHkUfJCSdPBSTVl0pXdm8OEU73kCN5+bJ
zOEp04dUtmryBJVaNKpbIvRQNpHcSmvKamp250OB15XJW/eAQa+s7O4wsn0zrcHzArN0YwCgcZsc
4ARm3xOy2sZQyTMHxCpxdUxFujG8gcBu7tQ+N/iwSVT0bT2vvk1F2eR+Xm7dXbQ2FgqMmK+RLJza
/Z57CHVIcnCrGsZvOx2EoZXbDkmtrjJpZ2pgUMjSwKTH2b2SiMELqYjRtyX6K7+N7clb8bEutnFh
rf140xuVixezr6c3zhmQuV1jlXLXjkVz1Jwu7XxoRelby3/wHf+qU7EGu3oXdrTaKcVXjcseghhp
3+FpyzstLuufAL1p9o2Dov9s7Lg5IkMatMAbFeppChvvXwob5/sMxDUnA6fS3H0lzLzkvORSGWPb
2Q6wTvSUJzpxFNvJddAcvzfV0tgRWN1L30NaI6J2HS3rImmRL94ZZtu3oTOtwy+KM2CWIc54jzjv
6jv+7Phabjhxv0CO9EhqaMpBm4NkQRhnJ/+gy8bp2OTiVfY20QCL2OamnKIBh6DWTG2fSpE3HoEe
pRd9X6flLlGXBJNpY7KjteOCtoYHqBkbwSKWFlgmiHg/11cCkF1Py160JC1fYg/5KzL5mf8P2mVP
H8smBBUYAikAjBdJlnNCjnxNqQDuR7WCcTNkNV1nvZIW0Qin2gpGyZE9MJKZ72VkG3BwEw41HCXa
Gl1Ut6rvkwOzPhzh/Lw07V8ilVc6amDbQ3q5FnFtBrMySRcmEQPATwit18JCr+w9iY1XObb0YIR8
Sqg3Ot4rlVMq/Q3LPZbqkGFH9LThVzaToufXmgUujSEoroQK08gvh82C2wFcwC1hbEGgdZ/Pv9x6
Ye536ylmZwte5Rs7WkVEmhmzy0pWa2ZVSa30DnBg8pSotnhuRJuygMGHMSMqFowJ0KIs3NiEgYBI
YNVyl9q2aQQTuUQHxlwBTqiaW4z7U7EIHFkWPDMLvN+lJlGGQl9wtCnIMSaLcFq95C51Fmjoer4o
dKFkgaNYjBZnEeE1o0tskiKvkD0YZlRWHEbCNh2do2rmyuaQ7pzXrrZrklwhuPxcmM/03dj26isJ
KutvfRnbtziJTXFY5845yslOHd+Ykvh+STNP35dLj02dnUQXlCJjiGEla8swh/qNk4RQFipchpr/
1spBYzCkXbaEgL1pl2GsG96A1GfYv+F6Z6E5b6lroM+Fyn5ikHujHHs1mMQ6iAivyLpElFHbnsxh
O4YMA/TgnnKAqV4uLF09n3Kyij2hvGuI1D8Bw0Y1LHKB8K9+moyGEjWU/C3GFesXJmaCqay+ZTDY
mPZTmH8Z+Z75sg4A1BWC6kko08rvlRysd01lkWF9GnT2zGADIkWhjI2VP1v35mo3P/ICNkTkzGMV
LKWydhdDtRS/qD/aR2Mu5E0jyEqgpDG2NoXGfvoJA7g7jolHkQk54V89gKlU/6O0hiWGltFmQKW1
Rx/iRFqjE4PdxIBcAw8y1tVMXuORw/EZbcSnVgoXwZkIA49mhUP39WMBWhs9usg1p1OOnlnUlzyo
omrOpdZ9kiVDGcUeAzyH0A9SiE6lNXDaUzihog16AgGOBDE5rATCfCHfQw31tNSu2twzbo2asja1
9joiau5JH2bqBOyOMcl4VrgIwVEPoOGZjsBpk/v/fpuNBdvb4rJPq8pz3bh1xXY4IDgAhn/dpzuL
3NLazefoTLn/tJe/XQqIM3YJF98EXIWPTxuFRK73cdIyfUwS5pronT9eY7JzISkB8cjYhNa2wWty
W+5sKCOBHIrkdSVLxk9QTFv+6Ej1GsT/EsFRqy9dqVLvyik6NL0eP5/5uSf+YMSltP6RsuD0R1ZO
E/bjz53phZdaCXFTMeHDZvnGfXA8sZt7oR+GLO13KUEcIcRj9dLmx0dsJgao8/GLVyUQc9m+PFCi
SjjYGOoRWJ9u+Gtlpgj2XRfHKJanf//iL0YzqnJGj42GkT7BSdOYXWGtgD0gtUTxut+iLr23tIXW
9z9fBR8pJlKDV4iA+aRxpkLPBLsFoEWSinJNYVcSKSfG3b+v8rkDThufcttmXKErZp+6wTl4eI2T
NTWsQb32W1f3duiJ+3erAsiA8Nw71jMx9StxWn7cNvaxm7fae6VXZuGjlVV29jwmYTFrzX5RsWHB
TVbWK4p+6WVZOoIADdd6NEnpihI2r+G/f/7nr4pfj7UbKQfaFZp6H8dO1ujCrVVcZlPG3oH3pVCu
RB0oLPG/CuT/DlPS4BiriJ7UUzpXO5XaJCH7I+ponF2TJUmQePBNF93+1ZCac+4r/tQ4BYanorHC
WYRa1DvNOhtUhcM8sdWBTSjgDaZL1ibT7CJ0Bf0BaY6163CbPkwO2ROUysgRdMZ+T4+6uvv3Mz4V
YHHjyCNwlDgEWKHXP/k+VUh8s0OtOrC0Qf5WchFjbpnqnU2NjbJ7bZ+Rfnx+pyZaUhqVFHtonp4a
jOeY7KV+4fzkDX19a5ui/l7BW7mezCI/sy59dSlWi23Z4J8klX0cPi6u8QFRHhWEJGlMnIkqCQMx
dXC/xkV/5lP7PG1woOUxAt0DhMDNfbwYp6TZMFiYsMFglnJ7ko/TimXg32/rlGi9Tac42xihLAEe
srmTeaMpptzNCc4IlFnGZFt5VvziIjOLI32sV4xUhaENAX8GEoe2DtlMygvCEJieCjJDp5gV9oDt
2N3oK7Vyv8eOcqsvrv00gtBS2PtX6+DTfUi+raNqT2dmvS/eCLYvUDCsCRZSypOHpLRZRvEihe/u
rFaoz7Nyk9VafR1rg/3t30/q87jmz7vo3dgx4A3QTzYl3Rj32rKFT7WASi7SvlgPilbBBQKNHRRG
m5+Zq7663t/dFtM665x98mLyuInbgTNgMMQENk5DsuVt230EMsy9zVZMQ2e2HJ8XVhBwaB62TRfC
IHN71v+RoY1SmxxNsE6VaLM5BejxY6673dHpNWdfiIKy2pDIx0VzV+qmdVGe6+1/FsLZCHXQ9QE2
YTBiUPz4C0xO4BIxbBXYsq7e01zzrvKm9igNd4plhslSTAoy2Lkn3LUu1PfeS0xxXbUutFSDzzAN
4LbOCwSI1n2xNcJc6Kz0gqInmKSOfXtDbFZbLTCdCFKgRRD3ZfrLyVJ0AiKrzTZqXFPYB9qdKslX
S1e8GmwmHN/MoEkdC/KK3IBuvUmJNWtJVHBiSbSI4+WqEw4F1CS04LM8pkC5zWgsJudRG1YEXKjg
7IqfWOsqBCFvO6CiWLJ8qavUCBE7JN/gP+l/1immoJ6n5ovIugw42ZCLP8TYijeSOfPhAlnIDCOj
wNcYVH1l/8a5SXyWZ7hzF5ocgr2XsZcNqkhdEgvjqY2lh3M9wOSw7Cl7lXrdvVL9kMQKxQSgsMrL
b+kgKcouTQ4GwqPkp+8agTjsejUWdn16YuJbYsOlpTDhLOmR4GCW33s4JUiXe8vJqW1x5L6YqC4r
2PXSQQmydZQH0breu0ksxUOyIAGL8OKvr3OO3t9X5FprO3WZKIjqeKRjfJFjRsGc0yS0OVrfZKG1
3Qsgv+lZN5tRoRGc03PsRlvroL1pHJ4nlDKJ389EL/klaDpeBzFuN2ZZowlZ6nVOQiTjZR6MQ1o/
FtTDqPtRpLzm7vI/5CVRB5RLNSqRGMzsjzJU3QFhfU+tlDTUpzwxVs0vJje5ysZS+EXb007tY5OG
i/Q6E1Jb7ZRvmnBWcies8enf083n6R9qBgsoDCa2ulQuPn4L3axnXpWlGHqsWUS09vXInvCO/fsq
f6f3D+qVjRrNNg6RFBcCq/nxMok3Vqg56OlWC2R5AXjs58Lz6f2KxuKB43gWybVsoxmDe1B3WR+O
CH9RWJJ4QJnQucpdMR8lW62gpZGa+ZpI1GsscEgjerD9surlJQf1NiSjq4OBR7nk37fwxTzJKY4p
i40PeNrT7XUb163JV0aaXVZbN8aUJ2Gtd/1lYsAPSwyGzr+v98mvgClniw5F/owrCnjzyUIwJY2a
kjHFmhMSjHRhfS931T6+WP+Ul5OkZXvmFX2xQnM9BgDunI0xexru3uT1OOhD3Qbhj8PD74fDYe9H
wcXkh/eTf2aD83nQfbzUyXJK96xSe5gVwSxe5oa+iHeWbPzF6/pwNydPb0mYRdXtbq52TztuZb/f
/3m8uj9zI1+M6+1O0LZi5od/Yp6osppJTRDccpkuEs/zdRcsd+OFdVXuQL4HTUCKwB61yYFGfxKu
d8rOe/33KPm8MeHa+Ms5i/ETPnnmKM30mLtbhNkUIv05Ht0D31K76+XqnrnXzy/t/y5hMEA4nZ0a
38m9MZS+I8Zz6fTkRSDGZtPv/a9GBzajZKSi4INYwPA/tRrqXUWPlgwd9olZ+dQlZKotZk4/kwjB
cyN+O4adTEoQplXGOwYOKgpbxeI/O5HVnmZzgTwVIEwdLmfUMkE/0s7okKAQi2eoyY+yUsiBwwmy
y2s9HcJMb+0zGPOvXiHWeEDpsFM5wJ/+ilahZ8CLpOCuyYhm43Qw8/qb16fqmSPMV2+QdgCjhKIa
QOuTwYppLG/sjJU0B954QKa8Hsj0Ms5NXNvJ6+SxaoxJ6hAeRaVP2lqEPq4+EsABMrUah71DLskm
LvEkWh4SjCJS07SnRhZwa8Cuqa9Zq7qPVdWmj2li6tf0e1bKC5YjUCqVmzDFoq8m/TaevF3SdOQB
/Psb+uKxwKlCs820RxH6FBsgctpn6JC2MqCgrrz5O52m7c48/K+eCspUh0wK5goKNB8H26B6Qlto
K9GmBwgc27VznxqjiKBM5M8949NA6jCLM4Prq3uz8SywZlFHYdv78apu5yheaVDitNLBOnid04YL
rLQz9/ZZ5M8XS7FmCzqgomqfrh0ZmU0TfcwiyGsz1xHNFvkcJGaXcyarbOFRjmhTPYoNMgMJlF3R
GLt5OV557aKKM5/1F9+TjokYrZLnsbs9PdAoWSG0v1pmDst56OoUkZGoLntX79Pw3yPni0tRHNzi
4VwEqYyhj0/XQGQ6a6mWBbpwnF1NaqKPMuqKbt//rtzGdQKmwqLKgzsTKuTJpRBBWez3mauMlcP6
OiLMwibd3irUfO7z0UwO+pr290W/2gd05vQZldq7+ff9/j18nnzaW+GPQzBzFfWQk1/R2jOKG5fz
xywLW/gLktqj1Swm8vFYtCFRzX/6OTWiJCnUvaJP2T2flvk+u3OxqU40/tF5oWgqrL9NaR76Fe+n
hvSk28ejwQqGJmQesSbRWs7LMotGddP3VV3+bV60c5i6Lz5JoGUI4embsbY5J3cTax2eYG1hfDTG
8o0+h/tIz/Jvrl0eaerkPQNASM88wy/GDK5kjWQDlwXukwO2bCSS44lFB/AGuo0BZpUYOoR0bqqe
OelyqGZUnLwvmii0Hoh2wLd0urun9VykVZpDIu7Q1/iWNipkaqacZ8a8RG6mjg0ddWGqiNsQfRdP
WbF6kUqE9D2IXA+BgBEu3qBc90OdsXnPKjUOa23Nn1Z7UyVaskTVOWyq3qjLp1Lssf1qZqDGjWFd
Jprn/NSLRvvZ2qvxRraxVkWKXIiQQOUO+bm2bKzGMR1HzGSiguuhNSpKtXmunpeMoBT0cI1h+/iJ
lTuZaoT5aoNX3uBntb8rRe1ckWhqoZyO1fmm6Fb0+qPbaTfIwxMZmqMOfNyRXft7sInoA7CsNwis
F0f0yHuVtvTbIbefBmlpL2Myt98N5OLd5ottlwfFcesYLmSuD6FTdcqlnFpaknQM8kuPsEVO6zR8
H0o1sU0fx74Ro+CZ+tGn/qlYt00BRIQUJ6mT7g7W+leLc+eS7hwyzC5ZumNKTakLUeK0cbgsruBr
cieSZpUUaiQnW61yscIYirOr4gptn1ehnApYdpHu2V5Ny8bSk1z1VVTfMUgQJ7t1E8tKfLEIpfI9
MS03g70Uxm5RRsTpZWF3me+VSf6tj6tkCWlK9z/tpoKa0TN155FTYhLzbTIVVN+rCQAMsaX31wim
IJSXaw9SDWS4bGHrST3bKaXJyZbR1WL0NduRuFfSJuUexCXCQsTtaxNqdAsuJ6+Kl7Bt3fEZ/gpi
K4U+WRdOc94eSit2qutqHkFUVfSF/YLK6js1gnUNOqFmJUhgOz2OoNWbCDX/cCTkZyH/GmkWErhZ
RRSNJNX9nVJp4d1ya9dOq+qEo5eDx1idCwFkXYwjosm5U0t/npQGKYPZzma0qIX7TqVoLi57felB
PZfIcKyhXZQQLflsRa4yra/tnAwzUeTjRAQwbSHEAzVbRj+tMyS0+oxeE5GBSxVjsrzkVpWLwSA2
Y1JpGRELYhudLmbUqHb5ixmFClvXFLXir9P2qBtbGyWhz4msIg2cXbtbsVN20UAUS3cRYylzUWIL
kQd0mbt1V9kTcMuhbkb7YsWVRblGaOShgTFFvM5AhCG9pI1xtY6KKcNOLZYffa/F46Wlt5Koh8Iu
nWj42xuq47Jt/dXwUozMXW1SZOpJ+g26FMzefhnn3sYQqjXtjTvUaCY9dNX5RVHFE/KWVnH0sOgz
pz6s7Yi8N+HzJSOmd6dHcqgS84JViuSUrM+m6wZN/cvIgvUzxVbTRwWLJEKsinzAEEEoOGElsQfj
1hsKWFrZrCeYJ7LkPZNq/QSPmm24IzSruTbFxES5AZxTP7cp80TuaA6IuPs4fjOXRX4TTkFkHR+T
87tj34HbbRTFFNVoU68nLWvU19Gl9eprKq09HAWx94qQMUbRM+Z3FgKbZ8WY9Ye0mjhxq1NhbWpS
cPfkoKwILSypXeZD1RsRGTjJ+4KZ/hldRPPt32vtFzs3turYo/DrUje3T44FFk5bq1o52aHSh0HN
9ummUtTi/d9XMT5fhr+No4hyICcv7Gcf9xU2FOJlhbQfgPuJwNeGbVAejQMokNAI61139G60vfJQ
XMwX6Q4w0M7bN7sy0iLC+SIMJn59XC7cCA3DmXXyi7b5x1+2/fL/nM761hkIX+KXFb7jl+FvkGjR
b7Qs/mOxy0IMPWf2jV94vj5ecFu5/3PBhobDlG0XrPy3B//wGkT39/9+2p/X/o9XONlwZEuCZnDm
CoojiQC7TgBbdfnu3xf56o3SyoGGS1uH9eDkNjRpSHpFrNYtLcjI6UYmFMM755D74lY4K7HPpkLl
0e08uZVcIJNLYQIFhVL2B0taJE7nc3Un2qYJ/31DnxsGgPLVraMNLxuC+8mxtbBqdPXwXBDONkiL
kp66djvazRt8bvuyGmfMJMARxFOn9Ml0YeXJOY7nF7U4PIB4NDneWLC6/n5F/xka6Azpk4mpDMax
z9UH3IhVG4hB0xr0ZlaM5UdJ0rsJocmrkhr2pTJiwd97MO2jFq8WR8tkzc59IF+8aLqDDgmr8C42
N+fJeCXFpZ9ByqGnEuYzwd81Miue4ZXd1B37gMo0f01D2Roowka2aXailZ6vw1UFj6sa1U8rVZfv
pp0ZC2mxaf3z36/tizYL7MutoAggZ6s6nMxg+JMXRxsR1WvkBdbX9DzQZgqh4R6robSyA9AzMkRj
N3Z6v1uEfLfm2C2julUsiVhbFD+7ys3uCJZaN+23vtRsGWWLT1xb132pF0aFZdbCtOZ0ndLtFS+F
F+/GbuenbYelpBs6gjz/fVva51MDZCaLTiDhCByDTsGa9Uo0C15JbKtFQTu/kIVxrGNiuvuln+7Y
VpMrOla6R2CWsbS/asHsClmwNR+VdLYlCi9jjozJc5WDpRXDQ2pTUQatDw8wqDFImNGZH/y5zEXg
Jlsq6sgoqZyNRvrfeY3KWTfMHh2+clPNgPNbH12DXLPOqYtHMQ4LklpV+7UWa/Yj5ai8w2GkV2dm
pS9KBFChVcoDhF4g3rdOzspDC34ngR9DiWDylCs278idpnHNvpUGe6+g8MrlxyybwvazdiUBlZTW
7qdY6+LtzPPYxt3HQxHHIU5enF81Fr5TlspYwvMraPgFVi/hcbayIYl0tq8S3Zwvc6N1DprbqVFR
Z8udzNP5GckNzhytUG6dOo7DiQpIRPt2ueAkVew8Lbb3NLXNo6RTf2a0bdPo6W+FR4g2i4kWhsLJ
N64CA6NmxjeEIiDZDV1cgdxRjB0IAIDISy/OPJwv5hQP5AqFIo/GIK/941gZhyl3qpi0bZu20A2C
3faik8t8ceYVfDEkPWcruUEh2TLbt5/xn/l07ZLKy5OsDLKspOETzwI0gZZYCrrVWVnhPvM51OSf
SHxkpTrWi2/Rgn9NVtU+M41+fsLE+zEc0BiCiKDbcvJTHOKLyULBcjp4w/dMa1zSceTyzVot4xKR
Zvb873v/QtrEhI2oTKP2gAnsNIOBOE5aiQatsLp34VNztKU7KQtF/ZO705pGVe/Zv2yjrXUOjrK/
s7As/LGLqsfRZQ90iR2jMY8AH6aexrAB/mNFKcrM2mzmK4Q73U9iQpJ7c12ct36y1TkacPmerZ5/
3gFwH2BQNsAa3JrTD7qL+8boa8q8zugpv0sBR4FlWrvvcmoEXVqaRzadHS4HcwxlbuWH2HWm0Cjx
t/rKolR3JL0vF0CaKA2tsXOm8PnFfMPSQ8WM18pAhrb18b0uee/pSUpjUxQN8lQjTpXxuDTJLFlx
HONPtijiQQxT8q2nHIkAvlf0o7f0zXxmX/nFc9Ipvm6qPAhGbGI+/hChqyKfF52S9uxZFxK3FSYs
aV5ReT+n5vxibUKZh2oWDjLirE/qLN3IFswn4BnFmts7dXblZb3a5aNFUOWjBlRm8Pn8kz2rweAX
riZugdQnV0Kz2wun7scDetz6pvCk5xdkBRwUJV8vNM5dxZma++c5mAIYNWnaLyqbhNN+MElNXifB
XwaLMamvxiwkPkJVXjU5IC1HKCmm2rE9oFg1z1GCP6/fXHpTfbjsDej+nGxLBpWw89VoENg4/bgw
kUPG2RXoPfHAzWVDB9nN5lupJtlVnK+S/rvTeW9jPk7PnjoKNRpRU7u42WpxXWdpXYerqBzbL8cF
8YWd9JpxZhH4PCkjbyOLCdWUajmw5D+OIEeM60pGQhkYhVteU8VIQlvrl/+PV+ISE2xTHQaqcNp5
8zqO6MOIL8lNmvGxqBy8tyxM7zO7ljspCF2g+CfklmTmnQH0fIECcVmJbfpcjAUmidNTKIL3Upnc
ggBfcG3EYY5XwiZHU+LD+oO0MI9mr4nnHXbk5bb0EMP5eWx0z1gY7H1Wifi+K9azMSZf/Sz67gax
RCDeaGucPPhE93q6c2SPtZrMzbDC/vPYrNRXnMIzkG7r+ZvZW5h+Kp1JrK+1p6FQizkCz+Qc4q5q
ceMl4pw2/osJhfo/OEi4fgiTT/f9yoy2skjx6ZD7tT5W1F8i6oTWgSzRc6KALy7FIZLuBqQc4Oqn
TSt70QzQLLEI/kby9SAbQj3LimMz2ef0Dn8zJD5udTaJnQ0sapsQkBh/HOVpTJxHlxKVPbeludxi
E6wij1bi/2PvzJbjRrJs+ytl+Y5sDI7pWmc9ADGS4iCKIiW+wCSRgmOex6+/C8ysbkUEjXH1fqvM
siqNEhGBwXH8nL3XjvdSC8tr3OAdDExZYtxSihbNB8k/GEgb13hM4pr+TJHN8r5CQKh5xDbKW8Mp
QuRVNj9cCZs8EM+J5+qClITpcdYNgNcutY4JCydT7Wunbw1r0yJNeULPqj1CWWkeU+yZD5pCpK9b
qg9Y7tSn2moumPClm7mvkn49u30EvCSfgYUESTV4ytDU4baI7UbdBFFrfGzcRjWRc6loidqKr+61
RoT1CP8RmBUlRa3tK2XPZK5XMtl7Y+kGL9qAQXKbpO6obSQanY6kQqKzvCLP3JQAXJAb9NXSkMma
nZgvLvLXhyio9QpfUzh+HyzOHqEXYzuiGe3nR3MaoSBoGRYtr1CJavGa1iIKD/fh+DPVWU62AknL
hLHUSu+NkOzbM4vY6bLLlAzu0IIxXdaXo4YBbnfsWYJmKKcz2LN3JhO3dodNmZj6Dm5JiKVxbM6s
aa9jsaObio07A56F2raMJg9vqmQYO3I7KUPcCTedifzrg4lL/naOVYu+7GhbqwYjJyI8pd8NzLZW
zDK7bWpk+sdadecNojGxD/FosZ1TK/dDDj71TAX6KlU++pBLUgOD4UUDQGl49CHLQdUjuWjtzLjQ
VvT6+nzlcKu/dENZsjeuhNmu5agadxNWmPvJKSIdgaargCZRR7P2oO+MEP14ClyvcCusxoLYMqrB
Rh1yryOlgEIMq96VofWxjWK+VpSVZoKygCftUFPizI/GtSDC1N1hTgvvbAI9n/GAThHJTa7xHM3s
1bw5SeKberKCH01LkO0mdK3pBoJLdcGbUAr2UYby0rb4Wc69tZen/+gcLS3KhfS3lA3H5RyxupnS
MWrwbXAFa1t1kxXt2nidI+x4ikK7v0Yt7CDJZDBjULrfFNSYH9LeGrcz2ZZ+ohWMT94v5d+4pZmu
IT9fGFEog49KTASNoRNYVeOLWelWFdC9Z9pA2qrOwsCLGbYx1ZLn9LonS7KNdANxBZ0fVNviePUP
mggvChwSv06VbB/YcXOBT49qprTPVa6n5STHcnSYfSqqBVodRzcmb1jGKqbGsD6HI7UORqV6ZnCh
3UeBjJ8U0VFPmiFgeGaswydUs+RM0K42r6Q+a8+1rv206g4C4WTM92ZlTy/AI9uPce3Mj+9fieM4
TV2gq0AIZRKaCCTLev0mv2wo2QS0dlNWpW8oxAhs57CtBlItyNrYCK2aoistxlCyKrUyh2hQz8EA
8GAcGHM6naRVCspx9gs6/JPXxVFX3GR9aZzZkhyHZL1+SKb3zO9dspG5jw+f85wHg6tnYHqeRPJt
pF31czIz9LmkrwaPtjkD5bVHa/oRlnH80M8qwCOs3BQ7pIY7wg81bHt+ahN4C3RpyMK92pc4IIYO
cOIeDiWVvPu6hWxxg2z5frBLQlGiGoYwk/QrOEhOudZFygDJUVAvbl2jmMWZlf60kW6TikOvdkHM
4fE9NpUJEnPtIUFG0/SZ2PexxtzFqMTGkXZPvyV1VgAB+3VHo8iXHb1LFxst/juGzWdui+UJPFg1
lk+y0DSJHqG2PDZxtbxEjRTfK4fJvjoMQz3dbLZSVy7CKNS2ej9u0Krs7QkeZjVnjNXScyvX6+p9
+hks1EWmEFgsjvZ/Actn0djLZ9Cb4Xogr2sBI+vWVysUS5p8mGk+8hGKCFtl4BSCiBlUjYQUVA+3
i7xk1ch83g85iZRNKNUrVzCHDDpVfqgHs9tEeVAB1RnHbVoZhJ0EtPYYqBFWbBHnbhWCeGsHNzU5
15jqG5KynRweQqG24MoLR7906rp9eP/Eny5SOpJI0EVsepH4q0eFcxwDqGxck8KmcYP7WR37dVt0
9ga2bHX3+4fixC6+QkSJKGQOHypINkndRkuAmBgYOKfWuClbfOBI2IszbatXtdThpWQDhvyRR5gg
BK7m4bFaW5nCqop5l+YzXNxqmKjZsLCk9CFWWiKhwRKMTb8d3JLXs89ZYeAeCeehrTNoCzBMIeBc
tSs15sVtPall2u3nIsVCPhTVo26g9Y8cLqcTauI2k5lyQ/Nbuw1dm+yVOCp3ourDzZhkHQHMXa7u
DWuq9jlpIh+qqSjP6UdO2nQMXiCnEqrIgGcZfBx+X20qJ/KL6bIn9mS9qDJP8xX0JeU2CdCTbHhX
98o2HZsOxzFNtGjHBhlsZch8GITUGIbPFCaV8Dmn2m5su1B6Wm6aJZnfQt2VmoPLoBpsSXZnmZoP
elsaP96/O05e0XwD8oB4h/H40RE5ekVTEtaznBPAPnEfXWtdMN6UnT3s3VlP0Fq6NEnm6Nyy8+ZB
6Z3yACz+kmMgMTkcbSQIVkJXOrS3bOMImC6AiMH+s77MyTjfi9Ypz8hzT2dUfFXqXCRveKzAiB69
XaIC7iF9PkyHRlLsiD/QdmVNTe+hWHEvgkQU/sw/2GAocAinhWczqBLARafVmBfIvdy8f+6Xp+Ho
aWH1pWhj3cU5d/waMAQASvIe6V1HHKti1L9dRKNnHso3ihQQ969fmzfNKafbDKMydwUUjhGw/yeQ
olnsqUHsWKuYedfFJAckC9nYTD0RoLOEQ9vLAfVOV42fKSiafA3vppNrpSsRyMyhMwWkjGvAUNmN
oqiQsqTh8v6peetiLU4Cy8UMYS2I/sMni15DkjC5RCM+1c6HJsrCz5NepT5mTrlv3cZcBUkmrgvA
areTQDQJR2b8YNV9swE1NX19/+O8sVzT9lkywwkfWeKPDj9NR9biAMgt87Woi79acQYYPLSCJzV0
KaneP9ZpY5YOFm9DrhTzM6YAS6X/S6k2gRLg2WBRCQkEXsvIusBbt6FbPcCsaIjunaKv3JagnRwI
Elm6PXP8ZdE6ui11C6m8WLJiWdOOTr2RJshDgc8QUhpnn0gelmsBhQbpN2/Fco6Hx4nh9g0JMN1a
a0qxnaO8BpKV6ffNYE5nisI3HhL2Digw+AePyXGHRan7SssNmbNBQZUTWoq5M6Grn3tIlpN6/KWX
/g3pnQy81GMEti1mqcveZVbMlpfAI6e50ye9/qK5IcNHTWkze6O2CngXWgc2dEO1kV5jJCl/TPAy
S3I1jGkoZ2m1fv96vHECeG8TuuMwI6aGP7ocsnNUdLRcjtCkudgCX720ksrcv3+UN+5wjsH5BUCA
OvjYLYw/Z7JFRIjP5EB+mvuIKLw0RowNFOHMs/3WF0K0w85MkBuAOvjw/nYKlwmxy7JHToJ7yQ4c
WauDue7T+9/orcM4ODFcWhuYKY/PG/kTUNta/EjFjE7WaYR7CZnmXNbWG+eN5ieNcm6aRSq7vOp+
eVgLWehOG9HijLUwhwCnNmtDEVmFRHfWzjwKp4of9ITs8HlXcCCEHkeVcm0C/JHMz1E7DWwPFMuC
8KflN3kGxjQtNMiAszGvnLywr3SDLMWkyBU/CIV7w0RRWXVqTzlcu+3HEeHXuQ7EG6cChTsfkCk2
o7vj15lWolnAp5XDAq2DzmNmpb7oc2h9XxQaztUUUDPuY6zL12VsiGLdpnl/x29ivmlzwwUAnNSs
8Rx7hJxi6LyxvBoB8jmtyhv3BUblRZGO9mKBih9dsTCiZ4js0KdnUe87HS/+bJx7tZ92xhkw0aNl
/Ra07PlVh0chy8VFItrVxHTVoP37ETBuOXcrnYRAVLVRtLJBeV3HRSOvC1i56QrGufwKKvdx1hRj
ZdHDPrfGLQ/W0RpHuCQR1HTFKSReDW6/3Kt5X9SoWQXcpMIePpaiXRB0VfIThvO8EcPU7RARrZU4
eyEcoV+L0S23A22hMwvaqZEO7wG73+UuQTt6ss1X20BBE6rSXhxwdjJM+ukOVbEFV5WuGW/FtzXd
4bs8nFuovLBJ436a0MQPz4mjf9QHGD1O3YuftVrBGEEbs7aqYt6PrQSVUtr2mffhcqUOzxq2bxRE
tPn5L4/44ZUEdeuaZc5FVBRksG1TOFfwVN3L1BjJQcJbtlXSwTkz8HnjoID3edKxTZCxIo5u0rnM
+8bsIC81wcyiDwbrChpPu62W0PgqUPJVwYTQf3/FPG0GE8rLDUIkEo8vltejCrmXVqKLrqn8sc6a
r5Kb6FOBSO6LUw7iGtojWDQIcO43y5IAZum26Jqfm4CvcCcH6YMlW/m9gfByjYpAXzRn9vS103Pr
8cznfOPsLOoUVDfodSiSlp//ciNXyCCq2CwrX/Ron1noifVLNTF/cXSC0Xln6dn3UsTTraaE4+ME
iG6xnovMWQVla64jpPr6riiyLF7XVK8XdRAnLxAZM/hG8QjY+f3Pu5y2ozuIux1FD6UjCWLHH9cu
pqoccj5ulBr1KlYxRKfYuTaKzIzPQ94YT3YbQZOWKNHeP/LpkgyPw9I0lDxUCap9dKJSLGSLKXKZ
KagDJWQor8OWLkeHqvbMW/2tQ4FyWQZhbIQx6x1eE+je9AUNujg9Nvc1IEXXK5249yb4tme+1RuX
n5cMiBWq1EUpcjSzkAQdhorKzMIuwIMiXi+c77OhhxeKq06QgCFhowU3avVcKsYb35HHYnHAUbjQ
Qz06nSC9UoCHKuAWra7WYdO7q1zkieeKPjxTj52KA21EYIhRkNEh7KRUOjyfTh6j8AHe7ROEmjt+
iSL7Ja8Jd14yTyHcJqPBBlrHn+huRjswh7XN2jTvytSCqK8ogDA9KjpiZ3EUKfBtM6aUVubI0IeK
V+v7kGhDcNthV63dUK+ClQI/9am04rz2eqT1LikJVN9n1pg3rh2j4sW3vWStcb8cfq2yclFRZEHp
J6MpH6hIu8vFgPrBJIzwDnWJusrmOP74/mNw+sqnXELry6afPQ1a2cODOiGdPfJaQLhURbAu6Yh6
Rjyov1+ecRgmAkiKMYGBHDo8zKh1A9Y6F9d2NOlYGCbrozXOuNMxqzCNZEi7B66Jy1CU1UWpmhU3
bEyU8NIEhigJoojSypuiJthqg04L+v2zsDwWh8uQQFJFowrZy8IzOHpCnVSwfSlVrD3kGzxZqcSQ
AJpoNVlwXb02teT2/QO+Ua9io1UXghx7Iq74UZdTIYFjIuWg9nXpqD1kaMtdkelguiB7tNn1Yzlg
MJCky6qeCA1702ldNcPSq9IUwmhgh17epPaTVLPkJgqaDmBll55pxb5RqnGbLUJwMA8LR+DovLDs
h32rEKuaFZWxhjJnbXQVbUUMceSJalnGWGtrh8hnUV2Y6Ths6oYIRiDz4R1CV+uS0fQ5Edzrq/bo
Yi1XiqtEpbdwhw7vpUzJNfjDOuAewn1K/JOO/SMpZfxVmuX8UiQMhDcuLZpgnZSYUNZ90XWfaFxl
xSYIHBIUUkYp0CPgVj4qdWs8I3lvxMppZk31xxktscYA4seZC35aYVJX0jfgPiOvDanC4aceKkRu
aq0qAFN60kb6JmXINJnjXq+mZI3cV2BrlONGq63hunLt1lz1amk8g0S2zjTXTtfqZd1ET/ZaITCg
O/woJUheanBglE1YfsPkq126nfFjGKv2TF/xdHHhQAvyguYpszVn+fkvxYgi7SgjNpQD1UPga1oS
M/VlbvH+qX3rKCicuEsh8ywz8MOjNHoQy6plM5Q0kpuiz531WMB/fv8opyeNlCGGBfgOufd4kx8e
Re8LmBCWlviRLGp/EUxuIGGGF41uPr9/pNPvw3zAMlgclthyqqLDI1Xsmxf0PNGwSZ5fusKkp08S
wvr9o7yxAiGoFvQRlyqIsvZo5W+JozK0KsCPOyTuVVSOw0uIUGRVN2CbBm7NxzBtYw9PLqnJ3dz7
qdb1K+irlR/mNRNP6DqXaRjBhU86+8w7/vRsI+rSqGRhmEB8OR4CMVfQgiBNMZ+K6jlIUh0AZmPc
xU7SPp05D6cPJgyMhX7HoA/t8vGDaUD/YQlJFA80YcvjN2uJF2t6c4H4M14P8Ug6vcI7zUcNq68C
Szb3HTKdB0pn/bcpC0z6MJ8jOtHg5KEbO7z0cc7GcGBQxOsuIudOnce9pYfJud3u6WyG6tBlG460
f8lTPrqXQ6Wb0BsBYsz1OvnsUgR4kcN8BvQyIhahxnQoQOYnbd89G+wuV2Aw+u/vn/fTK4wyGvMN
kzDm2hB+Dr8qNmb8jryy8DtY0UZObBZpbnQw+qtzZ/WN1xjfkR0RbzJsFxz08Fgk+LHmZmQYOrIg
Dsgs0qVbH6WtdtkXZg6sV5rmz7SY7chbipiraeL17AeqQDwlSKYlr0vtGYfMjRPbZ8q+tz4dp2Gp
ml+V+scXPZ+MYNCaLKPr0lF+9RAZtzre3/sWteU9WPf6IlZ7NfJDA/eSk0bhFk73nZM7WEgmNhL7
0ABacOZjna5CaIDR2DNgoCTiyTg8ZwRPpFJpk4z4lS5F2yayvQWO+3dfRWiskTWjZOefyw1xeBRt
jFuV8VbuM5dSvpdpVFwySp8Z95vqmSbcyRfiUIsnclnEaZkffyH4V6LMHQQp7kAkXx8b4ZZd+293
cBlOoIO1FowExMfjcUgeKEQVDsDccSiUOxRXrW/Xjr16/+FZHo6DEoh6fSG7cNPwBJ80vqPUnscA
9q2fOvn4uUoi47MBk+zBNhp1jw7a8kJLrXcjeHYYl3Px+1dNGEAZLdaO193m4VWLgt4tcos9FmKV
pdnq5tvS6QiIKQhyev+bnmyKEIOwk+WyLdGYVE6Hh6JjkEmlgcOh6wXgqszLdY2IqgtJpWy054io
CJNOzyybL4yJ/IcS6VgM5Aws8k5FJgh7c3Ijhg7onk83TUWCkuuD65vJSIbEmBnhjdVlhNhNqLu/
pTUdMs8pDPEchYgCt9IMh29za0yXzJC7bQUOVfczzdLRzmc5r5iwNCfM/8y/ZyQ67tyyGKeIOudQ
6+6QPlgtDpJKNT8RKdEJD/MBQi36oqRvSW2q72Wgt6YvwgHoRNAOkO7sepiyC2Hr6DRzFjwfNzY0
NjVUCGJuh17Dx9yKJFpJq9CvG8UNYlggfXPZwUsCgZ9L5yWTU7+zyjFVCDuKZ2D46EoxS/dWfb1w
nWKohgOBi27dGdJnkq98i+1ouHQliTgY4SOD+yEMiczuBlt5KqAkPoZ2oDPErqcvnd0Yz2FcKE+l
Gpk5SB9TFl6nJ7bLutsp1yTkKuSri6GEGEhFUn3oF9rNquxbCJ/UMyD5EnUG44PWJVb2syqj7SgA
8Gyz0JKzV+klDEinKDH7kyGnrpRGd58y8gb4gpjFvpSE3gpP7VTCrJQJF9dNKwWLggYnETFeNhKL
1KWTZa07syJrKo1nOM6Qa7lMI0np8YZpavm1z4pMB3rezGC62ni8b9NKFysbqMBnchiyfNW5LYEl
qG9r2yvQolcrTC+MHExtAl7UYNsuvWEqu4eZeMN7aOhMl+OyavNNyl0SIgQsx2LtkqFYXMwl6CIo
vXnGPKCDL0tGAc31VQ95u/e4yyxzBVeZ6RQpQqRcjXkJWI7Noz6urMWutkrsOX2O52bkIYJrr3vh
6GhfDQ3JiRe6JilDSKi6h87NZhW2YE9VR+s3cQgyG4pn5BHd+MlVu+ohEaZA04cMijuEXd8HGvSq
5rdag6o6omCRKKKM/lZtQS76ubTrxSzvAOLIJlkukecJEAmeJ+mFwWB/hvARF74hXee6nOv+g8HZ
5NfZ4RIqZ/RiXs94HMnEreYBKXm6hBRwI9qL1i4h0KwoiNagL8uS9/7Cc7rE8mLStKUKX1p3x28m
gQhg7lKKXa3CEOMzx5UbF5nghyqKxMd5NKfPQ1oCKiFt0MvorJypgE9liQt3abGX0Q3Slu3N4crX
gHpyy552XQbRAjubm694brN9ZQ0OOozZWulJ3G+B/Rq+4ZAahnmZ5o2DNEtDouJRx0drlqj+7v0T
88Z7lBaogf/xb174UWGAkGlmSi/Arqulc1Pk6fipaVT3zOk/rYr4+uwBaBstxhKEmYdfn0aMnqky
znxlYPQxzJtAuIQiq/dmaG7s3HxAS/QhdmaokIS+TgJZRhWqN3XWn+ldnRSqaKuxjiMFR3muUTQf
fhBNL5120HExBcYUfHcJhVjlxdxcVhb5Rr97ankUmC+QKkCBTl/o8FCDqIaU+nNJLijtbWmkwc+y
sX87uoDx3jJcooeKQYW76/Aowp1Mu2GiRHJmm2wGEYr7KGrCM3v/N04b0pqF4WbT4mKaeHQUa2SP
W9KfqYM+IaujnjfEmy3UU/vMDu70hkSktUzuUPK8oYepDSbkNsHcvunwUCSRPW2CEknu+9fmVHbD
FSEWk+EgdMFFbn/4hTqzkU0ckd/uwiAhLSmnb+PPajI76y7Ig9IrqrGrALOQS+Ap8TQ8VoY1FP5o
DvECmq+6fWd0aX/mQXnj2/OUoAeko8M6dTxBaWSVirofQIzUubXGlOisEw3yz5lvf1oX8dahKqI7
SpP05KbRGR5GerGEPw0RkQajTD7BlcFq35bVhkGueU2z0P2ojQYx3LmJRU5XWkn2RGne2loaf+bc
kJ5Gv969N1LX8mi0D79/KgC7Mxd0Fx4J5f7hFQrmMa7jhGGSGxJ1oqotVbiLW+b9U/HGCee3v7Zu
qUvZJB0eJdGrhnBOOrd2qhEp53bDtZqm2pnb7Y3HB4kRqUr8Z2m+Hj2kZpdY/RBr5RJ4U0PHQWtn
ZlG1SwORn7u2Jx2QxaO/XFyEEwgdT3IAgqLgfV6xm7B79VaSHPMQz+70uYtMudPJdL/tOi35GAZh
RISFbj2KPjHvq57d8vun9nWre7iv4ZPQ9UIXsKS3HF9BWUL9DiL0eBZssehiCmb1i0y69jt7kQjV
F575xhuqIXcuoYIZD9pQxfKit6Ip9TOnFZ8CJjWftaQgADBPOtVL9aLbT609ynUKrfMHQFY0pTpN
3svUncpmM8+D+py0A7Go1K101eMyy346wVDrqyIsaChGYrY+v/89Ty8ugxbEjUwatMXGfXQLtbE1
lhpiQx/UbLzi1S7gFsf6Fw3HyJlDne6f8KXDQmXzhHoJAsnh3WrSQsbS0nIow4j0i1rVZ8cr40Jc
OwaDs53N/6ANH8zqXKbIG0fGacJglS4P/YNjAbBVVxN4IMKFRn1oH/IY+DXhGs3GsCvjSZfJuBFB
lTy8f2ZPlynaZyQ6cB1Zr9TX0eEvHWdw2A13EEBUZ24QjgaDaT5C9DKvmiCaKSWSc2bkU0zegpqF
/0kDg6knl/XwBCfsedRU4KRIEq36lDkzIckaPk9jU4VOZ+yn0AhrctoM5U7qLpZBJynTT7abd0SS
tam8jYaA3U5RKlC9NHSknxKw3iuDMNEGsQEk2T2Tn+pH0eT1neTtwhjQlNFXEptcsJ+kcd022J/J
ecwZJBGHpXSe0Slxui7DIkk+jEFiKR5xkBXera6ssYQ5SqatLIGYZsU2TPxU7KnJdzF50MKj2oUh
W9UElUZzMn2pldqWi7Qx6HZjSJng5WzWu99d7dBU8NgvjZMlHeq42KtNQkkJMCSbbG6aDzT6O+wK
BCgLnAqr9++QE8UBLQtnUaty0eAPuMvy/ssdEmK1ctSo7+hp2+lVomMMWxhd9Y5skmrHjjvEQmHr
10GRQAd8/9gnrw6OzWpO9UC/j7n10b2C30sJcVSCT8ERdoECAQ+e7hp/7xz+68f4f8KX4vbv9bL5
93/z7z8KgmuiULZH//rvq+gHqaDFz/a/l7/2P3/s8C/9+6Z8yT+19ctLe/WtPP6TB3+R3//P8Vff
2m8H/0LTIGqnj91LPd29NF3avh6ET7r8yf/XH/7r5fW33E/ly19/EC6Tt8tvC0np+eOfH+2f//pj
WUP+69df/8/Prr9l/LUtHyFvXqbjv/HyrWn/+kPR/2QXZS6jKAZS+jJ0/eNfw8s/P8LhyQyARtrS
jyac5o9/5fQE5F9/CPdPtl/cldQVLNSqzf3UFN0/PwJDQLceTxYVGAXhfz7awTX632v2r7zLboso
b5u//jgyPjEYR9REY1Jb0DLL+2+5b3+5L4H/tuOM/9ZDYexeWmBmHpSqi6/tQpGXnZEZK7SUBM2F
ZXvlqk1zUZtuT0pedLbUO1y4//4ktNxQ/FJTU4NwMn79JG2Q5bGjE0wRU+lGqz56IiQ3+mBMav8T
aisZhY4un5zJlDcikWHrdYZtbmuiQb9igSZPMJxaE4RII3Yt7MTIqywtulPKaf4tJdjrB2VcwjyO
pWNZg48e5d5q6JwTo+ihwY83SqwY2xqPdhD6Qwb7JXOCs0aJwzf334dcqj/8Qij19GOdoAJUqg90
MXhF5Hd4xne2Sl6zAg7QU62p2ITWRGpzAAwmscJVoYcGXcrR8BqHDptwJlxiQxJtAQPWf69r//+p
/2N5FN556l+KOoy+/frQL3/h74deWH+yYUfDwOWCL42p7D/PvFD/xGTzyhbj0WPAyE/+88gbfyJZ
NlH7AUhgQKr/8shrf9ILYJSEXwb1EffD7zzzf/cOfq136aNQHsEPQrCHevlYBYJLz7V7o6uJn2qr
hFhJBj2bwS6th8hsBAmZXaA2fhX24AUsDCWf9T51vvGJR1QxRQzlZ7ZozyayA8KrW7PeXaiqHaeX
TWK4X4j1jVKvbTOXsVHkJibR9MmAYZ2u7824hJp4YaiXOe+/xnlC5WJ0XoNOzNzMbhVcsVVrSDPG
VUKSJMtQ4WeJjQ4vUYfxQ9uCd/AcrYPYDaktuQE6EO+iXnU/tFY6XSObKr4JM65+IpMEgw+a9ts8
TwbxJCRKf6XvmBqePaVYzEknVq8hQ4xfW/YUn908G6KtxCVcQBqWLlyUKSRrNxiETfGfZrPwxjBr
viH1155lnmmC4PQoe9RblnGPUFcDgy7q9twbtR7xliObDPNYWydfTGnNlznPprVXdI0cei290UWN
fb4b3PpCl4CMCbLNles6NQcgD0UcE/KTKCSxCTFd1Fbpgs3tWyhecpiYoHJWNc03ddxKPr6tvl+x
YuGhb4PcwEmv8H5fx6lhBOsg70oixnKjvCrKKOxfgzWfyAIjHaew0vojDoRQWTPBKb7E7dyEKzUR
BHdWeuvc1IkBNSMNHQnbNmvGmsF4puokcor60ShM93s69onqVUYSql6TDdo3GvJkSYeSZXCVyKG9
6GXtWLuASBvVIwsqk76m54D100pUjmdn3XxrNVjiGEdMQ7lzYhE3GEuTXGyUIdd3/VgM+spSh9Tx
C212PmeketOfC2IbrQJRZkTxthqRpjkhN8oWbhycZiHIDL2ompIg9NRUE94GOdHOflm4lHs9FalO
0ZVWm1G44JPYdzv9WrqSfn0d1cQaE2+tf3KGFtUzMuY9AGnnbgxGCUVHz6EPWgb3WBhGE/b+puk/
j1DMe38BdXDNSa23LmYJZtUn/0h8g/zLHDWwLfuycrqgXk+Ws7QqHNzNeN0YNsFfKdmzyFlxruy5
gKtHZ9GZPL0MNILMU8UC22c38wxidgqAjUW1ae4Kp7ZCf8oNeLsyS2S0ntjrPOXt6H6FAgNrAdde
ukQVi8ZCpTj1/P90mDbqVLvf67nlN1Vd52KFLOurmTEHkdharO7arE8TRAgFj61hjYMOg0naEJ0x
g/5MRi36anczw2y7b1vDi2N8EHukZJFJd5YVwiN8qf6phU5q+IxdRAK4IdGwjBY63yY1FPg0XRSY
j3ZW5CQ+iTGOvdaFoOZTrNQPTR6lP9N+UJ4yzL8GGdNl8NKWpVV4PIHDtdnrM/riElGO3zUFbuSk
jissP6jlOy+INPnoJK4+4CukCMCgLtWQ9EfZkciO6G+GKR3jYCVSPsakSmqX6oNqZ9SSLDcPAuq4
sS9y0VY6xGxJeJaR9CPobTHwnJquMt86TFsjvzJlRqq102aqxzPa1Z7tKDkIZ9nY6t5qnCHetlEd
Bz4OckHW4VzoA3Br4F0rK54J0p7cBGsFQaMsh0YoEPvXQHmEH4kSU8lcDgqC+jm2+01Qjam7UftE
fCnMmm6C44zRg4P76HmRCH2h0BUKe4io6bfEJoVkVXVte+9CfSZoN+0Ta9eVLVGtxtQ12iZQYnvY
5BMSSFYe1Yh/8HHGbh8x9hg3KnjOpxE12+DxxQE+2kkI5q1U+mFXFyh4tmE6a+2dWPjhSFsn07rt
RlKe95xG5VvORoQW79AM5cpFO/isRgykOXywiTOGdFUZfRRVOrIIU2tqvixsxD9O1u70kDxlk+BC
v54jLivFEJfPdBnbkEruWWYGaLkQH+YiJ1NbB0yeBXuTS+9E+aVTTLeQUBHPTl4VaQPwmO46YVdr
8RhnZX8jKvVHw7FVMwGZH2sXSd1tjU7iTYeuANWy3RFNtjKc/NICwuxiHPYMd75h/uKso7C8bGrz
Cz6qZzaun0ZGeUwMN72mf9PC276trrKEBOZo2hmN3DdtvC9Ddz31GY8Dk74wvUGFiqddfql78OSt
CSub4el9lwdahAxo3BkWlts8v+szhaWtggIeOFe5NHQ/rcy1WrHAdD8c2JtAXYvV4HI0YO5btHpe
NgTOhWvEj+ZkyE0LgJDHMl3pQUb/2/KGxBAgDNJVY0wX0VwmF6IxlAsn6+7DBAaTyXihLIZiNyQ7
vch4Uqd6n4RTCDHc2SHh36ROf9do3R4O/oWrlaw9ceiL8fvcE/WYD/a05+8/BnX42MSi8QgL/5Qm
0UVvy0snMT4k/dR7Km0K1tpp21ejSp47v7YMxUeZjj9MJc7XWS8J3hhMjRBzs24ecPB5OKlWTd2u
FaFvZA+2dpwvYzKG01y7HADzwJHXvNIUNx2uWQgjhq8m+T4MGgtghFPRSShWGWaCwnLXwNR3HUYD
dXIemHCQ/E3+hD9lTvIwq0QAWOVNQ6yXFhkE3zrZFWuR4TGRjyDZxMWaNkjiy1x7sIsWea62FDJp
+4Ps1LuaCt3veBh9okRXtpJuqqK6Z4z2heUUM7kr90quf+zRYlIZFawBkcl7uqLnsKH0+VTZxWVV
pd/0VD6OROexzda0e1tX/EYwu2cb6cKt1zpPccarZlA7En6k35nF+LGX/M6SB4jE7YpAWUXRxWXW
1T8cocR+Yffa1aARYN+OX0SZ5tzV1guHWyFqu5ZRzZi77U2X7k5AiZZpV7Em1oYMqq1DubHSS+WZ
cIBVXsLaTufgQi/r8lMjmIRa+ozkVrlQklsRD9LLEcoxXW5St4u8QmdfQskivnZ1P3+YE5Jt4Zs4
KQSnJJ8+spnZZLFcaWjBvNzhGpLDcpvl5baur2tc4XtUrdf5DDdZafd1mruc+ej7HMmrOWuJT+C1
MYbXimXu28m6tdvYp8Cg6wdFIs+MT7jeUCwMwwrT+FoKu1vLcqbhVcLrnBJHemrV6itRBDogy2zX
0rTVleRqqsPLJLFudS27Y7rjAWaH4d9vQ9W91XnPmG5NkJ/WED2Z7NyKmw2LOMkE8v+ydx5LciPZ
mn6Va7NulEGLbUCEjtRyA0uSSWjlcMinv1+waqaL7L7VVotZjNlsuCGZSEQA7sd/6RYbo3xPCz1S
RP/EkPGa1UwR6de6dU9meZctF4Vw8E3dPAyLcbBjvn5r/GAIpBPQ6/nP2c5I1ul2SJ5pEfEdTUSx
kNHgfSM67LTYeTjgDjuXwjqqkmMnfhX/6vse9M9JM/yyNrWwS4tu06dzi36Cdb1fdUQeYthpSR/S
laZyqOZSSEveY6+5NdtE1bYx5SyQ7naQFLYXjVNxY43s0cQMlH3MyqyvXwvSaHxCr9YAGIFGJMEw
ghriW92nUTO1Y4CFkBG5NneeXV0mqz/WMwFmRcly0mev1ZSKgFtrNg2Sz01hdR+M1uPOaz5mXYE3
sdWFejxbVim2G76gPZmpzjejlDfaRL4axwIp3TBVVL3fzL2r1hHlHWLZCbsq3j21oAYzt0s3j0Tj
zSFyStA7FHfT5Mt4UCKof/aCHovfxRzRtfkjVHoNPFCZX4WVVx8arRBjiGwxbkPbie0rbVaheYgt
q2TUqutrt99Qaju6P1SbMnCbHVFiTduYbdwfW7ciVFuZe+PAAWb45LMtxr1ux04W2FlMA8jcuvZd
noDwlyBF5Eeror0H4lyZPN1uogVtTupntXTS8aTMjFc3Njlst443pinRrqP50OqJ5oLWemYZpHOF
kiJf5vYbr5aKQESUQo2q0cFaO9TDUmxmlxsLWkeSq0mCWnw3TXrf+7hUyCIkuU2GlSYQ3c4SocWO
rUd1g4XKiG4zmTm/YEU5ZHlQWxvIIQV2YbD0iFw7NEWmvExro1wYTJbuWCx2EdIe6XzTpM0207aD
RAdCBOeXH4fr/w8z/K8f8S//M85w+yE+kuHjJ3Txx3/5A160zN+IU7yydVBYQERXB+Ef8KKt/waX
RVgDyC9/eNcmwD+wBkXzfoN5I5gMc/3vf/l/8EVFd36zf/iF+ansK8AXfwdt+Bm6ss0fXkkP9w3G
E3z8v2aPLwV5PZOdFKGRlA+19mMzqwy/jZP/pE7891dCRKdqrFceIMlPACLsoK0pZl6ERL8sl3ZQ
rduJ+JCwmfu/Zzv7/aZwzOo6mDp3aP8iYtdNc5C65KbUVLtNS2pBFM26x2T9H6DGn3mlP64DHkoY
D6oXPsOfbwkWuOubwsvDYtY59fdzzjFZTzXWHGltUN4UL38Csf7Ah/+MB/8Mwv5xQaqlwK0wShP3
8fMFERubmZlnbHq1KG+8xn3PkRGcSX82I8KClI2Vso789TWvjkt+7D8BKS5LLMA1aR3G8GoB//Uh
iau+U7zeINYCgPhWGZfys26XOMyKOt0Zaeo+jHM7XZZicUJD9u0u09zyMLejc4mdwQosYZSB1RYV
ec5ZH+WJmJg8Vft2TRMXeZ2wTukyiL2nKi27oe085ATUkkg2Z8T792Xsr5WXaRsC3OWxBew62HNT
vJW6VYWOnhJCUYAf9L4oWhmoI5U9FInN2mtMm68vjMJ5G1Uq6lJDkeamn3rlhoYX92usxua7yVfH
SXkVED6imKnIHeRyotFOfjhN+S0tRnqCDecy9k5+zHRv9Lu2IOJhNWTO5+E4mzmzNOAXY77mXpU7
l8QoRPKsxJqZuhfL6aZQq0YZ2fZwbYZksH2uHULDMkicm2JyqSRv7WxvEjOws9TqQ206fRdDZ3P6
H/vkWbXpuxJDoT20MrGY2uYCfKZalq9QGk25USeX7FBCvbckR4GNlBV4k2IPVrrxspYPuNTz4cbK
GamwNs7lF4mC2I+l3Z3S0mpyv0f3GBSVIl6pCy7uNbOcHh3afPbuktNNzgGl34ha/wK5rvh5hluy
rxMyjtY4U0706rgY9lQLTNAdvgJ1Y2ZKY+1RMdqB0uuGUcpfZJWf7EYUu5HI273IXDXUSVhA/ej1
h5TE7puchPFb9JLxXnPkOpLdbhS7oaJm2s+rsgxEAwJZZLkJUuLOMdZgfTy0Y0+vd2V1CAnBnTSm
q8o5kA2eviW4gjSOCTEhRWNp++uVWzZW1TjAOtYfOloNTvYy17+OdK5f9bf9sOOUJimPlYLwZV24
O41oxHzT9WIJyYqlXK1qxq3aZDcZ5clAsOvwTbIEHKrZY3OmJb7HxGUI7V6qEGyDqvbHPE7sva3y
4a7gvlHWrx0yoWIil7XuEC+iTC2DvJTda2dfx2ok6GBYYxoOHk6pwBjGNSjHut7AmayBsXDEJ47B
eka629zqrd2FaQJIEzdt/OJKNImantuvJGqoHB/T4tlSR7h9Di/vi+I6Ydc47TZf3U+p1XUk68x5
1eiLCixbLo8k9Cf39WjZJ3s0vae4KvQJzbi7pRo5OXgyrc/EcbkzkXCa+mSsqXozGC3udS1DA0w1
9vyQxpYaFM0Uf8tgKG9mq0ZOTKLs0cvm4k6x+v71qi2QdyYSIbIT+DX6r0pqtmmoLxQ672S9qE00
1aPkoLaigMYRnYq4uRdFbzDMjzrncnfm2Hc3qjpHlG5QOvVb7ZWUKxnjOMTbeu3cehtb7jUWgzzC
5pyqfbwrjN7Ln4qCzDfIqFL9hh2ZBLlFnZIlTDINu2vnNkVyZkvh817J8XNpRJDm+9op1Gxg7Lp2
MhKVJiFzCnM62FkL+GwnLsLWaufk1CxSImJCftEgbU4Bchkl39FJN1cfLj2sj9nYgLZZ3kr2Jf2t
5tlFkVBRIGdWE+L1KW4ONTDgS12p5rilBWX+wNNo2ZvO7Mm+6/R+/jqoubJuKc8ynieapmCMnVR+
r9p+edCWKjUe8yJGA15XtjL4TkWH414oSkHYtIN4+JjmhiYDJoLyXiSJu1Gy+CmLC7FVWxM1NMis
Tyb3yVKFFywJHXeid+JgkCKOxhESTXjkCnfNdAB1jjp63n2tXuJnY8zEgCg1/26mCwfPlr7bpfNa
nDzcPv+wdZnHOSttE1oQRO3GfjF4NFsO6BBiPo+9MiqfueWMp44ivVsqTjRfLQdEG1TB7xplWjY8
/A8Fj1cjVX9KtGKncr2tNtOFLFPvsR/6G2GDZdeV215Bdoburt+2iX3QHWrm3XpAAh+bGuD+8jxc
P6M13bIDhW4njo6cjnaq7KvWOZZz+Ux+1avV0Bw2x8tXq9M+DLxPuTS3Gnpk0u2fXDUdn9iHtqiM
d/R2lXtbCDChDnfQMDFnU0KZQKUM+6ZutquOs3K01+di4bXZxEnC/L9+lJk4occ4s0tupSe+9422
xS5wY5ot4eDtQ9OVd7WBHJsEwS1BStvMSYd3MGEFvCHuA9yle4fKEw7tvXkZ6/h7ak6PGQJ2R+Mh
8eq7Vh8uraOLsEm9FxoJUCrGHP0XCN0o6fs7t+U5Glcoy+6YlrRmLuBYa55+nVXPb6lySbzP4YrT
48wK0rV8btpWAtqPLJlljq0eMimODQTR9cmy5rfMdnaGafljP/tGw7pbaGGZVyC18kOM/MardkqL
5aYyxUGkYDQKkeBkza78iy7CEho6uXMj+wnUi2qOBEx6UxnDGU5OfzDJLkEUve3G+bFKgHtsSzTn
zo13lah4jvRqZw1atLSIYJxyeYstlJkcPg/TJEMTN9tG13iG40bR/Qm7SjABf8NJdE2QzNQokNqJ
TmcS27yh8sdxLCB+T/jIziDSHH3bEF/L0U7cKmnevWjuSM6AYYobmitvkaUPLYH/RnNCNJ9u9M4s
I2oGD2ZG7EHepZKQ9/IxsxgNwcDOtlAS8riJRFmzvUq5NlLSj7IpvtUGkZapmYSLky4bU9cPOTTC
CMeWZHb24FXucekS4yYHk/PdSfEg2HgeYhA651qLKAw1ciTItDK7L0u8fFJ5yYBi2QOZ4QQmLin+
urWfRs70mnOnO3l7ydS8CshquHIt4tJii9vMnjLcqbL19l5jvfYKLbxTvxw9J48ju1T3pJuqW3QH
8n4UQxw1TQdkpMQ7VObTh67M6blzVucwLNNtnNW7RY0JvBb6ei5Ilkdt1Oyyad2LpJ+DGVOIwV6/
04Z53FSudobBvKuxoO6EDpPvmXn+VqgumWntpUy9/jXlhORPoqQqtNe3Szzd11VfBHLIXqVn9xH+
1FdCpbHqcAGftti7fsyeibi9r1zz6JGdsPH0Btjai7ftpOsXzVHOk+ORqWpLeHyZPsyLesFrsDeq
9s4Dlh2y/jRqYib/3BZz4KX1tO3IttHA3UJXrd7LLjlCx+6aebppOquOlkE/mdb82C7a9yKbdo7R
3XdpDIBk3xNicUkKcYLmvC28YYwQAIXags+iVAfDz5b5q61m9HgqoVlQwY4UqYeuWDvzpFxzs1EN
RE1Pbn6aXMocC7XrZpdm1L4YcxUQGbUdZQ4ZtrAEaYr7rpndfbLQ2AR5fZOT4orCL9IL7Ub0ZeGr
ThVo6aqcSMJ4JMroS01RwKYuMfZiAgqaskHIwMhyAJ6uGAWnbeJ6uIDmGZixJP4inYYCossW7Evr
qZu105rzrvdCsBY2Sr7JMsu4dzp50fjLjWsO2o6CGpL5Bchp2xoE2ZOiibtHf1J6bV83pAqrAld+
pY7L3qMHDSWz/k11+RKLK/avmDMtYMpXkv3VyEoGm54lGMwq7Z/Kxnyo00HxnWzMN/pE2Bx2bDgK
YYjsDnIG9xu5RZtEByHFzZttBnf8OiYNarmxPQ/2pByySQlXXm0eFe+1L+v3K2Lm9Pn6sM4lUkmy
UiD82Jx6uXZRO3laJMfyxZLjwo+c3haQ2goHIw4Njc+2rSxf0Xtth/6lCUilz7/po/MFpd+WbtUj
HTEfce0u4azHNyxToWnz8Zag11Frg8nBkq0RYRBJJNwW7jcZH0SDKjVp7T33z63QsUKY6yfJqUeq
e1J2mnnBoAZnSTgGFW1JkR4hjJjf0BaAI/fKRuplf4zH3owaOWOaKoc+38RaU+9sktq3zWrnYLVq
mzOzJrhHOnQARrN8VuvQAh4SiFsbIMlL3dahXnbdFjTPqoMf0jmtV+fntVzmQ58o1tfES4pH2L8L
naOLLxdRPawDEZQr8sZgwrN2qgrJQUSV9vCs1g7M0rW3gHCz6QvJK25CH0aqhZXRuA+ZrjIBkGns
X99FnrokwZbn2c2nNqfrSWkz63lMLO+7k6TjVk4GUm8bs0ywZEWLRamQHtl2FBEnY5neg57ZH4Va
zjthGlCscRpNKsh7uejZJ2UYjgwg7u13xfYUHzkFhm9iJlJfJnEhN2S+7GuXNoVN2qvLPhu0rtnk
s+5u17rm0JRolX5K4zk/SJVOb3PquqDO5Hobu/YY2ZM1X0TRyAcpe+vGcIrqLArvrYHp9WkpNT/j
UtNiCFMsXJWd2H5S8Iw2nmxOglVwa9JtdmpFYT8IOkND1Risi6TwDXS/nGEkRRe0Snd1LFvjTZ2Z
9vNC8V3smykq0xid89meRufYZ1o/bMjGjO9aL6kCgu0V34gzXqexG16yJdWPRLRrd4ADVwdeahRn
fa2yRyWB8wYtVafOL6y4iHhina+mpjQhWmL3ZeYp/O44CFlGyMAvs2eUJ5wR1P3aS3tMK4H6CSCU
2cLLU9Ihu2SqoBd59w/FNCVbPRmdXWfG8mzFsgzLTP0c+s6JQPvpYo5T9zGfZ+Om85DYTquu4CuY
GM8qbZ9aa7wpRvfbSE1tmLCQHPrV44uedRGkatssRytZh3thVVdUw8nnbtvnekcd4PWbOmRmokwJ
L1jK1KTflhQuLctJrXSiE77X/UIRSIgdSrFunVSnkPysmldGM+js9SrdrqSqlpIkJ3cyQgwhufDL
KbYrcpudsgHxUrRzL2h5vLWpTHqRANzmxppzA5+32ST3lbmcMJyzuFZTv1fThGwQPWuKrdQ796Ve
LIPDVga/F094Xx2KjG1+ewbR1IhqOjsiTSu7UwsyHNqZ2wfuPKohoVpDaJFHH2qwsls0EFaEU3fa
jYPKeLKOobimUfEzAliDOsKQ6gDB5Fcq25ABOKF7Ig2U6uAhvu0mpiVthq7g1DZvGzb+1c9zyKLJ
4esq2nHLrc6HwnQhsMv4geZf0liTyd3HS4bPQ3ZhLqfknPfzm+mun3Y259Ai6ARHQyrhSOnlAWfg
1hTrvVtwyNEN9ZC0FSbTJhlPM2pCGqQ1K5pnkYZjOwwHWWTi3EoSKwdqdY/pYpYHmg00JkzDeI3p
QENKyflDtWCW1AyaorSHMIuHJaSN8zHWGYIXqyeiLvc4UegJ5soZGg+Y3j5Czbu+ZdH4JSqnxUpU
i71sLCqDq1hnr1xn5TJUIS48LaJzUAmcFqDfstYvHsrNj8KcVaSHCLYWrePFWnR6C6vUvrNM84g8
ww4pcDvx+1i+tXh6IHiOuk3jUX3auup+zRrnxKs8s2Fi7FMKjQ++SM0b0baXOWs85B2qjBISCA+d
N0EnAmLlL2gvRlSGbTLtB1F+aZveDuxSFiGV6mNIvEWzJeLYDM0+sfxENaogm/qPbFnrKCUT028y
Fz8nBo99urrdDX1O9zk23sAh6GJUYX+dZSpCJP3ULHakNKpjHFZ64+14351dMttLqHdwR96oRnTp
uNh7NON1qeouitEd+UiH4s3kGhegzuVCw1sfcKqsAo4YwxFL9eobPTV2nDasJcJduCGTfsEvzYOZ
qEW8EQSVbJBHxUcOah+qXnwXdn2E7JObCbH9JZ8X95x58Y1rlRwnhD6+GZ6S770lRS/SjMZ3bCdx
t+m0oX6yRlbBskruWqlmJ4QiLGor0Qajmqc7PInqm8bCvG8LVQSy7pwzS3zuW53b7zjGUDLqplf+
1yn9OadMZRGOtVfJJLxmuc+v1Ax6YW+7ywkcvLrJ52nhoJPXXxS0DXfXiF0avz0rf7NkXYStS6NN
zM2HPXllIWIvmB4g/Hg/VGl10NWFcF0h1XuvtahtWgRaIkzS6pPbUWmkK4Yd4pcZHupaMY6cxduw
EU73kijJRLJd1yHOqL29QjBavjGJDztmeUsAvJ57bbpp0YbB3M74kbvueRmKdU8wCHXgCHp9yxBt
QB5iRWUQfDhSOZ/tguet6p5XKGEEK+pN0vQq65LHVOZ0dU4EgDGVWVAsnvOMFaEMslVPtrMnlAN+
mHKzQpcCQjRPRQvMDo/ZxA3RFTGGFIZFRfEnzMkwYIa70az1lcch3/ViNUMc7jrmnMbTNvrICJry
esDb8qTA3Z967b0ym2ZnoAWIckPpUO41t/Y89rBmlRsNBXg9XRI4K93Wvh27srogKbiIti7pQHQW
NfAyFVFgkz3JUnvSXEIH8UhykG8s5r+lsxBSCFYJHglXoAE0RnhvaT93itFjiWgZYdZo5ZQ4IXqg
p5GI0PbNyV1sFcYt2Qzv1Tx+YZQi4mzCtdtNrrxJzfmb2a5mhE6jCmOT8ISx77+kyRTIol32XaZw
yOtUuddoa7jlnUMb1hTyJNjid1WuIRXJ6EFMu2QO7dYooiRzFPWWruPigCzqbGXLi9EtH0reDZzY
puWBrqn+3pwAODqZUNlUisoOCRsh2b5izDRnvMWIByd0bdNx0AeUSVbtvcT9Mr9Y2DlTDMbKuRkY
nsvM3DgtlYgJ3iy/NOcHe3SfcXccG60oo2uWQVlY7HAiwZc+d281fQPoYKZtO84Hx0l3DA0BgO5p
cUz3vVvYR4tUDThP7UZneJhEFsrZDapivbfbssWi7+BxBgrJ1ObsriPqV9LxDStH9iKy7G4SfQAA
Hgj+U2PxLOZDR/VFtke3dHEy79UT6jFHm9KaOi0v+SHpsImt1eNsqm5UImVUs2E3NKyXXnbXK8Pj
mLa4+QdfNO4OTJU2rYo+TIaYajxQQR/QYh1NsfYpIQh6jWB8u7+tiXZ713UjEBN1TBqb7UqPsN4p
YZOIsG+W9YWa1N1KSIOVInqjRrBlUCfr6Cg63t7aOxqOFlXxiEhjdKNZwTfl9LdUCUWeVT231Rqg
FnlbEqh00JjperQhhyqpU7+y2qjQ1MhUFklEgR2JQn+wicJqhS7RFuhE2nv2U9wO6Cf0sDQHnqIV
ZVhHby+dZnlKigTIv62zvzmOPwG/I/T7Vhltd5krr99NehOwaxwmfWpfJ8M4VBZZFyOWIYQ5myye
9wkyr5SIBd0sGBHq8SSbesvBlGc1Nk6k+u8BDPw57f2R37RImrc2R5VAnjb7R4Du5BY29NVRWAbd
hE1btU+VVd/XPQCSp5Lu6NQs3rGMyG6BFdD4MhB3OvZpdmhnsUfqWspbw2gNP8lT/5rk50g3UsjS
OvFRnmncfpRSMGV8NSad9HwsjRm6mck8dvlQBH3ZP9o4Hhc3BV2e+SGgzxx2PH2MMAieEq+BaMqq
h1jtzuUC+sWOjlkrWLtqDGYb3U09GXc4FTt/9d6XCtUuL1/C5gE+quxmPQ9x5Om+bc+nQvTn3qWq
cnDPVAgciRsISot3WWn2dcyxf+Ad8+arf7idEDWyy9+1ZXIyxvwdt9TtktQZFII86PlKKojl3gOs
L4wBZdDEgwxtyz4PgzkjRboCmKJD9TLOd0ahA2vjbjJXmd+y4d+VtjwLRkrszAAIOtAad4/UkmHf
k8exTu+7rB02whmPbdmH6QAQW07qlgzNqDW141wR4dNPHkV6dJnXVnUyjYoi4GS6H63lIS3jwMn1
YzbgUKuNfgoHQ6BM91hNYwXFZdoYQyQzdZdR5XfNdzhwtg3t3HwnAxuNSzG8NebwLEyWTqWcV4qw
naOpL05AXe03dRrYXYbvtE3uaa3Ym41H2Xf2NqbOHYzRExIkF+R9eC+N8bgWrreHi3ikvJyVwP0K
x3mWXvplGZcDMfdRnNu3i5fv6OdiuYTs0TIvDUTsRUiB7idSQXxyYDL6DuZjZ2p7q6i2sWc9uSsd
zzpzcnMtIe4T82HI6p5ESUlKS3mexuozb4zN3OnbdlZu0PF+eP2o+OAu+9jk4Hc9yjXc+qQ0VIhq
gaEWR6tMj7E33xd2dz+okHmp1R/qtr+w/70T4mf6WImeyiSdt5UumZ8cN0xgBf1qrW8cUZyEPhTb
WFlfYLA3UzUfK2+4KSkF4lwRqycUt9mDhoLfpyFtvqwrrNxE9yGTxqgPD8jqHwuqAP00BiYpVAVB
58JJa5+asbZ3PCJUNbVYTpOGzLH01ksrMrlze94L3o9y3y+ds01m072UrCEIvR3tabnygmqSgtBr
rlw2ji69fUnOm68PNYCPK+p0OzHOvmKip6pQON56zFRDO+sW3e6F7FGLN52ShpoQ1xHItbHdOJDI
XVnsCiyVD9Ua518KQ89vy6UD9Sm8pdsYU6wGpIvr9+OSWbeGk6rcTOYluyou1M9x9EBiFG3CnefF
We4n8dpGnZp+KdM5Frs4M006FPNkeFOmjsIJKoOmW60b2smfPXdgs9ILRPJL9mUoY93HRSXuOtjD
XVPozoOReesLDQ3uTVuN7kXxOg0/RcmJ2cuSNehHUw1TUc63QIfGW4xd4n0CSd41Ez2OG6uM28ju
cHnm0HAlElivg+WRVYS2abrv+GbChfEmjNv+Kg5jD6t7XDNe5xggFoSr27OcSfFsDebxhdUnl/PR
GmYjgk7QGexi794icA+OuefcWDJc4GFQdCPSQElY2MfpbI56dsb2ZfMdEYX0XNbX+m1O7ofRmtyP
tPLYn3VQ0KQgsMh1SQuczHJ+UgdiBPFpfSYFu0CzLFm3kRMbACmL7a7X6+GAUXY9TVn/LU+v0jNL
3mSgB6E2Fd3jUJkqKWxNP568uWj2GF+LB2EBrBJFACgDrhqsAhOGQ5SbX0ClqBXIT8xCCSkJgGo5
65cabhAFledN+1npy23bS9YfdXUix+3aY9eImheIpY0MEcSI2qUBc49mYLd7T12LYyatLcKEO6gh
4z6tVubgTvDPVVQ9wezWdTgybb/M/bzuS6MAJ6PksEdtz/5vJcQXThnKNpwxwGYGUNNIB/xtl6Eq
jhtHuSyUJdiI+Oempax8BrloRpwpywRlVpvJEevPxN4xxdfdBMXFZmqT4ZL1lKANlpYf49TM79TG
ee+E3kXgP32EirDcMjt5vuKQHLBRGzb2IZHyoo4O7jU77yGbCHAvDoNVeA+eLPATEkfVf1s1dHF+
Mogq6pxpuHFbteK4RkBUMGAx2o7EVTH0M75xxHcoOTF7IRkLcsh0kSYsNJQqmedYzOahdxN5MLE8
o0TtVhugI22LMarmOd8NEKAi8JI8ZvbXhfmotdiRAms2Vh/GEARAkpV9U1WDUm3aRVmYGOVymQs6
o9DLy1et16pdMWZp4FlTCqIjrXMGUcfPVOwLkkAnQM6MwddaqpUG10bf/GOtUey0gwaU4OlLyrOc
qPq1Si3mKNGUsfbq2WQuvGIgRaE6k7/EKdieVWP/D5lqndZBRYbJiMAKeoOuLbgx2akXu3N6uf1H
gcaxt4njAxejPmaTZlzLX3jGZ9KdlvQ5iQ3OxP/XNHnjp5CD+Pwv/L79f0VD/e1D4rH9f8D6SwLQ
n8RMV2vxT97fp0J8ZPXnn12AP/7HHzZA9Tddx6JPxQPeTcu9piD8rs3TcQUjsaKeBFqVY7X6T2me
pf/G35AARfcGf/kjweZ/O3/N3wyXWFLyFw0NAp2f9zesvz9rrhxAKMw21G6Q+Eq+ELK5n6VeFaNi
rg8Ck1zBgJ44uYk1vBebP30e/0ZQ9m+vgr+YWyRLT7N+Uco5GerYrF0nJj/q6zdqXkhq1arld33o
T97zP+vWrrq0fwrIrjdjUMHtEA2oUwj1L7nW8mqfMux0DGyngUlO1YadMFGoz3Cyg4OW4Ynu8/XY
FFo+/Ic7/DXR9se1qUvRPAJUVTJUf9HMVTGRpmrZjJAGFA58KeHs4Mtl56ZYY8a6WkO5kHO7zXWr
nAPH9ZJnqQntrdYrbIIpFidE+4NBUEWiODqth0Jt6otmGenfTQLgV8WdQv0OF4GQMn5NEzbdEXCI
aRgyzpD3+qrlCILUpfxPvaE/ywivX4eFsvRH5qmFYfn64P/Zy533ujtN9joHsmRw2uBgma0bXVbd
dHYp4oa0a5Ed5a8pWayMoH/zkcOdDavioJgkjIMH4ueL43rK4ZJyFzpNsYM1XZyj0Unx++r3Pz5x
P6tNuUWWWrJN+NopBLlG//x8lY4ynzhhYQ5y+mzfRhs6fwSqeLay9fWv7+f6k356tqnTcHA7/PAT
E6ty/U3+ZNEHrm0rB/VvkHUwUJDDMQzdGDug7rNyBOxolr//CdJArVLRRDAAIoRflLQZh7dBt3Mj
ICvS3XG6Zda0G+XvZWz+WBCJ4HMokEYRyoHhl/uqLZOTFVcx1Da+R4IAv+NkUAVzZux1tXuGDCxv
//qz/JcHk0X4z9f85cHEOmUu4JFGQNpmvNGrmLG16L62lW2/SHxKbMuO8x8SYP/1mteOOkoqVAfJ
Kf7un++TcAUh+3zUuaYSH8Z8lbeasUJdKI2J/TOfQJPHkjyW8K/v9V+fG5s50II003hAUXL/fF1M
hoqbX10u3dyVHIgF6o81pvVIVs4AiEWC/19f8F9eCVbAa5iFYZMgpZNH+/MFm+LqZ+0sK9Ck295Q
u9C1wcDcYgedS2rmX1/smkXIz/vTi4HKmkQNLkQCm4or/tfSSq3p2sWh0T7ogU7G7UBgYn1oc0WC
dUkITLR8dhVHSbXq9RYqHCBYj5cV0xwK5J1FY4j2MZezCtSaFMUoDiAYbnIAWF+UqBVr5/iNsbQY
Gua2ht0vczqyNGg1O6S5qR63LGtglovTz8ZuGECG/FEQjLjROZcJvxJL1aJ/wDl+XEZHqw8UHRvG
i7vOThdIDrv9auw9iFYtNCoNBKKjYUnfYT6fiZ7KUNKSs7xMzWlq7M7ejergaUh1YuUrHOSkBhmx
cK9NrcMD2OiZ5cazUuTCKKfGGvlt09BQpzaWFuD75WkfhUduYykWDChVi9PZKNuhOOeqh3uHmopE
38Kl57cTBA/xnnRIjLcKogwihXSnfYVuInwzX6n5gYDqTGxNjqJT9iL+m70zWZIUSbP1q5T0nhJA
QYEtGGbms4fPHhvEI8KDGZRBmZ6+P6Ju982MWzdTet+1KEmpCs8wNzNU/+Gc75g+U1LQmne+CXzm
LFNzeEnALnuRbyFByZidqTX9zunoLE6MlYUCOEqSoeOtRRtTzqh/N895Hs0FXw67U2QZ9tjQhLdj
YtuxCSwhjTboLS+EyTfpKahKitylrRgeprZX9VcbuURne9F6V7N4zG424SRfAjUyLTJXK/ia+N6I
eqpdp05emfPce31Il+hbjzPXhYUdFdPvCc1zzZC2Qzs64+5v2zRmhDfO5wWhKP7DZZqM6zlbZMFs
C+Hkk9fWuFjbLWUczzWRznE7jhI7vVXsTmR7lCVeMqL0LqaOLWxkmRX/nPTSKQ56Tr0l9ovGei0K
wy8PCXyOKwaOS8W8ezPUcJ0UefDEJrJFUAoKiUxNNXUvPhtYE2PmmAeE6iROeesqqvwjMYIsdRwu
QHboRHehY1Ss7vskW8JElF17xblOsVGzhV8PTT/YdST7xv2Ab0PB1Pk+LtxSAeh668YRdUCT5WzD
1m2yjiYblByVhNkBx2eb/TKNwniy7W4pj0IYDZImmhiMZyUdaQjGe2vhO5SYn/avzU+++Xvz16rJ
CMWQJC+lnjoV4qTqodXKJVeHTdk8FjnLwMsWsTnD2mlUXxpNih9BpxURwwYPkeCxCrQ4eU2bvrZI
g/iXlIjlwnSwxcA4ae2+iZQg49u8aFHn1PgQPfRZJb78Qk+1A2M+83CGM0D/gQCtryNH+ew9N838
L+LvGb+7aFrNiA6fy2hwZh4GbfQrNtJZ5BBrpVOuTAytwDkOglzqI9t6BaHZsTd9pyis5oOXVcqJ
zZXn5okFSJo+cAkW+VHLKdOE0Yjudk1wdzHkG+t3nc7mmzF1xR0ITRe5YL7sOJtiKPOL3qxm9GkB
GfHP0GHMSx5d832cpzWNezz+jwxcGPiWNhzuI+mvrpFFrPz74KuAwZDdw3WASxZOVrPx76nNcqhB
QCREiKJxdFDhAcDqMRLU/cBsSvfDVU7gwuMkUje7MNvermZWvUkGdNIkeIAk7rWy0wthVyZj2oYk
+mtVUeUde3sdmC2wChoeZq+1Gaz5I2SKc72hEgpd8Bf9jwJa2fJkdHnRnHk2myqeyUDxP1O55cmx
ojYtGMcl6Ff1us/rjXnejKhl8tg8eIEhWXrWiB4XCeIg6r20JunUM7+yRYYOvFqy5DW7Q/nFN2Z0
GFaiygeKaPMl25yxjju0TYfAq/viAE2iu4SHZL5DD1g+Jezlnw1VgDgh38ru1OLn6r426+5bYTTq
q9uK+YsNBRtWMzP1fbbkvrAfdS00nKkZewHnIotPz38oqsD4oYJ2extm0XakFqN/jAk5AynQJshA
LA7P6eCZFJBhb7oknKUiJe53LSBcMmVTt4Qdi0OzFaxY/KGYp2O/Du0CdzdjY6OwcPIWogECSABq
6LoMsv4Jfz4n1tRxMjK5Z3GZmtksQ8NldTObM8dqhekhOY01/JWD37ouZt9q0p+MlAcrQoNqvKRd
abNH0gaR87be+Qi9sD8XdpjNEayKGC+L1Z7OPkuGNNRpy9OOU7li0Jgn/cWgR/kxl76BMDVb9Ntg
VXYZ1o5RjAeFWfFWs3P8glXK6COdpZ6Pox85dKhSYW5xDX/RImkbcCIfd9F+1pVbfIiyWNk0BEMx
HLoMKTxrCrwj0bTZvXnadYzpEfGf/0UgR+mfZnMM0sjSYvrYP9rvFXUKBdY4ozUUBr9paMkcyMvq
lhotprn40cgE+FRPjRjjthjSe9OpuXyKZkXd6fL7H3y/IG6ZW9jMIptVhn0gvF3MjGmb8n4zto5d
/TCuPr4Tg0M5AWLBDY42ozigoDG+9U0yq4jZ+p6sns2ZjMtVNF9H20uC23WpSn3oHO6QJ3OdgOnU
wVTdNLO2rBjjvYobsxDJGW5u/plVUhVRY3hDGonGVd9lEwRkK+vCCE4D7+jPwi9645CsazlzsjYO
n6joGQRKxGSnpdolj8pe7xIfXdipY74tw2BdM5fIYlm92qgKBtQ9gQtMJplbgAxlA70QSfrqhAVS
mOxouTM4eKbVSRF6QZvfL70CyA581frAwlH1zOVzk8ExHuo5tDfD/6iY17615ogLqZxb1OGJs4jn
Dev+yidr4SfeRt1+GEYjsXCZ7O/ws9oTfvUc508o+2H56ttVgjQxyPuHtPC27EDvwnwLxkc7n5rZ
H0z03cpjreuyzYhLH8kmBPZRRzwh3aUcRL3GvZVVLY5dXX7LORQffC7n5lA7CZj6yZ93TW9TZkM4
Un2N8bjtggkra9s+zH00McfB2ViJT8bo4bL1S+cdIsIgDqXekoU5HhaoeEhWoNCYwtCa8QKx5nql
PZyxU/VPbPYK8yJpKu1HCwMDBL5wGMzbOe0a45Crkk+1hFHywLqnA+SRlKqEYdmv0wHnsopFb7ny
uKGL/1b4O3MnbXMERAZTwwCdNcqOKMklWepOtgVwN2uNCqHvy/S2IBpqPo+Wxgc0YBFCFungvcob
ZVNDKrAx7Fma5b3KHAArEE2y6TxLb3wgprZhiuqYLjcQuWAvahIUZf6C7Tk07AxlnNKNczLxd0rE
x3UxxmBxKIAR/OX4hJPpo7fnwo8b/DvewZly72eCVFKGINSyLJo4pn+y5gweAV8El+ZM1t1hGVT/
MrGFekEhJdClQYZlhr7VFgYGMJvoEzHP8etLqSJHr/3L3AFVjBZPq28LE+3HJp+m56FXm089rtQZ
XAO/dI9wU7JZ9Psy9GY4/oeVfJnDVjsELiylbNCDTwWeK6FQ0neQK1+HclI2ujmzuWwN/M2HTFvA
FoxJeS9GhgYNx0jq9zH79mCO7XriFdHtUZu6jDfMCK4Ru3UUH6i4gjWw2oPXyFmHqeN7Vzac9Q7o
iIUsFMV6e2C+hbhkw3u1RpNHK4zJJ2M1Po7mwFLenRR79GSdpthKpHxsvMUpT8pymxvXT7Y3bIgd
S152ooJtSkBBZ2NmMyOxdfOFh7XqNVmhvuBxrOtbPk7gNlPBUDqykRh+keOwfs22BhVyM1X14zgV
5qNtr80zN1A9RmIek88pX7D4pfmq7wlCZxjf+WVv8F1b/VufIIOFgIYlfQlAAyEX6ipwGJTYy/eJ
TIBbB8Y+PQcf7AQKLB+GGHhERgGcLi5uwzTzObVGEwGUn480AG5LpIKShujosBb71XCIRgg1fgxM
V1vBmz8RMXDhFpJHJ6Fg/bJxQvZ8Jaa2OAZBjibQ0VwimG1gPqyO3cW5pdVPi/85Z2O8dN8caU+4
FDLR3xFlQUuweLgf8ONtMwK9MVCPlk0sqNcmDktOvVGB5Pj8WZSkaLiifJHze5qS/xYGTefeIHUR
zWEa5vax0KnB4axyhz4DrSf808RJ68tE7KadhaPoeVJF9s0PGrWcqzpx7pppY+3KEVm/IwCt2xN4
YP+xSrjGoAu0+iuuQZd/TGdxmofFrdkYtcmLzxehvHCgtrwG5jSj3EwKawzN0TGuFaHSaVgXc/DA
bs1pD2yfURBT2Lr0g9TTVE0liKowX1LBtkxCZOeKcdmz91VqvUng4xdu5XHcZ6rfJQgVXNB4pVn8
LHo6rRDrcqLjBcXsEhdWLYfzZrWKmsboqtOIXbY9TAatbAi2uUYovTgVXZC31Ga0QR47ORVnbtQO
wIyiWbtedupTY0pC8lbEk+W0HM5s+dx36hYUWpZbqLs2AZkZ9r/QU4yt0SLYVAJX3aRMbqsBm0qY
k2yUfNGqMutolnp+Z/HVPBHQmVScrEVzq3tLdreMBQMOmN6k9uiVXVNRLa1UsaZFRbeWQtzmW7Dp
hbFQ233N7QV9VgrrGQtnPSLrRIY49pGr/foJXZrzZGrTcMGR+eIxK9k7hlZBbjudFUUj3fkQkK61
6vwDnpLsQieoto96C2jPUItxpGuXbzpbTzI8Qp3YxU9JJCefXK4z9qdp+bUjeOMTwxU5x0uWczXx
eRjuaRnyYmX86PCptm6ZEaQ2mvIn+vq1vSPoCaFvN22QlVAzVN4hoWn1DoW92vVx/00/M6OYsigj
yfxkuVC5L5OGonZgggRYhP6C9DlnLT5zY2bUWLMZ7MLasrc18lKnlJFHUE6PD2KtrsXotG9aV+I6
HUxQWrWpdr+rL+0PkCrG9dQvSIRSMzdCr+c4CVtRjA/diNY5ZN+XFcfJhphzKEFv8EbiD4RdN6rk
G+UBWg+K/ZVe1pC8jqJNEcCamJzmUEJKviW+23s03MZ41l7VfRDktnGzizxll7t3M0XS6hmXRyIf
F4qoLAogmyc3sC4CcQom6O1MpUumFitNyQ97cLI3Bcj6OfHsnHl+lSfjOS1JtAtHMhvV3j8NeFx8
uaGUSxvKy97uS36PkqrjpHDoPZV80DX2YlhtSI4Iq8T1mpHrMqbjVb+lGqn40lyxlHAV7lQoWWdO
1G2OOhjCRsRWUjzMO28wzkcoIFgh3O6hJGyXct4RG2eKW2PCSbeNXb6nHWjtGLcoQI2y7L80yRYE
EU0bbrwESdsSG36b40I3JpcsL3dQdw6woHfoKqDSbGVQPHIuw6/2tWa8pJihXOt6bY1Tgsh+O2gn
I0FocxrYNXXv4URKkCz4HxAbUTzrrV7NkNwW53XqWzbKMsCvHaHRyCz28G5xt2jf7bAdY2iKu2Bc
sNbWdXCRrziqDn2zTvqApHt6Gb2CUY0zTtaHpj416ILwNIZa8d28JMTISs9TkLcolCejPGqUrlVk
5EjMIrusR3VVz2vPn3DpUH22E2/zopAfu3kziQsX1WwXN8LIPrqt5K9Bb1QHV/0QtAZosyWrEUVL
vljOxE46JCrH58loMumeRbLx1uoVUmQo8NLn+JuwOOSmldUXczCIjT12zR03Fpja8BtlK/imriNE
BHlKG8RO6vo2qfIiPaR8fBMCzA6tqhz4rrDSZ4rwZjKsKo41ATZNhG6MpKkFdZ2MBF0kZtvOGk4W
m14ZErANDw0unu0f7HpennmCN/coCEb4krW4Ws89LZQ8NjUO+LB3lTlHqBeWT8wX4o1mY105Ksbt
OxIg99K2UONy7aXyDVeA99ojtP+e1g4Ez8kBfwASYHY/mR5XlCNOCg+HSQyBF95s6x+zt7i/CvXu
PWikdeePKl0oPlL/mVurxZVb8j09TTDLvrDjML0bv3fU8yhqkooGswvuK68p35hrJOXBM7KRQrob
iJYdLGImwg7rKiZOkDZtKDqrh0GhcuzTCJ/871uiGMkUGWvMQRW5jJIFG/8BTVIKmc1PnW+iMJPH
wddkZ9QeRpWbzR/a6sjyf/3qARdGXjxWTJsIVhbzuezLKr8fcmaFSOSzvj0Ib/Dscz7uMRKSY/aA
40c1LmwCdMcHRpbNvY33Fo9XKdVPIBF6OgspqCK4UgE5TW2WZ2AgydV5NghFel47djlQzkd8e/0I
XFDD/G0Oo0sTigJ19DoeItf1DmgV1DXwEo5zpLMBp8LEhoG5n1K83W5nUwEx/bzWTmVUjE1wMxxS
Y0kRnXnoUnvJ5BwvRQrrYLSS8gM5nK0xjPpo3cGPtVO0KOm/mnWwpJjHVABSGesDfzFRbpQEQy3v
1o20nHPlMPngS5Slr4HBcCfSa0suGjM9Rm5D7jk/2DX06E45Daqw6JXTE1ZTFe95hxIhsofCh/S1
WKAO4EmV/pmjeXrzSRlOj3BfkbouJqMnNJ8umgy4gDoBAtip17Zr208nMa3HAv0E0jwgb3yYjK8i
bQ/dMyfmdGtPHgKtkUYTKhIH9E8BZOKbvYqWQqBaMMECcHBE7KwTxA43XYpI634XRpJdfIO+Hjhk
XgadjGccAU5sQLfm38fScuV1OQmAwT2pActYa6TnHMlqFq2GSN8Emor7oDLqHgYIkKW1hAwaZqQL
3gdLgUY8COCXgplA3ueQKX1rlGuNUNywkoDooMR/9ooZhFcPd8CPBqZXA2VbZfvHViZDFjO636ho
PL36R7qq5DozG1wdbpqOw2VRq/YtYczaxUliZz9NIsOrY2MbGIiXoFJPDjtXPrTCNb5i10+aaMdD
tEfF6C+NvblCmS/g4d53W+F/nwMxwWH00/rVlMaaHJC4ls/QBPo6BtfKvmhYptqLoI54z9NSdtz6
nA/LsRJW+Z1lM0Okos5TI4JQ4m675dxFQ+fazddmXQU1ElK67tuknC2J0eMxaOakDNL7dnLN6qKd
jflTuJoM5M5ZypCbpteX+chWJhwMHMjHNqusO7DG6N9Lax7M2NVtuRy6LnBpdJha3PScE+Twdno9
e44W47XD/fxKEoYxQ4Cx7Asx62nk8Oid75VIge92QAPQKUm/eS3MHF4tkFr/rpDKfViZ9Hw3GYUx
T1o841s2tHRKxODk/omgmpERh+WpnwOZdsaBVUB6u3BhiNAdhH1mqV2pS7uT/lW6anTQtVJUqRji
1WcQbND0bKRF14ahvCSqBxApNPBb+S2d+2LheWobpvsE9I1ol4Cvg5jIqbTnQnDMrpSIUzSPIyZR
+jafEhBGy3huhfQuDQlrs3BJp+McZXfAqTnnTlzDYbWOzloiVGsYmXeUvCAnr1bmZ/ZhIn703fI7
vix0bCQHUcTzFHtAGu7IbcF6Ix1oyJ0IeHwpRfMtZIo/dCeDZS3ZEbBknzJlO592s+Ww4NSw3Fad
sLBXJmImaTxvBQ7T0rAeBL5A0jHwqJYHY80mRh6YgrqIxKl8iifWmUgjabQLnAeuezeLcRpoVcXE
tGNmshjL3mdCIBjZ2DG1A1ZVrBjC56VkcxqZegueMKylSWQnDO5DSc0or5Tsc5dgPCIOL8bBd2/n
Vpn31v7dpsTiwj10o7IYyVaCwXPKUhiVJRlr1/NSjayMGheJrTBqzG5oTJIGmObKE131rW3GSMx5
akVvJP4py1hTHgOdJBxPzVLOsRoqRuNBy0wmbP22L04JKRvqWvLIUkaSEtPelMxFjUPL9G071MRI
v9e+xJGigtKCS0qz+YV6BMcj5SbVl7dO1XPV0RfEBWmxe0MtPZCVPCktwL/Nq+5nu8vn2Ifw4UYe
w2DMYIliAJKADMyOiD4GhwEW1IoIThJsWp8POA33ByVnTIr4CATppll6zIy8In4q+BkEWA1Po2dA
tO5x+mAd2jv1id70hlBvm4BiNEacXmrth6i2J1GdGlYgcPOCZLrSpZL6Ysxs447ZSc1ELdvpob0p
gOcEXZ59Oltf47BgJVgd/Z6++kjnKf3IRHBsoRMtoHKPfb8+8dzWRmw54PfOeuNUOCrPTO7ySji3
aA3bbxPLgC1amNl4ETAwRWeXLCU7X2IMCQOvCtkeXJ65JKw6dlLHIFEGjkV7TR6Quwb9KYCiuJ/i
u2raSwWtqzkF5plqePGOlDJ00WZlbMYlZbBnnZopN7Mnk4E2JFCTcuyoxJrx/a4TH0MQoPCkvANG
jnWdYp8hPfJpq76aMYniGLMdwJEkcOJcUCtt2VHNQ3/lj9n0yp052iwEYHVGTS7N4cg2vyrOguDa
O2K5tL6lTUi6B7PMaIdazi3yV1NvekMSwBR5Yw2GfdqufNx6oiiRK1bc0s4xZ+fgx1urEd7nAy4s
aVa1HarGGB9QLeVfhzYHMbJVjGvDrhtmTvOcalW7Qf2IxjW4QfKypjckuCkgIoHIjCN6yyw7YpyD
XG10TQAlcuno3YWLbBZ/wqjI7CqCCvuebzvIt6tpWiB71Yk8orus3w3PG7Bdaxsc07RN8r1XIBfZ
HOTgZScsfyqCIDH2F/zN1XswGebVBBgpjbHLFT+DtS3flhxdXajwmX8PXK36H3QxiLGOmUnazHvL
aVWjRbcZIHdRO9Y1hl8ocsPrVjlGim1xIfYqKAgMvWQ21uq4l5oFYuLtXi0ZoCgIvUVxQoiKbSJe
/9yffnbElHK4DT2DV/S3afLEKiIb6anm/gNyPOcHkKUuxfmWSAArGXsZ3IoB1E/k3htGHEQFZ5Kx
YT+Bq8GZb/aIl+KCm/Kx8UmYD5k66Qu41M0QumZRvWyZHnY5b9BixWfhD+94s+B+dVwQ2+OaW2I5
wQXjsU8SC5uNsxnmysxequyy7dlFHkaKoIzZrcygXsE2Ko9lpYVxoWY3uPcp9jCvAEmQIPCzInHP
zGWmDsl7Son1EQSj3l5UauX9RYuqlrBWmnreqM6zsfJPiV/f5Xha6tD0eDb2MTVp7WGAk6HgrqmZ
hPVDI2yeW92OSMMk14oLNXo7Wvmss33EJGd4KnpBZVGXOCMUlxl7ImeEV1ZKmgaI7AMmGwO3HdiG
edMX/FfDPtmvFq/H4cRQhDcO7gt1S+a0+zEN7+2Stwt/eYWGl46mZWkescXxefSUHH6MXFOPxkYs
UoipcZ0iK1uUE4FOci/wQY9ebIydZr6I/hziArPenkGuabsstC0MBSWIOAYe7cIOFXqeP18Z7sT5
Ngej2k7Wbvq9tFhy32zraIdeQY7bkfgtmUWyrLvgZBeQ9SMHf6XN+VitI31kwfhdE/V0Qo8GiJ9R
dbs9qxRK2RnlNnnSAAGCnqEz38vloisr+b312uC71Y3zFqKXxjLC5M1o5Q29A/rlEe0ChiZlevWz
y4w/u0/LpVI//cbpTyUAEPitmJfqi4l5KSzrhZ1APDpedseIaRhj5ijIky2DeR0cOKb2zQtZe6Bd
3WUbvIsRpeXykNiAVS4qawJmxG1uymPeIx+IF8tn6D9ql82ukwemfQ2DjVJ+Y75lngQbxexu6XMn
2IG9nXqzuRSbe4FpgfzaBelHxOiCKaDIZfcvXdj/8kX/w/9LAfPxo28//3ExVB/Nj+GPMub9x/4P
YlRCGJXkg/qouwISb9C3/UvFbHj/lJI4zT0qkLxUII7/DRiFPQr4zMZVTLoWAqo/5BdJi//LQQgn
kWcKktH/RyrmX9E3/1cExkiTYS9lFYlBHqpP63d1JCuAjCXijsz38uELd4wF6DB92jl78TStyUXQ
50Ns642DSjErtf0ivy2Sysa6XzZHi8kB3tzsEb+3cwYvfesDGLg2jbH8slje38gPxa65+/3V8r6Q
GhSYgbR/B13OvsJzbDQiWhILkVRTWR6ZFL3/pBD8Uxs4igK5CC5se3+oZkcDapp6BufMxKheGc8P
MULoGliL8M/CJc2kyqqRyJBAFxkmjk0H8KOMz5KI+1uzq8fbooNjrVYyk0Lic7cvmQRkQXfhPjKm
TDnPAoPJVZFgWWMKkPwYsFz4LPmCT3jTy0PWuRrIjTTKe8tOTLCInqJC7JPqa0BH/HdZjL9Un39+
h/hMEXEzV/BgE0i+h39UuxJosjlu3ZHvwuQo0MEAzKudACORAnfO9jV8pnIPS5Q/i4ucap3cEVII
Htj/EqmBM7GPNv5AXJkrRJdGKvtLTkFS/9JCsPJjnfTXQsRfYubfXrHrIMp3XPFLL/vbK0bzNvgD
MX0MAVLjcWySCuGMa3+nRYNcRO+RXZq2AoJHhPAY+iJJz5VOfzoJa8moy1biUmBT3jD0JOdUpp1n
MC411xezE+MLPaMi84kVKJtphgIPE/3Vl2XSODv6bUUFxyiPDFqPjD9+bCm+bkUJwZq1kYE1jLn4
LoCwemZkIvuhN1lOUTE5pKCbM8AJvY4rW2EEjl82msoYW6TuIs9Y6a1nL3vymjl506jZoklm9cOY
e+oDsO4YFi76FPiDSp+bBR9gtNS+8Z5hKDivlj/8GCoFAQglGy++RQnJ1S+DG+F6xv0M4O+urVe8
OcFo5V/++uPYD6rfHjGSjQIh8VzI/UH7TVZMVhaKN5MychbA9XoPNhi3LW8JdVsCHjXtYVbPNgwj
dgr7ajrFYoni+aGYRQVFCe6IRFAwOf10n3NNO5AzTOupm9JlCytfdHepj98ykmJEOuHPaXFDpCcc
y25LMODMllpvdNKeVbZHzbJ15kNiisS0bQCdMFvT9ZoMZRa5laZF7YyR0m3NqjjLSk5p9Dcv1UTv
fywhJ4cte4obULyMv1Mi1R9HSRRACDGwj4RZ0P4NYKXQCaTrijRpNgDLdmVoKYc6xwfDB8lfmLEw
B8YmyP2ujLQebigEmAzbla1uN2MxD+MEeaud591KvaDlOlARg26t+QOQdHJxn9vybr/yDwAOdXbu
yi+27sw6DLbsSMuXHhuVeK+SMdtwlK2bPfY+TPKDlxtXZpsysrJcBZHCK94lqR/XTg0b0t4COJ9/
89n/m48+sPH6E21lslP6TfFcMVuUpjXayPj4coG/Na8JpJK3Hars0zYLeYDTMXxrAST+TVr3b7Hp
+zVEdBd3JGHNNqht8zfJfJ0Cgq2BRUSDrdoYKuDyXvjCA71iXw3+VF04o+5OrksaiMm0GZEYlAvq
nhuqGycOFF+VeTCbv0nDtv/NwyCJCQx4DvjNhbvbc/7gHbAWp10g8lgRO0uxl1XTiQENgPuckd62
55tjWQc5pQjobKyAmZKRVs+QysaozQbCL5i9nDRxoAe0GOalQYsVZWWSXs8greCKNuI75QGjtAGN
yF9/mN4uF//tXN0h1AExZWjnhfjtQV41okQkb1aUQPW+lg0isjihUW/OCajiJsnGASJQH7zRvkJ6
K8r+rlTqZ1YXhDqUbgbTyJt/WcbNgHUu0w/zziEttThKFkIxtrz8djW77rKuWzs7AIRiu5s0c4dU
yNLxmm/DrWhkd0icVcUu7+Nr5Xor/tHZiufWYimeK1Nd0TGuP2yo0EGYLdtMSIxxVyTz3QaAcY5M
xjNPSI1SPngIZXc1z/X7bFnoBWGiLDd6Q5U013q5EoWzzyCq5bZucr65+IQdDquQIDrrypDrZoSI
2PyrwHEcZJK2ymm7i+3cl5xUjhjWNyK7MgQDhfVW55bNJtnO8GRTgosHpxzayOvd5aLaVnltjvlz
R97NB1lowcFa4fYkv+6Nac3I+vrrT/Lf3em7mU3acKz36uc3E5gunKa0+A8qkjx5srXFSqFpNDu/
aoqH0RsidxuISeAaBYcA746dIfiTdCMqTesWqIf5sY4sxjIUriES0PzAlBmQjALS9NevVeyv5bdv
nYfdhhwGz3ZN99e38g9PzJBOq6Ad4fqg+XztOuFfMd/dw5lo1wpJLIbJunhHZscaYF7Ud917R2rQ
ZbCnPdlbHgBYdEQ0GnAgWIfZNEVTd7UR34BUtzjSAznP3bq5hwFFKxlUVv+gssKISRZx35niFbdj
LbNT7en6THdu/N2H8WdHHicVviwuRlZ62Jd2K+GfjwQjx/6LEYtf0ELv2SqLWLV2m9H/jcF1T9Ze
jLGCoZdzQDw5BUseSwgrYaN3m4SWP0yutb971q3/55ziRQXBfpGCA/Fpmv/8ojAJJo0pa0Z9jVPc
O0wOYmOF92t50wVy5upMUA0rVf+NWVVMwX+56Dn4Hzm6fr0xHu44xIGBxXEjfztvIHGPSwenHi3h
/N3FzcwOGeV7bafb3xzL4t/8up7tCboAe/dB/H60LcMKpMgkvX1Il+qexUrwwi9G/e15fId0YnzN
NyruaETneY9VffjaeiJ9saRMQVcs5KBMrmtcYXfOIZMElfWtbDVg1JFJS1c5kwy31SQlp642SLNC
YlGYENOeas7MG1tSEfVicFTY4y3Djd32Hw364GpXb5JkmgYLhEhR/J096M+GpF9vsC9waLrEpgtM
X79982jiJqhoHWxlqp5Ds5BE7tiywVDhb896dZwYR8T80LeVf7EVacF2eHbu2smBHgohkj/ukkVQ
Ywkij8hvSE2qDAjccrUMdif58GgZ6opFYvtU42gYdrNE64Zr7fcfnbP5L9QN7nEyUsZOVlVSbOOU
CWeL0XVczJJ1HWTlg2OxEyqyfL4T9aZ+zKCtf5goRd4RHPpvFQrnK2HY3rd5dKiqFRnk12VnI5w0
Wi2v2EG1ewRPeWFtsOYRyyDLwA+Efmmq3tSCwjkO2me6tMk6KbZKJ8cq+JvAjpCsYOf/+kr/71jj
P/YT4v+fmkJd3OQf/2Co8Y/zZ799pu2UNx9/nG/sP/+v+QZRKJRIlvD3GsnFvPbf8w3LJcaVpzPg
AXUwYLr8zH+Ftbr/xFbFaEPYDooFc3/C/8ulbf/TlVxyOEMZZZPc8T+KTxHOn8sgzmlyP3heqCpN
LCSUtn8+GhfoJG49ceM7Uz9sVOhOAou5rgADmxTqKA/V8D4uOkWa46YeLUm/aRnV0LmY9y0QzI5Y
vBwGwYOeP1Kawech86YCofjWuBHNWV/E1C1eGhMEZqXx4o94mlBSd/6FktWsD/a0BECUsY4QNsRq
ur9FW0POYTCs5k/TAozPj8pkgVJV4V2SpVG9GO7QsMWXnJ57oKLnsPcLxKWHNMON88AOXkDs5q99
mkGLoc9H/V/57uOMRJ5fz91tY+221BcJJrU5TlyPhLE2tS0iE4hVO9DSkz+w+nMPRaf2NzAa++IE
/SPuI7+Scerp/ip3qgAuR2Dd5CvSPylJuQ5F40+3kO2L23wVHLqaYTsZfWICdSk1NcdYEnHKqy/f
oKj3VxV7fwNE7koTlZczmyNzW3PSrDqrYbyP4pksp3lkGcyu56pyeN8PrDsD4G51DlwKNF3vs74b
AnGGWWEmAJjKfIpWl6cesEMVRGROZcAOVZB/nZ3/ZO9MemQ30iv6X7w2Bc7BWNiLZM5zzcOGeFWv
HucpOPPX+6SkttWvbcm9NGCgBbSgGrIySUbE/e49Vxc9/j0hL1bELtZHynXYWfZZeNKw/rxrKscp
27FEfpapLj415ocYhou0PrSOHDMqL2LYiEEC+NgCJVv7fRZET0KzyHwMosD61+tpes49xKHGbJjh
kvQbM19EAVdZ5BEuAlpnmEc3rYJ3U3UBTv0iNp9Npem7NKkYuxpTprY5oggxR2/uWijsRQewk63Z
U093FPgiz6ueQI6FH5inhgw/Y4kWwdB2fuGBbOBKDSsmeWKyf/3Vul4vshQzFmuQ7lznPs4NMI3C
NZcEA8QIelKZwYGJLrI0wTwlVl7gGgewqZQUwv+JnUWVJFjNYjdqH3pEJIWNrjOxaMtkR+qxpI8R
QukHrPjhLOCoflB71Z5H16XiJO9DkNJDZpqYMN3gAVQ++LieVQQ/CobRnn1eRiMJfR356wBcikxa
jkrigyfZhEE5X6dbcdjSSgfxThiAM9U8QhBkWpBz+sJzRF033ZTzoosn7zNOeu3FY1tqMe/utW+8
pOmuEGbQb51JMX3XXKhddKQO6aEiCWCcrKHnuGxpgZ6Ay1YhqKnQNZ6dWrjw62gpeTSHKGezjy0Q
jqjWl1S1m2T98bMbrJ9ZKpKaWTo8W4JS0v6uZwnCAcGy+ZqmsniJx8z8lEGuvnB94jhMqpy3bUrv
mmIYXnPHGF4z3UzvLQKh06bnrIpVYYyqYVP2qUd7HuvofdAbzPoDwYgZkCJ1yYvRmNx8jfSiWFUL
nbINgkvDnYw5k9ERQBOUAACgrK560UBdf0YNLs5Fp8cK8rKh4ySuKaijxtShbrYFOrBvSemaS68u
7O9DRQzDaPvZWjYxIgk/ewAhqXoVrvA5l2DqohBppQxTeddgzZiWQYV9y1dBwTCpHwWFHxI2J45o
zl46jzA+lQDL9EitdLfS6jSAkTdNbbNSxLamI3cr/RAIWOPXrA0ZollACaeDXOwutahwj+AnaElm
BM/sN5nT4ZNVAgY1u4Jq8om3VAdNzqXyuQUEeUo3ySJsmcYIStUkRCnxyeA8n9BnicYCXj0mZQTW
So7WiDY1JprwE3Io+TkPVfGJIJHwNjIsuwvgxcdY/Ernnhyl/tWMlKf69gzjYclWjLVgbmeTqZic
OXvEjVTpXngpyp1Ak9Z87MSRRRpwNkycuEk5+ZLNDU/00NW2VAqpwY8dMNCLiPLuZ0PKTGwiYbr2
tsBM86BlKeffHGKis6YYQz9zYeWSeGmbVPCoAmwb9CQjzhphaPyYit7MKBjPneRhZmKb7Ukla9oT
EGy+PGK5koiQdWus2Ea32GikE1bLoTKkhjnbE+9yECRujeEmY6QC09ya3Jp51l2ojWXZaMaSchtC
ISYMnY+uKLIXF3tst8UwLw40dAB9LOKm+2xvGz0yPW7NzE6ElODIS6R3HD+Uxu2ECQ4b9zLo4EP9
YT9y/e1A+SfAElZ127PZDVu6dIQFoO3vV3W7GBye4zH2hzZprvS9RjtWbbHURBuuzASDYdbL4jAl
vfhNV/n/PeG/sH/7w4fwD7Ce81cbfal/mHT9+l2/bQXFjdcjUQQ593M4RrH426jL+sVy4bxR+Uag
AXrKH7aCjvWLc/svfCP+L3aCbOB+3wo6+i/CAYVw210aHucb+58B9pg/7QSZvjEP8RDEGI/w4/Sf
rhnDm5txut1mTVVrj1PjmN0tHIRZmZrMZilSAm2L1GZM24go2iQ2jomVJhRmtcEk1KmPtKACSif4
Gsi3ORmLl3ocyVM6rXZr+CqiFAdJJYNH27qVpVU3bOKEzfcP7/p/c+n//QwM57qk743NtATXg1pq
/qQG6fbkoaooZkzJbOGW6Skb00M6g62wDZZNltf35WhHW2x/Kb0luv4XCshPEs/vLwCRgeOeCeNE
/0kUneyaTe8weYBMs+SoEj09tUPsYtyuQcbRNUO5CjpQsK+Is25Fl9LvymQnc8NmB8lg1c9K+PRC
b3mVzWUGrnAx5dhsBsUYv/IatbNs26B4sCnIzRSV9oS8Sc2r7cq3BEqFfbKVkbg+rVXz2iFYtf/t
rc5pkP/zt9r4mT3Ce82Bm+A/4ymOFvZPukoRCr0XN/hDF6fVfcp49NwAvGjW81xR8RqxxT4Pnkwo
lBs9r/c7yLq5n9oQXjNPRi+yB8IsiEyohT5SVEDHOlhmk+wuZsvlkCRccX/xkn+FEP2XAnf7eGBc
SQMbpWdyHzrchH/UrAfL7jOjLQgydXVG9df4RY5oXmn8gStppv0hh+q9J6b5YI72vBWgMBYEKpyP
Ke/zS2+NBeSDghJraDnUDSlBpBp/b3dA/B2e5ij2PsMG5XBVzopwDpHy+smeC22RJXLYTzFMUBQT
/epNJTZx8o18jPVay1niOWpZG8Ct9Uc6tuoEpEu9AI6ffuAd0e5rI8/2EH+7dRBU5rnSGs23S5tN
Lo5Z36Bf7FDRznfxpsJbkUUpHoTT3+rb5yeVevNz2dXFSxkVxbMmMnfZGRZ9WWFWH+KwgSzY1dOV
M0Y2+TEW0YZCuXGfzwnEuYkYQkkjxEWZdL+poLdeLHbLR/zDRPJkek+DU3MOWraTy5KSrnWqsuEB
bEOSUsAS7LATEimZ+WEL0U/DCQbdkbNtuwubOT6PSXPp6Z4flTP7Equg7PQ3s6oj7Nae18LrwXSO
Z8akASmT+p1BKUyxGIve3YwkA5b56CWnMGIBd/HK+dTjcm+DgiCUpH5NGVcv3oTFt3f79grPjgJP
vdvXxF7WaszL1V9cXz8/fiCRAVizWH7Bx3B7/PT4YcBOg7wzhT5jGcxIzAJgN4B5rDdmVakf3Wjq
W8RmbL1JPF0GPVWnyRUvUCm1fKnAxEzAVDX4i4bNIdq1wiID+x1v+9vdbwpsjFDIjb9gJf0kkAqd
V41mxpjJdWFBoaP//U3BkRUyYElKK680EEkVU0A50B+Mf1VuR64gkRMNMwBmbgjuWSs9nJqlJLP0
9udv388PlNvrYNDtoY/famV/fnaOllZGoGHI7o59/SiZaQPAqmOSsZOxNlXtPtqV0f7VZ/aPv5XF
QgiixoZtCPPXMdcfRHndcENT6wby8RMjjRXk5/rVFir87FILj5ebE1XbOMlc0L5Xyg0xjzwFDNJ1
wVtfk16nvc1+q7umOWrSo6bYMryDW4/LVM9x5v75O4RowGfxxweYwaDttry56EM36tNPDzA1CK8A
c+CSbwfE43Tiwov/iKYKE25K8H8jI29p0GpgLcgkk/Ps3UMfmWHpjxlpI7bJcHEL81tl2+XVgdhz
Bu8hMD9jBKPAwoBvGijYoto2hhy/73syiJlTvNCuwY4fJpkPATh4YAqQ79yaEi2R2U+3nBylogyF
N7ZeGMsgrLwH0DByWVJ1t2iMoSj8qBXd2dP5F5+WVnNhNLSXyTA7jhEkb80GVkHjwbSY6757AbjS
g4+P5NUxqGpAJ9DBdgeut6aUOnqPpZj2aKYeCnQCglyGAdztlDNx6JUcEobafWimUt9qVFZtaMcM
sa+4gGl1sMkNg543JxrQP+aMHz4nhvs6YhLMFjVm4AVm9uFYaBplgsLlpAvu4+o4dXPXakX/nYSS
seZxlp51aEP4+u1+3gM8ZICfQJlZhqUGiG+srVPkmHclCedNZVrVqxvUJWSH0Dk7TRdftcQy94Ae
glXC5m83JthXRwipkIdAW5A1i/aNq+a9ytx+k1syvORV3/DMJnyUL0Ao6ARKhVNu6RywP5raNVZt
6NJSgd3TWjmJ1ZfrzqriTVFZOAU8+DOTrcELaGhq8mKwGssCwM03IyyrZWu1vqdjjc/DuDtP8cAw
G/D5MWm9HST8FnS782piuQd2Fz27YYKsozhjU0sGPZedYg3Vhtlz0Zwz0uZHTPjthpCG/MhZbTbM
Ob0SDFnZZigLFbmnnmq+ma6cU+upp3nKghMZCI9iW9iufVpkJ4Hm5MP8cTaN0K96o71HTTwSnQD9
g1KFi77qe3gZNWocqVx4LMrcJFggl00SvIapVVJL7nqXDEA/wlQ6PwX1ZDzfvF67Mkysgx6mO6Dl
3saYohZhKp0ecyR/P8yq6r6dxvQw0mnlV4n7UnAY913o7VflVtO1l1q81wqiSxxCg0fQFxsIYYNf
dS0cgt4DYFL1XQ4otfcIxmSyWSZxMSzDZmzf+QyHh8xp32H5xpSSjua172Pn6OQUsbLMidc6Ja6a
IPqvXQBjS0CThBK67AtWrLbJUQDE7cDOyS0BaLKfazAdOTRn4LfUicCX+Srt1iwWSS7AwKdMzknb
PAbFRKKcmeep09mdrpVZand0TKu7wUCsgnd0Mjx7XClblZ/sxcifM5/iCsKutbfs3Ly3IzSv2VPd
c1GbDwmO2T2q6E1YAy/mmw4XMj0vVFKYEA6WOWnjbcYHcC6oR/1m8NB/oYU0pwqzMJ+8bK4uVWOW
r2xVo9VsJdOxsWj5WlCYwpDKTUZIxkM2FKuiiaNhjRKV0G2cGFT0gKQJXjlUu+s0SeIvJRTNLy0Q
gFPcwIeJS3vYZaFpbrjG6g9trD9p8fDQREyPEdhEP0Qk3Y2RhtNBEHYCSRTPl8ZUzkEAY1h4Yn7B
A/oDik29Ttxmw9Io16EOzoqI2dXMcJwQapNL6q3cTSeF/a2P3W0pASLr1Ug2NJOpeIYjjqbEKVuy
QZvj4VngarGWo3QAkdiZAdFYS9vLUJfhJzXm3coivLuomiFFSyGsv8Gv1ZNxagL8Gy29hMmN68tW
4BxFrs6dlw7aeaj74iFKbqVZbtXEm4y9A/trPdwGMx5p3M85cKaWiRwQqo+pC71DXZXFiYBeSptY
5iVI62P2PXbBgSAo5i9eEY6LQbn2B8Js90APHQ/+yV4FDbQV2dvDKXFrteWGNs4pGs5qgE6E2IX1
yl02HkmEfT/ilwxTAW0ppDxWX8T2qIINobAUp7prl29TTTiIYolB7Q2eYzSn2abGHXC796uqInqb
xeNWD3TM3sDYABw5hNpWPXiDCURCYY5PsetwutOLnGJbpyOL2zL9/T4Q2jAucDYIIv/6m5IhcU+h
xXx9Edxug8kDwZfXk+4sOnDJ1YJlZDDvVIxO+72TQUZdq6uf+zKwcr+0razHGaXPRzbqExnkmhKc
pvWW+uywACfE7zcVFOTrUEyN59duGW+ScTbOwqtgf5BA2SUOD98ud3NQAaMxXgvgVTyI8XI5K5KW
qlo3EKWt9dDH9UD0gz3KoYy7jOu1zXl39TTeDOjjGxxw3pF1XD7zy7P6lstIko9gLELraru12THB
oauLXbBByiXGpNb4IY1n3aKEJvAdfAGJpbwxzoQe1PbXl0pCzt6REoVZZA7GY6XnautgGj3jF1Fb
A2PIWdf5NmmwGHN4U96SMLW1C1hljkZeNLhHbn99PA5yhXt8ulcSJyjY67J8KueZxI8ZTmyBLAoa
rq3DuwXfxu3vRy03ztFcagRnQsP+ltT0Fi+Mcbq1tWikNNeUxHMZDCk8pSa4/SC9YCTQjEoeHacJ
lzMFwG9VIHkdPfGRhdBV9SbBvdW3XpPq3qykqMnjhK3nyz7hgi0je9fFHX8IvDw+DQK9IMtNTbgD
/7/KAz5OiuNM1NJrRmB71WWg1VZTNKgtLDvnUrJPLPzMkHnEwilLanZv6S7haAybwpK3DpgVuqoy
m+92ycx9mifGI/oMQJMdxeh8A2Gnvxiyb8jTGJgi11Vp99cESeTH7GnJyZalt3bMkN4yxNFFF41L
z8z3laILz+8i4hMF+b5V4QgH+ySo/lXqttlaxmTXGiLXZFGKO13N9rfMMcwTWv9u0Apj1cxNcSfr
MdqHJBDOURf1xrLpZwN+iiBTgrg6ruzE+Syj1rAWA6epvZXRwSNVll6EhWja0Qt9mqVOkVpW8H2t
pfaEPOPVIOXtpNZIubTZSaw9EYgPg0Ipnj6YjLfQi6sDAQZziVUy+34rY2b52NCJI5MjFULsVGjp
2RqGKH4UUzmeiG3rj1UU3eqQZpeRhtsqIybLUHVvDL1vW5XKiBY4pFhBgpTBTJzXqMqUW00bVVtb
VBWbC09gRPOLcs62bhvRK2t1Vnwwa5ZpAfBwl2S2LHhoGkBxMFt1bCdcI9gyeBSHtNHGLxs019Km
/GqnLH3cg9ow7hOmRK7fcPLflvZMRinlzr613TwHpv3CHvNBROGdisyYmFKlDgwwjU3Wtfe3aOnC
saY14o/6CEmS+S1k/wX04BAc3G1Y4eTaHYQXdulerDbo1XfYkaUvI86SmutMK6BGHb+Lhb41nfES
tn13KMukvIAAHbeoCN67FRXmlQwVDIghpWE39KhsUrmxMpwYAMqkwhN9qcHZHbvmrojq5KnXrJeq
1O2t1XglfrTuG3iU8lkRgnd9LQI0ECcxnUBTG29l0DwDKnHfulGTfoN77Dtxing5M3/iOmhJfs7u
4LEx9OyNCblw9mKbNbNt7+AD6aSFSw+JkGj/hiSWzadvfY8L50ma02luI0aemVr9a1yGJVAnGCxO
4505vISrksaFFTvRp4JtZzzpFyA/44J+XW1hGeqjcdt7r3M+6YN9KXqe6bVe3auge0i15DGig5hE
yzcz0p9+PYn9U0r3Y5nzv59J81CePxEYYNVE7b+f4k9VNuWP9k+/avNVnr/lX83PX3R7Nf/5s5p/
//U/h1/lTX3+u39ZgeNsp7vuS033X02XtX9Dt9++8n/7H3+Hzz9O1de//ctnCfH09tNC5J4/ehsM
mxPn/2yOOH6xUY/Kf/iO3zRwU/5iO6ygzCaE5JB/U6F/i3uY4hfdIG0hLXxxxDZurqXf7RDQJ39B
qiO5h+8WfVzc9IvfRXDN0n9xoeBbiObkQG4Jjb/96b+Lxbxr/yN2my+/HZ//63iNkO5YWIh4kXi0
bkaLnwScRqAf6zwW0Qf7flknqUPaVpE0G7xlanX6mYTpvWGrW+A/OzK0hOZWdnvdqt8pS2Jt7Hnm
3U6betRtHFohTNi1gAlCKlgE0aQslstOyrsYjmpKCVn9rQxuXC8y0LR3TRVLYue+cOiGVWu3ZzxN
j5OIWxzS9Vq0VuJL8R2F+7PPyfiqIVsHeXtVcbajMfk9tCU1QgEOLmqwxueixdaGWI6d21LPAYe6
SGBRAAHE7dMPF6uIDnVr2UtSbMciizeu1tDpCcDUjQzU+XreFYIXTwx6WRHxgO1Drp+E4Jdjze90
Yq5ScqSLJh7WtUZccXSHdUapGX7lD1qaL27Kn6VVDODsul3CfXp3XUlti6XWIip+aHMCj7HsXpXK
rx29ir7kKRE4En8czdPhLo6eR63u3xOd9AiTuhugCxWxGkKT5Bwvs6cmMvPDsNIeiyTjbxpJ79WY
nQ1B7eatC6lJar+aCzIM9fxKeSTM+BGmnCiWmcWxwRqjAwE7pgNdQ8fscEcfzAV1z59NIqUG+WkJ
rSovizfaWFDiqnEv0xBSgQ4XrQR7QF1PvBq1slp5sHDQHQJarkV+FyXVKkuzTe8xIAnnOzvITpYC
0oBLhURJhxW6elBdQq017BAt1Djttak/2BqeizG4si/Zj8JD7qv5YiL2JAzaiVh8ZufEngFOoag2
2oF7ZdEZTMhnt9w2eUabNs3SVtVdC2U9aF6sPTDTQUANQp2JpgRVTcBSu9WvpOUDIVoM/XX9AclC
JwVnGT80xGXCjbdiVSGF31hT8BxDWl4WVgQPM77R06dh3yXJvMrGCMRARjyUYLbjJ85YL9PQ3rhu
cyUm8aOGPucyey/SQi0V57LF6KSXOK7No2UTFu8pv5NTAzAkcKgSqeUpVtOW+qJ86bRiT8Wus2Ba
TVtBQx08AEiol4Z9xQv7DWvivK4z0izEt3lddfSK0XBhmR5tTiknDpKxeOc69aoy+QRf+ESlDjuk
mhKYDNTWGesEZmWnW05d8gYSkzmsqvuVblXQg1PuRrM8D9UgfM0O8lWYxbBeOuLobFET4Sar2NI5
k52wQ9b43Tlytgl8irzj0JfbAxsSeywPdBSy02xcVLGIkUHM5pGYL4eKyMs+ByPOmRMDnslaqA1t
0h0MFTOlDnswMPkWNYIbPIqWIiQsK5LxUxbpkXkWlQeBo68rBgCmyvdITQuNYy7lXeYHo++NCTHL
rztqefLYyvldzlbe+ndSNBfA4Ksou8T4r1YVN0jUQnLS1lK+U2swcikkn+Fw7DtLEoRU14hggZ8l
wGBsWxXHrp9ye9ElInywzL7aWhjej67mYrGW5HrVPDRrkxqsHTTMHZOC/h1o3kBpLA00g1QPTjcd
p3Ciw3nsIJQVaGEVcEmf3XHBgoS/lAiIuxxyi8IzjQLVqQDYCTAc4ICEHSjKizWPp1s1YG1449Zu
6nQPfXjFhVBdB0kXedUfmkx+n0X/mCT0OVFdrvIIvPKofcVuL2kWxRilh8ElvBEeZ3Nv99OBUDpH
aGfqfJdW1JJ9Kb8IZlODW4u92TBsmtLKT2BfcA7AnYrDmDDugJrRXyOvO+N24Vmgh9m2G2LSNOFw
6Bxvj5phLiu4RVv2ztCutNfaJZ7LNlT/IsDBkNLj+VWRGvxIKezY61TZcQ5i3z+r8QjNu9hAF8Op
SlJqmUDlW1sUSE8c+h2RvaXqvpysbTFojMwS8rcZ+6S2hzQ2p9n0SFIMLwjP746s7PPkms1JC819
McwraOf7aCISssCc2BBeQ7scHHugPJjEcRzAYkEWqj51anxh+LnpKXWjC7GTELsXlRs6loUVZOZx
rbOBHfJvZlro2FA48ot0on7cdr/1XfUdhmizUdSB+HbrbJU0CBZra/BxVPndPCjNgHju7gdcfMKI
z7jHn2dkWiT4nAKDdBdDSaWMsYLyd1M+SVV5U/s1CcJCdZgd3MALdnh8YRqFJB6KvvLTHslIZ42p
u1PMlpG09wI33sFNh++6QRo4BFoG0EcFXnSqQv1LNdmTIYJ5VdrKWUeKi6mkbnftRjCr4ogcQdzT
DT61wRovZLzA6APLaqy7Ldn8eG2prid0PNzbvf42xvO6FHRWSjzP1JfR4WnwABisFOIEHpYTvhZq
subhLRZBRYCkMYxN3cQuYB5IDSPo9TUCp7NONPB/nK/1rUn15us4zy8eFOkFnEx2FlXOeqWZJNhb
p9qODqylqKClPSuj5CNOwn5NKr/gC0XkIEQHBNuDtPQjN+4+9MjKdzO9x1tkue4lts3p2ZkmNBnA
Y3d66qzorxJL5VyccD0hgS1w/flVrz9YGkecIm0eEziQ4BVfcI62uzKo7XXU2ugkQ0ZTIn6itZaK
duXA7cZhHbzLBmeeqCqb0uMBqmQdrcGh7UddLxdF/TU0rnUMDG9Ygq6pl/3kfEsSuekLegdyQ9Mf
6rB9MSeXtUzcB6LbYCC0XmyC/76jtBOMmQKqSk39AVNdH28ZRNuG1TKDDrmzPH09aYA3ScQFZXgB
+7+PpL5jDLcAze2XJtATp6i30HNW5q25BppWKsojUMtFgvvbzpxnEdfHgGYLQBr4XjGgDY1cTyRs
11kfIyd41XZKjcdc2iVKD0bSmqrEKhiHS2uZm6i93Y9uuKRmZUHnrq+DgkoS7FlTeYQBBN3yluTg
ZrgVPUfdA/a+96mkAhRsfJ5xhI91ys/sp4YKH8uYO39OtKUE7+0moPckOnAngU1ExtlIO9Z5DBeZ
tiSSSKDf/DLphSvNY6F7y1jCv4G84qTh1nauhFk/yeAdZtI5AFRyZm7sl0JuBAx9BLU2edBREFjt
S87rGUArtl3rznX3WtsimkvFR47wuI6nEOijPd+nhXtG6SkZHQ81BYnzU8mIj1dCOy1snm5bd8Mz
Ygj15bj2WNjdS0dlY+XoH6FwDwYavw+K70dPLR/+ugTzAl0SRbMFqbCzYvPCRc2WD1cT0hIoJrke
SpdWP3vbN8Ep7tSHau41fXiobJcuTShT1kNZZm99Fb4UJYZ4KlN7qXbUNR8R1Xf42M6g45ajxvSg
TLD9jcMoF5WObN7UFhBCJu+p94ratrg9G1K3hvOhvmw9ODhDd/OcUrWabQba47TY3kQpNN+4Yuwx
fO+HfBUDmujt/m2ut1IPN2UdsptXayuXRys9y3l4p7Tw2IRH3b5ncHNXjvLQkRG1bWAsdA6oSB1d
9PU66FOIMbcA96gOymZvM4XdqeNU67LXTUcgkEp67Jmq4sMEIug22rLCdTJXga+HNVR6WNYQWPgx
E+DOIuXCZjdtH5k8s6OSp7ouL6Wl7nrNWfP8OBEEgS3tXR2qgWd1b6GHLHS6nn0zu2QAFRdabZ70
GFqdohMYjWnPvqr0MTBFlJO/jfSlBzC/4zhD08Ls3RgHnHbPsR09VQXizBzeMK9Gi5p2w8V21xJU
fhyijPd0prIkdFsE4ouYPnsoFB4TOeyudEp42kKNctcV8hn5n2Rr29Gnoq9H01IbGCN3vWU81dWr
GGnOdeUnVxLtu216z/QT850L7pjDSLgaogHf8CxXXpWSVLXtU8H4lEEZFcajeU4S/Tq4YOMbah0U
9S8L9CGQYuLLjUHxqW56jlFAOFFEvscyxnjY73v5NrJXSljK9EI7ZgCC5vEJr8Cm0phrOBL2rWv3
9+Cjl5PeXOrR8EOzQ2wCPw1/ECQkS0A3OrtgDhYM6t/6/gJp7TyF6mRp3gPkp2WqrFcbRInBY481
QyELmtVTN3+k7rfE0b5m6xBrlGq7K7cOy9tj726anG0zd6ey7qw7VSbfxzI+lbrznJM59R17WqV2
S5NjA6ZbOztDDOCc7l27J6JY/YAqfTeG/aqEl5GIr8hqKFcuDiEY9nNoIGANwaWqxS0pbO1ZtDmt
4ZNtoQGlCf+MwRoo8s6IAf7N7vcCndcnlrLTSov2yEzc+CrNiTD3JjbnVUg1qFLqHQXvRYGlTKdk
XDt6m66Y3SCpsTRkOVXLQ3h2gLgvZnzIHNxgLMcNibMkSj2QK8NK06lQTbE0U0Zd/aAiYFGZATiV
Qr9PNc9bCQjXi1j07VKAW9wZA5yzGA4SPuLHoIreKlq+k6bvjqGBz4YSedDJuT9axbCnxCHwg8l5
huQ/+V3az0vLSj7ayn4oNavcFC0kRJO9pOWV9Yad6ROUCHDTQb3T8qm5VX289kH9ljPiZPuj4ROh
f9sXQ/KZc2gldD9SwlGWYj13Xgcb3iV7VN7rDZZNo/OuKkngq+HZXkxlc4FMfJpD98zEh3kfQ+zF
rG4A5mZ2wPZZTCgayIppHb5pLo8BrbHzrfCiAfOe4y5Lej03Oo0ba0h8iO0VACPKgQafrshinzXM
ZbQpDl4MI3yMakG1bUw0j5/WXVKexCELmLY1VcQsMWZShW6/0E34Nl6HmG/Z3SGD4g35MrzLaDMf
B/OezgGQ5JiN4qZaZM5AWKn+soSB4D6vg4yGI3zu1LVmYVqt1RAUJxGbHCZqKrWoNNWWYz+1a6h4
WH/LWDzE4ENXvKUjz4cdvGHOkKTL/LFk2oA0zOimD45xmWMss2gzOUDyKNZVXmGelsON91sZOzNl
fOXUdUaJD4EQVyOmK8bPkKYTT0/Wk821kYrXUvOOAw1FsjH3rpP/8FhrrSl/jwLd25YAonhOJ7Dp
R7N/z5n24erfabbL0T209nPD0jZLm+ymdTR7LnNmWAe2ptnC5Vm1VJTfpBXNKZp9dB2ecMIoHzuj
0uVquvH7rEGLdiwtzNI5eRgBi5+Dj3piXCCA338zoEutxrTPNpKz9SZEJvfHCBwxKeUo2MVJJvIV
jNDMV94MvJu7j6dHcEjC4DQ1+EYULaYMvinPwH3zTEXKRydTHG7GAYj32eZKJGLwLeRSK4T2GHt0
kBoVxbxJ5WeqWMMiCBfDbJAyaxcKEDwqDMtykgMeS4MUPiMU74IyBrMLt64xHELFjJxh0boy8Ep0
Jc5tem4PhmGdE7ZquVlguoi/IMSuYrvfy9iiASM62PVH5gZPOBiu/dD7tukwnzb3QlE41lF41dmE
pvvmPaDJGqfnh0qHcw31PJveCOxQ/THdWTYFulP6Su/KsUrrrcOmDagAE914T+7/zisTCieoG8eh
vWTufwR7fLXyFCWpu4Y9ltbkPqkwM+B9XzkwdVEV7B0+yIENIz4v2pZtJAKMW2uGT8Y6S6b4iHd/
j4n2DHV7kc/ZdArG/pKZ8o7bchm5zaMdBuROtC+bfd9sdS9DVNMH35QHJn/36WjKcz8m7nPdKX2F
eZ9cL5h6qHRLS1NvWQ9uI9B47pbGUbvx1gPWqcXgykPSIPGDXPGh9I/7JorvAvoHVo4OMywtauR1
KraMbn6YMyH9gZlLOmovbWFcwjHA316a7C5BMkNkqfFU3MIwpnGvyQbsvMqeTdKI7VwjQTCXmbVO
rtOecDwOMXYo0Y8mVeUu0Ad5KmQ1IeUkmB8TAK2KcnrXvDFjmLaN3bopvWc7nJ9MUJSLPs2nQzCL
nQWcAmEIhmYeuSwMFiRVYSTxxtTZ5IADSztqiMNdNEccEG3xEBbjQxJnr+DEot+srv+U2P+/U/Iv
1Vfx0Kqvr5Y62v8Dcj5i95/J+Uwl4o/4p3Aj3/G7nE9QEfo5o3WYS5LAMda63+R8w/hFoPHjf8bM
h7PuP7g7jya3sbRL/5WO2cwKFRfAhVt8GxKgS5r0mcoNIi289/j180BlRq2proqKmMU3E6qQuqV0
JMGL15zzHIkd9/dxvmr+4qAyROxH4Ky0vlN4fh/nM+onHk8iATQ02zAZxP+Tef4iQP5xmG/oyy/y
CVUyNAlP/UnTXqKgUyeNntkk3/1mkd80IOg9M7G1zQ/Pym+bhB8dF9AGfv5epmU57FXZG0jkq+ZP
uu+mqlUWbMSAM6dcRFhDtSEyiGlhyugJr7U/stJKByJAZGeeRY81pzTH4c7CnP5atnp+LgThDVUH
79vOjGTHJZ2gA8omIEzaJ/lUcleW41NULCPkrlGu2Wa3rkShfZ2kvvy2pIXcwQE9h6rigEwzECsY
/edUUyUNyATeIwVIAlSmZ9+ZU/rHUueJkRl36zbyUUlJxsUwrlHKslNsr3utaj99nfN7pRrWG3i7
ZhuBNKTaUhrGmwwcoBnQV1c9LZmFH6fuapQiYFw+JjsDdEM48Drr6xKtxxRVd3VlEVyE7tDhrj35
ED1hRASfc5CQ5aqPQbQJtaZgy2K0CFyiDOBR3d5liqMkWHVo2VJx54SA6VRuuVlU+CZbXbQ01UGQ
YAbUhqhxtgIMRG1leJ60tGZZMTAPQcyKDfZSMza/7hO1e09H7ge8RhgK16nI9ddmrNSRWKtO7oUt
YSvIgv4UI3CrfHP8ybyZMx+BCFXHrQqj3V6XMGWl26tNDxtkmIwXzkHT2adlhp2SlTjPOdIWJzgY
oW49T0XukGzXxtCy84F1MkULdGq1Nv0dOTbNQ1PAS1h0N5F5QDtXcfOtBKkLkIpnaj2nxbWHYS16
0tATtgemYdDwA+YP1SqoMPgfgM5KwtZtJ0mIbeg6wwuyhFYL/ZFSkMZHhbPCD2eAaOZ0JLS4hGOq
kDJLAznX+aNB6EG74TG0zHcMuH6SwTzSHdGZX/ZoFxPYnp5GOGjBWK/BTOg5ltsMbpQ6W3RIUjQg
qSGeh8G6SCz9qQEZj/+I0j9mKpIrnz3O3gxgVap90HYp89axGuep1Rk1oFvFXwZGNHQUZGe20iNa
qZ3DDNAjpO+SpFfqfWQ0UBmXK5f6pXiPMzW90IuTkRU39sh2bLCoYGuUActHt9UHvB6UAr3F8Msj
9axisAyKsna1Wlb9BqLK1AY3TTtMnAscSujcPxN216Er2nD4Bvec0VKeKeOh1NJk9sjZcSoKIVND
yqqg4PLAKeXhoUJoUeysts1eSbVNnlnogCcCijy2TL5xLpO7pYuKBVETsI7zEyQ1ihmNvlv7VnBD
dgGEbDFGaHEaHyUT9FKqSWHFNoVpOk5vdcisDtxWAoIb2AkLp6SzOU24fLJvySyUO3qzxEa4a8sL
C5Il1ayhmYFQO87aFo5lQ/rKFAw3GUo1WrHIzLA7Eq1JooPU28e46LqHJs81GItF0horTjCjYeqs
TP2Ci4/Qew0Fi8BRNJ9QRxiDTkBcPWQw8LDbrIf6SNws0Qe6wD59Lfpx+LB0lE3rEP8mHM4CvzNt
rqJcB9BEn8Xod8GzHjv6B4FE3TuOufQWuXCmoxcmQZche7+QoIXlk0XfZ4HcVCRWKyO1eZjOGmn1
1cSSyS8HYsaasgsrNA5ZNO9YIrCexbQSr/DzcYwgUgu+Eh1dqxdnuJkPtEglNacf94lXt1CZPUYb
RXcRciJY28lG4oH63MewY+sglDZ1yIrG0wZiv2mRe0s7EL9nlHucr1wUfRjp6s5psWC6yAO1Z6Rb
aIwGjTTUYJSTWIC1yxtJQ5V3RPgWqSvLGSbTm/Gr0rhQzJB0qaM2bxN/0FZImkN7ZY5Of5VEGVT6
ItCHZ5u6Pt2psHjgc9mzj1dcUwKK7ixrbJKkDPAVAuPL0egKzgFINoK+RaT9I6U5wsRAqFN7Sh0j
C16KEVLcJxbRPPtCPziPb5hS48xNtGppK1JVHepbJx6lfdMUhgJGFnEnNtVFzqobdCRIye4g9QcA
jvJIBc4KPZ6RZ541Gr224YfLIB53FjE0Kyi6ir7t6ikeLjzPqrKH5FawIhFmj/1W5+v7uxApZHcV
UEnzkMjwSRlq4pP19a9YSRjKtKzq6beatidjZFVYxmSx8dMVjCDxlGNMzZROnSs3aBWGs7x1quZh
cMTURDjHRWY/ovqMGw7nIK5uy0oOJO+RnDjv8sko5BYMtkVWpF71HCVkwnL4VUkWHdB5l+bOQPpk
XSsttnOKampsutTA7p4zFXTgVuSa1Ld+FyeMc9gDLhkpFrods4g7qOwZwCeJM4p3xy5P6s7agypl
qILVgFyWD32AsPoEH6kVXl47BhQBeI3s4Oa+1dr7kkRP7TRl1pidDKNUK3fM5FQzzx4KKzzC/3aM
rQ9fwH8gPnPuXUfIPoT1ahQZPz2CTi9RsuEykBzFUsVOo/DE+TsMn+1McrLbJ3hkb4aErnQMOV+v
BvoEAo8T0gl4hswxv03wcLcHgsLM91KVBLuSNYh3OWoYcDE7bMKOzb2uveHgDrqveqr88BV7Wtad
CAOqgmNhxpa2TxBqxmJVCKcNcU07FU3KlE+VueVSGePeK2tZY0QO6QLkAQDCB54huSQjEzhJcuUZ
ZjnlAlVKprn1VDqshZzZ2HVpGTJzg3Iv3WKK4FbpTbryR+YFk28EdHfjPUrq/NuQVLQ8UChLL5rT
yAv8MD1TM4xfBjp6b6IRinGTE6olMSnzTsaGkNUjnid0+BuUu8DqSqg4wGmJXmWuWO2laabbUZDJ
kPsMV6x2KveEkMyPOaOvZSkPR8ZucUxpLBHZIS4q3IAE1VOujva21qBgmJEzMJw1zjYL/Ly0LIDc
+nBU1WbY9I31QShyvwvbljgEwUmSBH65qboq2MAS+pg7pd2acPYYRCdhiiKue6pwXZIOkQzkOoTq
Dhlv/JwPof+NGTHBdDzW0ESgnju8yPSfkNpmjZucRsbaSmEgswosq9qYsbGTKKg9if1/cpus07ig
S6EjOOkCWF5ES7H4mxUc/eYbl0lzPUpVWest6SJxLbtTrTN8GDUFIcpoo+oK9W6+ngrgf5x85aFi
frFV8YW+B1Ie7XBs3UpJMjebdeXim/h/mLolh9ia6rveJDaEUU2nCE4xGPdMIr46hgku1Rz9pwDp
5AZYhc7tSFqcJtNH/Gf+ahgVG+jdIG5LXwG/L6W1r2qGojEgjTvWM3Th5BKc2jau9zmCfCwdwnQB
gAt0lOShCJPyqUWcc5garhhdkLS3MlMRHdVWuwNnFYCyovOkTTWAyJW5VzVI4BIUuc+8eQmxCbr2
m9ByqKYEqp4wuC0JLpN/40+NtSp1ybpA1a9DJ3/QyiWUIVaUXdr6XxIx4G5wGKpRGbt85agGu1J0
WyDj0+MyVas2WI5eDEpcBh/muM9xyVO/i7SFNzvzpnbx3JqvCJqta33ktm45jXEyuXFuSxUp+lhn
3yZymlDYdvoBFSjDsqwqPipH69d60xYHDdv8Pg/TO6dSp3U48IND9g5rVCeI8mOWGGhDIgmCTtPM
B8ZObbSSZVh8qkWOOkJn//SlgRzaF1LzSaQwCsclwJo5ZYPsmENej1ynVNoOiSu8EN52cfs5Z3aH
trZR4JlQntqm+oz+imhHM2V6SejH3sCYCcFAH4SnoQz5iqsl5+GfC/v+/+z1JbBkWuD/LN7bFhjY
/3XXvX1ETVtH7+2PMr7fPvvXzl83fsGnTt9v6Bxkv3f9/C2JkjrOVOplCws06rrfun4dk7sOkMc2
BHldKqXoHxo+XfvFXODKiyX+n+n3NPGTi10zhETBB8yI35kefOe3/uDli/CuGzgpAJPQ5OJKMmGs
O3G9boZuD7lnE2v2cbbUJ6PNrmv5CagDFmNhnRZ7pFe0wNUzc5exphjm7AKt9QAgDP2RdWUPyWNU
hmcRzg/9aMJMrqxD2g3bvm4ozOgxc+1tEsGhluK2WGZbCuCTtcyMD8ZXIGDQFCGvIsWdCrDJMFKi
lNviNnuziLP9LPueIl2bNfVhpKresnnPzwZhQYfettjPxCoWMQINmC6Y3WNL5hVap3R8EZPP3lLP
Shj8in0DJOQtaV6ZnxcX4jd0ghW5cYtodMPYUF1kWhQG6Gk2iMjDC+yWcCdjbpklESuU/W1g700d
SUpNGuQtc1LA1UbxboWEM8K1V11SiOUZpZKxKVLUwi4tPXe4kBUl80R0RuRiPFUZ24Spo0mOZdtD
8ElJNGJhA1O2vK4DBnsxskA/rpItFKW7UrMouM0mfCchw6sLPqahiV8sezdOVu7bilM+I+8+qnuG
DQlhepmXFtN+6AsydcLDRH9iJVc4Z66Iu9/b5AHV2WPTIk6wySUR+UZBY2Ub8zmiXS4nNGuxHz5O
Qc8HMC2RuIwdSCIQ3Zo3GFfEHHXXvPTfRnzhQ0lGj/1cFslmpvuLZL6f0y3rYaxEjG4YTubcGwkM
c3hMcmGGOuZRDelggxENXjXl33CQ8Qxj2EI4o2KMfCfLzXBjI5w9VZbNngSk5FHnluESZnzOymRf
z2m9GXPxwjGpPvhTedcEk8CIG8eXKmEbWBwMP/6USJ3INOTNtrEolAnNhULeBsZdHycIeOZ3POHp
tWaUbAC76BD3xjrx+REzTld3YKW51vtpk6gJjbuaf3AdsKWwxsV7vOxFhU/YXcrG17eyE/QgBJGV
cRxrfJ9kPoJEFwS4UGpbRFIGF+bh1DcJbbx0hmc/JOnwnx/L/88NV1WOxv983N5FefBKQf/54zGr
LZ/z6yGrCvkLLHtMyRDiEEwvQPffxqtC/wUC9TLbxAesMy/946BVfwHjIXUHSDUtls2n/nHQqr+w
NwaSSvtr2LbNePafDFcX3fcP01XLthnvYkN2OE8tvp74mR0XRXKayCbZVnT376GO66/uJYELOMdx
6pmPGtDm19bCQcLCDbMHaGncaKuMNhZRQMP7gYwq8g59ewr2xgDfmuJgZndlYUBaFL72uq961dqg
+7mMWokarA5AVEGX0pAClErQrxNNoUpngXhdQhqCtYQa5obLXXnQACbcRbq1CA7UhIJeOPNFAB/u
1yXWvXTt+yRniCXtOmbu9gQx24alFPSBzhSWSRS0LaZp8FLjkY07+S1pgiK67yvxN/57bXmm/vec
enkmuWHyXgaYCokP7Tn//sNdK+199BhmWmxHmhrTF8VVXRvR3m4IfyPHjjTdbMo2NRz2ddeI/pAO
8cmPx28Sijaos+F1bAmP0w0nP9dSRxfXpsdwTj+LYBkCO/qNPvsGvpOevU1fzqeZqG3XiiMEoTKt
ifJ2kgGVg5wPP1zOfzIV/9PHxf3W1lVu+/LnKwSLP0tmMbAXH5Q3B+EqZmD9hJscsWSo3Md5ciZ/
u7r+6+/6f16XPJvLda4KKLsQUP/92TTCMCb3Ziy2it7bay2O9U2UgDV0AB3S8eDJ+evv9xM/4Pur
ZwkVjiKvpL6sLP7t1aszqCAKructqSbTtdIH4qgxb3VpiUM39mfo+6M2/s1Tu3zRny+ZH7/p8iT8
cMkUTqabNYPZLS01YTwYrNdN4qveNMfW5q8fn/pnT6glsb7Z0mLBYf7kicgFEiq7dkpexgmmjF57
6H4OGHYPsxNTVQTE/kzSCbhFpmdi5gP0iH38jgUrcbMQdWoHBPuUE9y9JOiJv0Mi/MkzAfTHYAOl
sTpaCJs/PhN1EBB4YJFo3dlPZt1EV209z3vNiQeWhsWvd6H/6BBZtjg/P+3Ur5JqlcWVWEhNP36z
MiA1pox5pxKKjtgJye9mSJmL//Uz/mdXFFx1zWaTxBUsfnpxaxj+su7gtxIxIvd1HIBAxHm+TTMC
FozRKjnR4tH762/6pw+NXR6PDGoV3/ffHxqCKma/Og9tgLyzHvMIs5+Iu7+5mH4KtFjOOikAbWjQ
Pfil/lyht0ORyHIyC/hu+6C7teu9X6MSjByvKNSrtC69Ibsd8p2iPHXV5MoSt0UZQ1z7EgobEwdW
TrNu/Ycpg7JWkDKWeiPOX41hBnKDOF3ipEmeiDdiIGXV2qKD2dW6lwbNVSU+ZCc93LeroHnN/Bl/
5MEGNSflS1t5oQMP9FQy5aEJgD6vbgv/BgLLqu2nY50TmUSScYagPGEnw7gLEd3gGaS8BQx4JFEc
f3MV/LRSXJ4q7o06QBmN6htv1E832Npp4NxFSbWNI6QnWUCa08Ab4QZSeAxCEVp8pVdIjnUO/1CP
1VVuD92utYXlGUZW78WQRueIVcjWVyaxrdDtE/BevZKJB3Jbm2i7A7v5u4v3T39s6FdsXi3qDKIS
frqQ8EQw5q5xMWK+pR4koJb78rv1oH9lR7NYlZ65HrGVrxpELKwgt+btjXn+fjH/o4X9X1aLPxrr
/rNJ77+h/w6M4w/v68Xf95tvbzEQ/tf/OBf/yl7z/9n8a0HR/VhXfv+8P5p3VbBf59TEgceCnlfo
17pSl78s5QfvTbr6hTHDv/zewKts5nHYOZrK2t5SIQ//bsLT1V/s5fZH5IRFKJMhrX9SV1JF/vsh
SxNv8DMJG2Q29GNb/rS2h6UBbtFgzzghHoyjY1XrZ6ghb0UJZCRcgmj96DrSzYfOtw+lDhYLgeOS
vSaTK7xPyOCE+Ia4C/OOiVlGHz8DWHBTFhwlk1RzdgvbJw/utWm1F8VnviVxna56gDik17TgHLR1
RfDPotFDunXMDQrPgIZGk9WrhrdV28V3Tnxpki3WhIHk9HLj256JmQ3Wmls3W6wflX19aaGnWtZJ
434YMmFfdVvSOICS4iunm9IILmcJzZIwXrFr86bYS/M9wNyx9ODjY+FykhuY4VFx68dXEaPfAiGV
S0lqAzEFKJWcOQ0duU/v0rvYjd304gdf1YMubqsTOP0sWPO7ntDXz8d0k26MJ8XHT7bKXuxpi/ss
pxJf3ZNlg3aXBL4m+gzV2/wO9cI9aLRCedRY3Rk2AtdgzcGBaZmIGq08VfFW1PaWNR3C4K2PFaaM
ELFms7snf6V2qp3Z3ZDrHnZMq62rAchtjjqLkE1127g5CSr4ILvn6V15UV6md/H9T/H9z+X38LX9
+vX38JWcoy/t/fdf/Vf8amyNrXzvv+S7QVbuCu/LsDKnc99s/GnjbKvkqLFxRjm20lhm4fpeMeAs
s5f0HDfcEhxUUt8q7OKWm0GLfU5fSVNAPLZK7gc3vB1BELdeqG1XmANQFnmE8Q3Blkk5Qld01qqx
GUIXSI9ZXOpqPc4XU1/rGovVFWmd/E4mZlZc7Hpn6XA8phWTH3Z6qxxrCVL/wf02ru2eyHQGAtN6
PjBHWP5M7lAt1ivStZwXdG2XVe3xcfZrIb18WlkvW8gMcfmu2ReDjUg4MY3eYii1rLU5gr91p2se
J3ONKl8nSELuCzJm76fr8M0XKBavs+jKyg+jtsuvyFopd2EnSb3vmWbfBszgm0tmHrV92m2CLZ9e
hI/jeDvqL0Z+uDYFZpRnLtVAVgzRrWUM5GqI7wQ+w4VhRwK2G4QWW3pyv4hTSFw87JG8quFB6+M1
Um693wqGuRYzfi/nAYNnspienUYWqgqaZ0wHW8M/6f6pPGKNGzfyULRH++bFmGvYEy73D+dSL0so
Lyh4f68n7R71CwLddYYRgEk7eu0YqvVXeB+dT+7GtdOD/bWBwFWASHk9kenOYpdN8BowyTxvovCm
bFCMrZuz8MIGNZ3n6Ed60vReufShx1eEM2IEXjN5oxaSjHVItWOSffnRkx2yUp48qRzJfW5fR8XH
mE/SgNC3DFoWegVs88xdEAVVlK/rSLgsSnYOIsQ2xqH3xuoQ1vmhjo9Je8wpIsrk6NTlyme/wc/m
tF55LZBarhDpa48OiQu3WfW15EgGE36QEWbtqridTZBFZQeIZFXaHDAXTR7iRuzyj6i4Yn8i13S5
YMJWReussfLy/+2PyyZI+dF4Rdl17QlUx+Mg1qr1kviM+K1PZ0D7F29SY5eW+0m/gj+CsI9b9H2o
PjF25ZFuc7FJ8sdcPLI1w2o3ne1XjSho8nRxtK61GSrElQ6/Stheh2Mh33TptZhYwq1luemDY3ey
npAOsyArbrIbR6z4b5Ir5fv/yC/dqTl9/2v+7td/ERyvpLJgd10OtI50+O//oQVpPotTBCZ62HMw
zlfz0zRgpGYBgxkWvDdTvXFlX1fybJDMO71x2bNzUMY3lKGEpZyNKeVKelKEF0iXTtjTKxMGNHRs
HSqzeFPzmcD7W4ulEiLDgMAxHJArK98jwIGkbK2GIeMdcPC1TVjua+Mh8/zBW1ziCL7jucOf5JvP
ZH0BMFqZ5S3PKuQMEq5WmDYMTEH5m73y+c6A3Fezo63tDvNf7WyZnjLtHFe+g7p0IBLGzdFVUvP3
hLu+msf4jeValZDIVZ3C4mwGjwW3R1xeTr6zaeutFcFZ8xkCYiaJvmEP95zXkmUtAXa9svbH0Yuw
MGZiIbXM3pRo1y2Tlgw1iFK91qrj5QeDN23UPklj9EoSM9E3bDRrJtXI36RD+YVVAzAWR6zMVovx
kEBa5AMPvpqwCDa/LXCNFdzGlbSBThmJW3cCLkUNZdKE9QP5a75BhMxCqF8Hjo5iXF13Ut03uekp
8EJSbEPGZKNuTd2sqL1h+BqCo908JcqAuRilFKnIm9i5VvQuWwJbFksJB8UU3URGLkFeOx5ePARp
pACs0Ghdac4lG+9U2EaqbXmJJj2RVy7VB8vPEpD40M/Y1radMr4Yan9OYvU4GunFSsfHLDU/tFwe
A3kJlxQIxn3/96rU/4b1p0ZJ+J9HmkA6ov4nvSif8GvdqRgW+AcmXA6kBwSZDC5/LzwVk6AMqaKh
/FX1yVbpj8pT4Z/QcIJ4QL9gSBXQzh+lp6JpLKJgFlMr0iqJ5fN+Aj78FQACtea/8xVNROPMqnQd
3ST9i6FZS5v8w2DFHvpaG3RLeH1XjxRq5lwAeYk1jJ6nPIi04V7RUN+heR4UfSVIyp3xtqO6ejOm
Vr4BI/Ctl1bFDs7kTcEDypyWCi81ZaB363KaKchaKGi3beGE0UaUZcKZ0MZAyFfjPFImFvOEArtK
bc7umVDvmchh3aiOOCalDV1BJ4/+PgeNdxrioSKwrAfMrns9vL2RG1xbVQ02YGBQj2nBHn0PkbjO
NrK2eBtlZftCMLtmbeyW8jaaLNPLh4S8DgcWq9DH+xq13toPC8uLgMsonWy8JOsGPjR6NLuueFcG
lA1NXxdsuKc3Edn61TwqhwBPNXeRnkV2m+DYIjICACUBQGWmSopF0vrAUV2xxW3WVpC0GzKj/f3U
O1dGw1ttybde+BQYrHV5gw8wwu1UVi6418DDdNyf50QnWJn0Hxfxyw15eObKjgkL6caQ9HekAl1f
mp7ds8MSmqlx5rPUR0v6mWfqiJ7SwvFt1HuWHwcE/F+qghvASGbwrIECCzZ6SLu+2w59MG/QqRY3
aqq9OXEsOUWQl0i/rB7KLKo5PTI24CJ5UwL7JR8Jcue6LLZgwt6RCCoXoXelp0UYdWSNsDWxUUhp
RdTfQQl+nngT3AL+wvRhK2j8CfV+SOjEXyKugF1UmqWnNCY4MyKeqbWAKwCkG7rxPoI6JD4Q6CSP
GlAQErEHqzPvqjya9qaT+czjQHXqH36fUmrVBakiayoT2NznOGKCvwEG2rbbWDHFkTZK2p6TYrg6
hJ1t3Skjmn+o9cRFpDHrnypSBxiNqj11J7uVoXltQf6yC89u1Nywv0oRtNN0DKyucTQgAQFqMMQE
rVAj6Bb4EMkFt/pqWxkZ+jpEPd1tIMpiurKhaNXcVmv1bigN7dWaufMoLQAjAmarGwaQzk0/NPUO
Hzq15mhSQvfoDtZm1JrPXLb6Gp+BjQLUNPCOi6zdhUldnWqsKF96oDMSCvKCoFNmagdEz9OZ5Bqi
ATCwEVnaPDZIiCBAxYm/OMXRxZHsdFZH/TqwuB9VJqVci/x00QGaoQSlEnMVM1Sh1Mk4L+yDpqZT
abEAhE6wayYLhEAwKvQ4qdjZ0BxX0jdwuyvK5KECxu4UAU8/glQPwJeV0MDdJh999pFFMjlvDpvT
XWr0ZYcqyocIgwDO35HQFSAjax7CujBelEV5aWeoaQGfKMAUujK8lgVMCUtRVM9RVGdT2NRlsqrb
1eAEaO98MLRaJlOEl9HzXBpk3rR5hdMNrHYdV/MqCWufeiGiwYyJLm9kZgNuC4jlssni1qKr2i/z
/cKnu0oM/FW2qIeNTUrKM9GqylWBb84dAHae7HmIqVbRNiUjl30AuOpq0NG5SmP5kJl94AC+aWsn
g71tGpUgmqS2oisbJeNWkE28tTUFaR7jwjVr5RmYTOkcE+I7z0UukYM6sdgJGcVXmDaVKxZfkqhb
wS4yoORsmhrxFthSXHTVneB9gg2Jb5mASrmTk2+z8/n+UzmPAbkd6OB7J4JTWFZ836itn7+/gkVT
il0xzhQk2vIVFHP4rMc63xlZ+JoUSnQ1wmU51EU47AOc9vf2xFPC2etf2lZvqKCbdB3WZbTP+7bd
NNLk8VXDgP4fXLDRJfDpSrh5UQ3wYxgn7VJZ/eAxeCzXUQmEthzNb6Bz49fv379wzPBpsFCXJQ0f
gVfHOX9/DiFjjfdizNq9XctwPAWkFD4J3nofQWPYJwAtyGnjVtw0qRW/NhYAECSA8Ssan/o5z/35
bYRh7mYIkxi89RNH39iY3xJVGfdtoDj3VjP2d/WcK4vSYUnMof2IVVsj9S3H/qaaCdYse/iKBiU4
JY1tXTkqVZZKel5pPy1QfsXas4UbRbI8x8yYeavPRdof9NEsUdUnKEqQYJFrpYUJ+/aOBHqh4iYC
ZJvslbxI7pvI0A+jNY0Y/c2LX4i7tkpuJzPHM6cvk5vBC41hq6XQ8q1uoyFA7nT9rbRtqGcxpbwd
NPkBCSgXf2lfUHVyodvqtR3MT30EGk1PoOmVpmShn6nNdlZaxZU9uynuORPgxJamM2gYjXZG6flI
CKCTQNW1CYPzgoimJCNj8arRi2YrwEOszQUCYOaWurICJIe1ySXeDCZ0gakhARM23XrsaC79YXpk
Z4Uh2SruE81/Ifj03aicwlVz5Y6k8OrMvYQF30AGqapqmRd3RF9NFkdxN4fgL2c7RWmcmA9jYYyu
Fs7NM+ja0rN6S7mqo14BUkKTnNfquEVPsVcdmO5EINlf6LY382TthNqjPE0HblnRfNu0fneFexLE
ou72g8loYFKTiwaClSn4iPMa3MS6sSL7akqRsSWMRrKMoUtZhg9+HtAvEFCzGqrmQLTBU9XO29LU
RsYKwNlbG3ZfpSbvIOIYYZgq7MRCq79a5n145BpybhpUI3Wk0m2p0w45Y+V1xmJUdMbctUykFXKw
SWYq9qC2NHeKzfQYpCVIiiGjtc8H4pVx320t2KOHXrB0FnW35/0ab5URgXWnIh5xlrO6CNdtMOWv
ePHoF/VWvxmkqW+Dofdp0irnOjPa6lZtQEGiBBYYzVOcNLWFlTIHsJJk/gh0GCapG2RN5DZCtWY3
tWS+6wl/u/EDfU81SO+FnhOxayoxA4ZlGJ1niEyYuNVsw1lN+6ZOiripwXw81SBSMCv0Ube3IwvY
DktUhowFtxETx9KBxO2PqLens6+pw0nkLWTSRNLVgqq8icTS8VZVsFe5SXvEKgEupUJukWZ2OqnU
CdcrSuAz4pdqg8y/vkdWgpN1UIrC7cxqfsmdXEF+Y9TgU+uGyUMwsNnOzMOkx/0mGivlKsrsZG/k
mPfhyFq7gfPqY+wgXU2oTS5xUfdcpkFyBAUxbzgX1X1vShzzmJoghoQKFKcZTf0ax68+ucj1NPzF
kcUIN27LyQ0iBTuxhqniGM1W4FqlxTAkK8pTERXMdJIk3RQTe/58FPVdPsA0mnQqRhOxwLpMrOml
1xSiwlMtYjxZW8Et3cEAj7OfPdiA4ScqaMMb8i7eVlWYIopHnuYBkq9Z6ZfGSlCpu/48TNclav2b
EhU4JfS4aQiYOw+EQLzzhZNrZ2iB6lSc/71oF+nXtDV92aLdVeL9PDgHfZika+KN/CQu3sTbYomt
YlrrqiTbJ0p0uYtiv0EW7w/bUY3RrA+E9rohQgTq40WZFPtfTpZFHklkFibr5LlNcMXDgipuZIK8
CPHlY0VklVeGYjzkxBbfw0xMXJbf0R7z6oTylgIUPSRkkYkvZAPT5I5+O2tMLHxuZcxS7HPvdLe+
kCEi9pgp8AC3ggUpdxPCnbIbclOYNeGw2IpqtJ5SByMQpf0hMJoPy+ne0Z1RexmK7uZJiajuO70q
0BhEcVzm9QYB9Zs5xMDtgvjVSmfufnPGxLerLjXvsRUTLCY5oHp3RclEj1IDPi0p2+T5iXQN6xcv
RWudMlwoR3qRbJuPDJhHkYaPAkF5BB8lJapJ5zwuyqClVNZYLvG+7MJiQCzFOVrT260CnL2bSGiv
kJV4fLHIX4nwWtT1KXS9EFleWDg7X0blDazPYd2pRGBkYZLzMqFUhRbWH+AJz8ibpjuiNMydrFgG
oCPRVqC7CcBL5Rms8audNg9xLjWU0PhAprYz1mpiKpum8sFniDThTT+Xt4pFTWkH9vKifuqRjf2m
MrESF8PoIeODf4OpW60Wa1QJ7KrRgTtpodXd9EreFistMmF8K8jPjcqOudg6/7GpSvK9KbDMzUC1
xPphrvZJVAPTt8IazD/ki07Dy2t2CBAlRUdDXse+51a3S3XlPin0PUSJ6uDLQWCuiMwLjqOTItV5
Sy5VcMDtGbgpnjVOkdAhrYYwl1JBwZeSL7MdeBrRGqt67uHqZDRmAAGlnozdNprFrR/qytMAaWfV
++PNBFIUklT6kA9oT1pZ3jaKHt8HcuFzo6j+Rl/VbEZbfFQktxwcfeAstKqLGJXLLIpzZuXbwabS
ygMFCX6JwC8xs2mvwithQha+JWN0FDyvT75qGivKdV5HdVgh2XYOiYm0pfYbdd0aWBdIZ0+9/0Xd
mTTLiWxb+q88qzlmtA4MahJ9xOlbHWmC6UhKenBwHBx+fX3ca1aWOsqS6r7Zm+QglUoiCHDfvvda
3xrxch2DwYWeGFfSv578oXnEOTWAMFxhV4lDCo1b2ocxXoZTWS3JHk5ZfDUmKeWZ9QW8Ez3MeMSx
WFvjD4IQ+1cvd+pdRBzjAUF0cGL9gj9BvCG0eb+5rXJ7Oi6CFvfkgJ5Jk8jeTcjid15OzQNwYiMw
ft5PodfsllkFd2SlQecW2LaIWhimm2BATdo4XnADu7LeZrUebgsWZ1xoHg6iue5ucyT8DKMM+mqH
U/w2s5fvzQqDLDB2PJi5so5mPYdSrAj6qUPAwZu0Qj/z8Zv1JNchiAJPAdu42RpreMcNQqUUwliZ
ncA9ijzQ11Dzv06ldD4HC53PICqcSx5Af7JDMghpfbzNU5VusSDgdmDN/tQQDnWcuiR8rkD4P6Tj
4F8XJALTgYTcSrbFsh3TOcXjXj6MHZ38dBAe4svqU5Rj+I58Gewk6ldow92I2jNSmyjrMNCmIsek
MENJ5NvleyxGt/6yRnJobwqelsL/jPFhzRItQSdq+pf3TdMsayyoem8FTVFYudz02sGTFthUIlqD
EAOPSWj9BMINY4J9hYo92UWaMxTVRvywosCfVATGkyCfAqhb682PWZs6e87C5altCAwP00IzffLI
/gmRuY6Zo3a6n8pnxDrtI3xitgGfdfam86rlVFdDf+W1QQkWIBq/EzjAOl7jbA/LKn2qA9wW1QLA
17S+9YYDyoCYZ8oDb0He1VbZfbY73Gy5htKL7hJSitOxuAx+kL2iCiXmrr3xOfynmf2lCqR6iWhn
oZYLqwNcZnVs4qQ7LiZ4ybsq2K8GsjcsZt11SXIHctAp/9TJsLrWBUUAefJfAa7IPRkV81GT1AOe
s/lhEzN8lU4ZePSJKZzjawMR0KBVWXQIdpBXDja8OvkNua8B+R5QsdJvrfEU5IjkfeyUPlZ9fdNz
/IJRzUQtNM1DKGbxFzkfTMjSVF/DsggerD7JcT9oDHr2mMovTRNU19y6fBdWwIbD2Y13tp2ph5Bi
/F5z2DqRtGhfSZoO4FuHygHxAViQnHssotyjBBMeg24+0NJgRfIZM2GNCXZLhkNvMxdd8ThlypwI
/g2PE928Lda56RiDv9jGfWe9xTLxt3awZLu2S+qnZYLOtaYQcWOy7iIphw4KDlWMgXsaOPcELg8h
KYsbp+wYMZE0Mx5bDK97PQCGKAud3JqYnj4FbU14deN/aWc+lBrTQtHn6ATAg65+XCir903mWC8C
9ts+67HOaDcsUWbRJbBTDYK0YLedS/uMy2o48bmQKRmaSfQawDGNVX9M/SH/q1pyFAQMyQ9TOVSn
EErKcezq+bOSLD52Cvt7BTT634TLzE62S/Q1CtoS2UmjT0swRCehmpbZddYR3cn4pMj9FLasHpzv
RDg1r0OEP23j5Dp+dGRk33VLYX9rYhyNAVDU7TCE/g9NO2kHVyKFvxUZsKNFc4g1HRo34aGMMyNf
aUElZCwW7W0CSXrbDNDZUgnnPZ2a6RtxWJ+A+5e3uBG7kx4UhQ3AuvbLbIz/6KI9XI3q5nOUy4El
xI/e8ZVmV9KyxxPxtkx0DY6kRxVYxRMUMRZhojS3U70etJvZurTGgbbRZTnjKzahNuPUvEnrxvY2
sDqim7KM8itZaOigJUG867azJrtiUL1HhRYSswg9fSNUHlE89OGtR+76jM0uhhOWCUIm85qRhzuU
q85JeRsny9l0Cme80laMx4z0cM5qaRffAfgLH+m2lTeQV9Kvldvhwq0sjLz9tPTbMYvGT7WT2gQv
s//39NygiojkKhbagt9tuQc3TqcLAFe51YB/qfUs64eWbb1x7fxedel47+I0vLRJTf+sJMogwYO+
o3txEztxehzpN17jM04eLH42itI5vncNg7YSYch2xop3I8noubC21rdZSUpUHXTmjtcDEcScDt9j
CiHZpu+EUb9bgf3k01y9tprm0+Ak6HQX6qERBJ8dwL8MeUwYtX6va60x9cVfhEYdUa0BJ1h5r2gu
Vs8DIjOqIHdnl+GLmGTOxJymoT1jrHcGOPYMZXHyJbiSwc8HFLKwiLGnZ2sOb2qKQ1Ok8zHomOZP
cqLAnOVlbNPhqbeIQPZVeTNmqctyVy2HsYDxlTmuy8TeHXfVML+mjX5ru7jbZoHeq2Y8tJxGEfjb
443j0EFMkvrEC06mtmMx2h4Gl9SCsrkK8UicjIMmYeNOlGtexAA9zlCXFENxFkIMp9mo+Tj3c7Wz
4/LS9slwwzEJTpFj/PcxLAoSA9n54T88eG03nbrYOvijR+Jr7qVH2S/+D2HL/klgPN0vJaFqk8dB
ipgd4Da9I05TZkBUDEW5FWQU7TlbxbTudXkzNTG913qopk0XkJQEe+1N21jzwsxnyF4MFmg+Cwg0
A05/z5YS34mQFi9mtec6JzzKgfC/seYJgO4wOFtc29WhA9z5MA50D+wJlYDyFNQqKnoGscNJ6z49
x0qgD6WXdAj7iXMUg1rVt9z7yAbfKhzr4v3rm/E4PJtmfowbSuV8xLhA3UnV13X9Zj1ZgREY9x1j
PaaO5pJo1+xU2MjbqWjPblt8kiq9GaX1XY4wFK3chfcLXPvWTtWDjXcHVsAw4zJMQnitELLsNKL6
C6L3SBAmAE3/jRYPide24Olyo4whebqiINa6vXYPraH/S+4KYYKu9zBKjwdgWlWKROUqjhNk61od
CIPRQovgtcjhp+gu4+Xe+q7M97g2VvJHeD0M6qDIxpnWmJK5wus8o+4tyTNXRd7uOT6sBKgqOnT+
og4BXEKmG4sN7be/8Yv22QQF+1tPT7bxxHUTA/DweiYGTZZN+84LzX6pDXb4SB5EhQuxy6TatIlx
N25fes+hpT5rEi02CBOjbWqFeJ18+wrrDVZbMtGR9Ebqyo+mFzUDWqIlYB9qab8BtGVA72FZFTp+
bgUlF3Bxc+Nm5NwC1O6PMfbWiwz0YyhgcBHNPd5WdMYJDxWWBAZm8kPQoOJxxy9jFj8FCS0R4r2O
rPR6Vw5uwtorI+idpf1M+ViAI/m2YASjf4cDp7TjZ+rITyTw3XHQaDep12ZP+UojYZ5zWzqhfdBM
fG98y/lOTAWNJrmzwQw4/SCPcbc0p4l8hosXmSM7JuoAzSMBl3Y6zusxIK6aQ+XL7+NQn7OWaXeX
4Dou7ccl8dtLkdakfdacbGMykd24+SqijP5WzbmHUHlGW4mvzrBNKC8Stg/yo5rrpSgunJLSyxTa
kswE51vlyOc1r2DMc+eC6MA5lVNRneq4YpJEwXqVYvA5epRq18QRA3Mvo+mk2hhcn1jiO6zY3716
rJ4ImTfn1urmLQw8+eBF3biJGjjIKfEfwH3z/iFd3PnYNPpzbthGrqd02uXZM0s68Un1JDdepeej
WzPYGUWbfpFGOqC6Gh5xWxUEePrnAaEw34Z8KkAzR28lak/L51o7UC31YfGMgZSrL1Wp71rNA5gH
kHSdqvg8t/4D9/tsCN0MmvXxLNnm5s7e03U9qjJ/MvA7TcHor9NNcg+Ht8fpWl/1HRxIS8lHJm2P
nukPGj6cDKJd7SI6Ya/ZOzUQ+KWTwxWgxB1yi3sdO684Rfa2NMiTvIw/1d/LykD8tpx3VdvngLdh
5NE4Trq4kXZ0JpHgyRFetR39+mIUFBev3Ie+h04DtYQpwHQxX9ObmA7lTtj2pWoV2q2qE69Z37wF
KESyqJGfO2PdBwDNfEc9Ab6dt2pxzhOTyIzTIgmhs3wjdA0PhNlYJBmxRe1MJV+IDoCELeNDI7xb
jCdq78yze8bOOyP0aE8tvJ5tT7oGMGssgfnMrMu1cpRq5n3xvfBi9RFcbGvSlFnJW7BWFngJb4Fy
QkbWqMOkTtW+ms3nOrOnvVmSG5djSzDa9r7vEtYG3qMqxs4t2/guZYBwiLA7plEWX3XKgdI1ezj9
aIgFG46FORb4YbqLQvuqW6jjBEfNfS2G/ECrQb5h7R/uTegXF0Iv8xs0zVhpdIhtuxaAej1xpM+S
nzNlicPgVqBzGCzKVx+g3rvfUbArQ9+Fh7ypvpL7xGmdutoH/IKJerb2tkIzvkJQLVl+FwJdV00y
BwMZMNAmXsD/CMVMt7YV8zxaTxlgpT2OjXscV8W+iT1271XClTi7UPX7QNNJTulm5GP4lEc2IKbQ
jHufPG+/LOk8MKSiZ0F+FOZmIJBUgyvOQTe7biJ6fdZBcHGRsDu1GBlpWIcMXqifNBcwmcNG2/a9
0Eu5d0MJTjjpXisQCtPovjAKXVO8mP9b2PZ3nZPiS1/6edcF0bc+JXfRWLY+joWADdiO4QVO0eOw
iHOUxN5Bd16y9Ywzb7S/PLhykXvMWO2lh1ApKlLkl8b5PA5gfKdOFlvyGzbKt8uHgF80XEEddR5Q
uKbhEeYAcWE0aL0sxitYJeUOMPVtWaePIdm3ngrB1w+A/th9TmNWYT4he7HVwRcVOV80cWLbnpni
fpQYXftiIDNGf4tJDsKRyyhFBPuRBEWeY6zvepIYSUF7V5X9TcA7OVkiwkcZMp8LyyykdHD3YwTa
Q1fVVT+Mu1RP4tyGxWerZRhRAu0FvHPbW5MHYp9MV9hJj1HicOQOHgcR9oDsQgNoByJs3wINSAba
22PNrszy6V0iMK3hlLY7ZtDZZRhz/7A4XXuKS8p2xuc00xMOoaFoYeymEcn0hbptZBncZEN+pRql
92GTnpzE3BEOhG533WgSDhh9Ue7xwe6ZXJICV3o9HSAmuISZEfoa5pClYNMAOGhAr+blQTOw32c+
hQJoMmLggFmcq4imtS1IlLQ4FmyIGLwOKv9pXEaxN8H00HkoRtBPvyoFW4MIe59/tNk5H92vnqGN
0dY3Q9rU+9klT5EM7IoCNK62DpYvKnKP0w1ASex3KQc7NGpTQd/Tex09aar6vk2l4/1YXJl0u6Rj
er8RS9WOZ6/VmG2NWcS8kaQ7eTfMZJ0eZexY9mcVwRi77iTIIgiffcckqk8tC5aziifiGzq//1rI
rKJPP6jlU0arzjwoWkkSa+1En4w/nIKbgfNnu68iMWf37O9Jf9db7fzXQox0v2fULunX12Fon3Bj
9CCok2ZMXdibILcIH+la/CTAwZ1r1B8UhGIOs8+dnFLvdgj8UD66DMWopnnuyxydV97qx7FPYgrX
1O2KnUaj1FyaNCNrOWbcTfM+iFGuSQgx9rEVds+suVza0rpK6b3Ot5NJ+HJJ0tLSwg2nSC2OYIC4
0LlHJzebfpiM/9Z002Jf4tkh7nADXocgW+oeIipzxBM8x1NtCfgi0byboBySA1BH8T1qiugWV9a7
6YL7qA+wU4wjmVOCSLihVNMjhjS0IIXsTipJkoLHSadfwJfLe6u0wFHiW1ncrWuzlwImdqIzQo/H
ZQyD5zot39I+BPeR0QB3kq1b6/FAcuZ9NNXfSZsCudBzSinm3n9gcN4SH0au3ZbVUC+vfq6j6K+x
7931+mTMxg3QHQmrBFLSwUqTb5mvkUTjrsF/f5QjNXBfXWPWJh22WF2gRZszCskWhjAoZU3oHhhe
VGe1WkShQSxnp24rHOYxsp9wMK8d3kjZk6qRDC6HN8req6meEbHHxr2qcf3tSMII7pug8Wh998ce
xfpZmXg+Tp58b6zolvS8mjNSd5kkNR6nI8MCtxB7UbpBtreQIh6EK/utnfGGTEOI91qRnwC9QxD0
gSaf7uWMlKFIztbY+59mA8bUmpZPcii/txQdOxgkx0KBNAplR/zhAAEgX4ICVn783Z2j4qxbfQtE
vDy24/ScmdxcjXS+HrouqvbBFPYk39lfyO3Jtnmm2GU8i340DDiYLxzQGhhMRfs1hF60i1EL+4Y5
ucnUORky4gDQrnGo6hhEdPOFoZ13CmM2wXh25d53JvxjKcnfUxq+6azgpNwo8wBOFlIfXKitwDJH
+3jV80N6vInC/tGH2Pscxh4cQr2IBzR98Wnq4L0zXOm+JSQ6bqYcEErcBYbZjHJOakTj1feKs0TB
pDbrXVjAfPsN+6y10X2HQb9YoftRdJUjpvneMTiguQ9erZmm5S5yAd00ZRyQA4RxcErKz8RP1DtS
i0nNc4unshjh4oOk2zOGfVpMXd/EZcJYN+6oBkM9xLugLswr4Y01xQwaqQsDb02sueTeb2iLQiKF
k7d8RR7mvlcxgN0HItOKTy5dfedA/qFBLTC32AUGO7MvQVHL92WM6QduRr7otV/VS7sliOdTma8J
eE0rX1C2BeBrfb21PAaceunhjLFkbQaVlDd+JBvGYQ1xUTDxQKXTCY2RoE9rcUMK8nKi5ihei1Jm
aJ6y6eKqxFxYwCisowRHWy95DvZN0k8EsIO6CjaqmaR9ccAxFBtv0Cb6zqGvUdtR4/iNTNLgwyCO
3e+mi0lb/9EKCDKONPgkk1niHszZfGAmUdwOc9Y8ZrL55vape8NLjIWgrqyHtqwfXHIsz31v+U+M
RY60jn8EfRHtLMTrYgxYChfff5Da0eMudxJrtxAMnKABypbhKhLpF8yEL0weydjJl73ubOtcJByR
3Tx/NCWDPH+mN8U+fCLQyvrRdGgM2pUrM7fHwm2IwuuW6cwKcQgCRD0RL8m+tooZElhV+juHoEh2
ZsJJ0tB+GmNme3blHJl8Ef7pT1eSGNyz61lqm+AcJThgIpGu5N5Pk8rvQ5vMiiVumEcO2Bc63EG7
AIHAiyuH8DYVNbwpp1fDlnhpextG7kCoTTmjdHcJLC4gNkRwACfdfecANDwiwUPl0E5PGcsuJqXW
mB8i9J9pEOUHzbyFSf1jWtvkUPQx9B89PVOCgrGyWSc6XU6HkqCkJa5j2rPVdEmUzU/jDMzEJ9Gs
p4upn2ykOLOJh+I6DQJyWqwJT10p/JtqCggC62JiQmN3X6ADmuMaoDqtfK5NfysqFvrg8CvJ6XTs
4TrMusaHHGG9a/x7e/pE0dk1uX0badT2U8ITljjoVKYepTh6LtxQRSBORPYV2G2GGRzIUjq3Szt8
KYNuIozAKY9VgWECL64Pua5Xt57p/M1oN98bnkfsTHl51fXIVoGipT9ElqMU6vYTGTJ09K9nlzct
7p6AeiBnY2hB/NF4HVqApuMxO9Uegg6P9CeKcXhvrbfmE2vwUnYYI80gK7lj0KBQ/jB6v8TaOWlG
cu5M3nSt9HbsUUSownmK0+E2rOV17aJ7Xcp2BAeeIrD1e1TqlR/qfbrE8rooUP3PqoDbj1Jp1zcd
09SUhHMiBFqMHVFyUr0vT1ACDnxfhF95PL/WztBuqzCjnc9dKhUOjqEggVfDjLaU9WoN5cx8KyZ1
NjAEzGGmZqsP7lvgMFcVFiGmE+2avqOurHKCVC7kiVEd7BaHkrxds8G90oZeUEafqwy5vm+sb54z
Py1Su9uB9vu+7Mdr7LvWwRoDgrJnsKUstf6Ptfl8npbwB3GMpJs5Yhz2hKvycDl4pRtu1s3KbeUE
8p8L3P8/WUrjj37Q/Y//Apus/utAV+brQPLg/wCCcoh98f8tiN9Dy2p+FsSvf+Hfgnhox65j21CS
Ua/biKAwgv/biOnCTw79WMT88b95Sf9XDh8gh19F8oAN0N7xd1DKM2gfsv/9v9DXB/bK48A2HseR
/Z8ZMZ0PjnAbfIIXrdcPXOH51Ao/S+Ep/l0oUTj8G227VyF6M4TL6mixAV0PyxxfclKArxDux8fI
odDz+hlHYRhWHcLXBVUTEXn60qAUe/nbLfwHrgR6/7+78NcPhlzE5YPFDnzj6MMHC5PCKiYqsl1n
ZHfVDLrGLEUGBNqUHkmXxfDw9xf89U54XNQRdog7IAg/Ih58e+pzZdbTpiSFFfdjf+k9a3j9/VU+
4DIA6AVuaK/sqiik2vD5Yf9uPfB1UqeRJGY597R9bZIFPTPpenaOJ8l9aVw3fUlBEd7LmTrg95d2
VsTI38AGXJuTpPAx/7r++k0/uP+TiMNNG2J48BZRfkkpvS+qkayMfjDSxoT2dKwH8h0JhyDTUUXY
4ZdMu8cagM1tFSpxB8I6+vyHT7Ve9eOnilcnORGGDt6MD2CUUPoU5fQXdonxLMqAIDx1DlTmTWNh
jJTxkj0WBC3lnVZXcmb5ymYnO9EEsj+VVJG7AHkemOeENdwL6/4PT8XqSfn14wk0R8DOcJ7868//
7hVBvb6kfUOrMo2jw0BXf2fTB/gKT9acwplAWr+GdopYrLWPDmsvw+MgO9KNaK+YRQxXv79dH18L
fsPAiVgzeFcDiGof7pZYhJkz0iX3IIV5EQuUInuO4iSeSNt6y4J4vvv9Bf/pqQlAgghcU8A3eBZ+
fmLdsKuKPOtyTgBtdViMRiVFDqP91PdMcbOGOK2Uuv6vjp8AwKEabmcZlHtyt+TFSjLrxZ6Invv9
h/oAz1ifZB5lF6QcFnfb+8ixMEoFtMdFvk9CET70Q2L2vc3QjpAFcyJ+B/tJX8d/uPUfFwjPsT1e
2oBVifeHBfPDjdDSoz2bF0g/kvQYeWo8EtPe/uF+/8NV/HXdw2wf2UCX1gfgb89bI6yeiISkpN2p
uKFiKGgFaK9+/A/vIOZ/VtgwXFlRGKs+EFWanGWCGoYULTFXN62b+WcgRJgSS9QKx0XnAh9JLe5/
f9WVZvXz27QyBxybr+YDEcSB9fO3G/wmDjo7Z6iCrzchoC6w/vI5DzXrACw7EJCjCJ3xqgD9lNXP
2AkbVAtk5qA+YfYL5W1nsTfSOQHnRvpzl2VoLKYQl2ZbBFsVMG/d9P4sH/sQHPgm9BfzWBQB1kI3
IC4byN4DA0sV7DkC2BFngkRdQw5wyJXR2EVRp9rJTRYlrTlqloOjsgtSQrmNFOPjyAl8aDxs+pbL
CKI3DBw3aax0vRGZM7xmqPxvbXC8zWHM3PbCc0IPygCDVsz2Mq/blnlJa97VYYXSKKexGjkdjSGG
X3LEITGK5sGMdBulaKvoSOEXEBtDqsuXIQjW+ZQ3V6/U/8wGohK5MbPvzMlB5A10t4Elh++WW/T9
zlqdnkJ3Z0Xk3BOIdXrQPu2AvO4btfv9b/rLu/ivn5QGIItk6LA4/fyTVqpYXICu4HHd2tq1eZUc
g/XAAQaI8F2Q8rdZhcbp9xf9ZdNYL0oCg0u/dIVSfFgGp4SWrZeiHqu9nirfxcfcNVLuIIWJ/3St
Ye3jiMGVAIB57r/ISX97IZVKS0qnmEvxVlwRAEHyWZaRFuNJ/8JzPh+EsKrt77/fP9xUQRSOgNSD
qBvAyoebmqbMDIHb75w2Hm7K2dwlWVjtfCfpd3ZIfSIGcmJ+f81/uKfCYX13AWv5DiHdP1+Tbkpm
pbPPF4X6doj5wYE+RM3Boxt0+v2lftnFHFZvjxJEeFyRQujnS6nCr0H4t3gMBfQFdi1ANk3OTAp+
241T1+YP11uL7I/rzhorLtjCyb3ygw/PSxUGXauZNuwYWVHg0Hb9C1tT9Z5nS/5MFrD7BhgO0id2
JdRANWFJj0gEjDwSl+kR84ab8CimEhwl75d936WOzHZ+o2YMzRY29N/fnn/4JejpCrDQkeAuuese
8bdHLlExNrChDXf0S+JrplA1UvPEBtCszH/jUtSjxKc4YOdt78OCPMIkjbuGdp+T1cjWscCcYRRH
24pV+Q8/wj/9BrhteWPDULD2f6jo58xlCjAWITCGILnWC1LJhZ0e+sAajzoNVXEFBXH8w1X/4V7G
EGNjO7Z9QIb2h3vZxuQiZxY6LWYazb7MiAPpXcUMLTXu8fc/269PNScIYIM4GGPHi6IPTJvMLGE1
K3QAjRf5u4Lh9L5bdH/0CwwnDhK8m99fb/3oP1XODqk8PjNp4QRsp/aHhxoVdlnHosYsC2z7oKx5
uI7ZYf/whPzTt/JA43IlVnfovj8/jF0+WJJImGCXixnDDmq/o1dnGp0bTitRdtEfrsf/8tfvxcoA
ZXj9vVyq3Z+viCct5hxG2vAgRswIRW6aNWbXH+ODMxhwUzDBsmRHdKO8KBqI6UZPA/GqqMBnJBCR
LB7DJIr7vYqEXe2MEPUz5tyi2c0WWTekEqLwgVpIGWHXNPLLtBhfqdo7nBSzrL7lSTsfCX2Y/lJE
0NyleqjcQxeuQ3WyJCZ9aCf21o2KiKbah2WHq3qp+y+GVBV7Z4U+kzXZx6QlBKr6jFjaCLT0KXOE
AvfSj6wlC20zSvLGV83W9E4WIDiPOGlDJAVL0V1xSLO/MWo0pMEKp35RWncvAPvLv8pMJdiFDKa9
cSQiAmY4wlHsBlZTb8surDNeJod+cWCb9p3gA7gmcVghnylwxd4HVh5iFxCo7A4oMGZm/HXW3/oY
xKpNYenQ2QwlQYjoxvLwytNlC5vfpOaHCwmZ8z4t069CDl29xwjqPnNYGD9Va2TYtsQsAvmjIuKH
VNvZvGNYF4QDy4jwtU4gUNuMUzN8yujtycOweJzjTOvW1aHMO7WAisQ0f8xNGFA6GexbYFZ6FiTT
V/U3FPPWoyzREq5KXD7IhCwYlE6P05pMwZR/Q0kYfMMjlf0l3HHiexGAqg89Y7dHJuOJ3LrdJO96
NEivlG64cK0kZ8ifjwsKOIUkGyNbbamVlm55gFkYQyD29R36ccVCQtBmHAiHJO6oscPraiHb5KxF
NLxUgAOQG2jRjBsPEvBlcBtGf+USxY+x13TQioyYsMWT873BJI8+RMYx03CyQhUZLkWTXPELEhRK
9Tn9q5tXNiSrWeG0/rb8h8h38wWasadvddQSPxpbfUiAT4M/BJpfFN1MUU3cZtBk393Wjctj0XrJ
ecFaSe5nwTAm95oGRRvZag8jfPhnLoQdx6C+e51MszzyXOftJsnk+AOKAGDqsjV8WmRBNHKDKOnu
RJ+TnvH7xevXkwAFRAwPIKJ7AATxw2KZm8AhhsRxd11mB+BlRbtjC3ZvtLAm4CXMrD17YobM2JXW
hH/+/dV/PdVSzMVhFJFQRkAYhevPa0zjOl3n1i0q/4boPgaxCBD6yl120ezAX0B5fdC+TClQrGYn
FSJIsp/DO5cffBcFerqWjjX/odL8davidRYca6lSqMSCD1vVYNXRZNWO2HURpwscUeU9Fp4Y8V5c
Pfzh+//D3kHZtX752AFB+LHEiFHtaD8cVj+0mM6mHWfcl21zDRHTv1rzHr5mQdjsxmKErtLn1p4D
SLudI6Sfq9ZzG+qZhSrym8PvP9ivRQLAOvghHH9tSiB33Rv+VvrklZiUUxA8YvcQomw9xdPGE9LC
/y6HTVKKhh47zurfX/XXLo/js9+sgDvO3hHtxp8vuxTSzoNsErs6GdNbSYLKgTagpG1O6IFIxCp1
Y29B2h3eh/kQnqtFEzma2Ln6Ysmlfvv95/GCnxElIT0NmpFQHOGUOPSAP57Pnd4Y0LYe4rhl1Bef
RKQ1nZpj4QYVEDpo28y5e2T2qW/TlFjcrSt5fFb0LX4+nuHv40zPdBvjfTib0rF5pqts5dMvQFb3
XU99uU0Chv9njsysdXhFDGLEKAb47nQVPqzUC15LtEwnV5STu8bcj/GmVk5/cgtcEAwx2gprXsHw
hiQfFsktGWniUxakDQSgecYZE5QukqV60Pktgux1uOo6UPjwNdmgjdBCfJONYZEZ6m4yZ09UPflm
QT+9RGRhEDDpD4hnpD9hguV3eENaWsFaQcuj0AzU4J7DIFf1t47pZ4XfgjnXBcFbxb6WW5GjDDoG
p2r9g4cl9S7wcMiIZSJEDnlGd6dZd4m2G4STHvxiJhImN6J/Vkze271eZe/4YV1r2Q2BfQOiSDT3
I2vKQGRN6IGOy+zqtdMpRiwDsOQ4GOZeF2S2CpWYhWBm0+YDyD0zz+BEPd2hj2uH4HsByME6si9W
9Y96nO3hGWus7b0sMTLtUze3GWqdGVMj03Lsshc2boUJFQeJUVKM111YxP629JIFDFuFc+hcTEMH
iBMkS37AGksKoltG+kCgmIeoqo9sslrzqAdWpSXOB8RY2V0+drHYyKGYnu3UBBH9CwYO/JopSuNZ
97hu23xNIwIRb7uH3rPVtwx76wMbdfot5CGCx1TmwTtFL0rpOG5mmGW+Jd8CsiSp0DJbfeY8iaSm
Khj/ExKWd8k5mqccX62aRnp1dUmnIB5W0SjDSX+PqGR4VkqsSz92NsyubaSYvdfhMwr4UKIXrwyM
k5z81jb0tN7YTN7L/WAZPDFLw2NKKFopweT5Y3jHoDdyseUUTG2R12fQuNxBvVI1KHtjFXEKYgRa
A6l3vH3Ooa/y+mXwWmtlfE3oGpQ1yh/THLfZSfoMc6F0O67e5qJc44uxDPRHgmeD62LBd7qx8zRy
r+NmvU6InujUGB9rWoC9GQC3r8RRJmRmk6U6jRpoxmDkNQJY+yVzsE5h3Aisd7y1qzs4rsne7RcV
4DkjZOItDcx0suo4Svd5Ehtoc07lvS3NLD7rQc/g8XQi/K1bMkzYzaqnLBxMnsOakxFi9Hm2cczg
jTdfJotGIjGMlXlbrMXFYBPzpOFN9Ntj15u1ssHFarWWQZsKp73BnOATUztKZb9oNaS4FXmoLmbx
ix9BqKyHFFQ5TXqAUe+OQI65nTDXfy5xKzyPJkcER1VpPdSDN3nEg7v1E686mt1JjNXnsojE2+jG
+jlwivKvaRTjTZ/KwmX2IGcD2kwtL4xS0/dqCEOUJbbW9bYoBwyNQZ+hOuE9Q4o/Y4yq9lXnRNTP
0qCH5mAN4iES5v9Qd2ZLbiNZtv2V+wGNNMzDtWv9QBIcYg6NEXqBSSHJ4ZgBx/z1dyGyqjLEFsmu
NOuHfiorpUkgAHeH+zl7rz2WEOAnj1AvD8vsamk0haYtIBjiPjIk0zIz7jM21dm6lnWJI5lt/xdy
iAlXgAQ/Xfn9UDEtHJGYB02r+wIzV0GapulL/0WNMN5CvFXpeO3BCui3MyfLh2ish6cRpruN6L3w
P6adcK5UXRvWBuUr2TZ1PItbo48SzECpB5u0hixALNigTBuDce7V9GUmCykUxwqU3OVgFgeRjTr9
9M4DsUhcnrzLCewd1k3LCRCDSeYbYeOKGWeZ4UaPVVWWn4w41klBD2ykGabZq+8WfiB2OAJvf88q
uYh6iq5ftzzYbl0TPE4XCuH9p6HVAhyCzEoE/TMFTqLobEzakYleOiBLMliXI6zqUupk4g16SvtK
+GWa3ntYbd3NQsmZdnMQiJ8ovlPMKGWnfeZNNzV9AZJMeAQoDtAyZm6PWHdRG/dgaZ86zghIDgXK
SuR1lAayPHGxnqSd+7GPCr5Zoiuz79KY9YJ6p5d+RkZYPyI7of1jEP19g7dvxssWzTYCms4eI5rm
diw3ut1qUOYQsNPp8svxm3BNWHwm++YnTFDzksAYkcRVFnxF2x4Xz4aX2d2MkLXoMXkOtVqQXpMX
RvQZUHFZkkyMZXeG5Mh4yvEXNPsYM4bY6GbeR0Dh5WAjIdKg9o252VV/Vgj/La7cf7Pt/r8srniJ
8D3dbN9+zdKFe/x/Dmr5H/WWf7z8zb8wdCDOKQ7rdFNIJQrYAP/Zdtdc4w863Wx8LZoQiwWUv/UP
ALLmGH/oBggqWs+Bh7DWYl/2j8a75ph/4IIzlua7DbSdLtC/g6E7Iu5r5lK5WS5xtNVsZJdFPbLm
fTo692M8I8Dny42bSVrbsW2sL7pKtY+exSIt0ypdlxLQQl5RjZ1INGNETQGw1cVMpEcGQWh9fakA
w/2/qSv99cuWvfmbvXdMsHivgERBEIjza5Muyk06gsBNoPPdkmAT0RUPnJBysL4y+il731rQMrTY
IEhGAOMhjw8M6ZwxBXQ20BEyzA0MHWPnlf4YZo5pvXvz5h/+LHW9TWQ2lpLhXxWwv37pUYVILzs3
bsnBhaNl+Gur6fAYaOhYSxTlYCzs+NolHAKcTpxmYDmAF7RYyC9Eepy8+nKOe/OcLF9FCJaadK/X
xNO7XjVgNBNO6JOtuW7iNsetg/I/HoYKSuzQX7v4Lf6c/i/j/xU/yt/c+jJKfnfnR2fEsoDqY2MR
3c9ILgDv4fZ/FGyIKQAoZ+0Mgf5OWnIKVnwyxb91Pv3raR/VGZEF6/iWzGQPxjDfDnlHarKP3hz7
9fcLL/TUbR0d+8jGoWU1DxgxDBFfz1Ud0/8syg+5K4d9MkdxmNjkIgQC6ahX5cU+n/sWWtl8R+Vp
w+Zp3AR2MaITVd+KmrJQKdmrGZoRXXjp5q8Hs78ewvLnb166pgHLUOzQ9iZG/HWh6AO7fqm2GcqB
vcX36AqBXkryFvpjL3LjD/SuklAYNaEHmMyYvILIrGaR0KRjfKUPhnlXzd14bdXVdNBV0C0FPLVC
tdn+Cco/OVZ+rSv89ZOPCu65YrOdoXMnf3pk40TndTOSxLnjXPH+/Huzfr9kuMHy52+eShengsbi
UO6zXs+uQDuiBy58jUTVCtlzju7ahHGz0xTsFnaszYEtQH7V50Cq9LEzHjmWTFjcY+e+TGvqjnHP
Jx1L+l5UYKW9BBUiZ0Z4ErOod5aTAdimVrFzYgMZreqMMM3YPtnmGOYRlN6+nYtru6fxOVYjOeQO
t9woY7y2hc2OPi0r2DV8JujnQVTu/O0gGutCA//3T5vmza+PIpmcOXFtt9xDYUPkWklvg1+vWemI
Vi4USU6sPOTv/XqNuvFQcE8jj9tDuywzzNs9azXR890djNvPQ9Q8221cbAYAKxAFrenCiz4qlPxz
LNGT/PXKlRZ1nt3Y5T6VLgA9ZMU2NgCaBp90EfecZAESYSXOPHZ/qGKI56iMYKeCVtQUjEZH388g
FsoLK9LJn3O0BFejD66gdHjYVW7dDHNKoTZQmIumyfFWYAWvCl9kIa1+nKcUOEPNSNN1pmp4DzbO
oPPD3/j9okAyza9PpS8cprtulHsRCBK0Tbr9aT8RTgfys+bMs5FFXocc8jVS6pE2c1SESujP3YWv
wfL0/+vXAMjWr9d3dN3W8Dlne2wBIIZ0zd/AF0Mup3OeoLInwvM3empsHy3P0eQzs8hW3PfJmO/U
5EKYiYJ6oxv1h/NX+LX+99f4OlpeYTIFc1QF6T5tO0i1JKiBB9Po6jvkQ9QEn4SJORmfz1/s1Dxa
1Jq/LFtFEc85jSOAg4rUCOwHj1kKYW9eVp3UcNXG9K34QJb4z66zm407JsWFmXQUCPavO32VyLxZ
Mj1v8qepbrWdxPJ6pSrNIpzBn585plq3lWEUIZUqXEZoY5pdVJli5DH39EIswji/6dhPwJvw4MXG
wphxB3IGtF/jTN1eOkO+1SB67K2cXOv1aAfVt1T38ydbxtifOz1u15qZs1Wri3psNtKe6NdYQzXd
160btLvzjxc9zIlxefR885FkbJzlwMpdffrugUjisM6dX7nOrAVb5fDcUU9DQ6OLg+0vEzpoPeoY
I3w4oofbtd+6Y0jBs3EPGpiGxB0YfLKNqCf1fno7UipMVwZluxfHbKOviM8MUPkk5Dynk+qeYxgy
mNjbcut0mLlwisYAlog1QbWN6wcW0FTE9ErcSHoP2BcaSkoB50A0RgveeBrNW9X1050VZWYXziTO
HWjtUk8CZqjNYZZHHuBRMGnjhh5lvHMLczbQdFrESkJxwVqE/OheOD7FJ2uIyfYIKDWsRzcvnFWh
TO3zZDfpz8DXciRFAWgWguNH8eywbbuWXTIuLLfCCB13JLwiwbsT4IRtyC3v0DC5kF68mrjvqhBb
awRosTOBVH+wusVwNRXl/FNDP/syLJFLZqSR2klvynqskTKCmIWYftMkbvBhUoFjhIYdyYqLTogc
RZ+b9ioru+bJCSIYTtAWtHilak79YU7upnMzzYKjd8sfmpTGOqJZMn3WMhh+SIVXrVt7/ZpCWfI1
WVDTlszT+1T11aEusnbniAXo1zYObx5wCuaFnnzviUKJPci9mpTUNsjnGwobsnd2c1oYT67e98AY
kMTTugVQeg+qMNCu4tYhHsB1sp9DUgXYxr0KuFOlipA9WBlSU0cGqAH7rMnMaCOCRZ0uT0Fhjf6H
3J95ywY8l3cFOLp85VSmX6LhzN0n4phoezbKppxYWwFOE6838qchl0WE2l7aRkh2ZkE71BRavg/G
2HpKJrffW37agItLkq9A4tyX3Nbg+nSinIqPdau7LwHYQm1LgwWgT9Kbo3h0ac3Va6PSoFdSDWM/
b6Zm+c7O8/yTMMtCrOcMTtk+rTsKt5bRIj3K0sI+1L0CQqkJrdvKgQj4PKdsytaxlDfKmcDtW/gC
m5WsJJUI1x94MqClu0eqM2zJkHpTOfKlMt93tmaKjWxNaP7GhPcXZDNNkIDwBrcJ4HaTSb1JiBYM
DSMaWnqSS+xCwuEUS3AyPweTU4NHCWa3AOgztu/riuS/lWNPGEL1rqIpAF9uZ49DV68BzbWY0RjX
a3hYDHbCaH9i+6GxYzvD6KyFkTjEw6YC+1Y313stAKs5KtzM90NruO9xwHVPja5VbYgfhHHI0MHS
M1pshlzdSh5VHEu6zgBMv5XMNfR/WeO9j7qq+KlZyn0hjcBoNzG52D/qyQJ9ZtQdzLu+7vqPiaYI
iIdeH3xre9XGa0dZBfGKdvJRlipD6KdPVoeDZBxpiVn2ZKxqSk5fa1r7dx3KscUrCK1Wa7oPNEwx
9qmFGtpCqQIy6xBCBHLdvPOVH4qxcnEAI+z5OQoYT5DeHMBnTnUl6F98aI1cNKsxyeuvHsMJxXOO
H3VvlnmyTYeYMJgMZu1zr8Cih4UorwZMR4e6jRooeIlRV3t/pDWjiykZ962deeY6wlH2LSWEBPKM
SibqgRQBbyI1DxDXSBN/F9XZyKrZVs+64U35lY7e6FZ21nyou7j1VlbllZ9slfDiu2DybyiZAXtJ
m3pr+xot2k5EULZrpi8vst5jGEL1MGA6pgeVzskK78C8AVxJ7bxoJ7nvae7gehyD4AeR9TIK82zQ
X3Kx+Ao4r4MKLoKx+1ZzIii2fsXiuao8YOlr19ayW6ryLUFFbkP+SEp0HBZYD801EYbgsbXKftaD
Nv/aZwOrbaaoOIK9qyX+5jRlPENRjyLWcNbMtawDCBt6TCE/GG3m4flP4IkNk3d0GKgHq6Pb0rA/
bSf4LWS3H7IIO3U5W9Hm/CWWPeZv9n7e0Vlg7HJ0C3lZ7gGTAuFrodiKZJr25//1Vyn17/75ow0/
xXqszp4JkxmfQGgUqb5jO2EvtXDCtNJSvc+cDLudicCDsoO9HiPLveoatoYBVnMyhwmyolNurBK7
dCCzDvHWnhP5qeqJUYKHlcPBUHKfOGQ58Qr5yg4paUm2T2RPk9h/c4vuHZ0UAIz0kWznbA9qObnR
ZwerdwJIIzGp18t5MkIlymW2BepQsw3dZVE93hhVb17YO584IntHZwSPbVye+rXcO1Oi39NPj27H
oUqetBoTIRQltZHCEnutK+JdMovpwlnRPLGj9o7OBgBxsj7ubLknUrr+nlgDAS8SxooRe0N1QyMI
lqYjOkhyfZ0PH1vHVl9bjivUI7sJE7xbpdZin1ResPIw4RLBCMdgrdsgtlde1L9Kikk1wmfST+Go
MvFBy3LBwT7OyiB049591tqxv84W4hqHdCtiAbERypwfoaee69GZpLCrBDo9W5C4G012PfFSKKqy
NuzGQTmrsY4czqlEv9irQo+K7zHpZOLC3Ds1vY9OK3NTFoAsOT8EhZs/u2KcwgkR1Ybc0OqCyO/E
0e5YH0NYhdfUvkrYuUEXR4u/o//IRlaT30dr8i48xBM3sgT+vT0ICW+WpEVW6V72Fvk3wOE3DdTK
9eCyyTz/nk4dkv2jhQouJ/rohVZhwVLc4m8GLQwLji14aXibxV6zBmc1AU8kgw0Hd3AYfMBPujCj
Hxd+wjLmf7OYHSsKvUpr4TToGbOsLTGlTlCPgiJ+QJQpH2uBHqyjoPuxMIqO0obl3CZ17jwSxEH7
VLGmkiyRXzgcnZiW/vIm3hz/ikZIBmab7jW2zSs/0wHu6wRdIKbQ1uAQktALpv7v1aT8o7WHapiX
Jq0o951vDWvXBWVW0uIOrSYq351/tqdG0NEyg4EZS1ljLUXGBJWkQGSLrqTfpINxKQX4xJfOP5rp
1RTMfUqRm6oiADNLqnKj0ta4kLZ8aqIdzWU/gm6ae4QP1LXTrHHLfCBKJ7hW2QD3fhLDhWlwYrk6
9jMW/eAXNaf7PcTLOdRbfbjLhHYrSAu6ybHuo55herudwxanj8wL89s6MdyWDtkvw23MRyOG4rnP
I73+BMqSG3K1hJMJdIP5SWJBgGhIqgKHXgCbiw0wQnoDNhPiZFRrKXTWBrl0FMn0Z+HTVS5tDsIr
5faNhtQQqjQbuuVArSFdoSuRseJbqO13U5UPD1U+9k/eKNEkDE2hH/A3It6JPDuOVha2lUVgT0bA
2tNqOBomqRuPRlpVaITspnXWY6v6Rxl16adiyuk62UVdzhdeyIkn4x4tfeSZ0c3K0mSP10cQhDFX
20q1842VQVBKZJo8gZQXFwbZ8o/+ZgFylx/xZta7BnwSFGxyn5rzD8tqH+fZUBxfkjtYgURm+kP2
xRaIYs9PylNrrnu0e9PdBDWfT4sKOtqN4XfdI0QKnQv6YANNgkY7FQfbLEi/RrMH6tZJ9VXH1/rh
/PVPLArHTlModlkF7iLd24pKFlz5nO78LA8IfuWFhsypSxwtbQ0tFx+rVLynFdcdImnq6xa1NsFy
hJSev4tTI+RoaYPMnOZVR/Ay7iprJYYa8GTtpDdVQ+zEWPcdB0Bbezl/sVP3c7TIFXi9Obn7Ys/Z
Ua39QXcPi+t6PYxEPZ+/xImVzj1a6WIP3j7O3xTUoFc+gGzX4AUCfmkRfe+iFpLQ+evYp0b7Ufkv
aGHFaA3bI8AzxXVSTdYa+meEmcm2t4Vmabedr9IrpXf3BhP/wXPzPPSMsvrUIcz9Wg45gqrY+FFw
xEDsbxCg0OofxJCQxoEGM6r2WVyT+ivSz7OU7nZuM7EckoF1aEQSTgRCbbWm3cVlTkWqyuGRIbWk
7tGn95PhvIC4nDjhwuFNHC3YQ4Ql5Q1eBloONkCjS1ZCwesNo7Thc5wM6XXaQQdVynQBoERfvBY6
OVSKS76fU9P1NVD9zfIAALtEyWByCvCX8NekwFc4tY27drMSOXBG1wDMjr4HghZt+zrTnoWqO1ji
ZImcf2cnxvpxDnnZu3kwW4bYK7KDvhAEWbxHIJatzU431j0s8moFXK3/cf5qr+bu36yHx/JWr+6B
u6FA2iPt0m89V5WhFRXzHqV1cxhIZN21LoCh2FLwf70+X8mRmmBu9vYqkm60prv/MSB/ZK3ytEE7
jynPBsAVqtyev7i0WpYWYbJxTPz8HMPzVT9BXzv/4089qqO1NegD8hxAcO29cVShhVFlxUI03c25
87mVqXycMwoc5691cmQsy8WbkYG3IgVOVIu9mXMWt62J8A7QxN+8fuqviWnsr3ogV9dxFsfvhzQn
MwYL9qZGJHnhbk9svo5F6QkBUVLTW+621VwoP1BTYC/qFz7CpzoxztEaW6Os701By0IYgvKtach9
OQ9N6M18hQOktoC8R0R7OQlgOHS8lYGd4MIRa3mGvxuER0uubsyy6iu2MboDhg8/P3rHNIGxWZjN
hfs7seS+yrzfvD6KTok9T1q896B7PllYd24Rrb4ofy56eLmgKi+Mk1OD8mjJ9acCOZHrxXtSc3AM
BCPJh6SzXA9NS5hzGZk7HwnblvgGYzMno3wszE4LpSvZ8pHbRRuD2j4UTkLtIERaV5NjEi3mudHf
e9bHee9w/q12gk67J9wgeYxMysHGbGa0TBzj0/lncOJ1vn6N3jxrOfklLupO7ts4DXathrIx1n3n
3u7QAp6/xIkPG+yVX2Yj2TA64m/JJVSirrzBQIejpcHWdIA62ZVEbyyMLqRnVF244qmbOlpstNyq
kfG2cs/ra9fuaAJ9rUhzst0qv7CTenVq/2YeHBMerLEVvZ0FVKg8Lf5ACTbf9UFjPmRNU63xIqEq
rsv+PdetwXjLeG+Ocb12hD9vcdlDYMWpEjreEkyKcQ9brEv0cMa4a5rx0vHpxESyj7Z7XVC3IL00
yfHJoZqLA2w9wdbclu4Ce5BzvTv/hk9d52g9ilys/WSeyn2D955mej5dz2VgbGPKacSywGs/f51T
7/Vo7QnyAo1Y7Uiqt918eJUFa1Gghc2Q5RfWhBMrt3203cPgk7TGjDih74conNvAvm3rYgr/3g0c
LTjgpcaCUV+Qhod714bLjzKWL4Q/0bX/W5d4FR29mdBpXbYItNEvJSR+riCBeHeqgh/oBsOFz+uJ
t2At8/zNFZC/dz4Mfm4C+8N9BSxsHZTN/EBM2qW3cGJAvR7M31xCiwmpDuwg3wuE75+iSK/CCkPO
wdUVaTZZ1B7OP6wTH4BjIzc/vRm71Er26Czfu6q6E4mCNVqSr91XEZBZmGDnr3TqoS1//uaO8HsM
8zBxjLAL+gFmAV498WqDKkIcXLjEKQHBEiL99hqtMAvCRfpkTxAPdDptjK70UWrrpC/M3TBgNoL8
4dyYlBdCmUITbUiKuGpykr8z76If/4RWF9P6rz/DjwkPrkhjQxdeV+SBBn5LFqhjGF+iuqxgEE5J
c+jNqCNboem+5qo0vjidIpGm72zrpZ204SpIF6JrypkDaVzGMcIXBgWU8+/idaT+Zu22jtaRUpMO
x3s0uziMVmky6+8nu6N3T1gQpP8mbEfKrUgPEfW6pU8yIh5u+shQb8Esr+zMcTZIt6Y7mfEa4W0V
dHu9+nMnDH/XOnCKe5IRQ7SXUBEiWO2JSDB9pfF1M6ibus9JFVDAtDsCKHS6hTf9JNzPLkklu1xY
QI9Fc80brHc9loKNLYVJArXaGM2lNeLEF3nRa78dKBkMVrMyGCj0/81DYoycU4IE3a3ecFiczZ+Q
yDm7N01wYeGG/co//btHfrTyodSMU3+Mk/0wB6D67K6Ec1rneknUczrOm1HvxM6B7BzgQ9DyW0OW
fUfhnvpeSDYAgUatRJJC7AvbTMmX1lhBmuCLOiRzsWocK7ii+davTUfb9o3AdJMUPNu1JrLhS55N
lrfqSy2CDeyrgyk5F6xyarDf4x546Crmq/3g1Fp/j6zJep+Btnnoatf5Dg4yJm1I7zO1biEu3IKS
J18maBVpAYllRvd5oDnlpteC4Z2gtQqJG78hRjLxQpcUVmc+ReZd0RrYmDh20YMw5/zKs8wqgVSL
123lWIiVPPxGwU7SPhxDjB0EBuEazRb8KV1BzdPmDFotvpeQNEZCEnzNz3+4FHI2mL9hQcrRUs8N
8ddfsVcgpNTqJqAfgbV+4qfN0Vfd6EC/6vm71gWj6kz0V5UR3Feix/IzT9iC7CbGbtFPrkZnQXnm
TTkUOlFbOr4wAuUU/XjuT34HOG7cRImInLVrdcCQEck0W5cs0a+m1yj6mhEZKGtHYp3EjWcbT05b
m1dZXNRhTEBGvdPzglIFsJPF8z0MjbH2IV7uLY3bkUNXwiXi0xU/5KwGxrqIusRaUysff5R61QIL
jfv6XeIlPa1yP8iiReQSvNQRyO317ATZXui2Vb46ejpiMaac0GhLNMNdG2jZ96JqnKds4hQKHTP1
orWHLeuTD10YsADhu58HGROWQwIJbM5uHvyPbdmOybqfRfUt6Samykz4XYlaceoPxphYOOropq/R
JNTmFolOx5CeTcgKE134bMWAHJ4mAwsnVMDe/1iZkfypIX2Su0LlOWmVuYr25IwvJCYyzKBXTsgw
VvZASM6q8p0oW7mi7ewd0IDhAyeOAg1TJ+tky4nEmVEI5/a4SwfMhRbmVzOsSPu1ibfw5O3gytng
pDboj4OAPLgu3dZfSeJgPgostPLWNwrsEXo16hY5iLNurNJJZEVY5gHqrVppxTfZ2m69Hrs2+DJ4
wZaUvgQNCWkzDz7QgnSVkoew62GSWGsBq3yduKpfwn0ydTNk1ZRuqWrVz1MvxVelzxICZ5YsVaw4
WZuu0oOrnnYa9F/f46cPtEGvBmmY/dqi0vHYedhrCevCaY6MRsNQ3zUVL5TV2/4WJHH3UYtUPoKk
172rxDSgP6RFocOH9vTkngzQ7inq6h4It0uwtwkoPFnTTQreC6m0FL0t/VBa20GTvKPSXO6KRHNe
encCihSnGojSKJ+p9YGr+EjehvcdnH/KRzvJRx5JAOYolC256mi96BRs26CaCYRqo+pWDCP4ekvL
1KNwCjJufOoeznpOg4jlym8wYrZYHcSqjGci8vBspx80kAbYOJWZf0QSrdmrMY3J2DFKTprQbGsg
6sOiz1GO7dyD7EXEX6a9m20SYqF2iOUg3GlB5MzbmmLiXZaPaY/xVgLJT4PZYKmpeg13SaaQk3Vk
X4WTpRFekmHcKkndIOvR1qPqA5YZ5N490IbUGlJ/Gwd5+x1iuxOsZhJ+txNpz7R5DKhhgIoIM5tt
M/MBWzMagranTm61w21vA+ta8e/5a3OMxJ68ycS86rq5skNuHdlgFTfZ9yDoCbGBYdYRDJc7z4Hd
kGKOPxCcMfmGvX+wbPRRmKgd7oDh21/DeBIAfKFt3utQ04BnAJI/5NaIFc8PpPPIrK+REMYBDOGc
kYxNX/jDupyLjpQ3qvjfHKe/9fP6k9Bd2WzgLQTXo6mJHzCOJCMBMc+KZGZ5b+ee9RLFAqtEn1QV
aUqu6RwE8npvaxFlghtwlnRgC93xHqsRPsi21Jeq54i1kTAiPqjYKzvylOOmpW+gipTwPyKr6L3n
hkEoW+3pT9E0mNm+zaP7mjzV+5zw4g+ypNs4p4CxV7VZuQzFhAjWlU7xJ0J7Vdg3pHYiRLLIX3sg
DtaxV3ZbGc8eaYhl6CikRmip6nsVme3tKKePCBYX2QQs8w9aOmtkyLqx+p6BXCR+BWEXuUYwnb4A
/ubHlTIlvDKJ7OaKCmMOa4Qhu5mqUhsWX7SukVucdu9QpA3v4iQYv+AmVyDgW0szQzd1mnYNoHMg
2qnPAryukabTniqFvgekjW+RzKBvo2z6DzPewbvFom4jFRNztSqKoZabUYu0HvL6GO31Uk34wkHA
Aer3xhg3seyktbjB/ZeYufvMxqAxVzl64wqZHbj/1dSLBjgJeOJirQcR/nMQEtHB7gqKfXR0uxv6
2g6plsraUT0nYtNObmRP0uxqdEz17j8CsqwkuwZ/1xdJ/hm9Dj8tJkL38/kt6Ikd2GuJ981xIIlY
JTvdDXaJz2JlSOPFHjJ1T36XfshFZNPc4kvTp11woV5x4vxxjIhg6Ryxl3NBvkfVY4oQ+CfnXPfg
ZfLl/C2dqkq+moDe3NOg2yq2IdPuvJ6qWGFZOsDCON260lDfyByhAd32OHZzRZQacsNNm2EpvXDx
E/tL82h/qaMSdTWqeLveGD4Ix9DXUx9jZkkHa20K4vPM3pFEGTC2QZ9nh6we9OuhJiu9Ikua9JZM
28KQ/nr+55x4vYtZ8u0Ge4QQnFckx+/0oeSzI3p328yFugtkDMI9J0MLCEa3FdiOL1zxxIn5GCjI
Z7NNXRAGO1+DwW7iE9pYOQFakgXrgGp//Hvj6JUZ9+YlG+UAhcMcvJ0DNCskMpAElYVzX5kyfTz/
8E4M1WN24Ax5CMSG5+/meaL6Erj32TghcY3mS+qaU1c4OoyrJDcsjebRzvW1j21iWQ9JZgAqcib9
QmHh1Os4OorXeZHRM7NpAMiaHEFf5dflWBpbXKHlzujIgjr/rE4UMF6JPW9eR9SQqlLFo7YTMA84
xB40A9qzn8ffa1lOh9RtvQuqmNdy7W9OcK9VhzeXcmE36Ijy433U4dgEaysevKDp7+k0uau5Ve7e
cjvUqSopbvGgEUfekAJsxjGJ0Hw8PgVZ8JPQN/Yssk1vIDUan5IcwgGm9mFjcjIKfYF6wcYvTppR
m4doot3QzKT7YAF+2EqPXqtLXRrFGnyWQUsIS51sUgXpQm5rAwCJEZjZvZgNubO8Kr2Fc0sPtZuG
m16rxjD29PyQA0qDZQa7iU8o8edDkkMGgInvdUglOIm26AnVdKkks5yof/fQlj9/89BqkSVI6EiZ
rt1CHeCvAsIds3iDiVFt7Ig8q8KfMNqmqXalZKu/i8E7bTKfzIbzA+SIWf4v58zrav3mF6SmqM0m
yqNdPygwzL4xZ/d0CS0AUbgpduAma3Pjt1lAKKWt1Nfe7PONO7rdzi+rnhMEtObNkDjOXZBQn77w
s04s1/rRAmnFQrW2NsT7BgTFrpB8k9BympvzN31ifptH/zqhC1owRsw+B5cA7Bay2h1rAmHTUWk4
f4nXD+dv3uwx/KjD4Btb8ZzuG8sKNrzUaVsJCuyB5YmXqEGfWybzgLe2nsOyiMRz56I4TkYYs6Y5
T1cZMI1V5DdiNw8tTkwVRLfwWeWWYgWeTBE8wOfJHtO2fGmcQG7P/+wjtue/hsOr8PXNcIjLSBRd
Rr9njuY2HJDtrUlZGIixW2zYc+s9NJb7MhI8cpOBNd0HktaMKcn4qZbYJcsIxjsksky9yA7e2zGE
X1MFxgVq9Ill01z+/M2v8wWQlDngoUZ+5T0GRPSuSBMhv5VQyw0P1d6ffwwnls1jFHYq9DyFZeHt
4mB6gDdf7lKAxCuPMPoVL3E3C1wN5y916paOvgS533cGka3RTm/G/mZCF7bmrDhsTV/Hd4jZ489H
9z+BuPhfmyyxyM5Owy4OzY8FcvGWcbH8hX8yLv6gc7CALJasCNcPlsbdPxgXhv7HAmyHqA9STseC
zt/6B+PCcf4gtwZqrW+T8eT6iyL+n9kSxh+2CcE0AOXsQh3jP/3n//vFZq6O/v9bOsOvw8SxXbIG
AOrAufCJ6PGODdGG8JRSEy3E2jSfXTIVt0FVEl0z59rOKbz8wvJ1tA78eT1+uQONAnA6HL1fZ1xq
+jMHA67HsYxEUy2aCaM2BStQYBbb1u3bHRa/cuVZTrOJiYJ/Ir7KXiWtjSQY4M4VEW7vRqdKr2TW
GRuNlKEwyVRxafr8upS//k4H7qGDkBjqrnNMeMecNs9FAmINhfeXuhziK8jgwVpOdX1Bbfhf34CH
AdnlashWKcQerUFGpwx9VhXR4STD7wZApDszoUXSJ375xRtJ4HozOB/+/FS8feO/rkHLnbGseAwc
g9HFnpBB93bNk+xw8sYkIdNciHFTMtvrOGXNs0hVuoXtgyPNwqJ8/qK/uUlYsVyN7YQLQ+ToC5kl
Wa4yWzZrHKcaeBToQpWC8NRAKNwjdv55/nJHX8k/b5IhYjKxPLDCx0DhVjXCyiTKcHuGFrVSMu2B
eKVAz0rS1p6o3OHtYgBp79m5GQHRd437nihn57unl0CoUIIm/YJ4w+nrVlRoQzBp5HVyD/NIbp7t
fsiM3nqJKVp/qaVTEOVqzv77BGR2vT9/M797dgwQKohQdk1CDX59YY2sjYzwYAqAve7fFA2hdbka
ESSLtAyLznTD89cLXg0Ff+0xXp/egptexofuQYM+GiKz47YWeMF0jYZKXeEhLJfUL7N7AFgGUjs1
lNzByyAGD3ebOBDQaz2RTRxcl7XoppVu51ZyZ+NHJxJ8TgpJ57mo6JVoriR6VsA8lR7BUyhgiumH
ldfOU43HMT8IopNuY5UD4RhT01Y7KnbpVapEYoXNZBRw4cyW7onjx+Mu9n3OtYIKwC1pM0R8ekVr
XuG/FY8J6BdvhTCGPEPbj0mhKU3y9FZL/sC7kYrgfUW58WvtTzbvzcgabTUFDQGRErMtWa5OYYZW
WywOvLItSR/WR5OUcLutPwWyaJuwrEihom8r+20NFY4EiKai6DMTcu/s7a7SXiLYqZ9Y04i/ZrDV
T0ht1QMCRfictSe9vVfr9uOc6EMS9gNlKgXmyLmRY549l2ULzsyXev0tyhr/o01QGY29WAQQIwgr
W+Ve1NqbsXM4dA9DpL8MVm0+2/mgZQ+1GVse5kk1kq9WppO2HooRkV4ezSV5vlDjyf9wG+Lc4YIy
BxoapUNY1jgSQ3DpdbkqKIrfYow2PzZ55U0r7f9Td2Y7ciNZmn6Vwlw3EzTjYiTQ00A76R7hsSsU
Wm8ILSHu+86nn49SJlruHh0+amAuplBAIUuZaU6j0ezYOf/5/nhAZF+6K4qNHrmULpp5bHNvzizn
FieDad6g/I8AOmShE1/2+LpTIFrhv1uTvNMM8kH170Yarqm/QvmmoN7F5qcWFzUcrSt9bmnfqAZr
C5W7+QyoIYJkhgCdDX7CFxgYcRnsFmUigceosI0Qz9XVXVU4LTMhi8T0VD2O+iYscMHbtUYHOz7p
WpybMW4CLyErw4p8TdA37NV8z+/HeKTv3EmwBPPtysXEPR9LkHu2qRcf3KpaRr9xG+1TVlBE3LDA
RzBrBbUZz1WpcdPlgNg2VCWmD001mlDWHBf8njHr46eR2gKWExR2v6jKWiHIRVc/RBYwBszGusrB
kpBWGprsyK7fzZHu2nQZRGy3ST9lFyCKa4rmAbbC3tCVLSbRcxhc2vMy2zt6ylvU6CRwO8+MW/Eg
M3gWXCa7xEX5T5Ptto/i8TbGDfLHAJ2HDnAxZB8y2xof7EUHyzcNi+F4pM3DO5kVPeoc1vW4w8oa
CS5ls+y+yqWBFwyb3XZ2ZLWPcgMDGwCC/SYfRnfAdmgaE5/ufPsrSODlKa3wJaJ027eAc6wi/q6I
P7GHF233CcBl0PoR/MtuZ8BiI8EKQAvuKHJiCZm7nvZ9uEBnc+bJKrZx4qALhpOq/2DKwad2XbXW
m+ZR/JjTCFZiYwxat+0oJbj+omjw2lopSQCPBnntOuooLvmjGYQ0LRb6snh5FFNCkEPBVx5ZsXlj
W+lAsRwDvtbXTBuH5C7PzNrrQ13r/HyGU+cV1M/CbaFltPu0XTV/TQyLrEGj1fFDh4vABMmxpcma
jKKOBZ9T2h/lzz7uJEU15xelHLcqq2uTqnHtfu9Fz48Nolh7KrCde4Ohu9IvhsrGGXus8stK1wNA
6J1pXtgzUCSPnWn4BNPC/dAufEQbEcal2ND3P8Ygi1wM6OjZcJ8ROeDY2vT6eE0Vxwo3EV6k5ibC
A4hVN1L09Vq6cd7GXY9tVNyXpcYSle1NmnUW1u09ev/NTAH5DQ6W7Ab2VKRYuLRR+U52CwzaBH+s
71a3dJ87ooXyYhxaq9uTQUAhHuqR5XXG4NIUquYJ9gEdu49Y4RYVXqvF1O9GQO5ykzlqCL0RdfyA
q3gd3KdmbAKYrRJu/5aK9Joc2Lo9i2hMLiIVGB39pqHxQY6N81TN9J5cWLPsP9PkWmd7qjx1uhWj
Zn6co1LaG1i5FsQDKSjJh1Ff33ZzA86yWNr0OVKRe7uqDD5HyIq/2YlsR99qSwm8Qih8zDMIgNfT
MGrzNTFTdK87dZZudbsgt8+WbH1fLAw2PVIF8nOfNlHoRVg+3CddTQkW+xeot6Cr9FuyaxlO3AQ4
6W6w6Uf3cDWenB+8zrF4HLvUwmgXYHPnp7k5Y1yJbuZ7EoTZsmno//eRyql3LeiqzwsZo8WPNDGl
3oRXqn5Vcj+gstFBwYC/m4wfqT5BeKthu94vRRMZ7NYqLy+DgRrJJtbnAdNv9Ng6R2sz3UBjGHNP
VAE1RsdNsm0w8zFsUuDQ0o8rOTh0/k/ELvmQh2oPopxE+pJosDMnfdYgGJQgPscafCxdFDSleVGl
ITeh4l7cQPto9S0XiBgup4rQlgxqibAzrwtNu6CCkd7X6RTgm97EGYwKECjvZiLT1ptoEEo2+Eln
2HKN9BjbI/31FUEiGgeokF/ttGijLSt0fpuDQWA2oMaHm1kM+O8udmlMG7ylzdAH+u82/Klddmhg
UlDBaZevcNxCxfs8aKmKqzxVXyFipwZnAKV7GtdHtnURNcuy4d0iPLCxEvXabH0EosbmfQ1OEmlA
hi31Jo4C+KSuNvNRhgPF7K4tl4+GvfZlGGamY5I+K+MHMEkckGRUpRoR5sJ22mtZ8QmvNwpfKSSA
b8INo+hmAZH7eRB9nft0EZuP5sIjbLrYoBxEWWmCzzCIb4oi3TNMc8Onqkxfvt4OwY9wcEq16RzZ
o13Ny+BDo4Nr3sBVxGFnhNN7Ezu98d0gvbPNiqX8nPezhSPN5NZICIzmIUs1eauVUwIqx8w+KVub
HpwYsDriiaDDoGDSuy0bTLrLk4aDRTdoEFdhuYfli4W2KpPRq41i6DZhqfXPwLOWTxjCmk9aicsr
FmRxyC1ytT0rVN9+GtuVqVzjfYYoybDsWxN1Rksy1Ro/jItIUK2ChrwtJyVnTyRO/wHKyPJl6t1W
7CPKiU9Bicab8KlxYg8a/rwNzKyrb2qa0T+aVlBWHmjUdifrFSwF8RWvhnAgzoVzEPNh6WnWX5HY
r0IPzfFKjV//HuTG7vwj6POcoEgYFVVHWqsXHEIHbIzLGU5Pnc/Lh7q0NSpIkzXfJWUNh7lJJ2yv
+lX9wXV0cpvHycRzeDPgCfFUjxU7s5xa24o3dJPDKGhF2Lo7vAO6CU0VmpieJOj3dmzTp9VtEmyq
6GW10ZOyfZdH1GgvgxatCItWPUXVWF1xzoUKJoKaNF9MTl74hIM1Ai09tjHKzYA1Y1budGKjy7qL
dgEF42CbiAwyhxtlMfy6zCkRVSDKu9ASDRgqnRbyI3xUDkQ71yrDo709VZwoMrqRkU6SVoED/4rB
UtUjFWwg08RunnytHcQEPipMHKyQKYEtilHNX5uzPmVb2EDuo458yaWTTIIOl7rVvu0C/kHPdaPx
HYXz5LKHQZxsWjPJP82lJR8Ro7rfMfKan4TqMGAdkMRAPdHjlPCrUgtFYk0PPgXZsLaT6F1Wb4wM
Dspl7I7FmxYjv9jPVI7JRgJR6L6OWhN2hxMk+kYfQ/Z3ZwjHdzEy5xKsykyc1iU98idJIICxiOVq
D00SEqKRjy72dBexJYHeTb+bqU7At3Rz9WYWgQSBgzrkqmqqWQd4AtdoQ0QQuxeTorHSG3Ko39vU
wDvBL5BjPCRa0GREB6r6rtsi4uohUOB4Qdwu1KVBm+yd0LYvsQ5rLzBflluTkyT1BjHbOCD3gjfT
98MDBoJE58HQUiIuJzg3EGvb+V6zx2Hw0E+52hvTEgZ+Kks0UgUZFvFsEiI+txHWE+h4pA2wJazJ
K0x5AJgKqUwK7H0sacEv03HatmYXT1tsRkjGqL7uPzWNooqiDzpzGrCZPtcOlkOD2SMbqJJ0KYDG
5ZgMlLmgncseepyaQjLN6DxSqIFeJ9OCtUTX8peBYCgA6J0GaHUNdmZEMGJsvKyJFG3bbWrs1DBN
7ANEhJtG6SszFehPykU8MxJPm3X9jYkbCowZkM8IrZyeFE82U4Dxx7rubpUxo/oK3YZjFHLRJjU4
74nK+bs3QWONwSYAzf9shyaqrzC3wBMaIucVTs3SXE7l2GR+1BhBvLFAXeibwR6mp8TJxxuo9qmx
mYj196lATwT02FCAkVC78QFW5mM/TAhGyRp9GIRec0Pg04Su3tXT50DKHLGtgzaHvvSsIb1SyV1r
1V3DBY6jeltp5vQmUBoWDR16sCcobRqimRLVjUdrxMrwIdnUelbOnuPhVkxBQU+G6dEE/MNNC7LR
Q1gu1jOgPsL6Oojgqhh5/sM1uvZbGoXOdIfxffXJKpKeeFAlYXTBY3aNV6KGzd/giGB87Js5RvZm
RiYJb1d0hRc3riCg0umeQFCv9+k2Wp1acElK9NoPkHR/aLvGnK5lM5Gta5PJuMMvxco8kD7sxBnN
wZdLg9APnYeI7E2LICXAlBddB+dbDpLUaSTlionGFgDWc/Nem6ULyYC0x32GkD/1wOIPftbjVYcy
tAXHDUEWZHoywJ5aCje6caGACB+IFtIM/nUpsYkoi6fUimzHz7sp/VZnwr2FA9fddFU5Dpu6buwF
6/Aq+wQOekKVFmjPiVOj3Jk1K0ivDIoRyhvzQZYQCaf+Fs4O638MklFsiZPWi0rqmNmGS6dzIYF/
fnIVCuFLfS7ifWe0E4qi2UCKMje97bd4c4X+UglSCq5hhV/N3tB5YWVReDbRkYGXukOPyJCJMd2q
YGFCa6Eprsq1noBsgf3k8ZtCg9Jt7+o+mWAgTR02o5eRWWN6bVtm+mXhK7YwSurzm0wLme0oGuI7
YCnmj4Qy23Mby+baiZUaLgneuMFNoxu/l4uy3skiZL+wqdAFCKKK5B5l/eICoG+RnGJlFu0b/KDt
DWwJ80edtklPb18H9WwuLHOCV4gTmo+NtX5FbgJPgqYM4WdiXE3oOCGg3pf1lCKuaW3d2g0Jimzg
yJQkLzhZs8zvVn82HJRAs29T1WjXkxlDnOQ6hOpSjwfuyfgyxGCIiupbJ6Okxrw4HO9SI10+T13X
3bTxrH2up1z7nOlktdcuQ8mpPrsFphp1bRAVcHLC0BtphblK0VCGO26M1ZcGwJhav39YHVVXhpnX
Yzru3Jmi0N8WMY0q2wEKF2mGvNG/d5Nj0pfqrtfk1cnqMWvbMvQyGEn4bzYieWd1o/mx5SOe9nlX
m89zPC6PoHFk6LnQjRNuU6GNlUMiLIwarAB2WVhzA6GNfdausW3iFonMyHmHHTGdSbFpihIUc8+W
EvEVUHwWDAa/cx7S/WgMDs4FacyMD1G0NxppCw9qek1IWvTGV2Un+OpKZFHFXoFCH7BIbhA+pgUy
26IpMXIrykyR6A9oVvaLDoz2To2k3DBkT7qLPlsZ9X1CTR26iF7fkT+ONBKe+YzzT7e07wPVNqtg
rG49Pa2igAyQjXl9XpOh8YpcNt9j/KGMzUKwl2xyFNZv8iXUIt+G5f/RFA4303jsXGMPm57sX1BK
nfRHX6X1Ff2QhJKIgrlfbqxWWDA9OGxGnz91uvsxKa2vsQCjDYd71jgMiz75IKOucClVmI3y7TzI
xk0YzlrJktTK9EKQ6PsxzolzsxDaw+x14/wrR9x00wr8oPw1JRkRcIxWxLpPAgufzsDahrplF77Z
oUjdsC0F+HHaZvAAdYjIBocBp74if5Jcc6GY4TP0XCi9ujXt5UaDAW4gAyKnAGC0ov3BrVzgvjSe
uiJ9O/FsxW7sNewDBhjCTWfYXI4MpKVeaAzRuLVnOXzl/O27natkdDulQWjtoY2oYp+U+KGhMkVi
uo0oqaboXrPwPkOr+fHfLKgzetFpvFyyiA/VgDPiiLrh7t+KIJ0XOx9JhGcFnXzIYBU1cHIku9eT
xi9UFdioDQuaKYBGAsTDJPWMGe4UrCiWSrfDq2Vpx1UKn1wLlZNFoq9p26tGnZE5rHno4zw1pnc6
PpiUwk58uo18jCrsuuAWNYSu/UBYMia1fdFYxdc6EDO9kRxQQXrWF+uo0/dXhtzAksk2JDsenoWH
j4uVwZpMSda9Wo5ig+g/IwnsVNa1qHTjhm5YEgN2Qp9D1fTXJalo3asXp/IXLfzbZOCgpPd7Qeeo
JfDXj3Gw+rQ4URSO80fpeqvNSVI3TIOu0uoxRQvqy4FMApbOz/0wDqBLjNZrFyB1C75M+8FsskvX
xHoHvS9h6wBqogorTNVLVT9Qm5H7IBTkfI3C/vNlwr5hUIOypC3l8bzZddMGywhpCrWzSU6pL240
DWBfm6j0rs614O2qVDxT8XrpbTm4OWLThHUXyuy1wvJbmX+w47BF6lCDJR3RnVqzSOjjwBumMetk
q2tZsBeyjneAkWNowJPcYW5MZb60zDN1sNOy4mpnZuo6vlm8LvuoV0mznLY0oAl6WHTLK+zSxQUO
ONNbW++WM0Bx8/TjoALi4uSsqB3Ahjx8aAnlTWtMjkOTpO81HjVIkGi52L/+3b84iksN2VBr/fK4
c661olbUiguhEQqQq7hvvC3KtDlTIz0dhfuKy65igoAgR3T0uZFiJlnfEAr39VLuClq0KSBTm/oz
Ac/6JTkW7wVPCgif0rGOqtNFlAUg8LoS1pUrLuv1QWBLkkmGhvjHKwGsriHdtQzL+zmWt1kEzYpe
PJIv3FmutTJQe5lhKNXUbX1mm3xh9pRuGexSNsb09nGfniuyCUEgQTqnIdTRNdVAHrE4M8rpV4aQ
QRCPmqw1DNqONVaW5WgyaxgG2e+0TSqyw5yoztcJR65tuvppWmkw+UVkLVss2Qk5wINvOnypz6z8
k7MICocUmKHypTmGddxuFyq70UA0VZ42BPQuQT/yqqKwrrOpwZ+K3iXfCF1x5kM4OYsYFCWqi2G6
oaj5HQmC1UhwAneBSGi9wELUbTaQmaRndiHCeGnTp6F3jp+Be/0fTLy0JFIFS3EQ6sfoLTHnhqXF
PC9mYmqji8D1kiSS3IBzedNoofBGV8q7xG7kdT+UBPEJthMOnIMza/qliWeN6egl+FbFcTOz6AOt
S7lseWkOHkeLy5s8WeuNLVW7kJTFFTig5vL1Deh03jFuw/yKbYFN1XWOdlS8m3T4vGTmOOqri3nA
MGvpdOuqSELXC1QJpqc0FvyLwuLMG39hwVumXDUz2CBKQRRyuMN2gUblMbJR/NmKVFfeVNckcLhu
F2H8fuoavN/SrNh0WhptY7tptmFv5pi9yfDi9Tk4OVXYtaS7ioLQEyExOvohU+KkOW21Je+5CcGs
jnhvDYTpCa6jZ87Sk72EoTC+1BmFYMM6NsbJ4CvJziLgTwsnvawxqYWErp/rVz8dhVXE54T1D37g
nCuHMztjimVCiCyIZ/XmgvbJ+HHSavvMcj2dNpsdi73KxaQey6CjuKkT44Q5SYt7Iepvb4jy9CIy
U/QL9C9vX39Dp1+GLdcDHzshnCuRbR0+UJDUALAMhtIaEM/bsTK1XRc79jZPMNdyl55EWUYD8BmQ
x+nHwblMCGAKabEXHiMV47rR2kIOpdcqLd3NlmZcT1lQ3AxinG/aTur0yPR4/XXndsMXXiADEw4o
iYpNHnPbBJzgwOn60lNymp4y+Nv+bOjpmW//pVEcppQ9DxNqHvJwVq1gdVus8hKbSuncFqX6CIOz
evP6q3txECXWp0CoRZfo4SBDTyig9xnpOSM1L+kjyx6GpXTOLBDxwmI0HLRKNu6mruL8PBymN6YG
/4Cg4FX15p0xDlQTiYluSCBpG2wGsaFzASjZrRm96XWZeEvbg/WTViL9KAG6lVsyvnaAw7wrrcH5
8vokHMm5iYwcm8DAklIpw9TlMStZYhQoAzJ9Hj1zP/BRrD/hU/loj0t5baAyv8raGayR1ZPjV6Pq
b3EULrZC9eOdHc7RpjTpGZAiGT+8/rteWuBA12yWOewtoR+dug29diaFZNqeKyjkYRlTshlE6Lu5
nV4t9fBMc2m+E7P7/fVxX3hb5rokVo0mRTxn/fPfbhSk1xzpYFvqpTaJlQFd9X0dUFAcdfqMXh/q
qL/p59Qz1ir1tPBJQxJyOBalS1qqaa/w6jRHLVThU782mAPjRhYFn0v3hhCPibIt1J3lLvkmc0HY
v/4jfjaIHVy1WZYEGa5cpYMKYdjhj6CpjjxSR817MGXgobqU24zAY6P0tiFnOyd7MU/uFQWL6Uul
dfKz4U4/ms4WBCDUQ2qpRfe0wtPCU9fqAc0pPAJMLuy30UyBJgTwJFAzVBOdHnNikaCPdWftZzwn
QH1hwVjoXS1Eb9hiGscvjkrhrFcQ4T2ogP2zFcbOY0BiaGt1VvG4qED7IFAP3E4GmbvXp3B9TUcz
aClwAWu2gFVzHC1EJiBNbD4KD4fx/uvoBPoFMDn5SBihP9aze+7TeGHfojfU5lgDLkGe4mhDKZAS
ST2SORzfWjwSZff3c4FPxetP9cKHoJhPzPss3PbE8b7ACRNjLoy2qODFvtULo2bHCuN7J63EmU6g
n81FRzPIeWLw8rjLIKQ+WoNTZ5nsME2On+bqLAVYjwzb3F+LAYZA1IWoUUZdUK7W+VZiWV00Y/5e
xMEN2ajgWg71mc3ndIaVYMshAfTzrmgenQxVBki3XyE0piaSC7MlzKwQL5759E7XDTEDUkyuvWwD
hCuHX54rwzkz+IY8zEXjD0VDonJogOsUyHTv6PQ4Z9d0+kYZzyLEQ3KK8Py4s9HUUp1ok/FMOiF2
sMDbHTXmYBeV7Tmg3ItDKRchuCkVS/Xo0WKKfVk94cKn+r7ZW2t8tEDt2Fuxk5xZpy+8qzVERk6/
XtII1o9mMUWroTJWzEAv1s7KbfMCS1PtzCgvviuXRg5ugDYphKMHckSkp3DjyTkineE1Wc11QaXD
6yYT4YmdDmcCoBcn8Lfx1j//7RhSU61jGg0Bcmj65W1tO8MGNXmyi6b8XBLhpaFooV0PWgN7aPto
O2kgcoya4NHYqx3MkpXwWqjD11ofmmcuVi8NxUFnkSlzFWXHdZZ/e6pQjtUkBqQaSdWZ+6FLwRDj
9H1XYtHlv759/WzuPNxT0MCTOXYsRcHE1NfA/bexcqtAE9WhlsM3Wnyt7ZJ7upk4D5UtjWRX4iju
9bnZvwMJjICrbebdmtZ9sKM6wPGnqvNNUQeOD1ISDUrcVbVPN4XYvP4rTxfv+iNZVAJZtosd2uGP
1DviRoxIgE5PaeVPIgh2IcXTMxvN6bQ7kkDalgRUXKePL12Uo0kdDQqcKArDiyjIs31d24tvplZ9
ZqjT6xDdLpJ4l3N4zbQdLSYMR2w8c8YM5dFSpD5iAfV+chDWzAKL9o2e4SLiDc58Loo9/T4dElM8
osX/cuM7GjdwUdKaBNNwZ0Y72BQrt4exOhwtg2smvnzk5bdXLPXlDozpcD2nqryIIrgblSJl5SVq
iN9NIn3QkQ08iXpczrzq05dAKsYm1tJJqVJLPfqFIabMld4hqWuk07+FYlDe9jpZJZAQ5xJ2p5Ph
cjFjTZGF5CUcU8frPNUp2sQ47mmu+1nSzA2AVRmT32Dq/lDP0XzmYztdxisMmaUMa0fpJMEPl3FS
oT+oK1IlJZ2f75zRmB+dZrHPYTzX5MDhJ01gZ0AC0RWLTBz3mlRWYJVOOpGEo5B4hSkG4mwcBTim
ybSvKmz0MYDex71G/XHjwno58w5feE7u+kTKJgkSLsDrn/+2p6TtIlyZU2MgjHa3btkn2zSawrev
bwovrBQiSRLW6x0Ex7P1z38bhT2yQW3XJRR0jeGxm4c3ZGbzj1bGUfP6SC89j0vziaBvh0P6mIs+
16EWj1gYeilsi11Q5cNXpbvV0+ujvHADJnNFApX8ITkfqY6Wx4Idby+yHlAI7kw4CXboAtLOWWFV
QeLHqRtu7TabfVN2yCiyud9O9vits1oHNkedQQoKEMKvbqSCPPeZk/2lRcWyWi9gjrleHg5nG5lm
QNDVIk2Ko/a+RQ/sFSn1+qWdEI7wNXMVt4NiV9kZenJStWfGP3kHzAurhl3ZVgZv4mhfYHNs6IM3
gk2SDOk7oMrprWqDc/zD02s+oTXxEVmINZNMwHn4mKkGFYQDOcLt0JIziaEIv5sxQIFeZNSs4ZI7
l26CgVMoEF9v82j5YopouEjRmW+1uO+2jZapd/g+C//n8vh/0Wf6/5mVurRZTP99e+m2Hb90cRH/
3l/68x/51WBqyL/wMeO7obLjcgVbV8av/lJD/4voaT1lOc7pgVs3wn8s1KX1F/mE9aRnC+HAWfsb
/+4vBZ36FywuS+ok8EmQclr+SYMp5SzWzG/78ZqXdymU8xsoDxHsH306RjhAn5sCoDd6eFFX1RO5
oGH2iqHQZkr1ZE3Y49TWDZGm931S0JxVxNcU8tOPGK+4n+lRmb9pUYMipnZl4isnreUe+fH90Gs0
MSAvIhvd0emURB8cKrjVEH+lk87Y4X97VXSQ1ozA2eZD4yed9cRY1kVZJHs5N7vehijXF+7KP0QV
Vz/0oYGHOzwE35wwLJZD/gR1TvdIz5nvc80GKqcnAGaxo8n1bYAuvL/AjKKLnpJcBt+bWEy0L5mg
Zt5OkCSlFwFhlaAlM+dtuSLqrGwVdGurQVc+IrMJabL1QBN1D5pFZzy0yimHAx3Qb4FwxKrD95I6
fP8kNKR5OKGh3Nt2YySG72Zd9yhQ6BcB4huH6LgNzdW0zTAFwkrpcqCTyp+7UdyWkahvOjvQeNaM
W8iHHkY57k+Jsi/iVBK54uahF1u0fZg0hVUfvokw+6MVL0XASo+LQsdgjIEvjdlZNYxB+MQZV/d3
xlT0FzJAyOXBNwlvzXKc3qNhx08bOdHtmIkLxn7TW1T6FDIqWirBCY661l7KsQxvWDrbMQ14i1WC
O0nZuHtN76naSSB19ar7RslZgPsO++jSjGcTxm+VIgFVJvFatK2wjkc4d02x5alWdYgvXfPW1Trw
HeDl3qjVUFjX4g+A+qJb2CDJBZpmF0RpboPORk2qo5mZo0Z8gPbm5u8inUxyQ69FhA2VIhqjVYak
CS0If76b3b+2T6H++FZW8/reuv+4jb/RwFj+6P593S7/6/8//Evavv/eTf0v3ZeDv9gWXdzNb/rn
Zn58blG//dMhvv6d/7d/+K/nn/+Wp7l6/t//61vZ0+jIv432o+Jga1rDnf9+N3tXxN3z93/9Z/Pl
67+2edx86Z7bk3/8185m2fTAU9MiB7FGc6TM/tnZLPEXoAiJuo9MtEFRk9jn751N2n9RXrbW+5xL
dsZdT7i/NzYp/7IpXQnOb1eRrsLA4Z9pePi1X73WOH94ICMQsIibaWbmNkFxXT9OfNlujkWvJPnO
bxl2qekW+zgo7DOh12HY8WsUk+3dNNz12P9ZgvwtyMMQKjZQEEmfW03jaeVofNb6vryM2NVuyNNq
m3qwG3/pIuN9hkru4bd38/dD/y4tOowxfw5PtY//kM9wDHlctsqWmEYTe9VcE7VtNfCpXiUi6ucN
prCvD3WYmP1nKLp1GUYa1FMPIw+0oZGU2mT6We3uzHx5Gu0MVgi9F5tFtfFm0LD96mT86fVhX3iN
zK9lciGhsMm94XDYBoMkK8s1njBCeZhD995VQTBcvD7K4VXr18OBPGAuuVJwTh89XEqf+uIEYHx1
UNM385QVnzXGBcSWmzd6mvbfXh/vqDT9c0C+lzX3a3P4U/k7fCy3qkvRj8rw4SNOwJC7fK8lAA29
JaD1HxIaVvGeneZq1xMd/MCE4HOsl4Svhajenfkt6xT+1/n/z2+hokXnPyKs40WEXpeSQhSafj4M
0Jht5c9TfB9QKAkDQIXGQq8H8tRb/KhojjBodkR//DlMxtDnLPizPNbprzkKpJ281WPXBJdvYbLt
4zT5RQ9C/QrqHw3Grz/5C2sL1Y0g5FlLzHy+hy+hQ80NvrdZv57WxYsofZtVrTyDrnnhE+X6xwYp
UF+SOThKYGVqpppRSN40X+oVVFTuRgpqVopT+5lVfG6oo0VlBlzG7MQ0fABYCDrWhgvVV7cddevt
/2DmuIqAbuBroSB6OHMGZEazZUfyQVzSba/0+hqz1j9jo69LwSFgXnPPgtoh+pnDUdJk6Ewq/6Vv
BYa+L/Jl3pN1zPdB37fe6w90OnUUPFcFIiVx0yVgPxwq4jUFhakqwKN59z5PQu1ycXL5PmyD5kzN
/3TVgfFnxXEy/UywHa+6vkzqxtUrfx5VhbtSg3dI1kxn3tBhUL/OHa+G9ArpI44GzobDB5qReOlG
KQBgkrV8tlsaGNsFmLYOYvdiJNX6NZFD8Efp7tNBjzbrflI17IOx8u1AOO8draajPNEVtE3E62cW
++k0rq8KYgnLkLL3cRKnrOvJtBq75Y0F9InTRYntbRecwRqeHgykxJAPsfpcjoVjWpohHFzqB6sF
H62JS6Ot1OUqvdkYuEVfjEKz/kga93MGyb5xvScDRzX3+CDCm1FFRiN68hY1HS+0iY6IpKbqegLF
cVWj/t+6Afbzf7r6+Ya5ma4R21p/Odo4VBmFhptHvZ+iYPbosM6vsrLp0KGJ5swDvjChNkkSFia5
NR2o1eG6pP99mMJp4AH1frgvraZ/CwTa8ctqwgUbA4lzJMQXjlpOWepyJDUld+ZjU642RHCNeLjx
Ux11JRk5ekKlXaPWz0bkeAFARhzL6az+UikzXYuXfffGFWP9JnZrZziz0axTeXjYEtwyx2xpCmn8
cVIXOnSqwOY1vpVx6d1MHaDJrcA8bsbYIKwf2wSPxs1Mj9aCSFCctXB+YV9gX2Yxr3JdhWLgcP6H
opVwmhm/d7tgZxRa5UMN7nzSSl/6xMUBvR+7M898srnaXAOUkOu+p5PLODotSOWKpYP44UtRJNt2
iIsNbTWaN5fF8+sL+fRlMxQ7OUogno2N/GioqjNCx25paR7x+c38XAFac/TA3Tcgc3TupaN5MZdB
sl3m1lR0c0e01Y9mf6VQzv2ZhJiPGQGxzmsmpU5GELHr4VyPRbZ0vdRav1ubr+gprB+tTERPtVUm
Zw6Vk8+KoX4VCqx1mf+Uh/x2D1mgRgbkJzoa88poS81feWDRp3cB7fHUonrn4+sTfbL7rtpoThW0
nS4R83EumJ7IRNF+2Pt4vrjfwGSKnds12v71UY7Snb9mEBaZQwuJYJc/fp0JFvMx/eg8VpUG16J1
AW7QkkWbmgZr5gpgZbNNJ7IstDtGOxLhOA1SMrkacXt6yOEk1JuJ+ucNKPP4zAH70gxYqH1Ya5Kr
7ImuVWYD1H6DD5lFcDUA/tktkCXPRI/rej3YLsjnE//w31VoKY7ZUjGK3TCzFvJEaVxFqGSX9CYG
dx74Vd3LC0PTk9uWLXV1J9MuaXt2z1Zg10P75CcgFFyZcGzbxzW5sBbk0dEN+WGEqIjKc+DXAUYW
Yymt6z6ruw1ps5beK2dS71ij7kM79vnWSdvUl0sjQKhYyZlj+cVpQTHJrKyx+/GOEspSKhrn+LKC
Mq62ZqVzV5hHCrEehxk+LmU7XQb06++wwHG3cyW04MymdrKRrpUWjmrupbj+oKk//LgbWGTapNal
CZrpvmI2yL7P6b5H1/Rj0SiLdNoiznzmR3i+9YNAyEPlncsE/UTs4Iej2r0+aWEJ6D9QxgezuSvK
7tYJNL/AHcA28L427b1h49gRzdfJsgMWsTfU96F1/RY6vxV2Xh4uZ3Q/pzOBDoVok63OUYo80OFv
ilwxRXpDr5zVGP1NOrYShylRP9D31/lasjT3albV19e3htMNjyWJbpZYQtAxdByyzHUx9o5d6n7R
quR6/pG2W3Oq8i1H2zlJ9QvPx5FJsz7nJo001tGc56NZAIVKF99K4uaNkSc9PiZF8Zb+cesyyGIa
GCnanOmoOV3hq1aeLBkpj7UHZX3+3zZ0uuaConaYVPQjnR/B0bpCCt1e0iiLE1KOauUyoIRrICbs
57tOVsuZvff00GZcytyCg4WG0OMMRVjZVtKlNPrqTY9bATfl61Wt/4nGfHlmqNOtlLIzEQm6n3WG
j5NoVVKt8dgywxaygu+IbOP3dMx+en3BnD4PBW2yO3x+CDQc9+gtVmMfhpjtzf6o983bWkC00SD2
fkub5lxe4XRtMhS3ALCGpN2I8g7f3Ui+Gr/wZPZF32R7uzUrsdHQufnV6kkTxbN7Tp18OoPrCUlh
FmkTWhl1PCLPBe+PZHgAMfDSaGrtVo7Dn9U4181nHeXndQtiKkH10XPpYMSMigqvpaUT3bg0AS9J
nu5ef1EvPgvxsYvcB4HFMbl+oU0Ur5T2/7B3Js1xI+l//ioTPhtj7MsVQFWxuFOkKDYvCElsJhL7
ngA+vR9o2rZUU38xpiN8cITn0IdRt1AAEpnv8nt/zxIXBrFL2Wfu1ZiJ+YM1d+YdMQ/n6dtUKkWZ
05HDHLsTqms+gaI506yqW/fIdGP7iYntNEae9lF/+szyo5/H02P8fiuNn+Q9cz5mpXS4Xomlz6WV
aVoQdsz8egxizx8dj+dubjOm3d4S4bZ/stZ7XHgmt6ebpCVDGmPYdsh08a7r2T2rp/ogeTzzvsir
yCS2nWo7m35dFYbwO7ddwMW1XRuQMw12NKTtePH7VXHm+W3fkoGY26bXcKpNqceJEqXmjHFmQ2VJ
pE2wY/2BYUB9+DsXIkkjP6VAe7rItbHrLKNh5HUa2+pTqyqsLCh3XSfr+J/vSKwGhm23c9ylRPjr
gwPZhStYoo+xHhjNvVU71k7ztOZxbmbrg3f0QxT6axC31bb/z7VO0r7VTk2B2Rt0rsYT11PX4H1i
eZghRrIykge8SUBSlJph9NjcgqYgjGrm4dBWHoEfg/R1gLmdBahucOppjeDTDAOSvAlB41x1c/Wk
YKH82TmTaYZLXi5eXK517sW/fzcnUvsfOxBjHgRbrDd6OqcqUYZzshTo9RQ7i9DBh1n9zYjpxMuy
mX46QRlg2ZFomBvYq3Zt9jK5wEup+RtLcXuYqNOR9fzbwAn8AF8tJlYotW20B2ES5zJUPx4oHzkf
XOrMh7zFeUQ69MMJrU52jQWTFNr/aoJe3uY3IFRsXB2E1lx3ZokzKpbHHyEwzl6RlgKadIMJr9O6
IZbSrj3lw4SqsJ+P0nLHiy4Q+KuIMTFuLHwlPmhhndk+oAJiY7sNptKvO90+1n6bbFhUnAZ1HYMQ
Y9rAdLMPVs6Z20IYRAfJ/xEEnM5oDIWNjFTZKm6zRo8zhfNYm2fdxarL7k7r1/GD651bqcy3Iu3f
RKE8zZOPu8zMzMWcdo7Fgs2NWNpxj4l8heNKVj8twOe/lpbKtJjSrXrA3Cf45mMu+pGX9LnvnhiO
4iUnAWWnU/A4DpNuYYlljnVmyHZdnldHvCs9rEftdLye7SK9syoQWouZmoxJ4iszgCSAFbraFG3H
5h4XRp0K5GKHq1+X+1QxKgpNqY6LhE9xE9eOmD+Z4wfH85ntfutHYVZBJGWgdfl1b1zIX/QcuFTc
gMPQwwovvIsAKNg9OCj1/fe7yrkVyIrnk940XIwL/HqtQAlN18uSZ5R2yS6tmzZsZ+ejMYGzV+Fj
ps3g6659ekwqLfBXs6mYr8bv8aLos/qyCab0o3W3He0nGz3bIxMfpGLbvPHpg6tSRixMFrpRCvdN
FW0PRnpNg52JiiM46qUIxsiksPt5wXWsitht9dup14sjbgjvuvLKC4eIZL94ubh37KmewoUqx8Vs
6NPz75/72Z9KuE+MwgCFc5riACu056LmuVPkWI9LIzFLEjh6ijVJDqowe1yLGvvb7y96dmGhfvR1
apGYj29//lNehUDJmeqAGetyyL90o29Gut5iTMNc1u73Vzr7wn+60rYl/XSlngpnptdcCSFVF1dL
Vtyka6E+qIScvx+shzbjABwLTvaZcXBFQilujusNfNeJEcdLOax8mWaAn8jfuCVU/5Q+6BQz0Pzr
LWU57ERNsanlKjf2C/zNsOv15oNbOvfgtroptY6tXH8avbYw0Ll+jyujUuPOWFL8nBoM6H5/L+ce
3M9XOTl3ckPvW8NqWAjkcY8jM5nxMNfLs90k2Gn//lpnytK2bW0lWhYdg1GnXQ9l4MSYiUGxDEYV
C9ufslCrenU5idL/ovB2u5yBIr2gLS8+m7mjXSfDiH9jufgfjituK+J0h6Bzxvr3qS26p9MbE4Dm
QLMx211Mo9io0HJX6umX2fC6Q+pW75Ml42qUoMKGfg3dWYr9gtDr90/k7DumWBQQ2/joYE4ylGxM
Un1e583Ju20unMnAaqvtyw9OkRPy9Y94cetrYSrDyU9V/GTBeo2NNq7mkcMb8K5WHPkfgKaat5y1
vR8zczdcyl54Oyy3q2+YR5dRwgjdi0lJ7+syURL6YCGcW3Q//56Tr9Vuck/Zs1Kxn2xW4x0PgH5G
s8Ms+e98qwwqewAkSJkY1Pn1W81zwhJaIRwEizXgl2cvcYkr/geb3PaVnC4mpF5bTXJT0wcntb9u
VEAEVKrijJh9DCVednaott7Tg63nWKJCdmyu8ZCnUmUlWf2XTu+/9FY6t47o85hUgTeTllO7A3q2
wluFA0QMKOllO2Vd1OC18On3q/VMH4IvBZkVsRT/s087OWab5uPAzELcWUv6tTCZS429ddSelinA
UgoDUDSi2dTfIsZLvzs58/RY3SKOOa6DoX1RZo/+HIktjV1Zpky5/f73nTtJeaabosCjKP6Da/7T
UYOtlw7aVVcUM3TrohTQWHUs4O9X3y9xMnXq0LZL5+n3Fz0XUm9xJRN7jHr+mxePwLDJzEv2tKUu
5A7V/f2o1dmmrf/DGLQPYoVz75nZKmRgRFC0g04OUxOnSRyv+VxoGJuXVovCXc+c8W+cPOgV8Qtl
OaNy2z7fn57jZOQOpnY8R2t2dxill/frMHWPv39u5z4ZxvO23hnt9uDf+C72UhBi0x8oPAvTPpT4
t6W/9peV1g2viWbjmJdYfRjoyvjg9s69MebGqKwBJ6IRuz3kn26PBt2U1dvAhiW2gVzZpZdtoxnp
jmF8Iw1LIFiff3+vZ18bbVDmVBHvMVj06xVbzPcmftEcKxUEsYNBQ6xNMtv//irndlXuCCWdQ7nr
30wGZMosFoxouC8JU4hYfgaXtGKGoz7k8wdf2rmX56N7QthKiQiB6a83VHS2qzkGzF5fWJheYlzy
OfGG6mLuhLYree3HbRbnpcKL4W88SkquTP2itQ1wHfj1yo3u9XRI4Q7DNZbPssYcuiwr+4NezrkX
Rk2DehSZEFZoJ/v5WmSunIptxgzSQFwGqkQNDoX+7+zbPgMHdPA2zeHp0HTDIVy5DXnpGszGLlDB
cgCy3ca/Xxjn9kWalgSSKHh4aCfPrBWsyM6e59ixE3UzygR9vxoNKq960LlxBws+TvRCfaBxOZv8
BxxHXBoNGzXsk3dVDWLQDWJLNdq6Cp0KS4VkWPrPbI4uMIB5OoIqaA9rnU13Kkir+2JtX39/72dj
TsAaKApJsUwKLL/+CHs1+tqY+SoKlZh7fHenw+TqzVeAyPKwrJX9ppur9Qd5ApbART8wWJANzj2m
kP/ZvN2/orCff8lJqJ1VrtvkKVwm221wA6hScw9hvf2gVX5m6aIZ52ygZkBp/zQUcJrBFtKpCa83
3E04CWvF2rNojA/e7pnrELMSPVPPJyo4bfw2pQHMtx+MGGu98nrGZPyAOYb8IFI8s3Rp8jLQt8nb
aI2dHEWVXrWdY6VGbPtax6bpLt/LMq8OHfocmoACM1YTvcPh94smYE2chHMsV2boGLZmBvdUNJ+Z
aVuJtADw2abmw5gDUmWCEx9KszKjMVm6S9yh8bGEZoMTQNPoH9z1mZ0cmQxVR0Ttm2To5K67tEux
yBZGHBijfl+SCEGN6pZHT31EIDt7JYpihIx0gFgwv34dmGqvovBXJEG9v1y19tju1rzVHnVr+OjM
OLNgUMpg7rQ1c5nbO7mUVBlIdukb8YK8LJw9V0VmnSYf7HVnTiafzA2BBRIBhJ8nH5nfOUnXwXeL
BXM2Mg7cPv0i8Khu4qTSAGUs+ZDepqbT22CmKzjov18550LkX66/La2fggs371N3CKQJlrPt3nUg
THcTk6C7VQZ4Z9WlXR2sUZU7G1tIRgb82QAk6NrPptSu/GTY1dJvoYWJ/vvvf9jZpx/om+aO4JdE
6NffpappzWqKtNiSly3COmbDvMU1P7j9f8lgfv10iLs3Ky+6EgzFnEpSdG9UgYaLKVKM1VMX3rK2
L6vFZJmx/mHhy8OAGWA4nJ/oj1Vzmz7VXlPncW+kASrgMalumSA3pmioE0u76FaDUbgRw0Jxx25U
3WCWDNFs7CbbDadW+PplWwbpEC7+7LtHYZkZI1Vd5wncnAV+sXXeBq/J3ODqiE987eBytzhXObiR
5WJdN8/tZehNcV2mKcwbfsMGkqkWTfKvawsEuwRFFU9KMNYiuxkBiZ6RTseGKXo0Lgyh4tTt98HO
AJ68hkZlF/4Ohoy4Xpxm/azqNaOqVq1cH3gsVpP+ZMNt8lWXDJe5WpoBco+GlKHBaRZTfVVjxGwq
j3oZ5vYKmMyYlGbcBnkN+GAdzYvKsWS17w3KamBuMpB/3YTYBu/GHud3zI7ylI5MvU2hgJB24Rtn
3iHztKC4BDfdLxc5gssW5SHtqqsewLuI0e8IfAzsxn1MZsZbmCkcFIAYP5AqqqmEYy3eg0r7bAlw
cZ/xR1ofTEctHbXxebUA9YDK2qejpGJEWOgBqJOm/GJSbGAYyJram7rVmhcH6BBgC6+7BFewJpji
y6aOCpVajwDfrRx9+9Jql9pEvBTCnV0vGjtxjDATS7CAt0h8L3KElU1XhTmCHJFT33/q4WQMsYGP
TxuKgYbyoRjdPIvwjfdg/3hdENrJas4HDDX1L6YoIb0N2JTdSvy+MgAk7PVHCj9MYnuD2Zt4V6RF
e90yUmTuS2T9ZZxYY3sVWAn6OuYM1zQORq/WIyOZvPZi8vVmvDO9SntOmml66ZYc02tP0TW4Agbh
fltYsV9dv1J3QN2aK79cS9rPujJDMh3d3edTpp5AEQYQ+OxOXXq1z4QHGhuDAXFRDwNuE3M5AwLw
MYHXhz7QLpQMxPzH6PsD5MLFtDD0GoZJ459FmcXFpFvvc2VraahBPThMWqe915KSS8hoTab2ChxN
sNMBNXxisyyC3Vqt5RfcueEfVYJiSURBMH3NssY/WlKWf9Z9J++VMU/ZXSI8+0su22xAcoPVXajS
NNVj37aSjhVTotQtA7CMkRI49R9Lb+m7sHAWLIEmvctRSjCmfT+bK+7oPlTNIloD2b1t5miM0RdV
xWik10yvg0xVc9EOfgl/IBPOl1Qr1HQwmF6HBtqO1h1eBYFDo3NO9yl6Gm0HZGntw9Re+CinqizH
nZ0Hjb7D0LsQUB3X4C4XheZDc+WHSGwjRVjw0opQCxbjrSPVua0Ca/omOl3TIlM5EuyGn9tfJGp+
nEi9ZlUsgUzm8YwGpduhlTL8Y6Dlgx7LwCegqwJtg6v3q7xncHSANCSQpERTwqhB5CdzpWE2W1TH
AMKYHcqmwnO2w1CMmrVrDrA+5zaYQlPAin0YNZMG8pzK0Y5bPa+aWPk4DN8Aa1JOJNcO2o/PwPHI
758w1Gx7K8XkLHOrF1PpfRBi+lRnB5CRfJ14bGGyaUJoAs2t3LHD60yORUxRnikSCf4HYVdgVQ/z
7DuPWqpac98WKy5WWJBgHb6mOTb35Qg2K0zQ4AII2xTIISp97cFwoAQcZrdbxNYKc9fLcuorI4vL
FqtPJxydHr4VOA0tMfpvyOSqWXvQNbAqGOvqltSKzzWQGVdy/4lJa+2/Vy1zdvjpbQwHWd1S+woe
HbaiJ8fsNMppbdDvXOkWl1lbAE4xFNAg0B5R13rm5yU1Mv446LvPXlI1rKii1qoPYsQTmy9OObQe
dJaYFqBAj4DmJEcUiBunag7sOHPFI4+rRNyULDAX9CKup4TAtOra2EryN06lHGSB5kU1gtwwsNls
mrH//OOE///OA/9ta3wSLf7X07p3MF3q6R/HYeRT+cf/+MduqDsgRP849qfE67/+qn9N7mI1+k8f
q0ymZ4gIt+GW/zW5iz70n9t0kosDxo/RXcLIvyZ3beef1Hm31GcLo6i3EEn9Nblr2yCvt2GGTQGE
kg9r6f9gctf9MXj3UyzFkAlaM65FrZVPCc3xrzFbs5QAMbTC/dw5xls1sTu7Opz0Lkvzm3oNzB0C
gXdSleSY+97tapTrPknL60GvrVAa080IT+pN2a0Aq7QGRTQP5gNJcPvQ90V7S1NlPnpzN3xKMrM6
2HjJ3+lZ6dwVk+DQXMvrfksgvWLu4y1S2gkIMlegf74XuvXgNVkal1X7UqZGvjc9SK+eLt4WA7oa
n7kP1bR5LBdx7DP/DxDED01jywvT7ZsdsWgZld7qh05pPZBofxvr4hXSy8wZJ7MIrtVTV2PjYRha
FTqouPiAV30D1hXw+bLXIF+fzVZ8NtPytRbBHHocVGapfU0N72iPxfuYMI6b6fatXMXe1KzuaNVD
F1pm/wWGOF9m1xgvZZvD6vCf+sW+aHAkAE/GxUGj3Sa2dqmPnoa+tbHCrEqv0rGvQXGafpy0nY7m
z2cDBud40Iep2Y8pvy7b4p551p8Twc9kXOoJ8yg3NDTphtCJ0ritincM4fV4CPRnvewWXKAhpRqL
Mew8wT+Unb15GllBoXPfOoTMu8QULrID5cewIu4xo9RD6J9FqJd1+ibYlsJZVuOFPfXJq8JR6EVk
5KqI+sb7YirSe1B1NpwkLW6MpgTQhWI6GBsgC52wL4Nh7Y5Ba8uob/Nmh8bYiTLJ9b1Vb765Tm28
gDWBM+OJFXf+otm3a9fHri7ftMJ+CDzt0lDctJeCrEVE+l5p6bu0xLtsIHZPVnUNltGP84ZHRNTQ
hxIJ7RGGlnYhJ23esUyApwZQhYVqPiFkh9PcoB1a1s4ixAcXK1cbjMnM7fMtpNBKppuhkNuIUGXH
NU6JaGSW58lP7cNUc7BPxtQdM7xGL/1Kz/dVL60vBQAMqJssMJH0h1VXz4lWLJHXIzogVn3oiTFD
kTjWQejuLTYVzq1s7PZ7pVVQXPyO06WxH9KxanZkVw/4hr+pbH7OWn53jjP8TUPv8HM5ttg6Dqwi
McIYs9bqycVQYzcWmrzwXP6WRtb3VWc9EDvNWGYACgxt9GZxYBOAVCJ5Strsm7Y2j9XI268znkHe
9AE4Dp551fRTyAb2oBkVtCh/yMKsTa9U3tzrarqZ3OLakJvNzwraNMn4kmBkONiNsNj7gdXpzM7B
Jt0Os5ql6xisRw2A7HVQEr9UOou7ru5by5PAnt1bk7cZdkvzAiCE6Ghy5xBdHty3GutMXt8MtrHt
12fhLUW46Cble9bJokg6tBIJJONd11Bm7b2kO3JoZMWyszM3hKXOFyH9/qnXc2/ne3ry1AzsL1lL
gdX2nV2hdTtpc++dPt4Iv7heG36vtwRPvdnc1xPrCReX23blnnTF1dMUQ/le6euFsTWWPXMgy3ay
d60Zb2APotoj5o/a2ZyiTMfcZeg0GcHeTF5/7H91X7qhjWnQbhEgfwn8fGLC9VlzoS/pjFVgGz70
kdumTWQYvOMW2nNkI5iM3EJ+602bOMbBIxYR/l1FITryV4/cDdR6KH1Lg9qh9+FGKY9KjTdSd8bM
ippykIpAAF2we/w5YX5Bi8xH0R6weXht98Lc1ovGEDijy2z5CyN48bxUj15HnmPNdv+J0TF8Bxx3
7+iziadR6TPmtT7n8DjDqvefkolTQOfHhJSOXsaUk6JJvsLSfi8d1R3h+mGB3EzD7sffXVkmtKLV
OU6j95Tkq9h1o47j3Zp/A9aqx31d9jFYsylES9Ogf6pSXEytQ5Uuz4nM3hEZegzt68ZlMKkbUGEM
xgg+WdBrMqrT4rpd8uu25L/n9LwNenVjJcm8I4Yt4Ltlr5XdvXRjaV4OfmrgO7M+N70ro2ZiIVKh
WyJLjS1eVszzdVuQnbV7ctoK+iKDFTfBmLPWdLB5ajIl/Gj/1mqsh0nx3emieQzK6rXVss8ZMi32
AtYCZQGMU0ZerZ20eFZTmYqclb5MXri3hhDFRbFWwyNCP29nDqACTI13aXIcMGb1UrQqv1RG9gaU
3QrbcTAjgElLpOh3XRbOJC+Eac87BpKNJ5RxQMwVA6XDaj8oKw8ODk52R3piO8EcYqTI2+M5cZ/q
DdNKpZZnrLFe+iF9X6fqcbXJl5z8deZnoXrkX84c+Q0aYx+hpLvO2uVZG9zbiVHgA8PM3oXcQL+o
DPN4EN1LuRZBJDOexOBrfwaC/xte57EKilfWwQs1GNaB7T2hGv2eaOkbihT8hEzIubUEVw6/MPlE
3gKWdXkWRQP4c5miBjrrDTyDKSSn51B2tT85aciPa/muAanetxtrsCjLVyaOLhfcxiKVijdNbI++
dtmBGjgvsjLJWef+BS/SLJSInjgutd20MKioecsz+MPkMvenelfPZfbAHBtHqSGuXD3VntSy5LvO
ZmzccfK3Yhbvyyz2wyDeSMDZaup0vNCaor5Y4ApHVsqvY8IRpx6JH0Bl+/PB1ldzB6UVQm7Li+XA
SlktCgOIWvGQtOw9kHxtnca7MxRnoHT5ZoxRfpss7bIkfwSmoD2NDlv5OAbAOJ3tgbhszqjcYfc2
mBYKBKpCsRtUi++Hutu1oeq2J5huzquDgJ5pIo/qIkixy003GfazQVmHWgabrgPmDSO5Wn5zLE6B
QSvuyRjtmAmIqLO49SALKnCg83MuxxZuCddvKpPtKE+eUlt/GKRDC3Xtmh2NaxmtrWcdQFE2t2Iw
QHsVaXpXBNV8ue2U0djPz7Lyk6/d5HIzRf+yxXe9hBgM7bQ6ZKsBeJrYKvIrgprGZMsxJTYoHlbG
cd2zzyZ6UoUageDOLIrrvjS+1kvuxNkE5hc3zT1x82FQg7kDTP0m857lx3aV5+z+uuaJXSuIHC3G
6i6cxe1u9NqzGGfszF1qB/1Bs9ghs4l/mA1L00M3R82EvVubuulWtQ10ZUd/oEK3t4RpXEuPr2bg
Ybq4p0ajau4nxe9bdCBYqVuDmZITh0G/FaxSHjeZ6LeuZNsBkh0QLTvUwBb+S39gOxMGwKfCSx8n
zRz3S8dCze15isztfHEt8VY3+augg7cl++0DoG33ZrBkE7Fl5XFaBcBV5xJ9b+I/+alFOO0ygc3E
6FEA34qc6bB+SzpzAtu6aN+EzmFm40MZ9gikoiKx5+OPzVDaqb8TiXlZps77UE1ql9X2EhH0PE9N
Mlyo2eypKFv5ToKMjAOnCPbTwApGHLNciYrzbdtYhOL9t7NYCKi9p7UnXp7XFMWnJOWW5lwzxsBJ
lGUzjxHD1Us9TYd/ZdD/FxLW/6eMpXR6LP91qvr4dXyTP3yl5NdfDKW2/+wvQynnn8jRECdQYrBw
yttq9X9Z5ZFg0kFEloFyCNXm9id/paWbv56z+W8j3MWkmg7I/05LDQyq6C9TvnLICFD3/kdZqW6S
df6UlZpoEemNMa3BqAYYt1PvRbF4gil5iKwFrHXtAFi3/FPaAUF61XnO5ewYMjahluucmSZtX8Ni
bWKeUxrHKdPazXujLN670lgege2U1t60B7jLvpkdzBRTe4qWaULSoUCpU+dsqQKLjHN+AZlrZp14
czAIOPq99rlaCYE6X6+uQOYOmN9Rg/wis9aLsQTX3hKapJ88rIL2ysFmlQf9B+ZwEClKdujAH1Vx
QfJs9cemy8VXIl33j0XkXZhKr/jkGwskX+Ja8LqCD4xXcs3vDthO0TZ3UdeYzjvamIBcr5sQ1I+V
fe8ksCktrbejBkDXA4qxLI1yatUyshIapL09jRw0AfnK0g9DFabzwEdqYOycHTFpXu2rpJ896zLP
C+wA/bTLHnFeM6eDpealibHSzIeblNHuQ2315g0UkXzlGPWcF2Z+5fzZdMauOq5JVlx5su//TFK3
ONhpoVdx6qczlVizLT7PKV6E8WIEVN7xeGkFLu2U7fLvOSgxbwrx9xuL8rnq2wXybaLwQGoPvr/a
ydO0+vRCYqdpWgQz9sR00PSu0lkHmsFB5jdklkCBGZLQ/jQC+Ov3ZutgYx7wwoQZ7CqZjHWnxWXX
+Y1+M5fUV0ukzpkUt1IDX5KyoXqbgVjM+MOY54B1jSowbjLfJx9bp7GTdEbshIJupY9vSmFtyJzL
kN0UmdN3R9WOAIknuGX+NXIiMw89d5qSnWbM7pfE8QWUEtdvGSVZZ9GHSvnB13F0VgP0aR5ced3k
DNdNMdiUJ+aO4iglFSwU9xMD9JQnW5NzcrTM4mawC3v65NolhrN2yfTjBplfds6alCAJ6VAFX4Ig
Z69v8/rWpVoy7vV0yB88d/anT0amVc5RJU3XPyvNd5+TNcjeKIxa9l1bT83rjBRTHlZPAzY+S+rX
7RwEKprr0rn3G3crKDZaKWMXf+T0c6+8fDnQB0K6qbxKfXc7JxcY4WpyicGp+t/7NmWz9xqKzFcQ
tVYVGQ2mlhGHXB9cFipfXzglnJs2NXpxtZq4w1NWxmMg9ECqyF1HP49BOqi8d0To03wxNQ24403U
sre8pXtoytH87DiLiZZEtssfFQOMC+VlH+pJT0i2nxRzSQ6YVOPS8KcFU5fZH6PEmaynVi4JE1eM
on3O0tXMdm29APitGWWPldaIhL6PakkXBE7WX3W6Z2rXWSskhZTWXAOWNW/7i76U6RwNhaVnJNRD
c+cbid7GM62G9alKG1Bj9cJapPHUGvbdFpAgn1sYDKcVVkCxLqZFxKbqmqexQKZ8bHwJlZm0hCAs
bT3wG2XuTntpmPQHkzIIyh11yZQJJMNNvyK4tC9qXEXoVBoTwFn6zX8ko5XBX62w8iLSN0xeSmKo
/oqaAp9/5kn7z9VtrPuG8cvLwFE0yGrRZu+eP+vjXhU13PAhMJcx8tYUsjddEFlTEsHRiNEvxDsz
lfWLUodRhwBRVLgNLebLuroCKDCjKl+wyXD+mI1x0EO0PkCfjWpRFDachIkI5Xk5EaOUPR3UWoh0
h+LPIs2SNhgm1ADiKreaJF6FaO/W0Q2+aGysTagCvqF9OtjlkfZtIPd+awxJVE5JW4QlGjfy5Kxd
C+Ibm04M2cBAwGjKqqgiDDqgRg+MVDARMKxCXlkAi6EKtkHd07GSNlDkXjP9imiuSlg+W8M8SdxY
aqWT7FEipmukJaVOw4uOo9EZNGnctYPkquuTe93UblbjxInw0CjDXPTqtWxFsJNmaxHbjabeU7mP
sexrMtMJadBoSXPvKRNZHrUViOYTtqSq5ZlSnWvUam8VQb2oDCLESmd1EJD2NQBoOmxamPNw/Z20
xswr6aTafRFVtpjnsLWctsuPmaO1WWRyLBrXyFkgru7kaPD3wsdFq1rvcXqvQradMY1Nh34Z/Phc
lPMBmvdaJuE2d+5NMVPb8zju4OJa6qp0UuqQobRynPbvNXtNfCds7KBsd1lvaN+d1MJNvMPVDcxJ
xgvVqsog3SMYf1xIm/uYEdwliJlZrR6J4OGkuSmD06EqibvRtZRD95D5tRivEwxz1UUGsGe5cOa+
fy+cqn/SZgzgdwPla8EPbMo/0zItxD4hRqZruRYtVnnWbL42ZBjrk6YUPBnhernCHxFd/6Gk6ubd
mTnx8ZWwTdpxaEETn88iDfDZlUmZ8grgnLqRr/UmE5g9P55ElWQEenmJ2vplKp2GFucCOX24G1Y8
ucMRzS8msVmp+r1nFKW0InqddKhFxnZsAWLGFmJd3PI61UdxhITdqWtVjrqzM7DHdNaDXsnCBkFI
weh+1atyc/BGjLNvZ0oPD9ksDIucZzJfRW95DU3ptQkiq/Oz/ha5d37BSKR/N3BHwbPwx9pnU7Gp
KMKfm+zLQp84ofIu1yA6b3K16m7IQZyRmOrU3isPAiQO3uUQ4kFfLN97A4+ryC9H9UfRaqKLynEW
t86kLY8O7o97L7XZNnHaTW2Y1GZWDkZomKP5aqBpbbZNx65fa2+UL4UxUJdvqhy5/ZLN6zblLVr5
EIBWfzSo4DnPWjZ7iw6LMi/MS3aOwN4VrUtHmcwn6N7tmpt6psELyrrOSoqnvT+00GdZ/X1y1RX0
tA8ofIp17/d4nkRD0ivq/JIvgvHaorVbuOe2nn1visklH50Ejsopa3G5n8o5Fa/jsBavmTs7Fk1i
lx+alfX2TikhMRlAyCuPizX1zhNJjEM1u3Swi9wTG1LTKedx3jdDaiTXI3Ka9ZPhr8J4kgsuyLu1
rQNPhkHQmq+VSSn/HlZ4dT80s/eaFbbe7uYe68vDOEiWCoCNhiFaZW91GIvxKB7bqnBPt4xSTq9j
hvqc3aEvHOZBgnG6SLESt6Ipp/0YMiK9UEDMrOIlYW3rN6jcO+dgBcmaHge/WZzQdxuOAnf1Mgyu
imngFq1WG10qKUE37aDuokGWGhbCxF3pjTEr80tVzNmdaWjlk1/7yxI5CTOOu6FVFgUwl9L3YTA4
gvWtJNgzMsjf7//oCBe21eKZE3RfdIACMHbTcRxxiKHosSvW3M3vcqcZ8jtGdhMzHPMquFjh1veX
S1CgoTDnWe7nQh8vk173vyY4Xk+R5rT+K4k64yQli8Z91Ka+pHiYYBuGvGoZ94Szxbs7NOIiGTXB
ah7t/r3WnflzM07GYUowZrxgorL5hG+CWvYMVrNEpcfW6XILR6pExW5KpP6QIHm5Q1bYv9FkIOU3
dDma0RY7Rtqq6Q6r3rKHqKaes4YaUgSqqgIdNvVKPIDCPlC6uaMiuiIXmdZEuHt8MeyrNbVnam39
ZKVvZV62zt4pcgBppp06nLQl6f+xnSz3f7J3HruVI1sW/ZXGm7NAbwY9aF4rL6VMSjkhlEYkgwx6
//W9QlX1WrrKJ7XeqAcNFAoJpAld3mCYc/Ze+77UMnFSdgNC9DjCS7DKlhIW2pjp06PT1NhBLa8m
I77jvEjBp81d+DtG1Hin1IOTMxrCBrGbLf27sHWkztZQ9t4lp/TgERljuRVTx5TorChtwxmROLcH
gTFmzSl3uEmW0ev3MHPnS3foWXjm2BZ7cht7Jn+CjXHjdc30HZ5bUB5JKh85xQLNqrdBaXhlqDtj
Xx53U2/IzVihr+C+z8L+gVRR9SBf3gY9FakFDgatB1wCTEyve5QlVYKyLqpiNU05y3u2OPG1IB9w
DSiX6rx0C6qfnFQvrbQr9wsb+/jBT3CgbKM9qxA4EGsBIaEQtdXvv1DcsVnWS5ayUFZSj85bTdpb
apTt04tb+uWfn+glYlipE199TjWTyDPAWaLUtYcuzcw2JtMxCOABocyakHFkepoc1cXh8sN309GW
mPBX4Tn8SGigHuGroXnEJILDy4NOqGMieP0Bl1xdg0ZNrpxpqdq1h0Gswl+SBqfmNJZaGGhgIcJo
mXj+nOJYUIzaVVmyeNhvsEXRunj/Wbx94sQmcfWH2oujwTUP7GSdIAY6t0n6W2bLJmiI6zsFtvjq
86NYyvesLIP4NA5GwYpRDgBcyxU+wuWIi5HNEScqPpBLHwhgmT20/hXRUiV3g8g+eLjO5HNtFH5B
VYJ7Ows4xEZuLfV8K2Zs4x98l2+fnIf4FYwzsl6IBYfqVEBHeO0iAmO1ImDqzFh/NzoSpI+i5JWi
//WUwdQIxtLFeY8Q9pBaNFR6z3bHWxlFxUA+lOZwXkW33FPjrIpNZnVpdPT+16Ue1MGQno4SRkV/
4J1846pBKsHWSsqc7xbtU5O61qWTJMOJnvTujb6M8gfbzQTlnnn6wXx88x3yUWGyIckwHAT+z+FZ
L1aAEjl/AP2bOkIGxDGMJ0ejVNTKPsUJLMyPHAVq4r36pLbKK0TDjPeXDO3DiWlWaSURDnC2GSy2
nS6Y2BhEPs+3ziA5ZjG+dxU5iXPn135U7JzGi+gpZ+n9+0/8zZfMz8GyC0wH4x/or4OFDzOhMC1o
hxR/fXUmKRauEEbDWWql19RskU64H86s36yDGHiV5UctSNiSXy9GKfQTsu9GFqPOce5kSQKWQXsp
cOQ6L/Qh3gXQpQS9enAZ8gPLwZvvWTEEMf+oqEhYXIcP3hCNugMnREUOXnSiOwvenFTz26c4sbnC
vP90DwajvooDjkMrwEXsDcS7vf6greM1o5grEBHa+JNI2XlFQtLP3HQ/0sUffI3kROLV4tVBuohr
i+ii1wPNraLZkU6zyrkIn/Q4xQgQ8d2HvM3EukET/tHrcrAIqQHZJVlZqSzzKA8HJPC+S8y+pC/b
eRReBZbv/OPl+83HcnEusF2quvNvLKmOn+ZJFWjJqstktWkCYayBZSdo4EZT7F19+uQOzRfGgGo4
3gogkYdrqytjKA0RsfUNMvBvOTfjrxNrHaUZZ93HFJySYWZF+PQsQSCGl53/WNkPeVbJnBqV2Qga
s7wWYZ4Tl5LnXRYKM/usU58J6boqyMFiQBVB9XqejMgd9JRLAAbaSiBKZkbmHE/XgfrV+5/KUP/W
iyVOTX4f1g4RM1Rb1bnn9Vh5BPWutchXqqCmUAQRhU/Bc+yGMwGhThxHixdfQZeMzhfJVSs0nAWt
qz/JJdoNdu7mZ5WB2Gjz/o/19pXExQ4zBIMz1lfXPTgRFN3gV6JNKREvXOsi5MSh9EktC9SvPj+U
Sm/lisxW/eZhp0ueTEUSE99aD7d4Gm4H2d/q/Przw3B4VRpElfhx+IlEKuyqSCiZd2DkuHrm+YZU
R9TvXZP/Gw8PqyFqQouZyiR6/ZWmPT7HIfPBeLVyxvW6ROeAggBfqV+9/6kO9ghmD34wWlAs1Nii
2CteD0WBJc8akxQHzjpiT7WZ1w7W9XIkM159+hvxmaMVw4/3Rz24iTyPiloSaDiNKWXafD0qjE8t
ElYbr1h4gnKFLJ+esIP/Jmg75mmSjF+xYfRHuU87p/Nr+cF59TezU+WhQ7UhNJL1/GB2clke/Vqz
1P4/VOalp+fmtzJXZwPpou7/4BV9OxofFaKRQV4WsYiHtx4p86oPvJpglWa+1aRG4dvtbv8Xa8Hb
gWj1eZysyKVlc3IOvkyy0P14SGYKncv0/CbQOPu33gSVJonvk0MxruLDpwfha0pdp6fP4S4DtE97
vqunfqBtxa/enyi/+UQK+cHT4+O8PcJglcC1bFQ8ulYcq3db6unxv/NuMxFswGgE0bFiewcPLncc
7og1fVLfTkq8IPNPadnFiUi6n+9/njf7OZhvMIdYXAFFcTk9mHhOoqWN6Ch3CNsQewKxhvXHn+Y3
g0Bfg73MWRue1+EgnSfntBR+FOZAX69tTJ9PvFH29tMfBeMjS3sA2obL38E7LMeyphM0RUg9rfiK
/aU4qTtivt4f5e0EIGru2VXKeZJfqt9/cV/gfJsio+ii0CwRbK1tPtuw623B8TnIWk7w/8ZwJAYB
oOQciWng9XDR3BaQwyiVmuU43+bjtBzVM6WK3EVp9fmhgBBzwFOUvTcvq1Uvs0FrQAsbmUVYnoO0
PNEzrs9lnfpe+P5gb6YERQAil+A3kIP09saXSRHgDUHyKkDwbjUqJBs9YfJ9chQOc8DFAxYG5gMY
l9dPT1syzH4Mg0SH6dZScUUM7H/6wTEKD43qn9qO2bNej9JXAox5Q4JzzNV53Pc4ZhHcWtL7wkXA
/sij/eZszGiIOFiEOIdzdDx4Y6fegvYX1xH9jCy9syzcZJZu1V9mY6DfLtz4A172m2+K8bDCoidh
p+BcdzCeLoRf01IP4N9QUtZcc1hPgS/2n/6mGMfi40AYUlmPr59hxI2DTJcyChNim+YTXU5cB/E8
1biCPjsS/ELqT5zPqN4Ag3g90oxwHTcBkXumrHHb0Tslg1X4Mmg+GOgZav3qIMyUUCczIBeoa/j/
65HaeBxRtfPu5mrtHoJsOkujyPwuUSOcVq0VJUgIqvKiCmh2atCv8rURzwJ9R6MLRHRJhsaXBone
YALQtRN9lv0p+gaEvUYn0w1Gqv687wbnm1MqcDkGw/bcw8lxl+AiLXYUPudb1+7K6gTtKo0oD+dd
RuPWTq9oaVP362KyysIkc+v4KGvpNOzpX36to9ESxzJy4ofW6bDImeryczvhOz2npt5aIc2bclg5
etHejois4/O2k5Ed0ga0LuvY9Jd1i6DhNJiMMWMLA6+2sUvLpa7sm8GvZZhcGbKWj+Y6btxpv+Bz
88+7tDW+KbMpbSuvpyz66e+dsgM3ZRWExlw+mMdt7reT6D2cbTFn2DbTChpPH87jt28noHH2UrqL
iqJwePMnVBuOqcn2ADWLcpKFJw1fYM8ZctSic2P+kDF++HrCd+OihagKbS13gcPactmMOSUipTbs
s/ZpCqS9y4sh/gCl/ptRWEipclIhU/luBwup8DUyJJB7hM1kcRRPOWYtjiav3/+KDvdWPkuAxowK
IAsBJbmDUeDAm32b6BG9+748EW1F1mWbR9wApPvhReM3H4kbGi8oFw4OwofHhUxUZLCVvRb2I+D/
UrItxDQu/1wEPqVTvCkl/70Osnz2dv1PyuW/FCm+ysLc/SrPH+Wv9vCfUj/NP/+t/xsRmUCm2d7V
Mv6v5Yz/9b3/j7O+fXwpZfyfv/dPPSMXFeYdJy2b9AxVqPxTz+g4f5CcytfHSUIVbhSd7e+ATAdr
nkdCjwUeSl0LmGh/B2TyWyqlUAE8UU0oFeQnbHbPiIuXSzwZOVyJuUNh6eQcfQiN13rCpRQCf113
8bGFKm4ziwiZrgXzfzGNjYO6aDM6yXVAZ0Vb3HE/6HG3tpxsyzE426Idm/dT7B4Vi45yxfH/uup9
av797ybXu1Gt/xdnmPrC//XkuiL1tXk1s9Sf/2tSmX8A+yRKmgMU9BI2hH9OKvKkOWo4qjL/93T7
e1K5f6gIItZYDDogKlRuyN+TCmktGHybBA86JjT5/M9MqsOFiYqRmujcyywVbGnyDr28YXi21Eb4
tlhmOKicGZ4Ux6lufnCNeTMItEGHtweGpWsqov7rQXrUPBqF/2Y95ppz7DRY52quTx/0dQ53Q54l
3Q4SCOl4sPEeYkgFQls8SiZhnHWkn0xuepM4TUxusZZvS500uBff8OWf7907fVYqDQynjuHPcUcc
WF9/qGiKNdp0U7Om7v3Ye0DF4yao1shOCY9InHEljDn9YGc8rBz9OSaVPlq7Dj2zgz2r7CJ9riyd
MTFNYqiJg6Mua2aMPxZ75DBwsnOsPW2CGTVX+1Gx9XDHVKOzIwPoYhejpXNwxBxmI4tkzugB/jtO
k4Nc079rV4nPevT+w307FKQvVWZRM1zNntcPN0W0kQ8t6QtxPaNLwBq1xUiP+aCb5/X7Q/1JLD9Y
V0GNoZui1qj6GwdPVZZF1LapjxKgmuxxVZe9PE5NL75ODfiqGy0qmm8+fht8obVlpKSZjxTnnF5+
y+vI2g1OMuJyRNV7Vs9DdGe6SAFhlWXpk5/7+LCKwrsnrLTEJjHp28j0V8L0cXI0Sv9Zldx0VrTL
2/t5yeOv9hAN32D8pTeRi6Bg5WQIxuiOdpAbzBw12qqNEtPBZ0JLfevHzbKShq2fJr6TRqh1ou6U
gEW3CO2+tuGeCBxq1M6NH9HS9PZmCNIcv7JAMBMOiRk8TehPNGyD7SzWdd0igkkKNzrxcAljagv8
s0BY8WPUoxODPxM9eWU85Ks+r4qfY4+2+mgUrWOsO4AetynQkXztGwV8hKZfbjnG+TezM9u3SVPi
vioidyJswjMXFxKCrT0IxOs/zHlAiI/XTxj7krSe89RFKx1KQdg4JuIkL3CgaIB6HH9IqD1HztTh
LAT7VBCw062dzkUKbrtLS9N40NPH1lt6fR25iY7TaHS1kz7wJUTnqpt/VG4R/9JRQJ0Nmaj7nd7U
yT15V+mNPqatF1qN494sHSa+NTrJ/KefjoSsU3/Xz6C/1+emmJdNh29IhnEaFKuFcu1Fg1H6WFam
3Ye2pml5iO5nwu7kOAM3IHfR3FCzunHLzYboy7mkCbEamnndO5CDaqmMfFbbTngqRfAzkBA1Ul1P
q51uJiIPy7ypz7RkQb0T4/Xrgeks4i7q0VZv+EwRge+iIBOnFUX6SO4awCEJDx1BbNdEW2MeGn01
F9V0YbaD124wbsmNnsbmsk9cuyQzGBuCVs59tu+o+PycpcC5O80LlkOkirOyy7rT0+A3pUrEnh9b
2QxfNb1ZiLssFsfknuW39Qqlr3vvO7U5hwMMhH4lvMH8ivs+B9KCxHGblogah6rxd3GSDt+RgFtf
Gh2dSFouwxN5g2KtzD4gRJJCvzJ7oy0+4Gk+p+q9ftPxPLBgG4ARiKj1D67jFScoq7NnLAU1aY2A
R8hB2Y3BbRGbYdBPG26syJ94HKjc+uK6qn+M1kmbY8sNzrFVTPJiFMjULCK8brp5k5vadmrz3fOC
9P+nqH+oa/C/PkStHuX38udrs5H6G38hMHRPpc1TW3PoBLP7/n2KYkv/gzuc8vcAu4CUwenjr1OU
Yf+h6rOoZlScwnN25l+HqOAPoqvIosNnZKHHUeerz5zM1XX+xbyivMMNkvRKg5u4x/344IATIHSC
eDX1MK+c9mSq834deDkG8cmUWyqSzXlMBMPK5ECyzVyMlrOfJ3cvHtZvziOHrVD1QyBr4+M4XIVU
8/X1nln4Vdohc+z2eSoRhGIeXGlSNPamTGavX1Vprn/Bejh8N4sln8GJjfpeDr4sSVAt0lvgfXn4
/o+EzOTgwUAbpi5Bo0TdgGiIGq9/psCJJyPws3FfVl6uh5rwR/yY1WRiyk5qiZ+2jy/7osR3pGEh
wIKU+AY0hSgY15NtNtXRjGilXg30Psdtpmkt2+9YOPbj6NTxEy+5p+O1khGbSxcTzwzBgE6+3U3L
fQ7PiNyVuP8xQlXDxmFXnYmEkfyMfRf76ZeJVMJ8b3RlW2PyzrBIap0V3M+o7k9zr/llo8N+4tic
FKGaSM6Vzc4ab9JckdYWDgTTBqus5h4XGYgHbvVJLfapUQO/CgagnMFooOsHFzTFJ0Y8unJXOtNQ
bFF54oFt/QWTOXipqj5GyWz89Ai0Z/khBZyP1KA03Zh2JNtNJxu0sUFfwZNLQFJrWHyCol75Dlm0
YYkjUq66ORt/4vnxQ6Ro9UNswVAPzRwGytZIiJNA3+iMKICarD+VkSzvtcodonXQBoZYOUCgvhFr
H3gYXMtU+X5NmBZanPDzOHE/BDujrxT3QOoV9gd3YauyTQB0Xu1Pjwh7fHQEZdGW4OJy7NSth5si
xIDBvhxPNm5lyTs9bRrcRt+XFn5bCC6vSfeZ60/VqUCwXG3aymOnbZzGPsLPsdSXbY00YxVEDToa
Mx/NCy/q519Rygq+m2YYaUWTAozxI0oqa5gZ+hHIhFKejqhPH8ZmGRrF4WhObbvJ6NMVGJgHrie4
xTBKbRtih66WaLB+NLa0z2ctF/k6JSb61gZpma3QOONddtwYuMA8edp5GujSBhoO9okvBgf1tsjH
EQyiIXj+k+meYA+knISkS+YnQyQnIAp80WXouiBlQtFJEzfeZCzf+xo316pfJggPds+gIa3pfhUk
3ghlwuVlCCBA7Bx3mJudOeBWW49uWzCvF1HcsJrhbAmipJxCIjxNFOxMP5JUtcLu7JulymPzNJ0L
DpdNjismpOw5c2wcWg/SW1XgGy/Zx2MIg1UTgeeYsvNeStwpbbx01xVcuXEV5C4BM0nuz0+93Syn
SLDrfE1qmPTgsZVleeQ63eDB25GBtdU1lYoeTL2DL0Wbm1PEwrFzBcuCmGR7kkWKNGP2G37e0vnq
Jx5gRz25q2S+9cT4i0WchBt/SjY9Iu/HRBuuBepp4elHXF6/I0YfcEMsHMFK80cXccxtjvvINs8y
pE9JiDObv+zfEpvz5LmwtcxWTzaUfZttE4yhXhbrORpnEGm8U3iE15g5f+rVdFZToI15QLOTHnPc
2WILRQ4yr2oW/7UrpyuvG06FR+ZAZNxgBgxnDWyYTdwO4aGdwHqEezs0sGfB49hWSYXtiYNk0H7p
kbuUTreZkkyeetNyXFajyyuBqDK0Bxdz01gaT11qT/e+Xp/gHFzRy0z2Tnlc9nj3m4HzpaFtaFLZ
Hc23KRGngTseN56w1xYsNtxLjn3jxxGULkduaeetgD9nYYbFsgwxIXz1AQNtCjuoVglXqKxuTowB
4JfTJFfJoH3RS4Vjq+N1twRXpT+2OB4xKA5ypj07Td+wvf5KhV9dGaURh8nsfEU7f1br+YUn8THU
Y5ftcsrAcIiqCF17tpwUtn1RmPfOmF8mqbFfynnbENvxc4mfaiWymG1lEC/943qyJlwfphAnidcT
CZYz+bJRpndGUN1GlQN3I99qiyU4hJecxO2KTmGwdATUuq0EQTltaAKMR45VRqsGNX4m2/qqTeRt
BLjGaYvj2Gseh6k7jnVRPaEtzTYGycQPEWqulWun+PSlYXGy7Zew1et8Zzl4/tBjfZF9N4aW2+Lg
nK/bGJZvjg8evMx2lhXoHYjF1xYIRLPUxFofN3Ckymybmt0KwepT3MfZ2rPnL3ZlbIMZGWllREyw
osaxXln9UTDNF602WbAHJJHewVWVLl9HAW2E44LPsnIKbPfOcOV1xIodWkxkX5ErBxnDdmiz7nFZ
UuXSvDDtQtsm8w+/+QmSdFu30EXwNI1FNe/aKChP/QiW1H6k4c5i1tb3FHpORAnOpUrsfVBFF63Z
eyK0qK9/n2fISF6DDcltdVQaya4divM+KGdoHpAJ80q3Tot+aTZIJ5u7SHLh6s+Mrl/Fuc5840YT
6rqNzzLPxy2cHi3UNOPrENcPwRSfev6VqqmGnY3rzYpP89xbY0yxV8mSbkq9Oc5MI6w8+8HSp9M2
sxdAj8JPw6XACbwk0KfpbYVpL/YY2W7rLD8dvfhi7mNxvNjBvTFZ9S41m5FbbxwPWz1rq60GLuZK
T7vmV1epEEWhWD8iKreOwSWMJWw3ld5tZGbJmaO7p6ZVpqGnV7eJJTCbWjJcYv5cDNkJLtCQ7mDj
r32SAL7UtsoYTBatWXVxe8MVjEsp36sFVTLKb8CIrioR3y+gU4oqfZBmcjQMfs8ldnA3sKpqdndH
hk7kCC7ebm9eTXp76Q8yQ4Gha5W1Z2HF5FME3EbvAlfA80kNWFdZsmmMYVebhQybNNixo4SJHh9h
q6C5F93Nrj4f9fhLKVbPJ4PW3galX4ZyIUx40npOSGBuNKO6VD2cFd2jE43fpmzAO1BxNg1T9nvd
nc5ok5fZiZQDqEbTAQwj8i2Qm+O4se0V4K70J9b6k74pZWgt405f+mI92j6WVBY6L4NdUiWe3JmL
hzkuwMXYw200z8xZsidh7htWjVxGxdBIt3brGj/4gBduI+UOmsDCXu7cFlbcc3Txn2qtKcPZwgy5
iq3pOCujnYuLYpe5xclc6ccAFA2KfdoFxzHvK2LGX/hiT5q6j3bFoJ1BAfUvp7Kf9hhyT1l+i8vU
4V5HUxnQbR5d+LlTcWEttlTfV37b3GH82C7JZIdzHASneszawDl0xY12z+bVrAaISqYXtdt29ltQ
8U8w6rBT3uv2cEpJi0NRDiy2tDilxWtLufT76gaw1JFBg9XOCjYWc37EmZBdOrG8rNJWmOsGP9oq
pns7Cv3nbIwbO/7hdsmpJwDgy/7YLZu7gu1rZdnDfhbFT+zBM14qm9srQi4U1ccwTC6qJkjuCwtl
qc5pBqJAe6JXprYCOhC2Mokfe+xHLPsOUQsOFO1ucY7bzD+Z4aBoNrv5SKKERynpem5bm2No2VZ3
kD6VAgUYWMSaXYtfWltaUOs0EuW2tIbFFZwYrBsTeawJcdWiY4/OLGtntz1HWVw3hLw4gweJM6m0
+sal/fUgMGs/AOOMQUbprU8JBWK4qGdz2Ostb7wZpF0X9hhqvZDzDu76ohXOdCQ5MXLsIcS52mW6
l3Leyto8D92yXe79opL3vjtxDUAL/UBvWGx1UebfXVB0v4ocXVgdQeGsqp4i2Gjmy6mFc25YYQu3
z/TK8uxVhmgeR+okqOlZAy48nqWfZOug8+zHONA4uft5BI7bXVzrKOs0Z+a+QtD9Os2Cud/N1lgd
FWXQ2NSCEhyteTeKKCQrJNl4PNrqrPBwF69Hj4TPMGqEZ4f4d+trolncZuvZ9FO3NVqER3ta9B9C
ZwS2Vy/9asS2P+KXa4KMu4bUjwqhZRcE2jQX0PmB3VCtybVzCc8w33ZKY7HDozldV5Ue3A7dFENw
xtC2MmMrM09m7P4QpDUMkisoQXwgVOo8zik2rSNOsFghs7jTePpZPA7K6avDQev9mhuN7neXQTZX
nJI1MzZVf9u/Svto4ggVlWMTwkWqsR3rFMBjjkjF2nE05l2ZCOZyZyXLV7uMRgpcz/SFomoUAS7p
r3B8GiC2OQR2oesVqVgvpoyhXlWYtjBbar2/xjqvXTe59T3CO3yql+SU9KN9NPlSczeVB8ghd+rk
J296368szgHYvfUaKJKO+fV7L1kXV7V0x103wwNZFC0i9EYsy3ApO5eVSkoZbShdZtoqQFIAZDoz
NAHhtxiJajOzEcYHivcKrbY9n1t9NJjrsRhn7qdZYxsbyWH4ex040GqpzQvtosJleUfCSApipB76
JCxkF+H2o+IVc9ToQd/5nRvIPa7k6EGOJA0v7ZhClFz8OA4zkMvYg9Olb7ZpUqffswTOwdovo6RZ
5UVmuaE+2lwaysh37sfeTbxNhNPO2WQY9c7afCiAasSJC3Ss06W2bSPDTzeW6Pvl3tEz59qtQR7j
iiAKZYWbsICTBYO322tDPdXkraXmDeXI5LoWbv5dTqPzkFRGg1l7KOUAyzzSY+6Mff0L7Vaqr7VW
Rt8aa5h5t424ecqhdicrJy2Hb2kBYmuN4ih/YIUSHaSywQxgrcOVhpA3cToZHL/+MeRl9CsmAwNs
ijWy7gVJAmWllrZRrButCYrNQMgTZWOA4A2ktLR+jLF03qBHBq4GWiVgh40zp7h08d1ujQXnbEgH
Nb1q/KEbsZyNaQpbsW2H1dy59Z0j3Gbc+p7IHmOQFOAM6yE4cZJlxgqUD2MZ9ourPzD+Ijg3dhxg
3y+WHDTJKJGopjPlG/o6UHCeKb4vtH5G2g+dxiu0Bx6aHotg4s6UglP4N0ah8qmsXTY9xIOuVQ2Y
06TM3+7nRhhbf3Yf4iCTH7RUfvNRUEbicMQGCFf68KPEnKd6kRbtXkwFR3xKLl/9VmSf6xGpB8bF
kOOwiqOkxKf6gS8eWNei1/Kspt2TSsDtSHbORS/FeOT2afZBr+9NbY2xPFQbpFlROcbccND6gs9V
EfCRtHuD0+oIfKrkBilgOiiXdHcNYAFFkumV7m0yW5zwJu6sP7E7CFimnEvqVeahT/pgxqi+1Muq
o/qhkBfRBcb6wA3v4LtcRAe2C3rOnlfjuz/3m3yoOVD6P2Y3/kW8ApBGrUYQ8c+S7O+qjL8dFLsR
TUgFeDpMqTF7aVRO7zX7igY1pvZqObPRzx2bZpQcT6I1r5rWzzZm2QWbLKFnEVT5clIliXlhWbl3
jMa4wmtfj+e5V1LZM6Wlq6V43NY+LLD3f9qDNqKaIviGMEwqNTDd2oMpYpkaqfFd3+6d3IyO0K2x
4/K5duz38efnPCYC/J+0ZokJe9bnvZiNY9r5PSpd5jx/ZO0YaN88sxcffOVv3yzlHUZugizTRHx+
8JWLUTNM2SzVPm4sbcvBdFp7QCg+GEX9K68nFr4rhxsZ1WRPpy/6+s3SrMyhTaNVe1VxDlGyIooy
Sqe/XIDB36ZcyW+sQJ8+F2XFl4WQWklpsCoCpn5u3rx4gjkHcNkFQ7FfXEolesPyzUJOT+v9OfGb
R4jRlFguJcjEH3jQAyoVC2HK9GKPPy/deGYhznpnyj5oNf3mEZI5xnRQkmBlfjh4hJmZEN9utuDC
khEOqJxv3MgYjmYRcP+KntGh0edXRFTHhgvMBFOUzprwetAA7SyH1bndm5rHNsl1NExaPCTLaHcf
vFlvlwEWQuQiZPKSkfzG4eQIO6ImoOoLuVb+IseCmq5tw24KWzvQrga3T7gcFkm7nU3Ubh+8bOqD
HExQlCQYSlAIoIJQRLqXS/+UU6tyWkYnz21Yu1FcXMixIZLT6qLqDCUeaUvvz5q3K0nAMkvqNG4M
dIPPjY4Xk5MMYmk66TTsi64wdwWgji26hWo/86f/3KL/v//3D66/L576GtHUf/wqurSbldDwP/9x
IR+LVyIq9cf/ElEFfyBQwuKHlApRlBI9/a3MM//Z7jPBB2KnRBVPP1DHL0G36a9+H2RBV6nYcZLy
TqJl/xxa8GD2031Ez6UEWCxX+G6tg/mXgrATErT62tB89hTWGivbanGqW2sKQcblkC5ap6o+JMpo
RC9ADu1hiAE9KJGZUHan6EwRsHqqtIiiLUWf6FyYmEI54fYe/09ahcEl+a4LC6iwP/y2g75jxeht
1hENterEyWRWg3oJyMAohuFOn+sE1HtVEhvjNSbYcUq/Yx+6eq1fdZ1GXWBZnB5Un58Jap6+jgBk
iUGj2WVlZnvDaJz8RCwl8DHCZKYHKQOjWZtTY9lhhoGLa25dN8aWq5ybb7rOKPutWQr0XIkvoh1s
ElvBhatlOW7I2jBX9NnBsAbVIsmid/I027ZZmlo3QZkNJ+AEE49qnQrJmSZBYA4xN4TndHENgsRv
ydRZoOpwiX6O2vFKCnWkWMMBRCyi6ivPwTwGET0vZtzvzjdMn5dLC2snGQ7kKahoeURrh4lqeWRA
kRGwRccoqIr90EORCaNRynHvRjlkpbwM1kig5bozE+9cb/XOVYRtF1746Pl7/uHi8v2f6WC1I5oF
pwynCgSk3BC4HL1e7Yy8AlA9BmCze+KADM0lPLwe/b0Aynhs1pG//fR4LJEetwOcC6i8Dw4ZY6QP
ubnA8SZVaNn2NOoeIr/s1pJO6Q8DsuXu/fEO1lY+n4rgYjR8bgx32Lim+pGh1Ld9cM98tEyLx2Ob
DtUqIv/xg492sPn/ORTLCLZyNoE3/ei2DCg36pa/1mbhbwptKn+kY0UF4P1P9GYYlh8MHwpiqnwm
uvpGX+wW6diVAmCct47Bw23iZCF0Kl4+sjXBdHk9WTnTmg6GmQBGNsMxQ16Pk43o1VJ29xVNsXYI
NjCpCByl12zNxwPojPq2N3Pdecht2sa7wjPTp7gQZkV9oOZ0sMLRi7M2zG2ESqEOrnO6mMY8IRyx
G+3oQRDQSPvQLDPUTMKtzAj2Dz3wUICPKvaZU8LpBkEmz4LY0oZ9D6/rKwAYpDFL1zOBcF755P0U
tkO0QdFQolwtndNTzfDHRT4khk08/QqS2iy3fjbFLHdm4TRia2lWfj1aGmtENzQUTUVuVsEubdvI
viq0mqKVHD1XhyYjKQOtF2eImxMXiOEIglHrtdwM24EFmDo3/GvYRjoY4vk4izTasnHmevkeriWp
aoUhy3KFZG2Q51BzCqRsXF6psPdtBruhV0Bv/g2Z6ZtYNzqxHby0yovQHcY5OpWD7qYbpx6W/Dwa
9cq9dWU0DHCnO+F8b7K2yDe12RIdmvhtW5zQi4zu6QNrxCks9A3vJ9xQPxah51dOlqUTlfjaSLvL
BY+wuCMwTjRXFiFSA11FpFR7P6VBf7YQlzBgVihkDpeSzmJarwWuIINqejT3+26phpqW7SSyuzid
bfGlNrtaESKaJD2nWq+ZJ+RC9vN3J49g7AWYjIOLoXejeV1Lv0m2jEhrIJuq1F8vqe18n7M8Pxu1
eEaDMFS0eRsNy8TPKM4zmlcCPUW/d2i5WOHiGq0LPYxYOu0WUGrg3Wa8cSX+7d5HiUvAi70hOEF2
t23Sl/b1sBjJdJcDVi02bUx5dzfKfFhWBoTI4SKvF+pSoQI2Rvc2jRH3GKdfQ31Qi43iG99FAgM/
6Ub4HuvacwbzEcmHp3W7yphk/YNoBm8cVzF0xWxVPAfFjbEFkRHsmWGuPcr5113havRetDGL11kK
CPIkf46eC5pexdB5KpKO3Htv1yYjQXXVc2hdNfV5wibQEmbXDj3Bdh1MK2/T8XOLVVMsSbEFTU0Q
XqUy8cCN5ibtchWV13egzGkeqgi9vI0jyo1ZD3n9v9k7k+W4kS1Nv0vtIcM8LLoXAcTEYARnkamN
myRKmAfHDDx9f2De7EuGVGSpV9VmZXYX11KZQgBwuJ/zn38AUCBmz3mJ3CN2sA+Zu1mztzZxRx1W
tnCnB3dJ7FNfwvtGwyLIL+NWvXX7EvCHF1y9nxOHKJXoJQIQ6ioOwB1NYxTkujGm2/ElMjB+iQ8s
XqIEMfVUw0vDxGN7s4gJp12kV9YhaWOydoqUVMK4dODfRvUSVqjoS3ChlLFj7+1cRi1zqc5WLzBj
BodsHUXpiR8j/1BPey+86glCsu4XYE+B29mpva/Rep3ILoGrU7wEKta5CO/Nl5jFUCocLiCPZZ76
Wpfg4HKczLrKlKCZPSPHYXa2ebmrIsqglrgdruNEuszFaVSSfMZcr451bzdybrADmTPzqi30FVsP
5YU0dJKvmCUXeF9sMjeWTaA4c4WEKR4KwXj6/SPgPF8TDvoSfk6XBCuK4C1vqSFfnQFsIZiepwIf
dZRgVICunQrzVMPlSddd5XjVZwYmw7zXbaaEW5XEgS8tn4l3WZSyby9lSmruVhaA7T649OSdIkDN
/uH9X3l29NI+IU5hFIDOiuKYZv/tjywKAXRKTFNAToZ55eE1F9idYO48QzN6/1Ln+cYv16K157zi
oKcIPzusqCYrNgYnCtQaEpSBZyjBIwPm8XppfZ4sL76tsHDln+nhSbiKSpaCx3Q/jar9+79kOX1f
dY/LD4E0uDQRCEzRI5zdtCfVxmiZLgS6OTn2jqMm/AazhrnSMh/xLt1amPYHy+GsImA1UAbQEQJC
4ftA6/r2QSeigO9smkOgyWEK2oLdNRvLj/CuX69CkQi6AQrggFN6S3H7as31oxFHVa/hpDz05jqs
QjIVPfUP46GXla3Dq8OU56UmPYcZZEndg2XpFBRRqwL3mfp+UBrn+/tv6QxBgVzHvdCqgaexOLne
23sxGn2ASJlBAZEEJ1ieNH2rymBVlB4nhBuOWAwzaX656P/03v/hgXP9X6D3l9Z7231tf+RfM7C0
vzvy/fP/evlP/m6/Fdf9pC9YKq+B7Yy8OFbe38o4xdM/Qcp9Ed6wuNGn8Uf/8G+dT/QuVPVsLyBT
dBP/bsiNT6jY2AuW/REdHtYGf0DABXl6802jFSE0HnQG9T1dPnzTsx4J8hBGDFRNW86xGFo8GDz8
q5Tgt/ZajV38rzX8x9Ik/OkmWnGvOrWyaXvlZhTOLkkmGt2oajbmWFCtdvq0h4oZ7vXUYfzsNszT
0mg7FJJeH6Q690vN+KbPI7wyk9DGbhq+lGRtEoUSQVmxuks3NmGbLTFK9Ag3BMM8kfKJlb8YvuKn
rK7CtA9/Otirr+U04RI0SKisc7YOE0iKrWH7s1Ol277K7gpHsTY0M1Ajm26CQuk2TKKiDnCfTQzm
hoZ51a5oOhJlBvU+1BINRo9jBFnkuo8te11LW2Xi0J7VSbzCNDL9PrVVezlpk7Hhj+2j3o/TTZVU
4bwymiTbwbBsAszu2QNJQJ1XXRyfHFLZofG1R4hixcaMq4sem/Gt4Uo9SETtw7qLmGUOVXPoLCVe
TmhZbiPUFF9QgxtBrbbqMdHqU5VoD0x9k1WepvZ2LpTwp2cpkAcrzzuVIY5w3USMQuAl+l9umjWB
VkKHA+uoVjGEp92QMlhmIv0U5vHRbOp5A3vTepjy6cHSPB2WhxoeGSXn+6Zw9a9lXRAbLCdC/wgE
jr5kdGZ+oc06JNe0by6skUHkYE/PFmaVlzh623uSkqenUirNN72UX9V5KsA/Klw4IGlKa6Hmjv02
naeOqDHHg1Q70IngCl3H+8FSvCsvi0haskpJQC4xXjbRNPctPux+ZTf4gKMZgWyTPZFRkO/dVOuC
Pinrg9sM9nNYgxEV4JjP2P/EAEBMi/UbNEiGcmwH9PQ7eKZ4X7fpmF+KAbb3GuV7ejH3VoJ56Sj6
2h/rLCNMRRU+FswSAKPENPxRuNTpu27Si1vKZSgQOsHJjI2d2S8tp72cQ8u47IruFleQcW319Feo
lqjy58hdBueP9pCdPERLk4KTb15lj3o7lEE+VZ/hmpFdRua7Ik3zLs2M9OCUEem4mkxzNaCCFp2v
Rs40PUIiM+UTerzyaEkDFnZNqpdVdM3jqAwxdvWx890dSfMNUk+Z7+wmFRc5kQJ4itvToyowyx6H
vL1LBqhcOR7r92qZw4MC7cZderTcA8wqPo/E7aHzSJ3osTq7GgkGekIua3zLulK9dNQ5MXA2n5Ly
Sp8Q1PqYZ8ebYnCVxzK3R+joC7920mXLt5/0EExt7IMJJ1bLXWU1N3U9/lRFj6gGDqfvtPDabJeA
2hkDRJolo7uIXTIxyHu7yoR4woE3UHpH3SkDgQlOF4yWme5tLO53ss5/dOMw+gtotJG9uiGV2FsR
b9xB8lRSnBhAl83CHO8R4sAehXkAtrcu8nDTJaFyKwij0JPmWahG+6ONahIeY0/DztY06XT7A2Z9
8OXSBg57fFmHSoZnQ2WmsTWtkbPNybRucOCKvY2Nq7JXBs1QdZ8ZHh9mYRvfjTpNn1tAryerLOxr
0UTmhZQaLHIa1BlaShe2xGe2BBIp7pyh6TTzXTXXJPFhwuLcJLH1vW0JFUhGki50QcUfAVJkJKyv
qDv7zw3a5VOh3C7qM9IjbacKTPbHYydHyqMiYarrptFfideKKxxj+qOI8/DYUcLLtW4Ugp5EsU95
17Ry3SjGxirny3GIL1vhHFzoaatxLL7pk7H3VBhyBP0WUG06X4/HeC9EfTfCMAgaT72x5vEgqsIJ
hqqdfezwYbZQD26UVKYXpfxLjpEfG3S9IYEbh2KS7nWdiRiT+6q/8pIlMTg36NcdtVtVZJg0K1Uw
Cqm0BCJk29YWlETEbKU6kuAkHLhxmlaW8VoQszTX8/fMMm9GqmNAGGPo9xVasqCII+Nn71hrhZxw
qAv9dLPsmT7Y9HE2nX6HnPvA+zJ8PKrKfVzExHBJ2a3ImS7v7VSSdmVr8NuUYkcXMT7rVppthqax
r71w0i7GNr5jVkPAZD2V9wbgpo9ooPUrivdgqp1hXZGLjkJEgRvWO6QK4umnQiJU7zJ49rd9M9qr
eJRPquJmh1YmDuGg4TP71GaUpeJL5MvfyhEc2+m8XMcwRM53reZ9tsLS2RRFtKE6SFGtZo9hRXtb
mhZ8Obud/FGd6utwiXZqxrH1wSIR1IlLC4T4C47dUF/CcAnfytSNDf0wd6BTlWO7Ja8ig9frDVet
lvu1nj6YJMTSQ/XIEaUcN66ZupuGs/LeacMHYcqa19y4AVkyd/0wP839kN71DRIvYQ79ZdZb+Y7E
0sgvx24JK8UsmhoEV3NzgVKSrRYX5Skcu1Pj6flaQ35x8JKKSNp4nPatXkyHyNW1XdYNtS9MzjGS
A7jRAapo4TnJOoaT3hCq6y/8G+B15QbSds2WMhXYa4urVGin1KH8gBPeb1ITHhlDxfpAtPjoY0W/
shkFI5EkQw3obZN0JoEaOHMjeZbyNhq7JuYAanSmdRdGH5mLmX+EnHmlT1oVrSOHduezkoXpElgG
iwkurNt+bZqquJo8UiI1faNTYhB2/pmtGw9zm2i2tm+19Rgrxbqto2RjCn1Ho2s+aq1ubYcm2hH/
ctQdeVMWCdkt/XQ0SkAIAwpQZdvHMmW3WXoHJvAJ1uaREpMrVhDJjkTDRzu6SaDxhvEjx+rXHggE
qSrSAo+kvIll4Y4DOQJEShA7t57U9tTM8KsLER3gvO6LKF6PpQ30V39HLxMdw94b77Bbv6YUvY17
jQR2XNB2SkoOnA7RmCKK084OMlz/Vqx5di6XeCFZRtoddvMb8tip06KkW+mDsB4sYu4CS8iJqNrO
uxsYbfIH3g/L64ojgkU2mdH8Dmqeb8rRqW+Uuus5RAQRL1WaXDJUUttu1Zn9ACDjQbpOyF2l8F5X
HYLvdlWW2B0e6zrUu6BFK5GezMYwrGOKX7GAj0g6lLNXvHYAhYvFpOzNKUr6x9QbYu/7NDUTCO2f
N0T4ifC/cx+Q1zYg//u/5vrw/5OlyNLV/uf90qEbvsbt62YJFs4/w0rCuinr4TKAL+DP4NCL/N0r
kdVtoWHEqgTfAAY5BhDIv1olQ/3E3IGWXTWw83mxCvlndqm7n6Bj8Nc5lPmgBxiL/UGrxCz0TasE
PMDkA6UknRxef/yFC4jwCiSYUqcz81qv0KA04PqY0XqdD45t8ZWqXmyU9aoulWom8ahYvrbOHjjg
K1XKVScWURTEZtQCRZiWS+JgCfPJjiNxoaMhjv0CpJaYQW9EWkTMUTX6Vhdpow/dLBRHAi9TyZdX
NPAvjHL8ju31ZBCSA8IJ1LMYMWUo0S5KNZoB+AhaukGyFd668H05KjO+Wd8j8ILolY4gNmJNMhtB
Q6XpsE3LNPUNpychU3NksW/teFSgjtbqkZhv26VLyqLLOs7NAhaQHoWBOZrxda47c7EfFrI6gcRN
3UPmJLsicAvRrtNsiq/UuT2hPXFPIzYSR90LiQUl3dVMbhIxxX+Fo2KFINrT0O8UhFwcw/y1EeDV
ZzpgdSHW8n+LVpjU6DAYp9tZjPb1lOLBeScgL3TPXpcoRAqHxPteRMWASYarlQMwJWVis55mpHr4
IJAnzUjCDJnhEg5+CpWptFZWT8yeH6mlrp26Pppdn0Sl0u+x6d8RB6LNWzSVRoQHF7QXUkONlpi6
uBXXbS2Nbg39ub2AJesWu8TAu2uUsjC/2eEU6yuTLf1nEboWILOXXGcYmxIOzFMOYju274SmkZxZ
J70NXXqe+Kd9TTtUudSy0TxW36O0RRVSMNR/skJ92GWiloQrTdXJMqavpk29Nec8RlgbFub55oXI
6uzRSYmg8TNqOT8JMQ0I1Y7Umy4hjkG8RC6BaGJHNo1Xbeah0+mG2caLTpWIMjwHcQGKy2ZRR1B7
fGDB/4sDD8b7OBYCmAKtMdt7oQm++nTMMvJYIsSLVWEcb6DL2ludqkDCAFBR9aYuU6FVXPKKJER9
jUG6SoRrUdg7azCqQ5GUzk3llMzD3So6ggkWD9Py5PQp+ogiA4DyBuXkJ/JbFzIVA22s4c49yM12
EmqapVhoqJIUsCRB4npNfIfL4NhI4H4nCMo6Kjg1g8ynN19GFHbjwYAM4K0N2fRBWmf0vl5jzkgl
hmj4abc27fpI7k2leMWO1DXzTo/SLCcBp9YoXJKkPER6YYMMFj/txD0ag1OeSj7ETRHlVbkamg6f
FKbOP7zJSm6qam6/5L1no4npiwmyJHkxDskwmvicW4ryYwpFeSNNNzuRzFc6KyKQYeerJPS5PnFH
UH9HIcJtB/qjUkpkpMq92tZ/xwc4p3osjxGHNbZN3UZ3fm4OkmijQwvIeZzQNt2Wed0/ddJ+WDjY
uynM2r2lhgyWahL1JOnptAyt8xUKQXPtILja233cPggtUshr7qeDGynUvZLKYlLwNnz/t/7mp0I3
A2pjZ6cqOGelQJ2LKiJkOloKvXuMeBs4Q1TzpuxUfesVttyonE28eH34yOT3d18G9EqMoTnxAG3P
px2eV8MYnxpW22hhMJXW7g4XfA914VTdu0qvnYxcbzd93OSbaW7adVciA5q9cpOX87xWU++HyEPl
0mTAvF5Mfi7G1Ew/cJfUlxHDK+SfbwKVPMQ4AwY0zGH1DFN2k2LMSwLEArz4ls4LfKkLG3FXdSSX
EBLS0GC7I5YXwDt6kDFPXqMQnn3ppE8eE8RdT+rsE7xnAqSlrpwQETdrMgLznR27E4bRWbcNC127
wdsUPOzPS7F3fbP+axXZf0d3reVF/efF1r7+Kt+UWsu//jcwTamF8S3IHkQsE1ja4Jv4u9Yy3E/k
0i7jrReTrKUI+6fUcqCJqfAG//lDkPF/0cR075NqucuMZolSoEb6M5rYC8/j1XrDhIrNl+NicRfi
uDj3G3HajgF7T6appM0hoLFu7F1YWCXBYUW7j0QM2lqKhnw7R5oYI4zImenrwyR6AFrsOa/HyIpu
HI3szPuFQ9MGEMjqaqvxVHQ/bMrKYjds2uqUt6qXbJyCLJitSmEXAu6SFU05QVTfBeY4RmSv0obx
45fupQgRJTIouBIJw+0EuoH52ZwytGyrwg1bc9Xa+OVvI8ggf6ljLlK/TDt13iCxV+2VAA6kmAs7
k3hLD/ga7ytcEVboqlSVdK4muXaR5dJ2x5JwWq/NFMDtqu6mB46BLgOjIPlxpXpEW67qKWvDtQdz
42dCYItc22hiym2vossw/b5PK3mEcW6mN7LFoOlBF2aXrycp29ZG9xWXihpA+BmGCysUEcZBlY2O
K4FIQrx5N/VQuTondLb0WwStGVi+4nz0Mv5L0+6kzCTKrkVHlbQy+PRdfnOERjfDABmCC7VNWiRf
3Wrsr7Qk6WlcIWHB52vRpWAdqpTPJgYEB5yZEnyd5sqGTGL0lgVHTEWlI4sSmyz6hL7yawtDqU0j
Obd5GHHC6ECbS7PCD8ec0Xpzow+m1AjS1KnJj32W680+TdK0XVeu0oU/s9zp9Pu2Ut1mYxDS5vpT
l4lxLd0cRb3oG4To4PLMMBzh9Ud4DkjUrZbSFFlXynIKw2Vknno5lzaL0IjWWVOrePeETZXsrbYI
H2rK2dmv4Fjm6xA1JgWd6KHnYb0hbiOnVTt2Q+qctetl7rNImRMiJaqKhCQzA8UiEj4w5oSIPN+R
hvgxEgP3OZ9E3a5lp7TzLvG8SSIAHbUcZRUGs2vTQiPLn7p/haqq7IysVvOtKFxU/p7ijM7WDm2W
GGImDxCgH9Nks+QDZn5uINmJ8SuYg8Ih8XDvjopUA0NU8xh0DFRYYhJ93GYoMvcWGyPniPC8wkyj
1LFlNUJgfaY38NlXBcAYAfeEQ15l0YRScxZS/tXVxDYsQaTo/UFtawodK5ftdnRad/ZDk9p01QxC
d46Tri5jV+HWOfBdX33FacxKfEML258uwuUQCRx0Gj+fG/EIyAXJ04UA+jBHFjoxYVWaQlhMO5wS
Tk0BcpilTHwmUxxNjQr8Jq4ZQflK1Fo6FXYywcSSIeZiaEkT5hNR7371tBBfcGGMzKzKviTHFOC3
uVMVJj/rQdSmR2/FItv0OqeyTwJBWR2Hbmj6FaramFlZBdfRT+zSfPASB5sLsBASHxqoLzV0KIME
7BpvlBS93TR+F7pKCwWBDF80OZrtdUFK7bdUy73nypQOQdRqPxwlSwEO65BiCVbB2EFv3M/6I2bD
xPiFKYUvkHY1/QWFybFWS0XNoo5s+zpTI4JXB1s44SqhgWIvtDBJA4xKBrylKqPT9gV3Rmw9rSU+
JbivxJtMGXD4ZoJgUpObVe6txqidT3E3eIkfd4WN8L5JVfzDvJDxnaVHODpMJtrjXV6GiH5LZuvf
zUxSSEqtI5cqFj0Bgx7R02FQVsAwiy646Fa9nqanzCwd3hs6DLGJlTjfoLLTv5HMythMDqbx5JSY
BK/Q3CK4HKwadlQhm1siReEb9Ww608pKprwMjJytEOgVBvqaKFntNtNjcmQzt71t1KYf0T7HQ71N
xhSHKnJe8LspgdF3nUjwsMDqR/a+R9mEY8m80JIyMxdPlh7icV3w1IwVCaYE95hGSewEmdGsOWNI
lT3uyYYvcQBY60l0ReprEOv5ytYEwh24BA/VFBt7BM2rJez4xGCxv+R1hWtCzG9Soo6vqDKDMK3I
MgVGvB1t85AlUl6nbnGbkad5NeVOULjKoayjO0FHzu6qH9qpuhaDJBC8UUwUrf21MVk4C8gLO8Wy
cTXgbZ777P/lDnZfVfkqkpqhkpKwqvLCrNU9bMoY9xpCrJhZfuaMS/kB4tYp3OQhnYbPVcgUWOVH
2Cq55nXXPYfquNVy/TNeg3sRwytsluDWUNhXmhDb1LO+DfMALqzYft1PvBGhV7venvlktfQ4S0SE
aaNs4zn5VtrpQ+Pkna907QXsPvMHVLMNY8vo2DqucjEaTTsHnZonTxAox5VNng+waRPu7SG6l/wN
GClaIUWmy7xTJCpdLnYtEWTGrpPEdBqndMAQoWYQnKsmMu2KXQ77AUwgdGZWvbsx4twm0XRKAR56
cHOiS7BYKGx9N+PUwrkSKf5oqV8dXAP8ySkXyncpN2GcHcRA1mJP/JkBLG420xV2UTckAV0q/dQq
6Dit9LmrwRwxjzrM5PveOAUnio1NTMBfdD0o4ynp4u4+70s7IM9e2ZlT8jDUcXHktS/0r9K+FGkD
KsFetHULNKyKdIurVDVvosKLcUy0J2vrpZjbFIqzU8z0ARe8LBAOJy+hKHGQJt0B96P7Ws+9naQR
EJ4w72B0ShcrI+rrjgZwsIybsZYMzNyh+GLpTJHdnNGMUDhOEGtOftFyVEO3PLWuV+MSArpFonBR
tMD9VfHTcqbyEu9sbZsSHLKZOqbhLZzgK7VunnXQh71UGC1MBfvOpKR5xqfXeH40yh9NqeGfkZAA
jutJvlOnsLyzEfHDmSQuL19GTZPXxdcJGSshH1XWn0oZOUEVQW2riDgFxYmH6xRuYGBE0T1haI9q
1So3GqWqT8YA5mExc9uuR3s9hN/JavqC8T4lDdlc5p0Sqsx4MPvcCJkaz44mHgDT54csZ2qIEQf1
yww6BiS1Gsy4X2v5sDV6T/oyytJdWBlfMkqJ1diZz52S+jYuWlJX7XXshcoddg+cen1mB9bEQFpL
xGWlq+meCFB+P8xZEZeXqRxIC54LvJmM8dhoNV9zZHnJ1kH6v29Nb6+ktEnw2hkEFPN+Ugj+zhoM
R9Ddb+AvZdedHerPlpHdYkXxNOG1FXdKf6Mow3TPrCr5ErZSE90+shLUBLEl55ibLyodKw6SqPcJ
Qa1duWZD1WF7NFEhvi32qOo1uE2fHnUNDiuuQgzLrZ8yLOcxZxeMTQNmv4R4mZP12tzWLdOzCzR1
Q28QOtt72U9SKfQMKyxRD+3aoVSYqwDkLymKk6zdyMs32eD0DsdrihPC996t2woXk3aCbxpQExhF
erJmpTMIB5GoyfH+gSwQrsiR1dASuGTSpTdJZLTyzgChHP+y8jxk3DYwQqyMCxu4L0625FQjf7iv
c8ib1bVr5yoatbCM1aK4hmiDwfx1n3p6mnwlYDuUedCIXvxkzung/lY6JT+pqezhC7HDJHyjJ5l9
fbQ1Gbi9aY/bzqjs28RDVJKrNXNBu4KK18Bqtlz1BLdXMR6I0qqeYOtj/4INgqY+VsQ3M/b58672
vzY9eLf3/e/Y1S4gyTtdbVN//ZG96WuX/+DvvtawPgHlIGUy6UWJTlzIkv/qa81P0JwAWFSEfpZj
6jCh/mlsjU/o8cwX7z/mkCjkXje2DA+gYC3TBwSJyFr+ZIbgnYGLePND/sPemL9qUdie53SYUd7E
jtPWTEbha0C/z+anWuT1jTvq85MoO2FsDBqSH5NjVHgfKFO2CQd9cG4ISq2lb5S2Fq2nNB8NMGA7
3tAgA+3bkPVPWuvFAYBQft8nsYr+oLHmaj1mSfFZ5chwBjssgrZnYBJYpmC3RenQ6GtRKhI0SXHB
mE3CKoagZcCgXoaJMcz4CBObE4xprGib2GVgbUIs2mdOoh/nou6KnYU3jRIMZp7gh4HmSKwZcssf
zN+aluKSgL5Da+LosRwnprdVWkzXAqnlZnmnUyuE+6GMqmw9NV57VLtIlHv6+kLbaToU6I1hdAy2
cYzFbyosNLf1W5hdnKqhSjtaprbW7QzScdlkYa+gvMFn9Ntodxmc1LFAzWiVGUOUKnQLNeiJy7xI
7b6N997UEMUem6pQV/g/NiVSBWjR7PdWaqwMEsxvZC2xZaEeGrbYN5RTMBeCgQ+GF9gqJCgPTHhA
hXaUoik+M/qFnFChxPrCRuMMfmOM9JTxDIlUd3PcqdpxKDaeOhjlURjd14SWcNipIomwDsmt2iVb
xIXjaydwzP1GLai7k9qg/hgcI4tvUE9mz3R1820OAzhZxVUidmEodWuVGLF7WWpVtuR3lMwAupGw
rZUxCffQY1EJvZz6B/cWEXs1iApA/Ip+YdIZm1pYko1pn8+BPrDuMOipuS9NrckgTyj/mlVFyoPi
z/gm/SAZu6x8JOA63slJWD5jnG25azwUlS+OhsNNgDR92jpYtiSMPtz0iAEHjCij0JTvXsteuo6a
Tq13npeb5raZLfepwtTwAh+vpF9FE433KnE4MK67sEpOTQLVf0PIayvI6EwYFyy+Jz+nySwvu3bU
JkiLEW6KbQchSsXsyOvrnemEWb/DN7GMrrDQYQgMVuANh3xC2jww8a6nAm4RXTM7uiHFhfTSmQ3c
Iq93W82OsCHvD90YQClESK1rM2hPHs7jRW/FanKbGGOJPN2bcBHLFaK7Lzq1yKKdrpcOlB1a4yLZ
aUpqoGV4YduOWBhYfgJb6DaXRpHvhkKfZlxnZr0qLg0C+5rnRqUsR/Fp7WJcqr5agyzDQG0nVw/s
SmozBExN3pcsghN0lfhSIg7FmxLFA1OqytvMsPR9r/fyD6Tlv25X8E+ZeLFvLpMQ8wz3zUvP0JTe
GH30X82aWQa8C29iOKUI7e8Z0f8wiP9DW/Jl3jnP6jP17vKv/32a2QYOvRxLLBCouWRjgbj+fZqZ
5idUB1BcUMi+zL1fnWbeJ5K7FxsC4gOX/5w59j8wrQVMSw1M5qX693/2J6fZGdGcQ5TzS3dx7bUR
a/8Sa4ufizMlksY7Zw2Ki77R4wObiyZ2EHQNj7wjzGt3ehG2kLlePaHfTJfO1uXLpQlgWJKhcFLw
zl0CCkraOOUMW+MCmgRKkUz3A4Qjv+tVTGffv9b5bTLIWojWCHEWBTW49Nuxf583mpVG9oTUIx9g
QRnPIArjBs95+1GjxTxFYTL8mQvCMoMkq4BrLdptQzVZEa+pBpaCorDMHYbpJpwnx6BxYqsJH5Uq
VU4weW/t2jU/uObyd77C3F+uuaSUEv9HzK1L5srba3a4sy+8Ntz2Q1p80SbGVToZOgyBYszu8jos
b95/sr+74osDDSgzzI3zSeswNUySIk5W9rv0YKgyOdjOrG9UaQyfVaXptn98PYw3CPV2GHiQ3XG2
mzUZnLVZg4RUG+EhwmIeX/zoVNthvDdUffhgAvqbdYPRi8a4m5mIxWzx7fOs8Y6M8bGeKMlkSL03
XWlKdoxzwozswtoZbnT3/u0t/JOzF0gcw1L0qqQ+k0D/9oLTNKLZw8uJrtl+aPrEu7DQh37wDH93
Eca6uuqhffIIfn57EV0ZKb0bPPhnoRUhxFfIKysKA3f//s38+vSwLGCD48Ghn2Aa9fY6EkwfBw2g
4RBH4nYL0NjHV4ST6TB4FQzK11VSRhlqzAa/4A/mwefXZls1FwYS807COhxjeQav2Ap6nsA9j+o5
6PtJ8fuwah+0CJKxaOiXwxjPwLngQX+wz5w/2eWq9AbszYyDeX1n62VOZ2AcJM8Q7gsBxG8LuyYi
RAvnzfuP9pcLLbmRtDK6TXvEjZ49WpC6uowcaw4IBwczjKLiRsfp7YPS4XdXwd0bZQthJKz+sy0M
PG8JrYnUIHe16UuaePBFrTDSPhKI/fKycK9Hzs2gkC96udDbl9VLG7VWKebA6uD/m+ypa5zV8yvV
zrtDwUniJ8zlPsonfDlhXn9sDsI0DA/gonEsMxRdTqhXa8QlkCLEmgsTFX1bwT/Guslpxi3jxV2j
WLjHemtRdVvV+GiZ/HK/dLa8Pyak6ImWb+Tthc0Om3UlbRAck7J8OaQGTsRuOTHcgEy6Ds0y7gMg
lfb6/UVzfuJSAaJb0wyTqsK1Yce8vaxTeHAv2e0CJjWTDWvLmGkd4HHJES+9Uok/oBz8sny4Hsp8
3XTozKFXnJ1GOZF5qhRMKMNaajAKynInPAZY79/V+QlEF+4gyWPSrDqLO835XfUa3zSYUFDhi3MY
Y2e6pj2Yt4qqjOtojOcPTrxfniLXg2GC89oSH/3ixvJ61Sg1/gwj0hCgS69ZzzUevysnGuJ6Fbcc
F3+6o3A1KJGqsTBxFgOXt++sw0C8jUlzCOBKp/u6xdYIg9aPyF2/uyc8hXiQmPARcUS5+fqemMdG
mFS6TuCIyvleqGX53UwgKoLbKUrw/vv6/bVQhPLNOVACz95Xiwygool3gl4VGARgcHgEzcGEHCnW
Bwv+lwW4PDydzX+x4qOYPrut0EnnxJ55eHqYVAc3NRvEZXnzp7vkchU+Krg/VOVkbbx9eHpjeUOX
pAAXTl/e90VFpGeYFB/w7363zF9f5exe7NyQjYHdTJDbunIA2JyucQYmiyEKDXxDouzh/df0Yuv3
Znd8ua2FQbc0GjBw395WrZiiZ/9ygtpuh4eqSuK7ISyNQxpP6QY/X5ivfP9YVzQqpjdKF6Q9YrdZ
B3xKUkQfYf+RxddyxV9+EXXYQghm6Whnh16UVvjo5qwcp+nzjYJrzyU2Oc6mGYgHqNXuWR1q/fP7
j2E5en65poWAmY7LxUJpWc2vzoguL2ZcMDQnGDFtAyyy5q2XKfmWEYLyOTTKW9K6hmObjc7u/Qv/
9jOxTI5eHFtgVZ2diVEtJkfBviMwcCXdgQzN6LZwhshi1fmga1j24V/v8d+XOtunXSJR4mHmHrto
GC+jSLvVsZEkCwt3aKgQOxdo407GeEOXRll+YDr02290sSmk30VI65xdHFCCQZnCS62TIcbReTa2
4IjF/8um8++ruGfbqAwnm9BrB9Kt0Y8HswPcKvAK9q0K4vf7L+63N7Rs2ewIULPOPfayeVAgiSi8
ON3r8Xlwyi9O2X3UKPx2XdoYIi5tO5aIZ9+C0sWhhWKWdWnZxYVnzM5FL4bwcQQH+lpqVnFBP29t
XWnqHzzK318Zk0dbWxBw92wjikBhhxyYPsiGVMPWWpbazlZjZcNAChdMgtcC247nzVD36fc/f7SU
vBSJi/se05i3H+MMIq4M6LGCjGn83VyYJVl1Y/jBzve7L+/1Vc4e7eQ0g2o0M0lYaNg2QilN6BAN
/sOj1/0f9s6kuU6kjdL/pfd8wTxs4U66mgdbkjeEJzFDQgIJ/Pp+uPV1h3XttqK6tx1RUYtyWQhI
cnjfc55z8/92Q2dLR4/ywfNTvjz8pvIiXxvtsh8+IjL9aemA4GpTiQhW6d/657/MYV6to3ZB40/y
Vx1sAA6MhCKwIzM8mm3IsRv5wRD54xP85YJnS4dudbrTkyK4ad2y/F47ZrkpyBz+LBWOvX//BClf
reZ8l7PDSfX6y721fmIPE8TmzQhd5LuHfOGiU1P/wRL/pxuimuJRjVsVvqug8tcn2Eo7bRM87ZvC
DjB16EZ8CZIJoxNvb/v3G/rjpUy8rTYHc9OwzoZER6hBCsjORz3n4/sGqP3DG/DiDQT3fLCT/dNM
5dPMMla9J6e7s3FR2vnScSjwaBbZRqSLVsDvdooPBsOfr4IiGzgBelT97IbwObpohBIfVKVwdobl
i6u5IUTy74/to6uczUozsks8Ybwh2M7M8smobfHYVP9XV8EvR2kPro1zPg5izM3TyNzXtBDN5DyR
gFPk2QdD4E/3EkBLWXNpGQnm2ZJYjDH8nop74aSMB8FMKuZ266PqzB8GGkVXVl3sHGCd3bOr4Iwc
hlwJA9wAXNaQcCZCAOOZlDYHW8F/wZ7IrpOfzd0/u4lfE2N/v9paBNI57CII5oxxNiUsKAgHhD8G
NRFTz3auZiHJN3Klaxd6Q2jNB1ua3x8hvVmqr/oKnqH9cTYcDBNJuq6n5kYjy2fHVgoR3yoZ/Pug
+8NNQd9Yt6NkG68F9PfTAhmtK8xXNzdN3+JRbz1hdSEirjEPW78o/iXhZiVvUipfNS642Jghzr7X
kdaTGZAWs0EJ4fygwDXbhFtO6qNyzOn3fr8hdC12FQFtAZ++Oaa7d9OdMExjFmjFMSiTrfYNk4/b
elvDI9TggqCHfkbJIW2reIYhZHt7fbQw+Y40h9GImjFnCc4C/MkDRW8z2zUczttdAPwqwOPi0xTl
z4y62uHATeldSwBySJ2Nztr/29fj4vFDa4riHanh+dk56fKi6TuL8wIcLG/nAUgDsQGGIdtNRd08
/P1q56ssvG0kAZSTmE5ptZ1DsHljC+ceJ96Qg2gQQoga6XVoU9K0Ev5egHh9gmHw92ueD0CuCSPP
grYI941a0vrnv6x+g0yyBp9SgBxwCfxLoeAVU0qi0bophrr6qI1y/lWhTLJWOigIaYPz9PlJF0zV
RKdVxRR08E+HC2ib184dzQ9m2d+fJAIPtisMPvCRVAXf35WGyj9v+jTeaKVHQ9othfdzrnI0s04s
vjg4JdXm78/x9xsDzLX+wxpPTWLlBf36HKkEK2rFZsyHrDCEyTq/EEr6H0wX6+fDD/r1y+I4x49f
M6xpBzIPnn3CsgMhQxeo2SIEqwu8UsBjDp7P5uUhMxepdkmrTzGhP/HwQv4tALXBLG5LpNi3CT1c
4mvSxSKraSYUCh922pNLUcRfl6paPaQaoUjMhs3LUiSXQWI81Uljo8LwYj/EQG9ZjMogvjEqduYu
UZx3bHRRe2E6nT/D6URqj8TzEUedfNDMoK1JKky75DLXFyEulVN0G4AdfXpA0kWjrjCM+ab2OvKc
ELdWT04/ILTDp3iBJJdaaublDilYQbcvcY3faGb7U8CCEdhXFz1cOeA/qhy0rjJk/sWYA3kpJMo4
MO8sq+SIpE/WgKzYs3B1xfwmYefHQDKc+RtIziTDSj73j1NQNmkYjHNtbqa8NvA3tOjmAQ3YebaZ
Ez/BYlAgm9nqS0VmkYAXo4UljlrKdfZycFXlIzLVqiosLa+M4GqZEGzQTVeyybeeA5NAG6HWhHPX
6lbI6QdT/zg0uxnOCDwQYsFhB9koaLa2LP0w02J5TboK2oGgqPVXLx6nz8TlObsClFRUOJIoEpEH
w05LU+unbY7mGE2aBjI8HUBBdA1awTExexC37Hc/98S6JJGGeo4nhZzUg4WnFJEiSgN3gKgh9Xex
W+U5msrU8Z4JGlBO2EA3+qwa23vBuwhdsdGMoNoInLVf0RK1vDxZ46nojfpS8oqHJ80oSS0IO4zd
DZ0u5Hck9Lg+xFgMI4NQPys8wsadTPiLEG9M99abjSA+8mMlxckFw1qYTq4pdvSvaI/lioDOa1y2
5ridy04coGXa3bYtexJfrCaZ8RsQ+XKZoBQej0YDWPO2ZdJx9l6FRuPHOFSZgB3fes+FlWrHDt0+
zBE/qZ7NKX8wyPXbkHEqX8zZ9KpQasobwqpBRLhN+sUuowkbyfeFKIK7mejj3Ygy3IiwUxeQPE0U
9V7e2ZGtl/0MxU13PWYzJIMbip4tDtY6SxIytlXVTFGfzXNyMHNXORI9vgvfaNxlnpE2YVvYs7iw
xZJWuzoLyhukloWOpWCSKlKtFDeos+BVKKw6Tgh2NivRpJjkIzSsu/N1LrLCqh4ajjHUWqaEINZP
1jAZfEdKNDJCjOqjg67aOX1ggRzynWmqxUGZmYv8wXWWii9b+Y6fZKgvy7G5Ddpcq26SXmr4YXgc
ZPNNToI3ccEz44RBQUQZ8c6d/AxFufVJgQm05EutF7V18JK68HYucB3t2Pi9vNVAL2obg3lJAvZI
iK2k5SmqOMr0jJ4JidrLiJ/Ea1A+ef3IDzbjOYZtIgGiuH4yaxuLOZ5PrQDfCN1QN3c23+qwUTp+
4F09+8g7R76kXTqVy10SLCDCY3es6TNNpN9GVpu4P6q4k/jkPTdINzXTmLGr0n6i9duqGHgWfu16
a+mDEhsi5GAOp7JYPmuJBg5Js4LZ2kIsT4xQlVN6i+aqxkDf1eKrXejmrTPFKkOvTnLnpjEkRrTO
oy2fGsCMNshCiwvPTDzt6GdGAqOK1W/TSXOBDDvnU8Z+JinJjIT2EWxIW1q+qRzgayRqf3zF61F4
eztHx8t0JpOvLghVe4PXAufMkqJzCNs8A8WcGkX67HbYd0KrVUrb0uLXst1s2cD+HI9MXx26OrY0
8B6k3y162xPd2c6Xc7+MddQldKlCcAfFuBXgHV2kchhOp20NRiPHr76CMzxlKPeatZ0aLWOgMo56
Y/jFTq8y76qYszmIgl4b1HYIvAkupT2Zz2nSIlgnZ2VaSBSNV2NQPc5vWF9yYv18UUy7MU3cq6DI
WLJGBwsHtpnJuDNbvBMRsmhsRYicvLfBKIIbtk6WfUizwXl13X7Rj1bfLTS9pjzID7aQI3qqpmYe
aXLb+ClUNi5bu3LEa1nVLjelIMiH9px43m7yjP55Ad2bMesthTj0LB33xJdBdrAJng2ibimJlnVi
D4xmDyb8Cg9Q8wP2CdrlylCKTNq2xxuStDFh80YzW8RzDp77nUHWJ1B2QPhsjWXFmgiLGPloQXmA
Raa3S/TJY2fdp02eO7u01SoYNqqZfjRNzhzku7NMNwMZyv3OJv4339QJrqRIVJ5NthTufNxBpoR8
79s5+1HJaPhi8RNN9AVxqaA4TFa/TXEbveqdbX1RZUYVGNOC9ZLbBFXzRGVR7A0azAfpePhqjHZa
R1SlsMPowgyuDCdPCPQl4fZnq9lTEXoED3oh2AY8Tq2bEvdaUOgwQ9Snw60PR6INvUajlkHljiRj
e7ZLP4qpzPpgshN0qlKbi099tpT6pqusAjiMpdph59hq+kaQ8FDduGY6fIpJJxx2QZGivcZ9cVX0
pQ5LIROMDwx21U9tYG6MRN+nwX3jqiWPfGg6CW4OicNgqACrRZaccCKuFIwqAubDCwzgGlmbeYRG
vG9mAji3Vp239X5ulqzZDTxsJxLFzC0qA/sMzK0SzWZHD/27g9PMumy9BvG9qGuyiGvLX4Jjqs8p
gXeqBM7MJ0YeVklMpB8uBfMsbjQrlcwEIPoBAxnNTTrGhRkWVBgCthBZEnCaCJz5AD5K3zVdA9wb
02o3vJgxM/3FKAoj38xSOeZXgptzAyIv+I6bpl5o2JMFl4p5m9WjWsPJSqu9X1pnKYYttrQ0/waq
PGt+9JPmxpQfvWwo97Zyx0V+4kxZLs2N8nqcC7saUyrgQqQpdl7fSzw8Zrwbnb6LjW2MnRajY6cZ
HZWXwiydjgBGLJvDVhdL6+pR42ou6Y39Mo3ZD4wnZvHiGShUYTlLRzEVsWGz+dK6pt6Jyp3nHckj
XbyBLClBJyQVYJ/YLPOjxS8ADatoif2OpV3+ZL7G1Oq1HapLwo8WB3UsZagQDwZewi5T6U/S31Yb
lzm1jzo6UmtnO4uzr+k0lPAz6NoiCOW/wBvyzGviTUwW1ZEXSgwES0JUCzZC151t5gHRtEn3avOz
ta2fCm1vtf2o9lqFSHnjd2xKcTs4hQ9vbFL3xK7Z7uWE/etlxJ4I9TIBkL7By0EmJ96EziBNlqxF
wqr1pH9srCoftojGcsB/mj+MO3S7yVFPWqO+GBoxLZ+6bkwlQUS28J/LRutwg5Ho/nVECwjGu+hZ
/ZZgXIJdMZBlHqmB6miksD89TmVPkjlP0CGmmFieeJdM6YDU1oxxnlhZbeRb3xyDh6Sd2xtTuLlz
qWWQ7VDNgJ2j55i+zhhOXvO8btInfKhFu7fTJb9NJ8mM1bVZf4TMAugCKI9lb0F552wZaXa9euVk
4l6hXpHsOnhsa+CGb9c73e78u3qW5ZtRVLMXVRKxbzh6i8PW2TIVgYC5Nz2UxGt+Y0Y0n4DGz33k
mJgl92QW52QmWoZLw3VxFRjFPn1bVRb2viKP78eMZ0TnCONT3ozFTIJM3gvE5r5dvgUN635IoWaN
7i768W4CWIbpqDHin7np9pxdhMvWvZ2XAmMty9m2SdvuSh+hVIL5JpuQ01spOcPFRneEsca2cJSW
J3YlKwJsCupFG8uA/4EJ2BI2CV1Lq0KZFeNLszjPMbQG0u4SlLtWt5XVeuO222NQt+fhDYQ8lrlY
8ZPjEjs0EZ63ECt/iFWwT7Epv54SOPq4+jofybETN/Iu5Vt/EmrK3uLMMTHzuGTF+t7Q7twKojjz
EciviKVQ7mfq/zuaKtouLxKTHXK7VN8GMs2ec81+nDgIkXLbszsKBVJOD8tcYe9xhBEOQGToRsdr
jjnMNee1zuXqG/bjnGUgNmyMNI8fKuXrM+tqa5CMrIFJ99MNPlbjydaTCVg+Ga8dSuXrNZ18Z85B
8DmgAXkZsEfAolpPczjoSnsSWa29VuS4PsLe0wh+7mxcamq8H/0KcXocZF9AnVAFwgKkCILLOb2u
r63biMVfjin7+31GaEHIhOU9J75Uj1XgAFsyl/EGJzTRxG3HpkoDIek61ROU2QNG1ArBSr9cmaM7
Rqrjy8aROS/RqOMWY+uDRt/P7eesLTMi6jAeLqwgW60vwEeqFgRRPPnXEPOzhrFpxk6oxdxWU8yP
0mM9THFHHNWcwSSggh1OvX6FgfvSq+19D7gzRKOKiTe2YWWmlPoCtxzI6yaEHOWC+axzxD54DXT5
ppnM18UmC8XpyvxzXRfTuHocvNsFntOum/zLaY6B3mhuze9eYPSb3e4ytoOjRjfmbR5le6HG7AVh
fXpj6VoVCVuXkchKRVqvoz2nmOCu5s6pn3zH7h9msibc3UgYFSdWZeoHu5z7rc5QtJYRC0rhvY4c
N7Fa6he0mZrnbqCsu8CW3Jq95uMmb+Ulh9Bspu2qB68ZGMMUDHCcRanEbQ4oyz/AY0g2wD6xW8Af
xupfLW++r1mHoi3ZUhfY/AOO0YvSv7gAWB7KoIgPJuGpl3mWZodMUI5YOXcEOU/JXdM78s4ujewp
y1zZRuNQXKfTpF1Ql5gOsyeYy8b554BSY1fFhAaSTDm8UI+qtmIo+jD2ZfE9LhKilmk7XgFK+lqz
9+JkQVYbxmd7I8c5u1QVyWkaKKgnZL/msdY6uW1jKg7h7Lo8Y58seFu04y5nS1mCJ9RKizRjCDY5
h3rsdHl8gRTrfgm64NIekb1GEJtI4wZwvM+wFhCh7kLOEzRmj3hFtKNwjeNYqvjCdkmPHgrnsx1b
2t3iG3D7pU1kkZ7qjMdlap7dVHg36FYemDC8nyv1dFe4iXXnFfFbb8vngXv4yvGj6aLKKZsvUxms
VFM/J0G7yOWjuYCtKpesO1i6uivrweK7YVLFFR/nqI1d6w45Btsuu1evpHdn4bRwAp6GOMP3f3JB
GydHdCVQQocc9HFKE7QavxjWXKQcolYv9TxIgZfE7F0oTqvduhTkB+PIWV3YTdZN3b7TV3c2+7fh
Ia3xw3IYNR7GBNLnll+fuGg8QGWzGU5eb7st8X0TBi8fJrW6wf2uNC/dk0dcrHZxcXKOa8lqIu9F
tUvtQOI7PrnMl8HNb4hIwXtOeaiEH3DypAPdLfJIMEXAjDz51m0l/O8GU2zBp+c6e3yoZrkvwQMj
0ioK9lvxyQKfnuzwUJUpyarVJZ8GGoZ5uBSY54uTkd4+meoJZMFgX53M9tnJeF/UPib85WTI12Y8
jMgvMVuGxcm074rSu9Pi1crfLkCw4WJZ86uWr2b//GT8L7XEem5OOAB6E7jC29wEE0BugLpu7BUe
kK8cga6Bwuz2fX9XjhXuxFgj3n1D8Mr0vdYyQASsbUAJ+hOggLgoYAX+CVyAW9r+VP+DMzihDZTm
4w7G/QvyYDjhD4p/UAgnLIKcyzbf5istoT6BEwL0GF7I6tszFOjbfS1PmIWs6jwr7FU/xehne4eC
mKrBMjgnREO/0hp6aeQE/NJ0wg+V5eomOKEd6jZZ44DdVnzyTvCHeuVA2CckBCalDBbdSooYugJo
BKG64ishWW11MZ2wEt0JMaFZ66F5PqEn6iZuUBPbK5ICzihbyoGt/7CZV2qFGH3gD9VM1TQYqRyF
zLQ8PTNZcRf+CX1hnjAYrVH41+PKxljaFZNR5TGYzdztZmIlTygNz840/YJ4m2RBcABtAwIBnYq5
6/N8h8GWKTKrkfVvEHsA6ghO0A7zBPBodKkd5th5tU54D6dM8mKrKMP26JFLECDgPEcIBlXS9zCB
y/mzu/JCiA9fL+C29YOfZTK9Im8EuAiHWMOk5gNzRJzwI8kJRbIkafyAV2wFlJgrrKRB+1lttcyK
l8heeSblGFPJZgDmHPv8xE23KL0a4tcoFAMBP2FR7N4GkWJDCi52/kpOWeCGE+t2AqqIE1wF3y1S
SvMEXZFiBbAUJxhLcwKz5CdIy3ACthgU3a7B8IjhUT/RXbTmhHqBfQf3pbYrM92RkqwEFZKVDROc
ODG6NcKMyU78mAmPvB9ZK1bGWwEzOQ0cFXkLZJXQ6HIcgDPykJt2BdMYU5DXEBwwzpsnes3g4j4M
4+VEtbGd/mY4sW7SE/dmwjv/NJ5oOP2JjIOkD/5eeSLm2Cd6zthxJDu2tcGLx2SnRE+w2Ym4I070
nZ4OUHHftbJur3OEPSB6UrMsF7ZvRPhs/RXj056IPsuJ7hNXAmBQcqL+UNCGAOSfaEA1cx31Wtcr
OOeswKDmxA7S2pUj1J6YQv2JL4TbDdZQOzueEVIWJW49jd1A7mtRSMTrSOlNlFlCqqFlC7D0WTjn
Q9DcgXLgSGaPhGhDXQEgfzcXRmdc63Nd6bzbvuFUUnWDTm3cKoa9i/iao6hqMWTGVlJ5F9MY1AJR
BTuFZ/gMiKQHxe4QzDQqNBiSmIb0z1OupY6zmyYaApfB7OXTkULm2N+B0c3mLVO+OT460udctR1M
cq0Utcwsd/dNBg7xKQf9XAGB1ZS6j2eSeN66Rq+0Y4ooTBz9yUHbx8TSdo8qGE2UaSJPg28NVAwX
RDvelqECzGxrzt6hM1RfSHa5AQwnwxU1vNgqa28yan5NFQYiHU85WHSRIBOKQTV61C+NmI2oomH9
1kt7+lYAqxxx+YmJMp0+S7e0j+QQTOUF5Zk++FRaNLyYySpt0URUB7HbktVKcA+l8lIa0v0UTIU1
3S5S84KHrDQp/hhZRhDOYbDTOaE3TPLHcDEHTuFsJw7S1Qv181JttdSWWhW2Rg6BLcw1Athv3ApV
ldjTrrSWveEYXXFoTKpFUaK1GkdIR41Bxtlynlz2eTXdppDitZxk6EF/avcixcy4XcMevKOKYw2u
uzUTMhOAEqUU87lqJzXsvXYa2W1rLOXagzKzFIYCfh5t+oTwOE/bjZ5XfaXBHQ4atZcwSIK7Ku/n
+TJugiy5dDnkZ2EyjDYsBzoFUJ/E2OVl2FGzKQ7wd3rxQHcqNndOXTjjTemaDY34YGiFTyQZglpS
FsgrqG9F33jt19qg2fU4l3pbOSx3kybEP23h/+9S/B8uqor/s0lxm8yi/9Vzv/7v/7Xcu/8h7NBf
5SBkVf3jN/zHpGja/3Ex6VG/QBFgIXOgxfy/LPfGfzDY4GKgx26gyiNX9H+bFI3/rM59EK847lHP
cqV/Ybk/a5riH0D8bvvorhD5E/rHr/1rd5YotMbobDeJFHIY6nngisqjgDGfk4dhl3LXZk+/PJg/
qFXO+sH/XBFfLNYaWuvWub1GVKlPP9hLosLzMbU1+4pD0d8vcS6y+O81WPcIFiPB5Vzl45pLPxJn
mkRik18sA6j3jfsWHzkzhbdT+JM7DQf3exceRRR80GA/d76s14aoTMNkTaDBSnMmj5lL9MQd+VdR
3H1PJVENFsUDcSmg5ySJtrH1m8psomp+++CeV4HmL+1voozw7DGImCfRPBCy+f5NZiDp0kLnusBp
kAQ2e60zSD7xL11Q5FaynXJxT6ly77tf/n7ldYi8vzAHb2P1gSEJWX1G7y/c+xotRzaF9N047Ews
9ASYiG05jk+NZakNEBnngxf826jlpIWiwOQRQz/EHfn+khk0kSqhex9JMX8D5j8evdyndDFod6Pu
feoQAD7IKv/IW/SHy+K6wYMGNB2dwbkgUp9Git34OaKGozsndMP8VsSDpCBcXChqZFZwtJWnff/7
8/3tg6GNh6sI0ykALuJKz55vS+5fW8xJHpWaTa9uMPryeS79atr9/Tpn0hAGEMgNJhtWM6r3HK/f
P1Q3gQotwSrSnCjppxq7yVyjJepLNX9kDzvT1nApFGus/WQpOyg1zoeMm4wIslozj2qvD7PlZjKZ
bP5lnNh/L4JrycK+tE4D7+9HLGXZGBqZiVlHBkzvxZFU07j9+0P7453goVn1vwFs3LOLVKR4wuJf
YQZpE++0caLVvIivVq6nm39/Jbw2rCRoZNcgtve3k9DJM/nGGQapHjFvRz3lFT6+D27o99Hm6Nhx
WarQNLMCnU1fHvJY20QkG1EqffKc7rEtxQeXOI8wPL0ZJLh8u2S+4ME/uxX4xYPQiVaMRklDqIgt
8w4ZS3MYu+ZxISowqRX4qplz4MYCBn3ogrmLTFoyD2Y3UjCaeqffTvHcfPCL/eHe+ch4vHT1MU2c
P+IpE3LRdUJaiqUGD9hXsQIj7McfqNn+MGZMGLHsRwnxRbV7NntBXrISAklzCh0Zp2d4jBo1KIrW
fx8wv6+CPkpGksuZMsD7o9J7P2J6XRi9zBBEUHX41tF73iV9/sQ23sFz7dAK15ufASctQFEJgZfg
tLvQbAd5zBy9uGqTNjvY+eRctLaIBm+w3voBDaYqLZxRwNN//P3XXV/6+2XEwebjm8Hq6Mcmdzbw
XA+RRWB7PJX5sZx+ePFNGZn3s/Xp75c5916tg48IQLSltsGBns/2/VMxgmUMiskqIvI5MHKMaqfa
arrxmzjX4G3LEYioxHpNUhPyT9it3WGgwQK2BwIutLbG3aLB+mDu/X1lYWtIqWHd9PmYks5eFdVC
U6cqyBqKIAkHaXI3BePXoj8MzkVfKe1Qt4A8//4k/jAMV0MiY1Bnjxn8NglriFxZxoqotUmCUTSE
0qw+Uv/5dy4k6BcOazRTJCunoVMnef/Ac0MDmVbxYsWcaLdBasWcd035wVXOV6/zq6zf9i9yzQXU
qFXVKd9uQ3ZcSvRARG/KvTSB2GxLzuMfvLHzp3d+vfXPf7keFecsGUfuyulAqV4u7Wfj384Tp0ug
ccYbwW4fx9/7S7iNPnA05hJBeeWirKmQZDR29dE0sY6tXz88LgPvxOV7CHAvs768vwy80aGg+MMH
AXjzSlqai6hQTK+jl443OsjCr1JKfZctdJ2q6Q7cB0fjZljkB7/I+QRw+j3gQdDdB0H22+1O5WzU
0p8L8NPpfiSum4Abai8pKQ29qY/bPPjIH3ea0H+7dTYizJIYQvTzCd+nHenopOlGtjdMe7iu8X01
kF0Su6Azl2zMH4FtOZuZhN1Na2Fmp3GPvjm9K9BCRHp+A3b1YHn3qOXbJ6QwH1iY/jDGsI+gEWfe
QxOsn40xZ6FxkNnkS4OClt81nzIi5RuWwpigjw+e/kfXWr+vX8Zz61uNY+ZMi3ObRbNu/UCftpuy
5oNbWsfsb0/8l1s6W/qhDiCaRLwVqSTwr5JaHBE4oeGzSYbKHoA1mmHfDF9RRpSbv09354v7aXid
Ts7s1di7n115yYre0YieixxXA+pFGuJlZ/ofTXYno+y7G2RZgZaHhYVzIEiys+fI4qj3Cd1bSlkp
kLWqIs2BnHGHopgj3F2XJ59IYDkEcX0ch3RP/+mDiem3Ayhbd+ZczEB0DT0Pi8H7N5loFbEpPt7L
idg0r7dvSqt81BsqUUOV3hpd/6QTQiAz4L1dfPH3h/zbKDq79tmI7RtigYuTQML6rsYyRJMcTv7H
Yu/zUXR2mbOHbAjVILFMO8Rh89bzhgMqo689JZYQlezRrZItJomLthwuLE+zwxHFwsaQ4/7vN/vb
hLX+Fp5PkDCbCgJqz0ZU4bVSzySvui/yuzYdj5mmbTUjf7TKGGxg9a8nSK63zgNUWhnMrn32cH0v
RpIy0ftLAWowZeyJIcQPuutc6sRj88GEcLICvBvJ6+WQ2TsMZ98EKvB+HKXaOEqZIHZpVXBIRXZM
nfFeBtmxttt7Iw+uER+spHnvSmRAtwU0NoTcH83R5zujdTR7tq7zb2+lUp6tTkXmgRLvjTYi994e
nnppMkctxELfEqJod59rC3HqYwmBmnzAchTOw99f8m/TBgdhHJBMGJRzeKhnu5dagq3vezaFxaKu
eMpJOLrpv6ygrIdtFiBidShoUA48u0cyfivkWnoXCWJjHWeIEkGyXB88EMD40sfzBxu/P97SL5cz
379YVaQWZIO8i3KEzKjy2iMpdY9/f2zrF3g2eN7d0tljm3w7pdiwdOvK6oSu6ki/8rYjndZ1Tvjg
hgyW6vPrcTBewSGUviyqbuffRuygsCyrVAs7t9WjicQ6Y+MMhta9DYs7l8QZa762ka5WxNugj5vH
hqOng7licIiXIOsPal8pc8eNfD8Xtz7ogRSRru+UNxnBzt5RzCMpRGE/OwsqAW+6KZWhvdC+8S4t
KJbFFynhYW7c3m5uFSBIAudRZqKKyHMq9gZ+tkPRtd2dD2ZB/Kz9zLyN9bErPgXGkhhMG8Nypabg
gXQdfys9zfvk+Xp1T6Cf8q8yRK3+YVaB9moEqEj3qMab+04n8MOgNxKH7oITQlfmyJZk8edbW69o
8uKy3OqtGb9lLKwvSZmIaxOow03uoYgnUEgc7KJ4cxy52BeymJDTiRHjSQRlKWlhE9MK6jtbL3AZ
kJS7n02OiKQcI14kRgFVyIxm+2tZ+Pi36aIea2qjajsix6D4KdPxRRcBscIyrq9i0yVa0/FJcT3C
F7Xuij7flWafYn2JYUwaBfI/lCmcPzv3WdeKpTs4s6Ff6UZt3wdThUQ1Xx5dTGc3bUbGiVpSaW6K
jtxNIjTjNq/jC0MGHnqnJt0qqBX9QaOZrb5Jp5yrqB8ahVHB7jeE8nq3BASbd31ciGFbObT6B97o
xpi1ZXhM4tr85PS4DChJobHZTL4TVGiy6+XSKFDAFq1JfGdB9HcDKiDUunYKLamnd6qaj1hjekJY
BkyKeruvROG9uE0p3wiqtrZona8NMqYiTywbVLLtHfzXipBbzv9TOb1BY2aHn5JKHcLpo1/Ywkx1
5qOJQCxcStv9ISqCGSOXJnKRL+VGy5S79Qj1lpEJIPqmrczibvUS3vO++tspy3TjOmiXb45OD5tE
MYLGM8wikpQOt0Gr1xytoH6D24BwOvfv6DrPHEH7CBU6NrvGNlGN6fZzIZdvnpW5r3lp1VeGVGIb
I81hjBfiAly7uMgabzGIiAP9L8w3YdkdfhyVtuRxZ1uo+eGAgFori0854bihK5oLf9RouQ72Q5wS
2iWR3+mYGl4mp7mdG94xE5OBItF6WqyuWVWd4uiRgBHxP2kH2H8KMgoLvraAcUUSjCxQDOZtFsiZ
0wkJgsuAFYyAWmOXG+Mt7kIzku5sHFTF2b5Ul+XUbtFcPyERHokShoIVQX2g7DWOpKxNyO3weYTS
gcc/xe13Syftos1KcY3WcTmydcI7xhf2Q01IhSPLJcQ47r4g3LykMGcoJP91Erx49BxVTGJzv3yq
nBcUmQqL3SdcKTpYMT+dmi2Sl3pXl9lwQBpGK14r6uJRaTRsQp3s18dBf7MXbP468HQ3DTZ+mb4u
pvk1QRwUTobehZ4m4YiZRf9UUNq6JHu2/CRjO9sYLcImauRkefdMbe2I1HHQWhBxrvmdEFd3l7Uy
uKgSZoVtAsicOOHrDv0mAWThnIKdTwLnJyiDS1k6R+TqOzWL7YJ9BQCFvU19d6q2Y+nAD9PRGRJL
0lRrdOPnZCzFBmYkHu65Dw2Vg52vZMVJ1ufvqwUtbXqwfbmtl+AirewQZt8XZzB3c45smgUCDRby
O8R8+fA8eQWt0ozLQdA1yv4H2g6IxLN+kIa77W2xdafhIAby56bQwJmidLSnZBuyEIRj06j+MArX
em6VMW3qGl8Tgiq0hvp4hK9/5LDbccpc3lzwyejpyX0sPbxh03gDBGTaoHXCc7yQsrLDN2x8M3Ri
UkfXvNUYF6RG2Mu1XqyW6yy3lEkoBwenEVnOdwJ/v9Ozv1/0sjwgMUsw88VVeyvsPt6OWm50W7f2
H62ENy0dO73Nh0VrQl8ty27o4vYBPdjC+wa3HDYEwdyZRllGGAiKbwsg3otxjn/46ILCKhndz6gl
y8NipdcIr676VPtcO/ZLThjaGusSJr5/51r1tPWkdUjmpb1zEAI94OejXxzgQoDXq7IoaScyWbxk
CIwLp6VdfESzY99XAQVCY4o7oLpBayMWYn1Yyvi5rxszQlKdl1uYgGo6kqdQ7wPSkf8ndee1ZDeS
pOlXaZt71EILs529gMZRqZkkb2DJJBNa40A9/X7IKrNmZVcXt233Zo3TUxQnD4BAhIeH+y/iheUd
I1f/poLREL0cHkz6WI/1equIxRIIQiWcEr1ET3gbKuM4AngS3NUEVZENlXouVfnAkktOkOYEF+ta
px2od6c5mLDRrKBPSq/DdXkWp0VvDzQUVO86zfGrZawLnkWLuAWbpmEuWbWc2KvCxaHmAvBvBdo7
uMKyoMwguWaxHkwVI8q+9ca6xsK7whoKPNm1HZYwg5I8Qu2INcp/V9gMiEiJzzl6bupBLOtevR8S
RfnRSx0pTjtfIRcZntjrZ0VMwfpc6emjYoba9ZbgMHjJpks2UNJrcS3PAQJEJbS9AbQBLpY79+2+
X/vroUx7SIYiThysGzP/bCbpWh6GdFklG45Jgk/FAowbBlfJgmaJ4hss91GvRRhL9J+ASWiH3SMW
WHEtd45Z16V1XBKgwB0VCrC/uZg74yDiAr9SyaFOquMpv4XpnGyPJuxLHrDtxqetn7FDBXG87OZ1
eu1ZibFBNbzu6jTSayIq9evQbJBV0db+TKR6oQjdUjQf1cG1Fmu9S2RhDje96i6lMKEcMcTikjkD
cJSLoJRVY0vJAqg6gfhVuv0KCWTJUdC2VykGvLMIzXkxVtFtNCV/EooeXE015UtYWlcDhkUFzWcR
tT4L5c4ABNcnVnLJt878CjliDhbAz1B2Em1JXHkwwanNUi1hP5FZnbbbgD5b9bLDBj8PRqu7wJiM
GX+s5TTKQqS13cMCofNrZmhjUKpb5wPAlQxGb569MZtnfCOr9TZF1dzOROtZycfu3BpCuNTNnLq4
q1WB0Rayw6eSG2nBlN0xiNQC9HFbmnZeq9xsrS/W1dOg5XQ7urkFf9VZ+XmsQFPnSZJ8TuSGBCUG
Aj/aVRe2I5QnW9a2L+oKO3gZzDwE3BqmiC0B4stKGvhTczvO5ohPypK/VqtSu0ilzyYlo+UuVuMA
GbWjpI3dfZPCa1w5rLtjqhZhdU3TE+jLaAQJDSDKTDwsv7/0+TXC5KrHRqu4A4P6WLf1cGPFxjOk
6ATJecXf0ZpUBheNhjfFSUxXpuozNjqiBaJ5KoKW/cEhpsUXfLGNUN1wtq/SBxMTNLdar+SHUwFd
r6316l6RJsxjMJrBzZwUWLCtUr0HDlXagi6IB3Vt+qMpp8Pncl3uk1K6U+LlWViVYDbwegtLhCLi
cvQ0pcb/ra0T/aWYUaXy4l5RKlCkUn6rZGw2Yxz1mzrdZmMzxHauCbEFmLTuv81p3T2PaDjetyS+
N6DRRmcetvbxurXHVZiq3m3m9j7LrMkFWRooxYhgSdMWb1sqBtgYL5/b1oBuZWQUa7tS/YTLyILY
iPxiXLMfVbUBtUJWqfWsTIsPvXE9Z7k8B9LCQzS1LPppkX0CSNy4uBZXLhgdpIanMrGvc3lMtEa7
SaCGBJh+XcGgkY4Pa3ZJRHD1vexZG/QQC42lh24DXpRnC/w0oTXcvMle9D519Kk13npDp1iAU8xN
dTUPelbgAqf7HE4dnV62em2EYMzJB8pOaU6zpNQhyMPJ1810CJFmrdmHzd5Fa39XRyUMoOW07evR
gTpzuy5wkQq5OxulXtLKgblka8CdAqvgfDu3JRu3TOt3Oira1KTO0seBDrfZKaXxbcExrbNF2OCD
jcVCFRTKuCaOwaHk9ZqgigAwC7g46MGvAM4tV8uSb/pu436N8QJq0uHespqvNYxebxKTrTp1fT9D
6MfxiQWQovF4la7nriXJSsdxubFAY7ommLTGx7QWQ6WrOGE3XIiIyxfUC20rTuF9SrrfqbSB1Ix4
aiw9PhPLFtdvMuTpqF9ay5uQl1LZNo109HKFqFpZPYWpLms8uQAVuGxj7knZ8K1eaXiOcYa1OvTa
fCajWrNut/eBpO2X/VUNZSMp8Lktsgn/huUTChSFrTbCJVmKt0a+9ne5Ptalr8xWeZNlbJPhSBhN
cSGbd1YUVBPALu8C+Syc+mWbLQv/K0OJk+P0Lqm//K6vX7+L7Re77r4V7xANjpjJbm9nTiXuZGNV
hGgv9vCEMb3uYDiyZ47nohoN2lTxYo2u1Rbc2ypZhX7fU71RdjbQJLkZVgLRsiilfGhbdRVvVUmv
Y0zm6t3pVMV7wO7zUXBTZNCAKK7K+pz1AEadRJu5gVywBrhoNGDb0cQvZ6ytyoZ4o8TPMhDmLBBV
0JSBlGIEaytXo33pdChSNljZmvRIE8undZiM0puXdX2ivl8oAaRZ60ciFxMgYdVoT1OupLfGUI4P
lp5cv1xlMI5esmGXfGpzcKp8UhK+zkgcVEGe9uantNow21obUKTfMFCybjl2NETlNleUGxISY/4E
Iaf2Yrw4ZAylhdX8NAlJHd+k7YTaRdIuRnbKr4OeXBplFTWX8NQSkqrWZksaT22TSiHEwntcwrdI
qDuNZ+l/9NgMOalWj3DEsJgFXTBqvXKoirqznpt6ul6PlKPL2hFaxQqKQrNgAZnXMVy2bHQp8NS2
3GpJ4bF5xzqz0bqscBfO9OBfZik/1oI0uojQyIMtCfWI0CrQ7te5T/qnTJrTU4uLJkcuuFTzANCS
OvaoLk/ZpACRDNr4UbAesqw/AIznIA7TjVDQ6rHDTuKz8bVTeoGQaefqjyzpHiCBKPEBtUL5xNE8
ObCbTnDrOcWKgSTeaQXH4iURy8WDzmdUIWLPmoa7CZj5UhgkN07lni34Krpo6UM7XjfEb+pR8iZT
AWPLQF/KLD4qmea14npU+mfV+LpuEHN6KfNjZW0uSdYr5V2PyEIcQtjb2QYYLmqXMdWau7bWXAOq
fDY3n2dZav15ypFmJt1PNqCt0nmLn6F8CtiVq8sRV+LYTXONCl3ed36aq98oeAjODOk+s+u+PrVD
dko7cTyPnOp0E6NCRkmfoU1KcZ85wjLOdpGJwbRs4g/0ZmS4nxoy1zBJzP6x5CygFSy8lYbU1B9F
fGnvUWnrPs1y94TmqqL3J+PalOyWLd/e44jCeVsY1ZOsjG0JDbUe3KQSPXSNLnqXJzXhXLcEv43n
VPJLsYhvMl1HLiJD7JQTO76mJHup8E3WU0TYl9GGQOeIBNl6Q8y4xtykqO1Rkrx5qnWie9k6kGAc
fF72vQcKGLyllhZlpFlbV3pZr1cCbTXUG+wiybreqfX0bhUrRfDVHoWVM2bch1SWv1ob3AucSQq3
kRHxt5MZ/XeHCcnhxqj1F3xkKbrUDUWZnnp8fTKLbOx9YSlTT2bNuZMlN4CVynW4JEUXU9BRYgA/
KeILNolb6V07Q30c1+VYXBP4PEbdflkKMUJYYCaFQ+gOzmPCjL8IK8qL3RVDPUBmrTcb6g/0mILK
GJ5HTEjFsKqg3VOySnWoqWtxkepasWv2Zq9gnTySkyb3o9X6CPGqiRensRah+VQ58LiUG3MdkDuE
p9KZEBGraXmE1YTRpgpjK5PMGJUMY/Dgxz4uet3q366SGJ8QwDWogGSao7AzO/KmyYqKGRzxrvaB
4UM7vGrCuSgGyW/S/oBZ/WWCeUDlzTpcQflerqLq1Y0ouesVmhc8421qE/cqwDAB4zUrKUxe5OlO
hqJsozsmAlMKQta57for7QZ4I1I85wvqUsBDjLqSqScUIO4oJiwCZMhyuZnqgqiIZADnMKN5K8u0
zO9qcxMfrJi+kCMNGwrOYik84xqYnhbBELHuQ/KFLA/iS3Q1u16O7V6+dgI+s/11w1FmEE8KECsY
xpA+a7KFlFlWQhopJhJcv6B60djWVtSPaWHN0Zbq6TMg9rw+DamML49ZlJ3swXsq5ps1npI82OTV
WA9SmzySPq2CZwlg+211WdQ3sVir2RsKzoeTIOcIDSRtZNXy+Bqr+vw4sOl/L3E1E4LJFKq7rTSw
exOmWHKLtoDuKgN030NNBWh2A0sC/TyAyJ68FvMoHi0pT8J4m4zRiYuxUXQEoGUlMiGEeasJfdP0
88FYutqndt1W2n07GilUc168xX5nN1fM8sYvc6aonLwEdRkwMZIwvqNKJUJMBTLmp/HGV9C3LQTh
Gmz4jC9B2rYUBrQ6S3ENMtQnauK3SHDWYVHB3l/FQbtBhBc32qsioC5czPkhGcvyMd/NjKlL4GeF
W+RkqpzPqlzz5G6lCh8iA9DOcWEXvbx1wss8g54RRAiTMIMhoZWFTQRYw/+sq8D0e0c06WDUwE0Z
H1pSyGtuadogiDaMvZtR/lqJ4br1GC+/6Pp87DrtF6Kph7CZvOvmfjQYgTs/WupE+4Kuwujg5rXb
debP+Jw8c2jF4j3lYKBNEFf//gE/tmber6uBFwfgDV9I2+/rpy58CiA8EUrQbmhSlIHYJ8WlWpv2
F1iZj43L/Soa+DaUdA2N//dhGGGQjmlaMoypqu/uU05SyZ2/GaZfV/oUjTiL/6KZ+LEv/H7FvXdp
IJQPxO5Dh2tMp1VpZnqJdXUjrEdrwJ411X5xkY89p/0iNEYt3OvoosnSh8Ejs6xB1O1QwSyi7Myp
y7Mm7GHY0/7+Lf3VhdAYQ0SU2pCC5tif31JbyrCtdiCGSg05EeIAn/P+gipcd5/F+S9a6n9xMWwi
JHqgkgT08iNeLV9QzTJLLPFULDZAkjvk2cPOX0Vy7O8f61+wCwygRl9Z1SECYCzw0WJDNHJEvSgo
O9Nn66aOfb1/imEHsznUPfXyzDe1SIfr8/eX/YsHJMjxiECdYAV8fMCst5IE4zKUQfDadNOhE5+X
GLuZuoDgGje58IsB/Ys1BiASsgNij/s6+zBNUoq0fQlJEA2xBKbYJg72VZW8v3+ov74Iyp/yrmKp
iTsO5qeFrInkC3PGEkMCAyJaV2h4GqjrL97YXwydhb2VuANJ9R059eerXOmwDrPC0NXmTTXd1/N3
Nb3vy09//yzvC+fnZi7zgssQBWGjoNT+sbkqYp9YtPmyC2rQKsuLT0M2v7D7gdspDwhT3ALq8RWx
bOzyGtsG1HZ8uE+ygeHsbD7JNcMsDOrqWBCcjHn4z+cPCxHAKO1zA6jhh9iSjtXQXckaqD9JVYjR
4OJOa1tHPSgdRwFnFP79cOyv7s+jgVY9SE2DyQqGWfsQPaXZUBrMS9kbhjywktVBSOyS9xZn0TWc
19Ff0/7bWJSf//6y//qu8T8AzbvTHVjxu9fZzzMqY/fvCqNn4bdVsOuAohboaIN+H4/mLybvX15K
1SA5sCotqAd/vtRSd4U87ZWKirJwQVcIvInUc8z+xT60r7Q/jyQbAshQNjqsoHh7f75OTbsLNiJx
VEGKkjatO17h/kmbN/epu47SniH/YsX8C/zXIHFQ1HfMjgZ0x/qw+s1ZV2DtsbNfJVWx10UKRjTC
9iMQrXLxaZCKL0MzhAl9jU7kvFpQtVPG+xy+3i9u5V+eHrMdAxA4AHgZvPPHUZ4ECZ7pjvrQMp5W
uWtm0aFVaCs9x7QyrH9FmvmXebtfTyNKQCPZ7Xk+zFuNPpfYNzJdA6+8HY84ybug/Z7H4O/n6b8k
F1xmj6478ByFfuPDcqx1Cgg65waHcniNOlZnOACX7ltNeCQJzRxkd9z/uyvKf55GFqpTlUwTz9HL
78iDOFMp0D+hCSGMfl79cpfcx+mnWQtIHU89NixYXuYe3z/MIKBK3ZiY7MBtcz1IenxRBuQfOaNS
HmkQM0SPKGkFP0UP6/05/yNy5WNT8X//c/+ZVyi0fZak4zv9759/Cn40l5fqx/DxQ3/6meF/vf8z
AtPuy/jypz+gXZehzHj90a/3P4Zr+fv3//HJ/9N//MeP9295XNsf//1fr82V0hHfhg5M/TNLEmSz
Ie+Qqn/PrHz4gVZrcf1HNJQv9ffhf7jZC5Zp40v2j7tr/f2l+cuv+515yXHgN6g50o4de2cb8qZ+
Z15KsvKbqrGtYSujgeDbrUf+YF7K2m9EHXa7HY7FAWDnIfzTHhIXJOB3gOGIw3TG/hPmJRrCf5pI
oN5VZhAdwz38/pwbbLNqgC1WznmUHbvDcBFuhBAUktuSjpzlw/5H9WJegHZQHPQHxwg5sT7sanQ3
8V12mfzYq8/r8xrG3uJXXn4zB9lBdnp3OOQnEDlRjb2tZcsIAEZqcD3mXuIuvu6g1u0ULuVhTz9M
UeFNoepc+f3iYtLlFvfxQfa6YDmmzup0YXekG+AIHqV6N43QXHA2VwqzsI9Wb/TFQD10QREgxeYJ
fhPqh/YhOSguh+HLEGQAPs6S20atTyHERzXzQs9B8hV3DFVXOKMr06EveCrORoj+1sG40YPusp4B
UEWqux1AXUVT2PrI8AWlj7xWeD2Yh+YuvhUu5UNxsC7NuQq7wxgCLHAoOkVYEXvCGYlTB30Ziv6G
XZ1xuDXteLZ1ZKme4turitjPt+owRghUeTlfSyZt/4i8wY39x8y2HCnQ3cxDN/sNZVA+0Yb6+22o
nhTyDW4X4MITIlUYDb4n3san5ZAFTVB4gkMfLbwG5K/+7HfR5ilBf+RQHfSh/qU/Dm7lKw5txgM1
Fm/2jaCIpGC+pbfCT8331V3q435zB55oiEw/vYM26RRBdbhSGwomR3PqYHUnJ3NoVx3SQ34wfeVN
OhS3xXf51fo6hg33MbhIVD06kHnd0TacydMOw2n29ZsmUn3Uez26caHoV24aXk/GXXyznvBJc0Vf
dBWnZj/Qb/J78VR93z51uB9PdrKr1Njd5PQXxAk97aJcrPMQFQ/tU+110fIm+hyDI8Ot+JLsNj1O
gRzmAa1ob/Qkr/Dzs3rW3DKIlSi9ukTE7MG4NSISVkY7CxSn8Lfitj5wWHPzAHvuZzVsD/Jxfhai
yl1dmZvFQfmVViW/kGG6r45KdA2tnL6DY17Ue+mWmRjEXuZjeMU6Efm779dj+STdZt9YP3wyvzOi
NcgwMT6oAdJaN8VDfs5P8gFaxbk5mvf5GRuroD/lUXqoD+px+IW/lPKeiP9zz/jnUt/PxT8t9bm5
gjVpOum8OiDjaAz7o9u6FCZDhOPslnvo3be3Mch8g1VZRm20uaonerD7XOFRidAd8KoXoGVO6YB1
ckd/9mRHdAr7E9JoPpI9juzQ+EMbOZTcPmKF+UUohdAq89fMMzxmkZO6nYM8m2/4hYf3haswy8ej
mhxosDkLv+BgOphfBUvY3GlHKRQ83U2CJMgCkp8Oq+qDNjjDj+1b9TSF47EIiiczt8FHBOtNG1rM
/qJxpuO94CCX8kl1cbD2xjD+kvp6hCN6RL/IbZ7ML8lZjiRK8CeTuXTWb5iQURLJj9u9dm94gw+N
91wZYRJNh+SEeeUFyxZfvdECpbk1+TTqOA7t8/MSaI7E9EYgyUGV0TFtib9/u9ql8/KltF9rogJa
svZqay7F1MPoKvb3t5yfn13WJJ+NHdNBK9+uXL7JGyLtMJ/ycApyAqt56cLRp2nrT1EJwNlFuJUP
Z34N8CUEj+PhEfbMjHNb50W3xShzNke395v7Tgw/qQEv5Swc6xPSyO7Vm53Gux6t29LR+FNx2fzR
Nz3zXqWrEVhMBzmgoesaLqplbumVHrJqdh0JN1hnc93yvH5LbvS92W4nXDL3Gj/1WAJRFyInGiSh
6C1uYbeO7PaX0cnc0tE98LaO6kjHwhMdxc78wp9tauf+GlzZagZPsCv7ar8l7Ah0sj0a+G4daa7l
Qke0opxPdaF434W5YzwaXxK3Z/pln3u+nYNsJLADCUxjNIU8dI7d+N6IkFW05UAIW74kPbRPlJd/
cdDD0+LPx+p/rqMPJ5LZyAqZpoh47jz9vLGVNc4QCPbodiFK/ALvpHc3v3dNhydgKK+OcUp5EzV7
1cJQWK7gPnCI8a+exm8zRuNTZ2v+6lX299pB5NBGSs2Jg4mRNNw2KA9reD1eWYajP/n7kr1ytcX9
agZ6QDPcM2yEuP3Ew/aOOUZJf7b3abNvkvyDm3jcIZvrxE/rgeT3kXmICVS9j+wr4apkCYtfQftE
+xfSWGeOiU51WfyO36UEzc4b+AXwaDmaAfKlNqpX739RvOzzeQg1t+HPotNHxb3KF3VeE1pMCZnL
5NHsLDzs/uWdJ0U5k4XW5/uDwFV2J2Z34SFC5ZbuxqzMI37qbDrIAdndpytPR5/docXDIxcXBo1N
XPGJXjw5a8NvXvJHvp9xRXTUiT04kcHob4yn5FZexi/dIas48H0MN3NKuC2fYs/0Om5pfeO17NIM
zvpNFO3kAQGx9Gk4gnBx1WBzdUYObKujR2AKnMxWiZ2LX/M6Laap5aesWVcl8JnByLtd94nuit7k
riyc1RF4M/u/7WOGdjMvM/Fp6Ielt2+MGhOZrhuBEwVU14hqtqB9Kjce+FQWe8NFap4B0XrtJNml
G7txtD/OniqN/vW4hkQC3t7KbGGA+ATYXKZeE+6DV0fbZ/M8H1aGA0d43+Tdk08EcdCe0mg4dPtE
dfVAuNnfNJY6IXA5JqzpIRYalF7vPKC8xTOsTLjaeQO/YYNNsVOiAlpp72Oh2Tk3XTIq+yDTviWp
i5k9OLuS0bQyt9PutxPKR7S8Qj0c2ZUzF+B7KByJQUfhdg6HECScv19LJcvb10ji5l76PjEltoqZ
G4WyGfS6I0Ql4ZKNx0PB/H1K1CdiU4g0XhATXUSmWErwQG00oCbkknc4LRsW2LfP2+c0arzdHTwg
XIWIvPdsdXmAfxWxC1Glkpknsit336xIi3pfZs3KQRrMocAq3mdqdjED+TD5Qtj7IVyxoxUNYRrs
y2HkI7WDpCcRGC180pCUVJcQ7QhhGo2vKmHYOu2xqgxoFjBl9hGbGdrMrRlRhE+5BIpshEDdWT1G
NGBJ3ZlP8516IabxritXOlfuPt5oNjHtipD01+XbbDCFvBGFzYQcyaeabtdBuY+Hk/GZledviAhm
MPNe5ovET++BX+Fn2ujKSoiJRZQgnImNgnVBGi0G5ll71Vm+4t0amGwxvbO67QvSzIS1hp+5es2n
meVYkQYsBJ6ZGGwypamecmXLNnyZN1VG5K8OaVuIZYrb+hbPmXBtKTI93FJckjmnZJBHn4F1UQt/
j23i+wxffImIte88+2pdHWkPQyKvmpXqKOSfAPR4hP40aEwSgagJsNiZ7NiVbNmT/BH4PT/2vutx
K9MpJbeYbJC5dnGffm8u+1B3B40bLRkGoif/Dh6KlNwM8seYFLu9qYKORCV1FeJTF2zHTT/XN9Xd
+mMJ90RhJLPJSFf6kMjBUo8DiY9ZF4Ai05FTiVeyjosz2N6aIC2F/PFQ+9WhOCSHJijXk8DP3SzH
7jychx8p2fLqW4FuFw5JkGhXT6XPkSrkXnzBbhzVFn0mmI2wawD2x87OnIpsNLXJkpqg9bNwI4Mi
uSXPyTlSgP9xerKiPe3CK4v/pvsvf7TF74KTcGawnNbb8xZw9C4Nv/P1spwAhfqmO3qbZwUjidoS
tuCC+XqU3zmVxJGCWvelDZVg8zpS9sIRI8QvL/GjhlYBvxEfjKdOf1qBFZ9IxLzUrxa7CkyOElqg
Kw6nADtjWEzX8vTHiWASjcc4ap4YXyaK6so3V04h9VG+hW+wO6Q9qZFMBqd8Vb+bj+ptFjA8fDZ/
oK8d6V+yH9alP+q3VZB4pQ9rAWfLxEsSJ7mDCOf1IeAZf08z9zxU2mzNSwLB63jOikwx4a8BUPD7
0p4cfEjs1zEsyKS0gL+wO2ewb8lNX+qXYefdeMUpOyXozDpXH8Cf33qkeSFVA7UL0Q9FRPWrpmGZ
6IDvfohFV2Oe8JvmkQ+T8+2vV9gPfaRhPfmi4piMYRPt5zDr/b1ZfOHg5y9AO4SvpKdMQGE4xeHg
At95hDkhR1kfbUHqI1fr5l8k5sPrwkuMX2d39hfvBbYPQQHesm2yErlHSl8eXq62zuwa3Ja5C6TC
Xt09DZ1Iu9X3rDFhjaMwvDmVWdicuTheiq4VyL4kBfwtWrT2+EZP2hsRNwTdjibYo/xaRVnUe+ll
g/z3tvq9hzkEoyg5MdhZjl8dVyj5fqx9uMf3u7CtIDFD4U72QbT5+22M5Mn5YCffy/vysiaB6uMc
8Z7WkQQR1mB4OG3IQfRseMx2wnri517l6qyHK2c+wAgknnXAnsOLY+46L6ODTYjDzTv7okH0iP/t
LyAnC92T7X1y4xDvPL3lwZ7P7sO1H0EAgnI7SE2yRcOtfgb0zVdOB9giNqoT7Hmk0Q7/JQBBNLRz
AhLZOQcBwNP8d2bIRvZFg/iPHjOZ9J7VoZXrsKlxGK0Jdi7WpGyj5v4cDDrH0KD2wAb6eHhwI60T
E+T3dNAiic7YD02/e2wI/lZUBkvQc/ubJwT7J9l+neUGGJejhtaBefTYRYwXmxIQgk+bX5B70CJg
7829KTBDsDM2G2mw11/GIN3DsNeQAHAEICiTFpxAvjZvAxkjAB0ulHszewuJi80PcMMkUn4aiYfs
goHSvscZDKhscwJRXYAZJGKp1/7gqM0Osx8XBbKKnwpvt78fV3/2mUMA5t9UrPa//+kYawpLtreh
pTNJKplmtTk1hSX2de87eYoHT2xlD6kVhwMALwB3PTbZiVoQlSNiGhITpE8WW51m72nu5oLVvd3z
rSWS9n0hSAlw1KeoJZGZ2ttN/BSf43N/sm76SPamCIQsFQ6LjHVwqDGRVM8HjZrR8Kl8XL0kHKOY
fG92dCK2SPSnUBNWh+Fc+tOxD2v+B1hn3zTO41GP9oh49c2HaT+2cYfT8/K82LcGm1AVDE+bXd8M
5/xh+LFvA9Ljvr8BM3ALTwslu2ELGO6M42K/Tizuiv1gD1WWrfFL3OM8ux2GIkQHLdxSmzo7W0dG
CC75cO7CqdsPlfu+Yrr9USAawkM46G8SiS/1I7cFVkjcxAqIK7LRhPuWsnGwnElRub5D5cTBMYBL
5O6wJ63+viktrDfQQ1xc4tOLG98t/p7daBQayJpt+dPm7rnBXr6TvdYfCGT7QLCXBkKg+42LJQh3
COyKpLAjTPFGBrYRld25ibZDrdwNOsvdbihlTUT00QYZVxDJwdHXwZUC0eDrDzw6YQAHM2/6JNwB
riMeLJ5yyDjqa+zaU8jGHKzES8VjcXDOynwYBmz+C/kPDol7ourWZIh7js1pgWdQONlr4411257h
X9xVbZiJpHr5eWZ570EEU6vEcSqSMBBpNdmd4fbuPifxxwFJbYvH9Zj4TzmZ4jWC7UOYXu3ybtGd
9ABewM7D/WjL4Zo1i7UJR0ACjDff7CnilfxnT/EUrxN9avztofREbmhPDBcGDpK5A1ybK1vcOhGB
tIxKDkldq5z2QwnWGYTUPXIRx07xK1ZGt7O7EJP2kkNFmKnJxsxfnZa1f7daP/RD6NVqRZmaxjn+
Id2oBxBSlCH2fO9JvN85lLZ8nnwgVCSpJqFxTy0lv74VbmaqzOMXLcoetNvmSFXtbnstT/z9W3Ex
fCVkj/fMg0lKkt7E1I/37CG+TQ71w3Rsj1KgHLa3hvpmQs6zeTJVztXPInTybQgJxAmg4nYeTaTE
HOL8PlxvSnIN/bY/Gk/bgfqeO0Rsml5xaJgi2ak6DRwxz1/YHAn9rngpCHib50EVjORb+ct4qE7s
QiS0MnsZoD+KnB2lCT0cIuvOTNz5dQLLF3W+euyO1k0ZEd+J4pTPqbwpN/JlOBoRR29vP+DTzA3f
A+b/64bNOXvtm6F5G/8/6NiAQflp09h7R390evaW03//VzS+lOvPLZn3z//RjjF/w9Ie0VERmtQu
O8m8/L0do/+m74pzFhgX2i6gvukp/tGOUY3fRKA2okG3BHDKOzrkj3aMov22ax7uYgh4K6G/8B+1
Yz60LUUkZ3ZJBWwIRJEG6UeEUqNV3TbS7kcEaSSqGOKLbs2SU46yEm5yPgDCltLzT2PzFxuqJCkf
eOsiDvSouUlI+yloG/xuavjTzgqQqOhVaSSVicdhe2phfNURdiiQNqwYJzs0rQewFE28guKEpNpg
eTDHEtrnGCB1x7wWtP6gxEhj+8rUmwqWn4a04IGwZVuEbEwPEtqQv0uJLHE2KZK+dJo+tSA8lPAi
vphlIypha/VdexAHZAhcyFZtDXVhovBTIM0Gt7YCt5m3cvucJNf1O1QuBTUGpC/cBNtRuHbGMH2e
wHSyKavZRj0avGJ/m69i+6CjYB0jNdtuOnZ2+u6hOKCIGZWbpX7WhOvGgcDU05VbWzBdsUGfGIo3
IB+KQ1yeSRysC33KHSR8BATHrRV4orPsnlpYp/WZcUynSe+hjBolUV7uexUGE2401T1CFTHmsclk
BaAbr3c5Dhk3cpIAK0ZBU/xSVeIN4FX8ZYQtmc9tNgCl7fWJZF2Zjc9VXQ0qaPdBbW7j2WgqHzXB
RXgYFIR+vXFWruVJ3GIRvqeeL/nORii+wDDTnxdRIL7IPQLWWlu1X8zW7G9EAPHfroNKEwLqjklN
Kdt40GbOLHI9Y5Wrb2IzgD5VO42HRkUGppdJPdR0RqGSpVAsBP6+V2C9XIWqxamqE8GGb2syQ7aX
lQdMlAxqdHWpkMXqyegl0Ey9DdqQ0kEptrrrLV570/QwVCbXjKHlfRE1GDh6t2LyogyKyuFtMbZD
DivqUgz/m7wzWa4b6bbzq9zw2CgnkGgHnpyWPOwlURQ1QVCihB7IRCba0X0Nv56fxN+Rfl+XWHFV
UZ45XANFFEUdHHTZ7L3Wt4zjn+KuKT5Efod6vswMKu/FpOVX0VjNmr3QQbGvnNoLj6RqKTgh6+oL
qgMNarjjOnr1mm/JJpHpXV864/Qay3525Qk/yjknzs9WoU6LGJrugGUQ3vSgi9LcN6JTzwLYgrmv
HJ97P/qayAoL8xnH2RgVXXfHoRddHvo0bVkikUPW36N9ltW9loOtjumCrx4z54xf7mit5Plyg0aY
B8ytTsYCZunagT0b+tvpXuihLR8b5eX1dcBjz1MYVuffRk5uBik2//phvLrFeDEnXlnh3U/45HSd
I6zJfRWHcDlrlcWY7N0pDcZ1VyRtNlwGVRqFn/3MyWhfZU1oDioKc+ep1zlXbc1HnmYJnP15LMZQ
7h09NXQtpoGzbqXhLzOl4gc8d2ff9mi0eV6C2T/H+BXdjjelY50dR3beDwsBDtsWCSQeQ6hh4thF
s1s9jnXPqyLUDDcSZxfZKZHN++oe4JJqPtgCSM2+b4j42FtDBDyMraRg3xOW5kPha6e41PAr6BEu
qCG+ok3ExYnX2ohjiyno2zkJ8XtNrtM7i1MxeM6Re2/KoXPtIXBpTsJFPzjZGn+UhHQmhykw/geo
gtFth6wd9Hp9kWeQuSETzQyUpMX05Q7hEflxbkS/LrosR89+HqKlP7ohpYkseJRLNV4EGbfKtiP6
oDrb2nGI7pOsq+91IJztACYNDtBazFeyctOP4xoPPRYIp4geQq/90Mrmu+7SyZK0MQdHUirdy2Ed
W8q+xcDVL+RtzmCMTCbxp/ety0BYF173es7U3KDXCR/qrrmo5oJCZkYIawkpHL6QvxtW96OKO0x+
obmJtKV+5dNLmyciiLRKL6N2+NLa5u4s+917FpuoSJ33DlxP4m6iZZecb0yy6A0BMhrfdbLToMKn
wh6VFfnB5AWlLrwwN6NJUd6P4xGT+MZZCvbUxiXVZ+huo7ZlYIVno2jAZ8VtUuYf40buCx+bS515
LPbhWQKPKNQnN3Ppv1Y4zBZMlTLcCjc7DSstA5HTWQ/7HYwsH6K6xpiWXq8eHCffZy6Qw3qVdYbV
YLBiGSGa6CD0XEFNsFfSglz3h/IdMxgtuO5sEvWbE0TR+7RciVP1ZPC0RssHWWNZsU0rLnLjNRti
ivpLX8hLtOcU0Lr1Ok3Hzwo//LZvqW9p7duNFwKtcCvsrEnSYxwe5HEgkYJ45p3sKE948tWLk0tS
TC7awkNRYZrlOa16hHJpzl3KJ0HgliBzzXXIf6Cok5QHZv51A2G03KxzbzGQxo32dwuYXyBlREke
xCjjBy0Sh4Q0XL5+Fp6yqk1uhzR4EGqctnnDw5QmwxM8wAdRAqEZMP7YJLgAGsLOsMpuvQI2/DAn
zZZ4pmOmlnIvK2+5XJb6PiCfFjoVZdHQl9kpcaqA1pQ5+1+qtrh0VPKlHM0MjsQWZDJgWxCwPBgf
2fOs00NCKiRO6njdB1P94PYrAdWZFXrTW2OJv42X9oV4K4YmnKCNs4NrgDNnDQicKfWo9yqsp+Po
tsHF1Ibl4yIwxPBVUTih+ZtIuPHD7FOyYGFfitVQUXGHQu1yb6hOfTorLP2R+5LoJvuc4DQJt2EE
FWZPyPk1I8dy1xvV7ro6iD9FceuefLwaL3lqepeg0YXWE5Rmu18U12zus10WBdVFFhL8i51JqhLb
jhd/MCRilRuyeXMFUsB39mZKuj1wwOImz9jq8KivFEoITn6ec+te9CKPPqvQoyPW1cUDkWSSaaIa
acXNS3g3uMmLCPAnxZnjEwpBzjeZj27WhV+CKrHudQLBA3XKgC6ZGEcWjBtipNVRhSMNdzuE22x1
ciJ1s/l7ogtyq7qu0ttucYqnM+JmW3kEem5131U0Qd1zKnGFR7/Yk1sUjkCIUixxHl6lCehKGT+J
sra3TZFhRmu9XKDCFxUEl8ZiNHBEy0l7U0oXrTTObYPFhSWX6qMjWRG0Acc+v4Moa45IpqMvCQbW
i1VM4hRXVbRNokzue2Ptrs6IvN6C66AJMpdQiuuiJtdChJoVRhI8RCow7WbBNrULDWStG4ihUDjy
MdLYUA0inr7S7zUJcRceP6XsSdDXpShmb6dcUzHrZ9n4FdnlcpSmdD9p5cqaIZEEj23rz4gn23rI
kVWW/iczhHT+m8F6h2w8mz0bXYiP0ZQcdYIHrWg04gG/by5FI86oA4cxB592AJ9l8m/cUkenzGu6
9/EcPRVkwuyMGckME6O5qIgrui38mASKluoQ4+IRuEJFZ1w67ofepB5JhD3BJilmtpWUhiM0F/mA
jRbWLQPohYVKfQkmoj6kLNwZDskWJh2QfSLBEEfyoBIWOzUeiX4Ac15U4cPIWvth6IcJD5gOr2wQ
fJ8FuRZARBiEdTwSUVsPfbcvm6hLNgkus5uyGsQpNAPZSF5RNzsnKQuxz9Km+apjY5AembG9jJOx
vV2x8wwdLumo6lu0HOuA276XtoreWadnhZWFJe0PIGW7GK38lwUV/SfRI6rNg0TVlxGRhOlFNLrJ
blbIochiwpfdh92ViUhXnRWJkcypxt3E1k7HaJr705KzqYgRtyOfnqgJLcH0wNBzFiflRXDMhVpY
9+b9cLG6Y30cwSZRUjVFD1ODCM7KFIBA6orAPUD8j1ZKZ9xWpbNclEaAxyGK59B4k3xO2Oh036DG
hzQvbZgMV2O42rvKJNNHBWLRPxCOGfab2nfUOb8wte/jUcc3so9cljP1+O5MjqPEBrvhKNKRTVo8
0yIwNc62zeKvXbuphZk/TAKwAC90nH8PG8EjXZJi9DnDsLI1fZjRSVkSudU+4AjYOGSobcdJJEcs
uvGwCeeYBpZuqGLKcfmiJk+VB3JYx3zb4z6/CyfInKcqi0kNC21wTpQrsy66MmvwAPYHm8sMaIlI
r7GPyOmTzQeJR2YLrsycBoB+p7apy43p4nJfR+VX2BsucBXrjtcEgjgONoVcPzgzwKMyaFNwJLLe
ewWW0kpUGXnr2eQeVt+kcJ7Hc/Cno90OPfNCruaA5c3fjyx3MoIrFRiBCafodinZpm8CL6820tdN
cfSGyMNqkbnATIMX0oKXd0Voa0QjU2mIDzIRZBwspTdT2jqXlpH6ejjHaQ5j8TEN8+KKUd29ips1
uB2L3iWgJKRZH2vvMA5BeuMzit8FZwCcFxdoR7yseAzO8YERnII9aJv8ZmSLvTOl9L+SYK+eQMeb
67mvxwcnFdWx7eLHUtb6UhCldB0ETfvYz9ocVjUXeysytCB+212knkfmJmMQYsZ20NRbBY5pFXvT
TWU9JuqF1MV9VxQs9Fee5iHCZeLr+R30tPAYtDg3WXrovN/ldWqGq4AN5T5fNBhy33XphzHlH2dP
j5dAY6W9FnlKz5ZqxyluQzjbvDLOhW4mCqR9O28AL2PXyZeCFaJKFAgQOXTBx9DE/jZt2XeXGW/t
EFiPSXw1510lSvQUX+6xsm52n87AHRuYiDe1bqOPGX7n7yXchX5jhVjvGtHfsYE0yVbzbfdJPfpb
MdbuCKHMQdhF5HRylZasFZ3QduIqjmH7Q/nyuVuq2PZFv76zfRnsLAE3ybGenOo+jCB4wvDIyH4T
VjGAZUGS4aGSbn4aaqKYt31EZLWnwZxNaV286m5FRDP4CttD4feHqXFye2h1KMctRNnzA8k282qK
CEbYKLaW145t0eOZhlpdWIMn6njlfU/4X8JlCN4v04L80xjKlGIAzjEWg0/UzlIiRMzYYBQb7Phj
ti87Ue1mT2ZPEsPvc1BnJEn2vnznykHvcV2ml9ACgVWqM8+kN3XzYZiMmwBPm31UOlWXfIdbBQ9d
EBSYzcy6Y8YiOPfMKAld7ZOA/NLUe8ISRW6mVyr5FYhbtJOWCY5lQM3+c87xlo22Ulc5TNtL0xd0
b/oc10JVQ1DRWmRb8hkLDOTG0lmb/XxbFW4DOwTNi98PVESDwTwxuTVELPXydlhnNK2O7pYNZnJF
kx/8yvukzKobMK7FB8KCq1v/jDgalV25+vFVxG05YUGvDlriZ9inYTWgdWSMZ6IQVflaG3Jcxnoo
5NdlkOiDG4fGcLZEX9CBzycVEANUti1dxx4qyT5KyOXbkINdLMzF2fRA6HHUkFwUNfPlMLrBe5BG
Hupcz7ZPduSmbzvGseupElhR2U0XbAJZTF1ViyZyeK1tInYDPI2jp/MzXNhWxUPpsSfaE/wcfq7d
rB621GyafOetyuAWIru2voi8asWlbk30heTBSV9XwbRG23hZZ9SkeMVe6nbRL8Jp1kdCuldwQJ2T
9LxGrEu5ernT30w+jPPtWFWNf1VVCzh/4lmfcNGx+GEOFetFz4rzO4szMi+6CM/whhjg4sYzIht2
wKH7u1k27jPVKUGTPZiyq4gMuCfdRB+Yv4FmC0iMr9MQiZzctQS00Fot5qUi0uMETIbtePqjvhWQ
NNgzHqn2K/PCmF9OjhM9xNIdFanfGO2KCmPVxsO7nG+xqne0jjQuFVuo8eTEKwobuGMfCuvQxGro
YHuQ1vOnQcX1qaxdMrKhVGUvVnUUFuDZuOyU0tGh1jBPSiK0kHH7BLSsIVYddNa8dWxEZaCCeJHt
3cgYYCdW1vluLuDL7QgyLyhT4A/1t7Zxi8+zXzPB9ENHJSIne5L5vwFks/X6wFUnKNlWbSEf9V/5
1yz6g5GlhlvV6hkSWXrVGpADbB1KjNJ79m58iAqYonb44AXkRxX5rOyJRt77sL8eY7ziW2Ymfo13
UvLwkvLMO0RiNHqbHz8vf9SdgnPtxCuas406O2VZmy0IfkOvvixSLHhQB4i3RlWPgW0QWHipOxC2
aby5KraUBlV310DA5yzcchXQCNdwba7qZJwi+lzLRNlJRspZD1HTVTTsZrhz9yFBZijXklk9t37A
tQK8wUdMccqfbtl4Ddm+zDOP0muNh3TAl/VjDwCgZ0emYnth84FZyCnBUoJ9nLSsbkyQePpL0+Lb
2TcpFdZ/lXKoX3GRPFtSCiLiuqivc+zewQ4eS4pgrZFTeSEmR8xbqBjl/ACQTj07geQDvICQWCbi
c21HKtbLVw6BcuYwGcE9CFXGyYVgDimqdpOu9ibIXBCfwaopeU09VFJiD3pOyRrJ51vuE5VXpdru
znHJE9hQaHObK93rxjzXeOUYnlW6do/CG+r5geESs70RiV/dOH7PQ5mzXa9uGnByZbBd4nKAnMDQ
01wTVDs8sfA39mMbwph7dI0AjTV1UXee0LLUHgfhR8QyxIpPawyUo2M/dUFNCOb5VOM4GcJLyoCO
xl9s0QPq2bRY8gwjysh3QEFJVF1CXUtStsNKmCIpdFQ77OGWcIpz7fP1PW+YgMsp0raLAYpgb/zm
2glhb/X97H8s5thjlwpzqwncQ9VGa/PBT8cp3PxX4QECmynybzqbBogAxZKuTHalUXf+1LrALjsT
PP++efDWpCfOLvGYQBiReDDa/DeS2HLKsLEUkqfWk/qunWVBm60ZwRjhbiHxRrpDY/+mp+j95aBn
Z4znhRDzsZGJ8I33icV0N1gWTxvitNUz1btRbFOehm8927udN6wBkC6j9Qa6J5DSemgdB54BpChi
UfVDTdo7bdIRpH9JnssGPGdzWKQOPmugZYgz84mtsV4Vk/1iZduycbHxox864/sI4sYhcbV7grvq
AqAKy/7v3IHnr/9/ZPrQ/HgzcdL6+JEx+dAL+lXnsDqecpk+lg17YKw5fddfZnmld0YG830/+dON
jCb0MV2mP/zDu0kuxjkKB9OcIHM5eOMJ0rxqY9ECIR5Lj4VlVYeXVI3zb3mg2EAkdKD+zsT+Fyck
7x7dOSxY54acS+jPryfbt4UZxoYyUt/U6S04tJayk5Oc5hKk20aTn3bdVBrOdjCqUxv3GFz72WRb
AULEOTjkXKKAyqX3dzLv83F/vQkxpmxuBg1BGm5vCfrElHuVZkLf1Kk338cNmRMgmFguEl/P2uD3
1/18R98ezCeG6pw84/E2vbnjyZKGHSjoYTMmDZurvCaHeJvMmX/5++O8PSnXi+izRS5FUuElXPZf
L/YyrmXJOwWsRBhGZKgnBWLfLh+HLaUM5obfH+7tg8zh8JXirD0bzCJcmL8eDsxY0TIedRv1Y+Ip
ZiLBD8tCEegYA1fMYV0v5yIUEwOVZYCuf6cVwl/35srS6wRSH3nQHrC4/fz7P3U2CwIvSexE68L6
Xg9PualX9He+bxHv04W5Y83hj3vHZIpuQW6q53StIbYEGewddma9oDgoMiomlqbircnI19qkbQQ/
1npkem9kXJJ8nloJhINgdRCCBDzk05b06oI9xuqtF7MsQUd1Tr50FIDbqN4sooPgo/Bnos4ZLGP/
z7YMwapMtDQSzmtQWPLdnUdtuqcl4INVapzZfI4zsE5XLQtZ75ZORKh2Th0uy0VfW0GQ9DRzExMz
u8gpiaABqqd4EjaaACWaV6Pgg+NWcOWhRrXNYRbFeeqdUv7sRqer9gTYBFcaUvxDliz8VGPmBZQ2
yQjSHyMedjERnGfiMmc14I0NX77rbXG0EpoHnVOZvWRqVikcWjc+Nb2hEOzbaLgu4yr5LmTOVMk1
LlgDpLQZToMN0/SJqNWalUme5x/X3q4PkbNYJlPP5ytgGaYr5VF/r6+LXjGh17CA62tSx2ac4cGy
DN+CmpTRiy4he+/9XMrUXi7dyHRvhiChOKFkiaYeLFBz6GTM58iCStIeZkxLMnLCkorQ55xVVCVj
LhR1muLozCXXMqWbgyzVZI4lAmlmgm6ww9LP+7EeCXRFEsHc+c58KKAETlvTzrO4sO4kmqs5mhrk
iIWmfD0ki9L78ccnDIXPQQYaNOUOlpRGGZXBcrygt/fjIkScdEQbvOeh6fiyK2t8lDvNmJt7Oyfq
2aylpXmj5pRK85QcCgzuT57Eru6Vgj7H4kz6NrW2bfapqtBKp078AovzxpQtvYWwLZdbfKVsIIHN
L87p5yptnsqx48aO/sbRY7PzqWx+d7uK+Kuscn3gvZGPLAq8CbYUrdq/m/beaB+AGTBUsIRKGHYD
shzfCIaSsKqUdFtvU5iCNX1GT/GBc2Sciv3UEVtX57dlPHALfj9KvR18gSigMRQRx/dYTrxdTXgT
+8M0nuh31wnje+ZQWt517G7vf3+ct6uWM8MgZL0UoBsIo/gtJoNWVJ54VA83rR+XV9Jlmc/Le+76
AvF9HrNidHe/P+J5OP/ztIKWgRKay4GJjgDP8Wb8pZLrj7bs+o0vnehjnrjNt1LIXl/kZRJgumgJ
LNnUqxDxVbq6hDzwGn7//Vf4y4xD1g1KhkT46GcQCrzx4U+8RXNT0ZBd8yK5m5d0UrtslrDWe17q
3x/rLw8QxyLdK4zBb/jk0r7Rh+ZD1sLBjlZAl131JQjSQm/8vOYHyQjQN+rj+fWn4uGfHzcMWSL4
BJlB/HlzXAKaPQdkEe2wKZ7vu+XMwoJE/0CaB1ITGSyvTbbwZP3+qLyQb26vJzwflRKJIKRzEeT3
9vbmXRua1MVQJ2x9J4Qxp8UHrrCplrpVe8/vwtciqubvQdG5r4FjQWp6ZUySVi4Lu3fiRb96XQmy
FQlJcFXR2MPmkSb1Q9SM8hGGSXMNlNt3IdON5ceEHvFLU4D/2nVpHMNTpOjGDDgu1BehUU47LxvH
l7qIz0qaIplPIKbA63pTsrzAWTV665SOLq8ZNOn86LD7MtnUwVjhevMlkok2vp/diFlkKfqs+NQl
cWMtdCgdJ3ITOlEjj9GPbe/AfO1sFf0tqCBjA4TcUqoaviWeZXQwabwq6HOrD+w5bEdi67yewTQn
FAE19OAANvZ/bN+TXvHz9kfNx5Es92/Aa63xvT8ufEJWq6K9FbZL31URUD67WScrMEOH6TkcI7YK
Uc/QNGxFPQNH2m/zzmM+S2A3Grmi9oh9NCSrYjivafvd6LFvYhLMfMaXFlLZnaFt/37+UZ/Jsx4T
F63U19K258JXkYg7sP+WE0E9Qyl4Ye5OSA8/Iqv0NcAs5DZuO4K4k0GLWASs3NZbYoFHNmIcwhhT
UkgOKsImFBHe/kWn2oXCoxOkT0XettFhaYYEQmcmPxHmPn0MYib8XeyEgTo5nQyu2j7zEajnZVzs
2yQ2x748P9oWkdwFXeQ43BZdysy0lL71t/EMWevKVCuaMTUFVz+H6oCiXc+LkTrV9c9aTekXrXlW
+XS+VUnMVK1gTmLn+DG006CJsytRQEW4hq0Y+9cRlcRzHoOEcxjO6sKC0kQFXRvn2aFt8sFH/UJR
xxfp+hm1SnVFNAiB8KNyNMVsVp/HgDh2IgOSyR7qZE6brViHIb0pW+rCh76xBtvT0DfNTTGZBbvC
TEjdLkB342xRA/Iw/1SlrP3CV25bm6lj2MQUkoHGIkWOpMqxPvGOIFv+cXPLvpBnAmnfJVfdMs/H
37/5f33vSdQUbizQB4Yg+d7s0lpkcrAKoWzCLHebc65z5Tx0QE/bLz8O9P+zctQ755P+hvMxvL78
wgb58fs/laMy/gNWz5mWg9iTifWMCPupHPXcP2KocoGQiSRwjRH5P5SjnveH51FmZfb12EX+2ID8
SzmaIBzlPz7HZ86I2aT8E5BHIM7roz/N9j+JMCECVIgjZ5LPG7KOH2uCGiwk+X4dwg+5JiY6Jkqh
LEV/HbdNFn3LxNSX+Mza1aj+MwBex8O2wEZguVgo3GDiXYkPDsWcVGqnmyZ2823tJ/mKb8hnzb5N
lZTWu5WzXlrvkBYxm6QStjh2pgalLZ3vRg9guIupbHdOalnh3gwdWhWo+7P0bkt2gHw0Q3ALN3/p
RBfRLwgbNz9mgOTDL1mal0t1iLulNVAGCFuqogt6zqQealNH8aameBbuKdjSu2yhC2tQwYo65zGG
cHBWMnhzkR2GgKygnsCDearwrlZldKpCJxvqPTlWHpKiTGuDRf18L0+OVkHwWrYBxu4u6IOBLSpy
JkrBud+CRGBwDwgYi3tBW4H8coC2PQNBB4l23Kw+ysFt1PUAjBVPCKE1sbI3ustWyk/BtOgWRCoV
5+9s5xC2yjVo8m4jIEvrLyRt5Po2zLKOtHJAWG27XZe+CjaaDDFUYK0bSOy2GjXHJvJpAF9awzbq
+9L5LfTwwstoVgvTDOhKppxQsMVjoqHj53ZPqWvnfBP3zniZpy1wUZDGCC76utb3gx7jcDMn/vCe
2xUMjyYqrLzSUPMrHAfoC27mJh6KnSaCWJOGNKdX5ZAZ1CSU0uyhQvHD10NaObKxpU6KZ7htvdfA
RgkG1bjv633FA6x2qC2qfGPHxbYnxIxZRwOBX8xS2UbIH9iMbaOlZEIGj50NpyCcxFMsRoHGq/T4
lwV1fSuZM5voocvTnCrolFCwbruwmkeagzEXswWxDcnDrpywqxfOMhpJdHly64YlgGNspPZxJUcC
NqitBTAGMjcf2IzPGgYvZSdiRXTn1yMxn8ob4jsG1CJgNo0dif646YrXKZU5soSwpXx2SfNpli8Z
pUT5SaiOLvtm1A4b021C/cqDe2NWWR7HagKkO1toV5uhXqeOKEQlvR2KOHnXJrPGqbzGXUa5nnyI
3Vp0Clm0H6ABRKhV47ltErUcq9gJyKTIS8ipqHhe/aGng76W5ziGjPmz3i5SUaealrAg5CYbs3ve
2PkjTy2XcRKGCiht+CDYOvFk7/q84qNJuOQvyzHtk303LiY5JINUz4mcmDTBhaTHiZgBH7VPbz+z
tsXUieTpM5qe6CNULab0cSaDqe6zzr2IYeFOtOLzIdoY5RXnHBmRTLt8CGefN6TkYatVDfcm6FlF
b5LGynWn2SoVp8gKmqnw0LCFBmibaSrP47sYcv2nmqIjvPGFlQIUr4Vv3VI0wnqZh+Oz9hliNpFY
6ulCCSIZrpGc0SKB+Rp/nkm/7OoNwOR0vrOCfM0tNaZ8AY47NZrV2Byb9mTDAjknQ9UiiSbwAvu+
I0G4vmkzS9+TyIauSZC+toEzbryw9MthU3VNCTmQ6Tlan2yVOPk7xzIXQ9HWU4pKaPHoC7LInFEL
32SS15SlHClN4E5Sj67juKogO8KbyyMQwmMlBGZudCH95czlIGlh7CTcgsZFw+OgC7OXVRdoc7MM
eexc8d7CfJ78ro31bkr03G+dqBN44z3Rx+vWxoixOD2SFbKvbHnz8fOMKhmA95TCtINS7DpPbUxx
d8l3taJPHJKDh6bDsDiOlPuFGn+8Vpdt6dCqCWl1UeyEv09o0COAyuCuyCjobOwZ4DsJ4PbXJIj7
8uiFY98fVT2gS20+oUxgIEsovUt407kLz168D8nyYiNz5Q1FijRtqOxTSXPXoe/iqeFdW4Qu9KSc
WJYNyyYvf9/ko+yZkOq22dFVoNUsuwS1RJTbITnUmfRgbtPTle+yxggasvCdH2jZBWgKhnQg9LNx
yvlI2SWFmFROzW06ouLbtT4pGLGo8/7QACYGTC/y5pbgI1qVdbhWJS/V+ZFkCQp8jxgLja9uCtv6
JtCs2YHIhyFaBvplzbbK6+p2ZCfPZGoCS4xhyC74zmIuWI7aqZvpSIEzvU/pV0JMosW1XHZ+LzrE
/1Z/M2GoPgE1X5dDgqb5ZtSLusmYm86PhhCnJmuCGqOtSMqLtUpXtjCkgEB6CVnmEjQRlMhlXAaV
Q+R0YXbIB9IuYNOocYHjtNjxhYWwes2SOab91Xs6PJRDqxDukTNBVpugdECE1DTxyGQmBZyS+uI0
LWwJd2iy44GdZGNSvSGNuUVYq9mRbWzShFh/pzgoMH9m7lUh9QK1Kgqmz2zMafzMfZIjXGsVtXqm
b8uoSnQInsRYFaD+vLQ6+cSsz5tlXdEoACjHjGcTMx2yUgWfZ5Vn6CzrKqJgRl2Dli4d9X69EAYd
07tQmzzcoqWUxxHZbXfigZqHnU7mEPNsP4XvY6FVsS9nkb+GaY2y0BnscvLqtI3ZCXkxuhilxv52
aNP+lMn0Xa3Xjo9sJlp5yRgvWB5QqzaDUR8mx4Txfh7DVFeb0CtaeaODjGesyFp3eVyQ0dN6RaHh
UCP0vDs6ZLPZGF265V2dV2t3WVIVJLKJLsoDI4l8lqgUUPn5QfEt4C6f1cel9D6RBOgPj22cJMPR
Ccuu3fZOknunePTHs8591PjLbbQyBpFbY1gOYNHYW/wTynmYAyXtK7X2EHlRaCOPaqFI1hvw/t6X
XM/Ze019Gukt3fuv6ZyzBSrqYWC26XQz7Beu9TtvlBDvsepE54kv7z+Ekytee38YRuqyWcR9FRIj
3szjfoiCpqHjachO3MDnjl6qmc7GhnWc+6MGLK8EZHbusFnQx9MKruB2RMK7DBouBAVIn1ypkh0T
ylnXoGDrlXjsyVAAmUbKS7RBnMc60VkVivJJZ0u2b0e2xFt02Xz50l3pU/dZhOBZ5PYlcYmLD7Gl
PDlj272Dib9ACVkqn6Q21Y03RUcU1YZHkWWWn2SkSBXWartrmWEvTSma72MQ5Nfoy9LvZh7Fp4Gl
nzouo4RYUIsByUGxnuHncdZ7l9YZxTfcESFhDIFOPwq2jd+ROXYIMpALE6IkVDMDfa5y73muvWb8
0IVhFbUkWg5tdPTQpgkqf+wV5N90Rt+UGNkCRJItCiUwEM0eLVK2CH/qdiQjZhiHk9rkmpASqvGq
xlnp4jmhDkQtylCCcP/pMX2qtSgDwIeey3z+m+oXZd1gjE0RbSK3aq58qeLjWjnzfklRaFX1aP6m
yvemqAkQHVyjT+vXOx+Qmtuv5xhQUWRScEP8MxlWimWlce4Newo3CRRs2rd2doFJDW2yl6wR7/60
Hbz/uZ36xX3+dpNFOSGhU0n+sWQd/SP2+k9XmJja5UxqZfXchYC9QwpUs9e+/v4gb4qmnGKClM07
y0YpZrLp/PUUS6vafGYwB+vvh1u1hNpnDBZECFRj9/J/cyzKiKGgCp687XOmbmmyvuhCNAVNcs5c
aEgoTMT10Jfot35/LPcvzycnBvn2TCylckJC7q8n5rh6WutZhexpGH3CBTPKZmrO+iet7bY5uzYU
q+6dprpxot4Xf3Gg/O9zqVlwqoxxYYr9pxku/otCdnVaHUWb/Pdf8k115cfF5yaHIWxNNu1vq6pj
lsmOKLiQ8mYM64FO04XvlOnhx1H+UWnlP3Xc/oJVvSOH973tv32zNy/q/wFvbnSmYPvc+f+8ynLz
Ur8sL/92NaAV+p///j9Mdf6/Y7+8vL7823/7t4uXL10DWfVfrNU/+3j/47P/5eX1wz/AUeNapezP
EH72tf6syNBV/gMRw7kBglqJ0jhP2v/28so/CG7AXJvgeBVUzxgkDXqR/L//F1/+IXk6yVqIPXom
2Dz/SUXmzUAFv/Xcb054pRCuwn99U49ZkqqvvVb0jywejoEWV40fslYI/xd1Z7bbOHat4VfJC7DB
ebg5FxI1UJItyXP5hijXwHkeN5/+fKzU6Xap7TISIMAJEnQ61W1TIrn3Xutf/+AWMiQVx1wnGYzH
QnywQ6EM+HWP+nFhx+GwxySdYZo6z8Rf7VEmKchVyzz2vgzFqrbov3X9PkIOIzHuW8hKBloAfV9M
QNJBhStEr0E7hPi5yDRjySBnM+SJ2+jNTh/NtRpmzzHs2jAqAdL7m7jG2iJG5ySX3lCVp6F4UTJj
g96S4F3jnKXJXVG+hDbErio7UHasmsy8i0V/5ZD+syAQcZWMhWfm2D9O40aLzU9WmzHm1Z07uZUt
5HQyc9chfpnPYIq+awf/Cqben7XA6DzkxXdBhotaDedO1u513fKwQkYdF30N4U4kIadCPd70Zke2
ZF86y7i2r4fUuovwBp5/ZdPWXj/wURpp8MhuPg5O7y8Ag8M1pyqwFU4m7azUYUZrErzcSbtY1d0W
/tOKBuGQy/4XQQHp5UO+zaX4K40vITDJoKNbKJ8c31+V2vQ8ihbuLvXhWh6ltTr1K9XU7mWUvGgn
K1DjWlq2unlNU4doo05c8iZdSBRMWypsQtJmh46JdiU7KDZWmEVGKqxYpWbnvlp6b5xozsVpM78u
sFxkk4MGQbzqXByoVUMNOJLHci/bDfIlYz8T9JxKkDNsnAUA/0Izh6MaR3e9GexDB3ok2pUktYgS
xUwsLG/L1lqDu+C2ETVPQTo+pC33qyg3oWRsVZ8EsMkH+MFUJdK3Vqaep7YkIMzxREUgYlak17lZ
nQp/fKDdgM3DY0dtrhn1k+LDfx18pFXYZNFVSkMcLuanM/EWF0Xs1j2I06h0N5i788wYFkdIIKAJ
g+OnxoaoFJcR4LPFuCpJjUPVDP2yl7LnAbA+6xiCKlbndqL8lCI2mXocJlRj22nB2TGzU6Zah5hQ
oUAbj2VV3TqB76aptK8S/T6Miq3mqPc9XH8Fnabws5PFMhlD/TpRUWXq41UffMF82TWz7BSUfNYQ
h405ZFPhDUGdSvqoZ+fdjhf0EE7+B7b2GEz/fR8AWHbY/DjUNPOHM8erfaBP6jrLB7O5r2XnriSg
JpZRm6X2WnT1Uy2jPRqU8Yj8dFW2BH4OiBTq4sbvN8CLS98Yj7GoNjUDu8h2VnIRrEui59VSvSrn
tjQvT6Yv3emic6PUOpRT5XWa6copFGhJGfcc6Z6BtFW3+qtsxGvRwGvKwpaobB9JMgIRBhzQMMdk
vcWW2EcJLHyz2IB87YBSXK2OX3zU0ENv4nwWxm6VDw814ctlp/GJRhQU2QpmhJu07doRxUYL2KxG
BlbyLPjol1WbEW423/ry1Pf5VhjdVemgRSxN1nCystiFijbHCKcBqumPmdbhQtUT9TXu1RqHpRAf
LmW4yhzcAEsssFolQ06HvVIHb6NwrsPqQTf7IyPtbZF8dWyE8EzipNFayPaXmugmTZV2PIQdneS2
MQoIZLgZt4XplRo7vy99QDDQLsqrHysZSJiBP2MLWF4X5VVsmZlpRGVzz72+ghnrKoGxCQTyIj3f
opo7OoOxtf3gnFr+qbQc6L/lBoEGQcTcRl4OeLWf9DhbOXpUwkIrtuWEx5ZWr2td3/qwsAEeru2s
c8eieyQs3cMO9b7yoy/zKlFZtwHbfm32S184nlnY17XjfFCevfUdIWvQ58z1Ko3Or4ebnpKzayYI
usIYMq7GNQcVu64aRGT04w/2RuWtvVGDVKCxiPTZqv3Xq/USir1y4CjV6TANPAJoc9Be4IMV7NvK
uPetYS9641ATDj8CtOIjgPNR70PgIcrx9xu1ebmeqZjnL2wrjmIw7r9k7zELCSxt6Id70FIA4MqT
CHlM50O1ys0DkP6yLKkyUvxdLX3bl+V2aHExM/BpZD3JCcHthXkdt9p1i1qV/XoHYnsowuppzPNT
nAf7ih1VRfMH0nalEuJrqM4pMupHfQr29JZL9Mz3mdTfYKHRE9zcPWZdfK1J40OdaocafCmIg69Z
Vm36wHBt0V3JKeaShFc0nNqqOR6bmItQAmV2fpuIGn+9QKB2tyrsF33xoPDvwPksPwWZdtb5FxaA
aCvC+O4a2TyMWrgvAdU+eMjzG/NqbuZAc4XCDO1VJfjHgAb06zMuFTLqQ0wQ7k1J20Kv3Wip/89H
9x+o9t/tCeZr/Zmu8P8jNwH2yas3+G8uPPd1F3Sfxev6/cdP/LN2B/T5gxAQfHYotmcu919GPJJh
49GjQbylp+VHoAj/Wb1LmvwHFT9Em5lwQ3Osw3r5Wb5Lmv4HPwO39f9+qfmv1O+/rn1ceGbulMzb
oci2LP+NF1aYba/rjEhXE/4An5p05uxNUK6ZUIT18tWdeaMI+5Wm+vNasJ8ZH/G1nB812qujWshw
6KMq0VaAaY2b4Kxx6lWS0LRE7zZdIHW3CanEeEaG0wf76a9v/88rc004wcBGsJd+ffvtkXSbXo20
VRJUZFcynVyUH6aVvHkrZ3Y3ng8QkM2LJZbpXaslBReJDPu2scdF7vdXyfTBQlbmz/rXSv75XV5d
5qLxUfqiEaXDZYa6j8B3A+ZfeK3clbpElHuJmHJTjJaOWCEF2yYd8DGaxBmoJfigB/vRYv39k+iz
MgIodx7t/9KCDSkZnvbA82QkjVUg6fRXEkkDRChsFP6q4O/2w7VyNsxFMn0elvYye8GADrM4y/vI
hO3NZ6z99Wnmf/7q7cph/Jq6lGqrfggKtzKMAynKP3Nh2HYIXXnjFb58xsC3+GJZBtoMMunIvvv1
IrouBqZMubYy1dJYQ6JMr7Ez0hahNhbb36+Wy+9joRTgEESkYDBSQNhxcSmtISqwjacVQxoFbyaV
J9oiivz9VaD28nteP0WuQ6EBk5CNStFYlr9eR+4AoKWY6yT1GPsLXRIhxgNFJxp4hUzVN3rP1HNT
Eob5okFzm5gT+lr53CJXVXFwl+229xxZRghoDAMS8dEOfZobrKGScwKkH+iMn2SyBVIpCZaRBty9
ZHoCZi7rDbJwoapWs6/TaKRxb4qUyQtxrMW502JOdl0ImcY97pN0aaFEs9E1cWc82AYGAs9CXNuh
dc4c44ACHs1CisdNBBuCLKTGCUZlPTBX0N3B7sS9NVCXLuu+0rH81SWEj9H81w2T8MbZhuSLx7dI
yXBZrYeq1Rf2PA0icz13Hvyq8/1jp3WBs+koXTAvo/7EvhENY/wFurAuL7qhVD5NGXS/WdxA8R34
hsIYLSulB/KxzMINYa3Dy8hJMwOuiBj2ZnaAtnoyQqImslrfNMw6c1TtIbbJJVrDtQZlBIZ66GtP
Y6gMkavZUeuNWZp1W7wxpKt0soqEVIjW/qoXY6kcnTToqqXTBi0T9d5nRhwis8dYvpOlq0hX7Goz
2E2PBbeZ2l8dOWassbGYn+0DSfB9HQvrqbWk2RVxxmObftZizcAcP+uZ4eXYUJT0xQ3CpLKu8lU2
NDk0RT9QTmrNSH9hmsI+VXmTnxBZW+caHPnFYI0U9KpteuP09MiLIXQADqJEQx3tC3NC9i0JBgyj
VneuQVD6PF7OMIYvCSC/SyhbmbOYw2QsspDAqEWoVGjf+1JNv3B+mnRqSl99inRMf0giVsO7LJDs
fMEpqn+RCC2+xhlHwsFHTaFBhEBG1qq0ggBjzzZIP+lOniqLThtxtsRhoPyemLW4ouT3vwRB2ZxI
JIfoMkQjdBui9vrjQOjdo2BoUqDEC4JjhO8C1XCe2OcGwGxaaHnTUz9HiKnGvq2+DpAPSw9i8Ihl
AvYWOiWtFD5ii0E5D2eElgm/oTpc6EqdXreIt6n0K7s9dBrY7LI3m/6sdhrMeRLNh2uNZh0XbATb
tyh4WuzhVLm5t9PE8erORKulwvrBgUCWDc4FWcIzW2R6gkC6l88iBBOgtK5Lf57wwW6aJklTlgkv
+lGVmAItqtSStrKU1nCL0TJ3SJQV7SvEr17eF04mozO0p2e11Cplw2sGusQ4nEhybC3aZWel8rPp
5NYsK48sVCl5qRN837Mu/VIvvmPuZn5uJ4F7slMXsYxfCZPE3C/FPa9U+jUMQiV1h0CgEQxFzCw3
ZqO8jgOF2xTrvnLTsIcoC33iMSwr2mKs8ovGvELaDUkLzVf7JHo7uypb4Ck34o25yfKx7BEM19k3
2AM2HCGGWLy3wtZxqMc/j3OLaHZzq1dxtjcUHUGwrcepsU1UFjf2dGVFq6liabXSE2vSV3RjDUZq
KiPGRdSmVYhNnkjQGIVl8awNBtTJUDF62L6hjq+VbVffZFnqGJ9rs7uaAD44GF0OXhMlFZnzaThE
Ym1F1pSsmypw9NVgOFiVVKZv6IB8xiyYLlkI5xLbQAzAu0Jgzp+Vle+qaB4JvYDwVtOeV7QcvjnK
+kafqno6KKTwPThT1qmQxaL+Nmx0OdzkDFswawIXrZaVohnpKmQmPl1B8elPmO6gC1SEkjIwz5uj
EXRxuTIUIo+3me/PbOqyMUipxBkIXawQ1bDUauamW71gpL2I5TYHPTX1ktAO9j7eZid0bntmxhj8
RxLc3lzOZXNj1kPMNlibEqLfTBlJNXKCyVroreZjpC/APxbIL8N2Ndod3jdYR3ICNVaJUxDs+lxe
EGSYlWs7sYBdSHjvKubs9nCnJ6hDRUP27o1ZlxGTeR+IfT+hexhcMxVjw0EQpvY21zuKNG0ajdOo
DnUJDWfUjBVx5tmwnPKoqlwFzY2DBRc92l7pVAMMOS5wnqssdtRYqct7CkzcP2wsEq9lRZZMhlhx
aq8YfenkQ8zWmiu0S127SJTIwUimxXhkaQIAqgcjKcjoKQIjzZeFHOI4UhYIE+/MRJEHl4NTezTG
arS2+jiMzo0EMRtGTJ5X4xp+U40BJR5qw4L1ZRQMXxWoiSXndu91UaRJq66g21gYnYI9luIAgbGt
xg6cudL0dKEWW7kMplvFmgncQMTGbRrDpl7UvppTNIoKV+OudFD4jKFh8Cuwv4wPtt0P38smsVIU
9XGF3JvzHFubCULjxopqUPVUcTBqm7edciHz3YDic0t9DPmeR5Go5hPKnVIckM03iMp6qVRgbOja
odKakG0wstoE08FEf/5R7/wHmtRj/61uu/rbP5hINf9Yzwl4mPTl/wXDKWo4KjrquPeHU0fw/6L/
x20YURh8zhlI/fm3/5xIvW5o//x9fw2k4Poic2F4q5McRKPzfwMpE/Yw7SrQFVMh0Js/W1qmTrCA
mTopM/xAK8wP/TWQoqxGDWxDHJmNZ61/paGFcPxLQYuyChUkJiZItg36WvlytmlCeC8CnDHuced5
5BXfAUmf41r5klI0ubGh7RU7WPN79iqekasmxRdJiFvfLh46zbhSMilaxo166KmWpvCGHPl1ABg2
5MPGSKOHpJigiJZjvGYlbo0+Hld90TnLpgg8BHC3cFvPzpA/VLbpWZV4tgtEBrZ/h80dLFlTwjYB
5y8GUNjVFcW3PiFsKo7LdGG0zh0SvttMqhDLS9senHFRzHUOVet3ZbCPNJiHUaV1Uqy7wpLuYNMd
sVtYYNWyZda87WxpS9mE4Wr8khe4VI4aSs5Q9aNllhTfalVCpdqZxCsNnHp6XscLI7KqhezjoNGT
vo4b0XORU8SFY/JJ0tKUYzJDyySil0AZb5ko43PCoUYYrgaNr4dHphUP9lz1l1BKdf6UFHumEGp7
IzXSNlZQQGbWQwOBaxk6FemCobrWdX/rlPyqpqZ1GvThNkgoOqRJ3SES/q4OxQ1GJYDMfYoHk8O9
HXtBTJBKWWsX8hrBDZ+5brG/StDbVHBVNn2cnVWLmrKqsIkX1QM/y9zDtrbCtPi1hbZObfoLA8va
BSOia1BqhIPR6CztGPZbxvGMuQd7oFRRb4XQby09hPzC2bNIa57E1FQPuAg9Dpq/ErJ0hDOzT2Mf
Zu5U3UiD/IUSASNZSJFskgqxYk19o3Tmnex015Jxpw/iW1PapyiIPuVKoiybJv8GQzuFwLJGqfbD
DfHbBOHHJQq9QPUP0TVNY2IBoZVi+RUjY4nFoxNrBxGPz0YXnAr8PanUYKBp0vcuJL+xmG6DWYvc
iAZeMsp67HkcRvvMDMsqtV3Dl1ZGXN1UirRVevmxT6uHRDE8wyoeUrk9+1N3JdT8RinsaDkU2YM/
iVuVjsKVpOk2SsFkA0QqEwXPMhW0i+DmyG0499xeNZ56u4aT6Puzh+7KCPWDo4Ll+E0O0z6uvyUK
T7hW91KYnHuHjCqhLy0t3Po8+a6qv/V2sk1sZWXH2ZUSzY/At88jank8DuqV1ZAuZPdEMtXtBrO8
jVkph7Bl1oXQ5ajFTrNkjX2SYjL+Wuw+DPFdxayvVyll45RzTl1GTfyJaN7noYMsPagHREdnRYwE
TODdi5urc1cN+henVL5g1OeVbfbjow2GfZfL0vck1HdWanmlxM3RB+WAauBFUGKjzwYgzwJ3GkgH
k5Oto5U3TTLeypW0NeJsS5WJM7AevoRSeSOr43Mx2N/7HLv3StsBD+5jMT3HzEwSQzwPefZtLAlm
NAC9X23yb8AXP0CDv5r9n3ujYTA0V2ep+uz+/Rok0XTAhGAYJ0h4iexiYfIUK2m5xK7KzcrgyzDm
BwYs68nPD0HbPMVZ7xaDuf7gU7yB8esG+J8zJ1EryiVwlDnVUFV1LfMpsnKlBTTMZWJsq15aBWp6
cNLiNi6z50wJ9qXwd0WtnfEx+z5Lff9T1cB/E2SN8nZGDd8//W/L+nObirfIJz9/9udJr0A9mYdQ
zM0d5bUYiFP8jxnl4HhVcNBTZg/3n9QT/onOrJ0fokQApzQAnH6e9OYfiI9nURHvGXoguGX/ykn/
g4b218ssocCz+I/2Y0L4CumrwwE5pt5Biah3jZF/8SE0kEp9nyPcl5hR6WWxc4YjUM0HYNmM4L51
wRlCe3XBrMj7VMXKyJtkza2wOVc7GeHLFD1Eonx59STeWqK/Lo6/vtUFfikHoKmpHAgv6W6GSXfB
MtzBIB00CFb9+OKDAvWRuq81ZMYgR5TPC903P/iGFxvEX1efP9Wrr5giTxKRnkieHA+bIiMd05fw
PMBkm8RtqzzJNNZ84UWb4JU7Zoc8+wDuvMC1/7ryBc6pORIG3pXUeJKtI3DatHXkGb2yCAKx7+T+
hHXA3kpMF6c2xCwf7ogzQemtZ3oxEkh0WEGGXRWegMV67K7TY/sYhsv8AZg4/GDbnSH5t65xQY6S
lFAlaaDwPSwM3VJ3XMUZNqI+QlZ3O5C2MNE/en7vvD3qBYobCbjQ1TCO3mBCTRXOIrLx7PbVhRFE
p9Qg0tKfNoes33f5nUFge5bV/9xL34XG33uAf2NiTdKIz9nQenoK7C8D+1kbow62UUPfmeDu1XBH
SQWxTTc0lQ9u7fy93ri16sVBZjujVMjWhHREJdBhcFycszYwSTcOSwaPEhzj8VhgzvnB6vx1+vLn
W/rDrenV+ugNWdhVizitfCpvo2+gs8O4hD/pP9ZXVJSYc/+bF7rYaxK/jm0t0SoP90nAvrtMwfwW
g/L59ZnY0QLMU6VurcTQrD7c4MD737mfF7sP2hlJDKhoPGJHrWX0oDzlV0V4Fd5GFRnZJ0gQO5z3
FgnZfG7/xTd3VMXXOf7o23FPv/DFj/dKuKKP6A/JtdEtm4f4ZEif+8McEcpeGaAp+FxcU9nP2TQJ
2eeGQbQfbdO65o/Pcey1V3apPKaU3+PjHPr3xV5UxIiNrt1sW23XEGs16wE/tTf9TWNfKStlWRxQ
PVmbhhBssTU8ae8Lb1yPREdqPvm79a7AsnSNxbhHgF2+9psv4VV93Wwjksm39bVzg0s9qi0A97vs
Rlp3x+qEUUkenXX/JX7UDsHG7gnTDPbFNsabg0SyuPqanoFKZOIyX3Q8JvNraQcqT2LZhiCleN8R
9/lvvgoXe7IyZE6QSkL1oKQvrNZxyfwgbhqtCjkdJ9zlYdNpLoPNhc3fR7jqfXDh+V17a3Gp/Pmr
l11CIFdhv6963bx8sdaxsDSumXn46nMIalv0xGrXz5ECZsO20rflCcuEjfCNRfvhCrfeW3KXO7Q5
snmqPRnz+l7WkJOiVOuEjSYs3jUTrm92itdn+pgO8t7PKiI+jGCHB/BSahrX0H2GSaUirxrMVkbY
h6POzKZx1QjkEDWYxMS5J9g5qm5icqtQmcO/U/vdYJPAkekRxMDa5UxEdaOmR0mSybGVZJB1TMuz
Ada4McwJK7TANfnWafBoidkfV9wDU3s4O4ZrOEyEd3XiU5SHx2YMlzht4tMW6EDCxpXIIY/EabXW
MotB0+Si7owtK7sOe1TFceZmUXhbhM0W7QhRbkq2la2EJMGYzp0i/jov1KOTDxC7XgL7WWk/GO5e
8Gv/2uguziwgOAfnBTIU/GgbV0+OE7zYkoxXZXeySu7ghB6nvBH2lT0JUEJjwT78wSH2zp4+i9hf
v3ZdGMi9keS+p/jVS6gpbm6TxqlRAvgkdgfWvuBVbGvtoz39nTNzjlt6fT0dq5TIlDPfq/INX83w
zUXJSz6fmouiuAkJtGqim7ASbO/BFg72B9/zvQL2sgubtFHNxkAi1xOibI6xQ17a9Pok+JUEhsbl
Xp/2vXFG5fPBgn7vm867/qsFrWtZj69eHe9yr3QcPH/re6kNt/NDxWCPZJmrviYdQeGkNtX9FOwc
7/dXfqcC+kE9e3VhIWHi1WDqvuttZ1/pqitH/b5xJCoBsS/5/3MZ9PtLvXtXL46wQh5SuyU/xCuE
fAp9fPlBXWI0HwGjMTOnMoIe0TK+DtOPSp95Q3xjo7w0xRmnpkYs7She77d7CQzLH25sh3DkkMQ2
Bdkgu6EvrKNPaWvwURJhfbRJX+Kdf67UvxEEGmFiU0zJN/b7ZHC2fsoYhMMhLhBBKWhiF1ohP6D4
nnGy9pCHCbQ554ismeHpdT4RL5sOXlr5n0qtOGgqg9Nkozn4CmsxnrVb1VxDdEy0He7fRbEnjiBQ
NgkxMzw9BVNCfxkimxMqtgrcVCoDW2KXlZnZMZbiyfokdI7kLBBZycGNawgj1Btt2g/li57CzNwY
4YZkldrxcnsbyFtGHFO9tUao5KQ5sytK0Wb2NmeyKvy9SJ7wVhiyva8/GfpNp94542Opf2/1hyy/
VfpNglbS+t63W6vx+saTDRzONlmylbONMs4fuiEHb9wo/VbqCcPxAlCvcCuVOOcj02PS7BNsIJXg
vsBSnPvxuLRyIExNOyZ1dxer9UGDOdj507USJHunhArsaFtTVIAWI9lC/TrpHK8P3LCvrkeReFOs
3ZpgVZ3wMBG/1u1Hzbzvi3xDOtQ2DThDWe5tqe8ZM65DJ9pgqf9VgcNg2eLWScNZk2p/l3LlRjT2
vd5eK5hkEuZy52j5FYNIQKoQj+TxRkF1LjchTt/IiNLaDTIdgnmyVBxppYjmCzPttUOVkzW1W8b5
50l2WubN4TmyxUZg4uPEOgZd8QaruGUUczOkJiezxJbxXU/uSIHwyGwx0m/hbDZFRHBTPTf+9yjY
1h1uM24KPEtQwnAVdvYqNuqNXCCASPNhAXi0rQKaOnDWccpdArl2g6ZiuFmC504nbKtRWPZM8ocO
m+yNYe6qKN3bRDEpIWmi5C1VOHc7VbQqSbgKOG5Cdds3xW065scY2DHGtM1SZM9HeEwQMHYH8605
0lPetcmjlmDeNKGPca3OplSKb5jqfYEBvAxyee1MpWfpnZdCjgbOXRHARAaLNV6LyP6mq+NtV16h
wWcsx6IpkprU+cy86sVWlaPdEOg3yahfdcK8HQLrxZ7GxZS0UIzVbZimawEDiXmfKU4VYGhcGede
Hg4qo9B8Mr1B7jZAYxscr7eSX3iGri59y96a4SkT8gqfjL3dEjqH6wUCS6n0Wb/jOcSraEG57cd9
utCT6LPuNOsAiHVquoUmP7GzogC1oLCeFDP66Jx8b5e7KMQU4dR6wZzbq4Q3NePWrno3lepVFAIo
z+3m9yz2l9BeNp057ZC+/n5D19+rBy5KEctPJ91qtN6ztWzpB/5V0LLAs34NZ+Bag8OQNelSbwho
KtG2w+vLbv3BdwMKPtm8rQSvFuYwVlC5ZUrkUikv5bZzrbzFopAMGX8bM7pnroEiaGJAHy8TKAt6
ftfkn2SZaucrxporx8dWSdE5I+E62dLGR6MC0R7FTLPq4GQNzjnoT2WOfVYHlF8trbtsmJa/vwUX
ZsB/7vHyRUlEbNmEqVaQeFqIiD/f++kuVQGjP3HCLOZIKHvsVrYhYd6Nt7I4NY6xdKhZZVNayOLc
jcQn4GtPFvOczgBRBInrgcrtOqvM1TkkNOf3H9R5p3+UL2spRccVykhqLxM4xnMIW1LrysGwyeun
Vr+RSS+fyK+N4A6p51pVZrMeL8nbA8qZdTZYiI9znuMpIjA13A+8ZOo+latdVXKbYaKmCSi/jrPL
k9byur10DJ3JYsD2OiCDwXJHUoAap1oSF+WaPvmCLPGmD93JkJmhBcucJCOD4C5Cb+YdoypgCK0i
hyBwrcGohtng97kFYJ64jNpw1YxQqpBiKiJBWMbEqMZ8mX2qbD9Lw7MSDEumB5DOl6okzq2GcXhC
eHR9TlovDT01JmWBMG1EIkrDWyjhVp5Hh+JxxIC1UG0mWIEbxYyuBgdjsWad8+trlfQSH81Xhky/
/ZS3BCJZd3jSLfTxxWLT7aCk/P5pGTNK8kbdIs9//qosk6w80Ejxo28+2LGyKfJJ3hAueBJtsQkS
tP2JZ7S3XfwQDAU+PZ+q8GxkPW6VtNJmt5ozaAgLuNM7IkDSfRy4DS7vdfyjydoNlrg1qtHFeGYZ
1PWV5ierDk93C7tf4fibOKmPTsKggWA9tj5moqqXGaSn270b2sLVBPABaOdAzEeeEO3QT7BykmVs
wlpKs13iWJByKpdgGU75fDVVBP5EWOvngWvq1kKlHPn9ffphqvjWfbqsm/1aKe3Grz0j/YT1wTKp
zCsO773cz6GK7Ta1x+sqcqBm6V9LKbrr5E1oyVcqDy4J0mutrrzerM44n+i85riQHicTPl6d3Deh
/qhmjTfHR3at6kpY65pOsiR2hia6D+hJPplNfRjQhNkSKiwVfVD6uWOo63CWTgGJHELa2LG8Cnkb
BbMkKa2O5YCZNSaFYUVGZNdtFfGsF6B92Gr0IyHi7XhVWp0nkDlGrb/JMmkl87+VbK762tzIIeqg
ByxAVubcMRe3flwu+togo2ceSK6mOS/FgDxZ23T+H20eP0QIb93mC8yrCFSGBqQx7GZRoE1mAZjh
uQPAtP1+L9ojfDEXSdemRHBRNc59ho0HNdciVdpTJZzNx7Ci9g70IV80EZPofR0IQPJs5olsXpg8
iGMjMACKGkHIwdS9MBY/pNZwR/ntadNt6wWJvTcKhf1XWjhVe64hxUK1UnV5KQQ0wfuJUXVoAisM
2UvWTR6w/k51Fks/pQa125sJkd9OY9qnOtvB8Nrk+vfv73vN/A/x3Kt1bkEXs1pk3l7l62Bj4ZMG
ooXgsiXTSXf72Nxj9PeAwnRfjHtTk9yp7aoPFs+7F5/LiVcXT6ZKiey6Z0wDIIyrINo2e1+UzmeY
8nu8G9DW9HsN14v5MTpxuq95rJJufHT9dxB++aJsme0TJEKKiLbMrCNkx71W4ezbJaQjgvEXoJUz
djUYp6mIH35/w9+pWC7V0HUiObIyCsODMeYSO+Ta9mnu62fkJKU0GfBQTI1/7+nCR//1BssRzmDo
SjQvNqt7k72ZoMF1aXxVQ2fPyDojOxBPEKSh9UkyxN4Kp71BH/T7r/p2Z686Fwd+X+WKo6Wq4ZkD
kFxGxGp3LVASx3zNJvEJoPkQe5/X3t+3B/XSYV2FdxxOLX0i4j5lwMfKzu5lvuN8Z6VO2tTfGwxw
RiXmqISBgs0S5wClaax99Cq9DUWiJf71TmOHWbeaNtlewmmZoZPGTmupJGDl3M+Kewyfb6OmNjlN
+TrhY/3+Hr8zWkGu/+t107RX0GoJ22swk02sp3ntYsbSqBYFzrSHE+SauUTaXHLC2+2jev+9R3ux
BzoRcXBwvBxv7GYDuWjb5A+2ABiIwd8kaJWmsiVGrWf8gGHeLrf18xg8DX77DGX/FIBHazWuakhe
f38b3l5Vf9Nup5VGSEhHb12m6mdi1laNbuwjGeEzRlpFJu9rSewV8sJ+f7l3gCQcZn6968i1mSL3
peMNavxiM3okNGhXoV9nv7I1HLmIhSmKx4hm+IMrvvd+XWxVBMIEhkTsw5xivIl02VWNEkn4kx/Y
xH82p0EAFpdPlbWRpeDf2qsIMPn1W2ZhZ4yD5EhU7P0+mPCyZVo2ewHM26KdW3vc7TYKp+4H3/Ht
7Rgh1q/X6wzEMnWiS14A9DdvGAXrdJw0Tm+BFFle+ASEIgiB/u//85r/Eunzrsj47yV787Xe8H/+
mzgeqsE78j7D4yH61uLe9ZrF+eMnfvI6ZGxZDcuGhEGoDcasPIufDE5Z/UOBt4nzDzR0GJ7sOD95
HSq+IXAqFcdGmAuDYzZa/8nrwDPWhM2BmhEp0SzQdv4VXgdU0l/XARbHmC1hTQKtBK4SZLmLHcjq
cP/Cf7rclmkYjMS2I3+a7gsSDsqrpicj89iNRl4/DGUzavSyIk8RGcFNkGcEsiEne2Fi4Ae8gtbD
weuhq7+Wtj5l537Cq3Pn10gDni0/KqVrx4Zh4IbMXdG1O2rQ5od+ANNVQB3T4kWOYqdbVSIaZVdU
rRy4uSGXCi6xMC1XMqYPwY64v/JErZodsdKTBjKNmlrBNCIdX6rYSm4NU0RwyaNeGr53zJ+sleX0
c+ltqUF2bFuMJKE7mDqIbcdXfVKK0urvSy2SI1ZilDUNHlNqZ+9UK3WsRZRKcMkWKnkjzR2E96L0
aud/qTuPJemNLEu/ytjsQXNIBxazCYSOSK1zA8vMPxPSoYUDT99fFKttSNY028pmM7MpWlkVMyIg
3K/fe853HEzFLqS058apPXcPYXHx9qUao/rsdZIDXZKA19j145Q8NBWCwMMoMv6+nCy/BmJuNRfG
VO8DQY3G3KEVCuUSUAE0Pv05mLHEroX4ft4jmcRbtRiYTTac+B1jqwlAv4UJOvlnA9vQuJN9S+wW
OAMPdxfBQwXdm7wyoXeKxbknsqI2N10yyRfQkRQlCBbBTvqFMxeg/oQxh4CwCWtTCUy2cEj6ZjiY
mdMmexd2HO6wqKMJU0ZTwEUeLyObGutMcu4p9BjIgsCNadlF9BsKgoIXYIEtsR9H5RWDE3qVnIZN
5cspIDZK07SbCTCDO1IY5hyCh8Ls4YscJG1MNnH/YlRL/S3caEkPOuumeFUOYDZXS91Xxi6zZ7Or
w8i2zF9VZ4psa5p5gB9DujMuhbFysi256RPKIf4/0cbVCOJpJPj1FI5lzESyCGKsExDZk494HGeT
nBJr+dCJugQnIopLnisN4G4l4b6iNoJ2zNCtL1qyMCMC1DChtedmxOzw1mXT/Gn2QZQflB13DuxE
lSUAkMmGD6MM/Mz1YHY0OP0lGipa4V6FEwSc4lUf1Lr81ThMGr+zEoDvAQNBvGxBjBfVsQT4S+pm
Ywg3TKTbPIzJEhMQ3joi26UNBroNTSX/yy3IgD1ZjamlG7bTmOXXRiuc6dmZnIgDEs06uvJBsHxE
9rjobU1EobmDCBrZJ7vUfbLt57ECdUxAsHlelniabyBuMtWeW6LPbsH2QPbbgq7uZmPtjulY3aFZ
tvKnJFBpyWDXYe6b5YI4NdvKS9QnjttKLGMkzUF2J3MwzhDWJlXiFdfVUrbzGZQ6Bj7G6dzeVTEm
BkqFrlDVo4RnyJS/4ysV5Df7UDGQPjlaHct2CI55U3X+Y+QgroFGmy6sBLmOu+HQadcy13ZhJJgI
mzke11PaRtXJdlIfd/OABWcmMjReqaWu2o2jgSw/DPbsfBA40nZA2JdxWtu9IJ6zqXtRPs+JZ19Z
MnWXg4IENh3GdKn3gYxI/ipo+0YktpGOswHwq0lmCcYUPExhDm77K3V1RhdKz4jVIm8K2rXuahWH
hGH25ppetYoIflXxskkdL1dHBMIG0YoMHpwVlj8lafLAiubn2LHYRpVVjaFinJTtTIk1iG6Armjx
iKINdtlSGd7j0HjgDJZh7NU260lvXvtK2I/LSFrBCjqjco6WrYppHfv17G1dgaIBrHDWJq8tQQ2X
O0FYN3GUSZXv7TSwv5vaA0o5L1V/ioQguzxTi0jXaRr13S6wxYULqiZGRJ6hqguHtwf0qcyuX4jh
nJmPeAXqXKJVB0UQoLnYH4R6c4scYuiLTWksXLTKCup3G69QvxLlUn4EbTnLVSNjnd3NzVKSoD1D
xGVsJvunAr9ViRpnfjRldOUGc7/qkEOiCJl6BPiA/+lw0qKYclyrThxshnS2CbhLr4t+vB+S+hAX
U3zMjfToTQ1kzHbpVjmZ1b5tE3OKoxLe97OJLffsMyG24ZbzZHrMheb4xnJLA7NxEV0BdzVecQXl
aAVSg4XYSJGT5fXedduW6jR9zgxQd9kCenUTlSVEIW+I8p+soVsHROZ9LpdXm4hE6UpFEPg4FA+0
w+lT2NN8pBsF3Nr0VtL17tKyfFNF84EYvbgyXPhBaxifv3IgsT+xkFeQb+9jkE1nDPDBuSJ2MOTh
hIjZqqtIc4MNnb7mTVCwuyG1Jhox3pXSJWVu8tHaSAzG9k7nPliroHtpvPE6lsNm6ODsyJopoBvp
fR+UFv602AoHP16zkefHDA9bR3Gwx9MWrVSJy8nIKqxk+D69eLq1UkKohBiYbE4jaSl9+TNUdIWJ
T9mZiJw3SWmJ96oy0m/FkAfarWXi94pwA1pfBD2fxqy1bsehoSTtjIWQQpWbiAPmA4ZeOpEE6y09
9EdzAJhEcISkycKu0SRdWLjqZMIaW7vYS1dxYZfh0BH6uhBOc4p9YdTrCD/iRHd4UuRZOKdOVAzc
nAuxTDf46uySmy3IexsbZ91a8bFXTnNwMcru8DUcbXdat9Q+axaoHQ5h40rLJduPM0SzkU+Lc+sE
ZNs/KNzd9w3pXXTxoi4052qjswHGQ+wByuycE7Nb/VwreOfkrywrd2ZtKsmBPPj4t9dES2YrbY5k
fRJK/xO5bbrxWfABIExvziSrc4zt7CkKuuhQm/JrHnOG7AIM6Lc3Kpt25qjrVz175S+v1NDGoTMQ
RLZYD4ReIuIXhgPwayxfuMDpZ1cvau0uxVaQ+3HvTpPzCAiFUkG2J0wxQLQmgw3ZsLhmw9wc9Nxu
ddznR2DWp7kp3BVc8PxAHC3sHjWaHxH5KJLvkPNjm0bY32XOfERUSOoUmdWnhbRMao0W7doM9qzy
uxB2Q7KtPGzppAml23YhJpokge9cgIouIFZvWYaC1eTNHdka0XXhE07f+BPOzQCPMk6ZK9Hab+kg
47BGQhXqyJQHp2FFI53Z0ncNgmoex1QTkZQsh3msgRQw6CoZETKY6LqJuXC0fPSYvN6L2XwxNC7c
xbfYiKSumzDNvUMvgmd/dA5VnH0KCv21iGS5blrYM4mAFsxJUic9lmYMQOspd25TN7lp8eGuY5IW
g1XTBk+C13I/xaLbaEG3GBwYrsDO+xkLj8GHTRC6jr340NJVBsLNPS86pHvOfOZVBjq6bAhrfit9
EznS3DohImkMotQGpLBqZlGG/ql998haeGR3jldNWg3g9rzQJY1gaeKHcbGjfVxhlo6qbIen9Bg7
47Wbeu37tBjOr2Q2PiYxLzsdpFd+Ye8DL13WwFlBt8/ue90FCCOlCBsM5x+5pUnwcYp43hqSDro1
mozl/dwK/TbbsF5Eh2Ue2m2fc48pjeEB5rnYkB8YMLi2r8o8ssPcH4JVUTprHM4ffWM8EkxmHMi4
/hhU7L9aSClOTrbcwpa3zwCS71BgUIhRncqg9PaTZJG1MtntoPCAJAqCeWPGzA+uHNLaz8Mgb3TU
pZijYF4zoRzcu8oDOTyT68weVHdr7FWKVxoFRmlUj3ElsOaWBAoQwClu6kXHO+RK+Z5dIF/3TbQ3
65qYgsgNe2OZX5TtX021Qb5zPraPcR/bv0REVGhe0yrqmmBk5s/PfIt6l+Z/9zYV3clQRs21T/VR
OJFNR3TUmwWO9beyMOOEASl/e2PQGMhwlMQvNPae2E/vcXjOq37BKkqV6WlKvGYOoZ/g2WIGSDQO
prrQdit3zSZ5qDr1yvrkH+daDaG56J/KFXtzGGyS57zuYY4N+7HAE3XwUsIBUSZY3rIdhI/4s2ue
qgZNZuZlPh4fHVzRgQk+0hQlS6zT9M5wPINczd7HYjuOhgF4UBjXoxEV6yAQt8DSW1Y1B9t7XL2C
/SILwRoZhGTxFggruQ+dEe1n3K7wmf0TJd6n44EsxjuFsiXO7NthWm4aI3rMA+c5aIuHOA2iF8sr
pmkXTK3+Yvm6VsJotl6WzKc5crDntqw7V1QxuJAI2cPvbj7naUx9Q+n8CKIm+mEtmG5wHYnvuR4f
xiglu8dCEhPj81r5A0SC7chIEb/0L8Tje8/u36WS9psvWFXh5TDmcofxTCgPT1SZNM2NcoRJxeHP
uKC1BzKiHt6bBetYQFT3mquZHIhej7/6mZi5jKzu/bBMXxFghFMTeSpld3bb98GkuBZO/5CQfL0u
E38I87K8J/3qLjOSPSepi3twIXOpsw+TCZqjbKbrRnaPZdOf7Xi8yZIecBfG76cUA8lNbkpjXcX2
g2olC1KHn61hm+bHiR25go/gEqg6amIUi0RkG8L7mBFXOehatEZLuhMEqmdD9kbxS8x1al1sXyND
fphaW0P3nyScP3pjjGC4l1euRT3M0D/5bkdS7dOuZFRGBPbD7JFIvpJQ1L9oz8tNks/E3kaRwwMw
pcUnw9D6NccTPpZKmKFS0yeOd3pilmvb5MuIYjdGkdwRQ8nuQw+S6yV0hiMTGwaH7GmVen111TsR
8+Kuf9OUQrtU2q/TUm7TwcNGhVl8TUBxskGlsy0s8z1QlwAav5C7RsHOpFqh9n2LopKP91djlN3l
qbxNywBERpC9Emt+ldsiJEFlnbXqkVnecGpJfCIsm8OthL/QlGNznOlFE9qUl7tK5PqYmppwRE7S
DzAabJJbhA9wbABbsfWCGG9qNXFeyyf6m3WwnAQD7dWUM2KsivImdsWh8EzGn40LSVx3h9lKGmLv
/c+x7BTi8ICvnTvqjgXlZBrtepH5S5uh7w6SZ+zpPzBYKGmi8kCZJI6eG0OkvDheVWYiTOhKFaIt
3mmHb0Z8AWs1AARApdBMgsuUvpuvkPmTG2F3b6rT0dogWs+N+ltBZGOIYWXvgB7Aa+oWPemn1Nxl
lxBrmVyGh80lfqVPlp/I7swttw/zITKBvCnmVWrNuHihaKwQ/hTkiE3q1VH9TvUTS6pl38w4cIm7
I8Oty3cWF3E7B2W94uRELWGOWEW8VOirudXJddPSanBLcx/DDK2c8a1Ll/ZoF5kgjYVQeaTE1RoT
fS3XpvYYeeeZ+rLz+AhY5yuFIaAvXt9Q6jZR8FN8eYqww6MEIxtGmlFIbCGFhAYAiwZ4Wufd7N7k
fVN/BQZ6vLhPp4/KUN0JJPUYMu4hh0Fi06xC2mtqW3pjMoRYvIaTmtmJ2emv56QDhOX4F0NnG+Q7
2lvZQeluOpRO0hETjyoUU3S2qmqO/U1C4lgzWNWX5VTnzJs52ru2WNf4kbI47pmqmc01+X/0pjTE
h4xQjM/o4qtcePZfyTMly1jK6ajTajw35nzVZm3x7rHsrMgOuo7NedlOgSG+Bp7bPWvQ8xgX3bfl
zFg+lSAmmEg9DlGefi3seVcVWh6U73bPrtdwzMf8gik07cI+MLg8idgh/iG/LBHyzkopnAiP7Uiq
y9WZ3qG6BuKkrgsL4IKQBjaZ3n3nRX8t6vgH+udbxNaXUocr/QiylmVKONvcF/eoV+YjR1tWxPiT
rBbrVuPkRfStDgnKoUypDbsJXusWbZyaDsQl1XNYxsVyM6mK8JZRxmcyzWYQNKQLEYpg2fsq85xH
OnnBeuyis5M5hAQb2RAaboP6xbkE5nn1U+sjoiO8HQuRHcUPbbvAECaeQ5Pf6yAcGa3IYGBgeBxh
k4qI4ZLUOmOlXCs+Tb21hEQEVC92O1p4cfCXFyNYEBpEZz9ZuiNTh3wz0xHZFHgvtxnJ8NfaJQNr
dtoIWluAAtOJWePy7lW3szzGUn4Posi2yHDYicZ8V/iSJzGa7wqfdIooiBgKtt66aKerduljbjGs
i1XWB/jI0BVSds3ZBUsjZ0rwbuxq5EkxUdC6L9t7qGLFvZXIyFnpwW5ddLO1TaitkW3rue7huBSY
A/ZkzmtuPkETNaQo9nW6j+ydVoWgNO2udJ6UHQqUytg6zFEMyFbZNosj/z2PKkwd0qUOr42LZyEX
ofSzFwhDX/1iiMfSmVDB0NcJfg0KH+TGU3l27VrLe5Ib92U+O68Y6pMNBeKTZzV4nTmE3sY9ngNt
+bvIGxTc59EJ8xpOFkyRofU6NLJes0Jgi051ODhTS9HNq7EyepfgCIrPKBRzw0+IF+KDhuaH9Bec
B3mOf5xLcWuUSfvo1+o7XZyU1pjUZBaXkcLDUC7X1WS6oIMLdIQu+kK/s4b7qp/gFsSeT8snmKlI
3R8ig/YZQl8CIctPb4TLU2UAh5AcVG2iDxzSYmKkXBY5XbnfsTMt+y4u8D4E4pQa5O64Hk76xTAp
ckucGUXYVCVKqrLPHgeZXXKcZwPwxyjlsS/RioRLoNNbiQ6Wcr0Rxt4mLsNduY0z/JJeF1khhx+v
JOhAh57FI3mQQ4Y93Nfim55hZoRFagbkL2cG+qJlrtQt8GpBGOdQWj/pPNhvbBaMXB0mzqH21Xhw
yw4HEm/xFjRWAQXGTN+V1bgb1+71qrKsdD24Rp6sZz+GxQtWKa72bWWylDQR78IqJ/CHOsXlCEHs
YbEu64wEaAUIxWfrnGo86W11Sko6qOA1aIkLh25vX9TGptUpG1NeKyrTKLPiEP6VtXKqdrwee+GC
RpCzcjdmAxlAgZu2Q8ZfTbWu0hSNzZgzk8PU0ud6WwxZfDv23XPtFw0BNMaXrzQkoBmXZjgS6+2v
qaiMW3vUjhMmtbYfYhWL58u09NsyzZRAp6hreUNIphlBn7vtq1WLkhC2YnDDyLGQp1WJyVPKopc9
ksHkoSOvDcoPsdx5po+ePWgSSqS44WGSkRW9emK+JrAaPoyX1lvCqYc1cxX2pIrUzvsc1S1xbKyx
m5KOGzrhqSvGdWcl4tBUoB1zIbvrkgioMhL162j5c7qOLEEHLC0uyj1694UPtBWZLllOwDWacVsm
2cmxWv3OcSPYV41Q126UXPvsHsSP4JNvK55EkYtHMuSuMACcjKzd8SSqFbmr946MSMj08mhflhDi
l7mc+Q/V7w0IyHmZOWvpVt22ppsce4PxKxPVS+Z2wcY1aL5SP39dSiW9jEwWAM8SR4W8x+pSWjN5
bK7ysd+o1FssWEXaSTYJR599bnt5sypFvbe0Z4QWXZqVrCsfuI2VHXLbAomXuB5XKQgOxmRQV/ix
H7ykQfDW6hjRI/HFvWeTc8NBg1hUq1+3Ax3BwZ/tnTGUdCA8jtk5lYE5bpU/wuw18+tFdZssT49Q
qsCQBwjvu74fYSlRf2bBfOVFzD+i+qFbgF/StSy3nl+3+zlrHhItXp2OHuloUtwrZlm8UU56F6vp
sUGxd++YVvqWSKLJKm8pNix/chWQu81VLqP41hBFYML7KtvHqF9kR4M7UEnYZD7C1TpbjHtndKfz
VEwJtu2pv3PaXHMeIBeJ56ueDTa83NvaZUIkBulcsDzzTUvU4Irgmdkn13iQezICuwgpUUE3ea6m
6VcuvIRCXM31vNKXlg/JN+Rt0KgpQROa9WjLDesPws2ZPMt3a466F/gQndp5KRYmZ+wvg6TY684w
kKUEmOamW1p+fIhsgy2TLmx/AOYwfwl6QhuJAmHtJsvEkf6ixnWKkt6fZ/EbXFq85YbHQ7KO9WU8
bl04VBdaPOYiX/bXDUCd92EqC+xojMeewYJbr3XZp0CI2UrXgvbrvutR+K360sw2ZlCnT11sK+xl
nRYfbjd9DYAaV0MAlR81gDY4CqpO9Z9FIdh5vMl2lh1bH55IqBz5jZ/5ctk0Vrps5hpkhcXCf2HC
kEm2GqfWvC3yLkKt2i8wOUk9C1O/OnDlurtWTPolMwOScSHCph+9WVtbgHHUjE1lzifPCmiU2oZb
fmoylm75lulEI5alflVKYSN+y/PHgqFhuQKlhg1OE4hpeXCkO5qcaKESO3SaINjXZmYl6yRdSGcA
hr7sPf4WVrxsSTcISD85xx0HjzCpoUDiHSK4t4eNovvtsqhK6+hxOl2TDFetzD6x9k7cVTeT62QH
s6CTFCZ6WsRqnEfjNSJ64Iq8MPdH47O7CnLdbCkJre+B7fjE4xHmdmKea3+AL0gJdt23w7LKxTQ8
SoJ3V1DMatTiOd3BlDweOtvdEw1lBZsFWtKJBThchOohzHjRyzAsjDSXXvYPhtFEv2JBlMC6bwvj
8jpPpNXJXvD3BnK1jZMxmEYeUkf6n2LgXh4JkY8MtckoduqNUZIvFGpmrctxJH/4ttUd46qgvQD2
YJJv0nyq7hy6GZ8JAuzYV1xlel8rNxnde5JP3SvEhwezTuUdqclTWEw62wSMiky6HybYn6Zy+S7a
EM7aqECfGV4QtrM7/yoDc3a3RGrrc8b0fdcvKpnCBIXVE5F1+WfvMPtZO3bVbxrPfSpoFXGdqgeR
+OI49MsukpB+mXWxF6gWVeUIbq67992St5aB9DUdc2yaVvdRG9lLh6JtO8MYpDtWt8VVxju+SWam
n4HE+ykpDjYcoF/LWsOllxgDcph560SodEMMpnXmhV8YXDdtATip9J/yerrPy9l67702vc5LcSYn
Fl3YAr+1c8EooQEY9W1udEh5lti/jXT34stMXOXMpcOudH4JRnT4DGb5PVXWm6/Lng2p/Qjm6VGJ
5tV0M9I+B8YKJvynsDaUWW8iEkvY0BDARRqzaU0G20qwVW0Kjr+buiBZjWBHg2aIi58FaV2oWfkf
SA8xEDPnqPrbvM/PjMLfTIczle6z50rR9l/6hVzasUzWbdM57SrgaE9BYPaooyWt74z6yMFZQ8It
EdqGAguV9llzMwbtW9aV7gGBx0gwoUv++aU/RF6YatiDQnq/dP8qbdIo7DPStRPPs5+MpTxVdnci
5lVcGzPBqZCmzO6egyFjz4kE1aehnXRIC+qnZBO1r0x6rIBu4Bzyl+0se68aLBLzOA+YiWJ73eIR
WPVZhH+8b2bm/7xie9OICb2QkclYvbJtWka9G/+yJxMMIMj5HB8WhxR2Xd42qksqDBLwHjKA1oy9
eiQD0O4erFZxQkwQrLEf0ZVietk/kymSLauxK9G3xnV1MIzhOiry4sqaWqiPE6XNhXCIQSHgMDtf
WFCunCmNjNcWNu8zGX2sXYKel0fcr+pWdmagtZ5pYLaeC0w6gTc7JTFTpA5HyVLFvKfUWstYZ7c0
PXLqJfKsOgM40shGko3uJRkdJObA3suQ/oYgg2jtUB2v02i01q2NYU6m6bufZ3prDbG7jRSWKhw4
l7xRB9pAl7o3Si1N6HhR/IaTtH21kafF0vBWrkSqzbEKBbqVW/dTrIKrmME9/UhZ3neWi/sgrs3D
0rrR64BV71iNpmRmED2oyPqxtLyLDGc/yJGmUmSpH4Z5HXjpoZvOaVCROcN5l+GUU/G8F8s1Eowz
wtponQZ+cZC8ezwF8X0v8mHmQgzDdum95UZjpiNmd8wJuFIiqp5Aw0CXMnLvZhyG58Jy8gdRz/Sl
Kj0q/hcOlMCOEydy7pqhbs9kH3JW8yeTqWKZxb69dd1+JPi+8hArpCa40s3M4apgYNgMOqStkXCu
yFtUN2284GSgeXKJnNGwCcTSEIRDIGoMbLgCDdyOHRsA0ZZuczvXRWydo9LpnUeOerAwN1JLi0FW
NpSaeYNlsAlgMHtsotlEnFL0+PIJyJjbnS5sY1f16OTDUfg+3pypniba5JqeQJSZo48f0lw+bbc3
29BbBPPqckG+Q+egm9zQNMy8ODH3XKIV64x3qlMzU5x1rYm5C1jPLYxes9ukrVc44aKlcV0jQirW
jvLoC/KmxnnYxLl6Ih04LdY23Mnr0Y3tL2MWNBMnP+i3RPy2z5mPKRPwGpgXHQ3D2YtbJALVNNtv
tVeX6kwGjDjA+kTCWbUwYlcBuooXxvodzshomL9je7Jvmii2izBXKbVF7QxLczsWwjnUywUBx2cW
9SbzfF2fhQnUZQ+hy+a0OxjNZ4kATW8SMoKSVZUaaIv8GlUI4peitFd5VXbVphUmG1xLMf8JDJLD
keoVah1bEclU03ywKYEHWDwZgzDEOozCghUH14trctSopPxaBq/m5OIRyyZm3xBtVPXatflw7n2C
b9mA1IJWgA0C2jHAawSeUMXe8sbiXZvz6RffApicZI25TNKA1ISQqkxj6w81zRDdVw5oUCei6Dbb
ucP9LxNADZ7PGfLSEzV/mQg2mmPrL3Br44pbjb9cj+XWiidP7ebc1/GJp5rDtkDhsVyoxv51rRKQ
qq0pLRYS3ze8o8BHhQ9SmVRKcTYFMREm1uzeZQVkQ9hvVvKzGIF+jAc7eAXIBhGtrqamgeRWWcW+
bqb0frBtXLaLLzpOo63VzisGv/0XK1x/jq0MLYAUUUI6XSxrxuMqYhoNPY/ayW3in8YWlvMhgqpL
WYy1N22bicNZWFhVUx/QwBGETAq2j9u5qIpwyLSX4lPhAKs5m78G8kLRW0Y1eatJqkKslqnXKJqd
wQZmoTq3C2vRZpySzMENrgkU7zGI1VWw59ojHlqaNO12zFcqEl3jeEmYAQ5W8UGvK8mZgpZmfz9P
Th9sOKhf4BSVSpIHYmPTcruMrXK/ypxl976bUjqiF4gRhKwmsFKsv3NkJEwJnKW8K7qRFdpKqNS3
vVkO88Zth7klJuiSFeYaTkqhbPUi/W9gCygn/yBsl1xG27MQOkqbcAIBUfPP0lgncVTVx9V8QNZ8
ZPGPfhdO/1v61/9S3PonCez/bzl8ROD9nQz2nH5/Jf031NnvtPyjGPYf/97vYtjgN5Supg/UX3jS
tH2Pu/O7GBaRrJQE0UATlVQAlo0M9Z9iWEf+xt1CBE84p28RLIlG/D9xpvI3mGe+65M2ITzh/ns4
0wst7Y/PhoDl5gnhO+BRLQ/d/QXp8AcXzSAmhr9tA5rCUu16QHdwWnrnpsqzfI3kftgC1LWvEx5U
jIqN3th6IbynRAmC9sV7lLndY7xxhisI2c4uX+hr9fEnj/Krry44c5DZofLcm8C7TBaimh5tfkYl
i/s+b19yZGOYLn3rkNeULX5Wo3eCADxtatJDLab6UdOtYlWRDVvUa6caO6QXBWBxYwDAiijgMu+W
hzormGygJkJc4pdbH7HnzdzA4/RHhWhPJLeGwSLpC6yquYleBzFUuuvLMtkGZpnsInS0904z/NNS
8G+9GY//F8rwP708u+/q+kN9d38VmV++zVdVz+yUSf//SKrNBc37X8vHH4c2B4SedrCB//jaoOPk
v350/f/6n573m8ek2sJhZAr5Rw25ayEuFxJeIHhA5qMB6u7/fG2s3yShNh6vDszr3wHB/3xtbPc3
ExMCInLXZcIu3X9HQn7x4/xvpxB/3Za+TboORhX+wUv955dmpDABrI5A2apbCLSOMxDRHpghgx9y
H5tkOP/h6tz+/pf/RzkoiKpl35Gh+X/4PLpA/DLPJGXJ+8vnWR5ilEC5Pm2xxsno6EfL2jdiQDJ/
/zl/saT8/sN8Og1EvuOIlOIvhiAra/zK8C1/Uwg9KwA9Q1fsGmjZ133MqPAqY9afhp6MAxoiuReZ
R2Tads0cLkL6+vdf5i8rE6ufydrHZbMdsorMf9j2/7Ay0R3EW+B6hB6KJQcKYMaPiDRKhozI8/6b
z7pcwD/dUIoNbiToSMlmSSjQn28oXbWhgf2EmlJrzO5lI257lxyMfgzUC9VlckJMld4a1th9/f2v
/It9kUvOR/PEXkCXNjSDy4bzxwWYtYmq0hsDAiPMCeOnk9z1ptdeeVPFiBqILucC4qr1cYzG7ibh
OjMMi7JHpMBQnETtoaivK/X033wtNph/uSIeIVDkHtqmgIX5569l1mU2YpakT00JtvXzRO6Zuvqh
fxEoBDQeaPTpYGu3cUqCyaDp3Rjlya5x2M5OBCLh77/Pv7xxXCXCNByu08W38dd8zVKBlXUZ2m+q
ZWaLyHBKT6BE2iUIJzVN1Ggxx8O//8x/eesun8m7Dn+UF57ArD9fgl6p2bOofGlcUC8WBQ0GrwRV
/Pef8i+PHnIfIS9LHXYMyTP4509RFL2+ccmPlBSNNhr6sU/uSHdB99cmhvrShiJ2Y7RKeUlIVF1z
+vvPl/9wjf7x4WdRCYKAgF+XQGkys//yOzOD+UsbgdJGUOjZAe58kxx6zqLIC9u8Gz4YpIh3vVju
O8qE9MlBA9+egzlAIk4mRPVRznbxDXAGnneBrqfc1CIdlm3i4/ZZR2mXFujDbeQ5KgWvclMydLiZ
smZKiDFA6FzEtLqeZr/37qxpduRKObH145SB7m+MTg2cebzWiZ+yVpOgQyO+Ec2GzM/ZfRIcjMEu
SBwLyx7sc0cqbQsDZS0bIC6cREwLtY9pB+e0lqrfGMy4DSgNS5Hi5/H6W8YZKZd4Jl2BDuOFt4db
GUKpRdNigD3WSLXvGtfzbhqnqJ/tSqZnyfmXjr2mJxN8qspzEeGir7Wx17c17IPbPikRwyOPmUwE
l2ZP88e0LjTzujSdn0jwox/GdnT7/YKZiPyXxoRxMuOHWRuuSr4aEZN2ayfUh5sOYzrJBxNjitVo
K7Q3vJWOGU5zb71PDlk6+FWS5T21+s4A2TEYmlnNFC3bdqr7t9wJgp5VAzseF05kb2gfNaduQM1I
uKhB4/VsjlRacKEM/+QB1SxXU93EdG1pdWgaeOjkTySrtf3JigMgU4URIIzNFku22HRE50A+Iv9s
50WjY+yxyxhbBUt9vurl5MAq6EBV1EkNSGOIJIPTNqqLfcFZRa6i5T+4O4/lyLUsy34RyiAcagrp
klpPYAxGBLTW+Ppazszu5POm061q2JazsHyEX+Di4Nx9tlBxvqnajqxHRak5bQYwX4IN5zBwv6DU
hr/QSeF/t5RFDqpEZEw6aapZ9AQ6DQ9WVjDkYdXaGN1EqliKrpJxHLtrpSCJUEgNkfhrMRtTwIIb
fur9XMWBtEPiIZkH4H0TdjiPZ0pAtfp0BFYn08sPOZEPviiOny4RJbWB7BCoSMVuGUOoPtaiU4Ra
dyb0EtC1JeKOKgmzB/wF6RB9cne0FEcSg7GVOma11aer4EMfaHm3aTbVGHkP0NRxUeGsZnWCmZCQ
3A74DRLzB86PKbqZMGCTk8QtiXqN/EXNoF40LafVHZI00OpEYnptNysShSW9X5FaBZrt9CYwPoph
JdRBFInHznJDg/1ag+w4hpYR+iuW9Pt2DLabOWTu1lelOoTYMhVRv6GUCqxlZdYFYrRs1ZEGtWTv
sdJqs2/WaZN4y8Q06LqRImz5ZIYru1bj1G9pYjf/IZUFqmygSEc3h1CSX9iuWrefo6KQdh1iiNKB
YgJFaBkB83wKRju8xZCx2eCDPoa/SP8cW7CwKVDXkJK0wh+MMX3FaDzNXLqgSfDNaYlg3OaVRkAL
LEDG2WE5ie6ijDi0cswdkf5MIqPANBkCPwzRVTtiPs6AXigu5HWTZihD1AwaJTzyCLl331WaFXcF
spSiRjlH4HRCulLHEF9C98KdxScklX2QhVKxtcGI4cZkkNgIHinDEv2OaLxA0ECCIfdlTYBojE4w
w2tkcBjdBqTFzbX0O2MkvhmJfMBCLV1J+3KJmrcoSRXFzxYcGn3oA8Jfjimwd7VmJoapBnNC/iE0
4XgVQmLCKShRhn2GcqJ5UUO9FteAjUHkxHmoaokNEQYDLARnOWZDPDSYSZAM0vtCC4X3NteM67iI
h8kWFmnAa7XEdMkeYzNh+luuYjLEFrXFY9U4FrIgrTDBwh6m4XYEQYY/m9GRgi5JybzXk6zL8cAe
y4eFzGd1Ly9KtbJCkhICpxiZjdnkUWUVcoaqyrx2QsqD0nAw+/2AbIDZASgmdkapQt+DFVj2fHTA
xteONNOHGfQLJuSsCH8oyzhO6QF2Xl4VycpvM6U9BkUXtdaT4g5ydygqwwvNNxRzvVgphUsZlrpd
XChFQFjF0ghryO+QSRc9j8ptFYFhMxSRKTeI3qJV6o8CMi47jgt4NHIvCzKmWlCabXNVKtFeqYTu
TyhKRXW3KB1GQkKY6reNZlaLVXRwIZA/1tqhMkYDnv0qiEIEdFF4b1RZL/u5WjNixp4u+SuoFaOw
oA1rVJyVamBrC+p+EOOVvkDP1AjiALdHcVbtJoiprafG07Ab0wp9Ut5VxHm0w6x8wJ2AUtRnjOqt
mOqHBVhGGBPzj0pfDyMxepjgtDJieq1giWmQ4H+HrwrW2lh6Ip8x4edPbRmLToL953yt6xW8gzmo
1fi5I5Kr3NerXDgq2FL8+sLMhHU5mhC6DND3sC3k60xg6umscEvB/FaIJSjjq04ZTQynCc3AugYe
jyw7SEoavWWQOR61n2aYoCNQ666XXvhSdANjPVPXdmXTIMuwIEl207YZ46h/UVRZTe1VCp3Uj6sj
4QmJYb7JtRX8zXysu/lj1lu9uJa0EKplBycd2zi9LjncN5AX8u3EMLK/BhQQ8cRg2z43Fd897JCQ
O21iPc5kTMaT8chzC+fHLlILcsbTmjDpQo7bG2ZdU2uNtaTE2zIX1IPQBNns0CpkmA1HeRzem4IQ
/sVrJa/3TamZnSNPTRcCBlZZsk17MWyxjR9r2G3ZFLUvMBQLRAvmqhhvtHrV3gR6lkevvRQHz2QE
Zsk6qyfkhQGGlsgga01JHSXilX8uw1RFjZCKYewZi7TQGsbaXQcMuUBeawLdE9NjmAmOR8b13JgG
dLelCilflYnOAqRTTq7Bj7MXYpwQjahSS00J4ORXNtBrWuGymPZHRzMDQl+ywBu3ysGs8VLSK/MD
SHJ4nNKh0NxWMI0b3nz5ly4m0a5ehDays0mbf8vMRW/NKkk1SwiU5j6po2ThTLjUV0mg6dUOpduU
/VkNJcMbU4MA0vVZWO3HPj7KeQY+SJa8RMIv2L/0fD25T3QhrFx6HRlUpK4W511z36qReDgi/mgB
BGwCdxJAMwSOpsuxjJQzDadABYNrLIUjGMPi0GK8qOqczaNQf2ZoOAluR1AaRmtKiqq3JiQHkaMB
/LVBTzvigw+N4zguMXGZbGJqgc2wF8df1QwiCac3kQB6QU8FwxkodaNDx6Lgm6YP3comgyeGmpOs
xIK4PFNEzyznqkmtV6KnDL1o62RTPD4IMA4nF0Fu+pecIKm06zkvf4+DsbwkvYbFmMonr7TYtZLG
+xLyg0KU1I9arDfvZTkryJE7WXrBVQa2BaPL6BdHtao7hAvdGRZi+ag3t6ZadhWRc0GaOFo9ad0z
+6E1fqerRq2wn4NxtaF3ZP7uNtDNaVQTomhI6WhXCZ4rE4j7wEfcVGGfZWpUvtMalVcFIxb+P4MS
QcBZZYqJWDfVop3SE6vS2WTBiLIj5UUQ+IuB0xEFDQuXBo4dfTazg7BA+qHKMM68MNchKmNZjOeH
SibdHrPP8U1Y0rj34rHvH4W4hkVr0q7+EmIZI8gawVfqRfOUi5j1z+mjHgQT3o2tMhk2ElfsUVT6
V1yogDAiV5dI9bbyueuvE1BQ2dKIMqKqaqPGiHHOIZZWAhwni2NX8EdUkzBzYOib+5kbaFpiPYmE
RDLyVFBtBmSsqECimGfkKeU3z5WXIYtxZlmalfIWNq0Aswp1qFvgsTbacsQxBJpePLzpq2QIbVE1
xxT9UwxPEstMNbNy9LQ6s074Z06X6U3n6YCvkVOUCU5/taFMv5mt5qIdlkmieqYhyLcFhIjEn7Pk
KL9W5qGxseThq5yKrSS5s0wop1OJtf4hsk9aG1vHuEJD3RGDRMjOUQgWLrqGsr+ofqtxae5XgW4G
aBpVZcTNdSEKKYF0XTlt1eq3jIwQfM5mZ8SMVaTuGTMlXfeY45UE/yIe0GwlZzeVYzwg1+pL6U9X
FgzLykLE2KWcEjNZywhQUfdp3SJuO3wFXkH7lNU64D2+irpI/6vKCSuQ6momFisxpZtexRIckmjM
/kDnocFKq+ArLhF89c1cDPNfTO8oNa2CvN4NwxrGq7Ka5OfO1KfRMTqhHxlpxzNTlzzW90sJDcdL
9DSXtqqpYPepjdKI0RoGCtC8O4Ncd7TXrYwtrIgqFFdHJR3cAZdqzkzQbAvoFEhv6kWsO2sygbRh
XYnKitmVjqB54uI+imUh9uR6HAU35mAsHqk80TNQSGS4wqRyiIXzzo6qm5iZcMAc+11JJM6YPVwm
HSi6H17RtMNtKsZh+VVMyYAhO+JkmMxzAu+pbuUFId6yRIo/d9gPOEpT9O1aLuQ6+52rWlh8iBjG
ZRtNbUR1jco6EtZ4JOALAFNqDL1CVaLVNfUJFr/KP+DT1aVD+S/Tv/8R5P3/5zBIVsBmfgC139FB
nMDZ/Af/tkSR5f8SRQBVHXD134E2/5oCSZL6XyDZ/KPCBRSRec7/gbNlAm3AsRl+ijDeGNCAHf0b
zpbF/2IGxGiGpHYJkMpc/U/w7BNDFAF4T+d/4H3/BJ+GUMJ8fRKhpe2l62lv3ORr+QZCsbbrHgXv
y934BsQ+Aln/gZn+7zX0E2OeFcP/CT2CtNdu+6voyRo94fXnv3wCW//nT5/AtrpJ1CcGHNJe2et3
wX54LvelJ/4K/64ueaB9Wtl99+uPq/qCQgPo67CiWnHfREN60+koRvB5aNykbxq3Y3hfOrnZTNts
FNaz3LabHr+P9diKMKzlPkKTAE8r7yeE5mNCCC76fqtWUVDUQRo7Mg7MyEFzdT3XDdpVkCDHoIf0
usQw3HElt84ik4zaj1A6QF9E3xTJF9XxoXS1KjCsvmlrB5lP5EuNZjwbElbPcocMTxK78u9opprN
YWO1LmokA8CMIdyRPHdMBGsoJIoaOnVWNb6m54ciKsigoENrC/Tw0MlARjWiB/poTZqXARVZqDcM
JE03ZAR3I2biR2eopWIlUZ/cy3GtwlwwjfuwUVb+0JMj0NVj91sscbIlejP38yThQ2jK5Qu0XWXX
0vn7ctkVLofW9CpoM4R8el76bSq/p3hH+R1fHjqtVsKzVSse5gYVtRDG4y4zm2pP6UL7zygGajR8
6gBDCCQvufGhp33pqKtMtPMB85ORrOsNzHB8sRW13skRwa9yMJKTiNTFzslT4FvaAOQEElZ3Sv2a
w20/JMBhsAHz2v95r/4T7v3PVj0C3F/2UQ+btO9nturqEK81B4BA8WXMnC9g1vL39leMOv/59/UZ
H+L5+Co0dO4ACIekd6cbQtdgxGxN+Nl3UbFbWUQkoyeHLuJIjRXF20KAN3H38xIl+cybfjIzAEMb
gmYiNU+X9gLr1HegsmhHOW+ij9F3mnY7xhvD3IR9fGHd527ryfjahH0alUKm7HNlJM83GmS7m9PE
buDQWJpcy37QT1gCRBCbfl6lfPzT31WE4+q/PEkG9rVqCuayN3ANN8P2YdRzd2k5/dbJgamVW+Qm
8Rn4RYjM0LHLfgWvTdwI1uS2WWBW5T6NozVKz5EU0A/AgRYSzMf18nUUqh0V5cK9ORbY737oieub
3nUQuYp22Wc1JNnhdgQpR46Qo/prd+rvXl5fuCP/tNX6z94++YpoUC8hxIXLPsFuv3mASwW9R156
60Uf0QF4sMus1HBL3OS3Y8bs3iZrun7UhZuuXzf5PfaCP/+SM7sBn7B/PJq2a0uU6sK8X/kk1vSj
Uyh7rfplSqVrjpufr3GMoPvutp4OYyVJw7wrS+e9YuHGvrsePGE/2+C1V+kBcZCH2MTON71T2qMr
uqGFsa432Ve1Y/rmbe3d51axmd178r+vtqCaVr+79KX9nNh888SPVJOvW9NAH9HDvp/3kgF+7aKC
k7RD3hf22DrlX4V+WqO93MIqtWLJqn/9fEfOdRHaSW2bZgLsFmjP+zC2e+SrQFUTUzNEIGp7VT4W
+OvsNCO5wGo6V2a0k1LX9kLetX3FC+iH68gmRNXCSoBqqmxD79K9PFdQtZNiNsB7iQxQvr3m44H0
VGyafWuXdrUO7s3HYj1sDQ9nLjc6ICHdJP9qoiFqhH8wf80wAyi+DvzPWBXDgv7nEzQZhJOW2C17
AhCJWn+Pk+tEcRvDG+kJoqtxTCAMPkAoU+LG6sXUwaYeLTLI8s/P8tP687stdFLdwGXLIhjKZV/g
dQZM82SI2pWirDwDa3NDZFKibwYTUdRbiz9nSb4s1DcvU1GZQ+p2OEW7Mc9FHUn6695xssCCCEF8
niKGejWVxiG/xBOnZV/Nb8tRNCJqDpasXtQMnoLYqW43Rr8Rkn1b3hnFA9gKWDtnL8Xuy61QPbXi
XU+ARKHcxupzAvE7XJ5G8CPRuJX5haX0mdIOih3eSfO1AiQoaKkzxx8IajE+2QTLS2/4GQY2UlYe
02kQtCe7SAi8Ue9cpWaObTgGQkQluglX3QbNshMXOmjzJmwPXaGtJxVd53hHuzNOB5ifdgWZVS1j
HhSmaqp2r00SZ9H+bRr4zLXj4iIAvlLG6COS+kNdLRcGyPKZQqSevHamEWddv1B2DT/egWeJh2wn
rdNdH9vFjbTu3OXd+BD306P23B3Ge3l/MTns+KZ9s0nUkzcw7uehz7Fw24fCDeLfDmorPkzNBnt5
7alEldiG7gIMy52a64OovE3y7c/7Uz1T4tWT11LSO9Po8mbZw/8+LApnfBxbTMBUq49GvzGGmwUA
y8RXfjU8FViVm8iAj6ioavir/iFsa1Is7ginKZoWte1sJciXJv1BBWfrk8ATpdpLUkZUGMO1Pc7l
bpaHVkUofctsg7BgH0AevS1zu3FwjRA3nzE5UHO3CUB9I2AmmcWujlgu3EvBNkTOF6RgQ3tRuw56
t1LuoxHwp1zPq9rVYAr1Mg0rmF56idNy9itw3C9fGhSRPABj6KghfQu6SHTNJDmRBJ2vEK2W5OP8
tUvX3CnL1LYGAmFdBfI9htPkF2hLZ7aHdtIPBGMeM6rkHW8xaMTmqRj3iiRc6Grk4/b+bvOdfOQZ
fuH/YtbyPm5qaAlJtCCuxZ+foWuATN8cPBweVK+UxGNmwCRvdbK+tvi/mKx2hP69wrlRzti0Bmij
J4FQr9ugBzldmY3N8AmQBqENqvEy9RaTPIKxQ5UCd21iCzGg+UgxuRwvLOfcao77/MvDWnJBM7qQ
e0XDMg9rg49mhDAlnT5+fmHOfVE+Mxq+XGAysh5LMl6YeTtemV5pqy6wtt1QHyT3r/A79qJtcenz
dXwLv3s2J58vfP8l9HfZvI9Cv5eCN2OluWJ+y9krIFJ2vMPs0Ro6B/3HqtmVyTXg6s/LPHcbTz5b
cTRKFaYk856sNeSuKMWsUrhupku9tHL8Q9+t7OSlAg4vs7Aw5n3u1m+ia7x+tJvR2WAE++TlW32X
eLAcrMk11oV1I1owX50Pye583el/pb/4av/+eaGfiavf/ZCTl0sD6jex48InSzqsxo+59KRyzSwT
DfpTezvEnubrO/iUFk6evrAlziZ+SA6C6DfgECJcLUv6m78O4RqmfrTtL7CJ5DNP/pStN4RNSDwq
s+FECpFzvKXGU5d4+TIQ35OmDTYBk23WH8pVPfpqtV16J458eSaW3uQQj7Glo7akK7qzfkCQl6uX
msXjbfnmdq1O3q+a+TD2Pjy3xaMeCO+9N7i5Iz9rdG0Xnsi5pZ903fgVL0s+aGz6PVLw/XjXHmr/
mImzS5xibR60l/omWcOKsnuLkfCT6uDB4EkXzjzy8TLfrfCkDQBAFItspoLM2bMZ+R3BFWRJWerK
jieOwP5SCHyTGCdit4jdd/WBQ0PwtBCgggYDHz6rrW9XMSQL1WlA1X+RMcRa+vXPd+dIZv/25530
CngKRvlkqPM+CMidEg7ddad2V8u8a3BDGh7R45eKqzCBjwaUoFs8yBpXRZ5V+WJMwok1RbAPval4
Ksq1Skyr5ghoeLIC56Dh0KrbMU+J1Llpi6uoWSHaTS/UsnNv/Oq4oC+Fs8CXRMDJet7jAuggkrMp
XY5q6Y5uLQ41zGktzRaswOms3A43uMBsNMdPN7G92NWWs4HV2dkF9OjsQz4prIPUqjOqc9qeONo1
2uTrBpZVG0FnzrnGn8bulauj8x7CM7fKVTxt9zXOXUmHBTCmYMwxvDB5W7BEi+YCn+PMiuDiqxon
isFZlNtR0G1xEJoL5fiTvfjdpjypx6mg44PcHF87eg+blh8fAQHe0y9GwoQyWmRXACkWV6L+GGIs
he/MtP15w50DhT/P7V+eW4c12yj3AqDwdfCILPxdWs+vJXEgV4n78yXOpLhop4KaoNFH2Uy5BJEt
4VX8pHj1HUOzbeHP68ppNouXv2c30k6zuifhoN2Ufvw42cOTucUq6yq06cW88MCRaVPeG5f265k6
oJz0RRH2eAJ2EBCLprVW+0W9LQNbMj0w48qpsK+izXVn4a98I+IdYAuQk0IHX2zVX0luc0gGzxz+
ivLNmDraiiHWrTFZdb7FA1DJ6Q8tvKnJ9MSa2WD+9frznfzMXv1mn5wy6ZUcAG+AZ7XvbdXLrmtf
8jjAuf1j6D7zFfUnf+WJnrRtd9mfny957mB/HOp8fa/1RphCDLulfUKiuDXty13mT96wUZz2EDMi
9TqL8zUmRJv5Bv4Xxiy/fr7y8UF8t9aTQj0IVYbZLxfWtuoeRMSZ3GS9HPQLXfe5jf+5W79sfFmE
/1jW/P2WXr5xiPm6g7GaO5KbHGLn5zV88r+/W8RJVewKeL8LXuZ7817AZYBD0xWWZ7bZWNqL6JSb
8Ca9vvTtOAcsKSdVL66DaBiOK8L7o3uY7mE4PQt/NGCtAyY1xqUhz5nm8fML8OXGRUJajBWeQ/vw
qXwf7whQ+jvt9bV2L36UD4LfestTf39p/537IConnWTU45wvVVxN9gWOoQfcadSPrN8RC7dgmigl
9niDw+RmSixzIRbbWtbDHb5r+GeQAfckbdLsFdtVUA3xJuBE52G5M4ZXxnjT85J3lyr4mYO2ctJn
5n0gCsoqkPbjdkb6Xspeu2hOSBALNq0S/6B89MNNrBabUttBR8Mu7KbfVLk15l55oas8t9s+m+Av
T0Yay6mNZe5VBCEXIfR0K/P1uldx8+hVcOXreD/VOx2adExVvfCefgIo3+zx49j1a4WoMpInkwah
NrGC/dEsxMZurOa54AIjYCnNF/ZQwfPtPZlaeW02B6G8GTWLJOfgSR7vceVmuqLjdPzUV558O6EM
mq2qdvXaG49JsakX594qeUWbHbY4s1gKKVEAeeZ6atc4NCHHC4/jgz89/lU65XB8UklixwilY3Z2
Hd6VEOAVG/O2n9/qz5V9t+KTmmhIK0HLsRHdD07qwuz0ZBeZiVd5hUP+pkPgkRXdzZtut3LqfWdH
h84Xd+rN7L9lbvX484/4fKu/+xEn9RFv9mmIcm67SqJmZY0vs7Bpcm/2+7+w+BXJBXdzMSWr743B
Nl/fgVaM6+aRDiexc9kanvCnuKow5eYUj7/efqXbrYFX9cPPv+8crnLMLvm6LbBuVnV8sigTSKBw
i9adsXlqLewVsTp1iaTEgWUHGKGtLO1Cp3H2wZyU23zpI11Fub+fej/yZqILc3fAsVR31OOZs1rZ
NXqG+wUzEp/rqtMzcDimbH/C3pbX6GIU+kB8gK/x7dWuiksw8bnm+HM49uXFPM7T9FTkd6lMMwg9
8J8kj+LlDo5sR3wPIo+ZmPVHYuTROpVrWJVfu53zOLnIv+12E1n3Pz+Vz07hu10j//Op5FVWi/2x
eJe5069lvkP2spVzBzMPM3KMzTEP2TJtUq2e06vVOvEBH0hEz3m/rkNXmdf54iUv0o6gxOl+drX7
/Db/G1xpwk2VPMP2dy81aJ+579/90pPCH2aTmJrHr1kU/Kowj2sPRzd4u3VkqHPKVomcDIrUfeQT
NoM+JToIi38xvfy4Yb67+Ek5F5UK7+Vjo1Vao5tfpdvS3qi3ruxk7r1+6SR8vOffXOSzy/uyKxYs
MWC2cxG8GtfDHpd9f1lXbupjhe3iZHVoruKb1Qtxq4fI13zDjr2fd8G5d/Pznn+5cq4MkhEYXNnw
FWdxwrXuoQy2lS374Tp1im3kqs7P1zo3AD5VbK0gOSTF8YARX3Wb1VZ1sodqb2xzUDXM7R4KK/bJ
jN7SCW3Ch8oWdqajX7j2mRbyE+T7skyZWGeYQsdl3krOA95714GVXd6hZ8CSz7v79c+HjTY0I39e
8Qg2d//o/uCavrC5dOvOHQs/v/NfLjDK+E+1xw3SeUSh8GVpfaI3H5ALWKIj2RGna8H7HV2qnmca
u0/t5ZfLhQHWbs2Ky+HT7mvbh7vFLpgW3uH7yRle8q5TW7sObcOSHYzR3afQCWzjwsXPHMc+p5df
rp2YsoHyiGuT+ezmNkdB91LDqpxb10kl6eY2MbTjc+o8rL5W/uIZ4I3YS7oEJLv5XeZgTOq1Loyi
teJJFnQlvuQ3mtW8y07pYRd1rR6mHXNpsCJHvLA5P0+a373+JzVmhfF9l/yrixDdwpv2/RPR61sE
U/tqE69hY7srn0zs1G2fJIuv+d9yH1z3Xr6f3M5fA/ttZEf3ZY9IEndcYyjuXSpN54rvadJ1VccJ
nFhumXS97EdX87GlvK5tyZksedM6oT1u9Nv6pjokh5/LxDng/TSyOoVuTpAsV6zw4hX160TYLtaN
EvhRCx3JCdt3ifaStG87dY0VjKULj+HsUk+aOdQLWJoi+NovH8LL8sBgCxSo+U238D5AR7iucocY
hXmj3I+b1a/6+cJ6zxwYxJP2TTLFqmuO622c/G7+uzjEq7nRcddJNhw13rAEADR0mks3+Nh3fbPd
xOO/f33D8g7ET4drtHBW+xMo9319mzIHzKxblSwIp2LcYHUNAaWO+XBhkeeuufrnNUnJaJNM4d7O
t+Y1fWreetHvobMnLLcA2SzlDeWWleo42h/iSz4u5y56cgweBaXBOU6FOza9SeqTiZtchpnNhSUd
i8Z3t/GkgeqEJNWxjqaVQ6ALOfwQ3hH7cFjdiy8NL8jTz5c5tztOStY0ob/U8HrflzNOhauJuPs6
El/IoGpt0wj9siJss5ouJeWemxKeRuWiNKXFS7he/aTjxXaFM9tTfUiuU747Tv/QrNv9so03jRX/
hUO9rrayx8jK6R4jTjY/L/lMBVBPA3SVOFkWoWezjH+JvTyANikvyU1SWISOoFL5q2yru+YqutXu
/pcXPDm4mhMyUbzSOKFcmR9m8IDnFBfSFOyVLfWP/Czfx70TJbb2OwwqR7oA4p1piNTTAN2o0LMl
NthB18N9edcd73H7iMTbyTfLX3Mb3qPjZGPtSjddLA2UlCDxx3L986K/fzmgRP/zjewCadUHGXpK
XYzscbiL6qe+vRTyfAYsVE8TcuvRrLuJvB5YQPK228RuacNuOp4xAP2j9/d3JJju4h4/V9WF+v2J
Iv+/L+SR2v2PupYh15wxXeZVuev2UbJfQaIkgQqcOdzJN/kbOlU6S3u8Fp+DZ2ywDZyDn+KNejeO
a4THMG7In+EErNnxYfqrPOFWWW2NX5XqjM+oiOVddJtf2OLnbv5JZSqTJZxmnZ8KAcVNH+IL35Lv
21yEzv+8AwJhvGbf8mc19SWovEx/m7q78BU1H6Ex0uz/vHPOjFLVo5HM1w9IqBe5MH5Wvo/4Tr6S
Noonq1ayIcQwcIsHRba0B/VgXKNsfcRr3uKTAjZ8VR9xiO5QegLz1eTS2OL4df7uqZ80T4uJrXnd
stNmF4Iw+yuyRTvzVD+wNOePYuP94cZefeGtOUMeIgz1n2sX5rg1porLkangxhzP8GvwsE/zNOcG
3a49uMCPjrYdHG7F4ZLpxRnwUzVOKlQ2tytBn3my/faIoMlkkqxjIu2uIiKTdubdsOt9aSe/yg/C
Ab8VZ3XbfLS76K26pTfkTHyUbnviS7fND8315Aa7VXjhO3jm/hvHf//STazaAVtlJMV7tXvJDNp1
aD8ydLtEFJmMRReuop27zEm5wlxZDdGjSftMgyIXpYQNGMKBWAc31T8CbbH0BFHwtFFhrnckKSTw
tY0OtKB8bYb7ThZcGYqlccR/+zXhsRuASrtLf+l5ZWHEDp2/s6XuKu6cLnmsgENio70VIDMpKV75
0a+V6OGlYhfgmsFU9EjTVU9Sx3VieObqdUjdsTA2gSi/ZwxhswERwDoJn/A71CDxQj2c5rcmeWik
baCJT0i9fQSAx0TGCpXzNpUCP8me0/o6JVlVETlqYD0qYHYvDLjS/vzafp7evnlTTn1ZKnI3pH5s
aeU/ViurqhzhF5L55r7byr2ff4gEmoxu+Xzhauce2Ek1zvtMElco5veN8GtqHMTPLjQXa2ZWmpFt
Vtxo07o9ZEhfmTPWm17I8I+FgILTmez9/BuOe+O7BZ9UWbFrkKUG/IQeUeGEVDLxsJJZd3Vx4QJn
xnCk8f5z809jmWftzC1tvMEh4Wmd0AF26+EX0Y+bj+TuCNhlvrwTHqBN/byoM5CNapxU31U+Rk0R
9nS1/uy2V9NO2iX34TZypK3mdT5akXlX+D9f7Gy5O6muGabYS6UjTRjl+UGdCb4Mp4d5OcZiqY6Z
HJH15IowAh8XbnuZFZdMMktSfs/HYNFOWVdjb8eMXLrmbQU5NNYY3SJf+fnXfY4ev3nAp7MWTe7U
rCqoiolBiONGxSv36MjhrlK3PAYKEtJCpsVYhlZaI98g5XRZiykxupiqYp+3xZu3yZ20wUUX4keq
sBe35RjZCuF3iU5gqFNDiOrrGe/tPVyPpHtdKe85t53JTl29/LyMTyD8m2WcKr3yYlWv+lkB8qBH
Oiiv+lq5J7ALiNpR8jet3Otg13YQ7fnVger29zCLJS8X7OUxgDV/9Ge18gvv7fH1/O63nHxoagJD
0p7coL0xvzfGQ49t2c+rPNObHGPKv34n8LAv8SepOFjg5CxtG4B1qXga1E1rPqKpdfPG/flCx1/6
3QpOvhR5AppKBhfj3BipTiRaoyK4ib7r5szPokM7/f35OufqqX5s7r58+ZZO0BISaz5Hutfle70d
H8Nb3c3ecTV5Gt7SC09EPhaT7xZ0Ukkhkrc1euHjC99eNftsg32AYzh4Q9BtaNBpOBkhOrfEXfWI
kt4Rny+1HedqjX5SQQeIEbkUcenmRlnZA1xp8KnwTb8r1tNW/lDeDTwRVpdp/Oee3Uk9lZp4StTj
UkdbuOak6y7OtI68DLRp9pBkO6+6HdpY6zs/P8Nz1zuppSYhwGMwcz2FcYxpPXRWvb8kLTvDK1D1
k9q5IoVFzUT+eAeyPl+FqEeS9YRy5dJw4vjqfLMxTmU7ES7hyLXYgFn2poy/1dt6M4pONFzgAJ4r
/qeKnXhFUFF4/NIMXrmd1s01WdTbxEk8xuy7Yde5hJheG2s0WtsV8+tdUl/4xn0W8O9WdlIs1KEd
uwSDvT1P5SXzBtGCp78EPh4CEhZH1VqQSJmzsrWAdxd4Vea2+H+/Yv8c9u68UyjQTt3BKiK6XtRt
3YmvlZuft8w5dOJUtaPjwFYFI3e9hrPuIXvfBL/j1BLuUK/tzFvZGQ6DnztNd2GPngH/1VPdTt1U
jVFLIufap2WfvikOWZyZpx+IcbhnbGtuGHppV3i+vOaX+prjFv3u/p+UnJnzRiodL0mo4G26Pj7t
mKEQuo3/ZVE7FezUqUxIgswVsg3A43jbbYhPfmYi7KR7BMJrDBQcbBq22XsBRiD6+sNFSPvc4k6K
DEmGIw4ztIWq4prlQ+mHpKOoFv5ByTbaRRcOpsdb9d0tPCktYoqBtVkD7qQT4fIV0aXj+ucdeA7o
ONUJJIsgd0lM21NmTvIakhxxp0h2c02IbD77OA4npfPfnJ3HcqRM162viAhM4qbYgvKlUslMCEkt
4ROX2Kv/VynOQM3XiBNvRI86uqGAzJ3brqft7GAyZYZE7kMInJhwRqSiPnb9VdwEW5odIO+BKSjJ
TM4Ccydih1/NZxTDpwPywEEp3AcNtNmAnczXD7//7iWDKM9iZxIG4TjerW1lI9NlhG7iiB76fV3t
8h/vcLfzP47kPJHKEoJz96TWR5BDKqkEnBrIp8LqIHjUtOhQu62OJi9tzPmIQFb1WaoB8LYrMMdq
d8/qEaHchXnUSb3pHN2CB3ZAM2n5Vqzsy4Xjaj65NAKZPSp8cs91VD5o2UCnoRPvczUPel+b/1iz
8/kkwnUTUOTdXXIAS+opQsWr3PMWjJrxZ+ULLZxZ8zmkJIgJJRwseydYJbY60LIdZKwUlyJuLpEp
1Hfig3bHv/o4nR1yqscU/T+bemVbLt1/5tHwXUp4SOKitInA4Ct76PwgM7u10srdx/zXC5yZFiHk
x6isOH4HusYxeOu8vjCzk/LYX0K/B1fehW4OZnih8qS8//5CF9xqeWZmAiUceC3FHTvQOJEZgivo
Fx6LzeK0NqOwkKyUZ35MAnGEiCvxyhC2v2fbiBi///SFlzUffQCPrs6DGtcNQH1gHXQ6uQNE/vR0
7eBcusHMGpS8XurloEGDIkYamF61c4jszU4/d2awE3zOpXZ+5K7BWj/kgsknM6+laUMxHlOd32Vy
YTV3pnwFKRpQ7g5xBOkEa0KfmoCZz0NxjeQrbc+/v8eFJU3uj//D6Ani1MXy/T2i++ARG2Zfrcb/
C52k8lxlmdNkMR8CvEKwaW/JqbhJKE9Kozm9pce1MH7Jjs4nBsCqEhK01qPBx4Oc7KO6VZ8HL/XF
0lAqpI+h3A3ZtCPOTy00kDD7/a0t2FIyMwQQI5laEDzgnXuouxSPgptt2neI6f9++aWPIv79Ucag
S6CmCf9GhVD/A2C9mNch7626cvml4HPerd9wXTMo6XgvqI61IQB72EM5zkDTjDFNl8CpMqcVrJat
FCwWOkqhoPv38xTyVFUplFh2KrcX3uV9jwH8xAi96AzUYOMgC7pDA/PK3RYszrwlf2RU7fgG59A9
/EMj8eY/fZN507zGD00tcAGss9IYbLxxUEWWb7Js6vpKL/l3M/I/DoB5k3yRdzUEy1QcL36JVj4Z
M26xz670pG7Ro+/LZ2qVxwZtLYVRmjymXRQHpDT0uqCj/aZtG7s1VG+tlWahmCt/98H8sAyoMmm9
ntyrBmhpoQ7vi26KxGRwLbeg7aBSgsSWw/zooGz6TbvhLPh/FlBCpvzy+xtfsMDz1vo4kDUm9Igg
6/GkYNgGEKlutDnsid+vv7CJv8slPx6w7BMg4rgCKRhD2nEHiKQY3Cm4/H7xBcEECLr/vebbooP4
X4mrT9lrvIvYdghc9bWrboFoRcjyoz2lBYLZXbnd0qqfmwxO4aC4PCAkwpzPZGvnJCmNGliwyEQN
MoZ7md6FzCyMR92itUrtkiGZt9VzTOHT5l41rfr3N6l2etHpFKfyktISIZCwaeun4BXh/e8PuTDv
KM870xmQyRADx0MmuwltWAOIZhfVgQyRVW97ZzDKK4qiyGwpp+ErfBne4mMDVZpbc/r9/ksZ+3mP
+hAOahJCFmo3OPytvbWH0JcOKFVasg2Euo+M64eCXlt64a3sP3qF4swvAIUC/IR7HuXe6ytvC191
0nO5jVGiZCb3wm/ZmbmB/fsTLnUVfBuDH3tCVCtdKzsYT8G5dQ58+T27Vm5yiffy+7ALvGIXbQoP
ffSo/bihmRz+P1p1F0Lreau33vTSRGKc5Ggr3QgdcufeRD01M6bCjEY7h3xSNf43T/57hf14TgGw
BF3I4G2BWTrEdvcQZC+DfhOffn+PCwf49+v9cXkA6wK1abBQgt5CmQyqiKy9YOYOfLrfb7Bknb/z
vT/uAI0pKKTVMj6UBQCyJz5CHD93g5P0dPdOkUFCB+mI7k40X2Nf+Mn9Y7mvFKFDu/ITFhzW78Tf
j1/AyUrVJeCl7USIbRoiDfdF060chUtZiu/WkB8XzwM5IbKMx9OKyEhKj1550UFMRIC7tJjudNpj
UEHV99ZTCyLD4GNWFw2S4dVTUd00aBvT/FlLvEH12wAQR5D4UOmgYK0i34FoSt51shETb3B73Qi5
jYgaoppvy9qBHL5edSurbOGE+bYjP54CWuox4h/4WdORhY8SeGbQJokdCfooycpXWHKy503YSsn1
khDHwo6/RVdpw5AEGxAWG9kefoH5+2pbcrK///7ngzRKqzYtg5PdqudWIh9C9CiiXC9voIo/jF8E
6uUp0BIoaLw0cX5pZYhPcadGxFizXBxLfe1Y/U6P/MNH+k6s/vglLSiDEbun/vh0K4+YqOSdrrhW
7aUaj0ogGlwEtOgTOYoYiooTSK259Tg5xUEpXQkNDBFksKbGotldqIZhZ2J+gt8kx5x8QrnagVRf
kuCamAQaoP5q5wVvRGha455aiAoTNwYEsWUWBIOVzAS+QhE/eQw1CHFiELBtVeTN+tiQiE/jfV0N
Vgtp2AndA5h60NiOJ6+/f4+FuH3eMp41ky6XJSrHoIA+KP5n51O/c5MVX2JhY8/7xUcyQmwrqGGH
5Q+evQThyqZe8Oe+nYgfnw5KgmEFmD12Q35EIr6INnoxGuGqRNXC+TFv/p6URJQpQbjZJ54cWPlj
50u+YMNjH+DY/f7mlzye72344yHaIUuAtkSSsHOgeWKkRukJm9xLnMBBtk4/ZStbbsGf+06D/riP
UpBWqEmKlwUguJK9qHVkdK33+1MsVQXnjdnAvjY8VhEWEMK/owDVSKjUwY3KN7WHrqQt0uc2Vny9
oTf0LfvsVrvpdbXrasEszpu0Ra1mESkipD6NLIdAu0FudKvtYszx3wsTuhm7kx3ZaCvWX9SVYGKp
8sLP/Ciw9SLYDqzqzOucwG3cbpdc421uQyDf1RxI8WgfgCz8x3Uyb8weRx5ZFYot2vvDUfPTPVqK
yIm7ZIZg8k/6abz8/ikXNuu8Hzuqiy7JQXHakSw0JLRMJfL19ysvGX3+fssfS3BgDZO0EEZfaNt9
KjXIpEbofwmOqgQ1MRlYwgbAk+ARACO7mlBCDiTwNDEyCUaKUrBdSSSbdF8rv+YeN/3D8POzeCqA
5qo8JYinmNXbzaXd5/tPhpcpWtqm20cr7vbS0hT/fuY0qsoC6HLEnEK648XObIbC7qppmw+pVZPc
o82wsgmXIkR+ln3tCQ/Ek4J7QeHIx/yej74fYwfcMKZF5JWbLLWH8Hdj+eMjAhYr6Oq9w456ot24
95uEdroXX4iFjkMXY7D1FlOUbviQucmjeuK8COLXCCn0lV+wULgB+ujvX4AOIDQ63B8TPRsYkanM
GA0HmFk312zy/UL/uzIA1fz7BqOWdHwtILuU1tCrx9G9aVILqBJMQDK/jVZOxYUkFpk3XNcTFHPV
AW+S2zRG8P3JMEfiY7IG2iMAVRzX+qaWnmeWkp24KdMlEcaZAUK8IyUGbGMvPtXntTadf0cnAC78
/cLkIMjBU8ENFL8x4B2fh/1aY/jSpWc2g3VpKycFLi2pjxK5dYEjpVABOZbRSr763xv0f5h0laS2
KjfgBqPgtpcAmio6OrIqjGabSrBy9i7E+WTeCj1MFHw2hpuQ3IawXlu8RZmpIUfqgzyRjgcBAUYD
uaEQ2HCMHVdfom5BDTnWIQvl/G7vFnId4CT+/ZFEZJSmXsBvSFGJJSbLj2q2Q9ujCr271Oj5m2YV
3K2IeysZ3JY9a+NGgbBIvtecDuV2xD7lnttBfOrP7z9owVyBnfv3DxqDOMxBdIFH8tBZ3LY4iHZ8
dgVXlg3MU6wkIJZe/bxFuo4UDiAnhExsfJILrx63fAGJaegJTsprBf4OaTdxVCC+sxLULyPRL7TN
yG3V4cq/0d6I07VeyYUxBDJvm+aoCsS1jhyB3IunNqyd+CWmowmAzgZE6Vjq94m0j6XzmBgKnIrk
BnW/XPB4hlBin/OQFtgGNFpZkwsba94p3ZZFpAcVfgw3UrNlGHcSIXMOljcPKc5opWnn3x460WaW
B9Fq3qkRTBywRtOEcpd8qSLkelaOgn/7tACM/r2C2gnUJKHEM9AW00hCBWYRptjltQravz0Eos1s
D606DqAbHDSYwXTL3WR0W+nQmRi4tNHmgvTH7xthwTxrM0eEA1SS5Rpu0zntG5Sljft4Ar9bK2gt
+OZk3haM3tGOCPfgToQg1yl8GM3smPqKpT7nb92T+KxCgQHyTuFeMDPdhOZFaoVQ5lgrDi2tgZnd
iYUyAxbj/nhoC0kHD7LsepRbZbJSnlkw4HP6QZZIXB/F98fDcHB1gDtgaig9r2yTBaeVzNthmynk
FMbBzQdxCCCA/gYw9QOk322tN1pr8pmpXkekMOVztvl9PSyMfpI5x7adoqko7vGyCBAKDMNG2BQc
4FqGCG4majTA34EHBESZm56AEasP48qdF3rsMHb594YSKbD1hYg7Dx+Yt8tqS0AzF6rFduiSY+Zw
ZnKDbgieVN+nV9DI8Kez19yUhUkeos6shR6H+phishzlqvC1wNecHGIGMJAP4SawxpfUHfftHs2l
FoZ36IU7T7UBFex9slWcYtOa6PiLPle+wX11/sMHnLfThpFOgKqD5epNalGn207nxpHM0m38NSWp
xe88sy+1QFItktG7B0LSM+3wNs1uh614C6zKhFzyLnBkmziQB5LR/bSyXRZs5ryJVqRTwyfDJO20
WPwCg/qh1MDsoSX9+P3NLWx3dRbwjMj4R4WCF6cfIwxjNru1VsclB0adGZK0hw5sQhCw0Z34hiQ4
dsYT+5Ac5MvKXXeq9vEjlqgdu9Du3on1BvzCzJdfxN248uqWPJZ5D+03nO67IbiGeM8b1IKBrcD0
AZCtoMqYw6dmROFaQn4hv0Dm/bRjM1VRLaNy0qGJ1kg6s0TX/R/+pDbG5E/Ic31AKbt56v3eBzXy
94+3FJPMm2wHleOD8b4k2XN+qzDGAXf0Q7EkK/CYzW9TZ3Ws9u7l/WODfY9W/Ygju1ISpmpAx0N7
4aDXYKjugJOV7iuYuZXY+76P/nWLmT0BXLETppihFqvl7UYT+8ls0qpeObaX4tB5J6xWKZAQEbAe
wzcIz3F2Z0LWKDQfhbWujSVzrMwMBGgvY9S2Fb9TH8ILyq/Jtf8iN7TyAFMQAyZ1nyUUTqNP970F
bPNo0f0qM+e+X//18mZeSUqS/9cPNSEI8GtnUo+5q9sUQgSpoyZ2ba0xrBcshjKzGI0wJNlEWjQq
IRkOlrIxKgetBSKZrsmgLXhYysxyqIlah6N4L50HDkS7a84aI+jb5mjl4SgoqQclOa9soKVlPQ9q
ABOamArzp/YPQ2wF9VurElOFAH4bvnDP3PAcr2mbLjg+/9PAGuhyRkI0sNLYkjBpWnos/9PqzqA6
Q5NZvz/Qwsf5VnD/sU1JLoDTGlTSLhAi4U1Jyhy0yASyJHUPGHWZ653x+42W7N28f7WLxCAUynba
RWYCTHaYJiCcPGeB1aKXMLcg/W1JUHYqKpDpPDJZXfdC68iS1nbb0nE872dVNa3JVJBPd13g98W2
HXmDQvKK2jwGBSH6CyblBC15Px68HHTrD5j9NvzMs12Z8yvL57th6h+7bt7zGjA116HLD7na+oo5
QUMAq7KfXnjVjqRdMthTAJ1GbTq05SFlr2MVwGkgplA857ETVIXZZdVjP4B1x2Nys6JmOaqXJNtI
UGbWh9Cu28rOpcrMgw0yHRBvBdNddhWIDQv5VixLO0/eelSi7jDnnrfF+Nqof8bW+Y+feGbPYl6K
K2BIpx23DXzxi17RXeGr5uhkh3ojnIsrTY2H5HHlbgu7Xp5ZsFjvqUA7sD9aM9zwUHDqbdR9nfCu
4wONy+gNuV5IfEPV2ljZLAuCakSembJCCDQBACrIJGP6W7w2DTJJlB7FEAJP2WOjYEYjPBEZGj/T
lSayG92JljS1s5juFHU6VtUVsiQAFWALQJBYUexQQrdCZOTJYEL/rR2tkhRGJ1AQEQZDjWzSHkam
rOzBb9Pxr+U3M5SamrJJlXowgAIGuQmUUybiTDKAqCoyEVcNoy9Ng32JFE0rjq4Y/Um5Q1nUfyAO
boTZx5S+ASDpjuGnBhq0gISW1xPOqMmGJU9ccmyhDg7NaP0hSN0UWf0YShZy0m9z7HIF2t4NOqeC
zKqEJwWFHF6mR1K4ZckZHH+Wok+onJhlBKm1iDNy+jzU2b7j3Ey3G4AyRlwOiji6RPeqrplqbSsY
4e2LlRLpQqEOHwkH5Q9LyMVqlTIZYsg8cgGCxV2EDbWQsL1VXoSGNW6lqLlg1ed9yIkyKm0lk3Gn
oROdQIjaCIHBCAuMZo9XvXv5fXMsDKuSuaJ6jAWV9TJ0sTur34ObojvpV+2ieVPeiC7O3sZAfXAS
NLN1k5363Ak2iFayaohm0ZeGuEuRvHQu3B191Gy6yGwbJDOho9EdGBRDtJUFuXQozJuYW0EgYENg
Q8Egp/QdUuxbcpxs/i5FlD6rJmMYhMeQiSkk1lqgsTDvReYtzHKgMB6wYx4p4RKN8s2ZTCguYNZP
OcZPpWaF5XESrn35ARItf64Cc9SMQXsmwmA0rHgSMZuI0a+P9k73RNWKj52u34M/H2VWjqSfvE8i
ZSViXwpJ5i3RiYh5aE6Ciyg0fhVOjp7gnUAoDTILgt2ELzqm9tEpXb8Ae7oSJCyt0JkVn0pWDimP
W0Ia7AIGsKdsmtNaeLoU5c07oZORNim99/d3mExwEX2LB7nEG/a6d3JFmhwi+NBU3I5b+aqf6Vd3
qTNzOgmQHneL7VqVaylrTGaGfFQkvcia+2Y/K37yAtaQm+wFT7BSv9tmx3yPzAcHWcz8D8FP+X1P
yuL3CvuH/f2fPmqNoK2DiYAQ5MmV8PqZH59LLn2nXXsuJIWp6AqJBANQWsgPQaNAAGdduMRy6Ndx
Y9UN3RdVaImwgvQ8Bictdor63BUPiQyOHk3NCmUHoBMNCdSncBhOAaRH43z8EwWtz8LxUMv5RitQ
nU9K0H8SCPaKkGlOGzhANYJNUIbzChjKuN5OAUMWprfDLLR7aF5mkS0FmJHl2YUT9NGodQXyI4Wj
i4JVDcQCP8DQRI/mu6yt9r3+UGFKUuI99LTZjGoRZt6OQmAzUKA58Q1HnsWC3mk1MKtjj5c7U8Dj
ytpLkhC05IA5wRtB+56Db29m2cuolyZVv8JG32hDY6aTWFk4blLmlMMTnzscQ0690OrEzELIIqRd
bIjjKSJZbkhCeQjzCLp+Y48+p7gvnYmlNmsHH86SVnvAZflEVl6DMNuC2/nUJZkFTvujHA1uSchL
pGfm0OTv0dAf2RB5gu62JZRAGeU3jOkGJgXEJtmVcQ0hJYJdOIoJhYISiWlrNIUMwyUpNp3Ac4DE
lfiSpm4u+kn4p2hai0ABiNeIESUarC811A4zrqTDKEdb8uxc9cpro0kHvdYTt1ZbJbfVXEk+ulys
3tuiyiHLUoEQQfUBbxBqWoA6cQPQ5qArelwIokdeNaqBtzgaXa3iX3aiYo+kM2QJxgsT8jbVoQrN
1c+RUofPckGfkvyVZazbyansCoNsFV2qbTIyvgrNmG0KSW6eowjS9DqhX1NRuVPfQDjZTthDEB37
9rFWjlEErDVQGqUzQomi6jZgCcCjV2l0imozDXRbCt1UMJPAH2kOREQOxKKmt6jQeHUEYOs5rUbM
aP0JiCHGJwlzuNE2Cb082bDSH+pjA1c4SgNTaksrgNzTYEAzL+oNnllQa8XSjWCHFSvn3AFsARbv
SLvjR7MlZwhSZ2SDQBQCcBp36YZd1KClRXHl2kQCW7VB8pXMIL3x0x6MjRw88LwGylwwAm7cZny1
DyAakqOOAim0kzZFFx3AxhGTHEV56NOHEutWfR55IMYqUDwfZK3dFfVnXn0O2HOkBlREfCsHLBKp
uzQscrWUPKFch9EqFSEJN1gxSdDux0fQr25NROlmhD0ulFdKTlNwLXqx8FTKHyE2csxqYV+LtV2B
8uWNLHxqBc0JFeQTp0sqHHJMhA3965QWWzzG2KM2yUG4p7kF1WR2OtuOfAitCd3vpUD3GBUfAGi/
gGkrXbWgbzY5ULhcZHHSkG3lBEkJbN4ypwA2UQhZYWkQFLBqaD0lRlnwJsmepCqyhjG5Qn0b/HGD
REDTVoCRV4dumiowu3lPley8y+0hBWildvJheuoqTHYD9dbpHHxRYwgP7Us2Knip+bHrwdDloCcV
dUiVx5DSABqGC1HIYjaHpSJnsYPwDNOWAOn010FInFqdrEKWzEJt8JH4yhMqi4o2fx+SgupLsaMc
DSHMvedUq0NWhYeotg1qlHW/DgEVcthRIOOZqLtJLOtOxTfFRoqg3qEr5UtVklMpjsEuDx/6/thW
nyypDZCH2eim1VXDV1diZIuYhYZ97I5cKUy15c1G2ircJtZoYNH2MEGbXIurHRdlXo5kf8inuVnH
+jUAXNjqcBpKnPIgsgYS2lzq4wX3bpXtkXnSQ7tlRr1TYdmOPFLX6qljkHfGyE+UnfnO4LJXjBdr
+gOIK3z3ruiBbHBo13jNdJcfNyCPYEw3UUyWmcI7/mc1eQkzSwBJNEPoTQGtjCgISEYHJXclPvTg
FxU7fjLC/FIIpxiaV9RmCGDCytGELQvO3PQV5Zhtox9CDt0LMENUqLCnbfjY1dGGS4A6j7JHllRQ
Wk8L0W1yP0Kho2pyV+si1ZEwvibrIAAPitvgvGolEcyL1GzaejBTyNBCllPGkSbDCt6lHLehdIUl
j0fglEZIFr3KKCWE8lZHfEVoD+0GtTRloNX5iZm0KHGHkLF9RdX4XXioY2eQ7SDDkJxiivfyLPot
c1dSVRdTVBC4HVRTUGIDi8cOG2JyBTpQYgzwhKdeFq1JZQanAaWo7hsAirQQRnTy8q9sgigK5iUu
JYgHKcS9PaakJivAqEto/0Ka9jgwqKVDkBypj9Gm2Q4ouVSEXBlIdp3dCn4p2VxkVxJqxlC1Ybiv
pptRHzPIyeCtvcXpoYFSd4qwqMfw4p5OnpQiliSfEo8RfWKNxSHhH/OJMwpkApivKrbQoMRSP0I6
ypWbXUisMMJAXdWe5eJQdnYDyS6CRADAqDmwWOxhOndo8EnYBTOMNKhBzqM2VLo11W5jQEbI4zjC
HtHBUTCz3YitycYBwGqr5V+15I8K/gNDGOPEn60GI4ER1AJ2Cg0vaJqFQLzgFbpkiqIjCLZeX+vw
US586W4qDKXbF3SLalSYH5TRrqH7iww1MQrVLEvYuRdueMina4GghbRWF3gihsFal7KNDvIncnzP
U7hF/ZFgc0zRG+hbjibqO12p9vDywO3tkclXBWa3VQ47lIyXcpS9EF+0DPkjQRSalTHbJcAd0bpG
OQrlOZNUk61Pg59AtcMO+QZHzJgewWc3qBDZiaK8aa9Rbcd0wqJNTEkRN2GTbSFF5Xf3l4+Mrtan
TgtCaDVB6b1wOhj6Et8CmRs2DD4EL0yhai06HjJU6btKPdXM1JmfRcwSh8od246aVV3tZOQBFJC0
iVQdK7YTuYdAyraN+AaANB0DjLWz7iTF3AkjJ2YFgVCoTF5bFTklzlc44E8rSEwOvWCQwUy0ZN8P
lQTzRBUwOot624pqYerTCM9K2Ijhc6siZdQSFU4V38DZg1MWiaoz5kP+PnU48BNVspLcQfMydOL1
wiWh4oykhQpTY7WTZLTI/iNpye/VEvs39XAIqATT18Xkk1FzRIqwUlTcqOqPQ/+MerFRkcbkoR1Y
570lgsE4FsSM5J2eyejLpuNWnyrgiaHFgYMtVh7KvnEwkQh+JGiyyAXoXA58Mh8900B1ueCNR8oA
2TZj0n1dPYNy6uqhCPDpfTFjECigxNDOde3KeeCXuvY1SqFkdQl3yqkXlPybkIBfFeNTy13limWP
N4bM/CND2WlytQc0ksuyZujqFg3fFbyQqX4dx8HVa+gjdbdcfxX5G5tuZIRbZ5fZeQIOQGDOCH4P
pKYDL4JmJVwBU1SSSy9Knx0Go0weAA3ovrXoSsuPVVzui04XDYlynlJixXL1Ru0csXD5PPkgamVH
OoOE7r2sWEyAxwPOWlPF7jMlMTB2PoAzFW4rmve7XmkAE6Qs8qJx8DsAfQxMwV66QtgrbIw2Et+9
FDjDNxha1N2ifhOmxKaJ/jkMYKwWidkpt0SB+46WfeTZ4xPQ7oByCvl7miAw6XJAA3tIpXSV1WRo
3xpbH96sVwXclgrJJioDF5jRG+T7toRw7tjDxelo/CXpgKGEYPTJgNqr2is/qnDSsOwUUNhhLdEl
UdADDuethO7ipt5NyWusv/AyTMVBTfXISLHhaQeoJ0T7U7tEkqmRG5urYEq6Afo0KHdvm2kA3hmj
WEast9FuYNqmDqRjqdY7GUW3sMy306BDrgvBQB04WZhYhUDx+kp+Q1iBQvk07oYwd+IpNuXxiSfK
azkgTBPoNhewoZBxTeTPpHmJ4CGxvAROHZMAdiXL9tQ2RzFmJi85kfjeoNarSfSBEy4lVEfq/hFM
1F1OstPAQkwaaLgScDqHFncQmxEYk2yE0yY9NXXxMkr6pmjSG436m4j8zCCeqnY30OgTZBAwQ0GM
A1usGwOci6jf5Bx0aYygvIYgigpYgQ8MXCvshdROywMsbFHYYrNNUYQWnFF38+xBRzgAX+O+d0np
M13cCBTMN5z+VY9VAoL4VW0rr4phdivZGjl0hgpvPX9VRqtNMDlEhE8xa5/l/g8WoYV4DPbDDPLc
rqPECtLBCqoPRQVuXPosOntSq90IR67p450g8QbHPhWNMwRQqemjpJ3z2MpVqHAj1V1Av2FALlWi
L5KcnPRAANKDS70R4ySVMsLGoYTaF5aoPE9R5o9a8VjF6B5o8o3ImzkPQWsM0WSypeq+Cj9R+khC
C7aVpa9ExUsyY4xhJHhz7aaMbRJfA4yl0udIsjQoX/DcTuM3+TsKjLVshoD90JdeepY1D17CNLhp
g0yG4Mc92B5N5Ku6I1c4qRGmbOWhPU29tg+hNIF5I76hFodyL2NwaSGY2ilmBxkolkIzFT4R+zNM
ICcBdyE9B6ObQDe+xpx1nIe2mBxI9aZgfEnrEgAlEdp1Dq/sU2RuIYIJThtLnUr1leIA61njhOmS
nQRdOv4sQlhywP4pmaXxAJGA8Ug0S9deQ2jR1CBji56MGmTwNj5GaEyo7vrDueio023ASF+TmQxJ
J1AABK/EhqoOgeTIwV7TwSkzEemU8PgYZ7XqgUk5bNE2Y1C7nfSDBi+YpJUtQEgJCeG2Ti0hbQEw
g8mGl93koRci4pL01A4RLYgptjWPmtplpEj6Mqscwz0U4tyGIaIYmM+xyNEFaGbG90RCDLhQZYfs
MwCNNc5Gp+oK2LjCiGu3C91azqAE+VgTiNO4uWCrWYCHqLdJFlpFIsE3ji2FH459oXpyiHo7kf7w
IVSc8nqDo/3E9cThMieAwuLwHGB+o6aZN/K2pPhF/qXC9AwUYYctIF0aJJ6IzkpDw7wzKjleW72q
xOvQXF+Mb015Ipj6oAbqSwzUOViAzID3nXZ2Nhr0EwgjoyqUW954YnRg3DPo3i7XA1KhYboeKmx4
+xqzwL/V9L2QwTMKtjqO2q7AkFpSFsiTFXL85y4NiWhZVdtzVPT9i1zxwwsJqgapSq0lPscVjtQP
bkKZjfxEZUZR6iigQwcMka+IWemk+NKw10JaQ5C9J35WD34fxq6og4mkTKdJEDExlTps7Dwq1H8m
RYn3cIGvOh/SDVpNTEgdXZlUXqq8/wpDBG4EOgRBEKkui+il1DA/FWj6hR91xRiUCNHLGID+y50L
cTQb4KjxXBY/tu9a1kVuGAhfnCbYRRv8GftLWh2mxixfpeoDNcIWox+IeVpLyszsQ4EyV9LV9tje
HTiVbYsnTgSnAjJu0HbT3HuxRUNERvZljAE/W+UAzbOE3hipLQwOK96KGL/eIMKVNEZWmhG5jyd4
2LGksOPM1wRHbkIzqB0whZBiGPNn6FPCEaRo+bUYvxWQsSsrwOA9kMJ0/ZQXkIb8Ut6FI7lJL9zo
AO4tuEJrCYpVNk4WP7TJvpUbE5Vj+cRwWMuhhWQFJlmhix1FblocavxthscbkG0zmmzfJh6F9GZn
0sStoHipH6XEVQDPRlMxVe0KmCFEwaHPwdEpHhWoMQWXrhLtNje69OP/SDqP5caRLIp+ESJgEm5L
gCBIil4SpdogKAfvPb5+DntWPTFd1VUigcz3ro0NL0B1rmzFQUOJWC7EFH6ZSbrKAijP9xrXWusn
2j7Pq21ibCiBx+o6dl9R76rxNkh+pegRLK9h9z2ky7ZSvIYYp8pl9SuACcOGkOAVTb5tvbarU2ku
HKfI2UIwsHTHILdUpZdYD3tIjplOprDBL+P10Ck6qOgZFoUzJTwa6Ta9aVXIBnqtkzV3yZy4akF2
VBIdUBNv6jZ6EdaLcdKrFxIzLRJokM1Urv0tDTVb9jo033OQieLUDltloRE+haonb6s22MP3TbJj
TJDwu8v0HGCqtN9ye1vpH5GCATEbr4b4NgnoTQCYKKkfOcyKD9HQiSkZa1G/5IUbyT+tStxv8WWj
n8v/quGsw/5reMvLNQmZig7AcVDzT3CmLjoF1bbWb0V6aPSXkqRQJOA5SaGIm2RpzaU3N1tF3TIQ
LOVPEawzesuz3DUB7bo1cagrFawqmbqnDZFE+Ggw3OiPKymgmnASb0UrOGa9XgJoobu5PzCOVLjM
vpnx3LryFbLM7nm5sr64VNr38levvbB+zYytIH+UnnsaPjqcHUQad5o9nIK8vND8utIqPkyK6uWr
HWwo/oysN34Ws7wUNxG9h9OJrGFpeWs0JpsodpK4OFYdezxLtRHlSJn6jSHzwy2H4F5IC5Zpylv0
rSBkLa1AbvaZnW3MIuGNJ1vPdpXoLO0EGdIFyeEveV2+G9ySGUOYGrHMZu96eQ7nVZlfgo5H/mCw
zhSCbwBJoCyIf6avdHZC6zynN3tZGPsOMOtDc0KutjLNl7k8F9pbHRx1BtoSFizztMAdVD/P9jE+
614DPEw9cKuk2LbXknOQcOZW5ZFlr7lVhWca//pll0tgvJv6X5v6I8Zf86HR/SZzaWIbnP7xc5nR
ZpSpOVO+C+EDbq6ycqfHHukllAfaptf/8pZJ9roTPgzoyASynGPzrSp+++xh1O0FvB0Vgta+VJ0j
Ur67D/6uRfI5ac2qbqAMzStiUZuvr7VlPwKLqMrLlH/O8XEhWiP8aItwlWuXJNgU7OPhyrTfxOQC
u9nHpAEH0zZasUWd5ZicVAOLGCBQRnOheVfqvYHsKI32A6Ms54jhNC3P+0vCvd8brPMKZ8oiuUBD
jBRNsWUCYlmOeR9p1eNZCCYc1SuS2UG9bIxsthdw14UPUX6P2UfbOAJPEekt9qkoC4eIXgOsRNm3
JTiKcULEMBS09W3M5MzuVKhcm0a2MrV3i7EicMrFkVHEtpeaEMacy+Mv1c9aec4zxwg3ofaj25mr
G69p6GTJNmo2vfAhObiGB9MZqXOo3sgNTjLyvqTDXNxaOsirY5+co/auFwC4+1Ya1wOegST7N9lb
Tf5joqul0DGYUlTmmGifLljYUlea0OA4dU0rxqrgmWd6kZlHVlFjbcdA3LoyhD/h5yPhhH4zfdX+
jKXPm1JFbtJsrMRvGoaX15ZiuDb8DYy9EewWRLCRa2ab4adOGNWIPsKmr6+j94n+4slV2xO+YWbB
lgVPfbVB3F806qMtVhTAJZl3OeYK3BigJFKyrcPMzZr31KBFPofw2Cc9Q6O5ldrHYpmOEe9yggLb
0pFNv0DiTNOGynW6MY/ptBbq+/KrxXeVKnqJ5fceYJPnXDYKR8759ilGdMPCNTmx8gNSEkn/aYFb
X2dhgW2vckLjG87RjELhzpMwTNISCyMw/Uxi3e1JI58VJEDAi6/cQGZA9Jvqq8Z3On0055KLJfJj
Ak8Y04JfI7uPKIGBsjKOWuFoXeCi0RkMxnNgR/CP1dhuZ9SSuvkZaodWEDWTemPEhzS9qeOeJyGr
wQgdDTte7drtUe6QdgL2uqq4x4AP5nmYXGKTNPZI5V2C7xYgyVJtuMMEJIYYw1yZ9W8ZHEdipe2t
+DTAcyLGZn+2TiWFkf3KsMgdeB+l0kX3uFrmnyce+Ins15Rf5OkyISli9a/Kzdyuq8STR6eU3KBd
t92W2Go5/mcN2zQp3GmECZP7izYEq8W0NmFIznx7KSbeMNZPnWYDVHqnpLqGw7qp/HrcNW81XcAk
zP+xewZIIcU9RK1orYNbj6D80/zrUzdSnFImod5X7RUuH2v0h10Hf9CvVe7oXy3ZKb+5ILmfFL4w
EOs+/Gd1H5NyEa8aMQTqcGk/tHlT8jfS1su8AFVei1DxmUGo4nTY4oP436LJjoZki/AEvTC3XMng
MmwLfA6b9AnZcfSeQv2hxJyU6y7fA9bb6m8Uuln7FWcbkFaaxa3pTZH2beOmkx/IGxY+40+kptN8
JuKn6h+AvFRtr5J/KiP1LS0sHrLqqWnQyk0O8p4dg6neNsYBHnuVzS+CW1fqQWG9SgMfnKgmffQk
AFgX+a8sr6wSmeGLsFzV014vuaYn9tatmX7Xyo+mX5/4PwlKnGxqfv4PWHo+cmKVvMSRT3SM7eil
Dz+AiksGGIqWLyPZylQaym8ZX/nIb14wSKc38OYVXKsZ3OQbvElLyaExberpTc9uCc9UVJHCTcbr
eBXbrjpW2sac3WDyQEsQhFEGQHp1jrqRXYa3i2CgTSNva8XjeTOnfz3XQvjS6WszcPpwE1SFSzN0
Od6WiMiDvV3fgIrH7z6snfJDiBtfu9y6GRHfxmZoPKDqEcvD12Lsk4BaAwMsoXdqhhqp5lub33Xo
mfi9lX6XxlF5cMwZ3mP/LCIQTx2bY4e5o1VrWyndPv8h7cEM18l5ae6aAF9RuAmJ3v8gZE1Kfabo
al4P6KUkrv9NI5AAUNTXfNFibev7TN8kqZ8pjs3sSkWORSxXt7EszmgvY/XlFKJuXsr9tN/wahq5
B8It0WIInJR5sv0ePeaOTT2Hm1KdIfJ186gg81MPXe3b6vfI/7lsB3NbpatCugfVW/Uo1GAXJG8w
J8+lx+4R6TfkY7Uf7UEA6TeT5mjZpTH2ysBlrmBbfrOD+xQhCikdvgRmNYVBe9HdBEqMk7hlcjZg
yIeVPDzD3mM3LdF28097YaKqXsWU7yeDpU14I89Wig11Jb0amB3yX6Epn6WC9zYDy5sgMnBXNarG
zbGfC7czqoP5/+udxoaSBqh5HJ2IlqayfAj6D3CuGBezVj8kAIiVpPdPDrvMnbaBtecaskCe9TwF
JaKtJmxfG63etXO0VYvSMfrKb6rgT06qf/ZgfUlqvKmhllepETui9Y009fJRrE1rrRoDF8uqCD3B
NntGyISAdGUpbhn9qNGXihpB3QfWhhWcFt1G2yrV/gnDRa5s/EHZ5z+2pPmxRlo1nr3yVN/6Olz3
818/aC4KlJaLC8zZF/yXZW2tLFq/mbo6csg98wZ93SjeYnkFVIvex3+TsVOhTiar/yzEmmW8bh1h
jYe0Jry4G/Zzx0ucg4mp2GsAqdX4WF7t9jPUZS8ZyUOrUy800wsQgJf2z/ou9ToMz8UeoHaiSLtq
nnOyTC4+V9DUTOuw5nitlgOYWrAMn4p1i7XkUgbbhF+t69JVSDdCOZuUa4KE+HMUHbg3x9lbbGas
F/0vHH9HlNYhCMCKAZ8ICtNVxH5EuqjRDBDSHuBw1D6HXpjh7ok+zADf3XkM/WLYzSCxkFVQCVp4
sQv4C3iera7sFwPIXV1XKafgsitnYKLtssDGHbiF496xDE9Mt4Kg6mYVGOsSg2ZAi8lmkNttOR/L
HxPNVWoOZ8BlUIphOEv9Trou3Qt1FngoB/NTt0I+XTdTN7np21WItuHXICqlPKm3SdvmKaF3W0ru
Vim18Jx6Q++xcIvmVdhX1C7kMCMnkNSbyqPPnMx3NAp3CvcJU4bMgEBei0UGGYRRSJAU7dkDvxDw
uv3KzM9+9E11O5NURF3X9DOgCcwh8E4DZ7nomdbydQpNHEwEdWuR3w6nPHm3jcM8HlNYVoBefSc6
9HaAu/WzvnuqvayPQfs/iMaBPbkx5DGiKAQbvg3zqVZu3Z/9k8XGqo/XRvBdTQBYcXybjP5T4WaY
+c19dC+rR4YSzB73w3+9v2PsQYpqnSth7+oGx3qpB4VR4jNlemSMzDzwO21a2b5NU1VwytJNVtzs
4aUZ1lJ2kuGW+3RPcbGlWff5owb1/JXZtcE9N9VPGfzqlpPaLP1olVPZ4XOX9eMyuTqf9+QQOWs4
s2BwdYr3eKQtScnXUfxZ1Qf5y+LX9Ol6yn+C8r0nClWkZ1ZASEjYIyEOS5m4neD+xDHYKruwbPei
gQMkkQiKMZe3y8AmAXIM1OfxLnfMTgcje08X6HTkLD3igKz1BB9vdif6ZhLzvmaOUw3X7l4W5ZTV
zjSSlrwhaMMT+8B8dneL9Vx/TjI8vyO03/kpp0BRY6/ZPjRkKzXDxnO/SVUGC1QkmVOC+DEyoPSx
Mfomn+2rwmpSOZ3mT8tau9rnoXmv74nt8DwAggJWKCHklvSXFf9IJatyz/4sGDSVjwaYJUx8ubDd
uViFKGRzVzNXVSS76jkuoMPd5+z2Oc9eEPg4gWTrq6ZI/AR6jsUapuhkcx2UCh/6uBHdrurZaGxK
M9R93X9hyX0xCcsWiydBYy5fwYBaongdP6VnEkz3IqHSaCoKNTsv5tCQtxOrUrmQkHcINVSxz3sG
VkGt1kF/WMJjOn/W8UcYrW35nwxFF4u7kdob/WWS15MB97jPQOBt6B8aL+TYeLMV+avPpX1Yc9ME
JCS+W2D7UvVhJByzbtQ/FNLDhwdZ81HqsmsUqAytl1kn4srgy0GoL36nYJcn0kaGv46CrTzyASW3
fqg9O083tQmHA3G3nCq0dCEEKELs4aUKOCdC1+DVrsrvJDrGINNh6DSISMLGt5rcmWlnY2GImi9d
etXyEXHQiCYfuydvSGgyvCN9LCIvWQpmCHBtg1uqNtZmOq5nHT1OFgI8aOmpy8ZVpZiHHkafYGTJ
0dRLH96omITrDm0EUivm7cFsWO/Ta1SRCDBkeoMGCsRErfzUoNzGYgvPMy9iV4R5BjHp7lb1sJQN
zyXLOJCiNB6a8pHZPBMxgAvTqRWVR8VSncK6SK37/KiHi+hOOX9gmD34r5kJMkbrkomfoCJm+p7I
yPMVFnD1VaI/PtK9aemIOWLZZU4OUIVzVOS+8qcC2tuRBzJSzwtyyEAVbmHcJfrW7X3FUbg8Svur
DcPnb9nz/CeoYoyQNeEgTObu2FHFdZwilF/5J1e2pQAnmsZqQKKdm+m/1gBCzSYybe7gINh0EJBB
DHzI7UsR/bXw8DPb7vC3iNb9T6hyWvRjD7UesqPVnImyZX2UjERx8zFk6U6z0GRFyU7lLx5a5p5a
zH0+KbeeTIJxV4jXID0LtIxh8C63Y+sutnLquyFYN+pz2iw/oyzZ5Htp+rQV8GuEbk7Pj9K/x/ZV
VQdvynbtAk8VXIoQREm7dOGuVGEOr4rk69Z6sQPXGH6bch3BrhjmVuQO065ebGPpLVYHJu1vo/wS
QExxt9UFdMsqaWicLEDeU6JU82s3dsckV6+ZAKumvizKdzoxivm3aJBLdLMM60ydfbE8xpaLNLJv
5D/zzk3NlzHFb5IN114tulcoA/wTyketKbd1zxve9TrnmvnddyAl3MDKKFl+n1qPIJp39PS9hv1u
Ut9MZMUlFoK4vutSeGkBtRsWjNiUhkMMuw+cZslOEUPspgwtnq7JkVep+tU0wvimCQRCdchMXyzl
VtjhrTRpvREIR8tvNUzXqq5tpRo1Y77cF/kJAXHkhDKt6+oxi2ByEUKJ4KkMZG8UdnPPbar0JGvY
iXHAC0Cu2koUqt/bUeDUiZk6vVwPm6gTX2Fjhh5MKKqFOTpYAQISoQ10hypM98UpkLwu84Vi429z
8R2M2vgucb8H+nkeXlk/m2RvW3gn6tgtUCQVX7ohXJMGgWWlN6xTKSn0Fk4Ypwn/Yumq0e7DEopV
xtbGC91GkHAKwoZUwWM2dRo1gXV5zSxpXyvS6FiSttbJ5VB5UW3X6m69HrtK4c/aQ7fgv9RN1vE0
qI9mYsXPUVNUBVwJnKX1JOiI7y01xyTIaKnqYxNVd8NQbiH3Ztipa8TsYpco+mkgeBOYYGaKtYCw
6HRnDPZjA65A+xQRGZVRNGybNn8Zxl7AagWwXSTzRtamrmW+TAxzjmnlgRNIrVg1tVDWUcjnbdrQ
JL2azC4Ez6EtmnOu2o7FKSJN1VFr/9kJJecEjdRDX1J9pLuTjQ5V16ofXXoxy3wbhz3euD4G3883
cnDSBy+hPsTGlqVRST1LJ80iCZakgOKYaAzODlOkqfi0N2jcFlN4wKcUM3XO+dts7KTGU+1dqW/C
6TZYe0GbKfYA3rau6i481qHX0XQBnSUWsPpEAo/U0IApSLOUdTJp4P6K+YZVnWu+IKQpXv61U7MD
X2EbLTsnb14r6iZCtpsT9LZk7kV0NfR1S9RE69oxOBNEb8zN0rNZZIvPBmBjkMLSalnrHkeDtkb+
4JWUdfWz6WohP261DWtr28+R16NA6FUWy/o9Gtd13/t1pm1r0Qm4N0amBM0homfO3/f6WgKn9ta3
ybnN8NsNj6yzCazRPqvmB+AsaIpjF8ZHpfQzdXxZ7F9hAXbnbCiNupv11psNPodK2lrRlyZoO5Fc
7GekRe0ypa0cu5Afsr2h8tFtKuQvdhM8mqKmeSYJEJGgxpsU4Uql8YhNZWHyoRiw7e+dIvtqEt3m
IHWC2qLtTjh6EKOEKCV0uEM7b9rGJO5zKnv7Z2gqed3Ls+VKShivFT34VUr0qLzUWt9SKFl1yIYT
maKCXNdK/gX0QVRxky+5jKSzpUrLDO09EmzNhQHk7Wj73EuTxO9rex9NE0werTGomEYI+XIKwcYq
fXKitvSA2spSIDkbgG+soUj2yVSDS0XnGlNbDTzSp8VBgozTBsVfUCJOffk5KrYXW+kJee4xjZNL
8DQoauBOPeP9gm8lR3VjGIa8lvui94zqqRA7TvpeFol1XZB2lqNhe8VTtIvO3Rkj8uWDaGsMq8XK
fRupv85AJdhOErxJJSoF7dbxytfQS0HeMLJ18toYHsPyT9S+yt6pISdrUNpEjCd49CQ3NK6tepxM
m1mncmm2DlR9pXb8Ff/aiui/wHhJUSA0DMqFyZRuPFKpZoORDHfK70WVvinWbJxmaG6whIzV/Kne
VlLNzYaTWZ2N6F1qQKl3clE+X7giJncyN74qgwdN+0DT4vUpdjQZBXGk1X8VUv7UGayPOAw3WgxZ
UYPCpbKwnbmztvTtUFn015IJ007MOPYNCUcznIbiJw2+ogG4k1fYmn8RGYxM2HmCH78DpZhlZd0Y
3tJ7Le4I+TyIjRlcAuWoBV10TnFuaqgQb/q0/MTVMO6S9t3KNl1m/Op5TD/JsNGRi9Hl56GUL7WT
MRK4P2QQK25XOWn3GhuqY5APa45Ohho31Tq/eyrvCIpGGzLZaH6tddxlQAznsj7MEYIn1KuWmsPy
564RNb4RocReE29nzlQg8HStRsKlnkNtAT8hw+xJvp1JmCc/uHyRnSDhalCByGzd1b+YZL9c4XgV
66YYj8u4jYO9ap1aPXFCjph0eB+aK6QT1PKYQ6R6dgHyhujUxpbrSIruDTLXGgxNNKT/Bik6pUzj
otlP0r9+tD0O7Ussak8a34QmiF4d8SZobpFK+kVn1ssz5AxDy0mbXULD0v2uWcgAYfxfl0EPb6pc
+O8PauQgYmJA5qUt0+4lZhPL8+UQKrQSglNogEDdkECrzicrM54qJmWTy35WPpaZxI9JOM2iOory
2QXlzp4yfg5csOnDNNFO8RvbJxwID6n85T0CWLVdmWDyHV6NUstiFzB8mQ0spyAd2bKz6a9WFzev
IggSSgtzKxzRFbD2JtJvbhkoSFE3IrSPk00UehX5MCUAdhr7QzVb7Hfb2hrOkzzjbhnauCJUFUK7
yCCuRcf6WROIYrQzmIPmDcNfVJvWFWVAvRqioj/3EYg+x/4ErxVGyuzKMj4PG6AqeZH7pHaGSryb
yFAweJSGfq4KbRPjc9k1uJIxrkiFb+X0IEoM3v1s8cIuiCgnNYjcZ6LTR1WR+zsv93QZJMQbvtLJ
BRcg6EgTdxs1PExUIFWmsFa1mpwKaZ0hEOlLAuY0jXXRlGAWZAvXY9b46iAhaZ3AABnELr0U3sIh
c+dJs166aX5MErihpsuNa6moh0vTvtYKnWP2dAVxTZt789yUWzX8K23i2WPlrDGIimpMndI2z2oL
q5yd1OAVlXq2TpN/NU0d071vuDSr+hZYF40Aa/SEvUwEv/U+pd8By1dT36PxU+Fwi6zXzrhPOqiu
8iYDGiZPRdA9EZDFGn+Oy2NztEe8A0FU1y/mDMkU6Jnim3GkPgLcqjnEabjAyZVB4NoMV/Lgac/l
roc4D5baBkk1t2OTike31OtRrTE0B69TPPhaYLp5OimvsvUT9JLDtaDXcfyORIpCAwNBRqNVJorg
Ufpq5BAHSvJo2/w3XCJQsnu1tNs6Cd4l4AW5f40nINnIQHDT6lnqR+ak8vqg6i1lN+fxW3EOWbqp
YAQIX4ThZ/L3HNHOZ2noirXvPLYOgBf9YsnQycwm2HKQvnGO6yUHprkpij+tMCAYOyKJJqXfy1Ok
EBb8XY53o8cnBCYvhM19l27aOfcNULywf5SkpPfRK04s5O6oEAc+bo6H8a0fkYYKuWBbSVwdREVd
YIdMEfsdYzQIOtjU+PxpksYr6gu0bMYmb1ufrSlfw8L+l1c5AzT4pTHnEtqCZ7gDosdNnjfvncF4
B+CWGMOBQOJE8tCNh920MTFEoWAWECKW2zRsO03ylKnTLbGKJOgNCO1cQ/WiG8i/q0QPPgB+OcDq
X0Otvga+WXQcSoR0lLC99EyQMTCJdJX6o0Wfi9OyX7hzfSfXETWLFjr5CMpJWnKPrUvpOSdZ5vJS
v+T8U0mXdTd0215GBLJYe+pBV9iKJwVRS2M5WRdv4mCmxxh4RrrPId9YrRwq8wUI8tAMAN+WcVbC
0kc+nYdj8zHRI1v0Jf4h1GokPJsd/7uA/WBZnpcN8UzbtuHF0ok2rP7GACCvnOyPPm2gniO2bgmH
c24IcBlReZgTJjJOj8ja622b2Za/2DXwayReigS0j1lIdsPSrg9aj9LMUhrExvIuUBmGk9ZNEp2t
LuQpbOWBuRQnSqujTY9s2EIRXIzRAEAy9aNkWjczrR0lOJZz82Iw0WtW5LUWYLHlcIztU5t5BQIs
bO91ijhlnPxSaCfa9KDu3uAhZzwWm3H8VWtznyf2mgC0aw3/xZ/3Crrb5KMfDvU25q+ltGj4h7dS
GT09+cfB789lvo9t0w/aDctx1B/0twDNTlXR7Y1qpS0VJwDbXczBQYa9i4LPoOF05EFBXBPFy0sV
6l4Huy2mCSjWequIiCtH6lyMs4HUG7s11LPs1MuvQKnVBf22Lv7ZlBgR//CcnEa0ccWP3d8lcevN
H3RgUfwIZYgUdGy9G0uPkZxuYdj8qCAaDTW56eyO1YCJLEE9DucGxJ+Ks5Z8BuOZ8bTswLAq3mJE
F5LpyZ10U8vGtyPNa4iPd+YnF6NN4ZYtfaNZKODn0h+k+1inG4MkWzveq9N7hRlJHShEE7Jjxe2T
5jCUrHGyQQKMfL70Iwd7QmBL/23rY+QLNdimuvkvohh2qLPNZApqxTG8FRhvcgR5amqgMkOYYCj7
mDlIYN4M2vDQDrdxjDfVjPXPqHYaFgJMgWsCFZ8++F7wSUkDZCeyK1Os2JEH7PMlaBlrUqhPuxS1
hw5Kl0e3xviS4ptsuPiLkK99zuqXWn2b8PJKTapr/1kWCx7QZPyepxJvfVV8KmVyrmJCbFutOyuT
+RYtMvkF+eJU9ryXsn1lEzHXUgtnbRVQsYSt8vk5hBF/TRMLYsP3hKFFDqMfREncx3uwY94tTs/S
TDdhifw8hco89NU5Cm4sM1EJKbzPw6dt0qv7ZN3pybcOcDreZumNeT+ug/OgQ11NBADI4YjYOujY
N4Dk2f93XYoOXB/Hi4wkdUFpa8+D37GcWFacrVSrOKr17C56vpsjXb1SNIUmVuvwTMbdtLZ6FLiK
EnJ2Z8qm0udv1TK/CvVhZufF6p2skRC4qC2SrNwOj5Y+PVCwl6m9HgJE5MEkgyqXz+moDPI3pQHN
ZwV2w6TreS6KJxP+THdgspmqmV2X2A2tgMqa2Ymr0PRly1Ma2glj1KXFkaIZr1Mbx+RtJhtfWNo+
zSGXOyvYTal2E0nkpbrmhvaEEWNTJRtFQlmKtL0XrtpsiuQoWcEVM0QXf4+jeQnnDz38weoLlc8W
auiSq0ZXRb8kknZuwdkbszpKk+wYwvJKQzau5pSihIpMzWOJI8ApHz2siP/iEdfVSEJbbiXiYQYp
abNDTYtmNv5/XJcyRKVKynpi1RLEWY0VuO/5nvTJWyI0Rxgmp+JuWQ+Uf4v2XUEWaEgeBneSmGE4
UKp3y1he2Zm2BrdOocCN2KF8HDBBSd3XtKRHM9vPNUxHWLpxkWGtMBENzX46zZvICo8SWoN6Sg56
Uu3UUMcjM+leX6mqi/9nnek1qJO8qwNQg7iK3ptUXpPfy0eA7yRGMVy2XpePx7ANnBB6pVxmdPlL
4mqW6WbliIaurZVHtdhGBLRCxKt0b83G6W1OVJ8GB4DrrYq4baQNwMCt5mYhIO1JGz85eHvlbs1b
EfClOdgsGfavS0R8C6r1KwN2Fd54PoR9Qc9ttVublTmwXqvCgI25LYY3lS8dk4RSAxqIbjNawY33
q5CJ05N+S0Ty2pQ6jeh5S7IKYaJdIZVKKslVNKtz4rDlA1aKfJe1I1l0gLxJ4jZs7mHs1vA19Tju
zMq40lpVua1eXtr2NkcbTXNFrO0rEGJFe+vqkhE6ZBFYl1mgreoaS1rpybCumjU52TN9iW1FK07J
1GMcv2Np29pysQmVVN0syvI9GdeR2axazrb0k0936HBW9KcjlFIcgnl1a3GCMvGga7NZR7dp7WqU
D1bry5HyNbQVIuN8NwHEqMXOGn5CbUF+Hn+bagYWLnH32eSCvXdlfJgIAafJzfqKFpa1QFv2AgZ/
YZbopxN+F1CUeT1zkc8niRd7kHWsCMoq7qcPLEOd/RNrf4rhL217zvUTTCY08YzfWKqPUVO4Go78
RG8O2XJuRLahLHXdwB1p+aUpPs3kfW64B/GaW/tsRMveIBfXjg3ZVGljAVI++QqvNLFOxW72VCHC
z+oMrajQ2sU8NNKfRmRuhm/YaLDBPEVKfVzhzbfWOIgicunazqdnyMnjaA3FO1M1qOK49RA/q4bl
hMPglstRGAW/GEYugBCJuVulGmgRISqWxCLz5+olV19U5ht50y07MmMB9lcLOUjmhKF1eX8SX+G6
rLY4dGNQSX0LYCTEphtOde/kwFzhTYTrumDIRp0tfutnqRTAiJW+Sag70EmgVIpeEJOvUu3LYn+G
TUBfJQ0Qrw0OXenYR0hR6I1NEePZLOWqxncEOxCfYDQlnesVZUUd5E7cFt44jy9VC7lxiPt9O3/O
wk0M3VHTfZdc2ulgIBhV41MlSzyaUfpZ5WJrWhaf3rddnRup2BkmLG9jo8rEGil9MXZsWcuB+zBq
gyOt2yxyl87albZNnx7GLVbcsoPXnvR3Wfzp+f+oO5Pl1pEty/5KWsw9En1TlvEG7BtRFNVLE5ha
9H2Pr6+F+yKrdPlEsfLNyiwmETcuQQLuDvdz9l47QddlbHx3uAvyF1uuY3wrWB3yVp7hTp31SoX8
IVyKAIGstXXHX1S/ckznyaOXojqN9a/WnHlSZXdSU1/4tGNqE3B0sRWNi01MzL3CvXWDcVT4B932
Nzl3WnHkBV2XqVrU60rdWVKvQ0RlCxu4JTF54UqqykvMxmzubi03fcSogQCAhsCC/LJ5oKydEFBy
oyMq6Ydk1jevuq5SLqopD7jZEi4W9dSCk39bQyo3p4rdr2Wp72d5q4HkTC7SIILM4rELS5qK6orR
uN3CsSpCynKOvXlXL4eUAkRY4O6k8lR35Z1fpMz20pWIhtNhrGiVoly5QjbuRm6fNDM438/cRq/X
tkzhwLWpJWg2uk2rQyaKBQpLiugf8mGPtDOUH8MinQ4lpAL08Dm95yeTV3vn3uQ0gXSME3axcILi
RauuCgOzRI8frO3ij6TE7NyXDnvUGmW/nN+bZPUWcc32q63ePFW5KHJ5Y40siCy+ymAXGanlr9Lm
UFA4pqc2yOHEpQhm0Tg2ZV6LWGY6XV/kxjvhRnCOgm7ttB8uFmXb4wDnOQe7YZuUWH22TwpEavjr
G06eBLfqePtaee+Mp8eMVogqPUWy/gj6SKT1Oo6CJ9XFj5vE/bVJlsANVdMVW89Ko+bVXLURwicZ
V8O8ZK4V9bUFrgfZvu+99dVa8cVcUuaWWa/priwzQE9ZFN948LLYNw1I1WALskUnmQF1X689u+E+
jmcu8mxUoX6PuqG/8qGaT9hnww9A+usJ8yoehqnaOtOgnHtl+aZU2ZK5NGtKb1tzclJDMdXpPpoR
revcWSpUhrzuRuvZmBk3FlXXWen0w9SMI7bY0LFE3HzG44DzF8SWLVXjAsFO7ty0GmmGVr7Mxu0F
Vbc8e8byW7cLy8fNRj6VQY2c34r1IFcWiIislC41PKPU3Eto+ALOF3IIzNnAf+wUXcdWAssb/kXP
j2ZDkvAeH8pLsxWjJ/JAdScNbvN8gfEWL/6VTzO05/R2h14UfoDEr+5cBd8YRYaFG99a9dzpr2WY
LGLNtMTSmtmLQjy3FcKaYFHr0654RvftEowrXZfOxmtve3ndOKvQFbPOv3KCiwjtqT3rlJsoX/Tt
exLP7eTFpytvPPs6zan7ii6q/+SxVrT3UjQ3CaFqdwoFTpGAp0k4zw4l5/v4qoupmFvyKPL0L1yT
jc0+ZNGwm4Ohz5LuUmnuE+3Gaoy9cPXnjHdnZF2yB55JzSWtyVKq73JvU9sPKpvljDp41DjpvLQN
Z2/V7VQpeWg+Ho9awQTGYSUnmqStzb2dAzssUdmnkalt1dFUm+cWyE/a4tMCxnksl+xEy0tbR9oz
BCxRQ0yNMVb3VYEaS037VS0sOlFpuXHMlGWh7pVlgwBrmmO7kuOHXHqLgn6Z4yXpM+Jti2EAgNP4
/E/6tledtRwU6yLLV5HALRWJpYwJwIIIE194Yx5MN/eGd8+aWk6wl9LKpsRsbDJZ4uQho56mqrm2
afqXlPWy9skLSYBPFDYwBr0Neana5k2TsotHDrwtdDZEPXa8PH6GO3fhSRyiUzzBgXdozITlt19a
MHK6eFkZe1XZK+raoiREB1IyLyKO6mW/s3R5oud5sdFMz5kFnv5IbwLgCG3uwgMhRWPR44k3svbm
KtYqwOMVDnS0QxT4dDm8RmWKqxNDwZMFIEsKXmML1atHa6ZXtCXl20xjU2sNm0INd7Fa3vgakl8R
3QnX3zpoM3ThXuqlr06sDBNaFaxsy1spA4YICGtd2s9AbTQ0AJMD7J+JWtxnAX6Gdp6KC6cGGd3H
+jQb7UchXeJDzVBtWFzV0alshCx0eW6g7jZUld9ZXVPdpjWfThxOi57SYRbwy3hS59KjyJ0nEdAW
pjNlGNAOPP3d4GVdRHMZYb5drjt/YfhsV7z+0w2CbWKjYMeowA5KTynS9aOyM1nWdj03kbF5cjJ3
jIPn+rsKbY4uUaUY9+cRDtzEsDdyAdTpVjHByJlogUIKu3TWqnwW4Ikn/FvHXViKe1cpZjadgSry
EGwcXL4Rsu5Az2fDQG836d9zGxmIoCUD9KXpMURZ8YVJ1bBAYFr7SIpQBU5U+oFxlMxLLb920mRv
RN4VucnrLrausnoXtECV6voDIU0gVpbYu6E+A7nxKDve1okNaRp6mBPY5dOGtCfUsHahg8Yp6BAU
/4yjkkdO4ncwqiPgXegmQ2zaLXabiTR9HR4wPE9GZOKhneAZPINMPIGjPg7XzcKg0SVFR8GnLTxx
m1XXlXN/5geM1MJvfsBxwm6ueVIfqYq8laQ2GwWiSrHrFS9AiqjTHZL7LH+qwxZrrF7o7Og9eq4f
tWvRVtIGD/XBme9xgqGqHlHVw0pJisZGnTN0lyM+N8LPTgtwMczQd+FTUuZ5NCVonJ6nI3YB9Qbp
zKXNU7dg/EpfoIVFpRqDYfJm6DTAurC7DNeRMOR1c2p5qKVvQuI56d1gr43raNuo61ZeG/VLVwE6
KBlgIl9WNl5F3CB+9ZhHyjwQ9jtvsdJbMX8pzCXcTWOSU3vQyoOi91OlZ6dm86Pya69/SFiGyxc1
l1c++g/JxmQeuMaL197xDsX8hCVzauEwc7KO6Il6FehiE2kl8nrI70PNjhbjPANbxYsfTwz3lkQS
s4BwljOzX6QGW2WyyutiJYfVJvEEWiSNkFZ2he8R5wMl3yj8ty7CeafSxf35kZ5Iy9SOQ1RbLy4b
18vVrdeWAiV4VDkqRMtEPPmphKPcp/Lw3iqoRbTG5JhpKBK1Vh0Mj1ZFGAxNrXsrwmgs3kfZ2oD6
CKMnKZNt1SLLzUOlOHQmOxYldcrb1jYCOvCtTA3PRpiFFcmnIRgN+Etrq3TOTPhf4/G7+TLO0S+D
pcnCKI0TaSBd0rvYz+KNc5Uu/cnr7L5chdVEWqKXkSYPYopfEAHwZNNObuqZNaHiPnWXn+70DWPV
TkLgPT93m09NnSPWoGcJpRSmq164SrMCvCUhXBH5I9z8x8JUJpmtUnN159Qjx84eUl2ksH7QYrtS
OWzApKQlE1VsOTc1PbiG/fQqh+L/GpQPPgeOGEyrfpV7V7YcrUzk67ULSr6nddZCZZV05RLt7lX7
JmV3kb7tPvV+vIAJhWxYxcl1oN4L0I/ZHImOu5c8UFyj5uFSaS1cWw8NosPE2GDi1eo5Gs4D+dNz
84ZS++Dd9fpCgvkRwkDdCXZp9cxkX0tbnXmycZ8qGZk7Giccl/NBw0i+SFrq+Euoi9ejR5Ti82dr
IuDBTzklrkbaqW9w9bKrtn5RednwQmbEx+E2oos1ZHsayV0GvEBsUJkWVjdpIbM1EwfAVUJRh1JZ
e28+0JPW1QuVdzOb4LpZ0Y/BxVe2awMYUh1ejuixWL3tIASjjVPey4yZzcHeQSNBmNqACKR91TVE
1l698OPhEt8lr03PUyaSZDB73auocDE6afeRol35wc5NEfrY+xhNJZSFgLpXOa/6daloiFNvLOWy
dj5I6Km6vdrlcz1/HZItPina7/cFxjKDtJKMVQc6FFYfmfKcchOyTsj5TaH5NThx60bJmquiTl6V
0JzZHORk9jFxwsEV+B7Ai34b6vaU45FfzDvwB5yg2ZZOrOBVcchH77KFR+OY5OvMXcXOSyldJpwO
qEVkmgWQF56XAqIFrdYqjFhK1UtezAMtBxU9ccK3Ctslklm0hkMAnCVj56uS/KY+9DgcsKEF5V3R
b+pkqyCbKBBwIwzMA7zsfsBLQa8/LUh0joSHU2unuvJpDJQ4SP/DmGF2V7W2i+MDaBvZXdsG3B9/
zv63Jd+9xFwXYvdzn0rFf7Q87z5MVok0tbO7sDpkiTKTG/dasJmNmwYfN/lmiTX1auwypeotuzSc
oOjO0HXWcXrz83xWT9DRfy2nX1aYWlaCQIKvtjNqA+aQyb4yXaSgoxCDT4k4pshIKUrKngUKHt1K
d70PqaDfu6o/1pzoTZX+R1LHN1nULzVkVzENfo9ELYtcJBftTFHUq7agJIXbpi0yChAAqkyfrGfj
TATv91Rp1TjaFVWiSFzT91nnPrW5uDQwaWQ7BOFnUgXGhe1f12BVHy/75Q5pKN9cmZI1v1xBkfEa
led2Q99v59Rjkrtjl6kRlWm005VJesmhg7MfFIKarfxnf6tx2NBnzoN7JvnpxG3Sj/Y8IoUs6Pf8
jpBjzX1xK67pDo3M1PTfvMDRzqazijbRYG7sUB8NaPUujSflFk388KKfYSSf2ACr+tH7MMyFbKkB
l3BfurfkLfzUPsuDuOZEU8lL663ayeeuNGJlv3vqR6+5WA5MRUVpvms/SWfjPUcrEf3ytaKBBp8W
G++jPgMMPrXfHkfHl/FVQ3WNSIRSLpyQIrcveImybqMMSoEF/jzLre/HsPaLjv7lGok0blIi0V3Q
JsKtBAiwABCHNBZcre4GE6vUcClHC9QuuwQNRxZeCP/NgY4unAE5WTeLm8sBpbL4CHPq4H64dkua
T4VYWMnGC1llZarTGRr4kqpj3Mz02J6piHf90W2QJ0uHFiTnQDh/YWlde9GbLN94QTOjbjflnVrI
uxJcmVpSrA39pzq5TJGQw/OwI14Z8nNBTmfdLWxxn3lvcigdioHWYxDPGg+NoAwN2g5oGYiaLL37
XDs0JH5X8SWCjy4jiKF7znzQ6WQy1LRvensjbLRG7Lgv2uStG+6UgraRF18WHSYaTqJ0agOaZn6U
mdOfH8GvmKJ/HVCYAX9/zLyLG8vuMwwBsLwwOcL9Fc2LX1IlQeveYIMw0It4HPeHSD4Ibc8QXOZw
h1FRtV4xQSLZqfjWQyrmkbNrc/NTaLhj4mq08r1kjB2JoiRVoIawDu+AbQW8ztbDDoMzL6yRvxvF
FBdAbnIWZh8SruWypNm/a8WminbC2jTxxjZkxHm3EXqNCGllVB6yftUH5VVDOyGyafRmdbWMaPtN
dM876L79ljr6NLXeS2frIBaVMIfF1Q0dxXlWdYewa19Vp1lpXT9Voa90EbB5xb3UhucuWavVzhyG
M5tl+dTJ6ug9IFWUXHSjpIlULT0BwhDX9aPQ3DvNxaq0cWKIwuAOmjMnju/XU00Z//vXOZUkbY94
RtpWbmbcmEVY7ulEYhiJ09SGs58kQGIic4a8LgSQZ5n61c9D6RSCXRkx4F+uLIlBYmnq1a0oC7q4
g5Mswt64ETUbwwRVYGJ2LlbJvS5V1EA/4lyaN6JEz9tSNqmpcqcUT23Jt84tL6c2EUfLcqfZjqSE
dgphqqUXhnBnKr04L2CtA3oNsFYsFYuhtdJVqlMztJcZgvAP/SY7+M1Leyc4C9A0fG0veXpQgZbD
VqCJYsYjYGdHQbYJNJ5Xo4DtsTKDF4qiUGyVif1QfYbRBSp2fu5HRAI81RveaA8FWSFsBd7YOwpk
Hf3E+EC3JMp5uCkhFWChJvRuiVS9SiCxTfJnnNOFNImvgGFa2jwsD9BQBs9FiLilZp+cCSz4FRT1
zRqgHL1UlF7O0wF61AVU+IW6Cjf0QS6Qbk484qrF5NYia0ybGhtCW6fewkZ1ORGEnWULg9wng3Nd
OHMm7CxXFPLGvzWLp7gsZ/BYphqloBd1jotuGU2xM+7xTVxGSza7F+CVUeMu6T6uo2W9qrfe3Frg
3Toz705uIY9eYIblOoWR8quIbZ7i8V8qS+mA9xXANPHi7QxO09xYc5sn3USbAUedfjzdubNwwT5k
i608P/MilcedzHe3d3yXf5kX/lCHHcu3QkIcbc4ZdpXpeIuMCfLcKSSBib/w7s7Mwe/3B5pytJwX
VADCcLyWsxM3yZochKv+DaL3NJn/m4U45Wg9syuUJ4XSmxeOjSo9Dy8tBflf0oXKmSd34ij/C7X/
5X5VUpNbXdiaF7IYvZY10Tp5kAJkFws7ys9mzJxYHX6l+3y5TKLaBXz3gSIG7dWsrWdaf8frB52D
uWgNYhLKrcW22j632zmxMP8aHl+uV6dtkzsRKvumhlkPClPkm5hKLxQ7aC3tLFOIOEnODIQTu7df
a/SXi6m0crUookVHbWg5SC8qxnLj3K07sW2Tj9ZVVzOyPtRU0nlc89DkeAChMf48gE+VluSjtcg0
Yys1vJoSaJGCSAoLWvihZxvVFMMGXO3OGPS5ZOLPzZDz7OWO1rKvQ7UiLcCbx7rH5pEAWajaKpCC
Oq+oXKS2O+kGqUaQrEAh6VFfEo4Di10S/tYoFWkdWZ60rUFUzLoKv0yDdRy6VWI9aQpQSKJ9HVRt
/mCbF1YsAxR1HJhbkWS/11Btp1HW4RWItBRQAuy7n+/EiX0DMsHfl43EaB291uR41x8C1JAEAXzE
2UKhizDK+qdIr+hc/3yt70cLwUG/X8p0vKxOBJdKA09eW0mxQLurzrpRyvrzFU7N6aPFmOZxMSDP
JCajhCAEmpwVcQqEYaLoZ95iJw5hmnx0v/xCN/AlcQlPDf1lgcAQmLmnzxsTvZ4um9K87cxypzSZ
s/e9ot5EMcY8uLQBjrBsmAUs02eO/t/fT+3XI/0y+7w+pltvGh2jMGeb6m8sdGC9n595XKdu5tEK
LAzVCKTO7S9EviMEQukWlg3w5ly6yPevK+loA1k2jpZ2KnkGflRQaAdhW+4aRZr/WwNBOt4kVn4c
5Uh5LwwL8I0m2c8lVFelbF+jJjg3dU4s7dJRTQGHrDcog8RFevb9dYDQPU6bTRBrFIi8rWUP+0Ht
zQmg9pmioaH5+bedWBel8Xl9eew5QJw8d5QOw95dHT+lwZkKxnhvvtlASEfrrWXSMC5yPteVN2Ey
kv8QkssYQ725Mcz+ve9+tO4aflXnSTp+d0E73Vr4YXJm6p+6K0dTvwCfYRYxnzyi3arwppXOBGCd
mAbS0YSviTyNHSHzwdEMKnIvzxBDA/r7+YacmMPS0ZpYlK3rCoVP101vQkKHo8CyP1O7O/VAjyYw
OqLODcZvbmNLlTA3jUb65NrSpug8f/76398c1T6axV7suEMTob7RFLzpKp1uAzrEGwftnz//+92M
ah/NYz9pBxdKb7ozULO70uBMZNNU1loDAZD4PouBytprRwgAUgVU6c9X/X4rjWji9xnmRWjDBi1J
d7Vfv6ahqlOnV+NlGEGASMMaWwbY358vdSK1VbWPZrNR1ynmoCHYYRUKL6W7IcY9PRWH7k6dnCvi
nnpKRzM7830rIyg12FVqypEjyX0wt7n1GpjIVTMM/udCgr8fcap9NL2jzrdl1SkhxaK7xwoU+fdm
txU9vrnysfGyM8WH7+e6ah/N9TwWkaYhSd01kuXf5Tz4rWOnzurnR/L9lFTtownvuYFru1kR7DR3
0fi3QbOXsjMz8tRHH812mt2VcLQo2AkworHZgfSd58WZN+qpuXI03VuT/anccFfie0DuCaYvYGwy
1MPpAEv23Dp74irW0YzX1aBBQTree5puzbJ4pyMTECjhTDo4IB8/P4JTs8I6mve9JVdNH3GVAAxX
MQsaUhsAPEww69Vi4+BuyM+sYKd+z9FcD/0qJDmZK6E9RrxPHRWDr1XOwdIXpEic+UEnHrx1NMtt
gnGdMAU92dsPTfQURSWEjrefb9apzx7/+5f9QBXrttP5cQxd4arBkAu626v8M7fnxIz+VVP/8uF4
xEpVQfm+03Zw5Gs8cBTAr6R8rqVnVsATk9k6msxaVTdNk3CFuroHlYaF8MxXP3VfjuZDn2RW5rUC
V8XQAf99KzGVVmdWoBOjxjyaBYko2gBJTrgLlBmQDAlsBby50cswy4HwncsAPnFvzKNpoEVZn1jm
EO5SoG5C2avR+ucxc+KNYB6NerRnWmH4dYgRMWa4UHg0NZoCKEz1RLn/+RonjkqqeTToVZkKjhX4
4a51A1jjRtL0e1kkNeJgliPZozo5uCPn2U6DOVK9dm4Pibpix/IaVpZYyW7TnlkbT93Iozli645X
J0YW7cpuL7QLQpDODLJT52dzvOKXCVJ6fWTlURztMjgTNn0DrAO46yf1m/NYYrIlueyc/OTUjzia
Kdkg154V59EuQJWem/dVeWYFOTUalN9/Qy0nw+AZdrizBrHUYMgU1Mp9UgDMc+/UcVz969lC/aUH
+3KX6kgrRJZwhVoQKVABZ7lyxGdVgGNVg9nP4+3Urzie766PJEmnEx7gz661m9BBwID2Ih3O5baf
eAC/KttffkVopL0hdx7tIiW+j8oKibF4+vnLn7hBxtFM9wJV2MUQRrvhrbmVX7NP5xG/7M+ffepr
H032Sq2aCBN4tKt6QwcSpzwUmjhTgzj1vY/meAVD5p/ygxr5AZmR98bCO/z8tU999NGc7SR0inng
MrPIvKBtiSJS0UDZDIFBJhx4ZCey/807NN65Lw/WzGKjdivuEPYcEr1qiBI//4YTr0/jaMomOWFt
YPIYMRXynm2ykK7sZJu9nHsPnfr8o5lr16WeWC5jntBP+ZYe/ZjCXWBJntDu/Pkn/KqJfjN3jaNN
a5OlvieNCpNan8SX5Ut2Ja55YajP6tR9slZTZ46G+OdrnRip+tHtCoRkSJYjhTuRIFIz57Yqznzy
qV+hH90pr3WUPhpfpZ6AgJO6JLWVOqc6yHKoIEsJ77ZPNkUSU/ht8c7NRGVmc8so68uqTLVlGlXp
hoXSmf/8U088Of3ormpGmVZqJoe7nBxZ9GmP7p0+iscm+Ax+vsKpTbR+tCCWUotznTDDXfKG1xu1
YWRNogflzTw4jxwJfr7KiUd2nA9u56kpEakQ7UyPMitV7LQozvyAUx99vCZmUovmne8vUWSPTSJN
A+fMtz6xN9SOlkQpVvsC/w/zZmCYJQJnv9pkHaTINp/9fGNOXeJoZUwlEzzE0IS7BpoXPnmQHgYV
/XPnsFMfP/73L0tWXCc9ebrsO+KY9ti295etd6bocmLh1cbn8fWjJbUiUpKPbg8guwnUKWbdS3zz
8205tWHSjuZ4l/u6sFqkNmQ2drfNFZqXMQ16Xz2X++a5fD1zmXGQf7NqaUfzPcp98BchP4J8N7Jj
+jE7YgLGTF76NMMIbVbPjNITE1k7msid79iOj251h/YABpdeARtcts7Ef8vOvcBPzWTtaCaP4dUa
tDt2Bx7xtgSu4PhhqZ+bxQK5NYx/61z78MScO/Y/5HVcErvMbcsrCFNiVbPo//xETgzYY/dDIMnd
4OQU/BsByo1YZfGUAsr6+cNPfe2j+ay2oh5sHNAXFeQ3iTegI1//+uT/fOv+l/uRXv1zyJT/+C/+
/S0Fq+a7XnX0r/+4TWP++a/x7/yf/+f3v/GPnf9WpGX6WR3/X7/9JT747wvPXqqX3/4F96xf9Yf6
o+ivP8o6qn5dgK84/p//r3/4Hx+/PuW2zz7++uMtrRPsadcfrp8mf/z9R+v3v/6QFebef379/L//
8PIl5u9tPoryo/+Xv/DxUlZ//SGUPyXFkFRk0qqh2LIu8Sjaj7//SNFVS7MRtSuyro56uyQtKu+v
PzT7T8WQZdu2dVnGbTrqw8q0/vuPZEaxbpumyd+TkIj99zf77eH834f1Hwhrr1I/qcq//hh/yZdp
r2scVy0uYaP2kyVLUo9WX7LLQ78vIDAXEl8QAXRaol8VaQZTtiV2OML6/JQOab1SLG2AlVXJFsF2
MmYcqW279zJs4ToXAdozNgy3TlvHowotSB4KKY2mQRrZT1oIv8qqHeWxlFvjs83FC6hM5+1/PvBO
jqrfRuI++0jgAn98VLuX7P+D8aeM2q3T4+/2hdqAX1Yvvw3aX3/pn2PQ1P9keCHKky2sJpKhMJr+
OQQN809MAQr8Mk1WJUsfC9H/PQTlPyVNlyzbpCxs2sZYWvx7CKrGn4YpMzwNyybHiU/8nwzB398H
hm0x9ExbVzUN76ClG8yCr29RTfctlBGqvdSsMeGesOa7qizbB0dSzZ1ZCxRDQS4f7LTOFl9u09+T
4bfBL9u/L7Jc3DRsVdYMRWH4S9pxq91Rcskcgk5eKq0ZrmS/zAiKsAkU68iukReORCq2o5tUiA3H
qEAaZM62N5Jk3g199FYWvE/SWlIPNQaKpdXZ5r3tDS7MYKusJ3HSqkwL3bMWmuK75PeRvNkqanOw
QptyUq3rhTwDretpi2TomivZ6oxXx2mDWRBBWZy6nXORweec1A7gWxlSnxMD0ja0rlp1SCoWsqJZ
L12kYNsUVSvLiyYX9EUMXa9mdRe3wcbGYCu6vgsJMSTYEKc58tFS828anE/bTrP8TyKpMTRVbiwX
JLjC9wGgXccHElILyCl2dJG1jruTBaGVpBHDm4DSjjEl6IwKE2aWv9ntgCEtZdWa1XLuvaVhYj9y
Ik0IZ+zJpixlG7xf5epA+wk8ducdImaCPzXdvBNtUz5qUasEizAaSG3VxGgbw+2mTAeiXUPyC+MY
2IZfTItesbtJbAKBNPvY2lkp6lCzdALErBKIlhrAtWoRV5UVvViFaRhc9VaYLp3aBdcvScGnlbVi
ntSec4lvGLut5ir1hV6byk6pVPJXePfuZJts1cj0BckfUrEKnTAkAAMwYliSYpWnDaAjVr6nihIK
SWhdE793YRc9Do4rb3sJZ0fTuA3kfDW/1+pYXqh6495VTgAUFnuZAmrTMoHKBdLC13QSSEJszu+2
0ep7RwPYy/hppplwAfoMHgFakYBoMAmkYiNUU7nM6pKoocjpZlatAJTP/PKlsuxZVheXtlTMZU0b
pmQDp6tE7co1qdb5ocoUdZ/IOQJt4Ox6lLnvrBf49cwU8MYgg3VOpGqbCHKCvEwVa8Tz8r1lWeXo
yK2W4Oka8rWk+DnUKhNmdd9/xr6K7EULe/8mGzyisuEKEC0B1HGWyX1zMVi6VW+SVOqfzLCCJz5Y
rgmW2w6hDeoVCH/ViRdx4mbrcujXyFHeKqKRLgo3I29OL15ztiKAEHoCuCEDTrUGBL8s+ivdENYH
yJudNybjyfBo9KbDCeWIOVGO+d5tyAseuGUOqKmr1pLDmdHhZsw7mYQAo1h6Hkgpl6TeEn4JZqd3
I9XWdefMszSrLwK7jBdJTDPIhf4ZgqOT+7x5aBV545AwUxAeMlMl90PIN3kmLklymscRrYS+8Q4d
fby06m8Lo9g4vnorXO8m9ONrxctXARtEm/A+K2iXRu3vVCLSHKejvxGMePeKyRQS9qi6xW2SFC8i
aO8LE4SrydwnykNHqSwvI+eut/Gghs0rptdbL1See6+vdoYw0r0obGcUX4F9UoL3HsO0OyGNnAA/
cYHydwOeknglmdAVbzIUHzFbZcqwGMtU2SDDwp3lA0lueE1uJTuZs0ChxSYoYEDJBYYSiKVPPJEI
CProo4uUo4Eq4cJHKe8O+kqCFFRAMeSmwrkvvAqiAgyoyDBQ1mVGtatVz1vjUwxXiZXcaqGjb4pO
z4hSDPI31YM1EcRuuOhkfRaG1L+r9FEEnvUhqG2sjEInrb29bXVfw95XpTey3syVJHIfiFMPJmUD
elIhbzXy0KeD1Qoe2rQiXAVnWWqAHApZP6NQAu79rDckgBMLDgEq+EiU/DqIVQSxNqt9ZVz2bVTM
B98Fixvfmbp161mXnu/dBioBGXGYvDshn9/lCFkyxdlVZj0BYyrApLXXJozGxIiXPgABOScwzdL9
TdQAp/Kk5yGV9l03BqeT8mE1F20VCY68bQOZKjvwcLEUWys4ANmCSGtcal55XcHHCSQED2Vaksnj
4dWvMJo5w1po/i4v9LkOr48XaE5JnXJ6nQ+XCisVka8HBbYZTD0T0TM4ajySj65vPCpZttNsnpWP
ky2oIO7ayaH24n1YyAe5toOZZAWbwqjgdgmblPnSm8ZOQ4JWBkrRxSAoBf6eIuyeSX0jSmR4Jp/m
jkZ/8tNkojYpqkEK4l0+LQcFdVkDNd3C1eZn2b5tyIwgsStrk0vHwo/juC/QnYigAC/teLa57CV/
O1glOa52uVQkfSf3JtFehXHt1vU2crLLBMJTHYh7+FwXcks+rKfh3YibQ8jLwpBT1CfA1UqvkiZu
ii/abYllZucqZVjnALRHTgU2rFtV+p1SiWQaETM/9clRnusFBn+a2s6qkouLLtZ3XWYESy37YH5h
+XZ96NBqZ26dqgZf6gZkO7DAX8gukScBBOWZknS3XkbeTYgQkcwqRUqukrTqboFXik1iaNeRPsDQ
ijVSY5IxTi5Q+5kdQ5QMQ9JMWYFtxjd5T5rJYAVBsAoGduFYwByQ2ZK68aWkXzbQSCdl3c8r9QV4
RjDrNULldJuMMdvuTYDbTrj1LbEz3V4wcEZLoB8kiybE9CmIZSJNN+uGl8asgRjE9zJci0GN1fvO
jDpyQRzrDoncNLSiRYMzRzfMjUWQa0SmWGnD7uKgAzm621nqRZUTHwi1pNF4TKXwr9DQMqcVkHn9
pUZSYZvI96aABA9qjSqPRdRI8KTEVAAIECbeIM6CidklMbysEegM6d40iquhcwAa9qSHFcbGHXgj
DXBo5ereyokeDt3gBQUjq5ZiLaoye8/HmF7TDNHWtIT2FDrsIDPTyA8y79I+0gCVA5Ass+gVQM3U
rgiw9mPowWXVrQcBhB6UMNstN7qpXWWdCWOF9uOqDDPcR95dVELYENq0N4ke9JKrDkjoZVLcoDZd
RV0A6Bswo0Omr5fc9jkmBTnFej9uab3W24S6R08vzjcBxzmYbzrb2+wJUP8EGMtaKaRF2FYe90Z6
BKY1C3289WH1GTjYEwGMwQda2oX91AX+dSbA7GfWXA50fem41bWajpnGLUBlL/OfPYt2eao1QCOF
uXFxyMr/m70z2ZHb2ALsF/EhgmQEyW3OQ41Zo7QhJJXEeZ759X0oN/BcpYYKb98LG7ANK5lMMuLG
Hc5hSrDJhqV5hSd/MjJ/XwhxqEIfBegs16UAhTXCrkXJ7hUAQEYnv2pGv944jHRBhKSVwAaUPSK+
Z7j1KgYbA3KtXunKg1IUM61ZGfWdaeffawHne7IxbdAT0m2MuNJQ2QHrtHhWasZVzYFB4VLonduV
58Rg1r7T5nOgmGSLu+gS920PtngoD8IPuGq8Hz0ku5U59IdekLEXUWXv7IyUfYfYYt3bC4dYxk+j
qlD4pPWu65hKggkoG5HuXWCN69iUiJXQ26+w+zGgnclybRJ7b7MpfG1luQ/T9GSk+b0dEpINC/Gv
a52v3kJxq0eGKSb4hcEy+msQXmx6HVVQUgnDiyj4nvilWumUlVJKuK/oHRA7iGdSFff+PF9LWw2b
woGJ7PmYIqbK/zmWagMs8r6IBs7ItWPsUyPewTvhBo+siaCBWZvCKX/NUFCd8AvWQGe8s1RT84wM
PsBNhJUvgiXU1/VOlC6NFwWjoHP4S3oxk7Q5WlCjuysd89m23UPg52sfk8rYmRAml4dSJ9m5CmHD
xZ5zO6ZglYowgVaPs8RU4tqAxLyzMphMI7GtMAWM4BrGU7HImeKUnqgiQ2ARFG7Ak1zfz230HLfh
QbBQk1VZK43Xp81YdJ2Xyhc4ObPe2sOHScAyiUMzJk/OLJikLoHHZjyocmqfdQrFjEbqSs+H1Olf
kJcDPFd3JtjFCIniMKIkAahStOpt0ucgaOJdv0jR+2E+z/14jizxs2rcfhOE0RKbnU2//WI1hDne
nJ1nC+R8o5g9ryo41I2iMrOowmuuAYu2Xnf19DWvSELSqvCNa/2GRO8VksVNRT2Hd5mqjWkZPkyA
/rubpfcWQo+6UaDrWDIXOF25oOOCdi1ri3vjmMw8zxJNRXBsbaCuAGvyuMKNMV7l1E/ALAWPuYa9
WCokr3BMkCPVkCvtCYZIDx3Gk9vAYmNPELppWOSrwIbWenEDsOaO3pBznhEPd6G91QnLjqg1C338
aCUQSeMkhoQK2BAGqsz6qxg7kDanRypG07Zy2r1VRM+1VV/SpCKuZ8ntWizcDdxPG6PrkIz9vouL
8BGeM5OlTaqQnGntFYfB472m+b/jwJi5r56D2F6GHWIzt4V02JveMVe9vq8Wwms9OnUK6FGORzH5
+VGEYOrMKAr2bTNbP8tWmS9uEU64hwdnPuQFHE1SSKwh86LFHjG0jThM4sZOsBgUFWygsRHGKWSI
7IdKtfUqVB8xhzXmeJ7K0o/uOFHJYJ2PFafYJuxBWuQT8P7MVdaj7jOOc33KydIbpfUz4aTBmrEo
AYga6l+DpuOFpX4AiazouS9sA3x5WeKQV+Apb8e6T9+KwS/OfREZdF4s8199PByHFvRJNbfGjdNp
O4d/mgD498f0QrLD2vnOSNhYVLl+jUxG5VWioQtkEoGGDgHD5l7j7CbHrVAct9VVIWIYyYZn+k+6
rvof5uxPJ7dNEHmZWm+GFPL9SqTTeJKm6DGSOk6B3h4QOwZS/wFOHZ3Ci3kRyDaiRqxTTKcyc2is
GLLN8NSIDGBu4FXuusqK8VebhMZt5pP5Nx3ws+MEDcrLs30fqZkN1MPD5/awDsamFcRnnT3eEVl0
UBeK0L4JjDniDIMECnItDsNQEye3CdSrSmrsDtSknsn1yW+Fxe9A59XPOYe7NedzS4d5UpNGHAPg
ntYxDZNn+G8QONtI7MemKY115Rbm1irC4hrn0sgAQedy2Cr6fdw0S57B8A6DMkjvd4U2HtogdqA5
VsmwlpwzpxXQdHXyy84M9z4UqacIGtbPYe77r7HGplcrBBh1NhE925VxPWNPuxZIGNa1P7SnENfp
LvBAglG26/djH4bfUhZ3FJN6InSjldc59C5I9KRxYjDJqjl7HbDEaQhhjAzUNnpZjgcYrkzipap4
qYJs+Kab9qUZeQWK4RxwrNrntaWmVRfo6LtgYD3g9ARbkINTFyEEFz5Oj6SmVDiCscez18U/7LCI
z3Zho3AoLeJH4WCOiU3HAbQT+3dadPOaHESJTrGvritbJ9gGrFsue3yMda73tWxBiAZuvW40U74W
x7oCwTPNDuNNm3foJBJjcA5N0LfnQg/FjhLv/B1UerqRtgxfi16Oezab9L7qA/9LTIb7qAOCff4y
AeLRn1Z1/cTROXbCJ4+V5FBPkYdGUFexWE86nFb21Dgcw6ChM1eWTfi+7Gyn4ThvQlWjPTUZ3Cwc
tJNZpOIvnCbcN/gu027yB/+qKBm7rgIIRclkBiSc6Q4t4HDf2u3gMlIkcCBYbbO1+wQOkVmnBosE
qL+A0+XJz7PoVjgJC/iItqeux/jF9tr8LjEFDrNAgVizY3FrF85wnzRDfxUyevw1kWx6jEGp+xCb
CzA2yZh673W3XjGhjmmETZDsQvJNCogxQ5i0OdtpGl2XvXLBp81F/tY1JdEk4etV6VX5nfJKLBiN
ZT5hrzJgYbQlgrd6ehROw4bDoa9pEAfBAuxnfHBa2SaWXoDUhWj6MwcXuLvgfG8hoZUbMzUwdCj8
2O4sTJjCYXoIF8puJVSz1aOHw2eCVNPHFfKoVsjym8F7vWFXFduGTvFN4PBHt0Xrwzv3/bXriOxl
cv35nElYwFIZ/tkx29tyyB505aDR9dFQOi7xhRmR0Km7DIaxA4LYVCG5Uk/Bth4LYGx2MLev4Yyv
wOtpTa+LvH0qR2GfpE+TpKFiMFaRSyxG1nKSj74hAMmm4SgPcnC7O0M43nMw1urKNx0mQ+Jiwh9U
gMvvbdOFOYpH4zpKFCkU4anxSz7mTbXrg+CLlUUZsb/MDJyUyUQTbl5AlYt4f8HT1NlWDC06oyFD
vmX50ulPSQfck3gnbx8z2tefKFYCPJg8L72t1MQkgx8tx0KLF3IYKzIDsqzumfmkWSDhv6+mZPGd
eGF9dgalLv08ll9TMoDPpqygRrsc9hhYtvgRD+yTDBKnybXy+nzjeks5hR5+PA461Le2arqdN6CJ
cOFxrMGFY+fNKs2MmyN3uvM5EXqFWx9TyFXXdjUOZAmIWZRJKQcoLsj6Q6+NYxYyaNBkwr+TYenv
mK7M987kxjztrXjsrfpnosGeF20Z/QhNo9sX2bAvbKicdpB8r2uManruczJnBtmJmads242cTU6l
GxknHelWAHSdQ2DNhpdzKCCvW+6qNBqfHS+L+o0fsHyTK6l5HQbpXnd2x1k0qgYUlJP2jK9uGhTf
GigH3wGL1yWmWjwqvRcU02qKWkSR/uBFB+iN3mOKgADlmINtNxfogla2E2hzUzsVa2M/dZz40iHH
suFlrGcC8ASHAZxoW87OFr/4OOwHY1J3YWy6jw5pS7Yfq+uu8i4yd4NDwLkKEwZa2Z3r+FD3gfes
q8QBf24hIybPjj21qxbDSln2p1nlGcGwjSiFg3jhm1smLczzMLv1YexSUNlTPuzNxrK/+m1ifrGN
vtunmcxP9hwrc132Ph3bLMvZWyA7kIi59G/xHdnP0GP7W9VAk1lF/PkAPiJEFkXMjiDL0npqKvLO
MFjn6LFM0e4MYVQVa1oo9Dpdnq80lutKBwAzc2kfsYyxN0ylqh+qNF0MkXoBz4bTdFvPpXEd5Xr8
wRAWUAk1Fw/RWALrTEGi3nRlPtwFjM5t8sFpEpzbSbEu8dxAfveM3FtZZhI+VoZnHIVIuydzag3E
vSxfdIUH1asbd29BP3kFG7RH1nmKtyhm9JUBOl4uSI8+v/ODoDwYjKsAG5g5hkjAz1UH9dqmXiEL
IyF174ubRJfY4UaRLizOqL6qaol9umsEv6gEv8kzUaxFNdobEZM5Yrl7C7qSVDbqymtLjfVjU1bl
UxEIUk50086nuSWNt3YMWLrg51wcAUvbTNvZ8+3g+A7JubA3IXcV8742B8IAm7gsZ/h108xJuOlJ
Kj9xGPTPvYaewcEUWR6054eB5jvg5UxakBCx1D1pt+Jklda07hN7PNdew0GotZdzYJhPa9lkPBUW
Oc2wrJyHoPADzgpG1D2WhaVf4sBt8FbmxVPtGSGsdjLF3/w5NIzrYlBOdq3CzJnXQx6/pvWUb0Ov
ArmaUsCC4B15SxDiVqu+bhLMZlFn7i0S5ONz11X6lhOJzKEqKhOh3jzNyXYuMdJnQ11UtzZU51tX
lLCirSRPiAKNov4Cdiv+AQcW9JjOw/AclU37bMaGe48RhVRyU+Y/5rjMf2VmU+4IV7qnISt5FVLP
/tI3HZRyh97+hybUWFyszDlWgSRxK+PEuM7NIL1t0q67Yd7RODYqZnYhssPbQlXWVdWhQKtFbwJh
FOUtSSkeqNYzv0VubOaYHScCQdNW7RaeR/9EFg19TgsTfxvkibV2p8LecpzMdoHRhceIxeicEBc9
8Vi8NbkmeCAZtfdjr70YGO4e56YnVzPaRnmfscIAOZstnoA0C/N716NKIUh0Ypckvu4LlM7UDPI3
ig7Vfsgn+oKxJk1bozN4ZZqq88TKrofsCqgc889Odw+Em7KCGtLHNsT8YeeeeaKo2DCQ51oAgRt+
8jDpnB1rXL2ngl9tIlDLzUZBQP2uBtdMt2ZUgDDuK9DqJJmKqq1/8LtanODK9qczmOmmbQ1xp70R
gL5wzJ0M0SQ4k+6u80Fw1rKdpiWrkiriOSzlRDz1ne8nxl0s5kcv8h7r2B8vGT2fW2XodkQWKGhA
GnmXwB+r+SkVErxc6AxDB0oywyzpD7Zbr0yEbkjJqacaDf5LWbjlpXZx/BQ1ct7UDfKvCJiar6wt
A3KmCc16TC0y5Bh0FeX2/BTAVFq1ji6/JmFtsq3Rxj1QMvyeQvx/zP3mDVEHSd0i9HclGZgr06bk
thKVxbQbvwRTNn3Wn6XtZ7c9KspvUxccZgQGJ7PmWtOk6NDr9E11JIE93unctVuA9CQM16T90JCG
dZxd+RzIZj2md7HCCRbbWXnOhIMcLsnzln3eKH8YOKKeWHzIjXCi3XMSIwIz5/Mk3YIZyIBGqtx6
S1Ja31c9Q8gUUxILJ3I9TtHBYgvaaXBxCa7stEADaMuf2iHvaBYU9kY/nXachodr0MjoGycfUF7W
5KexNs+pE9c8JvrFsmvnYFg985aJ9O+ioWKAoIqQUFSWQS+towRtug3VCrMwbtKo0j8CLb7BYQyf
vYI0GYYcKh2i3auMrB/HMn1V0q5xzQv3wggf3F83gDZUGCOlKs2PTap8In2EHQnQsCU2UeU+IyuJ
IYyD5hvbeO303dESBZ1LQ36Nc2VDucC49E1tnfuE9B2n5QHF9HLc7+Rt2ZTARmPKL+PiRXNcvrZD
jXWTVDm3uqv3Tj3ohxFKeGlZpDY9a+bgiiYzjDemkz3BFXmqUlBisT2JI7HFabLGr0bfLteetsZ9
ELvA5cubIYa6EaRXViG++nl+div4BWZ6HKV3icf8Ph7qazoRM26FlR5cz78Putp5lhZq5jDvYT+5
dA0btT7GxKrIkYdRvHgZ2dAOUmmat5dBY93plSFAho+PHEjIAqTFXg9E3XiZsx8z2ekTvGyscaau
e+ABvWN/j8bBxfkUePCLx6jYN7bCFVjEfQ5gYMTCNBoL/n1oypeBpQ/mjCohZLrWixclLUiq2V9T
slsyU+VwaXmls3XSKYqmluWQ+24SK4BRHT82E+gdMvdAykc9IGMYh+zYFoqqsetmX6mJc+5Om3pX
WWhkyGhQsB/tG8H5E9XjVB48znbdKrfMX3E5Luq7wkdLNBM6DjiBNrIJ0/uEre6GYyu54dqb8r3U
/nzTsxZiSMpObFj9S9yhEWio3G/mpCXzz+n9aI6h/ywqTYA7eBQaW9vmYJEIsjQrs+MV81x32EnQ
RahE8ITcB0VfDAdhUuGqqzrhJhXU4oZM7mM3nrcjQ7jdRi/l3DXmAQbiStHWT0D6ZwyvcwJkvJmu
OFHaOPNIouYcp9OVEQ7dq0e58S0pQtJpUxW0mM8VomHfAlQVy25tzdl0JnOci41ShTpmcwpajhx5
fi0MA8JZq5orturhKQW9dNXQVfNNG11DSpDgwlsr2TZvFdyr0xjrEJ5p3pzxQwO19KZIHT1q0/tc
2L21aujkCNZ9BLi/TEUA1qXo8Pb1g8t+O0dp2q0FwQZJGCY6HkjV9U9d3oPz9OJMW9vG9vKraZRG
sQ1anIenKrAMZmZnZkJ3lP0ZfYyp3T6kbh+f3Nmxrx13SOgRSIyjMTG/azujvFBqrEg55POeUNQ/
h9o0NMnKAMysiECN957hXoPpdSmpTGa0TRLbfVbwOSH84obljcnD4jmddbLrCxbivqryezlKyYgF
kwvMsXmScT9q8OS5jXBlBQWKVUx+xGWAoGtvl6UA4kn2FsjQbHoOUo9OW926zkmUzmPKXJG7Voyj
3tScXc8RXsEdg+iUrTgBR1Nrs8EKsdd+4vwy6yS6m1M1UBKuS+vW6ngB170FybVxdHp2cpjnSdBW
t3HJCkiNrt9FRmpsdBKZa3Zsvh91SLoF+HrRYPf3vZ9TeA6DysDJMEyPueqKJ+37wWGiCWPlem67
m7XybwSg1IMf3odm8dXKoxdVIQ0s3NBdeUr0D5mcCxw4hXy158K8S82k3RB70ekbGua+TWLjqswb
hkkTUeh1WXrYq9owepiarrzvQeOYEUm+LdnBkgRVooS9EhKM9sqIYopj2aDA5ptznJzzPNF3lQ1V
1YmyylkHluP9GCKVHuOpwDmqbUlRgkXMqITxS/IjroWKw+dMj9OO9cA6BjWStCTIMHhAywspp0p9
DacS45Lj9aeyyziylDXjOQbaRyrA6kpQYzgVDDDeTBmKZkqLIF2c/Hvolw8pmFQkIpwTycbyGVWi
YjJ8BTegsxTrlxtCh3ezbS29X00yz4+xGaKFd6OfVlk1Z8NJ0Wh6lBHcLIpvyTK7j5TaxSV0u+5+
ogp0HaUJ6VJ/BnXWUUlbhSLxHizDqWxUqLH3LZ0xV1dVJDjltZm+H03kHJjm6nptmjEHSsedUODA
HN+qyVU/ef7pEClb+7kJ8uDQzVZIPgpeIOfQgxdH86FTmbRX0HOcXW/M4c7Cwlqu0lJiiAspH6m2
hnzmTll4kwPX3pBY1/dgsal5cqCb904Gzj7CLYy1oVJYnySSzWCVykAdyXRJON8uEoo47G6GKS0g
z4cWYlaPpgDhuPIYpRkViSEhowVQ+VcmovClMxROEO4gwDVvMFwkT9nTTHrshZQd+bWqsK+CRdaI
Na7aFgPtRGmQgfeteucqstL2Nh7w+pR1Uq7dVjG6V9nlpo5cUMVmkl/1c+EfU2+hg5s1y6zntBcs
Z/mNBXVlU7VttBZZLvtV0rB/WiKjsGESyQ0z1CK38u7RLU6byEutS1Em0zWjcA5qP7d6dpj/ppcB
eGR7p/0BIxvdDaIsxbqkF2pbdI6N3UH3Hnk3j1tGfOKfc2YWNmhvRqTllhOdU3AIZ923wKCtKKb1
YTkqB3jifMseT3XV5C8kIGmpCaCs0BqFmSCsb6VTRntOtMkT4sH2dlIDlPJJZF8kpzt0d3P16jch
DtjI0G92Vi8BRYEK24T97Y4KbWgo0yfE309Dk5FGQZ7lTk11Elnv3HRiJqsTVPa1abfjDo4CIwpN
Yewp4UMZSvvijhoB31VaaEg3Dm0BR5LP/rMTi3GfJKIMN4RhBttzVd52M8tjLS3Sr2rIu9umcrxv
YRA6B2lVOM4tckdMsCbxg1XzeyFpc/Q19Y/h4LUyYx4XOOuVGUDmXhesHdhbvMh6E/TsbSgOXHt9
ZpNxsZHatYpsTWkuFXcjmdSp64kz2wZ0L2XUsmOqqlGPUtJmYBuY0I3a/55k47K2imh8K2j3ues4
wLsbmYqUCfwyrrb5hKzOzX+2GWFIOE+PvUD9U8v+xOegySMdh5kW5v2KAcPqa0Pby943gpk8KSyj
S9K0a49j81ZSaL5Glm4iPcU++qaikA6ABXN9U1syvunpF9tq16q2VlUfK4adqIkQ/1Bbt216JJPA
ps5vuHJY88Ig9vmk63RpaP2nbX5pJl96TknK02lNz7UwXfMjTLnoU9OZqtnbkwxvaNOkUWjynfQ1
nXr7ydHNkB18+On3deVXJ19xWNhasTDSldUU2cEQEa5szhss6g0V2nVOYf0kQ8nsT0HVJzDb8dC3
AVUxAqnHKe3njaCDNvqkefbDjIWDEo+WdVtrE8Cu6fEP7/t220yMEetrdOj8MFgP8JULnKMmK2ZL
LXBHa069tWmw2DLhY165bgenEFmxK/6nUeU/ruMj2DmKZDAWjHDtVTha6DXCdhtZTbz//93l8NiX
6Qbrr9MN56iOvn9ro3fzDcv/8n/nG5ho+I9kGEG40iQEN5cW6n+ay6X2/qNoHldLc/XSQu79t7n8
P9pbZiFIuKFJJkX+3+ZyQ8r/0Aq+/GvHc9DmqP+pu/w3Z+y/bxsfoYW0GK0Do+bycH2cb1JRwrsY
tP0d8wzY0QsS0Ek/vfVpNLxVJHiPssJijMhTsDbZmHxJyq0Hirlns6Kh5JN3fxlyen81mokPbRF+
aW68u8zl/GtkTI5sy4QhdBTT874iw36SIkufR0XHlGHk9YEUMZD6SOJr8qiTlqGMNpH0DsacfyUW
oOWpcTPYyW6DtCqt931tV0c9WOK6pex8lffe6xgZ9ebv1/0BlrncRQ0+RmGlJ3agkrL00f/ruseY
ljcHD+2dKJsjJx8M2Zz0U1ptNsKzk3uSYMHRnd321Jq9d5e79BT7ZpLuh1IN564JyE5lffNcpv4N
CttMyp9/v8JlhuHjnVVCKVdappIeoNz3V9gXoG7GhCvM2FIuZGv6XxHiqnXIGWrrOUKdhQs1cBZV
QijVGHS7OslOS0SfrpduKLeR98zs4T4PCvxh+VzsE3Y/ZNQDB0zClt0Y9emBzheA6G0XXHk47bd6
cPVGjQQbf/86v8ds//2gWIz9OMxsCBM1u2YS6P3Xibp4qduX9W1iadp1elGT+5g6Ze/YqfxNEIUj
GNVwvjTU5uS5b8X3yqCNL2pkiQ20n2gfZxPYO2lJasZo2hu041SUfHJftHyXxg92WRc7oEbCOuDX
MkaV380Mp/7MJ/qHEUHkzmOpHixiqomC2xXRcbvHlQT1kWSjxJk7Wwm9vWnB6dWiNk4ckr6QwHLj
lWf0N1Y8my/MVtiPxJ86xylqxN6qKcP8q1/480aa7U9+LyK/tBWE+TAbvBuH24Hft43KV+IhXBhB
74MGpPD2yfOyvGj/ur+O1kxPsXk5gtefR/vD1IlIVNUEpO4eZjkB+5ql3rVuaX8yGfpx9fnjYz5s
kraVtegQwuKhnaMSY+Qc7tO5pnrVFIG/sqmJlTL8yhMYIsEMsufcF/mjZ3WP2WS8/v2Rst6PqSpH
EwPT/U+Jx9GmcD4OYNrOMNJtqsvLnM1YSiw93hSzcjbaLdyrTkoYuI5X74cxxPXXD/IXh3LjKmPJ
OifkIFe549onu/L0WjnLPYsHGvboziW51jKGblTW22h6em/awwFDO+9KrZuzzBJ50HZrc85cXH45
CpYUMf1LKPrxOhin8rZ28ZrQW1kcVNkw+J8O8sJftF3Rc/hMX5l7+Put+DBTy61whXItoRAHmo5U
8sPU2zhpy2/D0b+US0smGeiY+9Ag7pjpeIsG2MrL9E1L+mAoHqrssxnwD8P1y+fzO1imxcwVhUPn
IxGxNCP6/e3EvvjUDE70Fjrc3eGklw67yp/SwyD86CEyclzykab9LRmJYK2W9myfQZiBPusruuSH
T4iGf7wUy2Ux5GJqBT/A+c1u/tcqH9GV1VnNyOlLTi+6NeUNsbN9/PvN/7BQ//Pd2YgZ+KLEQsDw
fmWbwsRnNmK2LgEZzL2m8W/URX3s6vaTl2/5Ed+94gyT8WrbhJdEJQy/vf8gU8QIC6ykuMxMFqwN
Oh0xadWU75p8Gp8z6Iqf7JLLH/j+A1mohUkt2CXK9z7Ccuuw6rtUWu0lQIYjgPiMjVyTTXjrI8wx
UbbxXBhIf7+b/49HWSvX/R0qmUI53oeR5xjNnuupvryMdOQOc/0QTmhA626fjc13B9A8mNxtV1nU
RsNfppn9Exe/m/b99wzdn9/ZZerIUcrWBIC2/WGBi3RmN6E9jBeEm8Gmp6/xnrbFnCJAO9w2rfmd
SzJPtouU6JMv/uFhdTnbENcxUmtTxOAw8mEFt3M6ajrKKbf2kCMsKqN1ZsjihIdL4XvvKVLQt41f
wC9oYkoy/8UOGctSU1Id6CXDtmTExV3so/r65MKWrflfjwFLC6c6nj2iEMlVWh8G3ZMeIhArsb7V
7cwAs9urU1YN+Hqyxn+YmZehqER+208sxgm9s9Mw5YMB4c1NKGJVTs6JiqCF6rWiiVw4wyaje3ld
Kc32UJbz/3aOUy6vh0ckytVaDHxaHxFyhknHgJHMxm2Oor2hBZpWhSuprj0mE8ycPriW/ghalPx0
/uQn/PDsuAyX2ib9B0oTozvMIr9/QX3kB3E9tNPthCEIlKQ+mA2rfjpQZqG3Qe0K3OzUHMb133+h
DyvQ78+1mIa1LU6PnMOX6/rXMicZ4XLtMFy87VG0IT/fIHajxcFZcrV//6gPey6sdY8Ag8XAtC1L
8jC8/6iOvHzrRDq5m1JBj+hgXOWzYWx5sL114XeLyWP88veP/M37/u/z5xKqe5JIWLLDCNf1PqJS
6QOzI6qF84XeKXSeGR0dVtIwRUoViSEKUp3boA+yo1V1znFq9A9f4EAuSH2fxFzjiltyfH4Wu3uD
ftH4s/TH+1/99+URoZuCbUYqMirLe/2vu68gPOfsX9MloxWskMm8pcwW7V138q663kJcEpCkFJ0I
X2NIVVd+EDU3UYdLPInS4eykEUquEe1INJQa8AytXbqR1J3DvAm/2H2THM05X7uLKdiPdHmTmfF8
XSe0Dbaj/cqkrtwlVjeerKb/DKn1YWP/58tpDrbL/sbf3A+LUtQ4ggb0fr6kdMuvPQuHuTUwr1rO
Iy1wVWgbO7qAGmZBvnfU+OyQ/gjqVEzbCo8WGr+x1mE2dz/+/kj8ccuX868nGNc2TYvH4sOLZqmq
Tzp/kpe4Taw35XaksnMy/xX1ZLzJxvjFzYp6J30K7X//5PeLNPeDT9auJszyHMt2Pq6FwhntQuWF
vERkuHZ1aATkTj35yU7//oVePoX00zLKLaQilP/4/fw20IOs3PrCEtfvaap9qUh9bphr/AyL9P59
/ueTlpupLegLtvPRzWFpivQ2cxkX1cY03BXMFyr8taZk1nKgQh6FXvcZuebPh4o0CIEi2RLLJHb/
iAB3q5IO5EJ1l5izxE4boXmnKyyflPRbrIR44OnnGp470xNb0fQtyl266BttZxsS26h5c0ZLkthp
Pltp3u90y91YLmx5h+FbgKn48CrPw5hbTel3F1PYBCCRKb9Gpt2dfd+aj8XErLyPmnLZ09KVKcr8
xNYSkzpIaCojWUERRu1SWwV7krPmKW3a70Xg/rRzg2mVfOo/WYt/01/eLYxcrsk99GxX8Jh8xBWb
tIRLwyrrCz1dajdXiONXqK6CvUOVz2UK+8RLmu1tnOw7z+3GS9+7CcPe5hx+1aHhMmKKvVjKObzy
rSa44ZTVfldVS8eAR2U0Y3L5p5ljxQvqnkxkhZjZK0kS9HZrrpNSeVchTc5bu4vKm5omBJEk1TML
A/xUsmLOjZWGbHfzUN9A4fIufVu6uzCem1UnVXMqK7vahFauGZzKwuPf39PfFo8P94blgf1qWZt5
xD4ELQEtBlmC8/6CevrRm4AE+1NlnwbaTA/QQNrbIA3pKh26O1XM84ufud4Xf+oxelJLZuGl84pa
NdWXelrjeZxuJsMOT3mrvIuLi/GTTeR9aP/7wdMeoZ/JAd5hL1kWhH/tIXGXZww9GeUlnez24E1M
wVmRCdt6TNWmndW8/fvt+fO1J6K3FKSWJbq3/qCktKnSgfLLC0cN8UpJaVV4JD/qyCMVM7X66FE3
+uQ7/rmocRRjrQbCAXHC9T6EDpnD4EdbB9WloLq6qs3IXFARCLLohNz8/ev9P26nA/6CIGVBerh/
ZPeMvoeAxke56D4Y8Y6DmyJmlCIKk/yUdn7yP3+ep236L4Qkn6jJ9L7/+ZxMhyFxSHFxG894HMrB
Wwc+gwGTKPutNOLP+Nd/7H/E5A6oEg+eAilq/eFxaZq2rSPaKC68W/owS6pUbhT2WMgb2kIo1tO/
lRVHGgy7T/a/33mkd+/VkmmwbQlhhGMhJ5b3X3VEmFnGDABcmMsZvgD1Gr+Xspyf21zdmJWyaJwR
TID+H+7Oa8lyI8uyv1I/ADaUQ7xeHVplqHyBZaSAO6Q7NPD1vUBWzzCCrEzjQ5uNzRutyApcKMfx
c/ZeW9nutQXx65ALLfDDwHjVDqIEcj7rVSrbv+Ruhb0oACjoW8w/Y3UM+LPM5T7DgQUMErXNqfI9
BDx+3zz3xZA+9/hgiirOtrzP6sAEEDc/ncHxVIxdfwHU5xfk/788seu5hjT812qD4dCHc9VNguRh
4DFKJUZUrA5QN1hCKXKL+fTzJ/YvL+SHQ613/E8LQNLPEAYdFoBI40yyivZFV9h1ipG0L2leECM7
v3hmf29+fLiT7FTY39NK8DH7rC/Rnw7pD05WB3NU3POo2udM7SwUqkVcvzCMdHZjjzncC2W1b0b3
1jTLsGOJqK/tspbbpinlHlEE30ILh8aZX6AOLXVxRKLXHOJsUQc9esE9Lu3mwnjMIGeBsIrsh+/r
1mIfDID3NhOKbTIz6yW7MNGyM1NUn3eM039xoh8Ge5xYxMyFLwCrHX30v7YxrFnXddTn9xa6w47V
8NKZCeYbFrsBjGFNu3jyHwAVdEi7C5w9/vT085v7l+Vo/QE+EyJ+Bl+jjz2FYhzoz+dNfj9Zyeq4
tgL/ezn644GCvXucxzI//vyAH5oof5xyxECYoQzDIrbD7++tDRuly6Qs7j0UkufRkBw8drui5stc
jU5zSq3av66GJgVag+0cwfdCsuH0q9bYXys9zjz+fZIW0KV14w8LVd/EIe2StLhvMkCFfRzLY+6H
NaD1JCGVsv3uolM+uekU7ZMB+ZyiodrqgduU5AIpUhN9kdmvbsdfX2smeWxjGVjRZUEg9/7ioB6t
2sgS1b2jRPQcQgTaLWOg9iK3nLuf3wj3/Xzs9xtBR57NIXtmeigfmxExonObXmd9r1tkbaij8hQH
zgTKAem6tx9UmZ73nl8dnIg3zNSWe7DBNZ1jvIvOK0dn+Pksj25CleVHx0kJjy/qhCvn0onrmuUs
XAu+bZ8LcUrIQpC/+Gj7XIv3iwTRsnxr+F4zGKcz9/5a+Y6VaF/Sc/SjMiD9pFIHep3Rr17R9ZL/
5TDr3t4NXZakjzNvVgN8ZeNQ3w9W+l0N4WlU0XNt8BkIJZAjCVJjaqmSO89S+GeT3jkGwpkfcxo9
28JGaPXz+/Z3L1DEmh+GPlMGwR7o/XknwH3QJVT1vVWx7S4x7Oyx52XnSgefAs9Zrqr5psWccRGa
5ZNbjv1p+NVm5D3AkseSVwa+I3UhH1o2gR+KitRCIGVhrbxz6B3se4y5Oz+3f5QizPZl2DbHFF3U
wauGfl/SzirL4Rfd8w+7IX5A5PkES/v09QVDpQ/XAHdGzkTPbu41lKytXsZiX7fZU5XZX9LV0YrP
Ca9mgFhx8eAp/fwOfHjw/jh47K8NPJ4K+mnvb4BddCILAt3ew2j55lqzf0lDvPz084OIv1zjtfZd
rzEnGQrexvdHCUQzLABH+nvaq9HR88f0sDCZxgu0sgpmD99LpoP6wnHT+tApiUtLjeMe80ryKdBL
fp/X0fIlyOr8uoqy6eg5efIyxzp9TVtbHYHUyYMrp/5QeXN/iLpOHGTvLmBhcW6vTZsT0jeG5FV6
AyaN3mk/oJ0lOvUY4k0dgqI8wmcBoTLL5jrI55Z9JsSvOZvji2WZ6is5gREO0zD7NEzhioVwgZG6
7RrzAo1AyvqzMYd6vhhm1R6RhprL9PDza+h+KF0ihv42j3zEraIzwtfm/TUsBydvvclb7k2svnpz
NG7d2LKJP4uVAK+wuOu+PsJxgE0FyMesP6eyfc17esYNyfBvui67Kxgc+i6SXbJPpWwPlpb1Zsii
4EJXfbQTZT3eYMSEPTHgWRJuEo7YsGb3Ct+7u2ubtDgtZrF/cWp/eQahCNLLXWVNaD68j0+HV1ph
ORLdd8/eARhMNll3lZLJ7T+/gIxZAoZ3zG/ZtHy4gIGyxxhEiXOPz25X48hL5xAnKXAL2RwIRMFl
G5ysyT8qlj08CABtq1unPFbpU9reVFiANx5S0dHZ9HCu0u5UNN2nXI2baFQwXnpyaNkVeOOT4Iv/
i4Xyb+4+nVnHoUB2WK7sj4ESI4C9JYi76L4P63KHyJCopKimtPdBbpwhMFTc5RneqzPUAsEuo8JN
k2Y1Ns8W84NPd2eY0cNq2CtbM4zni4y+DliBj6IX8blhpH032AwZIssuvuVxIw98heDiuAC+RCoY
dbrueKqzuPjFt/v3edqfPko82Gu9xh4SjGTk0tB//2A7mT8WUjrW/ZR78yHx0O+qOb0tQHTcYmHR
V40l46c2AAnojVjLxnAW16MZsHLgMEmVr/Ar2zP+lcUF2cKSkjFBmnBVR6rY/fwh+lDT8FsDO+RD
vU5qaB5+DDXFhxa2Y9y79zWKfZrNdXzW6EUB23WtX2xV/vZQ9AzZ/cF05d14f1nSeVwKPDfuvYvx
gv2XKY4xgoh9zuN1//Oz+lg//nFanJfL5pry2f5Qqk2ic8al09494ov+lPtQxco5HWgb2RfsfzE2
1eqsiPL0ODvxUxfP7im2E7PDKrfsXIe3w87qf1bN//6bItz7dGbRibEuvD9/H1JcKJbGu1dy/EEt
rSv3OATJXeGN4S/u6oeNwx+H4iPMDaUxxFjr/aEQvctQoEO4n5zy0YptlKKVCnaBZWMsqtPhF1kO
f/PEswL5NJ3XNg08jw+fw9SveeKBWtwTe1a/BVaMmTGN8l2lUBpvIpQPL9Pohu1Oyeq0IOr8Fgmk
+li9pyXfBGw5bvWc7n3kXM843ZOzRSl95tAAZfRWZ/Mv3tC/fnnofTBZogu6Dqo/9j/HYSrpKS7Z
A2r1amct7vjVc7R3QifkMXBz+7OmUuIXVdHH0pCbwlcOxRg9V6p6ZsXvb8qgBwweQ2ke2t7FOlUz
fiqJmDnMpYUJuUMJUvV49FiWNfyEuLlZSin3Puq3P27XPyJT//8JCHYou3nW/zMimHWyqYd/XfTV
l1aq5l//9X/+Uf3rrC2+VN/eyTv/+HN/CDyB4/627kljhrSoMsU6wvm3vtMXv61NPAR3aDUZ71AP
/A882P+NCFc6QHTdVvlFwJv6P/xq77eAPwKKmCp5VXm6/wQeTIHN4/N/vzohn/9VJRd7PoMI1GEf
C19Ts/ZYTtY8iiG7zzvLv4I+Y+0Dkb3VXa/30lfEe/dGv3VZFx9gbNa7PveDq8DV+svK6dt3pqLE
jApB0xr2VGWBkAOeGlwx98DrbJYn35vcfYMb8YBMpT9Zsol2ALlWEp+nsJZ6sEftxL+Y47FeuyXq
WFR5fFzc2t+lrX83t0twQLXzxQur+Qy6F0dZ+GvlkEEoChDx1x3d/dDKilMZ2vlhacd2NzYaq8RA
c9vSOC6gHEE0qeVFDedn58TBIZyRrsf4aU1bg4Rg9biOctGcYaJ8c2bvLqrKS9Vk38pFvcEB8tgW
l5dxYj/BLUC4D+g0qpdXADUtphDz0MP6teyIPTMdqWNARvOGxhNYOdaooe4weQitD2McWvtlJcuE
mrlGEuU/3Cg596spOQ87azkpkb/JGUpQi+4tDQcoii00IQVjTA0AfCvA8Nu+zd5CvyGenmnvMZL8
ft0wejDaKc5UqeRN1C1gVLp6mS8S0c3HYB7cre1jiPAyuUvdDMriFEbHMuYmNX7iXEJrvO5zMyOs
n261+Wx3HI3Yks8FTsqtP0YRnk2uwvo/1UHxeZybh2pOL7AF6T3ToWkjwDpsRpMJUi6sr45yaL46
9rCtHPBQcz5iKJDhHtsKq7sMPvWV+mYFRO20TfEZDIc+ADyeztuCefbiTrZYcek5hOip2w+NNW9J
5ibfXtnNlc3tceO0eZlsSbXZ4INv8uxHAo81n9ff2Bef4xixUpwCqSrt+tYs3A+8XP2hqFr9WWex
ONUOHQzDdvLSq0oQXcitr+f10Zm89ooCAQxPjZpjSvr+MgxSRuDs1hzMoGHp3hdpod8oVc2dWvoX
PYqjq9g8LLF3qg37DAfhmZjqBxl0QGSn6nObNA+Jn5VbWEUPLb82M+1LZZe3Tou5hGmgPLSNle8z
t3wL+/zbjM9z5/uFxL3u4a7w2gkgcAHFr9LeJpYpaSUSplejH+KZR8GVnG9X5d/cGvNI6NwJXHa4
cev8UKuWPL085hLOubqu7bLdYRNk9F/m4qkHbnmZ4ayH0ZJbNSzO4tZtxKmbrHSHDfuhmXnP5lj+
ELNzNxTIDce+4LFT1Q+hGRIz28JX6JY8hIENJMbyKWBLS7FnB10Xl+NVpuTnJdD2zkqr+lRkXNpJ
h0O1lWxasc9A9EqsOb0kD707DIkI9l26XGG6G3eT4H7aKkTuEyYp16JzLvWkphvlttVxacnQiTG3
bDUtLvhbADayFBkEwBSxZUQ47oRnxh2y2oXgubmA3mFeuokFoZ8DGpJ2AjRjdX50dfwVlgSeEUv9
SCL/KNZdoRP2u9JXAYZ3I25DlsU1VOAsqEp/V7QQYeKUC9CDjsSKxRFNXMHRsJYnrmTAZ9i+KjLb
R/ec27vBn2cAaSQP2q1E1TZeTWX+I5qK4QmDdbZx/RJyqUmijVL8NGBWaIsRhx6hak5nYYHtzHMb
ZobpW+PaXyJ7KIDoGXWsgmo6N2QRHBxebuSOLQufDwIymoEvUjSx0lbk8sJCAfgaERavZ2HOezuj
yvUqfUNHaDlFU2Je+loW+yjS1WU5VA27ZZBWgzLeJhn6q9+fGwF0YX3ZAIzSjN8QJ+ZuaTfPJ9vh
IZtYj05WxIjPVyo+Cr//Iwrxf6EM+Y/Fyv+DGRnuWtf95wLkk/yiPpYZv/9f/l1k2OI32koQ4qlQ
VzUY9cIfRUZMQoGPOo0d82oFWWX//64xXPs3uP10pleJk0cgAX2Af9cY/DGHZn7MaJgIPf7kP6ox
3m/gQuoH3E027S7cKmxi8KO8G/yItjBZGWXtCYhgx/bZKcGQYOkFuSbLX4WVv9/C/H4wbCr8fLw0
bKY/uqoU9BfcNJ45UQR3O4uAgpOlpnS3dEt6Gn0LbOyf7sPtH5XSnwWcf3dAprBMekTorWq892eH
ob32Iuj6J7pQTg3pRlnXqC5RKcLbuQUT8M/yf34/QzS565CD+8qugKrxz3O09ZNVZTByTmWP5B2r
chBe2DKqbtshnRHFyfTQu73+lkI53/78XNc//adakX0ID4O7DoIpZbmRH/ZrsbSSiu8dlxRa3jYL
UvdQWPJXR/nL88JRODGuphvi9vko7i69xZ8WwVHMNHTn8LHFU0l2+aExTC9+cffeb+m4mOux1nas
zd6aGv1D2zfRqKuWbjSncayJBmUQ3A3tQ++R+oDO+h4g1i+2c393cmskiEPwB1fyYzqRNzbWsqSl
OYUx4+lESuCvCAaPcyi+/vxmOeKDYIezQ9PFIIOpq884kkO+f1SUWlB2UcEc82gcrrATWa/4YuC7
5LJb7kyZFQMQ5dDb1/4UZVuNArnLIoDCceZb39iOW5+RETXfmmzBkRsX+YIOnBmbdVBOjI6+lEs/
gqDOJ8D2CPfkBq7s8EBDWFnbyWFvv/cd4zykpp2u3cW1mXgaNb+MQwIa065xRDOP9Zy73LQZJmNl
eQ92R6rDJggLr93MqXHhYxDaqzeQNysqfLJ6hl0OTyq5zKXTppQSHgQLaCWLv6Gn5945MnUlIR5g
sKFe1DnuGPqAlCSgXtVQRvJ8qVxLhZuY31pty8yJXlyTwMKwbBNOB+Ta7KkxyOczIXls3GDAYdLn
U9s3Rd1V26xdGnljQiueS8AmQo/P/RgYIfAD58l4MWQqHsAnJZEs+eST+byz8jgGrWsq8xqFCtbn
4rgDpbJnTCx3xUh3+rXKoEBhPB6w5B/mqumnrZuVITAt22+tGzub7eGy9mLa1V4iQ3Xeu671yRSJ
720CjZ5nM9RsdA/QIvpbl2sJx35J046PeRfJvci0lucYhZvPkIVFLzept9TgZHBlrROCrvCJi4jb
qrywXHQIB89mF7MNFdbiwyy0014kY17CB81DtjLNVLCBsG06EXtHuCbABF6u5g87bewHu/Kg4Klo
plkjYnhEgFrsvH9xsTA/1nEb9k9ptbjU+9JDvZ3q2bS/m8SGC2lKAemuxJhwzKWp1K5qrI5CvByx
GKJ8SRv4m6k9vzEnJBB3M1dWoM75w/4t0zwIxqVduvOuBqBXU6bIabmLoVmLxzllP4ibXMFxy90U
krMjFlrfEaYDsPttPIbxZ0eOTMHwOXgDcrPR9tQuSqH/bRfhm/44mFDG55BFBTsvbGvpdVt62Mt1
4gmgSBICOXqNgrTSXSadaY3fdis3g46iVVawGYmYHdqmRG3vWsPCFUdDE9/lEsEA0R3DaD9Vwukt
/hs3vu6BxvDsWvMCbxi9QXvrzTyeoCNE9dholaLZN6Qv4HsfR0jhhe6fvXyJYRxX7gD0ocob+RxJ
n/zlqSXnAftgWJ18U1nyfggBx+0mXg82JHY/+md+6XlXEvGM3ntlAwdS4R8odoTqFOYTT3v8mHZW
QKsrt1Eeq9R2mEzRBUPMJSY0NUmVtgEsJxKzwmMR2/KbiSowKHbOgnjdNmFYXCTgEeutz5q7YM83
orpj6uaRgGA0gJduAvKxsWfXX+TGIbZyOnlDOYacZ5iTpEcOD2U2Nvri4PcJyRBD6s/45vNMQ3HN
IQs0XYXdT+SooE4J+AZ3ly0M2reE4JTJvhJlCICmbMceteAM40NkY/l9xst0BHlltTCoo+ytsg19
DHz6TbIVTZmYI287WPA1W+WgWtV9rbwgebMzi/0eMhIk1LZLntAmxH2Q7VqkZyxsxCLlu9xt+ztN
Jo/YOghuvos6GfWRMI/lWcus7M8DYaFsll6Kby91ZuhLOX0L6OA1kHOF6b49dDmMuKicYHYkLEr5
tsC8cduifWGolzOW3Xv2MpI1JlMdbWbOd9wWbeKdEZymiO3zYOBtJ6vkiVBeAo4OvZXrXYWVkR1C
UZk82j2UeQ1Qwz0mtWwKMByysq4rte4GF6AYN5KZCzWNYk+9Ef0Uj1vYEurZgywUQJxVzleSbZsv
w9Iw07TrmcTApPXpiVAyQRoPJWyqZYa3uav4JOmrtO3kfnJLMlIhH3kSw8vMgMZEvj4DpWL3R7m0
MMfbeYEXGi6Bx/4n4TzqoSMhIOpC/4ux0TfwOFSu3HqtPYLj0Qp4wqJpN+Prd/wrlKrVsB3cYsE4
EFSrJsiaHpWVAVMmW+2t1gQnVVglX+Ng0ke+fSWq5HZ5cdoYTl8LmCvZIJmP1ntGysambDMxnXm0
P/xt5/WkO9A94247LYySAQ7bcDLdaP2Y7Da6ofZOyfUIJ/UqYH6/Fl7TfOqcIaKxXhvid2pLJfam
xcri0TyYu69jiWQHVmSQakhsKrsDnpNkXMrag6yJn++7CzUv2ego7blydaufVJIKm3ZKJB7oeunP
s53uPdXRpdMQgJaBEejGybzmrVBefomA5pAzW9vmSd2CbC919Kgrk3+yClFdlABcnaJ61e10cDuS
UMjLIl6gc73XUhnr2SYh8hl96GVQ6h68SNaGG3/M28uuFZhsGUnvQOWTgtOs7TliXqS87Cw97hur
L+9NbgHE9Zcr163ZVLdufUX3NAZW1LjLLcqh7iQKOnJhYsVbnWThgQ6M9+yW5BJ48l5HOrwt2dFG
e6+YxA+DQOKmg5h8bsNJF9syBmIYhQvRXUuMdDv04Hra+SMPBS2bwCujT17hhDtwVHdlPPbnvjP4
/ra1qguUaRecQnruNWpdcZfw1Vq0uKr9kr+JSMw/t0K2vRt4zFBomqJvvqMfc79aVu5/d3vXSWgm
DhHfs+lZjeGPDFTPOT1477atCpueJJhadB/mu5ilPe7Glon6NpgaWjhu2JAGoPsGJ3XFZhsjjxPT
OOycZ51o+zrTNIBEI7pztG89nFsgqSn6DMc6FXHY7hePriIAQXv+5AHmkkfJm/hdFX2dH8lqCO4Q
HMnrmpnGvT1JbMu2YGHx0+6iBFR6BYQkXW4b3cSXPgnmB7eIFgols6KlimL2rk1DNc73KFXnsZ2n
eyi+SUWrbPScjenLJTrMjotGqDGuT+uo77L+wrdrYGK9b7R97MasoPwgQYQ3mMkrmR69S/Rxtdzp
QfGiQhIg5asoAoXZrptn9H50ZuATooIAgld3cMwStEIBbZ7wRjQK9CgllnjRqO8284jv6pLuKS24
PGujV4qgBjZ+PVYPOROkt7LTdXNqcYiNh65wJ30tnbTe4hZrhrs0MOjSy2UpspvQhM1yXHxs62eW
P/TDq9OQffcNflTrnc3am16aPCzrl3qO+/PJOOBZKtC+CiIM4KnNEnfLtNVDmpG/S4V90JnbPTDu
DTeplSnIwp6bh8fcCqm6RqxBL5GjwUDnrsC2Ighmn3ZJx0ltXWDvr4n2mmXtszGDHAxza1O75kfZ
pcNVJj3vnFpH33tY3Zx7S8R83JXnFz+m1LFdJvAI3fcxi2S4reqsvKVNH7+4OSDZnacr/ZwkZb1v
TSA9tFx+/9gI9uJbl94TYVB2XFrbnGkXtffYNbTwkzhOQdmTUwY9rMFkC35XffUdp7+D+jOcYsIo
5HauO8hhhAVfJOhCSCmLODpITF7/0gxPuZ/NX9sxCqGTF2FxaVt9crNoN2cF9Gnlbp0IhOpFGSWU
hE6vkuwLYiXNFFw0UCfi2cluoiyzPgXNnE5bilrWRHjKpropkjLvjtbgETxR8pBxwK5/njorgufq
5l8MDmHoKW2T3NaJw7piLw8g1miaw3UFjxoPTrvJLBPf19GEmiUPE/0I8dsAta1IrcsTXBldAKLT
8bs1ZC8fx9NcO+NReXI6K6u4vFvYtfNKB+k5nvWJFiA9c9p4yUWQZ89QCNhAudn8ZBSiCFbP/LJX
q8rMciGzputObJSl+2hlgGrmgOoiDJlVcB0osCdJ/tPgjsFTU8Z3JZ8z8NZuu9dhY35MVRNwHdj/
nHpEDzyS2uB4kN1zKbV8hL54rOLKnC1N/Wo7yYXX+hCUSvcsQ18sYAqumKic1ITuUrM5JKwiv0gT
x/9B3teZo2hi01w4JgmbPqQICHCzo0idm2opWHZiPqlhlT7nRIltaxzPJIsjyZWJfYhRIghZh9dk
bh2SCRfMxp9hKQTplmDCHudy+USl7u8Gy0FbhnIphesEJDI52Jl9u4DrIrCZHDq1jNkXEzsgjcPy
QuT+J6eHjS8HnB2ORqJo+U5xTGOqf4ouA542up1t1mvCV2uo4ZFVbZgJx09AuvDPp1TXyaJvZJNf
8J3A06za6WRcghlp8YZXFU00phlrsMBIFiLZdMCbh2lkOAa0ITPy1CShOLMaMR6tPocLDZinrOR5
1EjuC8EiAAZH9+S3a26QZ568yj1E2Qp8gPKHaqOpDp0uJnjn3kMrebGznipvYyDYvcahuXZ8w9at
GNOv/Pl57xRtvZslQxq/0d8dO7uY2qS/pe8dAygL80uYcYeSKO2tceuJ4rCNz/OYY6KlS4DIyzcg
5O5ZKIzYKHtWh6ogo56bqvbeXIudrds7uxofUrAnhykMr2Y0QFddIb2HrpgmwARgDM580tr2fZPb
nwq6GsS2FIL4u1LXow+o1zuz+7QPdjMSFXL42I7wjuNpOkrVjc9kBBKBJyOAgGUzg6tqizTdJLF3
jc6p+ORV4bAbKYsIiNPLG2zo77ZfkkVitW16BgqFN4eyHwBesOp4UTH7bBbbyHzuY5FfTWyrd4sa
2kPvMTsxCZ6oLs4ztCjzzo+f8mV8YY2CbammeO9jc9l34cwmTkBiKBtzsyDK3vQY+q/CwoJb68D5
begw7I01Wt89Pg6bMRg16RnlD161y7qc7zPUOVtquiunooyFT98F4RnNwQd235+MXYSXxEE95n02
bHpPD4e8U2Rc9cJhC0JXUFvPXSv3Rdb3T2Vv19k+yVEuFNbINlqTLIdnBKpi+iMtqhVyGKOpI2Wk
n6L4JrEM8X0Ais/zEjo4zEge3B4FAoxVgCxJkwOdbu4D43IPYHkNGweQ4jfseMEtej8qudR6HnyZ
XBRDZ0C5C/vQk42kyOKAi96ASExSvwLh1/nbgA3rRoTpQ94CcpC592TFxFIEKtpVg+Odh2a6ED0f
a/QkEektbXQXSr96pWNUfa1yeQZdVl8XBnKK5fDU1Yl9kVop0rP0M8jyYlc4NVCVLuGTG/bOZycp
45fazaCJW95UfOYYiCpynPFtb39tAxEeRopeshIdPZ94YttjrpaJLZKTH/gi+7Sg7GR8JDVyOKuc
vnrLbXC0V0HXT82exzWJ6Q8kUbgrZMeUMljNrDSwyGx2jbPPbfrDzF9H8hPz9s5PYnieOmg0Y1oA
ryLjT029Eac8bfK7fsjKK+r+CGk0yWcdUIaNBLv45ig7uHbiLuCiZtWnoo5JRhl1U6BHXJvEMwU/
WRAttu2G3jjxla3LOZGZO+/pyTtkp4ztqQu86Ws4zgNFdcqdrsLgvHKb5kTEaH0kPHXBb5517TmM
MkhvRZuNz4NpXMwtGANvjeiqadv3srzNl/khpQm3GeegvOxzColt4DrpcoBcA06wtUp1BPIsd4Rn
MTDi9VTldp6RLeztpm52piohMC7KvuvqieZakGblI3028Vo6XX8N89A2W5s8oh8Oci0g73P/QItl
FNsgqAxf9lj0B75shuBfbaJ+i0tzBdV3rj1c+Np0Xwy7gdfS7uZqOwShuMOl1Tk8v0uJlzHn+SYM
cI2AXeJWXqJFgsKjLQKbNsNsbLIimABufbq5y7lY267bPkBQvbezsnhoq9RHvsn4FFYLYR41BFeI
+FuxtISCxH1EerftO3i9B4pXjWcoLfZqySuf3ENiMw5C09UH6EOSC9wZLyOA1fWzy4VQ4YJJvuzi
HakO2Fjx6BfrO1GS4NW2PrQEEQJe97VqfkxdTITFpMY2OJLzxLaiTUeXPSz45C3xo5CcSVk1sIKG
kajAKW5f3LaRn2G8U0862bx6QJNyojnL5itlF+OW9wqGb8UOeMyJlfNSZwKATqOKQDiADxtjGwsQ
n078dhsAHXZ3wm7j17rMGljs7jg9W0nQFye/U8sdYCGGyiKFPrlpxdCFm94VVnM2VALskCRLNDhA
HRVMF0aq/gPW7Bxp2GAX5XZpCqqUtpf1reeXy1dHr/yXWROod4bL3LcPtpAEXYWAjjYTntCrGYiJ
g3BEis9CAsXcpg0YwTPauChflWwAblemteE2zqNdbEWUhYQv2IPn8W9D/Ta3giDOdmrqbcqVDmGJ
StYYTyd5vZL0u7dcJfSikHOox2XWQbzzg57qZgIRul4N4bPsLHRxyLNkrWAYDQ9gN5Y1+uHOwbu5
7YwZ7kRZIjA2gBR6OFdZtmzDsQhvajjK5b4yKUJTzrqnBvHoGz7SSmzuRq93LJ4IOtY8uorgHSKy
FXT8pdb0gGlAbALH65/N0ECwXWJ76tbyo14OddeAjlSlqYZDX1mtYiQ7Wo/BXCmgTnkOmbhuy+Wl
xtEMfRovznhGGo/4CoOUqS06XPdG0w/4zkvnW4AoNHkc0HAJUeybZt6Fqc8ZRKXfRbtuRLVrJb5/
XruDc4nCn1x6emykkSyLjp5N04QXVesLFDJtPZ7poKw/x/T/YIi2zyP6bqgbJkyg6dAXCTeJq+fX
AHjlKQ1If+At9qWza5K6CMhrtQe9o+Cm35QNqr9efJfIr8h2IIpNoOkRtZDiBHnVCmnRiqJW0HcH
RT4JIorlzfNcSWRDk3yDdu7iC0lrmKSuSWPgV07HzgWDFe19dyjmV8SGw5vXAzLfORNZuXvTLoab
uqxzhXxBPbKd6gHeAcm5qAgHG4wXb/4U2YR1To6zBw0cfqVCJGzA7sLyLqDIIn+rNbjHSOYe7wO7
FmDAfTNAu7WD4TB44VCfZqZ+PJSkkBTbKI0zqtPUt4PbYF2zjkmeFXDQVc5W2UikrFtvWnNcUPSU
NCGc2uFDOwUAcslpy577BhUIGCVJNgVt3XsT+IDIfCNchOkTwFhCHgdeGztGlqphYlGpJrGMD0r2
tqIEC0kqm+au/Rp7k31WE5fCcclq1VBKe17DZA5nFAfaUvWpDkBK7GMP/iwSm0AR6R1QRfa9yYGm
gcddKaXl8r0VYdfvGtcp2B+qoNanccics8Vp3R+Imchvc52x77+TuRyIs0ZOoOqSWIUnKx/jZcdT
L9jKZ1P/oyla0x+QFU0SoMHC8lWAQLttGmO/0Anu33izAfZHcy6+dVnCqKwPm35NvZlVCqE4UFfZ
FJl0G/MBYtnKnepTVFn1i2QdIflFlRMRBdouv9HORvYlck0XgbPKL/KyIbU27THIbei9lCg7iMhy
eQTK+qYuCJDYuRaZzpukD+d2U9l6egtC6G47FJbDsllha3qb+s5yX1FbANEvpgqTPjBYQ4/XNopF
Kzc/QA93T5L4yMc88tHMG1sK+ocuuic44HwUFa/583/Tdl49jiNrmv4ri73ngN4As3Mhx0wpy7uu
uiHKZNF7F+Sv3yeyZ3dKlI44amCAPgfo030qFMEwn3lNkwCS2pbwwbAp1BVUeLuBUt7GqSB1IHTK
O4fQDiWEWlQmOtZ6aL2xsDmUmKcEiys7z3pMFpvZ/WrSuP0JerdIdp5RzOMWI+GINIO009k08xT1
u8wbWsN3ptTOD5YZjCRpZvg9SyYLauKsak/IJzSB7ySV+8iEJI4fUfRnY8zqD2E6suFG+tvPxHSD
utWnDFOdcnLd79T2vSebUgya5UXpOTskYkGAgKRViwcCkZCifhUi2IFIcX3I3FHD7MEl/BkRFNAJ
UMuankupKl9mwYO3o/FhUWeW/R9fR2182BQaQJQtBGOU0ybANPHOpqJv7JSu5+DGRdW2GweeLL0M
V8GbqDPKIvs0j2bz12CG1k92F4Yxk9Y1XwpymfdFUPPSjHE5c/jcajwJhHVxf3HoKQJQS4V9tGr4
OIc8CHNgti4XTmp12kxN0qXgJFCEbxCBztXsbewKWVdBNPYnsrL1X8PYycBc6OOMQGJN0txEJQQm
yxDdFzNB4oT6Bknf25Bu8Pg9rerwM2VBFsLuUaLYC6AZP8OMtOBDa7ZuwstaUjIewfyM+wFNNppL
rdboh7KohtbHus+MDk6bYZhYD0Edb2fNIdZuzIGHtSyM0ECdoTW/kh4KZVek02C/iupYg9bgxSJu
9w3tzeqAfgFOaYWG3cZGt6lQEnQnTLLJ6jE7TVMyGLAqyI7eeLXW/hi0KLMOnlOUf9FOqMsDyM4J
Pg2ds5rSE2/ZI4/EhAh3nen2kby4sKjGMCzJAm8I3Q6cAPYdu+NbHenVvOtyQ+YsiF3CItJbwqe4
1sdXToTn846QONQ2c0SxlXDZ0su3WLFIYsaoYfoa5iL7ONaa81feOSNYUUy3e9kPpjvBatbFQ2+6
HW4TKQDTVB/xToMZrhFuVWWR70KIWbhdjMZg7eaEi/SRTFTHXgFCPP4bU6OxKUZXlG8Cdyx+dcYw
jO9zW5m9Q+sMbXwoUa/+auuRKw5INhGqUXPFmITCzaQcbLbWjygrzS/oXQ0KMWRjh+9pAHDOWwzY
vI9Qal2ifKETJ8Qqykq5Og0Us90A8/KandFv8i6AojNYlKR3Zhf0RPBqYz4ishIfk7LRpo3O7j5i
Aj7/CHUdbzaaI9anxq2T6lBUOc5mfYJGh0wOQVz2nYd9QY0iPwYXhNA8R6EVnRrU6mGNAKzRtgYI
vLdjSVd0g1669i2vIzfdzoWgHlGKxvhO8KnSHs07udRQfNG5F0Pyth4tKoQBzmZ42PVTSE/bNZFl
TzI94EKhz/pIDNDOW08jQNxZaRvAgAvtDMfixtZPCVJPYseMqqciU2qXzZikH0LeEGeToMOPzkHd
4hpXUyjXDo2nBT6pgWfDk4/t9wZsOHePKWfzCb1VM0CntNV/hhHFF7L9uTjcRllcwH+AVZAGQUMD
zIw4ygL+Y2lY/vZVSbbWj9ZX/COnL2ndiS+NSz6Rx2oSrmBwzlmSYDo83ZYSrZKgAWliienIaVjh
fKx0DyB2+++R2nVYgdN2Vaqd0oCKehrcQcSsLamPHxcGVZqix/xtZd4XOBZ+BsqAAMhQ1wCIvpi3
UfZFR7O9f1ArbfjILld2Ve/We+p4xd+Av38pkXeBOoL4oqKsoZP3wTZ60ev6Qzggbwx7IrroHhyz
sNtN2AXJO2p/2QrP6PJLgqrXAMrAvoOIuwTC23WZK6Omdg+DzhtVJ/gYhSVKoyIOKhxd4+gu0SX5
IRnPw4yeEFaV2srn4Byu2Y5Gatw9qB2SxbRedayQpAtgHZifb2/SBYfk77F0givGBOmkL+eGWKuD
H+jUPaReavnxPGH9Jtr2UAPoYsTRC/ZU0IoTjDJc1VxLkpmG9tjolfPh9k+5tsoQjD1khtk1sBDP
Z41gnyXoAvcPeZ48qlb5HJXj1yCLw0Ol/oN9A9VWc/QX4tRSS4y+6Rzi1NrB9w+SB4Hd+IOSW9qK
aMe13Ql20jbR7UA2bqmS2ZhEZF3SdBSjgE9x0nppgtKszOXaskHIAsdlob8IQ+182aIkIfDpo+5h
EoER+E3qKe3byaNAewopz5U7xRrp9t7+VsszDmpTkwKDzA6Nevbq+aB2pZKDYjbqk9N0vx3LtiPg
AgKH3WpSgq+3B9MM/rQ/wYVyNBCnMDvhn1loBZ2P5vZhipBtK3y6fvn3om3xuwOAkiChoaqPnjoS
GMEO/KS3rfWzCkeiOUx6HoIiTfawTaonnfhxjRAo8X8XP0oSvtAJoO6/lDp0UbZQqccIP5xwS4WY
0CDonFLm1+dpSyaBiUNkDvjdAgRxpOQijjfBoZ/itSN85VsgLymvWm5cuo6L+9aa58Sx4nb2LdGG
vhYH5e88ScZ3amfbKwTh5Y7mQyDtC/kIEIipMfXzD4GVEnpn7TxjbmaRRLS9DuVR1VfIf9cmxIf2
IB/hmYkezPkoyFaqijl7wo9tlXLkMMQusVfuTXAryQ/WhCWuDScH43qXMs7aYrhUn8EjauDg5wCa
+DyFANmM+RVe17V/eyNfWb4XcWwdkTs29BLuLM09FWfGEU53ocTXhkodQMvF4fYoV+ZjoyZP4RTs
McBv/Xz5sBUuwLoMnW922fi7sRP3wQtV8csu6R/eHurahDAoAEvNLYBs32I/oL9Il8ykv6qa6oyf
6vwXmpjl/u5BUOtyELrjCrWsJRAXmhJezZUHFWOunpO48PaT2fX3fxqsQ/jDJXmZLbe4YqxOn8AD
Oq0/K1Q5C1MqrGVesxJIXFkv8GyOQ6QCRJvzev5pXEpEUGnMwQccl+xmFw0wjeLI/RsA7rXnIBRl
I5m4VErJeL8rpYkmv51K/R2GBzh/t7qtPCWAB4aVLbB8frgS4KHaqqpDRHaRDjifklF0KpY/jfCJ
5gfqSIAQVcRtJ10cw34aPqR1U4wrT96VZSR54dXhEKEXZS2g2ezutAF7IvwksafXWoS3cjKZbr4y
tWvDwL/UbB5voqOlGsIclzmVX3q5A6j3+l1FB8o+DK1aqHciv+Ua8h8dtjPPGySN8zUsc4/qhReM
vmOL4duoWt0vjfTwJ/Iz85r7AX/U+aulIShtwOqAL+8RA50PRYWbSiAVUT93UUgzjEndDtjr+mVF
ierec0smgn42cYKFaou1uBxqLxADHTHP90Y7yTZI5n7LvKh8vj3K5W2nq8RWUF7hOxAtL45UDOEf
vdVJw89YTfDRKwTuIpinphCmvvyTobgkuPJcUpzFxdqJfk6rwNJ8U6n6nRcjXp+P6bBzjNRaWTsZ
4Z9/JmYF1x7dB/YfZZ/zz0T1oo9UM9H8EqXGTT9oPdpgTqZ/RwndEZIy+hG142IT0KxYuT0udz1J
AKcZ1jGvPDf7+dAA6O0k0APNb4wk++DNwUT9StXvvgnBWBLoezJvo1i22Ie0PVVLaKHj51SCHorZ
CZ50HRf621/sylzkhQ7N6GWc5SimsIFOZBGjWMGw09O026swCe6Oinj+iL5NAkEiVHVxfMGX8rmE
6rBiGNtv1dHW0HSLkule+ouU4iXOo5VtsSeQ9Dr/NIB6s5a2rOpHrZfsmslMd6YwHPgoaXH39+Hh
oHCBoqMhn8XlFTuWg1OYkyV7vyHGZHFxQPtpuvuGRSicy1NeEHDZlyeK9nuFFk1j+aZsTSL3CbIj
MvS7dwF0KM+GiKXLneYsvg82QMDtPFyEey1BMamtfqF9tyb0eXkPUXFBvZhsDzFzV5Un+o9ShJLS
GQ+9wvJBrSLpahTuk+GV2JziNLem0Xq5rU2TtjMJEdceR3TxcQoRV3RkHNNXJQx0axO5xLvGMIa7
N7aJQirbgNyLu8Bd7Ld4CEYQmqPp6zns1NnBMRWRqTUhT/mnnN91BHZgTKjkOLTr7MU7YYR5Tzmk
YjaTa51aUwmpVUfYD+J6/lCqQr1/O0jvLKytZThJ5nb+pYymMSGqqKav8ErC0nHnB7r4wcrWvpyV
RS0OkhrlKWKeZRLDtcb75yWAOnFvix/HMoAfBAInULfA7adhD/S0S1cyJ/nTz5eSchvSD+wx7ghi
ivOp5Xo/uHTgoZuLXmvw7Zt7Cvl97+QPZgLeBMfppi19DHfhtLkU1c23+VwOaz588ostfwYBGvot
dHGgIy6+aJ/ZLpCdyvJzu2lxpAITaCllcJhSId6Z2iDe1EZ9/7tFIQLWCYccYQwqWudzr/HqSNo0
s/wEGuLWAo++1Yqx399+UV40dc7n5mJ9wrngZJAKLzX256LFWClWWz9uRoCbjWNV4gCEWFJ8Cjd4
7bZl6m4VfMLNXRzTRPIBOaQ/p8ZVtEfbGcDQ2EWlVzhMWUOzK9WynnZV56B4OeWi+4yTpxDbGRmN
cG8ZkjTjhWOhbxsngbAxWLM9PGoUYPuV/Xr5zWAE8njxF/VUMuHz5Uu7traSwewgBLY4YivZKcyJ
qIWD8zept7vtYW+vBKOXZ4QxLfS6eAEgrC4N5KZY1HYFk9P38mR+TyyvbAt18r5ruTv8cpveWMkb
roxHkMhno05CRe5iPPRdI31SWh/hO3oq0MPwTQ4QsVMt6+iCofxwe7Ncvgk8BMyQyVGZo0F6vqax
MJFrzMzWb5skfwQxjmgw+GRwlcFaQe5yatCMeX8I7R0UYF7UP/94fgjpoYki1uvHddP9zooQHe2u
CF8HxEe7OLTNu+MDatREVTx0mm1SzzifGo51NIEDtfHjUrWPcF5sH5HycK02c/nSeVIzgbAe+x2a
GotDnVHLR3plbHyrE9kXAalmi8RBsnJtXoxi69KmRSMU4elm+59PJqsikeoAt30V77ATIQsVk0az
H+/cDYxCyEuZ4UXuZ0lehpEjm7/t4NNFxcErDqMHz41B0mSD7d8e6tqEaFdwD5C82vAfFhOawwb7
PX3wRWDpn1J0bx6VOi93949im9JoxHNlLL/cAy0wWVieg4+5RQVXcjA/izpvupWb6dpkaO9Q3ET3
iCrDInwD0dI7leL2PjAgcy9QswMDFxR3FutJEgw85VQqVVIkQFvsgaFMe8T8ssG3w5JaLaKVO7cD
5XD/kjkkCSbj6Ka5vBHgWKIlano9oPky/ABcP9x045T8uH8UtrFF2MbH4QY6//yTOYGWBD9OMThC
lHNuWv1NGIvscPcw8oW3ZIRjmVS0zocJZoWoDutGf6rxiT0i/2iLpzB28ur+gVCJ4A4gI6XCtOyk
ll0wayATe3823PCVAoDnkAhHrES7MkI/e9mp4tN2ozoHxJSbYBG1GCpEIcxael8h4k4OoRFpyT7K
i6p4JcIS3/hQHZxXYztg5aIjJh/ef2hltk+dCToIpl+L5SwQkEP0ruz8Hkfr1zoahlTYxVo19aWc
vZwm0DOsdNiI8t09/2pwqIWwJ6ZZZkZy1EMz/pwWKPwe5qiJ3kVoZaII7UZ/lahH7Jsm8FCjjr2V
tb6INmR3WEeEgPoZ7k3LmvswpNRn7Hj0rWAuX+MQWh4AzgWPuoCIBLihHt86kF7GldD/4kFmWEpS
xKTUb3gkFweDeQecTG/AKGUIn1JIVjvVGpRXHdSlfzAUuibSZAIhQ2wmz5fZyrE5aRs8cyKL/hVI
l7H9OcFjfWrzMFuLfa8tJ1VKKSXOzkEF93ywYkorWkza4NeemzzMPMRPRTMhUqB3WnWo4poP3SJa
evf5ZxtRCpNlIo3383xUF1wnrexhoGyZa++SoB/3OKqL+y9mmVQjlk90T2VqsZBOGgrDasLR79IR
3FGltqcIkvTK55JffnEqKN7w51P7JxNdhr+chT5Om4brX9TTA5GCiyEkqIlyY1agxHco18W/718+
0DsIN9Ljx8VpMTFhTDVconnw1TpIP9Gx1HcwDey//skoRNkMQG69FKHpaDegd8AjPcE1fvQwxdyF
WRaupEVX3mgitP8aZXGpxHlTGBDDBr/CoAjSv5ShG3Vvd+9cDPSdqRZwddF0WG4FASQJDGbc+3Rb
cSqrDNCsWq+vjHJ5SdBEZSsQbFgwgZf9pozXQW9qA7crLzyA23V3E0bweNend9dxaAOa9G1RWtbp
dy4RD1WadzWa/HybLkqh1PbdI55f1sPtVZNrf761DXxYeTp5Q1XO6uJyyJrJap0gRepFzLYJxLOh
eg0htoatjJ/kX26gvg3yIYCgkZXj3QEPVmAakZXLLU9cJRf7j7zEzXNTCyJiBKeFPR0qKDX001it
bL8LFAtqQGfDLC72ZNJpDlrh4KMNbtKITBBTQ2t62+ei3IVhYu1zBJvBSXb5JprnCAYNwOIZ9Yyv
txf78iCQFpF+c2EBTSI6Op9v3IRs3jjo/TRAtQ3eufnOU0r70+1RLu97RoF2Rl5EMEnz43wUtxJe
o6ZT71PPGdPXqJqjcDDV7viV10WckkkZ3H1jAV5eebevTI/uv21i+0r3jT11PnDbFHnnGn3nD2NY
48IZKDvDSJ2VHSsXabFjX1THmB2YJO7j81HGKAmQZWxlJCRKP4ng5WQiR08PL8KVnXNtKDoaYPSo
nNFAWgzVZbM5Din3PgpW8BWULqdADPa/GTT33moHdSP6lehiS/VWpNzPZxV4zdBTcxv8LgpfxSlA
e0VozyWhJtJj+sq8rnwoivcYcRPq4JrwImf9x7kbgUxSutF7X6RldciCCj5U3Uft59sb8crdQr9S
SpLLijQh+vmcIHMlYYYFrT/NOkoASdTuQdDaO3NQzC/RFJIWIuV4VJDzXOmZXpmgZWM5RcWY4gpt
2vORqbTbhQelwEeso9oPeTF9NZIEWafbE7yyP8gJAW+yjLTalqlUls3g4FBy8+H4T/GjroCo3usw
r+tdCa/n2+3R5HItNj69PnBpXB0vZ/t8UlbeeEMGRcbHkSXfts3c1FvHqad0M74g5cWA2ePKDC/H
pAgu+3DcWfSDl1i4Qm8TxaOh6Q8NcFGKPY0fKO6vUrTj0RSpthJoXX434mEAEOi4aQDIpOrgnw9C
lFVuU9fUGSOrolo1O+WxpHa1u72QV7IcfI5kqwwTcOalLoaJE0U0qkOW47mpj9rZd1U0uHWF4XMY
or05xj9Mb4COSMonqeh3p3JydCqpcueAwVmMbilKOBKjcD/DgfzdeHr7hArT9OX2JK8tJc1oHa1G
VhOXzvOlRMwJygW+gcAgAn2L5rnYtyaI9/tHke4vyFDjBqguW9FF25Vtg1SR7ypGeEJUwsPkTFu5
G+WCnG98DrN045OAFcQoFw/a2HgxYqZ544MYiLZ1Ulq/2iQThyAxk3e353NlvzMUWYtUTcfNZnEN
x52a4VvTN34xN3G7rVKRf3TcSjUeLH1w3ud1U32/PeLVyeG4JRULDSrPi90Qt6ooaQljk1M5yQcv
Rq0DckE/VTtIEG23svWvjMb1QV8Lx0maxMuIS4PCO2Nr3fqNaTV7oU7NDleYaYMBbnL3O03XlqiO
9i1/EfCcb8AKwQoX8bnGT7oeTxBbSz6BCRWPXRDWK7O6jHgAs/FCO3RXOVfLHm5fN0GhCEr3Ay0U
NGZxOG7eaqnexwcYR3XyphC6+mtUsdJeAWNfuUooC9IEVYn72Tfm4vPVtZbUoUmwpTlV81ZV6/4J
01dL+RwPWIxAgrJ3aDVV27oddvCQw7vzX4bHeUEOLQNL+QT/8ZLrkaY32YzqFXKi0X5qA9WPo2Tl
4bncNHIQHCopg9MFWiLOO3rzUWv3SG9gIb3pINTs+8SDU12v9UUvLy1Goi6C8iv/jZbs+XQ0d4Si
bs+IeCGXdQhbau11BQPl3iNHZYJiCOkbEBprWcuDVonnakX4M+maJFJKmmLSYtqTDMnK1XVlQiCA
6YVQNnZJsOU//+P7NIbS6rXD+wmwKv0Wx731OIxZvn+Z0P+AtPGb6rn40DXPz92r79W/n+kZ/8f5
37Z//334XO6+d9/P/mZfdHE3veufm+n9M4Lo3X/8+9+kDPlv/nf/4f96fvlTPk7V8//53z8l7UP+
aWFcFn9aIrxQDv61vPFbRBfjqoqL5/bi//WfCse6tFGQWq30IByg0Nwd/2mjoNn/RnpEM5zLl/P7
p8Sx9m+oJZCSUrimNkL+/f8ljk0kjl9UgiX+iiSO+/r/zf7t328WC/ffpqjwoyz6VybXFtc/laXz
7ZFaejvBIFOfmihVDrqDR1poec3j7f2+3ITAE4EuQzOwuBwBMy+iYRg9lVmJfH7ClcrYTzEd8FbC
Iu8fxSSDIZ8HqsGFdD6XaehcaKLe9ESjG/E/HAm2bmuJlQjxIplnMvJ9BuoP4AngyeJEuZ7ilrZT
iSdQCq26i5Ayw2TGjOxPiiZNTCx7/K22Vv0xg9WH2UuAuPrOsjMN43olRR/g7llDDKdAB5yW1vEy
mOvNNrSEHjFrdWh3ajTWxwkLpr8P+L/cJ9dmTV5NF1cHTSupU+eLC1JNQBOpxqe4A0y0m9MYMUNt
bnt4q9FcadtwNHQQAIJ+4RYJwfzzPPekWiApSkwuFH1cyfWXb8JLYYrjRBGDj0Hod/6DCpc3t4vb
4Smeyx+AwVCQb8pfgzLXh9sLvIzIGAh8kW2AAJX9vWX1GnGJror1eniawqj8GYZDvM9mO9/XoSFe
l27prYx3Zalp9CBqQznMkrfCItoMMywygHAMTwQT1RZVe1iz6ShQYizbL0oRoEMERsf5HdhT+wto
UvQ7i20HtSO8MO/dXJCDaH8Qh+oEN/RRzxe5LUUxYeLtnBLuj10edtO24wiuHKmL60GeWaIX0Lgg
4fRl0qUllRenkWedFFCthKH2b422/Uo0eGUQgJakycCPKKV78jP/8RC6BoQY+NLVU42767ZztPpT
7JTal9ubRd6Xf2YKHlUNesHEtjAbABkt7qCmh1JZl0H2ZGhhPB/ozyX1vncaCl5znYxfKxd60GYO
IJaufKqX4tZyaLYnHQICCim0fj5BNYgqbR7a8smhQYdzTJikxa6pXePUDYLc2Zqd9j3aZ43+gKCF
m6DgO1r9BpKiMaPRMUXvFLdTuvd3L4iMwAkNXQAS/Pf5r8qGvEHn1GmeEqB55dYgmkKHt1GL31mS
1O5Bz2fzd40Y0L2QE4+ev0b3ThYgKZwtSyMR+SLs7zjD9iYi+nekDELvBrtWVbsn5CHW7B0v95cc
j0LyS/sOztX5RHMbc0U6JtlTHo76doRDv/ec0tjdXk65XOcfGYgG3xiTPZLqi1aa6aHz0xd19oTB
qKG/TlUHvWFnRgeWKlpYuqfBq8VH4vTkuXVA2KxssiuTJB7hDbfxXuKvxSuAMoHIGjg0T2Xj8bqm
Cuo91bRWhHlJAhez5CWDhQLpE0js8spVbScPSySYn/RZyfHlUbLU3phzoXyLEsT7HvWsFz8H2OnK
JmzL+hM2iPkXz66RbA4np/2MsZLLy9sqpdjUadCM2zSRdty3v8VLlXLxMzEB0rAUcCW1eQnYSo2y
stJML54U0Cyfxm6KfL2ZMXcco9h3vGL4DNtv/oQoZuLbLcJN2Culj7j3xV+gzgYPxox2gIcW08ol
dJETotMvW1ES++BSNVsCyyfETUZY8tMpU7oIZ6RB35DyFKgeVlp8zF17PoWAMB5gPtgP5jzaexjo
6a/by3OxV15+hDSQJsIlcljslZqmqKbXHjzPyOk/OlaA3G2Sre4Vea7OPgLDWExSBmSYki3jABG5
aqq1o0DkHSDZJhsMeGQgeYtwi3O49zGJsuxrj677hyqdYNVj9ug0W11N3EOZzgn6LEJka+fkIjgB
Ugt+hvohStXES4vHpmtSPFeFECdFWMYWPHz7OFk60vS1soYXvjKU7OVI3gwNCVLW83tHB6Q+9l3d
nxKUUHcCLYVTPM3iNLix/fvuLwq6RXJmyMRJxRdDWeypKlTgCXv9bBxpe5s7r42rlWMl1+b8g1IP
VSGgUTyn273cN+qcqCB/RXfqUUl7yAYZQ1fKhHqXWb2rGyNYgdddHQ+gOuAWFR2EJU4MdgQ2Agic
nFT083dCVOnemLpki8SUteu1ec1z/iJEgB4BQYIMBaguabk8N38EIt1oB2MNe/MUCmTsDbd618/a
585wPwhlfBsUur2yoJc7hGIDWwRHDR4Ofek7rGFf52UEPaeJNkRF8NEGXye3Kx/6tFBXypcvX+f8
68nLh5iZJ0qKAyxmF6JwGwRYk5yUhrAD6UqtRGkbJy8NV7taxedllN51iMEk8aMjBKIodq25NBLc
xECUZ5y7j/D90X+JKPH027bkst9KpYHoEIFuDrepFWjWrsoyEOsqwtPaU6OGBap6qAK7W0JUbKmT
QSjpNkF3etohQ1girG9Ndb6Je33K0cnTxnDrqpX59d4DwuSBAJAeuWC9l0w5pKLQJsB+9JTobfWQ
hyjYtqjCHO4fhcRHEvepJ1A5ON9AZoSSC8qA2skra/Gcz725jWCwfLo9yuWuIaTXaM1zMCTpVB6b
P7apOZWFUpmzdmobXNBQlhG7EAuTfZB1ayn15UvBUICQuJXh05AKnA+F1E1WBvmknuwJVS0jxqDF
sIGT357QlVeRYcjjZEGFfHl5fWFzIAJVU9RTbKCgWRdlSy3RtiaUwubI2jvIhX3lp/SvO+RXtl0V
lDun7YuVgu21yZpweUmlOSTURc4nq6EITRRQaicHRZ9DOoNpwBt9DUp2mQ1Q0eEPlzQsSZJaVvV1
YARqhgHNyXC76hEFoH7YJm47vQnsJmmQoIHutBkDs/jkerTCMLZQVG1jJnWGnXbetfY7A5HXtXfx
6uRxhAVyRmWeJv355PWKd3xE+f5U4Z679Ua0bwovuJe3RfrjyPoqzrz4lprLzhOaYEaVdbp2knwS
ysVO8GZEE+zOyiqjcJtSeyHn4+FYSpMEvRf2uA91J8dOiy8KdYLjWCFcenvXXrxO0jwaiArSI3Sg
KG2dr5it5FA2qmk6mWUafVcLHd1JKmzgzD3nfTf2a73Bi9eJJhAgT4JGnbY5R/J8vISO3UC1ZTwp
WawQnQZO8zGes+KvuDcaXHymYNs1cb1yKC63q8S3U8YCqUstABDt+bCqM6GuHnbaKUc0+wSotVZ3
XtOq7/BE7w9qqymIBSIy9Q7rTHFsUKH8jBFRZyC/lFcP6mzkj7fX/fK2IHIm+MCUjn0qw/vzX4RU
OaCMLDNO3mja1aZAuxnn19p857SNc6xVO39l03l51RFJP841+uZI4yvOyl1/ke/JX2ESJBDesjjL
YKhFKoODVBonJY/gTDiB6aEYiuZZEAbRvtb0eQMl0fqhKkH6cHsFLs6qHNqT2CwTxgaf5XwBDA8j
2yAcDFRh7PRbIET0A2PM93cPYnJOCUokqoA34HwQAcVgKuxOP815kSF8GKjqtjRK68fdw1BKAwrK
a0kTafkww20QM4Uy/YT8f/YVlU7lkcdI2d89iiOxf5waAnK6uIvJOC2o9rjQT2jQZZ+Tps4PKtlV
ubl/GCk8QmGOUgCLdz6MrqRVkdUVemNBau7G0MAos4+z3T8YBTIIBQ0qcnDYz0eJ3UJr2yLRT7Ub
DEi26fEe7Yl55Xq7ssmgNgBnV6nXgPuW//yPKCN16DZ3Ts0oiekeyRS7HYqQ6sphvrzUuFx4C+W7
+0LUOB8Fj9EOzcXeOPVJUL1PLG/6loMm2OGDNKK9moevMtyiV0Lhy5ub+wPlKlYQ8BEXyfmgjSPm
WFcyzLqiuD71iA5/5rJSHrqinfzQUTCauP3FrlyiIGSoPPL4UbYluzgfEZ5/FKLPjBoWitq4HNbl
q8wMUSjVBh0yT5W6m26KrWM3m+bJc+v2DYqiw0OipfVjHnr5GjXmhUl5lgyQ/PIUSxN4pOYo6Zz/
IJEV0eQWdX6q7UFqaI5V+d5uCvup7NXh2dVH+w2E0KzY230QZhj22p2L77Xafm+UCmI3Bph1vG8x
Ban81OurHBuozvowtgIpa8UscH9YWUIZgCx+MQ86TT+b2w9A6CJAaYJgmhGSzU+ZqMH/WDHE/2YI
P9C5sU5hRU9937Zi/O1q2OAAS1WQ/BxBzK38DlkbWfwMMuyXMrVkHy6pzSlIL7tM8+oE6yCONmru
OofOq4rHwB4Q405sI8NQysNOugzmuEbie47WuKQXCQDXJFREFoOKJk3qxdXch5ra1/TrjrXt9I9B
PHo7j9AAgKwarJzPy1tA3mecFi4bjOOXN5qYPOmaXulHPKPaRz3INATUDf0fjCKVZyjK2BJ6uLie
0zZXIsTCjSP73fHraKgfgwQfo9tb6NqyyRfAgBRGrrGsA4+RGoPvVY1j3DivkYj5qQzIC2tBfa+Q
ksdzxtNJxQILXPjvy2fAICDU8HjDgD3sj2PRWZvOVfJjPIS/b0/pyueBt2nRN1FpoFBLOD/GXlZH
cMYy74hAbQPQQxTbOHLX9CGvjyL19VRgOxcGoxPBhY5tinuMBrt5sFqYNl1O9+T2XK58HqIa4IRc
zNxKy3i6tOo6gy/iHuNW0zd1HVcPaDYpaAcG7v07gaEk6IIbkJd0sWx0Nhqs3z33WGKN8TOu2x9Q
nhAYjU2xBii8Nisidt5Ph+9E1Hb+hbqSBooSJe4R5mv/06xN54BvT/Kkpdhr3F7Ay4j0BauATNSL
Z/OSOZRrauWY2RQcc4TZN5mXFh8SCq1EbUqV72iydaeudPCBaZNVmJV5+aYyOMx9dO2kzM2SOaqU
RuqChwyOYx2DbuISLtOtmHXve9oNY/yo5bH5HQnf/NtUAQnedH2qPJelhzVfAhYMuwLb+qBi46ds
ND3O2q0xYC9+gJlf/7AbPRZbsxUAE9Qc/9GNhpnpU+fo+B6pCdhaqgXGzP8c6iPOsigFbAjuAsz2
XA7Gxs0971M3o2+wm2aXvjTSejh0DUrkp6iao8dpEQzuqtpr39fIiVVbHGzD1/z7Ub81kVxD8L2r
1PedqPRpX1WphbdEi6VK1NbpqQyVuQFEXwXeyge9DI4kBJVN6lKvJrVb7J0ac8h8hvJ9NErvU1aV
H71YSu4Wylu03t9ii+Pf3kBXzjmgF6CUlGLkLloEBYag16tms4tGPIHlgGbeMQ+aeKWqe20UMkmK
71JShTrL+YkAKTo5mTznYxqnuyLA4D5pcmcF/Xbl3JErS+InqTmczMUoOuLqIdZ1LmLxloP3mjG+
NQv2namvnrtrn4n7nqrRy9ItIfNV01T2OIwuJl0YBdqmKF5T5JBGEzZ2CxRFrQP+Mv9oGSVUkyeT
aryz2BxuEjaBknGHBalb4lgTYWAUi2HlY12GOxJbIh9m0n+WUS7zH1kAXqGRMfeqe3SdOtqmrdcf
oAf2j9XYDG/DudQ4NcYIG9TVkStOppWL+kquT0eUHB/tBUmyX2YhTWGNZSMK79ihQLbDfCLzmyDU
t9ogUx9cOI4ltko7HFf3Vd/GbzwjcIuVY3htw6Lbwe/gsaB4vohOur4E3qmm3pG4r9Q2etuM31Jr
jA63T9+1HUs7nDobzWo6EIvTl3Vl0A+TyTBz7UmjjXzGNC42nhzF9FYqZNc+qwU1UuYiLmzTxWe1
kM0u4tnwjjCAgq/4XYzvBvrGz71Iscc1uuBV1fc/oirT3yjhbP+8PdMrC0oLlGovuYfsgS7OZpXg
hmOOinIUQ4sFVVl1+j4UibXWXrk6jmR6cKFJGY3FM4//bW1BMlKOTdVMr5GhcnYEUdb7+2dDMxzV
NcisABrkWv9xRGK944/3vOCoJ1V1srus34neur/mAxIR/ApRGJcaHbHzUURU4C86uMGxR+QER9S5
wS1LWPvbc7nyir8gigDjqFCPl5mFOaVqbvW2cyxiovEZ1eHnuHG9t3XRRh9bDKfXWopXNj0dS0oA
zI3JLTHShYp5cph2hJZCtmQobR3HHleS0FbW+tFXdoPryQMGVZ662VJVeYBOGCV67R4HozMfJPPw
kXx2rUp7ZUJQQKkyyRbz5cnCwAoTpclyjzB0MbyoK/t13UXeKS7L9NPtj3Xl3QEJDaYI/SLqZ8t2
5TTgj9c7rJ07I+Of1a66S5JmeptWivOA+K320UDTf6X2+CILfZ4Ak/wi3kBRUCq4Lns1iJLNMSVP
54jPR3EU+N6/kiCm32WrazDjawcp/s5JPzi95uBPkbaDR+yJCadKW8fYNEK3kQiYQVsqE8CkTduO
81fRlSnNZMsOtG3XZ+pnA0h/tXGrvgt3WRp0vKvUBbpN1VnSPsIOLSyvwHs+YeGJSVM19DGOVmlh
fzVEUb11o0J8Vgw7/UvnGpXGP2HuWyaSSeAgQ5zNbn+J/8vZefXGjaRt+xcRYA6nJLslNWXLlsN4
fFKwPWvmzGL69d9Fv9/BNNUQoQEWXiy8cDXJqqeecIcbmTdXJLNVRu8UY3vqRDIvUnTG4l4GPInv
IJ/VD9LUy4cq6ZQ7LFK1S54NQCDKOrUOpIlu7GqWJlfzHMZBkESu40KNSUXb1pp7WTBb8Vsndy9z
MQ1vv5uAibDNLCYdm8rF9Sq5w7WatzygYZVNoMu68NGEjYEcTkdVzK0DtIW4TZYIQYs9N2RuUSHO
q4YQJOf1PtZyedKaFDNbFLMOcsRb7w72E2wvJG91hNCvnwpzHtWtsOS5uOirPI0tTMQZRP7bs2oe
g3e2ISbIeXe3kKnUVZZT5CBrO3f3XZfhGOn2b+RhUMzyeZhD/cGKU9NePwqJWepMWexcarwST0LL
rAer1Uuo27r28fXN/hIFu63FmJR9zmzgBWac8ExKOM9EgCFZgqpnC4Bte0w3g/Fk7nX0GKFTdmZ1
j65cuK5LNDf11//wIyBYkvxu4j6UE9cP3JRxjwk4STcoeaqINstOKKaLULVFEdI580Lp2d/bWZbv
+LDKgyXi/E64qPAeZIe39itQYKYKtMo5f/r1D3FNSmxlTSnwly69s8axuJfK5lKIEWT4+kPfuJ3J
gOnAMHDcNCn3z6wJDzw3ybjBfg0YsMafkqn07lWygcjE7Prh9fVunY8tzMNmIFVj0etHq4YRqZWK
nYuC43D2sHAKPQ1U439ZBdVQmM2c+H1HFcE9Z8hiy7lQfDr3zWhpF73Uu4MIdutZthBJosFZZ3B7
/SwpdKukZuB16RV8phjPpNQQ1tGc6daVDBOW004yQ8my68wqmb7EKSL0F8dttTtdFzhBoQgSxCul
EdL366kqq/6A0fxyB4LnoZbmJDIP4gq6fjSwwlpaL4l9cXoNo2CnS0KnzHufo3MUnP8kSde3P2sR
yTSGdrBjnN1uV4bJUVxEjC5JgwKer2NKp59X0Tmjj2dZyk1ce/nnLh9x19YcCbi5NESP+ZtQHV+P
C3rzMMbKu9icVAMGRtu0J9TMsWQesS5d/VVVRot7vz0iir48OxCkib6ktYA7MPi9fkkKFl4J0H0T
L8+YmWm5NO8mfCXvp9zGwq+zMHp+67ZmQZoZjM+29uyeeIjaSAOmqzUvywYBHKQRP8zoIx1s6xsF
MuoD1IuQeREBp110/VzYUWF6RtP7Mrgx8PG4tbAQs9E2sZeOuljHL3e2FbSY3NK5FBiu/fbS7q2C
Xhumii4q/Q8QlbCjdi/XE1klvMwwL0bpqndza/1aejR33v5CN2LVxhxF9GQfjUYIlJ6kSryMheMG
teXi7mWuycEqt/YJuRR3Ncknk+9dzBPAfpQx1uxLPMXkN71tnYmQTVCSgp8pJ49GxrcOL7pSYDpY
kj92zYVEG7TeMIV1Wb1B+P2ct5epVNwnoA9HbkTbV9idXQbTtGhp7fHF9iHQbG05xw05AtMl5F2H
dmqjAfqX9vadzzpbbU+AoabbbUmBCE6yjMK+lMxh3vUmsJBMyZ9f3w0vIy3/+CYBthGsiOi7SFst
RbW5/dkXo+mdU11JBhPICT4OaNSGg4U/KRot5kEq97Jtwoag5uI8c96gclwfNtQEvUm1W+8C5GKF
ADSq8uvatXRK5tHD+ZK/flImBGtCs0tQrV90vfvw+nPf+ogbTYa5Eo/O0Oz6J9iuSDuvX70LJs4m
9tma92TJw3vsxq7cggopMbkxU9fdrqSMRD9eevSiJvOTq+jGk9rO8UkdlrdqQbIRIe1x2DTo+0To
3ViXUYzVl2YlLi1pZQBRUwvxzlQOPtyNt8YqvLaNJ8YNttuSjV4PZZsl4pJRjn4oYYr5TJnKg8z4
1ipA+0BlIgK1+X5df5siNVcqCbaH7dXivbF4Jbb0WX1QtbwsNkF5AzBFr5meKFfM9Soa6v5mNtru
pXDa9t7M4/6OaJtHtpfRuxvb+XHqVP2sj4355nyQlTfZNthaEOD2hkHT6q70DHM6XY2rvceEvkv9
bkK66CCA3Djb230CXWvj01D1Xz9hysS5RECliVx0kCMjESYO1Xmr574KQDjMk7w/tQI77vDNZ4ud
iBY7BY4Lqm+3rpXblTBjUUdFpemnRFEBZkJbvX99lT8c8l0cdqgEAYP82Sl7nTDbHJBZmkUWFehI
KXddhbNAsLX4E79wteZuKCdDxZDY0H93ims+q7ORjb6cpjVqMAq1g2WsijRMFExLfeZbuhHYattg
J96MQ34fF2uSh0u2rN8VLHY2CUFEKs6jxN8lyHPb/QxOwlBPGswSEczu5u07GGLQzoOL4H3AmFlP
TpNM9K+rWGfVF4ldo75FOPytAFXByxZrFQUnQidV+SJJPn1omXgbYVbEdf4wZ6LLfBJsITdHX/dT
UatD47ddIeO/0jVxpqDE46MMvURTv+cLHM+Q6biK75/S5PXDsEx1GkguKTD4djIOJ5DdpXNqNtnx
wJhbiaP9vBk86kj8fo8tqRVh7Q4tLt8inr8vQ+OMPKg5aoEzT/UngcPlEOJ7qT5ZDTKqfjH3xn2a
r8DRU7snZA/q6GHZq2V/9ahzF8GmTURbvNSL8cTdbE9PplNZ3zKnHM13sYgxtEaTRE0fzaLPjUCp
yuZ3orkfHRBmbmXApsNMDdHmfk43xV67MBIfQUXPDgZKNe+MZad218ToxAVaDKrTt0RR/DbKUonW
zhJzCHakFLDHUvHX65vvTyq223wbogv0w6bvBH74+my5E6r5SWbLaBy76hl8kHjnVqbxKZO9Wvpx
gpScvWbTPX6Q49lGOONsSMV+bwzokPtWEQvfaDLvk6YWR0LiN38aQZqsGeY9N88uSCNTMfD28WHp
Syv/sKxSj9R2XJVAqaFugoCWov/dgRNYHtSc/+H3ZT5gn1rInN3sFNXP2rS1fwRGVp1vYEusBK+/
vJfxfaNObDc/5R3wju3v/9XpNyZusRoiKX7PKFgHki7/e8tq6qOK+OXtyzqIYhlg/GDG7jvVqmxw
ps0MGcm2ch56RFY/ao2un2kj2V9ff6Q/CP7r/cBaCHGDv4OnxB/Xz9S4SV+rGdqYTqLlRqjZ6fjZ
G+Oix+S9aIqTt3hdehqTAYkAXWcePvWj9Wiwd7/obp0sfrqSs4aF21Xv50rWtt9XUrQ+cstqFS7u
Att+tLwZARI3uaxxVk0+4O30ydAazWQ0X3owAbWyMoOZb5YHeZXP35ECQx6AaVvcXdx+Hb2gKMbO
evM9wxRgw8A52xAV/s31s9vrLDN7LmSE8ZUR6mVe/W7SIb2b1qU6T5BWAmzr5tPrb/zWx3XhngHb
2QQc90RNQ+/SjPRBRkte6RfHKtNHcD3zOUtj5WDKd2O/AqiiiQrNANjcvjFgVinREkOoiC3dBT3u
ww/NqI9vzgroRoGqQk0NyQvYdddvcYWkB8Fd6yC9aHU4NWjjCjM7otfeeG2bZDgl7pYRkPperyJN
rU4zLe2i3Br1oFhcGcihnk51mhwVmjeXgkjL42zesPs0oHDiwh7aqovQX4x9NVdVf1ZhJrYVSn+v
b4YbvVRqWdIpsqptHLqfLaNh0ab2lupAHzT8ucjckzXHRtAoY/I8N9bwkaFG/whjM0WORjiYxTcg
z09xUx2JZb8sbhiVwtgk7wEjDRHn+g1z3SpD5rUdAEulvViZ5b5XYKYmdHAKmGLx0nZnPJ/j+4J4
cVLloBzcTbd+AET0rZlLzHvR3tTHGqKBp7VRN2nTueodew77XF+qUODu+kPBAtFvtN47V5yrcwLs
/wDs8PK8bO2hbY5CCsiEaXcBKY09rzXcsMhtzMKvSrmeJsUoz69/8xurbJNOlF0MuGIgw67fczZn
St/pwLd1T2oAN6zuvrLV4c2ncsP1MoJk2kRg3wMnPNcbdbzr9ahWpXKy6XsHqncYQW88C2g1xgBA
uJl57ufF8C9y7KpsI8rMod6QqPLEPaIcZMw3V9lkbjkg8C32ExSmkDS+k9yMcJgfHtZUm54zMruj
a/fWMptIDSMajj5Wbdcfphiweuo8gSpDlfdP3Yja5jpnzkG39tYqDPHZ4Xx8g0ziehUHw7xcxooR
LYXCvMkqqieJnuen1zfZn7vr+l73trodMMk2Xn8BqS1aDyXiNjUjHHczeTLVSfmoW4kXps6Ak5Dd
ex+WuZShO5Wo/y1j84+pTF7tl21an+K8KM9SltrJyJqRikIuYZpnyLpXVXUivVQCc8QJqMDu8jx1
ojnRiZve6VM7+c0GCtLUNrkrhzIOS1DQB0HzZXxm4k0Nj0IiaSL+h9dvcHQMsnQn1yOmCQsMVscL
+tTt/Yl+Ufj6a7yx1CYdtyUIXNlMu66XknU6EoY0eE+T5373MlsEDWH8ix6nysFS2z+1+2B/iET0
72kHvqAFrjMt+5nah92XVCdSXu2pgbX2OW/nhM65Ff+uvHI6iBK3ng9EBGU94Q4GxhaS/5XRimJy
ljp1WbRZivt1bK13FkS20l9GTT3oW+w2PtPCzdMeoBzCQGhbubvjJcWYle7cKg+ag39RpVZDUCWK
PFhli57/eo3/fxV491j1gJD3tif+1xM1Q1Ytq1UqD5Oo87M9uvmj6oxUpWzsT5k9HsWm3Rv8s565
0dE26S80ZXd3RiKGOaMb4j04nIBvcY5idV2t+sepRtT8TZvxz1IMkDdtERr9vMfrR0P+kRrMdpSH
Fgrwo82U/JszLUjbC4wJXl/q1rcC5UGZyF7czB6ul+rpPbl2mceXvErti0zS/kKgmg+2/M1VEFTC
xwnAMLf+9SpI8TZGhfTuZSLWBjXi/D8qMeefX3+W3cHaXhvz8A1r+ocysR/EqHhE1mM52w9m5ayP
kMC9k9NtkylRm9PHoTD1oDYNSDCvL/tiYzCWhmhGjN/WfjFwFKB+sKqYuyjNRiec0aS6z5TGPVV2
ub71a7EUj8kZBueKTdDua8FTzUSNDHXkFrPzzvA6x2+ZjR+crP2oiegHWA/gFNNu8iQIDtefy55S
ZcjHuItggWiFP60xIlhLordpqPRlMftj3hjvBdb1o4+kuu6eDSTQwsp0ld+vv9sXn5RfAtxW3cQu
qAX2BF8UGUwviyk5hG1NMsTQZnaCGnO+J0RFk/nOyBwvD+fUTo6UZbYteRVewNoypSEPoRYBLLjf
snWjz2LdrCTmVGAmn6m6xOBw0k4uzf773u3F2VJL+7eZ91BO+9I131bU8RVMBhCAvgAbkHLtoThN
KjvRmXUVaVXj/bIXy/yUx/F8kHLthX7+LMN4hRGDRyubVOL6Y6dxazRxO1eRUQ/dB/rZxqlTp/Yv
tA+Z25ZJ5t3F8TL2vt444sdiu2MgPC2xwwVI2tmWdXWxcqV7zEdZPqRt4Ry8hhu7cTNc4qcRDxF3
2l9dxlRovWrFdZSMMNoDx2A0Ma5a/qlJ+BWW1ox/j3BC38+KYz8uejLd0W2p3nzymLgCwePkcWfj
sXD9lnJ37TI3aepo6If1ycolMJAufSNOafsWrIIG/B+3Z8a916swR3bqZRjqKFOcNux6pXzXJUZ2
EI33tej/LUPNgN4bY1yktq+XSeUktSmZakpsbXl2kyyh05wqF9yFOMrYPd4VYx8/WV6xnlrTnD6X
sZzuUdV9o6f69kMAucAn4Qong93Tc4ZGA0I5WnnUxMJWfZBIzXfNaoa/Xo8iL64fltnGrmwPVA8g
zVw/L+0sQ+3EXEROMchgZa4XqoougtdXeXkPbKtwjpCNZta11wTJAM41bloVUV4VvesD0dCeinmx
Yn/T7HobDOzPmwOGzH75I724b6EWuTpYqKzUET7qzpdcA5xJNubdT806HhzAW2+PyEDnjE4oTZJd
JBTqok8NFUPk5c03ZHnaQHG7Iw3xF9kcn4gdwF5kO0AN3EWh0a1yp7ZhW/bk6L/M2GZIMVfz72xd
41A12ZIHH+vlzcLg3yXJ8uiBbNJV13tiiV1nSIakiATEA+UhWzyN9mRFlhJgvJBXsB8d6P7YGjuP
jdA95oh4Dfb4edMv9Ock6Z1gqUotihG/KzEKKTojcAdVjwMMN6x/lmyUjZ8MrfetBeRwabvJuh+7
aUhDTWs7EwqTQFbJbGdxMWTWqn7ST9mTdCX6K1Ch4R8s9Wr8yOrRxYaFwWlzvxRq+14vVDUPVzP3
HF9RyhTvZbDqzGFGKzPDGBLDA/P+ofXFmDawNoaVmq6e2vmT3Rt6fGdMY//dsMSAAYphAyJR5eTm
D+mQqNODnJApYmyC66bvWd0kfXdUwQ3MbZLqfrGpJhF7y+pnOY2i/Njju5c8HHwZXvz1xcs5ZbC6
zYp5dXvgkdnNsZ6kbhM1REq/nCeUXZ0cUxYNmsR/WIr8Zuv1Q4Dft8QViotkcqYmUiUlL4y03LcG
9aEuzfT8+kp7U9jtvJKdwgsEQIMm5b6riaeaOq09S0EwccJeEe39OBf2SXRSvSxG415aZY1/uTLR
ni1PdCcdDNtzLNriO3qVGh3yUe8DBOXi+7GY8yeNEV5QZaXjM0wpSG7XBPXZVF5WtLtOppMb/2DO
bh5gEm6c0k16kCQBlOs2Tbg+NLZQGg8eVxPFOOCRFmiMH5thOJcC/FuTFd9ef2s3IioFOborMOph
4+wblV2haPNiqwQ5fYJjaKDRjSShelZEfcTA2/Pktw/EcARIHw0AGl17N2aDqnW1uq6PgMkwlHVj
Z8nDfqi853hdtf7kQl6pH1zioPQbb3bvVC9ZNjcMVQ31tk5qXy1E7qBqKsWzZxfTr75eanQSV607
SStrZfj6y7nxLRhlgI7fcCpU9rskHbUmZ2yGrouy2p1/j06PFaU+LopN5FLXd2ArjvKGlykxpM/t
RG6CkJjW7toxK/urX9pKRTWt006gf/LEnzCq/p821zHStMtUPhZ21j2kizNdNFv0RzrAN4I2Yxxq
YjoMHNe9LK+AGzGWsAYia3CwFerVM1OtD5mZ/7YqLPNiMR+htoBbvIxHXEeAbTEX2MY5++vPnOiF
2ayZJEWXoNqUVrVP0NfXx7hIjDZsbEvJ7nJ2wp1TJYKNitq08L2FUWpYtgOJzSqGldOLaoHljwzy
Pb+orfQfqOv5Q1m1CyJtdiLeKzY94zsMU5e/VpCxhS/mzry0tlUktFGsavYXtaw+EtLX5zgv5TNK
m5KBfZ9lXwwrbVZfim3srYPdHLmp3P6zaZULkEskQ8Ec6NP40R698Z/GiFctKBQ1/mQlyFL6LRpY
3wq9yL47mUjW58lWMiyOTJF/qhg8fVsmM3kPJN393Pb68NOOTfADTT5l7yotzpRTJ4X3c80bO4XO
G8fwcat5/F8XOz240KLSn5e8nD8ptik+GYroO9+xVvNnjAMHVyyCYJGKd/WPRJWV9MeEdjZs/bjM
AkQ0RiymC0SP/NYdrC/IFENxhi87fjYSOd+rXQpFQabQQEgfdRy1ulRD3lZreVV+vXaD7q+ag8xY
i98ixpEtNhBB2nXr0wAj6X/UuU7rV101PDmqEouTbdX4peSTSPqzrABNBF1e9ny2uvdQWmU6NYRO
IrQ77tWm5H4Cm+NnmYGkRwvBBYZrWk8BCkozN3A/Tv+gE63bJ66xsntnxWU+P9VGVmOhIwvIzxI9
Ti5fYbprQG2NIJiiSK+6S0YtLpHla2N2la52ZbCoS/Ed+Y7F9Y1cc94XObNTvys3ioY22/07ENtu
esqsXPtOelIu1OOZPUCnmIY6kMBGGhj2Ta6dytHN2nA2RqsMhqkqH/vCsOtQFNsOG/RB+U1hz8P2
qVDsYHZqPQ0SMZu/3KlDClYRuioek3VS3GDkv6Rf9Xb/s1pR+fUbmenwOCqIh75Is8r26ckp75w5
X9JzmmIid84ULf5p6YM94LhgLipCBhU+4qoh+MdHhM+yu22anPpTbI5fM9dqp0CS7bJhAXKje1A3
Y+6LZhHZQ27Yw3OVKcX33HXyf8Z1skYUjBxZnF6PtjeSYDoB5AoeIvrgKnbRttXNXqqaVKOuN9ag
9ZLsUdSHEfbGhecAXGeEy+yDCLfF/H/1NBEwmDzQfmtE84emu9avYVE6Vdg4Wn+QkdxcCnkRmjxU
P+jDXi9VG8a69NjARMz263dlLQYEqPvlPvbq+qCAuBFBaeFQeyFIiTLjXsYwIyr2ZPBrpOtleymk
wZwPYMxJoFP/Ex5THWiL1f54/YPdeD4sp2nVQvuxGb/sXmVTj0MNrR8dSFVtPlZKMjY+Laz6r3jp
yoM88g+qcJez0ijCuYcGAdfE3gDA4Y4Yyl5FIW6sRO+b3BiEOIX02F/XsluC0Z2Vp1Wz0iRw3TVe
/bRx698KI1J4alyqnwZCwG9ARhjOv/4eXm5csLcQ1mgjge984aZSDnHcr+SWXNpt/c3qrfmSmrk9
HryC7XVevwGLZjUPz45idL+XXFlcp4jj2JVRn4kWxsrqhXVdVj4zMDdsEoL4mx+L9cijkTFg/7q7
86jm3WACfpSRKrhi2sRITmiXitPrq9DYv/VckAjoj0GPIe24PiaNyJMFZ6MuaiYjXgJdnxQAuYvZ
B5qSFfVp4VIvfGPysv5drifxZXBm1IFWW1gytDqRlsE4ewV8GmuY57M1a3pkWvOYnT0U4D9XZql/
6WtUEUK1aPrVt3DqgjvZD3ofxrmndgTX2vnimF2DeHqT9p6P49qshjGesE2Qemb9y47B/fnjJN38
1NZK8lOIkS5dj67tZ91ZcP5S1MZbzq3jKJqPz9/cBHaven2Qz4o7n0BSp99lHqsJqUSpl36W2rLz
MTsva9BsVveMdfD0DBJ7g/st0jDOVTf3GU+ZG+9LrtrZl8iuNqGuyOKHG6f990JP+vwkVzvR/RFd
MfHQmR6IwoFBDQYGZCmVb82u/dymm0zsUKbTgCC2QoNPFCnK4SO/LEU/3HPWp9xbO/0TL70fAyW3
h3/mxNOVuz5J2l9LOaQ/4qaTtW93cdf67lwO5GCidVS/G5zGL5ytbpfoiUxh3hp1HYyA/D5OjUQI
mpGILIJcVJZAwa1RokQzly/gBOufk2ZN92azxDGaH6n8G/QLaNtElvYTRjZKcfZSi0+QdGvfnZVJ
VeUDr1mmWHIMnnpCFNtz7tJpROjUjhVtjeY834qHQTAmmOqy/SUKPe19B7nliU5r0d+rhpRdmFRJ
/U9ldenog0+hGJGpWTxzr8rupI718rlJbeMHu6rVQ9cuFD1IaiWvIKKtFMuaAj8PhuzoiRPQPjKi
18/ENr3bn3QGHsA2oKNSBu4uDvQ2YTJ4yRR1STpjvaLND1RTWevHY1yHSSHWD9OmJYKcydubsIyB
QeNrTO35MHvp0s7BVi5r6ymaqlZDR62JA7VFJvr1B7wRylBjIdffQtnLfteYl6uX64iKYlicPqKM
3300th5IVi5FODJVP7geb0RocIZQG7jxN3jerqxSV3fSErxcIrvMrPfrNCnoE7miOZjq3FgGnhIu
fZSvW+NrN5VV8ngcGyOT0bqIIlqNYfBn89A8/g80fLc9tvkb07DtvocOdR0wW9fp8GpPECinSjYC
T2bje6xqzc7Xit7p/DQx58hVZPddrauOrHMGXRhwAsrYV5zC/rsvHPENTRdT+qbSdgnyNIn5VStJ
aYPVAjPoY2voVYGpInHkJ/Wa/dJFl/QPZtd63yu9zVIwotVahNOgUA33YqEeqSY5CT+brDILRa87
Fe0x2clT4Uw27J+sXX8V0IGeYrN0nyY1H37JYhW/TdnmZzZiC8muaNMFMNLUFH6cpl4RumprMrGX
K7hQrjjp+Q1dbGKKrknTr5SxOLKDfplJwcbnkt0Aaxy/vXJWq1huXyTIOyUoGBm+K5U+NIHLPfSJ
rp9AiJS/K7NzP71+IF6mUqyKciD5DR2xF2yArkXqcuwMDoSZi8/J4vSPS9UAILDUI0G1mw+4SYZs
thPgLXbFdmET3lHwHiLKTDs765T2H8100D+W9FBpcXr1VtUcdeduPSDqQaDzeK/Iwe9WzXJjyoVQ
hqihTTP7Qm3Eu1U3ii9KbOl3r7/MWxkFBRstQKREqG/3bixK3BWMcbntXKMB+jq7wvRH+vwA4Usl
aONNH14xZO9natyeuT7UD8My5+8kGXSgZwDiRDu297lM1e+0s7DfMIvyaZrQcwEq4/00Qd+/a3M1
++jYSfnI2dAubWMegdtuvDN6QKQ+/Ie0aA+HMOwxdeU6jJEpoStQl+b3lGToAtdxcjCivLEpwEvS
mSOh33I+/TqkqF01GpMux0jXmv4rTYiiCCkH6Q6o9OvsHItpPMTjPHz9S924BzbnCLYDFESwktvf
/6sYSzx7WLJhGiNUkZST1dEKcEVfRnatjl8QDncPHvOP4MEudAJk+r/wvKkN73JakKhV6hbmGMWY
mv3UM2sl1gFNzQINdtZjl0nvR2oO/XPRrGswVdnduOTur63hQJOjlskKGNuo/s4xrv0iRdrHp2Fs
5NfOHpv3zmp0ud/acfq1TIRsTrOwYSCuWv00pIryuRt68X7QkuFraeTFr9R2Ot3XOuWrndIpoOLV
yvq8VOCPD67bl/cSMXEbnG3iFhtE+/o1u86cFOaaT1GteM4p9aqE+bJevfljggnBetEAQAHlZz+/
jW05qHBW86goxzOz/eaCWF3/NR4s/aFmDHHwUC+3LHB+BkwAuoEMoTBz/VBxVTSWNxpZJEUyc72A
+lZF4xt1gZ6G0L4AHDiCodwoQkkjNpVQ+pSQ3/eDkxgiTI8rXhE1o2oVgS2TOdsu3USEC4YP+Vmn
Jv7RxlP5v5aiEJ6Fmarf3JVcN9CraRqCLM8UcJ2UVUcytC8/MloiW4hFQ3vzwtzlOG6+TioN9CFS
JjyVi8lk1rbWRyf25Vu/XmU319bQRh7UhdDKJe7eyVJZcGHt4jzSqRcelEKO58lDt+X1OHEDQcFN
xSwdZAAfnVhx/bFzBZfbzk5xS5G252fk7B+xGFjDUanLB5dh+6NtJhVKttn0YAyOdt+iuP2XKjU7
GEd1uOtVaUWoOHofRJMWB7/uZZzefhx1OYxjmA97jLvH886OkwxRDk7p7EikT2hjyZNXdPZBZXDr
I/OFSZ63NgASmNfvwVGwl1ycZgCJ3EL4WIeZNq880nf4Q1y6DpM8ESNioEHogXDArpepKkPv44r8
3KTwDOlGir8qJp1PKSYjQYp2BcWfN5yYiuhM1sbspCA9/qXr7fwOrFv7H94vrAq+Pd0fGgXb+//X
LdHHYOntSqN4TVYl0tJq/IBXdHeec/VIAuDW+wUNxR7jLcPB2N2DHWbUXrwUHKLeGHz+X33g1HN2
en07v7z2oChgP8Cgcsv39lMe3UWjUWhc7PS703vKfOkb9LPCDlTiqe3X/mDXHK23O7S1VhaJpDaJ
FqsYvuJwKUOslC+d2yjvZn0xDiLzDfALWweTZPpV3AiM/68/2AiBsW8cT0Zoe5SnEb3u2ncSvbxv
ECb+Kqoe2ak5mZ27frKrRzk7VZTrRheoA/rhB89+43DCCmGiBsqL7ty+b9jHItWc2qJrxujHj5Vi
fYTKV6Fw2BVHz31j97DWxuAB07c52F0/99B5Yz24YoiE0jqf8yZnVtP3XZ76TjfYDLaydPnklhYr
K3IpvyqOO37t0qU1gtygrRTMDfHstFDzjD68dHHkyLyFyd25RqtA50DTsoU4sQsfVenMhlxpIaL5
5TzqxZJZyFw11aU02jHQCg3dY9xdA2vU1k+v7/lb72ZbkqhFMxFZxut3Y3a5rXEjjlg8UFnGojTu
9BY/v/+wCiMEE1wDyJ09h8KuywWbNDFGCVJGYdGN9Z01i/zg/N7YU6ChGdNu2MjN1Of6WdpNMAHP
iDGyCjmcjTj721w6J7QY/RxsqRtvjZUoYeByIpu8F0lAOVebTAZo0bSuDsD5ZgwHA/HQ19/ay0t9
I2pTffIHYLV9gEVhr0G8i6hH+CMKzaYWQvxvTp2xrAGDlOEuxTfn4GDeWnSTDqTYgCDEibl+iQMt
+qzJqEMV0E/nXmIryNCuCdN5mS7GVNrPXa6oB6ykl18O7BispE23gyxuD7QCZNdm0KXaiJv009CM
xaXV629jNR8pym4n6eqkEfxYBI4sT4dr3S4Ebl42C5xnC2HebvxbDI1xV6Aag+Jp0Suf06IVOQSw
wnmfITH0mPRKG77+TV88KaZkWyMBCCLAhRfTglahgQrttY2QVXb9Lsf9tNN7A3ck7cib78UmZSl9
g0mgac4dbe6eVaiKJxUnRgDFg+8dz44WrJN2BMa48UDgETaOF3/Atd6tMjGwnDylSiNHHexzPHrP
TuNOJ1wJPr/+5l7iVBgN8s3oHmzTSLhS1ztzLPU4g3UZR3oOaijQk8Rpgq6e9cGvZwzDApcITvt8
XfL4vBju8uQt7fI1Gab0KUVquzgNtMBjgGelg2qFIuN/rHpcgA5UNa7Cel2Y1kFh++IwbduaiSXA
Gs7wC75h3lbQk2JXuSwgEn5UxdIrvl3baZSYw/Q0NENqBw0E8APBxJffhAY1cFrOL0szs71+U7Y3
GaZRx2mE2HyFeVAnA0zk25OKnfOH178Kt8TuSG2ImM2mh4DBkO3F5HZGjyCZTCwZOzcrfqRQLT6u
FdoxG6Gnaci2tSK7X9Ylvgi3HtDc7uO1/NaPa/usQRJUPhpu1ZsfZBqnDzmym42v6otdhZZZWtOD
6iitQavUU7wgq9E4CVc6r4MvcrX/H6oqmGtZGWgAtUw8nPeUZQGiWE4pk6m8zyzmP07sBmleZmq4
Yl2Eeg4c3g230FGJ4WjU5JfBivOPcec4VZCj+FUHrp0Z3bnX8ixUtHodwzmeWivyln756pFNa6HS
2uJ3D/3w2eyBKQfaQJnTD4uZB57QkKguO3P9XjWjoj4kpW7WHIjM7AInjS38BzWZyiDR7cIK+lzW
9/+PsjNbjlrJougXKULz8CpVlW3KI7Yx5kUBBjSmZimV+fW9xFO7roMKXm5Hc7tRacjpnLX3lqmZ
FkmFZT3jxvkh3FJMCYWl4Tq1a6ygs1p0aYLLo7fGqJjs7LCodcnZjBQwHGJdcBqHPvlBKybyDpkv
u4IjLcmSST0qL72stAGrUVAqum2CgmYb+41+3PWe9u+8tNfTZeTqSSeeC1Gw94u5fAnbqhsv4bB9
86Ascm+Tbpyn5rM7l924B4LLvhjmDJ04CDPglipzNnemQy+MZz4QM73WufcjjWTKACtxUYyDGluX
mECxtmdxtvO3GiUBjkJq680JQ7tLnIpJ4kkhxny3ROQZxWr1jBdHVEQ169H6SnpCIw+q9jHrGQxh
HOpC1I/a0uOBaJnwUClh5jvZm9k9T9r9ZhWj/amf++DKJu5tv8zW8BBJ2TxzSnYP0ViKh2ZageqD
4FnpruHnLcX0Rfn2MiYDfV04D6LnnzPl/hIDETWtqafXYBmXb10Agjy4FvBVFOEQG7d2M7+Sn5nr
gxHKEJVgXuQvIp/KNwrnaxTbJRPcDtvP4VITJ0OdQukFSCgPnTVR9pC7cVRiG8JricJ2Zzfk2F/U
q+OPcSXt4Rcy9+nLaHbT744BzlmBIL9XHeb5Cy3Ylv9zhdho77RpWmCtXVb3YzQs+5Ue+Cs9Vfu7
G6XVKw8sq2jNa+/RKYlZ2lc2mZhxXgtH7GB0Sj/Je8s9LrrMoqRIbfvCUpnVYt8xrNiRUE9JY3eM
aGtLXUzlQ0eBhS105Zo412Jz97UfVXfpB51Z70XqVt9F1G2vHW/gFQXDMIexXxo977oFwU/qMGzU
VYpKDuZnNofvht/XLwNOYe2OAx8nFGVQ8LxwmrC+r6eCmK5eQdAk/ZCOtHR1KdaktNbtea+4s181
EHl2gl9c9lZUhTXttc41HiSBszzj1ksMZ2Omy21GgM+rN/dDc0AXRcROoRvyO6EVo1tSWvzbKOvV
kXxbS5JvU8P0OE20boGBVT7FoVeqde/lwjlylCRpdMR680ayM9JxhAcN48FtYXp6d6m+5Gvo1gkB
I1P1iVPsiModLnpRsaccd98xCOdksur5qrJHv0RBtdqfh7Avybqr7elNRbM3kymcYyScDeyJDiO3
FF1ExtSve85M9bSzuiB/ZCDO5qWmVX07+oVgTsyqOY/bWcz3rkqV3AluKorHUY1u0qs0jNcyl8uh
43SUx15fhv0e87nsghIeD76tZLfug8nRfTxJVMJxnmLAF4eA2v5eMTuaF/M0hi4K39xaQJ9Kki24
nCSOAh12Gq+gXE+yKys7LmfwmAQfjaVNTC1CBLjCgTomNsS9EnlluUlk+N6PzC3Dx55VIL1ZlnJ5
IySSPog2dI2PBD3QJHXK4bbqlNXQ9irWW6w1CVhtJsd/rPAG6nd+FpLEHfpGrS7sAWp2F6ggnW+6
GoPBm6lUQOVGarHyAsF3t1FjNV+l1Wl/VxZd9zoZNhg6dQA9c/AXERGOi1hQ12ijQ0CRjvWOMqYS
iSPKbqKfPwRHt3LIw5uYn3eZrbM8me0IJj4oa/F1CS0IXpKYqYV1WwfNF6uoL0RdmJ99ptWj09dF
s5uolt7C17tiV2C75X0iwtmsmG/c/quf6vaqYLTTYMf5sSZ0r1XkgdSNZyRAY4z32c7SOzfMbdyK
psC8MBXbjiSXymKgjdJ5aJuW15LXXT7t7AH3hxjWbvrcd5UzH9hn22PM6PN+sXx399RwtXtpMfcM
MY9G/gQ3KofDnFIqvXPnqHNjP8LteRfVKeN5CAPd7gZzHH/TfPf5l8YadjvtjCABxaxryXILGHsd
zgHdcs+bKmMHjN+GF2UZYMMSqNX4HaSKP8Y0oLQPnpqsftdojGhom9ZFfp+XhfQPMiV38UI1li7j
iLbEL6sZzfLQz1HrJaSRTt4l2jGWo2zpzWDvO2Uz7Af29t8Gz6w+F7Mrf1sGWMlBQ2Yo0l4NiIRg
Mtr7Plu777Ndt28IL8o8LhvDgAHBkesgbJY7nl3m+HvLy1Wzt0VbFrvS6jjzRb1rODHZmHgbRt26
3rlmVqg9dYjUunSiOeUEWvfDBWHkiimSXkUfL5OTufiIdu21RcbzneE7M50dRwRvoy6jr6RpV99I
I+79HQ46XnOYkCU89UUENCW6yEpys5dIITFx2kfDqg+ds1DOqIwMWrQulazAUkSKrVCXOtOO1q24
R55Z2oku4GztsVduMueDMyYSYjBP/M6Z6rgmu9SLleyCrwS2u7cwOmX5MMDHVLueXWCZSNfQ6054
PQ7Ei1920LlpV90iCWFpW/HuYH/SWT2sR04rN9FpT6xy0TOvezJcGpQefXRvOkX0dZoi49mrR6+P
O2O0Vqgg1y5jw/K73/Ng+C/mGBJjsuS+vC48i4e7jpNx28+mzgj+UcZ3q7LNO8sRltw560w0KDVT
ffQHXT1iUB/18Tg78LDR1Gl7R0sy+10tg/VE1Ef1wzCLMNo7Ay418RQO7W+fkqoTtxwI6xjhvali
8N6OHGgi3X8VQDo1s1mhihgz7Z745szvjjCmSuyNFM+RXeNxMknk7PCBO621bfJqpuLdKIp0TQZa
k5xMlF19bRarfTTUMGcJdk4jn2prGT8E/gN1UuMoeTmmwfhDlH7wir/Zyvc/zvRJXUoAfTIPnpUy
ItTQxQRv+QgUqXxREaXW/itfhlZcSlpovxGR1Hy86UT03lBEJnSViiZABBDXR0NItW+yir9Dm0XT
JYHIIAEi2bToW4Vjo9PpWpfNTj2QNoLkgPaZxC+h3Zfroj8hfymamBKpuF5yx/oaGsrO2FIs3pWp
+ilIqGYaT40JdRePk6zfRCorFgYzEu3FwEnoszeNJv4vdcMimE4BmJAsRZ1e1v04P7izPTvJPFb5
V29q5RT7VtANcdUNxic6peVbQ9xcsEPR37yWebgcB6+sqI1pynpxgBjVu28WSULdmnZeFWcm3eJw
dMTDCshrxOtKIzEZ7aw3kjFge14qZYgd9k2Zdanm0khKz17dHf7lpX3hmyuWW0Gn7P2MTuJbNdds
i1h+06NYWr966FOXOSAf9TQmJjrBbyv1hyeVizn8hlv1+Lttmgkf5tRJM2BWAJtE1QNyDsKdnSLu
zML7MixR8GpPQd1f5qnkKAo/7+m9W1fj7ViGKtz7JisnLJUefyCJEFUSTFGOXAu67D5QIfG0ZBZ4
bSybKn/CuKE0oITL8nM9R0UbuwsOF7xr03qiyO78nH0/6g69HWTkTucKWTgF8cg/U+k4bepuXuHU
bPh/Uo4jTSE8Kdo7nW0IWi3yKPLO/9mEvtZXc5Ui5pHz2KR7DzCH1LimGfsk9SW+KlVo0AfttVvs
FiprR6p8zjd7svySknxTX0cD4tcYafYgY1ohuU4A2dPfqNB7awfQ1CPUozgV8yjGfi/NGkVA19hE
5JYK8I1VkoU5KaaeOVEMU1YkjRyHKDG8xbEPSNTU57+fjk9KMNsjAGvaqhZgJBTzTotpJrbBQWWs
RydIi3u2wBzIePtnqqsnx/3tKpy+N8IJqmKLu3l/3E8NsxwbQhmPXu9aB6skUbQnwfHQ+u7ZYOKt
nPN/BbTtWliYboAYXWv+4+SOcqo8UWS4xdFtTB8BA7Am9eniouhdWHl/7uS9OcjlqhSlwylxZsof
ujZpkSOeqRmedsP+/BRy9Kg7kHzDfzv5vvJCD429FuWRpX58wOXQthj/UXSknleVcW6EWYNRxei9
DaG1PoetG02xqTvz+8pZr2TnRP3sTPX0g1eB1uJPTMEWunoKzU75TL4YPP5x4NS0r5l/D/XalPtq
9s1/g+f+3D5oM+s/PBR1nq329H/tt2JBhd7U9PWHRS/srxVHftcpzoziD75gkDbYdZ60Sbdv+/f/
dxXCfgOMqdApZ2sd0D+tK2ZNofd/HyenrantZnyHfxKC5bomddH3lyHggz1vr8oj/kRQbPbizDfo
zUskPsCwZZwiyA4Syv7ZayQ1G5GKqtqbqlT3SIiics+MqI/ummwgrOaJ+kMKenrXQsKiGUZ1VD1R
Fp2cxMU69eeslj+6yvbiKNaxNeERv79pkzqHAe1YHVPdL3tgQIl+tf1Ht5jt0dLWRFlPUZ+WxWni
HS6dqbvaaX8kYLDYRdgacnBtx6vFMZqk8Vp79/d3+cEQoM2I1BPlwaYsPPkuVYHiXPtBfzRzZV2x
BVn37FCbW9ewuzPl1Q8e4B9hGrbKLC9Y1Lx/gFIbcyi1Sb6xHbTxkEbtp1rq6cwk/tHHCXkLRYAb
MS4Ip/ndtlxxgiuo2RvdHJF/O7riOat8mNhARdlPO2rrC3cyyp+BpSjHbf1GTlPR2g2JKyurODPH
nBSVtxfKF0MNHAM7VACnzF7bTgCZ9SqOU76O+4V84jBRVTtd9FCQHAW5JgkQDtXGv7/Yj67LCkNo
DSuNBwD9/mmHSLwr5v76aNJFvgodsDNDzmbSzZo0zMLS/bVlYMl25nv6IzM8WXIAipgZwD83t/qT
anaqq7G357o5ZvbAkZhDBgrxOrWsR77qHGY/HKf7BXNX40vW5/Vbl7Ycs2Xu+m+GgODce1WzWYn4
mqPI0M1T4lR5/Y27qL7pep4fqll3F6lN5ztBIQCRLpYpDGJpFNYrSYfF92GkSBYr2653RmtW4tLv
hS/iqWu12Lf2WiqYhEZueE9QvWGIwpm2D53a3i2Aq89L06QmP5PQ0DhUKrwDcUgh5qW1nHlFHwyI
DaamEM+Yxx/q5FHVVkYdkfrm0W2h+gP8Zfe0Ns59gCdNND5ALElYdv6oXjbg5f2HUCPrmFe7KY8F
zidvBbmoz8gui8cR+XiPeYFZ57HRV/pnJVw/JqC6//L3L/GkX/7nB/BFbGmsW3/r1BclGsbBaoyw
PJYEXVBB9vssj6NCNj9Dzh6fRJVHn3Kq8ZxKfOPcpPPfYcBsw34OdoGVCo+c93dvOS2Rr7oujyE8
K7xEeenao3XQJFPH+YIwWozDP6cTA/6zjcYmml4wnNH2QP5vFa6tnkXXY3msqsm/px9L4issY/7y
9+f6BzJ+P9SQtm/95gilM9Y7JxNq6/u6m6t8OKL1jfbwMDABRrbMP1M3SLFlWanYs28H6EvCZRtP
5qgckeSNNH70yESp/bcqZePTUx2KFyfXb2Ee5fOBhQJ9az771G8XFojvizt48sxM8d+Vx7Y8wucp
j6Mp8E8d8NMIdz+7w/e54Ls4pNH4Myqcz+yJ7DPbgw8vxI4lZKTh3n5qaeBMKwaQ0YC/rVGja2nM
oNuFTsOZsAvDf/VSZBfC23DRYG22EKddT1poLg2kBfB9Cc2jhIG/sgpzOqcq2zZY7988XgPs6WFx
SEEyTydZORRp5IyROOaAkHFtrZ4bpwaIVSco9XCgPEu/fvAQNwNszJeAQqA2T2aRoaznblg9cQS9
hBiMvAUj5tXea9j6Myvmf6dFbu7/LnWy0ZKUJjqFx8rR9PoBAxHK1Gp2szNfxbmr2O8HqcqnxnLy
QBwFh1CK3OG8C4z2HBTy4WP7oxDAnAt86uSxuWYp/VDx2EQ5PQsUA0lP8RwPyvQfLdcYQzy1TfqL
/eQWqnJyJdLE2OOhoj+CMvRXgSHQYLldeGbQ/ncuf3+Vk3cD8FbP1LDEMZgD81BGrQ+kjNdKT1Xh
AaofjjWwxysCVf85yoJdFNAwczg3SPzXyWJZlBjGCHQVxyAaPSTHtb+zVf769yn1g9dFfWoDoTk0
s3s6ub1cgHhQHOX2lsjcSj/l5YgjwK5FCbH/+6U++P6wwds84wA+Npna++8Pfs1YO6cbjtLOxh81
G/2jDKk9/PtVUHHgQANTwgHpZPmTTPPpkHEV1cysQsRYbHurNnj698swETFoUaW4BPq8v5lAEIac
pxmpUqCnsfQCuRuLrr76+1U+eDsRCL5JxgzyMFzn3l9FeHnY0ZybjzVuiV+sJdJ7ESn12Ibtvx+k
/+hr7IAvgZLQ6XHd6T1j9AwOEW0a2vTNwmGfRmI6M5o+mMYxYuSOOJ/6nn1af+jYDuVAH91Rto33
gqVSR2PcDq7Xqi4fAzFPZ8y4PvjmOFNu5DOkP3k9J9/cAqtqqoha+JLN7rUvbJUE9Eb+TcC3zUTo
USgRcezhmzjFf/PGKGmFqu5oOHZ3yEcSqkITU8S/fwz/3dhxFb657euGTD3NAa/9UOhhZfMTUrR/
qKTG2z+fVVLWwXQ38lgvFuit279f9IPDJbKMLVGHqRSZxqkTEyZpa+vriCAYqjyffFvSQEhFl+2s
2VvuKMxnV5axmDfWYvZU+0PvJpD9+FT2dHf+/lM++nYoVWI3yfKyTSPvBwNyacswxxQjshSLwaB1
84u+nItvYnaHA4ETOFX8/YIfVPB4l8R0cE2wa4rF768Inrftetf2iAIc9G/y9nagip1a/W5fGeQt
xO4aGnf5TK9GVM6K2rzDJQa8fU5WkZ2ZP/8jI0FXS3GejRa/CiHladXHt3p6v0PmHXtp2fEauBga
2C2hL6PhZte9rqckGET0WGar++hLgImqn5cEy671icwdP851ZPzb9o9y2KZ55Mv/811SGXv/iEqb
prexLN7RMjnjVGjFD6M9n7NKOJkH/1wFSQFwEAAmzOfJVTphl/4QWP6xpqwYTzO8TU2/eZdOjnVm
yv1Drf7fTnO7Fmon5kHSsHCrPvWqBcSyJoS47rHMhvxOzs3WPGLjOwCeuMVTgRrLjP2qDH8szkj2
Xe8OThlja0zbbZ11cZDhlBeJQY9Z0qpDTN5itJzTuWoR5q+TpP2y2M2QNClNkh2Vm/GTARn4S9mG
+ZQN9OYSNdEa31WIuuh7WVRtDiMUgZlMrHoy6Ts7utrUWSZ+2zaNF3sOoZiIRRcyYQNGnbmbBc7h
zehY9GLcsP0mdDhcOzJd9SdZ6wa9faWto7fkw4PtzqO/nwCEJfWHgjbhmWG0Dcx3T3SrAlPZg64m
/Ave8/03IkSImYzosFcAfiFAStTRzQAkVsacHeR+CZrsyu9Un6yK0ZWrsGkPuo7O5az8x66UzgB2
ERbII56tW+fn/e+gwJltChnr2Aw2FkSdW9gp/EDbGQdoBsYsIHY0xyaWfsWGIE1OrHOXljFCAOvM
vHqyMG1dCtyqIUWBfalf2ydfdBbaeVugWjpiVebeV07e38+dL8/0ID6+CkcmGE90I6dcO93xaSrx
Rji2AA+HwCYKezXb8uLMC97mwdMXzGvl4+Mfmy/u+wfbEKS1OMK20ZCptbiISml5F4t0xjdyNYaX
EJu8Z8UDGeIUb+DvRD4PpEspWbwwfzaPnIv7c14IdFlOfxQzU7AdgOEqgE1PowTyKkpD8rb0cVyw
VTR4CT9hrstHSCEDLRiCUby9onTd+1G2Cmy/QmydhOE1zUXaCLHEJorMbJ9C8WpqbaOzHNCTOfz5
mJPFVWeUGxO7QkoWm702afAZbrrGNOo1U4UToFOxhlqWO9NbqytPBfqLnum2x4s91QiCV/mAEFAb
uFhJt0u81ljuOmH2VVLYJo5QFd/qDJC5gufIPCry/SDL9BaZZ70kkBHjXT7k+puPK6N1WJBek12C
UCJ7JNDVmHer1nOJE3DWN/HU9saj0vy1cVW79Lyk04e/Uo+azX4YMpJFxtEK39pITl4sUmE/DNy2
C39QYNtGuERaJk4fdXI3bJ23HW+yfBGD7X0VkKdqZ7Z+g6XX2kHq+SDQX8Own7fEIsgVTunheCPM
LiTQzPCpeXVeND8ZdFXtmLMHFoVkTnRJlBuNs4eOwXqrwG/q0ZFBDhKG0LWN+8mFEXaYFYeYXMSl
3bX+sA3YYqKW5Zkpvdc6sm5HnKG/W237S462/ZznBQ1W2eabQZocD1qZ/UGstBniojGXRxf/o9se
0P4Jvq956f0pdC6KRVpX8yyGzfktLS4Hf5x/y5Y93cH39ATGGNU0ditwhbssm1vQitIJ+w0U5Ozk
GtVofQrXsr2qZ88uLxqRU22UEkHcRe7Zy1uo3GFI1l73L+aio8s8GIefdM5XOx6WTpPtNTXQKKHq
+BrTuXlEjTJdpbYz/syHspoSP6pDNJqeNt8abRk3Q5fV2Kevg7qZ6CG+ThhxXNAbZYaj9N56uy0/
DwTA7Nsfi2VSWzCKPjhST5bThR4i8752DNMDmommV7Ptyx99pvRdOXf6u0Tj8VkhaNXxWLqku2ke
MKxGjolSJoplXxR+c9W5lQX8M04tXGfqP4eMAx3DUIDs+KntHW0FVZFIudQ3oBztYzQ5gMi56BdQ
Q5cSUjKturuTEHtlPM5u8FhjjjVjkoLPGVvpNnMvp9rLv0RWI596YabfhZGHj0ISMnqATqj0rkRw
/zJN80bGdANGb7axOG3Ch2zLB9xrus/C8wMs7tOiApTjlqoLsIt5vclyXL928GfzjagG90WDcQNp
jw0WEhX5Hb9WH+utGBDSGS/BUizxWLvCmm6k3do/UlksTx4ZPVApqrf7OLAyE5cXXDGG+2VyzUfM
s6ct5MOIvo60z4BJJhFaib2sQ3rpFFLj8Ry0UXOLm50FNxMCh+A2tKr+Bn+NCbRM8PtmQF/89qoJ
azOzaY0bLGebOTGbyGCzAezix5PXka7J8grH3Rlyb3plpC8qWpN9rKUenjOk6Eey2r1H5Rv+m2O7
lcmS7yA6wyHmZ9UjbUBIMxcG6uRupl0tKbR+mtqi+Fktqcw+Z2NnPZkAo8UexzyPEWxpr/1kjavP
HnzqxQ3hEz07zaE0l1hNYZUntBghTKSR6R82+W0qZuqzv5PrpLMHyClR7VP0bxEgrTuicYaYvl4t
spXusRZMzQtLjKQYDuOIp0hXZtVvgIwojXPhrfm+asvwF4u9BNtTi7oEWvG6xPQbnW5iMfu3hfnS
egiW2SBIxe+j9m1NveGa9oN8rTCKKnZz6QECRdwYBxs77b5PGC4T1UUG8k4ABf2qxopGiHAK0SZp
t0pSCybcuuKoz0l2nBAUizhQI4CK0TUo8Lq1ZR0A3UuXxGmb7tINetgmPkq+RzGbzqXjDd1Ekl8T
fs31uCY2iZdDIs3M+FSHzfKVCPPgecSW9gs0ihHeKjsyXk2zrsrDipwkPzhkwEyJAQys48Ye5k3M
0DPRZ2uVvmjtQoVKOFcFtlmR56bIJn/GGzD8VvaTvqkzzZqCpzELRF4smGehp0q7J1/B2lz2ubSa
m6YAQ4F2rNbbeVgD/Kdao/xK3mf6BQMC8+hm3kgCKDoz4rki33q1CxF9goFiGTIGXXyuDN74vlCL
dbQA3iGm5mnDliLS1nSy9E1XHOc87+SlEfbWcMP4Rta3WPnqXVfIunDTIu5mSKaB0RcXRhO+6hqz
tqR1dc+2WafhJaYM2cPUOMNwp5EYt3u/gmNJ8rXLFt6o8PNkMjLfjjsCTBnB2dCEO0gCOHp8i6HT
QniqiZAClie0yM1Y3IYY/ugki5q53E/cE1x10UGGh6rE2dMzF4s9/eiWSU7sQJugLVfXeI2CPFVE
iJU7pwqMMhalVf6ebfazSD6agjzdXlts3MPJjxibafeig2roL5RMjeYQWT0rvRj6LEgcp9GXUUpL
97aBs63jNiwt59FNG6Nnt4HTzVXU9eYlJLxx6EPSFXb8aSrjGgVpdzFiemlCHY3LT1Qk5Q2m0ynW
yZmfL8nMlnjinJrxvS6VrDBKa71sijM2dDIxBtd+QXMC39+anb5xCRxrWIwi7V94RdreihF+7zN+
gfW8k5kNFGelg8G5htc0xqleoKJoBlR3OXIunKEXx+CgsxTf+jwr77ysd3wItJlE70rkfo1BpTs8
Ens5mDuaLXnEr7Q0fiHpYoVxgcLhsukaF6aQ0stvbKkndw+eu6wXa6u6MM4Ct70cvZZH3LFDuW6s
uXmJKJ2L2GtczXjLAv8mqtySvxlNg9jBrOc/HJxOf7uBQbeHGc0wPy+8qi02ozBgYtmJsdnSTdkn
narSDBEAOFHcLttTRHkTOQlBpsuvBrvM36nnDiM2erTmYxwjJZ1eP1x3BeqShzUsiyqm/I1JtGtk
614UZUDIfQtkeylSp/0COkltXGILm39L/bGRN4GioRtjHsZoA+LsqKFwGIzBxd0nnRZpujNlgBMc
Jt/dsHdhecWOFlb+IKuo+qGoUZEJmS/XrWvK71VGiq3Bgx3iSRfl51R7XZ40BcqrOE1XPNlSiLyv
uVsBWJAXYmBvWk/WNcKfbIiNUaluN04FrqcSX7krqiPDsitl0ToHnWd8NT1bFvwUm6WCKDCtzNv5
uu6+1GNUTVeqadQbe6Oq3C9Vm3/CHNvijLwRGTDIU3mHjhgni7WrHZxPOAJZsWe26hcqrAJxCI32
dlfMqmajhhfRhNOenz2WosvLXVlmxsXsr064p5ToHb1mZEldVg/rvLWc1qvaHEzFElBhXjf3+bBf
pF82yeby2u7MNJW3VRapas/fJr9gvp71D8ha2Ni105zx9kuDz9mdRL2JQlaMU2W9bByg4bWE8YXp
a44TaRGT1quReaHiwWs9Wq7Bs3GMI6+YogxL6uhigGUhP4LOL3+ZgSmGXTnY1qd8BljC0RUHs12n
JjYMhtFBwZOcvnyDW5lQ+s1mc2+7C3+/HB0MBPumYqA1hS2LR0fQ0kzqaZVGDBKCFQzJIxKNfB3m
czxERfjNdwoviBVmxXrfSFV8t3yjHQEB+shNctesLHwwS8oVaE7EePSEu9xXq+I8XrGUUF/Jhuix
7rUeDjXHvmFfrEvzs1lpeIPFF1F7lXn+8ILsBd1tjUDf+aEm3boXzpiziGZ9WCN8zH22f9hxC4nh
lt8gmzOwlI0x7qVgzpKLf1MIZ/lLOM384Ln0Zfd13uVPHvufDv3BskltrSr63kxR9gvfmOrV8gQj
Tq3KORpZFjznpUzffPDUizKyKmefg9uuyM14ITfrUimfPzGwwht734U7zwvmOUin1EzWarNL0A0P
GR3AIr19RlYtNALVvn7f+enmpl8rv7ubbUqZCefB5YaqZ1HtmtlXz65iF3mVruREX2u5LHeLDDbE
p3cYwjjarPf4gQUyXhWWusAGQ57+csOKOy9BZVH34PnBqY4SQexgHIU/GcFwz8zg9KwZDSj4FqvG
SsJfLf/nnFrigl1/KncZMPCXQDpheY1XOkz5hiTf2SnGl7FB2eqzDeoeXYyYNuWXndvaz9FUurfO
EHnjrwCWy95VxojPfVMWzXNjjHxdORHJzl7maZmyRUq7X0bTUtqUQ0sgbItzKT8J8be/N4bAG66W
OsCSeBpQId3XgfBfyTRQS9KxG05jjj/hi6p57HFGMfNL0I7Bk1dmpRlHTahe8izE3jqvaCzIaK0o
thiaPb/Rp4OICQPov8PQmNcdUolip5Vlfscgun/rZDU00OHKu/UGJKAYuaktqp79XJr0gd/8CDk6
3ML4sElEFL9ksd/0aXapCa+8HCc7HJPW1tNvROILZ9lC4FBsTKmT7R1dN+bOM0d3Ijwbnc6Zqu1J
/3Ar9EB+eRbNSpKbcNh5XxsxMLRP56Fzjpr/3ScUl91WP0fkc5BCV+s+cuveY7c2kWPhz4Xyzlz/
P6VTGogUd10a2Jv8+bQERAFGeHMLrOz7Q5dgYdolIjOnn1JvCP7fC0EfXcsx4QX/EMUo5d/fazaK
RktMuI7m4DmfI9oliY2T+iVjKj/TzD5pBmyPFUsY7grIFxOo/1CDW1WmBm4+ooi4H+y1uaZ2UeyB
N61vKIfOVLk/vFrgUhemgUGd8KRy6IJej13mWce0s0mO4bgfKOqkHbWXi6FT5zCX/17OtuGk6V8y
Tmm8nPQdpn7y+3Uq1iPaTrvaebPIjMPaL9WB7HgT0S/WwbShjbFmMxH485AYzLkvuHU5Xy22sRK3
eXzxb4Ywz6DwelLxLN/VVpw3GZZs//rSAUC2bwxLSX+zMHn/0kWo1rSx8ZDeDN+PikMbyoaVEvRi
2P/WZ+Ol4wFCmZ9yHmABfbD3lwKpdfKtIXWcAszSVwNlrBfOzv3fb+ikz/bnKqRo+HzF3JJ5aseS
p0HZKmNQ2MnV3ScFKHeHWhKFqWEPTy2WoLtplOdSLv5bqcVmDQsuJAngTVAN728NCYE1iq5Tx1GZ
GO1ay5xElD3OvKuPrgIWR1HUo5tHr/L9VcK0CTWlZnVcAhSOdIHdS5Hrf0MK/jw/DJcYLMx6IBgn
tzKTFWUhB1JHFgMTO9Mo3y+IJl7cTM5nZoH/TjgbBbb5vtNZ8GiJvb8fkgSQSHPKOrqqyi+9Vssn
MhOjeHboDv7z5IbzJewZ3yD9flIn3l9Lo9IuotLRx4kTJ37KEyWuTjcImt3yzG19MP6dzUaXT4HO
KynY7y+Ffb01Z/5kHXvKBPaEKcEw/o+z89hxG9nC8BMRYA5bKrWoDg5tu+0NYXts5pyKfPr7Va8s
SmihLzDwDDCAS0UWT53wh/E+VOBWSQWbG4fi2nkHAyI95jDARoH2fDWs7IrSQbb3xI05+5MqFpwf
kN18rNWU7vgCBwzy53jjlFw7iv+uurorVDd1KLUL7YQCiPWMOOyz10XNr7c/5Wvng9kKh5ArgmnK
KpAy88IbNIy1k4cKyJ1uNcUhxOHnxyyW4e/bS13dDxJgBEAXXPnrOOIfCCS0aaj/6aCddEUbSZMt
a4PY93IjAl47GeAzQBmj5IsnzupdgefOcKKbNUgVSGQtKEMcUzrfycZiXj76jY6C8I1zf7Gx1zkK
H7L0smYqunpRehaSm0SmiYJa0R3ynnal1zbajaB7dRWX6SDwBgyT13aSnSliQNQeU9e8iPdaMTYb
Evj36iLJabV8RXzHJA/wv86PuhbjEJPJVSaEng6xBm+vQLzzxsDz2l6QCgI4wM0I4FN+cP8cBTdy
e6euLPPUaaLZ5XmtbgfSouM7D5y0xYJZRNgDUoMw3PkqFnk86jyac0pAdW/tLEPPPvduipPJv+Zs
tieXwRlWgjtVYAerOxe9RoE6vOmcxtLSPxltYdHlwUNgmU1Estw6CeIFtkY5mTpaKol7QPggPMwp
sPR37pfAC64fBC2TZOamqx8yFWnbd0tNO9Gu6k3Tj191pwu3/8ciMlXm8n8lL5w/1CwsqiZSVCKv
wM+Edqjix052S/L0alhiOxh2sRe+5vNV5rLKGYNo2klpVCpoBgtwq80IYROrunGVXAvuSLcRmFQ+
K/Ly86V0k/YpcBUiIAqUW1BS9lENjTnIYMI9sVOEFYYCrZYbQUPGobNTw+6Y+Mu5K/9FErtatiL0
d1OJ/DDuS3doc0wHuqMeJVYLJd+3EMD5WupLqW9KjRLpxupXNg1kl0THk/rlQMbPVy8bNU5C6Jwn
HJC6H1FZdeZeF0O0V0FRJJsWJYp8U5t2c2Pd13xjtW1TGrBJszIdatbqjNat1ta21qGHHC/5c9LG
0MKTOkySndCMRj2UQ9d8L6ZuRBMkjDHpQgKr+giBvrI3ytwg3J3aEZQ8tIKKO1VtLCb3hlk7PiPS
+SXNEo/WrYuYz7Yzze5zDhz1R5ro9q/Uk7O0uZwrbJbSMQofMD7TYRe7jBe35oADmu808/xVV5o8
GFLaHFvEXRYkBhBB+aVGkzU9gI2oI99oQGv4xqi232jhKsk2V8fpOzB6ClT6w7q5baOZthg6Eh7E
twxc6kZt5/6+QOVKgCt24u+ho9Iastw4MTZIRLd3ltnQSsypTzEmMPvou6Plfb4Pl7Zt6dSnxpd4
rAY63GzX9sdpsn4jPtL96EYzvnMLSZhJOq0M9BoS/3ZhCP6Qc3CU0+wOevbQjIr3WyihgYpGnTub
LlTGL1nZtfY+WciiobFZdUBCjNLLrExW8lAPtfniNQm9IH3ItG+GXhT9UWdIF6LfrNUf0fQpUh+9
ce9X1hlOcdAqkyaWq8Zq7qMhMH3hpnI/tRECFw8uqusa7fRieprmrNZ2GFjAqmRCbhjQ3Kdkfu8V
gxYIrDIqUgTjMB9aZYhJnzMmNdzplHIk9kk3tc/T3HEE3g6H1z4knqVH5KceAuV//iG5kRIONvHh
VIuR9hwkgEPrRfkHPA/bB7V0ADOI8laVp11JcjjPGC9IwBfo69Xna+Qa09V4FKccfu5xxvhyX6dt
89uY9HrXwbzfQK5Rdy46gw9MO929x+jszjNK62PZFZPtI1sy3mG0UO8w76q2Jpbz/739YC6UhSmi
iC5gsyHbMAlcezY4alTnZtaIE+is+ruKxMDjjB/JL0Xv280yJr9TQygb5CVsbEzrCJcxc3j0itA7
DuOEFRv5CTM2FUnLqLolZH/t+RHpMTOgqncA9p2/tS5BZUAkFLCAR7QnVHL0T5GqI0C0qP1LbHj1
y9sP48p6EsqE9C8JDyqJq6g3CZBrSq2Tytc54gN6ic4MqhfhPRN05HQcM4pugLyvXKA000js0YHU
8ONarUhEsTqKZe1khv1/WYZMVN/nzRZDrvTdnR+dgwhCXlK5rIuzqOpFx2tGcEofNBeaUEYJVgkR
FEvVI88WOzfWuwR5kmTT+JHdLSpawGrnL88aIopaxgcnFBrDn7ViFD/rWqXzq9D1QdlK0fa1FpnY
VxWpcx+isBKotVH+ihvRfgM0VzGZUG7S6iVEb3WxgYeE0IZkHx3fNWl2UoGMWKOD7pai87DjPtvZ
WP39RdlLfDecWvsqQEsykS6LJ2Pp+8BgQg5cpDLKozsZ7WMTLuktUfErp4C3D7QQzBmY4LW6dzU2
rdU0sXXKRkrWtqSN7miJ8Bkh3yKAX1sKALCL2als466ht+zcGLjjzFMTGr/RcLfvBs/6Znaiu5HV
X/mWHL4i2lxszaXdeP76Uflw0wzdwNOSLPpLWs/lg65nuwR07W7JtfDGp3tlX694fNm6Ay7nrgJ8
rSWVMcKgO7mCvl1cMH0retx8U1vtblxZ15bi9HCCJPzyQt05Cs0Cgmk5nYaZmXvRCYuZ1RjvOi28
1T+Rv/r8tBpku5QKBl1iif0/f4jIA/LcsBw9YbhhnVrGEdukGdrD22Hv8nLkLalUkrS5oJq6q1XE
aKVGXiXzCXiG90GlT/IcwbLFFzExv8cY1T/X7si49f9YFe6gLU8Imb38Uv8pLrWljI1IdSa0M21U
pvpF7b4Odef8sNqy+JGiyny3zCkM5LeXvfJIUXaHzM3X5kpO0vmy01DFVjeNAy3pzt1pfe1tuqK9
hVe9PP3Ac7nzpdyAZM7rq1Uw8fXssO9OWPxWu4YBOCNVRsXPRBPz0xSG75Qmke9NJ8NgNRO+MNXP
+YLRqM1cJGI8OSCoDlUvvDuYIt3eE0X1/d1PUEpn07hW5XWyjlaeNVim0ur9SXo7HtBJYvovbPPu
7VWuPEGaKJKQYlH5IDpwviFRgZRsy2w5LXGnfbJM4e1zfUwOqalo22XBZurGwbi2IDLMJEFIu0mN
jPMF5wpGSlq58wln9Lj1aX2oh9Bsw62CDOaxjkFEvL3DKycRiV365LTZ5D+rDwCXL3zUYoWctJii
Zy0d5wA7dfdGHL4CFqf56rEKTAs+tzWPTKD9zgDYmBkwTfDkqYo+qgNcMi8uNcSKF/OgJ7G+l7Yf
QaTD/OrUsNm9vdXLkMlOuW9g+5AP82mcP1u8gSEkK2I5jYSD4+w46nYuHOUQA11//1OlXvAcvgWc
WOjQny9leJHmYIy7nMK+Uj6V4/iZxLS9cdu8ii2vAjMMFlRU6A7gH752UUWTK6JUs+dT1CGxPqt1
8hkJqDHoXDf7YLWA9haBOoCDJydo59DaiqpGLBPI0Z1g+jz6savpQQ2ydpNGhveiY3R8Nxn4wIU1
k/w5zVFeqRGuzis9ukElu5KZIa4BoZBcFy18bOjOHxEWj8vcsyBUF8H0vszbqdoAGk7/g0EOyxwO
EWiMKg3V6WlswaAdoIVpf7UWmdYjLZ+wO9VTCnREdyd7/Pz2UbnyGVo2NxFZMYUNXkznP25EMktN
FxNJUNVGncpOmoMxAnpKnKbdp6Gj38jArxRAcuDCOFQeTpZcLVgaA9xEI59PRQM+zcK/GLBtNjF5
d2pRf9TTDsB1m3nNh9lNnAgq0lQdjBB3pnt8b7RfCkiTP0zggVPOYkJvz5loBbz/oZBNwYQnIDrU
2ucPBSiVyZ3lzScVaUJfHyMEKsX8PA9Zu9Njrdq8ezk50XARQ6D75K65UKLj2ccgn076YjYB8ojK
ocFH4sHwUvWTVurTjfWuhAc4lGghoBgvpczk//8nFYimFqcxJ51PmhDFRncExtJRUm1AKSY3wuGV
pSTtEAoloweS3dW14qSKKTr8Vk9YBdUkog7ql1U7HpVyukUgvxLfGekT2KWKB2yv1a4mNdTrNtTN
k9tkP1GbhH5lKZ7+6+13dXWVV94zczYUqlbHFw6XHcYmZZZW68OdQSvjoW9b4/ntVS4fG3+1KwfJ
EgNrvn5E/7whKAFFCgzWOJm6lwFXieBgSayyEebujcnQ5YawrwBrAtlFXsfrnFete2sQSaSfyiqB
xcAQ1teXtrlBW5K3+XkAZxwpP3wpZCHJeOdHzp7V0RyEq8Hur78h7fwAo/ZRiTAk91sEvvIZV9de
v0VSv7I3Mguag9z2Mv9cXU5WuSgi12hil3mIkKvo5u002ur27Zclf/tqb7ZLzwQcDkQ1bsHzvZmg
sZJSY2SNDmNKL6EOMHOdUNfSczo62i7F3u5GgFpvjDkXsRNgCVcigXsNmJlSkgY9y7xjnXjTA13f
YVsgJ3gjTqxfmlzFo38BqATcBC/ufGMREPVU0xf3WIhskU5zaftTh5j4VOp6R29ZQWW90lMEi4Ff
0rTsb3EqL65OfgHH35H9A6QaMF87/wVNkpllqeTh0cEzbwCbZcBLjebCPGJgAvK1i8TBhTf10A9T
+ayJJcehGKnVr2B9J4gjg/PUwve58cLJi1ev/PV3kd3h6UfMuTASrGwlmZimhsewHpTPFnyvHsdH
QoOfagsqnw5KKm3gFCYCTHmSuvA6usx09u4wINSdlxoUz7yLUBoG+mvG277HEvPQiKHOuOV7q99E
il7Y2xL9kp+ZF3uflXQS3mExVDPQcosp5wA+vPbTmMkA3CRPeYgl+mVjAbdsUO31VLgZg/0ztzR8
6dwicW1oiuaAGGnYqUeIKaa3VyMn1eGkAly4Cw0Hdyb8i4DXOqRPoGnn6ks75Z6Ozv0SAgJWY0gu
I6pUW1UoGmLSRbpIp2XXQc0XqfatoXgoN7fqXGtHnG/zu6Qx4k9tM2gfa7MeHvXchhskzMzddFWd
/ak1OlZ07RdcqJMc8Z9dWCu5uc29rrLoWbVIf3rJ4IErqJPsc20i+usvTV95fqEnREeYM4Ps8fZT
4GSJlR3mThtCtDFrR33GfDcZ790lMZKN3pnTlzhprGxT1KY++0lUJ9+VLkHJ2cl17adrdeWDEcF0
AeKvjyr+7kWrUas2Nua23bz8saLceCjjrEY2Jk+rvw3EATDjlTU+NPqi5ZvKrstTlytlBsw2bDxM
AvvlbtIzy9145Zy+AJ2svyzWHP6owyGGuoc91F6HcBHu85p6ZBN2RhlvXQRKDD9zIb7VZqQNvhyb
aNvazOfveD5a/5lLjKMoptPC3Nj5BDo5cXSEhnGqH30IFnAFGKbkH/MY8GPWG96HLlPzZScsXflV
qaE3+vBcDIggY5x/6XrI3r4x9HO3QWNe63wXSFy21SA/PbV9nf4ngEO8mN4AV88Ip9baVkKN0Q/3
lCHc94uJgKI79NLRCRHjH8jfIJ4Jvrv9pUGNrBB2TsQX5HexAA/lBAzXC2f5MSNLh9h13uUFGRap
s+/WHp3KJh71aU/BiWBxvyjRB3LFhTmnZirVDiFgRJ0HI6sesEavnoUpLLiO4bxAkgiVBDPxuOx+
RoOA/NdlY/6hmdHch/unxZiiDJq1Ax1uIKncTu1/OfIp2taZTOMPOPNKHDRNKU+xktKqTLyu/ZMV
RfS3izIVxQSjRnFWSxXtW2qG1Q+r9orPJbdzvOnKXH8URTm9wBTrn/uR4Q/sxRTxXtGAQSIyZGlN
gm8JiG8t3wRfjigwTq6m6XMP8OA+BUDR+tbcwWet8Y1Ydg5vYty4RZQae61r0N83RAXwUnpQfDWT
JP87ZaYYdkC71cfGK+Zy07lm9RKFeLP4NMjc9qhxOf5yG8d9NM08/MwUENINbS8D3qcQQ7c1jAZJ
+agWU+ojTpNFjDyAed0nZdopmwgk8qOqTkLZqrWnPymJTphL4tb57oTKPO4KRcuehlYLl101ItQd
GHVciy1vE4q94pX2Q8iM6PsyGr8nEOQ1j6z0l8ySKnacq5/0nESKQ0QZdX4nGu1DgqP7F8rzEYi5
WumKv0A4iPYK8Pny3mqi5AOMA5T6OXcFMtgOgGK/QYb1RRrw/hlHL0UVPayiz3MiuT69UQwR3KY5
+gY5gXpmrmKgULGpKKY/ICEMO0tz0yclVhAzTOw++mLViVVDL01MgL95G32LzLj7oGUcmm2ZeC7q
qt6Qv2DF6h17AnC/GwuCmo+6N0RWWzgQUZSkrpAcz5svb+cZ61KNb4Asmr6CrBVovMr//09S2ELz
KmIxQxN1l/vZy+2vnR1X+9jQh2Opxc6NjtA6rXldzpDZJ1q0oJNWd68YJt2I8KIINBC/T0lVhfd5
a4bPGRX6FtlXE3p7YtxqXVxmNmwPLrAnWf9AbVZZfKqh0j4uhhY4i9YHDRSv/QDR9935ExMSeO2k
hvIWX7flUfDGj1fJtQAdeejFacl50LL8Rmq9zuLlEwT+ZMsCGznfV5mQf15YmpsuCg6CFwa8+RR7
2NYQT8FP9mBe3ns2+JhRzQUZQlmNjdT52YhjBBml+sfRbq35MGG5+KNPivJ3Q0P+sY2z9O/b610e
DkaEzApJhGB7Mk07X28qzAFqs4acBJzSX4XTdwcoCNWDBWXG8Oe+RZxxAlF8o4y4PB1ADSVqWLac
EGXQz5f19Anl/bj3jlZKdDCUVPyIszm5UeNdvjdWAT1JbKZS4S2er4Ks+xAKNUXKMrORRQW47uMF
v/hqmt4q/a9u6J+lVs+R8W9RZDSvj3a1zNtc4ng0I7/lffeaqf9bosh8FTkaKWhAU4OR6/mOojrT
ikR04RFnDnASKsivB8GDG7DcAKrBFa1ayaaaaVD5udlyTbgZVKGN583mE2jxurhRWlzZN84JQPZk
VxtQ1qpm4o5XK9eLvGMCg/uIFLz2Ma9K5cZn/noMV/tmrMxIgIAiYbGraELTUKsVp3eO3tKDZwkx
tkr2+Yw7xj5ptGQrLHv62PYlxBSrsNFWJ4s0ngwVMCt9kSz6VYE2DTeqiTvGpkN1EZ2UBjUCgEiw
YY5abor3n3AAZExMiE5S/1pWHv/EDEjGRhzlnXvE0cfcatPsbOceBuDbn+/l42ckTVmHjggVK8f8
fJWEdiiXb20dlyqZNmUGEDSp9fDGS77ohcsAyMWBoCRUCyCAqysEGYLQcttMD3JI24+GqiSnBmDb
l6x2KI2TKAoiD+evgtz7To/GZjuieXtjMH75MdN0BYFEXY73LcH+fKuZLRbMJTQtGEoYNKk3h/91
eEVtJkspXt5+qlfKVZAMXJUUy3LUsNYwzNQUWdZ5VgMrU/mG0jKcH61pMf3JCUFP9WN4p9RJutc1
pwgytL/vha3j7+d25ZPXZNWjY1Tun7d/lPy0zz8B+i7cCjwDaAIXpWoppliJnVYN9GYQR7XJARk5
rbf1Qlx+Sh1+6tvrXXne0Czp+RE7CTvW6su2UR8cFJjcCNUWaOh7hen385LuCHS32rQXgB9OFrwc
hpm0ynBRsVfR09HDwUxaTwSa0mYnr2kQUQt176ALThpI2mQzz2mxA6AxP9gjKK9QqSdkJ7rpOcJu
btsuFjX1FKXP1YB1FMRE79YnII/46vETfeBn0PykbbiW9O3TWMnhg/QB9SZcVWHuxjr/rAzaXwW9
EDfrnqxWfKliOI9Krz0ofXGLSHb5reOewNzX5uXzqNZpY4lhTdnH1hTUOcR+x4HxJ920t2+/9ivH
7LVXiaYrTdELMgBYV5EuRiOCxQyHD6ax1B/JjrVNK6oE+7pF3Mitru1KdoZs1zXlNbJ69QDrInCO
hgiqNFOedZiHMG2z96qUydBFdATCzBiE9tPq/li0tK4tYdJdsJfh2FvNuG/rbvj89rO7shdUXBkj
U/yCXFu/oQEFIV2geBpYXmlt4VY6mwru8e7/WUWiG8Cxy8bheSBUjV5f0pA3VFT2sLGzvt53WvVe
bA0C3XTqmAM68psEznq+StVZSjrG0RA0qOts0eBRD05ilpuBnsmNSHP52IAWSZ6QnKrxxyqpKfIq
lbIRehAOURnMsE/9YrDiGwftMp4B4JLabtwiALnWkDHUY6YkcwYjqMlHH0atiQ7CbIZDo9T24b1v
iKU0wiYIQaZB6yQ+sxEoQZ7ECHTcobajjvUrEuC3EBmXXyqr6DqNeAlfQBzv/A0ZpgjdcWaVvNVs
gXiQwEbW0cpNgvy+P7RVcsO19cq1yIoO4tvI/ckx4+rkmXozd+HMi3Lowj01U5efSpzejlEF/Gqu
UP1D40XBFyNLnhr0xv+MxUzHENL/D3UaspM15emntx/16wj8PC7zmBHCgDaC5PvFtZjORMR5xkWz
K2OMlZjs3cdq2x+sSLbHnNq1d23TiO2kt/ZHPHvqjVnqabzNDQNtKLXXpsdaaeuXaIz1x6Q0ss+G
IRwfyd1u26r5LTauzFIufi6wPktOwXmSqyzGUTJPCCQbg8yKou3QG+13bjv3A/xK+6Cnlr3pFIlN
V6pbkMlrxwUsArkoUCUaAfIr/Cch7Uxrqnr0SQPyY8f1yfbSIM311keRw3zIm7H6+Parub4gMr9M
pWEerzPg2l0AnSeuHkzRpB5zRVF8lYv+W0bnbG8gGffl7fWuhREGRLQ4yI9wGFhtsJkLBS7oqAcz
CopPY+hpe9NLbn0EV8IIUYr8k3T71fb8/DEiDYhckl0YQRpzVRV9G+/BQtFKnrx33yYyVAE1kP8C
37FKum3sLAqEevUADaI8yBUa50U63sKbXnlqkk7GMhCpYYisDqRVF3UfquhSWI1d7OOkSgO8U8Xd
2+/mylmgiQBWgBEyAeSCkOFVcVgyQwtoN5knStgczZHavitRn0M5relv6B5eeUtn661ur6kpl8jq
abFVRd/v0sicN5qCjsGAgeL27a1de4CSioevBSUwYs3nBwJt87RJ6EcGNBjFJnb1cQMZ4Japw7UN
kR7jowWmG7DV6jUJmqaklIUWiKJIwJGPI7lZPx6wNH3vsJWbHy8TiNzU9eQY62Q8RZpjTiAuBVPf
t1sV4RI/rVAae/uxvYITVpGQb0iSuDkQULqM8+fWwnHP3E5VAzXLTHurIkX/k0Zf120I9M3e7ps2
37RIm3wvMAG16OvZCspbc9PqG5rb6iMdP0sq1UzR7OtaPiMuCSNAbJDgc49DlDeYVSdu8dtcCuW3
5EYhNxLWEiI8GfxFVmopWwoapgGFni/D+5MamTWRRcGco25bRaMJH00o0pYbZObgbvsZM+xonm4J
Llz5rvhi5LGTlQmNofOHaJq1saiZ4QWKMqPqyByK8O41m7m20FWsw/RGCnDlGMIEpAAnIjDKWKPE
7Eoxa8DfTiAIKnu1U8bDZMfqZups40bIuLaUxIqRtwMaJps+31rCfH+yzMQN4rYz9hPjDDwmh2Qf
WsXft4/ilZV4TzB2gXcDp1ljoOEMiHHqPSNAhwvq0IAoL3eycr9o7nB8/1Iod8sxOM1PyqvzTTlR
Otces79Ancr+B96wnh9CjPqRVonz/gP4KsQBjUBqGaxJGZFCd16JcycYujxlnqp7u54y+QYM7Er0
g+lKMQLfTodxsvqKxx7jwDZq1KDsSmdvo12J0CTqd+9+bHJQ4sgslzH9Wn6j7yZ7MdVODTIgXYGp
KdkuT2rzENVLv3t7qStflEsdQr5C08MFH3z+hrwcPhw0ZTXo8yK785gp7jwkEnalNiLqntk/315O
XkTnUdClipMOFoQIvqpVEt/rePdWTlfRVijHPZiD7DjparSrFJXhL0FaIMtFJ+TtVS9PPMQZYDTA
rMDUwNs532QmTR9S5otBadrVLlTN5muJv/o3B6myG0tdHhDp0kHZxS6ZgK7re2/SO8aCdRH0FK0k
vDXD0A6h3bc3dLEKCQzKDFLUmduRk3i+IUtfrG6Y7SWow2WADpb3J6vDFfa9q5DyMWlCO4M9ueuv
V2RNyXizCYMQQ+gNNP8SFbTZvHECZQw4OxJSzQbAGH6GOBewqfO9GHraMy1uvaCpoBAm3txiV57a
1hbif75r0fjMfUMtiwc7MewbRfLF6WdtYHfUyWDIqFJWFV4oFQutqgiDOUGvrYi8Fnfb9puuW8+i
1z69/TgvTuHrQhB3HMQu2Ojqpc2ia4bZEG7goCL1pCIs9gG19XSPgmJ74966PB+UyjLJQLeDju5a
BwKnV9w/4a4FIchpv02UfmNCibvx5q5tiESQASHDd6kRcv7mEH4mFIeWF2RZKI4tkf4eSc12O1nl
eCPBvax7gd9hhAAWSL6wi6nutKT2NCJCH2hzLO6aCCHQYdby+163o78Irtt3KDXkqCno9j3SZFLm
1fM+OfGQblw9K57C3rOOpZXFAePFxfIR3EKHEIHrGIBD2e7f/aqZZdLkkb1kpo2rcwVmqPRMxXEC
BTPmO0tr6sDg97y47bT8H0sxpbU4wbYcvayuWNG1qPW1DS8BGv82KibnDtAOfodufIuJAAvg4luV
3ley+0Df2nDX5wpnkRiMhElEmJyxRCCtUnuQzgsG1oYqsQelsEKNCgc0+J57FEbxVLetg3Jfpf8W
WTt9s8WIjXhtz2V6SMMwLjc9hoWevyiJ9SlMu4IJFlTuyVfADX2LkYm7h1dvlOSUcxgGWqxgrK6H
cdhvkd62lo3Vc10jLhs7XwSUuI+2wJRLkharJ+LajMC3aIrPeu/SPC+rOPEFAPpHJY40QExqbQOZ
0ouWdBXZj78A8eqXsG6TdkvzxwLkJSL9UYvH8slclP7eLLzsez9oWuZrSJ4gm1w2VrRVkmj8ak+0
ANA17KdvzI/qj7bilD9qtzULolrk/E2iokl3E3Md/bn2tKrcwi1Wqw3+8P0ds/7uT+m5vQem2VPw
+QLYkh9FOZt9IOcgT1Nldc42R8sh8gusMOpN19QDC5pjqfpwBuLoToCLgSOFu8JfJzEUqAN5KgDH
VgkdshnSg19NozvubXVu70w763TkkTvD2CSJUD4uOnh9XzcVawuuNZn2RjNY3ww1H55jxlTgRCPj
m4GiWgLCqe2LvZ0mWrONWgulZjfV+xnquqc+FABfGAqXXq/7HsYHHZ7v1eJuo9RCbtTG6vwT0q9h
tzMHPkjE8IwO2XK1w/95aDB92eAtEy73TmNk3+1+AQeoZEv1bKdm8iWlnPszmXCxQIyV+n8OMl/N
NlbwBoQGbTt7x2j6xwpHQIlXbGw36I0aR3BY+V6zi0q79nagdg31o2LlUu1iitXfQlc4cJ4VIjee
kSMYh6ZEFHvjlCakTis3IGUYsVaO7w6gNFYQWKK0kBiZddPZQqIU2pxWntCtRqrW5tjnGKu7mOXp
BsYfbwely2k6mAeyfghgMOhJ+FZpkABGSC+/aE9LX+vP6rxoAjGOMHR8hYT6Px2s2B994RLcugsP
HERXOcPCzFoXuFJVoMVw6wddxhNJXESaBhY1d+L6SgQyACh9Rki5dTPL3g5MIuftELr2r8qzs2rj
ClU5KUMO/WfObCU80vV11HszQj8R2XPNGH29GEuxYzxIcex0OSomKpdsujfcRP+ZCDyMkYko458t
djHtQY/d4Stw0uFXlk8GhPW5yuKdnrT5r2bsU5QZoy76gJwocloI52fup7JCBb1bELPmHl20IhgB
lX5rKDjDUx6FakoFZTV/CtNrwKsCvFAOiVoZ6Q75UDXbjZMLNiFrCzQmGiWr3MBIs/SDgzvh6NNM
tA/F2HXpNg8j77dKvyvyh8WpXhpbKwb4xI02bDPLaT4kWtn8yOMZ9qMB//+AGu9cb3IsTxA+d4zc
2y0GKrP+nOdd5hulqoQH2814TlPqteIOzwITrnSDZqivuYV731UhZg1uPxsHhGfBtsVVmCLpmVFv
bMgr+/SIeG/5tR4EJtOkYUi8DnGO3nWJxbMD0rcbqg1i+2hM0/lVPrRaYUfb2p0qsa3myo03dIrM
3yMdxAh5eYEWBb9fKe8iwf3id1been4Tpk31QCWKPXfRKkBO7dQT2cFDROSDkFZWG6G5JRxso1G+
CIFl5dbrFfdbz5v8gblBHG8iO1k6XnvaPkezQ+imVhoCOqdD8xBF7cjwOooa7BkM9VfmjdMceEkY
9YfSLetBEqv68jhqygIKNqMvfaOwvyh56J7SqSDHRIEO7ftVftsnKOhPVlWduj4yAcxG3VcSNvOu
Bc+7ETgc7Av+KG98W5cZIKviCuziZMXEZD2bE31Xj5lnVViUJOO+5Hx8Qk+4vhHALvNnuYqs48gG
HFAZ5xkg4wcjLK2ugiYvZULoJahPInGGPciY8X7Q+luIoCsBA2tKUisKcEO11r7keTmIxlbj5oSY
2nwCC1ycImPxnrpsUG+8t6tLScUpamOJjdDP92aoAukItMdP02g5tOAwCVhSlUl0j8Xo24Hw6lJM
aqU1OAMua7VUW9TIuthLc4LKhy2SVW0WtcJBdwYJ8PZKV44FcAMwhIy0GGsZ8rD+MxVZDLjvuUjq
U2NZ47GwFwd7JFt5b9uHi0YOJWSd/2rKe74KQr7CgSzHsUiRvG3pXvoabizbDLrujUd3bUNyFIZI
gWGD91+lv5qutuEYuvVpHjQlEInpPlSq/fL2U3tt65zXqFAhJWKDNIxh0lp7rK9yhn9mF5/KUOkK
v6wKmRcY2vLZjrFJAOZPM8cXi5WemqwLke412vg5M3qtZlBXTuqd8LwSZZbKHNUdRmrwKHS8ccBt
TXUeNNhiI/qNXZRB+mWnv/PQnn5YkRoFcUF/kmGjjmXO25u68u1aIOrkgIIx54VqSou8RadPc3zC
qab/baix4TtLXnwywDUf5wRQ2dvrXXlTSJlJCyhkaumCrw65WLxusUcrRukh7f1+GrQXr/C8Gw2m
a6ug8+nRHqGcpyI6P3ounmWSF5KcylSJd/OUY62lolH99l6uxHQUe4C5Ef2wE1v3obW+V8cs7lkF
85Bg0UgLdDszUdiex3qvM5b+ykjhlozalb1J1hSYSEZKRKRV8xHL1UQRdARPmlO62CYZC+yKhLbe
jZPxKjh0ftyZw0nlQNkX4cyvosRgzmbYun10ws+gMX1t7KPlzgybYdpEmhVHWytLUvPzZOvRSzh1
keG7SJuh/r20w9fKysdvEUZQmG0M0/KAnHzrbpIpEqZfIio133laTq5UNm793Odz6GHywVzOH0Yb
BykE1P1BLSQsfRHiN4ITQ7xxp8X9jqS38ZJSX40bPTanz4z40gcbGuCfSqMa9Qe0kJ4xCsWWW2MQ
K/w+U3ogjx4etr6W1VN9H8Xd0m/LPkp/LNFod1uLem8kFRFe8RjVVjJtq2bA98QsXTva2CF9w41w
oj7fplU2/qqGYrG3eCToj63euJ/nuOncrToP87NQM7iAgqQGyX+hRcXGhOWNhUuY4YFlwJbpdw0w
6HJb0H/3HganyROSP0/7WEVK8m2yCu2DOo2evcc9IL1TMWW7z+qo9u48PFIcv+8TK/FHdciNXemV
y/+oO5PmuI1s338Vh/fwxTzcuO4FagZJUZQ12NogZImNeZ7x6d8vafdtFqqi8NgRb/G86GgFJSaQ
yDx58pz/0G40p+BtOl1Jv8sNpvZQSWyjvosmLN5cUrp8wAGvCx65axZ/dlMhwYJwIlVxMUvAKn3S
U5N4k0dz6JpF3XUCWzi9N8c0eGeMrf6OR2owuCodiP55HuvEqJDpxz4lQTLl9o66iEbU1IhFFBtN
JFnpIJ3v24r2AUbKY+xJuhMfolAr3SFXdawAJv/Qp2tQ6UuIp1CcFl1gQG6qQOOdjxcWVSE3KNV5
djxbd3rp1F/AVvTf/QrCUaal6k6riwTLAl+SEpcvEHyjcJ2tlLUudzStEQFQEHIcGvJa508xh7M9
x2UQ3yFU3O3jvprvubitMYwv0wuKgYhmCuQysrfLanFkhA0br1I9p3SCXeNjXdT6+kBOb5lv/YzU
HXUkgzgm4ZReyvnEQYAKXaN5TRjo3zNrkt+1BjsMvnGGO7s5fL69bF5QDotQxWJBk4xLJECIZTs6
LrC5kFCq9jQy0SM1fkoyUGpPcslqNTKn2KuNUh0qzDneSZE5fXCM3N9mWKg8Kr7OTSnJio9xV6xi
PMWCPX8w0eUFrEymBXZtman6VA0EpTG+G2NN+Tz7vqlwHJGCu6mma+mmG5Ac3EVzjFVmbHb6zrJ6
7tmjInXvV+ZInHmLR6HCALCN9Ij9ZS1WWUYfYbaqPLjT0sjkjUN/+kxP3P6n0Y7Z9yzT1S/gxfMH
zAr1Hq7YgFuSJWPF4Vpyp/3JDZMw4MBcOPq9NX9PY4T/tnBBpm7bZx3eN7mstDbqYHNvfb/97Jcb
BJCGTF1TYJ5QNl6cRDgVzlTgZt9L8phVJJvVFv6LtnLgXRmF6dEF3x/O0MVlCWn9DJ2R3PdsP0P2
L/O/y4H5RjtfqtZgMmnrAWkg7XKWu9AGvR9hu2J7doj9X6n5j10Di3OOnC9pXqz0KZdWvqJGLnj4
DEP5mZbDIi9O+AsykhT+acqKlPu4X8ebos6yxzjo4n+iZZu6NDn9XUHB4tRCpt82nSE/qs5UBG6K
702yf+OXpMlIlCMPppLPFC8CLhxsf3SmzjiF6QghUifq1kPur8Sfiy/J+9I2JQEUvAnkXc4DaieF
vul0gNYz+HC7ukdvO+qlNZHga6OAFReKp0JtY1lIG6oymFtm09N8e0KTzg82/qB0K82piyST2CEg
vNQGMc24kFUutTaQO7sMeJdWPQyprQpLmYAzOKu2UTCluyjXm5XO0csyPAsWYlQuO6IoRwyXFzM4
htRCDbUOvAhUutqOn8LR2ehD+R4ur9c6yACVw30RD4d0LH/0aPdbQYKlTPMu7OZ3taFvZi05tZ2x
R6juVDfBsCsSLBhLa+U6IRbw4jkJsIB2eEQedUmRcTK8WYy6jz303KKQgldvfC1HM/1zRDphr0EY
+NqSGWFYhavnyiRdHKhijizA22iE035dYg1AAIjNzsahSuHsyzlKdrpEabsuVP/p9ra5khexk+F0
0U9SqXgsAmBjwIGaOz/w+hDhUwtTLVgYcQagV48+RzrWgivzem3VITqG8AT3aW4Ai8PC91UaeT59
sg5xRSBGuuPKk7yHr524eKt4WeW/1dXgBUrxasjFkjMLhJIH1IG9KMp+rzNF3U0JpJ7EDtbSk8uN
i6grMqZcb7iDAsM/Dw+T07Ew8pHZnJX5lPr+174puxXmziVuWOigkwiRZ3CqcOKej9JV9SDbRpV4
8UCMdSs9pMszhHZFeFW6Z19x0mFHNzg0XbWN4sGF8qhzyZfSRnUjxUeUmFTYfJBTAE/b2+vpytLF
GEBAwgkqpAKLuW4VWRhRs224TAQ7MCjOA1c6+mqtmT7fHurKZHMJF4e2RrOB/z2fhkmHN5Vqc+zl
eYYWG3T7XVvFaxXBq6OYEIXAXJD+LQudtCM1drwVe0aTTFt9GPPHwGyVt9LbkKhEs4YKk07RjPv3
+bsMpan4mZHHHjcyfIKtpqehPhgreciVzU6PG74rJyTJiLy4BBHnu7CWzMQLdbN68EPZvJfHQDqO
Kla+bijrw8oRc21AcSOwNTJ2YRhx/lo0W2H6yknmAXRDDbqXDSI1Spggzzswy3G/f/OSoPNEW5yU
BA7zst/ToPPqRIUaegXrfhPNiOVNcaK/fRqBqwhCCgVI0V46f6uyaKpsisTBOSjRXmrUU6Kr4c4v
qqc+pm98+51ekJuLk8gQ2BUoECZhZUlQCXupNzXEsb2wVNPwGNRD9Yjnn/85COfemzshjgDGSflu
1FLauTRchx+4ziOk4eRBgYisk+bqXtQasrt8nhBawfa1UY6M1DwJJzm0ABpTjjY02iss7Puq2vhJ
2dEzNQRdr8DAB2z91I6HTh7l9A5ymWxs6FmP5hZqU7XVsL00d82kWJ0bxn72tUeU94Ohpum0cnpc
LihRNQINAv4dPevlbqRlHbWx5SvekHTWRrIa8Kc5WFDuhCioo82+sqAuqXTc/mhaklUL3W44Buff
eo7CFtdMZ/aiQir1Tdub2deo8qtiUwbaMLqqNZSG20hFr2wjTS91zIQTVdt3becEQG9DS3QZ1eq9
Wsaav09kHFYtNabjnYTUoG4vlctYxcOKywxAFgrK5qI4GSVdyeWUh63x1Lrv7Pihyf3xrTUFMSOc
4FRABcxueWVS1bZFD0aavYRy9NbUcHZXOmtc2WOX54gA+QomGyUbAtYiVPlqgWJNZaheEnf6FofT
8oiWb/8ooDhv9YoSdAqCIYkwxQWy7kUOFCkF0iJTp3sDjkRuZJjZVkUvaOWNrhzbkOdJDZBwAApG
4DhfSjZwiJ6+ZeORbm8yqUsOcR1u+yT3YNW4ZRLuRTe1a4wHqkH3c9CcIrG5ZidbA4tfWSfUpbgu
ohosQK2LyS0lBfhv5FTAbEiwUVFHNCTT3moOw7RCrRQxi2uZaD2dvy85e6JMnVojlGHaX2oyoc0Y
xG+mqTAKoYBwDNQBRNriiEGZfTLrxKw92MvOPpDqdgeZNXj7oqe7ig4sabmJvtgiDICtCGtN8ivP
tENrn9tKfioqahK39++VqiG6r/SagOQCq2MPn0+Zo4atkUl57bWB4Z+wPygesKc2cbpP03dS1kQH
ZezM2EVlJ9jPXIcfpGH0j7ef4srWs6gZAh8gSSDJXKwOq6+nCqOKysMawtiYapidJNP07xW1j1ca
eZeQEXab2A4IFJOgk8adv3ClqYXKjFZeYEyoZ+XZFjSLvtH8+B02rBJU8RiMpqTQiKj0FNr0WKKv
NrSfbr/y5Ybgrifwf6I4Y/Glzx+DXLnKikmrwYlowSGtu2orwZ1eiQCXh9eLaJsA4tDlY0+cj2JV
+GJbJge5UQcSZX/T3muhKiPNo4YPwdxEK4fXtbeiucwFFoFJ2r+LgKNFgyQH/QCkJIyibY7cyXbs
dWv75rkjPKMZL7RpoH0s1iyNcapOkpR5XZb6G3suUTprQUvdHuVyUULcgrDNRheCd8v6vdJLVqak
au4ZHaIA0Rypu9jE3DPEa3XlfnU5FKgGDjnu3kRIItf5Z4pSu0O6SCaijKMmAQOLjI3dDv6OOsCq
YuFlmYEYKYwvBAGOW8ZisFmze0MHX+3Jkd+/By+iYD2G1YNZVKyTvtU+ln4FDtCpbfP97Sm9XB40
MkVpQ8gYiqk9f08/t5CYCquO5dFrGGoX2VOWm8bh9ijXZlPoCYH05iTgMD8fZSCDiorU7DynddqH
ctTnrW5PsGssvVq737zwzs9TZYMWj06yRtcZNvcinFB0SnWjz3rAqqW6TXGNuesS8BDoF8vWgzAI
OFFFthHb6rvQRacP6TY4AdKnAKGo5zwZ8as2EgJsSykz3+sIv6/EgCvTIWqn5DYkNmQDi90yjUK4
Mul7r25HACZ6kh16E/Q71lHph9szf+X7QqKjwgfmnWRwWWnRi64Y1VHuPMQq810526VrARDe3R7l
Mqi9tMGxBdAIoBSkzr9vh1vZrAaETsRUn3wMnuO88d251vZphqLb7cGuvRLlbXpaHBccj4vB9NLu
bLS9ag+3NP2xlXz7UIbZWpy+Ogp2EXA5RHKxVIFJqwgNS1WpPXuepg+zWeA/qHftSnS+thJIKLjJ
IDVJYWZRQY/0eW7BNjFK5YybxBq/oKYYb2tr+u32pF0OZBLLNEq80G/IpxcDwX/EBB2ZNw+cenqK
p7k/IO4s73FqXyNJXS4GljSpLTLWsOjRfj1fDBJ9SIELr71gDPI9Oo6ja2oJgDllTndOF66h0K69
2uvxFskfink1yvHMITay9Wcd4Qu3q2L/Y2+a2UrHQxNpz3lswSICITHhIGwAkFikRTElkkkd4wa+
VCHXXxMQAO9MLa2cE0p/Tg7CGhdykMgNKUoSpvOPHCayjpjh7CeHhEt1iEt6jBF4p0vyTB3ED1s6
6koS31sFitY7Fr5mbzQ5s/R92OrT54CairAv75wnBV0lMOyZMf2uVnnopTA9U3c2zeEPP8plTveu
zL/g7KyOwhUsVN688Th+bW7two6IuKqdf9gqbNKZvl7m8dntQ56GwzYkbG1vr9TL2jA4YEod1Nno
rlwQgqpBDdI8LHMvUybtt4my23th4R24fm/Kh86W0+8l6O7Pt0e9smihGmP4CGuRUvhSsw23hUab
Iyn3aC1jq94jADkD0e7JTd2mWGP4XUl5QSDQQ6IkhsAZh8D5VAapWjpVYebcbIP0ntsizsSgbt4b
jpQeuhRaXFSj+inFUOXaNuy8BJ92auNFmq981KsvzoUGoWuLG8eSqMnpkLdc5nPakpUcuIkeaR+4
o+a7Lg0LC7yuJK+kViKlWOwhTURVGmgCIriM31KPlYbhawnVFCY3SvI/UFN7qnMDQHD3R4PMh6s6
+n7Q5rfX7ARii/RRdKpFAeN81n25jVRjDlPPNPrwkM/Y0iWSkm87lPl2iMAGK/nqZV7HtZfMgrxH
QAeWzitczehs4J+AtoeSx5uabgfyg5P51aeOXGyUPAlRGMaY6MOoTOnKir48wBicA5JbHNcMgvH5
y45j7MN61FJPQ5blSwDS/V7J0jeLpZE3GlQRuHNzyUfc6HyUXLLmUK/jzJN6NdrWdVE+1PowrZSQ
r70LcUfHSANu0AW4pLSL1B7g9HgNgPVd6yvafRTq1fHtMQCCAIRYcmHQg4sZC8zeHvsmpjKOFdhB
1sfspNShso+pMx+dNnFWIt2Vg4uFIYDT1J1UhA7O567VmjnEZw040ou4jNmnpZtZYL0mPzA/vv3d
IGPQSxRiTYx2PtZQ+BxmUH68qpJwXCxBieyDzM9HopsxnRBsQ6j19pBXPpqgIXJhowhJMrGYTofq
RTtDxvVAzzpbW2ucbYgG7ttHIeGkKkOHVCzFRYEpAp5WxeDxvSRSKxfy3fC+10JjpfRz5VB6SdCA
cQkF0SUCKLBmeYhrck5Za7LHUFOkUye308OMP9Q7tZKjexmpj9PtCbyyPlgcAq+ms8K4h55/MyyI
OQb7ovKAWfRHcndjC+et3ua+/vbrLpm0poObYEUC9l2kh40VGWorG4XXa7K/afT8O1Z8GgS3sHj7
ohdXBCp11LioDS5WRayOKcLtQekhQJ7tenQCDim8skMWt2vMp2sfjeUnk6/RT8Pi4Hz+xjwMJ2fU
oUWG7bCNWqt/tFCmgnSTFEngzkrZ77MuXCusXhsWDilWUcwnR81iWMUJVKhzbeGJPb+V6jTYRFb9
vh1immyOPO1lpXgzIxyVN04a3pSRUTNdzGoxIuQsJ1PhFWrylKLgugm7yV75dFdSBQ4zgP3UWoWd
wyKGGFOLSF7CfEpDnZ3qaKILZEvyPTZf6XMSteFKP/RKJZS+trA0ojqNPOvSDA4mN9fooi49c8jT
ySVwK09a1MuPkHuCdCuVkxQdk3qAEkpAU0+9HY2Fixf5GnjgSih7QVNBQgYHcoHFgQ9mjNFgll5X
aco9au/WPTLzb6bCCzVk4booxBIEpeF8vapFPEk9lhzs98Y5VlqXH826LXa3o8q15fl6FPGur9gZ
U1FqkVOqpWdNgTm5gIibnSnH1EDyVD+FE2TmAcLz2n36WjAj54LkD7dXBLTzYXta/74KjtILxNUC
kSew03lPi7vUx3CtB3ZtpVoUlYU/DHW1ZVYiI9srRzJdhyiGcj9qcLGTcCjdsML0syKxX0mir6wP
tgP9MJA6RNDlzaiGK4jDZDF4+ejovNtUbW0pWmsCX3kranXcUphF9Ky1xXmgarVVh33ZeyRK9TEO
AXWaVedvY1nKNsW8Cia88smEbyDXeIrywNDESnq1UowWMHZc1j0tbhL1HseAY6NH2d5uTWN/e1Fe
TKA46HAN5BRCJoQr7flQtt3HrZZJ+ilF5y9lp2vGPpShUr81W1iMs1j8KRjrZqpt1nlVJXdmBizA
j1t/ZYuJCH92w2EUwVXjlgxy7EIZM9dybFRJIk+ylWfGfZmY8lNrjg1O10re3Pd6q4EbDur602Q0
8cpavDa4UEkW8j6IAyzLn/A1sn7uE/1kB3L+u9GNGDFWtZkq2y7uHefYx6pyHPvR6Y5ZnXXlb2//
kqwYtK6EkgI3g/MvKSMY3aOepJ3CLkTjUp4k19CC/+Q7QpMiZ+HeQVV5sTQrG8Y6YVQ7cd8LN3qU
GDsUSrWV1XIRKtlnsAAFQg3eMNCV5bsYvuWUln8ySjk8TEFsPWr2CM87q1/sasJNn8bdh9sTeLHr
xKCiKI/BFQzEJeZQDVTNpxDsnxwjHH+TCvY2Yo3hCYLyWln+EthOOCZRocgCdpzcefGCTa2ltTbm
1qk3S+0bToL9AaRO8knJDelBCoLsnV8n4QMq98UhLWvpEIemeUidrNwnjix97nsl6g5DZDYrO+gy
HvBgrCCej3IVMlLnM+93U2T1ZGynEpP5fRrG5ft5MteELq9MNXga0fAXYF4KpOejDKredHYfWaeQ
itAf4ay09x3l/+c56dSVXOYlOJ/HBHHyoe6FfrXgECxWrNZb9tyWKmOF+IebaUyYawGOtJuhxFXX
HaRcbV0ZhMnXIpDrRwNz83GDXJZvbCimqxZ/Iw4e8Hup+i0O1eFnhske6WKVcKAnJ/qOp0hTbfid
6MrNUo0Gm5OrI+58FRXDBtaQlsQuS1f3NzmnhQELUPW/UOWBWhVmWVe7GIBQB4ohFbgtcI61wvBl
PsfnFGg92DDk5cAOFvNtOKyURDNPs9Sh6WxRG/nUtVMZu52htXvbSbIjp5r+oITD+OesqNWMxqga
bG/vsGuLiwsB2FoBxCfTOn+MWOsguWUYhIWYAAktjRiG2xCujHIJ9eBtRd8VWSgVnabl8TmmUTcE
8LVPs8L+oBqldW6RVTW+KlG+D9Nm/OjDOgdOVDqPCEQnE771NQbvs6q6Khc9D5RP+OPt7y4UkBAG
FsFzWXhM01hWhhRnVzUCsa4Wtbqrh7eX5Hl1m9DFXRJdeYBT5zPcp2kYOcaEQydA2I02V+joVXa7
iTtnLWm+uqg46tCKoeNH825R1JuMGY5NjhtonfZW42YFDMlpmAyv7WW8vJrA2Cj9lMPOsR23S2w0
EqzOao635/VKKBFC+eScECIo9S2eQgJRWVZ+Th/AqvTf8Q/oP1iTg9QBaLDoy+2xLvJAQfYRys6M
iEXBcqwp9XEFo9VDslS36JvZyg55ZD1xw1YzNvqc9m/WimNEYdQCAwr9NiA2599TU4egcRCFBKSE
7E1gVN2xTfzf8Sl6s0IhI0F4BTKEiCXYk8VICEgENh5m0mkYW/y2kYKQ4Kj3moTD0Kz8Bx9NVL4B
LnBNZ4+evxbZkDXNqSqdUHPTHls/H3a51utPCVotKwfatfUhThgOdiDveJefD6VnZihVuhN4I2aP
d5akR4eBS+zOx5h7JfBcGYrkj/hK9YGjfVnqa0XHO8vSwIuFvMsoIdGkogq6rYuuWkmQrg3FpRs/
AxCHVKjEz1/dELRhgIvszKEnT0p5nOxZv7fD2XmwAZCupLVighbnJ+U9kRLBTSaqLhZGZBulGptB
5HU93s12HVoHVEYq1S1lafitlYviG3DQsN/4Y9d/CkNnrcRymVdTFobtY7x0bAhr5+/aCcuE2Tcj
b5pbf28JAm+oIxCGCNd2khiODGNDQmPu3rzbLVFMQo8cGRvANefjGjlpfCcV/qlMm/hbHNT6vRQr
6bs0ne33GooFK5nKlW9qAUKnz4cpAr3a5XsqfSf5bSedoMB9VaMqwpa0DclBY+lw+83Ecb/8pNwQ
BK2SXYgG0fmbcQsKYKnBbVcae3a2utY61XF2nAwVnFRTPxZOPcP+42T84/bAL4nGxciA68R8iobf
IhEJ69byB3JXbzQTdTuAmN7NSocEYNH72zRWv6ed/0T8Rh5qekSBYWfZ0g7JSHA5SpjvZyPK8dsM
+n2gor/s5E608hGurXaKo4rgZrHUXg69VxuL62Oha4NGwHVqxUuDUP+WD1r6xex6+RD0TuXaKN7c
wdTyn8oIEZ/bE3TlhAHyRHsKfIpohCwS44xtoMkVa65p5HLDrkg/4LbX3KNck3wpjCz8/ObxLPof
7G8KfSy6RXTMbAyzuOz5p0zG3ylHBnwH0z95jO0hX1l0IqYvPv3roZbAxgY/2ATtCP80pBgd2eWE
fBh6fm+PwYzCNZybFTX1Ja7DKUYCcMwoltIGT2Mm29tZkor304jn7e25u0SnU5PFfwMSEN+MBGSx
mHOK93mr5v4pnqXypI5+8QyFDlvVtqpa8E8xuuBTPB8o8RdcMOrqWGT2fMCKvsXOtLPCU5So6p1f
Jrobgz7+bAW183T7Ia8ET2ATiEFSRRLn32JByaE51LI0+iceZ68XIBqGoniyxsGTcTWi3+s/Fm24
0rS5Fsng7cHXIXcBDbZYVR1zFVRo6Z6mEAfSTsvNDxGwiHsrrvX/ZCjqLaCcuVDwOc5DWUOZzIHK
Ip3ouX4yjQSiFVC+fav6a8fQtXyXkCVQVih8UvNfJC3zIPctZmQ+8Vmdd9GQzQ9KDiQxtzLIgXrQ
Psp20R79sBr39hBPx2aAz3f7c17bREJmRZCIsBdZclNHJyjLCt2vU2WhZsex7G8h368ZOV+JQlC6
IEUJjhvojMVJJBcp9MvEdk6pNQF8odtdHhuanLtCYx9tEQAtVj7jRUEESBnXZsjMZNW83bJ3k0gW
9q1lonkRmn0HGQGvz2AnlAe9rtP3QwZExx10qwJEFwWzwNuMRz9ty2+WHqPBa/nGU82NKAWybEwr
2KML0uxfz0ZCpzAddNzFdL0+E9CnnyOzx+ZCK4NN0BsdJJ5RKjd+m6hU2ZTA2Ne+DUk20REjaPP2
MS2VYJ/Mk7ORUUZ7EkoVmyYstZ3RKLNbWe3goXdYHwKZKpotz6Bs5qoe9xVlxb/C1H99H/87eC7e
/xVim3/8D3/+XpTo5wZhu/jjPx7L5/y3tn5+bh++lf8j/un//tXzf/iPh+h7XTTFP9vl3zr7R/z+
v8fffmu/nf1hl7dROz11z/X04bnp0vZlAJ5U/M3/2x/+9PzyWz5O5fOvP38vurwVvy2Iivznv390
+vHrz0LZ5r9e//q/f/buW8Y/O3TffjynRVc+L//N87em/fVnyVR+4egj4+K2IbBlgh83PP/rRzS1
wcrA1kOSCbzozz/lRd2Gv/6smL+gqACdDlElgj7/7OefmqJ7+ZHxy8t9BvK40IUVxfR/Pd3ZZ/r3
Z/sp77L3BadE8+vP55sQ5KMov5GfoTLBQHSjz1ediSWiM2l9tx0z5Ytfq7Nb6G20HdDac6Fxu6/m
5u/RX4/28uv+fTz/NRzXWoewQlpGkDsfDisQv8gStd3WPl6MtFvsdodu9PA1yKbOm4emGtzIjpWR
+rkV/ii6qcyPZa0p+FHOrYyyciSHLupw6h811LNjhJjWB3rorGzsU/UnNe9U3Go1NHmQFVTlgzFp
9cEKgEKmfgX7nYQXYCmeSWmqqh+hwZcwVlpnEzk99TlO8tOEYVezMakbddsJ1cQ9bbQQudQZGXp3
8vvkaeBmgjyi08crx+jLLWc5PaC0WSQkhnyUxTkj+f6oUB9iepy0+poj6vbJHNDm25mSrG1QCwLb
gfitVaBHKX3l/+nBXsXfuHWlvHUaN4lDOUFijimwRhn8NTjnfIujePApLjOsuJMoajZtGtWTO+ez
4ppQjCs3inuCDW0FZacUpvKj6fs43nedY3pDFU+ntMLhwsUq8jjKkFdcy4ztOzlqyuMwadJ9gYIH
TJWZ32QNaorPcaYET2T/ye9xDoLRj+R6e3shvWDmFzMFjIGrBfFSpYa/yIrmuSb4mU4DoQSsd09f
1TXsoM0Q36Tb5GJnV+Ka3EgHZTBFtdNw5y7YtWEmb1SyhLtcGcff2kE2DtLE4ukbsOJyIn+Wkiw4
ZM2YrqVx4razeGCkJISejUox64LhmQaQCBM1RTkq9+lZzrZ/pEnze4SkBTB5oyHA95Gr4S4uSiEI
Os6OcUiTul/RHTg/2192II4/oKCwqmOlOYsl1qYGUgNwObczsMCdIfnaJlcQBV75PuLXXLwuZXWR
syJgvUQJx3FV2WkSo+wcBIg6GvUIuKVWtmmAwnPTauMRiqO543ltV5sDxFmaWN0Y1Ic2SuqvNcUX
SbR4a9o7jkK/mK4RN0PxdV4drgZQKEvF+Hib6lN1rxZpeQq0Qh02oTFgbBIO2ZOs+Ya6yzOO+1id
vQlNHogFdf5oqe1B61EnAykGMt0d8Jp/GLoa0/fbkybW7Pmc0WkRpVV49bS3l12vsa0stfZloKmo
om1TJ3qYldxrzUH2OvtRgK3+nx7aj/1z3Xb180+c7s1P+y7/8a3lrPz/4AjH/fPVlxApwtkZ/vAt
/TY10bfXJ/jLP/nrCOe4+gXuDFcMRCZejvB/neCO8wuFDYy6yV4BLr6Qcf8+wK1faFsKwSwBnaRf
LLxA/z7A5V+4NFq6A9GQujb9A372hhPcOFs1gLVhZVBJBWcuMMf8yvOlnehzb+Z92Rz0bi5BqEfB
ZkbNdoMyRfy2gurLUMwAFDqLth2WaOdD5ZVOD8qIm0OrdfrRyqPflVGWd0Dmp5WtsCiQ/DUScD9a
hFCyLyrSYZIWo5MEDTBNSkeN1E4HOnnlzoIOvi+UXv0gzV11jyxg+Xva6cmnV9//Sp6yBHD/Nb7Q
NCA9ooW6hBLPWWOo5SA3BxBl42+z0zX7njNlbyFW+4nyUHzAjDv+3idq7Fldk+DtO6GDp85reLql
acHfT0LuyDwA1HjRWXwVuaq+KztJ5fPCN0ZqrJ3L9okoNG3KEEQiSqKIbE9mGd6FvlK/cwZMLnI/
DD9A++26TY8e3Ra3svYjLYR8G8ZtuZXbofg8GYl17IfCWTlezvPJl9UI7p1Mkh6gwDQuLuXgqIj6
49we8ODwN5raI3Tb2m2LJPNoeYWVTB9vf6oryx8EGTEdyiDdmaUTJrUNZ0Rasj1gAODvc5Wie0Bu
eedjKbtyqL10Dv8doP96OQqnDok5nGfoBOfrf6Lh6shdzarAr4deVJvHp0Lmwr5ttSL7HVR6viM1
0mOSQwV5w7Ge7d9Qso34u9gPPCaq3c8uIuhtvUkCM/gy5xV2XApqLjsj7FNkMrVW90wh6AybcNZ2
8jR2+S4eIz/chHEyq26vWXW28mKXcwgJCoQAIUTofZn6+XvladQHFDSaQ9IInUlJQ5kklqKNP0Pz
uv25zs84MYUMJdypSIWoaV2od0i9E3ZJwfpAU+tdp48Gur551Lt+Y1uPoWmElNz7NdLglReESYZN
FZEERY+lRkk4oXsZ2nF7UOeZiwFUxa1lYZumK7hj3X5BMVdna4TWjABq0koDcU1tdzGXCLyz3Pv6
MI3yAL3UcLYKFbGVL3ZtFHi46IZRjQK9tUh/y7zRuzG3q0OOd/lHB6vxoz/wmitfa1kwoVRLl0lw
ygC9oVS9TElQHc9I5eTqYDe2H5+0Wkp+TE4zDW6o1f1XA6naH34ytfp2YObrDRgEs0dy3paQzCfT
SR7iLkAHX08N0u8KK6A1gPiSD8ojcuaBbBZG2Jyly4KZM/UVMVDJD51UlTuS0fxUDo3+ZxwUxnFG
TtCdQyFiYkrBNustVAg5TI+JrQ5bs+sUeEij7s15Ud21RWCvVHWW4RDJCTAIIPogqmooyYiF+Sp6
K9lQF1JIlVvSZ3kT182Hoi/v7YGt3s7qmjzgxbElhhOoNIBF6EcZ9qKk5nStktWykR+GIoJrVhqb
Xus+6X32uU4mABidYAApsGLVel/Pyt1YG0+3l/9yp708ATVgqhc06ylrnL+waUSRXFVmfqCKme0a
Z8oOSYjeLTFQOdwe6srccsiwx4DccM1YKlw0cDhL4I3ZIQIPjVIVRhxqWm6ivr5TK1zpbo+2KHHD
VEOOjZSNaQVcQpPw/MWKus+tWJ3Sg2LFWePqEn4lmLhgTFLYWfW+Ra3+KDdcPnaximHX2wcXQg3g
6WFaXLD8bYgrXWuX6UHTE2nLe0/qNrbwbVUzzdyBjGs2hdop3/B8c+SVULOM2Ly4xbEKYJm1hWzf
ItQEk68j0Velh7myjQfFDJN9b0v9Yxlg5jEjlfw5itV6ZRldDAqpiksbFleiEopQxvls4xxnU9uf
1UM8KP2xZ1HvZ5YVOyd/9pMmq9xgNNaEhy4+MYPiL4j0LM5rNL0Xm5VKr6Mkoawexja27+vajo61
0alHqkDxccps5RCnefJ9yKXsbQQoiHLAaFjGhDE4yRwc569LkcWZy8ZWD8koSk3s4HujrdUVZt7y
0GAUKooIqdEy4aKwhDHjcjJNox1qBzsAmM3xoewkbVzTaF8Co8TLcA/mPyEXTIVhMY00e+PRVGLt
IDV+tR8QR6Y6pZRbKyjSekOpg+tsOo1HBALKk9VJyl2jpt1Gpr53yOQ2fWdZPs3a2zvoIi4h+EGD
n+MBU0RuY4tVLE1Y2SL9qh7qrGoIjwUuI2O9HRO5Ot0e6WKWRe5LsOfsp3dy0WOoJ7PDcChUD6Fq
FXd4LYUnLZ7WVNAugp8J6QX0qlg3qFC/nIqvDpYo49ZXRYyiVegbNE4Eoy2KgkPdYQvS9taaSNbF
W8GZBVMHyZH/MM1YfFTynSqa0d87lJaSHE2lsrZTOa+xVS92IKNQnCFXw+kTbcHF7SHu86CDTpse
2rkYfxQg6+6rJitkN7ZBZphNgARBoEKF9hUj2d7+bssrJ8Uq0XbhzofiLVhZUdF6NaOk1f0wIFx+
MJoesaSuRcJrGysBqWmhDSfqggYQLK0pNpGaBi1SxWX2/vYjXH5UcZKJwEfIBp0hpufVI7R6MxN0
lPSQkIk82W2twZlts01t25U7dIO60g+7iLK8smjBoUgDVpKvej5eVCLcm0G+PGRRP+AXpeDRpITm
b3aCr1kaJ85xrMP2ePslL3biy6AgQmgUYyG7RProVj1TNG7Tw2Q3xlbWyt7gROtSY6MVUrUyo8t2
qi2+KkH1f0dbpOOw/HmMokkPle8U1WacG+VHp9TJppXK8nNhojiDzvg4/UECXE+bwezK+JRoYbLy
1pefFhVe2seiXw0reHmN70NMS0kZhkMJQDGj67kxJpTze6UJd1g67W7P8eVuFdvoL0ATgLulcDgs
v2ka2nI4+FGHlJWVWIcuU+yVHXNxOwDYA4ybUhCVbSoly7Z4rsYJFHYMjVtIyv0mpJK218up/3O0
ScbduLQSShBGXB7TLrfpKtlD+C2Zc/9Ob3Tpk6pEVuwW2myNnHnoe61kTZezwGWWYxV0AJ10GHTn
yxs+dh2GYZMdVGFSYDezve/jYa2ndbGJuMtStyXxBfkshPjPR9ErpITkklFa7B7croCAGM941+mT
BVy7Nv8PZ+fVWzeyRek/NASYwyvDCZIlKzq9ELZkFzNZjEX++vnomQdLMiz0fbgXjTbaPCSLu3at
vcIn3Njfyw55c2cg6rt3nok0lmPFmwE909+l6eDm+3TyX/LUaa4HT3/v9PfXq9jIsbnAjli+en7l
oHN4waH9mHZTcHa8ND3AQ30vP/Xt88OWmiOmQXPLrN1+VfSoBJmupD4dXa1aIg23DU5yK+EYDiWf
7mL8uMmy/q9Lg/quY/rIfYHwQVd/+dJQLredRvLFcTRAb+qqWeOgNbb4P36GcIPYn2Fj4+XMjOrV
plm5OUo1TRuPHfJrGaLQ6A6pUXh3/77Mm4pKgduNZfekFaQOrxmhyyzGrG/nhl7AJ5+9sKdIBs4U
162Qh39f6u2SwLVjp2zAt9l9y1+9LF8R5GamniQc2xkQbjDCIeD86X+4CEQNwDTiNWhZX76cmZg9
n5RFeVxmy0/8NUs/BCKd3zma/+1WKA+0/EQtv/XoIGA2yzZtkcc6KIJT5gP2Ks6b7xxk3r4bppTO
fnLTSZjgK3p5L1nhzHIZAACqdPIvAdXLaOLkdj3NvXxnGby9oV3mQndLfwsC8BpaMzSLObXftMfc
6NfLqi/Vw6pt+jvt7ZuNbJ9c7Pozny4fEuH+53/0KFnqoIVEa32shKpPoDLaUzmRfpwaYrnL/eY9
b4h9Rf2Jp/H0mLlAHuT8yzjxdUvoiZRh/5SxcepzfezTHtPZNrUJWW6N4UJTfnBRM4/GG7ue3mmP
3r67F5d+cyoj+LXB3mM5ZkNHDlSV9vG42kaSMR5+p1K8fapo6iBzwLbeLWhf6zaglDVOLfZK4bnt
B3OojW+imtRP2AD2aQnE/J7X3tuqC/kC5cY+F6Xuvj5ga0trrrIaR8CTzb1we6MgfIMDXWKJfLws
cr3+UDl1nvz7y/5dil68TWAa1G9QWnYvPEycX64eIjfTda3q/mTlkrilYamrL1XZzJd9OQc9OYpl
9oX5dOOHuktdO6nRKtWBSYx6gOC32ysFYrtzNCQKYbPpjZuQ0tSKE+LSur5Zpbb6B7tq+yEq2tn5
3mQrxsH/voe3Xc8OEMLA93GwtgFGXh1SWsICCkcV8jRqTn9PgqbIEqsqnZmCW5sXjo85elgGGQOA
pdSGAqOnWX1yijnVYnfG2DJqJ/7ePd2d7A5ZF3J6ZzW9GnejQtv15UyQd7UFTedr4Z/Sls6108A6
u3PHuM4sqvWBxIH2pztZ4tkSBb1C1qAUDdEydGQvTNi4hlJ1axGNhLfIkGOBZiTwltJbOxOEIxB0
o9fRUDowav/9QK3fOoIXqwKLbeI9KcPgBljZ7ZXtj5qSI/DRzcZsjriNuXYYkBZbJ7ZZjs8SCxzI
LQQZk1WWtraTFJoyv8hcqJ82SvcfdTMS4OrB7LKTRl/sJkybopGJLQsB4Er9Ily1mddrQBX4FfU6
eCNeQJnJHbm2FkQ4sO/RpO6UXnbkyJeRPtq5EfWNgf/z5JftuVROmZSTQWxGV2vep2IqsDASzmc9
Hbw1CoYKn4nB1w55j6QyxO0CsIMYMH2O+pKkmSSYbeuh9LuNvJR2y+tIpKbWhXkHbB2uhWtOrAii
Y2DjbIv9YUVmb5xkS/scrZ2Z3/Dkp7sJwvgQ4SrWPA2NXM7BDCoVbUE/EA+0kwVvpWh0lTTugmV1
Q1N803Kin+K2dcSNbdTYcWiTPlmX49rDFi7LUiTG3NVflhVsP+znNTDCbZ7hB7ZFm11XRlCiqIKn
Wh/SKidBC22fzFERqlqLGkwhEO3odjXErreZxYcdIO1jgorW7FQNa4ZT0GyjbqSqkIG1FtL/PnW9
XuOBU41VH86ic7LEHqRZhKIffTtabFF9nVClX0p/AYaz+1xuJ7F5/UeEkv5wmBa0xofA3OwHLzMH
J0SuW36yikn7rsnK+glvFDjY4Mx+XtNxFMetstSU9ExKl9ATTfdYzXXhhrhSNhWJvaNfxKnnVdXB
cjP3i5aqtf5FDJyFhtLMt0k/wgN1SAdvF/ld7whYlqE1af6TWxjMnRXhwYfJwwPxOCq/0j+46+x7
Zwp5MEYrCMYY1f0cMGsq5pLgE2J6/FOWExT1nKLzXCNpjZp9FKqxx7Bf3MqKhRrHj309GPOhhCd3
tZXWakPrssj0HQzZi5O+ZXX6YR6JxIvbvNPL2BinQuFBB2a6M53Qgla6njuhcjFY0wsnxy++tYxb
8oiMMTSLOlfhLHNc5tZSb0MRZOranlL9fjWqDMqxOeTYuzb1fC/YPTAhqEuVhuk0jsvBLeGORWaX
7w83p4WKZj9obMwlRP8s0kD71umt9pxV0G3CNH3k5EgmpfJxxwKPTFwbmwGqfrbdTn7D8pJOQWCV
jS7sQ9PDsIEYUy6xWbeTBfPWkY8GafcND90hMjNfc/duQkzjAngZ6RHbILUdNH0JgrDIduUfncjq
hRYD1Pu+NHqfZ7Z2HzarCMpkabNiTWgkidZUTepX8ZJPwxaRZqHOJV0tPDFdkIdMEp/QmOW32xYK
mVWXQ2EVD6y04qYUWjtEbG/TFHZzCxCF7an1veyLtImtgVUVKVQf31S7kE7ct8Z6M1KjjWgd9MKN
DKxUKE2CAMs29ef1IHIS12O77DH6U4aftaGzCaQRgy+L7hBkpfOYYcZuxXpnaF+QCXdPw2a2U+Tp
vX22RT1JzExbu46hVRL5OrF/gkyhAT56fuplrIR9A5SuuX4clVnkR43jpIoJQC9PUjZlc48N7kJQ
vZnbLBNCGoPEDPLAxbG0d/vEqOvVTYoWdum9u9S1H5aw7rcYEbLUwmXrjcfWy9mMtcXqrFCQbZ9U
jWPOhwDT8yXcoMcM8eCBHvJ01UbI/DBt4K5CzVcsX9OLS0tfuhAIOHUu+F7X5ZIgxfGzSdTgE7xx
2wuHzPF+eHkZkK+u3O2+0msCDoJi7j/bm+0sYSXJ7g1h9OEmPeNW/1MnURiuZyuK/hDwNrUI2htc
tM4qaibtTv+UcxdeqG9kLuyhj6B807o6VVIGJGxHMi+GPQRu3h7WfM+1Nll6TTxnOpLlwcJYISqy
Se/inu9kCiGp6F+qcV6s69xQpYi1FWlwnHmz6yXs+6YRq2ngh6ZG1g0MuK3qpsvm2oxm1ebXI8IO
N1Z+V4wR+o1WY2pnuZeL39CaQXBlCzP9QrpXKjemtglFMZqHbMtcbsDPpXXqRZaisFBl3STm0qDs
HlMKcWR1C+C7Vw8IdK3RMgnv040711i9p60KrDEaC3MsQ53mpTwsQzauBCYa3vBYu7W1Pli1O68J
btmsqQkR16/aCsQnKrulR5h+TRCNcjXfDeAvtG7jkGZMeFNrjgsEklYEtIWZzuD3c7TUmUC9oCgt
iKAhBkJ/UNS4PZXqF+4q8xZbIijPtBdekXR6R/xSYGxDT9jkrNWhELjoJSWJwFjZYw77PFRAS8nQ
aaZxaY8pO6VSKVJSiV3dj84pGgILSirdjT7q+mcGIo13CKpKM/DnbGvrsoUoU5wQ5jXToWOXn+Np
Hiz9yvKnPVNdaJP9IWusejuZu1vSO2eo33qYPxqe3/0ZwCRaeRREzPReNTzT6o2Nnm72eWX5XFHd
ao9RXp8tIRboBraFEkQWv345Bnw2PUmnHSXxbDbL8jCMwBmxrTp6jQY0foUwDa6SeKPvX61dLgJC
KlrbiEqr8n70mu82pIMH6mOzdl0dmUXALvbvDm7/uW9uZ5/2oCvESsN+1REHqoAniKTtPDrpdHTc
Xl1o42K9gz28Oo79fmi7OT+4Fx5CgJsvu0SnwTHDlp171itaBHtZ2sgjQffsB8t7g/S/XIrz2G5D
z0kaF4FXp/ZZU4uncuGi92HsEe6KjYKi7NPd2zT0/356f70YcBRmjhzH3rDqZjkbsitr98zp2URD
vxhwknuKhVO8N+P466W4K9g3uLDixPPyESIrsue1Hd2zb6qefkvpceWgYqe8vBcY+upEu78tBykL
o6ld3sCyeHmpTlqICaRnn6fUKx+3dA+jyU1tDYUmsoOWWcU7h55XQMH/uyBZBozmYRhBn395QbbB
0tPAW86qWr/QPCVjOTxqDHKHsfi1kEpBFnpevLPy/35R7AnpOjhLvMZclj7wK2h5zjnV/exSbsOc
oNIPkiJb3GQSGr1truvLaUrt9zhNf/noiJWHzoSYAtPfNxrEzRjWxumc81KyTtxx6I+V473n8vh2
xezoJY4HWMj8ljy+fKoznvwe9NLt3KR7t+NJ/euOxkQZ+8c738HbG7KohNjU7t/AHqv78lLC7ppy
IZ0aUiOHJruwe6yo5s//9WNjrs90zcN/YKfhmi8vsm551ZkDQVVj2TXXWReYoJgYdEBJl+9QIV8P
wlmR2BIyoIXGwJCNS768VqrbZbdiZ37G/Sq7SEVrXDSVtL/17UjM/KCpGzzavMj05jbxAxGcKqzn
HoK6nM6jctH4jbXznz8Sni1xxWADqDXxoXv5kwT8t9lY0/5cu6UW1ZZmfGlcbbrqnAoDfTQcFwyv
q8uq9N9zkn27kJhIgfPje8QPsF4PkIXRCGtcuxkvol6FRFRNFzRJbexvenf89zt+u5Dg7HKR39NF
aKh7afoDTuia1ikNf8KfS5n0/VAUYtrs92rp76j0l7semRsMTeFd77yR11jWEIwkaEm+/aCCGCNE
l0euSz428Kg6AHOZZwB7P6I5MZ/cfk6TIB370N6m9kIPJlIIjF4cObgbYaEyLUaJkD8qbJEjd12z
g2MN6XHrjC5s3FxGmutoiaFrzXsmxn95L4gNENHQkzHFem3oBRidZ7qV2+ehd/XHzpg4io4FJs1N
UL1XTPYF/8cT2yn0O4GJ2szwl/CNVx+fYUkEp2qW0DDdNkKvY9zLYaR/Z8p9tHE2aXEEWZZ3xPav
lgOYOIwU5ukM1HdpxWuemKpbDmZaUJzY+7xkYhoeOUFqv7MT/OUqvxUClC/4HyjrXy46DzcvVZoY
z+jNYsB55lR1ghxivmeH/xp+pKpAnSXEBoqJTtV/beCwyGrwgsLBgQ2ifn50JIqRaOstc7xIzTn7
PueT9m1FrFqFqdVWH0lPrAxsY1aebuPN+D+ugJMArGzPv5gQpe9txK+exP4DAer3eSFgNofbV29Z
Cb8oNqCDsz0VMu4sopab1W5O//kj51wBIMhb3W1QXn/kNSglpiHOucwGEQPOW7FTT+9xDN/eC27A
1EtqOBROZpQv32qhOr+HJGyd+9n/BoOACW+DuvA9l6O3HyGt3+57giRrt0N7BYtvfWDM7iasc1sM
+gPnFwTmnZOfiBz//5qfFzrdPyWYf7sjhse7qpuGnWHRyzuytYp4XkhuZ/gB89lBNXmArGTG/347
f7uh3WvbIciPwcbv2vlHCe47vFrJaDHPtVE71zglqBtMyipO5/K9aPK3LRicLvrm3euLh/jaZgTP
93pZg9SAoUM+atz7rXewFQIz287G67JL1w78qCPUfRya9zw7/3KfCFRY6/Dn6cJeKwLg6Yxm1nLy
yTE3+dDMFc6gjr5euJPzXr/3t0vtZGyOjIAebxpqvRxshC4297kBp1lGn4ZzZgN3lu17nhN/WSO0
tD5X2//H4PLlGvGkufRbJ0yMkyibxtyLqNPE/7BGXKbvHrWMAxSTy5dXQY9rW6myrbNopurAzaWR
mvU5NvN2+W/FmZIERZzeA0UKqeE4aby8lKlNvjfRrp1JQwK+9Pyc8WGqDv950bO7wJYFpdwNfV49
NrsW2EQ0FYsejcM1aNQWjks33VHL35sXvtpJf98QrHwDWu4+XH59umqyQOVDOZrnyV2K2xzAuAxX
3Vmss3JrcQrsXj3m7azp7/Am/npdNOfwOnlvXP3lgyREoWQy1Jvnpsu+9qDjoTYXx0AFP2x77UN9
9h/+h2eKYz/dAmRH3JlfXlA59hR4aWGymQQMsoKcMRVc9qRbyv9+JVbjfpba1z2RWS+vNC8TBkxV
bp3NbDJupYMJz9B600dQwf9Iz0Jzz5QeK4qdU75bCu9P+Y/q6C2pDyuFHRLjNQWpeBuuhmDT3uG+
vXlX+1Ug+vJtcR0YWC+v4veaHNeKRZ/hE4k0e5XdzehpWuLYjeWGFcMOh9N4Vn399yt7rUL4rbWF
vYk4m3EdR9RXT9IwK68msLU9j/PszWEJZ/zBx87jUbO7fkpKZ0ChPc1GccKTXrhxrbfWeOlnswC4
bHp0A//+Qfsa+aPt3H8PuQi4yO7HDpCjV99lS5HTg21qzrOstqiVTf6wKEt/hy2wP87XV4G0ghQU
lsgeM/jyceN+47hiXdpzZQXkyAFtnlbVpgdDFI9VofR3is1fbmo39N+38V14+pp752ORsjn2Vp/J
j0Eh2VnToSJp6L9+71A0aeRgJNjAADhKvripf78GbFbe7NXAnXRS2Afv3Cv2zRd/3f/x3doo0inN
TnJ0rE9DWjMlyXR9+jnNpfwJmL61UJdcJI1MSoYxrO1gHqKagcDNIBbty0Jn87igBv3lKNeoI71Q
ZR81OQGZCVuVNxwzS3PirmnsmgG3bZRx4MzMgbrMmErmFbp1Nazt2sRl3gx3wcygKpJLlTXRluo4
vpPsTp5A66IS6zobaL/MVlOEVZ71/OfKzLKwRb7WhIHASuAo3LZNk36TZkr0ulq/K28AVs8Hjayn
tplSGfVL1TOoZPr4vRu7Nb0knC61ErLI5ym06wzWQ6ClxrNTeFOZYEPQfRIV0paoIJfECee0sr60
43Kc85z8blzBRv9AfKFq4gUXzLsOAmYVIazC+gAyuwMfwdCqWNZ1nSyFta13CpYHXEzfz2xmHJUo
Q3MSDDBmz57vEdX62UHPPemEMA5rK1qhHJ43G8TiuGZ9dtdMUBZiGr3sWrmk/CUVJh2Sv6OxnurS
qcJy9vnjCTmMKIcMtnSVImwcAaYjPE/lPba7FpHReVc2MWN7jxH1JK0r6WnkoRhw+2SoF313Pwy4
EiOGLNTnLWvHWyfTbC/RisKEAC1WJwjxKumeW2Fvt1naKj/kG5uMpPYUc5Peado8BnGBXsHwEWx8
w/sxDce5XE9aZiwz9pl2EI2OqKI809SVVWy5iIuJHx37tPg9xyXH+xoIb2Y4jcpHXZRBPePn2sMl
IJbUrz5o5Vpnh65LvXvlaeaj1flANOUwTp+DxVmLhAxJ82tpF9XPdITpEA+5I74JW1Uuw/1iGXhG
qcsCnT1tVzy0/NoZsTHXpmIWYbbgiYyMzdB4rFn5Scyb8WxWCyc8SGq+nUD1mD9yUhlZky5LOiIk
nO4TUXD73LaqyHCLx80DEoQ3n7S18J8ca5suMxMiSKysaXND4HvYx2YW2Esy60uZhktlTPXR7f1K
hWWnUjDaQBPAEoG+sapsuVaRX/TmD47RKk96ps4D/9EoeZKrQSg2jkXyYkw3MmZWp6svldW3ZtTi
vP3d3wZ5OwZMYtq5yhfADFU6AB7olJNhhX6OWUuTfdZFsBE+2zD7yDQx3q5uJj/DJ4DFuFQ5ZA0x
TYpf1Ci7C8VmrD+9Yguyy5WgdpvZuSjPDMXmJeSc5TJWmy2FKVK9iK9ZrjtPbSB8ho6mvvwyWsyQ
42FkOMcUOSO+sHa1AVYeO9YXLQi2H2aRyudmyPvb3Czmx5p9fDkUWtF8JVdkvFIS2XMY7LnNkciV
9zlAE+7G2QzhKKq0nqhCf8yKnx7OF/axtfXavOzSbfssqkzLmS3ZkExa1cCEEGPgP9XbotWJu2Ha
67aMiU+b0renvOoZJutStTjNAM/crJurnpfGYtQPq0g+TeUIipct+MLaRi6v28bZysS2ev3jarp6
ljAU3e6dXOoaR33GSYmx9EYVSrE1zwPahizyHK3sjs4imDtjMVdUUecCO0IM6+tQxzfYCbUBftLZ
q3y0iq1weyu2x9rjl6frOIfuHGDuPNpDxyhxyhszXMvBY9yH3FPxz6v/0WRF99RPZ+gjBijjBjXF
Xj+ujdGerC0Yq12iXjmxQiN7y3AXo6occoJz2DTu51J4uf9ktjp7AeM54ITV9vGPdPWKlWI60iNj
RkyyTrZ5a8/BsrZbXGqlNE6ta3MX2yazZ2EhsA7JbOFjNhx6jgi0XnaRX2cIqk2rMT+ZneQvT0fH
v3UCHJCifOpFH/p6yvedZc12gPtCqXakyr7LIdefFr/szHALcnEVCN0pjqum7e9GW9adx2YPFkkU
gtTHdhhkyhC2aNKkg8FpfhJdOVC97M39LBcICifGMpJUOn12P2s+nwbO3ovB/Hnzm1/9UKUqcdjS
MlhCvZMf1s2AmcAku/nqI9+6lLUxV/HUOjQD9rqVQ4xNA86amtFVzYlUo/apMr2cpYeTxNeWrBUR
udMApbAwgtE5enVlOCHsju2auF3v+zr3bX6clWEnVRVMeTwTqrYLfuvexbxRG773UE7aEFjNeexK
R/tWIB3MQyUc9+QKyGLRuhTFzxFHQArNlIkmtvVSeieYOeKnmnL5RQ1b44QZTDqGeJgoWCGcI0ah
ZVn1WrTqzfwVRgE3MUJYEzHApWFEuTS1+XL2lMPGkc1D91DJzDVP4K0YCNudVs/xsPIDI1Nbqiqy
m773jpqakfrCCdkg3vm2/AhuhltQHbiYzollnfVz3ysYTlE726V55vSDH5TrSd+K2tWY9Ad3MfL5
NJRbWcalLfxnhUXNFOYE66ahLqyZk/ioaZ+Luhiso17N2B0UKxtbpPkDI2cYP+ld7kBfWNXo/bTn
Rv1MHSGg9EhHYe1XeYMZ+QyFCVWFtCMjkJXcDyeYhZ8BNcxbs/PUF37E+gXhxHqHAVz5C0JB8HNe
KhbayKD+ctYkP0Rr/TaZXLVQMavsqwZh4pex+NsC+rHPlJc817xYIz3u55IO5WPZWs4t7EX/dpuU
oLspWn28qDp7OXlY3OD1ZDkgDUGPt0XcaiUOeXlmOXm8x3ngI6/1uh+CjljfZIOr/1VeDv09VUr3
knZ2J3hJHYPaROZqLONhnrbnETxtOMKXJgXRaPomCOsBg8OYnFyZHkk+tyFXEI01HQyJ5/3RXkvz
mk84XWLmC0WRMPRdn4O5cbPjYiA/iTZ0NY/6KArsMfxtNqLC9rob6VT5tyIV/MrKsFKIeqYseyz1
BrZe115yN1zZ/D9pATRAzIkA3typDBoC7K16icYeCs+B4lLdFUO9fGhsa3rqR8iA3AZ+/OFS9zzP
Ph9qLNBJd8SWrPZTLMqczo+WxdysKF2aoaAP3L8WBnm0ig0wcYd55NAMoV8N4lZKZ4ZeMlbujc/a
z8KyxzgggpNIq6nPcMxiWsJ8PpgThmPx6k0Fy2jYWT07++Z+XBbcKGfXaf0QFlH+a+LIoJ9pXZdL
X2ISefLn4UlX4ikvSLkOaVI4+016sR4HGs6HAefqMU4dSDuh8p32urRyuIksM+9KOrbgIRVm7sVg
b/oU22TDyAghqZVGm6Hya7wiLADEaSJccdm8bopsU6bLJ7SP2Te9r/SrTS/aH7OmzdcabeuzEVSW
gfMV1hJx1UIRitrKUD2z2S1tI5fPtogKQ+Ot5phc97FVaNI9DZXJbyesw3520818EHDFe2wMCcsp
itW9ntnn1sTbpH+t0smAx1gWuHrBdh3p72HqpIcpz6YaDkgRfNmMqs4v+rLlbVk+O2iMJ/IsY3Ao
Y7kMtk03494cKLKLlmnPq1hEhJldCXuzrqwLycF3jmXRdMuj5ort3poEcQcdORQ5GqjN9rGIcmk6
ytFDLymGzmDzMnmHyhXDx1y35qdUz1riYrpgYL6zjd2VPRIgENmz9NxolA5kzWmBGhcp2dPrjUWB
+dxU2IVMuqrYfCgeQXZSRlp8gLpoQvzLYS1HtacXT6Vjal9tCFW0vPR1rMrvbWPc42TtRdVqXmrV
+FVaywlnN4wZev5PdCoWmFwf5izFiMzrbzpnOzi2n7jQ7ddRO6wonB5TaaE736Y1w+BE9uzJslq+
I0q56oNl+lpOfZ9kcGtpAvmnagjuHTqBj4VemF+hqNYYwwnmvoepaP1bDYJS2ErhX+MU4CT9PCSl
18ZbOd7iO95g6dZjijbNhZGAVsBYK+RFt3j3uV25saPqwxLYMqpTvrkIJjiHKM35APHnQvV5ojcj
ROC0vrY8lM59WlaRAynXhhoeGUsehKlnfzQHCQm0dOdvRorVqqca8VBrmceRzSPqiYTWm0IEwY0x
eaMR+ibW4EF7UXjjQEq87d1M2jTFVmntYa518Nm34UN16YMFEBDnMt0+BEFa3q1Z08a6/K7lcT6q
5XYx3esCEpjc8tNMfdz15sxAcUHRvy+UREdMH5et/J6akEIXQttht0aS8CdP9glExNDP3LOWmaep
Xj563ha77XSniys4pHFRiB+CU2JZnnVjkqg5l4dK9+J5qzoIUbMZbd5DT5uomVtE7xdN2CQs4ONi
baLMsvALfARSjgs3/7Jtl96Md9DslWGrVeKgwWsIOX7EmdqSKvsw6TgzjVbeJIxHtzgN0Kh2vAKw
0ZleQI03vqdAJQ3hHdbaxOWtKS81iziy0eiecebHq4/h0QcP/5vP7Ph8CRCyTXnAuo9zs2tk69Gp
FDm9LuZP6XhqMmLl2dPmoGUTkNVNUXY/eqtM/HTKo2Ae7ZtcOh/qbH3Oq3rDtd2bExdp1zEY5V3t
i/xB73Lzcp4G/cck1/EMSc6P3Y2M5nIJ4kYZbZJ75Fg4i3PrInWKaw11SVHdZa6lXfZF10RWbX01
aFijDGZ22LVtH3IIuEJcPnzUZR88eV773QLMiw23cpKNM3nk9NWVrOejzz4bVca2hlOff2Oe0F8K
qeqo9vuTq7f3plXcrVQGyIpLqKR7xkrox2rmD5b8VBvy2Z+2w2gZpDToUDrHOFiNo537dxJZe6WL
R93fUmh86CBml1MMVSHA4CPutOBUD/xRBy+gC8fV/1Zm1lf8wb9llfXZAvU04fvjSuhmAl8AcqRC
SJmPq0KOx2AYj8xH0xZP3tCJn6I4EEtxMN2S/avETX1Zv6qtam4ZLEJ9b78IYvuuoWure7vJvEuj
dPBSH4yI7/dYuh7QdEmz7gwkane0cfWwkvzcyTurhZZsevV40XnNiQINA6Eq9S1yhK1xYPR/cqSj
vjgmWaO1iNtiPDg0PiEBOYdx7A5tNn4riL6LdtKcw8kx/UCn3D7buRs8z6lf3PPlyxAzG6azxvwl
5Qh+UIF1VVnivjQxPtJ0oa5Tt3Uk49JSryLA0SQvIP/T5l8qzbtWph1ZUAmV135r7CE/YCgpi0j6
2w3b2sGq/Ws7X049Lf0EaS8fBEamTWOevUzJOPCV8UsFWx4GS4DiRR6yZfnIWvmxto99Aw4itYdO
VHT+vf04+tZHoaUe3KlO6fy47tJWZ1XYKbulzoBhMib3wrBa6yKwv7HOtxjavNVEiA1ndmpgHNQT
t7Iq6jLsAVpiJxiNC1MObkAgThFEqW9BjpJYIaS1WOcYZ/7pGFQEBjGDKfCXNofmVNR947HTGAEd
sD6Ct+hgDpFdTaBjYqaFOrDVVmcPYzw3klIjlcVPqcFYXWXFXaCrqr7SMXfU7u2qRyWGJ/ng6l8p
a4MXGb1naUS7tNXwMavk+LmFissDVd3gXgMXFtphqRtzeFibrAUf2Tp5nkAwqgTBEIriNoX9f2Q8
J+Di8i9aVKRetjz1DE+QFQw6C7MKHDjWTddhItelld88LryJ/oeFO7zFBlsVsT0t+Q/bJHDywH9O
IQcuSw+cv2otKUqIGUlWDPDG/WZe4GhOCvfoIbO65lCWffsTeayGi6fbmCe4PJjXlnDsfzaLy5Y3
jtg4HOemGz+Ztcx/BI2Vf7aaYvLCQs4L6Avo9JdNLN4d2wB6iWW22+/gKqYVAakoNyyB9x9GHeJ+
tDRSzB94UB37RWVVdmTbTnOzZBbvDFqVjVeribwq1qe2EATZamlFbSv7eyxrR3xNsizh5L9UZ3MI
SITyZYsBmQIunSNM5MrlYFJ7nlJvkPzVm9IQdxjKMfjIhu7eXOr8enJdJxF6RxGrC3UtgTMOgd7J
ryZCpu5k/1/qzms5cmvbsr9yfwDV8OYVQFomvecLgmKx4L3ZAL6+Byido2IWVRl66bgdUihCKpFw
26w91zQCscM6aiXo4bD6wfWljjoTc1lmoKcZ03xGyGGyQLvzIK7KPorfYGKjKJliOeWUaStRy44f
txS7fV88S21I1T7ryxyYZrt64juaqd91PVGMFnGhMGRnrf7DwjlTQ59kWymfJqeGdepMBk5uJXix
NBuAnRj/7JKp0lcPbAnZuzUt8TONWsN6VzI1PZ8tTP78qMu09l0fGxPgzNAkL1KRsKCU68e3rEsj
xU2nDCglNPPqKpqDqMTZqah69q/CYQd3muAuazLxrExFEPjqYKrfcx2YwksCbaq9qcxE7meFSe50
LHe2QKOTpTftbJ2HQK6vSV+I/lLL5npPMhL+sJJhT6xcrZWCU8dAqax+cQwgHWgSYQAie9bSSTso
kTZKKxkLWZbiJq2UVVMFZosewpxv4nySbocmdnKvF3oFwq5gGuJWVqw8mv1s3ToBaU5rVcmG6yyA
++zmidI+q5FZ3VfNnN8ahKN0xETWFGdaF1aFS4m8sCqDDImFjIJrU9axyE60VX7tc9g6ROlFaKfS
Vzlu3eJnZLR1GnQ7fZQCH8+Y/nLWzfbEVX7tWXEqgqeHV8JiGYCF4efORBZP0xDKDfbPUqUMG0p3
85p8p6cG6sIKiZyymkYz2KqVo93C9cv2AiRurRVGcKKvszSjPrWR0IrDHtLQZcJcU6zlffzUG0wK
u6QyzqDoNlFqukMyAhoWUiUOsxFZJx77154VGc00x2F3fiRsH5GWxihT0hT3vV0FnLfpOMbdC7aQ
1WQazPzKMO9OtICWnv6np/uIrOQkhBWPtnSCPj+d0jO+OM72Ozt1gvZNaXXzFcM86G9FlXXAkL3i
lH4e6xPA8JAYYuMwc9yQQGdz8/t7+WVg0c/6CD4lDgfXp2OaUl+LwaqTwNipg15xmbHdlGph/lvm
AUwbgq5s6NBwtVArHj1wExvlZCgzb7gdNoSTZAenoC31+2f5pdW7XAVfadpqcP0/POZ/HjTCzmot
iYN5F9SmcmFx7NvWpjbcm9CJOG6F/Rpz4/hEb/CLkYoSEcIuro745hwbX0DsMhBuWvOujR0aZexo
NI8w/IA6Mp+YFF98q4WHRVAETJGFu/T5Laax1DRab8+7Uc3nd6WrtIvQ1tsTI+Krt4jZKwZvTL2F
V/b5KnYAWNbM8rwz9VS7RFNpVm42DNG675pynWscJeUQdc7vv90HHfXTnOCBFgcR+HyEYNA8/nxZ
I6qnRmrMeUfHKsJIMZioME1CH76DxgpOUJhg9Es7a7w3NDE9TqCm5nIsImwvb1ttpCUhljJaTvWD
2oQSYG4t06NslUV29fu7/eIdQaCBjIEjJMeFY5bEaFuN7IwCPrgA8dJrPGXLLvObWep8eYnnjioo
sL+/5i+rFE3uxRUN7iifXz4WfsQZSsCSrvAuosPWqnHq51pCXy5Kngrav7+/2FcPyCK1WDezQpn2
0VCr7VrEVFzyrtAmDO7KcMCRrSbteSWsSL4pUN7dzVOsvP7+sl9MJkj82FeigsYG4JjVGenOiJrY
ArnrsvQsMGBPFDmng9I4KWD/4lIQXXCcw7hnoTYub+CnHcacMkibtTrudKdoVrUzLL7zodXv8qJI
T3BBvroWc5b0PQTe8F2WP//pWnY0aTZC33nndHr1rBoTjVQNMMnNssk5wfP9YphgAIzPDwR/jJaO
ne2p4SO9NXoWwdLERp4KDf9cO0/3IZ/TpogDxvv9R/tiWUJCjS8jG9piLat+frqWbZqUBVbANCjr
daFnMlBLrt38/ipfLRAYWEGlVFn54JccsUMHqYRmrvBgKUaLbzOj9xKVFK32LirVR8kc5PM8RiYM
I7a4dthMz2jumq9jDgvRVbV4PARBPK56IotaD8gw3NB3nk586a/eBb53VP8EHEN/ObrJNi7KqtGl
eadDTPPbuS39ru9OJZd9dZXFWJeXsNBkj61hRDg549A40y6YbXWTx3RJaiU8xS3+atQ6mB7BGDTx
JLKPyqIoV7pgCJp5N1mztFVzXawnOjIc+yGXfHzcv3Jrrv5c54+Cco7+9Z/TcD4l6Pw2Xed/YW4O
G+hP4/wX0/2r1+b17T37n12bvdJw/uS9v/zkf7z31W+LpY0KrxI22Qcz+s/0HCIlvhHDjp8vsToG
pSTb5n/Cc6xvMOyIB8GBlq2V8u6/3vuK8W3RS0HRZ5nVDVxq/431/gdR7++tG3EpCcD89XGa+GlZ
kwJChFJm095okosEdyo1yPdpJ1+kpe7PI4HbmvSUWsXFyM6tNhoZp8QcozneKoHZu2il34ox8KTq
ZL7qMs2+uqMjMu1odCqa86ndJ5W8t6U6ZF+uaBw4eQGzrl9jOmC7QYMHhDZ1BxvZvVvjK4Evef+9
TtSH2u5Ub9TnPXyOVyKwQleRbMunMWnQibHytVJkd5bTWeusm2hLzJAYzDK5UXH1vFF0aABBLu+z
Pn7WtXk/z+XdnCcX3PnDNLcheceN2BY0vAill4BF7bJbARfgl6bP74Yd7MK89FENXBH0eUcP4a7O
+wsSzyw3wp3PFUbypNG69GpJeRON/KD0o7kpMvl2MsrQLQf+0Xfm5UxX6adB+df0/Jku/8GS/OKF
HjNsqTHR8tTjsHeSDFV5bXs9GIIXRna8coTichD0zSzy+1hx46A6EHP9XBK1Xobk7Olj6A8tBwpD
AM0G5TYPzXd6924+vPSWwnluvOoSQ/Lp+YVruxD5TsAK8DsVAxYnUYdVM+VLR41gphT2kIdbROZm
unlnKYXiwqqkcWjtfv+oHzzIrx71aOk2x04eUskZ9lMgrsh2PmuK5BquxzkvedsNhewO+pB5kRFY
j4HG+KUsfdbjLFkNM0aYRldvhZms4yq8TQT+mY761tsd6qUW6pwVZk9aqQ6YuGjFdTSFV31YnxIW
fdTIX936US2Tls5Aw1+u900QbqdZbHJjH9O+A+DzKRaIjwhu7Gadhli2WE72PJjyg0mmnZNHftoI
v7LazMtShq9S1zhCMGhhBigHB0dlxypvwlHc/v4tH+3m/10z5KOTYARjmsyFqNn35DIQEe4XoE4p
gaTT0OOPTYe2MRg+dnmXacnt3HDaCKJQRrVkek1ZHXKmCsDwKQjg81739+0cVWY4mAyKYeSkkGu9
2wMmGT0z61Sy9JHS/e9fv2zkP62QENRNDHga/Fox4KizGqB5EnQtcGEwBtWBfVh0XiTTRkBfsyHA
LHSjCAw+U/PbMMfsI5GjS/L5zvoWdlyYpRvNANaysvgZu4JbRW23ZWK9//7bfK79/75ZtpKfb9YC
xB0nWjn7sch8PXx38obzbOEaBmWkdTIb6TMI8vdljspF3EHaGMpivVdKsVPN0jXrnPcTbgZaNbpS
+lZTEYnQuY5xKk/lKF3w72seHWeCImyLMSvqvXBmuKH2WZJCvnb0iFAmYf6ABhv4MA6k+zTsYfMl
28Q01uRjz77UdNg+xB1hVYPRuVkoPyU1TZ62Gf5wSsFaZsN0ggV+ypvxw1H8q8l8tIeZxiSZwWRX
+04Mz1WM0ZRKP4d9qp9pLUHVinEhN0PnXlXbdWTMo2fr+WOjAsjaoVF5bC+rSe6e8l7ygzC86BTh
507gC7TXaYShxhi/1bF6Q8dzdqk5ZB+i5arN5RPC339YjYBjPo+j2W5rziBavZ/jFgswvfBbACVV
M+/kWX00RIfPSr/J9dQbwsafKnON7ZPbG9IlRIDzCQoSAOi1RLTIrPY3opTP8taCCphsgxypBXGn
p2zgPgjcv75rRLmfb7UopGzKA6feJ62ke1Kv2gdoCBi2pPFAisxsrsKJCiUa+8kdBJyVUElvSrOS
LwmiNN08szEWGeQYIw8Mu3K1cgnMQzQa5NoivG+3GOrcSyJ5gHt3j/3Qi4N1CczFbNOTxCS3Cra3
Wqx58SiX8HqmMzvHqwqHhDutOHVoUJb5+9VDHu0OQZ12Nk4Y1X5hO5pFfGaawT43oU1hsAU9+yJt
nvhcZ8asrfWmO8NPbl1khXSihviQoH11/aMlv8DBuccorNqnZSZ72TzBus4pekysUa4qSgqaobCa
ilzB2Ev8kWr6W4VoA8IYCX9IDZoNx0I8Xjg1Z5PBtO2/jzlSDjoy9DDbJPT0XMGGpYKh7NJhzP1q
7q4rkn63Y+hZOakXVXOWZ8OZvgiHacgKv4hsY0Wv3lkTlXiw0dFsIPtus0B9JZDCpjQbaJrk0IIV
iWpKluf72c52GjiTy6aEqLSWb1AACcgizYtBCx0TpwB1H/RyDJwvhqK7TzPrMdLS54FFnOiP8pCH
2raKwtUoFtpOpJ84e37I1r96wUebmCW3Ai6O2u/lkYK2Deu7dtDRnILour0GzIDWsVtrDRwNqe80
NxOFujJZFH124nRtU4p4Xaq/OlFFeQ7hfx0FuPnhHbZvxIgSeqQQ/v0ec6SB+M9KjNvd5xk3lB0+
N1o/7AM9uiDWDxNQGohXuobBVAO7Se+NvSEs1R8JZ0UuDik9ggmKe45DwdCG2WaE+VpG84+kaC7T
8XkOs3NLsjc1cROVXW+rETIHrLbW0rfNrG0yPeRZceaEt5qlpt/UaG/Kl8CGDqCpeFJZzQ0d+TMM
DTfmkHtTQB6Aep2ZB9ZeV5IO+fB9VC3yL1UY86cCEf/xmx1ttgFCZNJ3h2ZvwLyj5xBnd2mRWn6n
NPFOsRuLvjTH+hK3KK80bXLMWKil2dn0ijG/ggSHWz2ZCa3M8XBrZYzotRq7QEUdcjKEI33bThBU
fv/R/qGMYU/4/NGwk1RkTP26PU10A0o7ZlK72Eym86CIAmpl+5J2Pf27ZQLKGgi4Di/BC53ygGY1
vGkLpHluZETxlR0n/a3IbeiKs96cw1+E8lmU3UJekhCbpMnKbE/UMx/I6Ffz4mjXn8awjCWIzPvW
kEl61PGZTLvU3JLvpKwhbc8rLaq6VaMlAkZ1Kfwhx3ITuAhEOawPKCNurDq4rPppC28q8iqDmhni
WbQae1P3BvrUbgwEBx0m6WAJW9ma3CfZVdXEpKWYw09JrdFrlfi5d8IromBCTw1JJiikNN1qaq0C
qUJHyiL+oFZgB8U4lrtVh4qlmZIbI6DoW6rGoM1KP0rb7TBlz3TErmLccSodSgGzaFcH4YUtkY8V
WJAqLIiSq1CTIemYersLpjRlHi1VvVyMmxZydZd2FNVWGa4GTBo8AmTFyhL2KSOTfxwtRwWMUqdm
z+G12hM+xvuqOEy0raDXKvJg9IYuJdc5rFPPKvv3UVcb6LMVBnRjW62cohcEX7fGqi6VR6U19ums
XQ+JdtDmqOZ0ohmXozoc9KLwpkI7FW32D6eSX6CuUlSFbiVVtk9T+zEaupduURIZsoBho0ZXOD49
qqr1mKvR5Zi13QZvVVZKU4LLVxAkhG/cFWa1r1MS/zvU87/r5HEIgsaSG41WAZJRK/GlMiUyyw/h
vLeBVmwjyRQPhurUPmQNYxUpuuLHSSG2WS3tG72MrA0LDCynGczoPAzmeNP0QXhiXv0D7oP/wOfl
QMVAoms7udqHEYxqGUmAa2htuNEySBEUURgJ0ji3JPOyw4wTdUAHHxht64qYAZhV2ahfRn0pryXR
q+AJ0BMqBuKJHeYo8+DvN3dUbihzEdtVrwz7Qk936qwQcxL6smSfW3a5M5nqC4EMmwwvV6Lr3y+Q
/zh+jnbgXM3JIcgmsQ9iZdOlwUbOiXADlyWP0IbTLW9ax/FrA5+/EVlSEty3+JqoMXyGykH7OWvz
lR11J7y9j1IT/34FR5ssH90QtaKMe7iL9xpBb57WDZNbpuNVkEAzTltwFMyW3zFyPYPBtdOi8hYV
JaRjfTZW+HEmKxiLb2WMHaLUJK+mLZ1oU3xopL9YlI9bZ4xLueqlsd/3kRktGE74ElAz/1Amxdk3
Q9lu1bBWIIZq6zgezlLQsKxtX2SjPMAyH7yB3sB2sIdqDWIQ76kuxXVH0qcPXeDGgCk6m8kzEYQB
tqzTqqi7E/FB/7Rj20ebYJBJsAc6u98r9XBvoFlatShdxk5CV9nkz0ravSDA6jx90ve63r1arM9w
ioMITCG6QF513sYhLp+9pa3DmfHOS1C9qI7fw4Kq9sRIXA5ZX73eoz3PrKQ5koTR71VC62DIJedK
PeIaLBfftZrgM60ML6nK4PvM9QGm4kHBJsiFGcCd5dweK+zdbLNh1cGj1VCc9cKXKrJ/P+7vXwH+
d2XO38fBuZ/Q/vP4rSnb8kd3/H/9b0T6l7rj//wnwvYXpJ943e71E76//P9/4fv6t6XBgrIfSwHg
9KXn/he+r3+j2Yv/nopiGCOZZa39C9/XzG+LpQgW3HQxaZk7fOq/snU145u9WIfRQ8VoiDbqv8L3
udSnwcTvh7rBmVungYkPPclOnxd8tsFcClM62oYWLz6L2Gvqfm9AOTf764LCO55eIfhdKdnrHF3Z
/X1fblDSueYUXct9stES4uWTQ94h7W1vRQCXut2CX2u6utVSmSJWWYUYTTcJAph5ayvXpL97pvE0
V+dmnHjLpUV1p46bTgE1OJOqtzLyHaygpm14b47XcraxGgbbEm3Iab3YccpwtcolDo7cogBm2XZe
UJNqYwaAWcCPJf/JolNpxjsbJWQDRitTvcbNe5YnfsOckNurCplwp7/r5ZWZs5zXze1QJPin/piF
4QbO01TlcHfrP5RguuzkaUdshwtpwhUhkWnaeSrnayp1d8yf7PQPxMMeXqyexeGETdI1Y/j8gVcK
B5hb8+T0Ta2qQ2ncygGpWcPrqJUPmEOtxkCsIQxCYBMg6MEDNfNaqcJ1XkYQp6MVTrRrZVR2Ujnw
Eru1wFEU8uqqg2ufWoTTl5OvjD9GkW9oolfW9QTrut4NNBT08rkPz1iCUDtAVIRFMDUXOT5bOJyu
WJU9EbxRleYT/F11m8nvyvxmz3eS86qYPdogDWfc3oumPwxgqS6Mr5wguuvtCA3D1mhC2KnpRm4n
b7Se5Jg+olR7fSVW6FqAe7rzpRGbKZugjCCWeu2o+PiGeOGcbhAcXY4Frxxxg9qOyA4VryeybRpq
1Jl4WVcDSoXqgjIXz1xfUUvczMWKmBvEKqqn2PUqql8XiZ/EQiti3ZPPxBDt46jdJDPR633iD1N8
VlFVzeWtBpiQfC9020Pj7BWWQN+5G20ktc2LPMY+SeleYUxuBt9CAssSobYZwbZMrHJRWXsmrS2Y
f54Wtjuz3Uil7I9OsYEFejDz4cwKNSAh3auKeDPbl1VHyJO1ChcdsJrtQ/NhAOibK+Ck86wNeFDu
gZmwXDE0XhTOvWWReAgd00nhNTFStV0Sv1mjWFXN5KPyBVGD7FhpHk0Ff5BhikYwZgKi5HVp3dbg
OvGMcgC+KfI7ESLRUMZFiIHsGPl6vIVkASOZ+JesCL0umtb1qLimGH18JMB+r8yGB5cPg3JbpeNl
HpyAhj78Bv/erf5aYBYrNPwBkVBZR/UTBoKqE3VYdKvZjxidfZvfp8jERZCvTeHP6lWILMORFJ9k
sINeJ7SkOesO0aqax7UUiE2ZQVQ2q/UA/3wAmQv1qzyI1viP8GOWVyl/FOMNzvNohrr3SE28mJ9R
ak9xClefMl8u1yLJ3AYzbnU4K6ObuV6XFt6AKjJOG+YvDCRLe5licMzRteUHRypXKrPZHBbzb+Z4
7drzwdS/R0mMQFs6M1skqaWftbskQgrh4gUPbXQjoUXhJgobA20DObx52UY3eTd5xvjnFsv+GL6X
X/TsjvC+X1/qUSHcW1NOI5aXOmf3cpdecSj3oyp1UWO4efEyVYpXyE/YJ8/2Rpma1QRy9tMO98Ut
fMT8Hn9XGAomxErIIexSnzeOYpAkWyyu1KlCpoZJGm7kpais2it6hon5xwy/Ftu2yFoZDSwVz1Bv
dHNXSE+09TCzSMtLlgpZfZDjA7NemnajcRbam8zxU6S2srmtZArU/kSJt7yYo7vGSURmLC53bh/7
kCmMmBiFXu82zh89tK5eNpEMHab0VDLS5zb1xxfiQlCCPrgz8Cw+v54eWWUvCxQEzDI18+0M3MGz
x01sb8P6xLeAAXn8WHjQwCKgjpABTLHW+Xw1YcujpAZRD+hwsAvzxsItLG7FlqbzdkAsUeizX2B5
SGjlk6gy9l9to+AsV64MoIxUnNMEwpkGI/p0Su5t2uZKmq1DOkRkmeBdIPkh+zxnU/bOfJsV5W0S
5r7QHhZNlYi771JTrFj/PSerd/GAe/aymveVW4UXAhYsNn6dMV3Nit/a4hwS4n681OXr2u5XGihB
OF03kQJh2/Ad88dkaF6jLcEVqStZyHAS7CrQcCHH8pygehlybOTk8YDvB00llhIxrqwm43DxkAGn
9VG9qzjDo2zchtkqmX/k0hXOHfsmIuQZa0RbdZNg9LvhQhlctcSyIlf9GE1lzIZo1w2qhDs5w6wY
yL/bWsV1qU2s6tUaxxYX83C34TVYz3Q41qJ6lIyHZRu2mnRjTI+RbqIcnLwAY20narxBv62I0IiR
/kzyuRh7d5y+K/IhtWt0WagBpDuQBa/Ovk92vpexSUiM/dSjT3J+2Mr3hR2pySsJtxRRvPYp8kvr
0lJukvxy6La9vEu7m4GdwyR1vZYeQ2y+5fpjB8jLRwQECGYMT1Ziv5cqr1UPQkFvmnoSEQp5KbmZ
DVUDFdqsTb4ZVZ7JbNUp2jp7j32535YjqydIqSk8vT3UusyjL2qEcTnD7bo5v7OzbkMmE/tnbPj6
IPwMbHbUY/wnOHGW24mH11KkCmxtiGgZUm/qIpzIlLNZWWGg4TnxNmo2YYYxdKBsrOktiWqfbJsV
zSAQGtZ79r6ePlx4yHD+LnUiNajNuFwRmSuHlAD850GRH1K8XYW5V9tNoSGQMNwCZ4mAdLoANKyv
t5Z51fU6S7m1XbZUTdAIHxO/opCRimaL86iXcZx2zAsj/o6Hz/WYruBlMme6DUNvLafrXH2yldlV
DX6sJ5NnJNsCtGEwzoDb/HSK9kZCjlxuuaD2bopAJwK2a9DV4MUzq8Ztpt0PxnCucfbGfGyvVJsg
vLdBwWtbA91H3hGtEqTiqLXcPLgBa9nY0lWE65HSX9f0r0eN6kuATyZkSuyHiZIgQKltrYXd7lsH
xg1VrJr/6IVJPUJycqneFDpa1UrslBxHiepHKW/N7qZqBjfRfMHcCtCpCh3NR4qeLnwiKZOxmviZ
I7llqe4i54ryT9jvs5l7dkRd53jWzBapwKm57A3FN+atRsWVA9rNORpbTboz4sd+vCNFficRveKI
6JYACsJXQk+hLd6ol4Esrayq2fbtm1TyvfQn0ete5ET+JMSeJsXtUlKKpF31TrHK28HVI2Q30Ira
xyqttiq15pRekka57vpnOY7u9ZGYn1b2zDpcUd9p7VYKcB1bhfbDYLFTNhhvhD/UilKT7jOOQB7O
BTaHY4puxFfuBJSFMs4lFMATI12B5CpLmS8jY2W6Qf/h2v2jpaJg6d12eAwUlHkx41LRvU6fV/iR
ewWkjEl9KuV9K62qxSEEestCdMWtH8R0ralXyjaNkJnrKzV6qKVoT/ea8JL0wRHDSqBlsmNjtRwl
eiVD/Ep/o54QYcwb/I4Q2nUrbUI53Ot+HmW+lOFJkU0uMT2XtWJ7oTluEyi9aCu0hrrFzClCmMbN
S9hMaydHWYbSaRQPfXKvFD9It6SGDl3DzBb1O3gytVPy0FryitweP7nNxu8Gx5667LdjXnHpG0ky
N9007yNkiUZQeXLUXEvtTZ3CSSXVoyCQw2x0z4y38Uzfz1QxaSCRpZjcWRtXdnHL1kBn1CUf504W
Z1HDKM12g31WS68KspvlVrqy8xXpKhWZT/AGePKESJs7LbGdQTCtG29CGJ6tMG1l5POM1k72prFa
IbChU4eertfXEVUtjsxezz6E4B+1ULYKDcii1qMx3eY0rm14MXOK3BnJPqYtLHl9oJyxsW+WMKjI
yN3as/6w5/3gbD/668Y5uYFnAc0/edsLnD6bTUpyt/wserbN7lDHeC9Yxc7QLyVjM6rI0q4byY+H
bSgjy9vr3UEbb7HgqoNtRlVgKwfoEL5K/K0joz2sZb+V3tvxCfMshdrHMTK/TVXWgrMKaVdibkT9
MhcP1XKdPLvIm+RFIsd3MOoXYG8v6AsveajLFs7VzPKirtvxrrHCA8ofgj34hfKIEZXqFuRG9eMl
QVe+ECStVCEpTNaFxPm7EzVmqTNZSeUL4eDpoOKkUZ91Illl81rnDJsijRvvlHJXYkpAA9R6AR29
V1BG6soPWOtI2NZVUvpTRDNyZJzO6yjC9UPmYBKhrX+B3eql8zoovIADURTv8GxypWBF/BGqYQDV
3MfnEQYWCzhyuQkZlnM988Ho2XjIiTDSYddmqKKyhEWwzSrTTQZ/VNhk8CK2m25dY7QA+OhHyh7L
J9+oNnmnbQflfnb0axUtPhnhTJZ0kzZYFtj4bjnSY81SL8phPXG8iqrbsT30PZ6CSL0zyG9Kdtuy
K3eScIl4XTnWE4f7C22R5tf3wfguSdMFsSk7SReequoYWKQ/loiiugOpj3aFswKV4MM8S5CROsdZ
FdAdEH97nVycOznpQ2C3Qdr7RsBx/k7gsZZjXjjmZIBonFcY1pWJGcdowGEkv2PifARtX8H7w5Sx
fanDTV8kd3FZs5osm1y6nxumNd7TOcbcaKxWJhLbAm2xAw2y8HLejzxj7cZgJ0YEKx64GTyhQTpI
PRfnqlqtTMSUGVtMNuCThGiVLopbOuiW5G2UJ/tOJripmvw0iskOpJIrz4joLLSSZqxOcSJQPBpe
Lo8XmNX4EbhKF/xADu7j3LCNQHEN62p09pWJTFNLXULxXBOzKn3eIIj2LSCfVDU2eQP5pTTcOZ8P
Gid+KUjeBxyOBsKg0rzaNFq11dtsncv2BfT4Q621l0k83muV7Mf6VpnyNcIkv4J7YsrYUODITroi
h/bST/uHMUAtiIWJGTBSE3eQ4Dwi+sxSys40P6+6yzyl/Mib1bicWsfiVU3qC6yTdmoDgyDHWiTF
1izvv7csmYOZ7bF93IUmnEc41ZSI3lhfoaaAhJOsExQeDoVo5HCgD1eWmX/XrGiNA55XFwqgy0s7
okkeWzflO5aYRgWwZybIE6lK9ck7sg0IFtKaxbiTzzR59kdkuaEUr3XzObdv+47WZcj2VzwxmrGb
VSZ5o9OgxewO1yjTT8PIz4KXVqEykfKtPnFUxlBKlA9kWawLje9d3s/FPYcCtWrX8mwQNjizhq2b
6jXMrE0xnOez9BQ26b7XlbM6eQrtpzylpBTDRkznGnE/LoFxl5JoLoTW7uau3sSq2ADCGXq2Hyid
8uKvVtr/M8j5EzC9eS8vXvP39v8DXHppVPwzLL1u3ou36H+Ww3zxDufoZ4R6+ck/AWpJ0fRvwNKw
xonvNhB7ABH/iVBLcMu/Wcg0ibyRdeSjBufOvyBqyfoG+5wOuL2YbC/MdSDvvzBqSbXgtOMTjOUx
dqEKKqp/Q0I/ossRZoFiDTY7cd9g4YhQjlhnXTIqXZwwusgzC9ZEybTLjtRf2oPNztuIAR5vJ1aK
0hHxacHO7ouSnCg5pTPe2FhDGti/aOBv5FhF9CZNPXb7Ocv3tSkDDxJYdxfTxPGTYn5oxv6+nuJX
kYz9HQuyvpENfEYkCXeynz7GFwjKUReTxzItA16/znGet/eB//9MyhSIsksKhvE8q2Z7h0xJfqmG
2sWZWoLWy43KlvDCNo6udDOe9lVdjiduQVsaW3/DIdwCdwC/38AKG6E1oQWfcQNwaifRKgUTI4rr
J7ueiquiHjm3QZdeFTZJicqIX4cf4j/whLCGM+KAU8mjjO/EdSJQxLilOemUYKUzb/PUlGkO21bx
hFlb8oayIb9MtLRHS9wupHAsC3ajJlRXiuZkZxqtfmiIAyvdrHRaYGZi/vCNaTPIyiqmBq5Ct9Ly
Uph4J179goccPbdt0j2hrNUYEUt/5edX3+CYNCl1M57nxCPdZGEHYRu5uNS7pd7WP5QYP0l3gD2x
RrRNR20Ugb6HlHYZqXTEFTG31B5TTjdSTrSTDb7lrX++O+YT09FZhEakXh/dXZLiXZEJRT0nBMEB
6o6yzLVaWs9GPeko4YUxrdJGCy8TfI322eBwUtJVdgKzrcYSTzabJIQa48sTtM9f39oSecAoIZ1q
yQI6gvzauHXMtGnFeRMnL13qQHImNPDEmNSX3/L56a0lHIfnJ2BpkUR+/jYDxnGNIdXzOYr70Wsa
SKXUA8xdg0NkXXd729SQyEaqtIpmnEDA1qWGLbHL73KsPdjm0WsCv7bsy7M8BYOPggYkgCyYjdbN
w12nYTLhoqBJLsw2WbrLU7eyosK+zhVwLE8xnFdUFw6wecRBGJVprN/qBG++WHnzEhtoAlZRnKed
G+CsqmPovFh40laKA+LmyAIEWZhTs/7OwEtxbFWx4P3X45dlg6V3aQQ6Cs3Fz++omYVaJtFInFtf
dk9qOmHJZRCW1HCz2DlIZdyuA3NYk+VVmZzWe+vWjOA8eq2Vx44v7qAQ0ZH7fuK2loH5+dMtucey
btqqaZk0MD/fVtu2XSoqZzqncUiUK0Zm5+lkkt2oaogvBV43kiTEbi4H8YCCpl5PiWFtpyzNn07c
ya9TCEU6IVmo23B2Zpn7fCd4lAFeVpJ8Lo1l7XfgODikzEuuxf/l7Lx221baNXxFBMhhP1W3LVuS
U1aSEyLJSkgOey9Xvx/6P7EoQ8TaQJA4CJAhh1O+8hZZGc3GrXRrJ31EJtZapg4/sDspxaT3CICi
N7N8G1nsJdSEe2tz/8muK7XUFlnamBMhe4Cdlom94/WD1Xpc+zHkuwtSFz9zwTQ5ZoAnr0noG/Xi
4f5o8x3LaPSQtcmjidSIPXU9mtKbCO10lnqper34Ds8m2CUoeRzuj3Jzk8FFI0TAFgUpdtXmkJgN
owgzagpfuwxqhVZfFQM6L5LgCclpB/aHrKga6z9ym+4wYBlECxP84heeYXqV92uPZ5iCEWHAMYad
SV/86kgf3XigltIMl6Z3+71dpUTMhlptbcEqDGxU2Fz72aksTBE9IdAwaT1gQxG2ybaxyjzXLui9
tePaM7x86bqZX7M4cSG7AZMP3QvcgOeIr1HC2sX+M76gjNCtLfyXUZekmBwMWrgaZUHRKioyMrra
fA0rpKt9rTG3Uew5yGMMS5Ye1/iRaQnyNKwH1FC5ZYitrmfK8NO+T1Q9vmiJBpnJx5pV7ytt42xe
at+wPpmJ0a9N3VOXPtH8eJgPPOuJGCJtMKBW4wsN65IefqVue5WSQZFMSXTRYfSYIiU42IVKM4Ha
WqinO0e6/tJ6vdmEAscAm4U6BakCfNr1DPSRZvRprwQXKpCT8TfgrbxP8SNr9OyCu3a28QMUk1OF
KkXafM/M+jva3Tv0cuovHSo2Z3zN9WdrxJy3C9BwXFjK8xuQVqmjTYvZNKCUI5dy/XiN4uq1Z8vw
ovtNsOk9u7wgFXswUVd8wrucQ75Umxcpa/fJahsTAX7A3fefYdotV7uJR7BAl1jMkuMSeV8/ghOm
MtDhwFzgl70UGHa/Gv5AJ163vYeqpleSIXL/4hR2fr4/8EefxqIpzP8EypGk43pgGnemn4weAxdm
tdMblkdAGxv1QzJlK/bjhbUwo7KwG6Y3RSiA+x59EXwurwccUA+rjVLKi+nG1br1ZPdQWKB//WIy
rKwLQLtVKbZJE0NXhEmI+ocT7kHcjqsGDajHXu1+FFI2u6Es0q3ZdimVMFoXqIIidYE5zw/EmiZB
x/qrVeYaYHPdXwDcfThnhIuOTjTKlp5HTGGojWXYhBfRNOFWiRArhFLzTWqpAobFMBaij2lGbtbG
ZE0F2HC6z2Yz5vSq1yhjLC9FYH9GYrfd58mksT8GvzLpHjOXNvr9RfHmQnU9JFtVNQHtExDbaFdc
fyQzCsc4UN3wIk0YfADmv6ll5T10FK+KpqLvHdr1Dr3TV9d5cdF4DelJHrO62ZdCWFuxqtA82t1/
pttJR7+QnEBFloaf5g3e1LfbQMk4Q7Sqd0DF21+FaC9jHdAE8bJyaQY+Gg6cGEAtwj20dmb7Ymzz
qG6GOrykymjGKHhKQ18rpg8mvezH8l8j1c44paAqDtMRvcMyRcYYdea1WgUj3gqKSh3ePLT4DHxx
UMP9yXQvk/BuTy52EmJWJJOTEd3bZntHiiTwRgGuG+UFujgCM702fqnbLqCHFCMOluY6mpjQZWJ9
1WAnD/EOKZJtZrPXaBZI/VNnts0L/fn4t+MXlNUBPAHsrywaHkj16c9pbRZH31KGSxqb4tv9L2rc
XNNI1FjYKgKSNFwbmY3rVYaheEasn/oXJDVHaEBAjRCbA13jjuC7Gg3VwBhSQ9KEYuPTNvSGTn9C
qnj4ZnmoBw4dhd8miw4lyvn4R+BVoGo13AK1p7tKg104UfeIcnex7pV6XVXauA45TxFG8TbG1FlF
YN9Yk/oCG+0UqPevWBtHnzzTnZRdAVcUsfKpxxTpJUhLNJmjHghYkTi7IrXi9VC74kHEdCudhgxk
YW5u9rzBxqNGQRUG6QFzHuENkerjRa+ch9wHypNUORimMVxQ63q7Vmb7XCehUfF7IjXnp+sv4PqV
hrpg4l8quxg2hpnbWEJn9EO5izZlg7ZiHhX1tlK08ZOkVrSuirA5ZXn3OfDSkaK1kz3Gk62jZuQ/
0dr8gt410s6m8dka+u8eLt3b0U+2alV0+0LA4PYExR361sUaS4AlXMY0KbO34diacuVJfgxZp+u3
cdRmAAJLL0uvIoUGpIjPLpKRv+9/mtvom2QL0zSB9SRqEYi8XQ/jKTlVJtVKzmHIxvLQs31JfAr+
gZ6ejKo+SS+gP+yl+caBCYpwaLJw/8zYAtMdyhPwgpZFwCKIcK+fAIU/YfSDmZyL1v4c5nvbfFEw
2bB/Sbr1RW1vEfZ70kZkBYYdXNwjtII9WIjnPPjrixD8qLtQqXh75+up54kcqjsIHVFHmXPRQYR6
Co2q5Ax/Xz/oHtUnbQjFbpzMZLooTZ6cLFQ/t0WRcOhUtC1qa1yrXouUsVMPW70HStFlo/xXAc7/
OCRvHu1ms81xOyLgipyFgOt2rUyXCcmL0MHygBy6nkLb7oxCi4zk3GIAvR26qluHbrR0jdwkSXwo
SrnUvRgGRbgp7Ht3PsdqoNbAaxIYCW21jxoEg5COrzbe0DgLJ8bthTWptU1JJ1p//DhbE0Ebovjb
ufI8hojZiqEGyeHRxA5x5qAlu0RJ/iBEeDfepJ9z/WrCkLJsrTA6y9gBuwMgRkObs4rcQ2Bo+FIE
zynE61jP1wrN61A5FDSrOn1YOW3x6C855U1vd73+KKRPtwjldIdK2XTVvJtoCHV12Q9lfM4jWAK5
SVXJkMj5Z21wQFqYGDF06hVhvrmWGGttF46Ej4Y3OKYnecXJwXe2msyyxYfZ7OUZDtu4t+yy/OQN
hf1s62ArsG4KV4rQnztjAivjVuCC3+heklTxcXjEBmKlhOnwOESlRu8aE4nUE/0B2WOcQGoZHmvN
+3z/gW/TDTRucAbBNwuVOHoG19OV5Zan6xTRztU46IQvUO4txBHBrVnq2kf5d1fZygnpiKVq4weH
J6UL9LsxOJ5qB/q0L999KDtOIbRrHrw7MxqQ4g1fW5j4X9pW/Ks6/vhPrUHQ10uUV6WLegOFpCU1
gNs9yRNMKwVzBx2BzlnUIYpeoGQIuN6tqtc0L8W5rGCbd2maLszyDDY6ndMMxQyzI7nLMVa7ftlB
yq7Im4yh+uwgbfB6ihPpz42SVU92Ur3kKeinAMxKjiRnk3sbv3TjNQX7l2bI7IU04oNvrqmTry1B
BbnXG8fw3cyLzsbDBdzQGZccZeXBqUcPOTIvwhm/hSUkAitNPqlJLH/cX2u3Jy1BDKWPKdAzubBm
8424JMoyopJnzTPNvYKOJ8YZrbu5P8rt8cfXnMoLVMVM3Xo7rt69HaZN3hhh/HSWZd8+uNLv1tT5
cihMxqdKG473R/tgDXGyI1moUu+kwDT9+7vRjMKKujrN5Fkp3M9xWkZ46FC/pJDQPdwf6Tb5m5Cz
k4025swQRmY7FSnhrq+iWJ7bTvs3qwewKp4ov/pO/DsGQfWvSZtp4TT76OUYVGM2nalfNQuj0NxN
RCeV8Ax6VTlaevXVdy3lEFvqn/vv9sE3o6JOQxNgEgnMGwXw3SwGWd+OmDCJExoa7Q65Vtx+kLlu
RJc/DaqydPbM6GZv25GEjrVBiMKM2rPtiHuRR61JaKcxSO1ntCHLnROE4wvdJQoeWNAUjmwPAcDG
I10y57GgV/TNbRACDwFRl4EnDqVvYkyiA/P53dR1v2/y/q8e9NEr2lP4CiJ2sQCg/uD7c1RNi4wQ
wuWrXK80ERSOZ2FldcJ5yECHIJcXJTOOtU2wmZbIafduVi2cFB9OFE7ONKkpV1I+nW3ZwQtzLGYK
cYLYuB9U/7GuPkfNX10RfwioDjVKgfHgwXLDMLF165WcvFSyR8PbV2kCDrP94owKnhg1KCVPO8iu
WThTbmeFw4SKCOxLtuH/WFbvVk6C0LwOM8A/i0w9N437WnWq/lKgOWKoZfKKqnmwEF7dnmJTnsp2
mJILirmztZPn1agU0MPPFNIkqJzUgaWuNfv7O+Kt1Hgdx1wNMy87pET8XWbZ/tkqdqIE7OJOGA5X
gqLWvlnx+G1EdT3xlWNp9L9sdvHCMbr4ALP1Zg6hP0mg+2dWB6xirH3M0MUmMot3TS6g+kfPSux+
S1CBsPxtggvqwuK7PRQIS1jtSGhydiGjfL3gOzRWjBbvhjMMdQg2uOskQ/NX8w1UnKt/7k/3W7Fx
Nt30k8lcdBB7+k0DLa4ROQ6F6p/1Qr6qGkFYnJv+akgT0a6Fnu2MQZZ/yVz8p6kY/V1TC+epNqz0
YFQcxZGGpxJhjnusBl/9K5F4m8y3FNgZ6Gf8ySuPGnszFl+pL4BmUlBmAmDv2SvD6JMnxQ2CaOPF
dr6xKT9vQ19YWJPGw7N0AncnzCF6EU6c77w2sX7pCu6Ik9/nt3rQvKPDR1o4aj769uwoZzqMmRWq
s9dT78FqdaM8DM+NcN1HC2Fkh8bwoyeUnT5poph2SwF+RLRdINK3pXGsfcmBg93/KLdxCt1M0mpS
bHTTzXkrEZQbBd9SC84myxBEcvTXHQvs48ouOpLlFButbv5N4lr9+5/HJYCYSKBopZMYTmfOuzNF
mP3op1Xrn/3cGlaSQP+SNY7/6g3ijPtB8ID8aXVIZW0vcctvL1zaeIbKCoRMMvVQr0fOsP0pCnoK
ZywZcEtynL+1B3MSTZUY8xE/DLkbO+/RzZWval+7l0EMYq9xGJ3AmQVbs0LdxM6Nk3Tsy/05+SCC
pa7I+UopFEKtPg8aQ5D6U43IPUlX/MyphazzfwRt+G8WlXoaqNEndKWPjUW22YnksbGjP1WkFc8D
8ur//QSeKi6UOoVGk3necMzKyi+xPHVPYRn1P91shBtjj9HCKvjgW5gEWyS0E8QKTdDZt0C3vw6x
ljglWXNq46A/VtIt911bwpK6P7kfXGLwf8lWKeFy0M3lzkU66qElOm+CPGbbyG3lzi98uAn25Aam
Z+06zoW2MOgHtSM2OLOnv0XKQKivXzBFYAN4d+CeVCht+LKVaJlVGQwb+G2wIksbACtGeHEzcPzK
VKB2NnoXHUl9nHaKAhZvabvrqs6VR/S8m7WTO+rfqjG+3p+cjw4jIHLUZtiJaHXP5TLxMC3aUU3Q
w+ms5JCJwlpHwyhBbYrmHw6Qn6mm58e+HtRHnsp5cAoVm8wm+L3wHNOhd31FoOvK7gT6Y1GTnQep
bqQoWl14+bkZ0/wfaKoxmvEWhBQOpM1Ab3djkawdhIU6GfjObUscDyG2X+cKlspJPmxFL81jh3cu
TJ4Yzd88wJYAhbwnlDGXtN9vbk+qD0SL0Nihujuw1q+/rmZSNc84TM5q0eMH3JdU/mv5BQs6F4lV
TAbvz87NEmY42Oyc0wRjBNbT47w7MyNSBQ/PEJ8UupHABcdk1ytQrRy8ZndWkFYbLt144by8CcWm
Qa3pnObShkg/e0d8jUi7HQbtqMSsqU1DNq2TYeEaemvLX314hOHZlVOhwHIR/529G3mrlalq7p6i
Su4pk1DWTtH9kKumecDoZOPgkJP4+675gxxapjxgzHVCI0Rk2Ar1+ZMCPQad99/9RI8t5M7Mv3jo
6xthy5/GwsNqH8wJe5qol8PLAgs0TxNRkR8LKGanmsYB4jDtqz2Wcj/lQZ/Bq0WHOETDcCjdVyR9
zcc2iaZAxaN3hbtLSqlftQ+h61gP99fH7WmDPzufi69FvmxRIpstEB1OQT8MaLTSTd/5pRceIKWH
DyWW2GpgRQcjpxtMyoDukirl3tXYVUYXNPsavBJyww6UObdk0uoBdQ+6kRdgV+P+/mPe7BqD+40j
fwIoTgWbaXbfLWPDz8taCzTxOtCa3yXpL7++VNjLwbLrloi8t1cqORWBxpsMBO3F+cFm4PpKtEge
lyuOdSoz42SHuKsWsiVs9HP7MbAq8TTFu0bmyCcr0NQVjYRfehNicEe/cXf/5W+zPZPkYeozTURW
jozZN3LGxiUEEe65MSp3D81jhBSGf/aB1lH42oxd+Fy27ndHmGLfOU65tTN8czemqfMN4RfscZf0
1p5ZVJ8dEEG/c5S4RkhSdVlscbLEyN51/oIO1pZ0iW4+Gw9OCZEeDJU21MFnO9SI8nHUsDo+4ya8
HfuJYSayCw06rgsaQPen6aPBgEhSyyIImQa8XiPAsXzsxkzI8FE0HC1M2NZeSrexttg6+H6LhfFu
djQvR/HFME3AQ3gBzF6uTlmACdSq8ziJDeTChZ7Vqkun3IejsAonMwXVBR93/VZJYuWFU1rGWTgO
gmJ5AQDHxS/4/ty9VamuzlJOACqAXKOqOZXoZksMXLKMY6W3zwmqekdVqZsvGPB0m6bqzFdHT7HG
0xMyDIk8/qqqItxywTba204BGbNttEbDWdmw2nNGcAKzNRi8v3Y92N+cofI+dU2JHh36WBZ0FQJW
VEko35DFqVDc2r50tgKJthc7SqIvAKvB+IR9VUHYI6U/DD4cHxN0K6A5iIF4kLtm8iBLZyJ68Pc1
kMkcPccWgjxlXBjRpSjXoy8ChGStVlPWso3FhgaJxwUI1jHKLXaIptRbBB60nWfEgMxzPB19JJpi
b6Nwbfm7+xN8szi5qSbToQmkyo04j43JWsagyV31bIQp3BcAt6s6rwyeKo6AvoFLuT+efhMVAWAX
AOoJjQiWnfkdXCdm1NZxP560FnV4+7vW6j/qxjki6wgeGIa5fCycH1kwvHZxhLMcrEYZQ+AN0XpZ
UzDdCh1feNhwiv2nav7GKMO07GFf0BfGBbOIdzVd5dBTNrG46PQoIhk85TSSUop2ifLFaQdcNS3t
0pTuLtNSNEuUTd0t9MdvkoHpLen/OWDCKRzOiRANwXundvl4aoaWTF+U1bH34Y6HY/v5/oR+OBKc
hP81RmjtXu9DVFCC1gmM8dRKe/iHJvcTKzuFzVMvyWTeNu54KQrKJLmwPKBCzA4yEIFYBrjFiBNM
D/rR+F3F8cWxAAJmbXUI20xfGUP9Nyy9fQD/M5bxueNSjpB6zR0K+GqxsJhmUm/UZacn4lIkjhRT
wDVVBN5dv5EQiDWqwXgKKhvn1EYYD+i7o69eG56/Ai6Xb0uBPD+28s5Rtgm9GuuxSqAHYE+XbmyN
aklr5c6Lredik3VxudBwvzklHeoRuPcQWvOMnMvXD5ipJH92ZmsnVEPlg+kURIBRdb6/BGYSc9M0
gMJjI/Nl6JMYE2Xo/TS0nVvDdhDqKSLv22miQ4xgcGPzoSMWxZrFc743mXvWM1ccrDjs1x4sTziU
Lh3HMECPvs4b+xnH5X+7YEJEhfiqo6Gk4ZWoGMn2/tO+IVCujnSiTb4Vly/nOfH2rFgUSSPXjADB
ENviFmxdGeKaGZq7RBtFQeZRxXgNKsNz6MfVKscZYk8GH5z7tAy+er5enmMXLb9ELy1OKbB0Wp9G
PipBbrnSymbADrdyH0atgYBHg32VhTay5o2t2KhWp7xSZlA2U2N11RhZsscweOemSfU7EhX2bkBB
vAdUhP1NWg/1PnVjtGm0Dt7NgOsKZQTxwDpH5aiW5abHEfeR5uOfZAibfZvr9adw6JydEgYXByk9
FmKuhT+6XnVPNQa9Oxr6/dZrzRdu7WOlS5RklaRb2BUzVb+35QD7A++ht+STCO16OeRRiX+lXvcn
C+ktSH5m7V/8Go9GRChB2ENf7qvhK9RC74Xuu30KDWN4Aj4YntGjc056TtbZJHa4LwKc6EbdzZ7q
JoA7gYfsSw6+5GnwIvuPoSX6hoI/CqtKXh1cqq8LC/v2rqCRQPDPL5A/lDuuX6S1eqjPQdCdSrPT
tkFHIsLybfdlqql/WF2/izr0klU9tPUu6kttCZsy7ZvZSoV9rWkGVmyTEdZspSYFPY5KTdqTkNL+
qikVuGe7dx77joiUAGTYazIsvjSmX/2oFLKUpi83leZ1kOlxhL2/b95a67OngQEF5MrmwAN4Ozvs
Bl8XbZPX9gm6nHxQrQKcqzOayFv1qB44jdrydDV6Y7LVKbXL6mfSZM1vrYmHVxoO1We99ZBLJzh8
lqWKHS9I9qcBD+EXpUqSE75fEdK5egLlVU029Kblrh4lvtW9T2rjDnCPc9Q6MIk2SqwKw9r6AQA8
+ISdLY7w91/2JiyZ0Jqg0InOqaXdtH4z3afkWTpYj2p5uZNJJU9gbiT0cENbl0VXLlQGbtNgd+ox
U4YEYwzu5k2c/t1N0oGtzzWROifNU6qdnafjDxII/xnV/+rURKW6kaXW7Fj97d7ox2Jdxkb7bxNg
sQ0Kr9xyoiIfNMBOuz8RNxcIBQQa4PSlwQHdZipDq0sj9ald5gVNzjbKrIdcoBN2f5SbIIKuyZRs
TxpRLPc5pknXUqRtw9E9uaJ+bjOhfK0FvvMZkl3/n4HIFA0SFPiosx0lk8CM28ByT0nbpM+Wjd6g
7aEHl1dCLqTmt9kpLwWYb+q2vxXJp6l990mRHdMHR6CLrbRD8m+aSv1CDqp+t8qkOrlyDI7xEH7T
lbjY9EU2BYiJ+8lXB8x5x6T6oSgKUoRBbh2GZEBisFTkNytT2kNHEt6iNAILPUHZ+s/9GZp28dUu
f2Pi0trGFQ8Ryrnz49DEDpo6tXNSUwQVelWrECnUxcRsbDvUiAb3WTHT4ctYRMHCzXxTk2PoCbI9
UZhg8br69YS1mRmQ6EXuCXFeuVW7V7u31U2HLExZIxMbDd5S9emjl7XZ6lORB2z//EgrTT/Uo0hx
TuxONGFaiO9tnvovfFZkUqHBBUeH3lKNHXy/VGG6TS15XWroUJVB2ag8xfXr9qV0gyirnFONxfUn
NS27lR40aJSXTvYctY22CyvP3Q0IVeA54Tjjxoy1bJ2isrwL+4KwwS/aY4fKz7AqBvUH5CFoMqE1
ouwwNglpZIGeRjlCPWww5MI0FxlKUwbtRou5tQJvUMqNGZjWdoQxeajrwH5jJOAc0iCYhdxTvGur
cjgpdY/Zk6YimSiVul1lORpebaIYqzx03RErizREyTMMH4NxzNfmCE3XwMgKF+X8Qfpt/SzdCJHL
ojNQ7RdwNBKnH9ZWo+qf7y/e20iUrQ3mHVqhA2eY7Xc9pxJxsDBusCzNFB2VjrCFNFgk1XOYjLaO
SJdAuYSpfSKm/1LUsbaWNarBCPC0D8SKn0IES1HSTlsIow04AS/pqmfbM8It0s5LYIXbQ49nBaMA
9pHCGv5p18+qtRa+72FM9yuutJ+ek271EfK0j+L8/Vm5vcxoQkxOgVN7iB9nFzeCHTm4n1o/aeOZ
YBWQamfbh1rknwdLWwiZbu8LBpiAo9yZgNXmB6yd9Vmgx6Z+Ai2HbFqFzGXS9srmP78RlzMfiVI6
EJw50MfqhUEXQdFPxSCIv9pG3cZJ8Csw2nxleyAP7g/3wUuBZae1z1EOAmdufVAgcFo4Bn3KERuX
CnV9/L9XXtcsfKdbiCFFWt4LO1KHy8l4cy56d2MMWdk1FvnBCaOFHwhGA6DHiSJcVSrWQ6qVP4VD
L3djH5dbWSXGRQTRp/tv+hZnXB//9PQmmAgRPLgmdbYo474eOw3NtlM94hmgJ3F3mLTUz7XpXYBT
DN9h5HElmGUWf9Vyq0AqBXVaF4p1Iwf9GQeif0Jz6J5hMDRPxdChzFmrzl53omzn5l519jUM6oLR
aB+8uKNw11ZPQ2wgHFtCiK5EvnbaBGcmqDkxgO1sa4OjWZVQhTc4gwSPMtWypdhrOmhn76xjykoA
RnUbLYppo76b9jIYitJ1G+MUJo21Gm27P8YZIZaOEtnJt53in1Jxz1SkOPHoFABr0Oz2+/2Jv0k1
iAbg7xFqkURDTp3Nuxn4FKUTXT/hVp+hvmU21KUT4ylLnAYdlPpnbdbpDrTyCZ0vfX9/8A9OIt3E
QpQLEBgBPfPrCcg0IcPOzvVTHJhH0dYC9Z5Ue26MEkjy/aE+2Epk3piJIiSBqMS8GK3ZaEwpMnNO
WTeEv3w3/VG0gbqwij/aSHxG4kguWAoTbyqY776oYuWqouiMog8WBJu4U0A4cvvREZ1aSJU82kqb
tasqtfdm4v1BlkwsVI5vQws0NgGlsJkFoaY5izQjqehOoyfuqfPtozCGFzEkycWiar0eiiw5upIr
MUHC+D/P72TqSb2HeHpSYrn+lGNdhYgeEuBmSaTt8BVAVDtXluL1D74ifGBsSEFEOy4Y4etREi3B
8ajx3JMC8fQch+pR1/r4cv9VPsiJoIexvyce/NQvmU2h2fhu1fQWYsmxfqZLiIoVBJ5H/FryY24Z
xaueGcOzYbdfpd+rFzNIzB3O0dUuNtLuIbL9+rEx64UL7najCkqqk1OFoMGB0Oj1qxfaQM8IXNap
NYYfSlvVT7KAPui52aR7hcTuWrc62OGSI+hR8Qxn4S66XVfcri7D67Dnmf/psn+3tEtHxX5MI6sw
vHp47NIuQ0ET8W49uhTVplRSBOtsdwnaNH3Q6yMSjgCB1dRvQY1gfjPFQYj1VqEhKTpm3+KoBW6G
cETWyVdatz91pW0XjqS3Yu5sRJTup8arC7WZVXb9nlEbaX5VKuOJ2KzZD6UZ7nMXjUzgm+WzhmyW
7ZTakyFDvAL1Ltk6KBZuOnAMaxr3zVIl5oP3h55CnsC5BeVsnhWpSt6RoHI8N3lqblXJJbXCxij5
EdFZearSIT/VKTKsqusryBc062GMNm7fAzWCQK5/NVS0bIQ3JtvCUDE803VKSTr3+n8+XgVkdZ6P
QIWDb07wlWFSqoUgpkRI1zpbbvocN02wsAVuES44EbDEJ763boJ/nn0bQMeN1OiWnfwsQU8bxfVg
LVES3yVD/RRESbox6xHfjUYVO1dvPlVj3lBJ9dy/CyfEB5+F6xJFYxbmFA7OMkZPGRrCWEU7dYMW
PfhyzB5ywyQBooQkMYlTcuOHFwztxkqbaB9X9nAOdcQtoQ9+r/zceXZzFGPI+UrSmiEtkgdfJMmj
2yxl1benBqGFCseMCjkYkHmsb9HwrRSpYcuLn+Qfv0KoKGu1DYLwq0G3D0Evv8RaNf7I0JhaWBJv
xZPrncTY1A/ps00N5zmyRmlGvK3c3jq5rlxREznWhZ4jG4x0lYI98e8y+bdo+98ZtnEA1B6wc3h0
KEis0pE4DzqL6zz08hm3nxXym9JCVAB3w8ps/yiu+XD/g94GIqxdxBaA0CJ2Rd3ketMHQQY20A+M
l8Ax/qZtmL8ksZ9vXKMNFka6zYmm7AEG/BTuwLsU1yOpvqyUJO/0l1wbjF2hJ/qui+1sWwG42E6J
+0I4cNu8YiwkpMDeEGW6MAeuBzTVmoZIHesvZYdYh6Mmxh5VVji9YWz9FqlrPloF2rLdFO+bkcNv
XrClJGJ8jq1A+eE70t6VLfLOmbSWgoYbdS9qPRDFqUWwQCbI0OxSUzjds0HHNdr3XgAF5GW+zYbg
d2B8UxJcpRA4aiMLzcYUawqkKBG+WUXiV22OF8uvnirlYDloC31WlE++kvfoh76U4jl0LlYL4hZ/
1S7UN6VLbxy5pR4Ubl8d6mzfIrG+sNg/iPx4E6JoG912Qoa5vjnJ/Zha/KLAFnwNsPDALw+F21o2
+cX3nAgbUsX71mA7uUYBKt9XubLAsLk9k8gk0KOiYfCWK85WFmpbwvWlJU5WF2rHPFYuie5um854
1toCtF/Yfbm/ad5yg/kGZ1UBfAbsh77ALCTwtdoqg94nGzYx0UVEv6VREZjIVlbVNmpeHdD+Bnqk
nRruxgGp2wBopJU9JEX21UfWvhhfeweJXhM15WNmeCup5Kehx7w0WOOFfoj1NVzySY/59f6Tf3CR
MFfwpjhGBFhJd8rM3gUzhZrZaRDp4kRa3b8ESRa9+m0vT3ZeaWvuMi545Fm3GFhgnlUZ5tYLBYrh
I0D0+09ifHBAU+BhG7BByX3nV1ovwtRpgwRTMjGCOzCeJPaEeSLOUdht3ehVk5cEvxBHCQ7FUD+w
iUAKDFvFLLbUjM5usBOBcm7zr73yCHLSLL9KZV9i7tA6v0P1xUS/Lj/rUfbZ8otD4aaHzhZfw/TB
UnFUd/yTjX61VNELpTqHZcnKDwBC1NFvD2HTQowXOPWf8C6mgFfTBxkV+2vauM+TcgCpyxKHf2bZ
QAeP2i9B16TpQoUFsvH1d7GQWze1vFVPJdpMhsKxP3orK/pH6TuEkidq7nlAQzZ8rGg24u6mh6dW
Owb931H/p8emxW9PVNP6Ltjlk9sVTOosVR8aR/+BFp61stP4gp7DaUx3df0lQ1ZINQ/3P+gHyQPi
EjAjSDE52nAUuX4FdGNQbyub8WRgj3wMFIHkAdniOcnxEwlHEe9llXXPTebJvaqUHmD0KBlW8Kmb
jWKq8ZPdxs1D4LfOElnhNnkCwEAkyUmLcJ31Jmv3btF3baQPOYjgU1+Hj7KqcVOyOvOgObGD+LWt
UNxN6h8EogOOLVb7G7eFcGeOUl25bvY585L+W1tWC4fIRwcnTV+4taAYaFy8bZD3T9ULz5AxlDZi
Ie2xMsR3wtvgQdKlv7RJEO4tq1S2einAqFFpfrQDfUnO8Pb2p/ShseZgIjM1kzXW+9OgVVxpZjr4
Dl+PDhoyAWAEYGw9jUGwFGjc0v6nMgtFPXIaB3LAnDFiesj2tTWWTZUztI+obR1Ho4gfTWhrz36E
El3RQZMpUzX47gOmrUEBJSzYNhifuIVRNpYxt2Kuhw3+pUL7iXGwfRClb13UYbSf9dBTF+6V27Y6
pQSWNNgljnkkymfT02hR6BSF258aNXmEVtGfwprG9ypQBfXA0FzFnNArq7eNS6UOwZMa0jj33LB/
rNvIf0SIEOMaJ0B+ukz6k5ZI56UzbfSz7PpYRkGxJYPa+z6G835aROemVn6hE68tdRQ/irwM4IjI
iRHkARi5/spJMxqA2Br9RZaYNGu+twHGc2pHvVm7ubF0rvOfXV+NRF3kyfSxgDzZ88AG6J4TmEWh
v/RKo60LRbc3RVX+uX/W3K5bWD+0izlTyHq40K7fKJKDzIGixieMWNNT4VSvQ+iaz2OU/+fcfxqI
Fil1LZNLc1ang/nutYZAM9n2lfTgFu2/Zew+yg53tE6LjimxP+5FyX+WcQKubtIMhLwCVJbVd/1+
beZFrlST7BTarv9VH83vYgg+G/hhrFrXafApyLzd/Sm9PSOnIeEB6LBmyAdmF5AHK9tOxjo7Kb5j
HZH9EcfaXAJH3UZqEwKQ/JVsA76oPYvU1E5vE1Q+iHWAfmxlPTjUXDM5yW2LVS9Ev1LiNlrYxreB
hkWVFYUc6Gokg3PAo+2kvheOdn5KB7PbcwUrr1VuNC+ldH7iUXKkPa5Rg9aHY+ZR4ljYD7fcAL7l
++Gnx3t3zIe2VEYZVflpVPHKSS5e/KyAyupad6t3zYai4mcvaQ8GcPes+ZU5LcU0tIPK9FMhaxpl
Xwpi96jeYxzZYhdHWf2Hk5dn1w8znCheAxzP/vtKIN9CzY2mPQSqaaW8e2BXTdPcGcKCgjFSzbXn
iq3j4tdyf5SPlgIdF/IfrkAO19nOUtX/4+y8muPG0jT9VzrqHr3wZmJ6LhKJdDQgRUqidIOgJAo4
8N79+n3Ant1RZjIyt/aiokolUQc4OOYzr4EibURyiQxOEu5x5WZykvwLVjvIqsdd/WDN+rU44IMx
kS6CPc5xbvNyJ59CrSazmU0j85f2vgn6VTeaT4aUrYU2eXEVuDUiyl3/A3GJ+7h8yhz7U9FLLpf3
QR2yB12Ltjna6Zcn4vx0BpewoI1YmgD5Tiu741xMXZkouR8Xw9fWtAoqIrK5n/UMVY2qvJoWn08C
CDxOZ8IhejAcbMeft1TrSvDOnZ/2ev41SdNwU1f2/EVMKpArVcBNT/V4uE8aNdi3uvMpZ0N/zkVF
NGShM1gHi72jY4bap6zNxT4urfk1c4zo+fK8fJCqLAB6Dl7iI8STzJPDohAGQLC6REuc4GXXWGpw
2w6a2bi6mbyMTvsQ5M2mLijxrRTJzD9Xs1G5BfnGlTvg/AOR2HJzEtGCSaMWeTxhsa2EQ9qAXpRr
xEk1aZA2XeNU26I06BYqxXSlcHFeb2Y8go7lqKRHfdqYAnFYxQWULF/0YYKeV1V6RmvHd1mtb1p7
VG6LAV2BTmCQdGXGl3jm+O4Gg0JDFAze0kHRT/akas2aZGPI4ydCxuomb9RtPxnSIWhgeGTtID1G
4QhlqMRgvIHS+03wu2AkhOHPQdmsh8y5JpfzwWolPwQIBSiKRfCeN/1xGCVaPcoZTRs/a1VzRyQb
HAyjytd06YpvgG0dr0/Hb5fn4fwq5K4AE7MUng0ks05u33YKh6oQY08hnJQUNxsL2y40zy6Pch7D
gFR6J4kgd0r/cfn9P94sxg4nrtO68hHLaMAPZs3WVkr5cY4ccaXf+tELoQaA7PNCguMbHw9Vtmk1
2XZQ+qMgbgjAtFATqucr9+x7S+J4+SzUX+AVHK7M26mCFXxQ0plcDu7jhi60OaX5ngDqNs8M01Ub
UXllYfwoJ3286dGRe3NaKO2aRYad1gnMDboInpRiTGga8+tIZLQZVAy0oNBraAngEUL3O/Mmqdd/
/t0vwboiLYEwDPaTmuHx9NRma00AKIJ7nHio0yTw9gozb7ZDTfn28lAfJH0EIUtAKfPtOfJPPkWT
oeYLHKbyoXq8tmR5n0SNCcyQhFjLCvxuUk7unSZLNO9tfBo7u22uLLxliD8/k6YsfTQMG9BOoKhw
+rrt2Fl1brTtPfVOHJlsEXrCmXDislOxG5JC7Hqjafw+0m6LPg2viY+d8fw0lJyWE4Z+JntLP0Vh
iUlYorQH675D8vlmsFVsCatwMwaL1Jsce3nMro40fSY3T76Jzgz2Ug/9ryXf+FRKPe5NaRVhBqS+
jEE+7AqhdN7lz3R66iBmChqOtttSzeBSXjbUH3vTCUM4I5MuHnqn+hUNg0HNxa73soE1plYDmNVE
3r1cHvOs/7YMSiGVGJWAk3+dDBrmiJ4XqYgfMk0Pn4YQeyM47CjIpLQ87RHuNXKq0U7SMGkeGym/
Ras8cxNzLg08scprCcHptff+OOoClVuiE7Kt4znogBIAybOxl5OcH7HavmSasU1tdmReFf2VNbm8
29GaXN79j8FOtiA5s6Bcb4kHvRP2TZC0AUgBtHIvT/H5K0FcXFq5BLcE5Wc3q9KH6jT24kFtncUf
MSAH4Su79TiaO4WM8spuPz3iKXMoABcJY9hpKPOcHPEq9RwR5LzVEBo/ZkNP9kbS4tU54al1+c0+
HGnp35CicnOdnvCFLpG/daN4wKXDxp0L7a5VOvbavCJ5jN3Lg50d9O/vRdQL9G+5UuST9xoSmJwc
8bAHlNYttXij2Uv3SiAhOIzj7M5B96lMQB1RDoeJg81sOO1k7MbKLLmb5gl+BUXxlASGwGaFrMom
1PBCC7WDCJMrQf9pNLU860I41xdAHvf5ybMio2cFsemIh6icVAgguf1pbtXcK3t0KAoZ2+NiMgJP
L8dreedH34RGl4GUI9ksfcDjDZQndl3nAyOLzNBXShdrNyINglUo6/mVHOJ8+ywHFhKwnOoI7FvL
efbHeSXN5mTUAhmuSFiZO2CN4ErOMFz57h+Osmj5s8yIEk/bmkGEIXzc471YwmukWZAQhsEk3Fxe
XR9t0gXqgvnGEkmcMnVNRA6hKA7iIXCC+zQMer+mJnuopGG8F+io7f9/hlt4uihd4KByciED3MFd
pGSPQvNAiNT8TYhZeY5k/1BTdfQuD3Z+r/CdqI/TJ8NxgEjs+Dsht6qW8ShzzI34to1x9FbJFVJd
XTxs08x+iNXm5+URzxehhtQCE/leYQb1ejxiP6tl1OkDbXDdBFecjvUG6c9u1WvVcOV0Pat0EKAp
EHcodnDALjDr47GS3oBQlasGkA1tozZYg1MFXY+4Oa6toT1IQyut7cj+YRRPaqjuRnGX6g/F+DnK
HpoayKF+UMAwqxHlUBwNhYRPY23ln5WFF64M7cZONZSkiiuPfZZn8tjU96hVLjJ9AHyWZf/H5hlK
YY4O6aWf4EiD4Z42rNEpJ3aNYnudVEb5NUYxcGW2rXmvyH1/6BVUXmLLaa+s/A++FUkOtFxSD4NQ
4ORbGXVbm3GCOHcrWuVmac3vRknAaQW8feWll3c6vm+txUEAmAKHE2nISbUPGX+jcjJp9PMoRLEJ
1cDNKNf518uL73wrH49y8kJFWGIgGIQTZUwbbLqmYuBgK9tEo6kVhOX28mjvHcPTl1r8zqCmW4gl
vMfef3xIRUJ4x66byQ9zZSM1wXNpq4GbNJAKIzwBDtXwDU/V2065zeMHczjE1Sc8VafYN4JbdfwZ
2r4RP6hYHWaT21W9W5oPwOT8tHxtkh9NfciGX2GLV6aMAM9GVX/Z84+5Q8oejwHHo+Sy6oJvA/Li
k3NwbPRccLvMX9ryIRxvhfNjcLDjNmsY17tYil1HedKMR2l+lmWPzFYaHlsHvbB4a1S/nX4/KF+Q
zV8s7jHfWFnRb8lxC4xP+3hnLjpDP/Lw6yAlqzz+ST89iaCwNK+WeMvz3xkMeTvAsBeZ2OagqF9L
597uQECp6xwpYQn8tpXusT1ZXZ7/s9yGYBnU2KJiTF2e8sHJ/kcMQYwRuRTowY4WZecoX5DhN362
OEzfVGoUIg+fKXvoEvptAaxvhe6udc3Q5T1MPlkFpBULWpDIHYXvZZf9sQqyZLQhcwWD39b4ewr5
EJe7yWhfsZCgUBSlbzQB0/WcGj8VO8aA+zXGdNbJVx1AnArPOu3Qi/k2bV7s8desvDnKLrXhc0j3
nf4qgawo5vIuKW7GdhMX1le9UB+N7NUa6R6jjOFStrtyKpwHMECEyU1pdnDlnlF9DTmKrMFMNV8V
8K+16FmicuoKSDobPTfyGzT7V5pTGVeGPWvnau9tOvCgiwsbIIeTkFypciTOjHHyO52PFFtNtR1n
xC9TI2i3egwiD+3hXnkRWrBtszx9SjrNuBNFWj4kRa/ftV0XuCbQ2L99YVOWwZcPvVEwzWfAyCJJ
jCiNQ9lvEKQtEK/e6H1uu9TMVtUCRLu8qM8PSkxeOEso+2nOggA9Xk2ynYXyJApGQ/J2M5VdDgF2
vAaGOGuOMtnc0hz9i4QmgscnW8eCnqsqpQqtPZP2ASdyuwfKvErTpz7LWIN9RCvNwHtICt04BJ05
Kz/iIP9pFqW2yuvmCa3RbZ2kbj/Cuddmq74SuZwf5QuzjludugWJ02k2KGJ+u52QNyhLY0Dia/ER
dyThBngZPdFi0X5fnvfzu5C/kKlHyhQkMrDu43lHeKMyKY3LvirBzG6dqMGxtRg9zbwWO3+wv2Dp
c1EZNBIXesvxSDOmtpEUAluwkDtbhwJYI7TfbhVE820YbSmqBT8Ho/t8+f3OqyB8cWIOUESArQGA
LRP+xzGlZQXYoiid/QF2+JcMkOINra8CwX1l8nMK2n6UV7jJB+T4uiT9LFoJ7SoxlW6rhUApyPO2
PYzUvQkDfiWndY9d1JB8v/yY5wGrzX3KSUAtZMH1n8QJAnePeGpMtDu0oIDY1SiPedWY96WOJ/Eg
jNjTerzhLw/6wbenCAICGdw12cwpUiBHyq0OBoUvQsY8j4pNtRs/CKAA/ZVVdoYRZN/BNAcBCfWG
9OlUyHGSJmBatgNmRY3NtdLL5kNaz5/TMplBXDqt/jY1aHQ5ZfpIB2Bl4kv5rXSMcaujq/itHpNn
LezrTd9q2t+O0OClmORyPB7VilMKmZpmddSMZe3T2gjRRjKkVTmW2ZXj7aNluHT63u+W5TufLMO0
KgHOGFXti2YGVZRG042NgN9KgTp412qSvonHypPVVmwIRMy1sAakwPPaRytC8wBl5Zuik79BO5vd
dHFgmZJxvPaQ54fwooBFGwCOBTv0FAtutSrS3EZd+hE0sM+6MZT3sx2/ZKNwXow6Su5i03pVnKz9
JFm9ft9YogPg2fSPiFN/jQVO70Ylp9euhjN1Lm1RzqOkQBOTD0S58HgL220HNNzsCr/tXgQ6ZAc1
qOuDnhrDS56D5MlDB25mMBm3Mx5BDy2mMJ6cldFLJw+HIbvmPPnRLLFc4OaB74NTdvI4XYv5TdfQ
UU3DqHwWTYF9dZ7M3uXN+dEo5K7UfaBiwB1Wj1+6A8PdVsDsfcvOottuFqj+mtM1y41l2R0HcSDD
Fm4WjdpF5uXk3ElTUA5yVVQQ8cmHIFNWXmUb89qUIkD2Y/w3GyTLl2QsatEEjhpA1uOXGgy7nMdS
LXzcxdobuZMJAAfrSh/x/FjjnKHJS9yyWLGcbjW1lUMyb7NEpCMMIZY3j8WopD8dFBgvf6KPFiZl
p6WFxX5ZZM+OX0dV5shKJafxucgQ8eiUYKda8daMm2lboAnxq6zVnWjb6Xs/TsIF5tq5naolKEVr
z7GVX9MnO8PLMr/LGQtJmHmGx3AS3pQtGIwYA1e/iYZdpxsrOy6R6cLUN4DMnCWyW2SD9hSxY9aF
I3tyOzjrWe66r/guLsxP3Slo1hfDyonQrXFQ373lZxeX+bb34gFBXO5Go/9uZ3G3Qlpyeu5bR943
BU6FctrW8yrSBPC5NNN+XJ7sJTw4Wql0cwhPFjg3PVM+7vFcl904o/Y5yb7cAF/Ro1kgBVg4h05B
JyTLbLHvQWM+F0op9kKW5it35fm35lxELo1Gub4Q306LcnYa1c4cp4qfjlnyHNjOrozncRek2gak
JWj3vgm2yH19z8s4cY2iN9cWdg7qjF3eNA/5lSbg2SLncRbGEm12rAjOXGxCxWxpLmWKT/M+PaRq
GN1O0P9eqyy4lm+enUTLUPQbId2xvpC/OZ75oIvayXAKhepCMT9IhtW4o0qP/PL3PQsPGcXGpZWa
DEwJmCTHo0AtSCPk7WV/IQe7qdpmO61QBvTGptFna9VPlWH0XoXg+pVr74wjwJVHUZcMlroaNIHT
0jVg8aq3nbbxsU7GVi5LmhcJl5D1mA3qTdUq086KjK+5DBAxLkKwk1j9+VMX2U+ThaUszeQe65Aw
eEoRG9+VPb66RV19B7P+QJYur5TEaQ+TM2a+FDXc45RlfuvpwjdBIFHdlchmbbQRV9ahlDYlCIl1
mhvSN9om6mbCsvXKUj6LNXldqrCQVfmHZslJIJ4Wwulxl6bzWNXIolK/Wlszfp/xpGAUoDkdulZW
cq1otBztx/uXUZcWDVBCXIHO3DSt2U6yXm98VP62oDqs5otBBVAqeyDSXkdsXemJqxbbrH5GF2c1
DIcWMoaUv4Qx2PDsMWya9XLMlrpOrfMxGBCMUMtF/2wnxXhZOa/loG6SNl6nxX0bSTggbJBvjjq6
H0q2KwMNK0uEdkTr2nrihSrTH6F7eAfnPEwMV2qLddQPm9iKNzDxdlY6ePBw16jhZcATohrJzzza
jXruNXG6XgLFFFHElB8LMKodd60eAvgErgK+2PY0o97kNsbT/DscZOyW7Y2einUg7UFvb1NLcZPw
h8zTjPq2U9VtE0zbjBoJAlJ1H8VcjFDjL++x8/SXAgf9MYu8cqkbn7akc7OR6VXVsh9086qU5n6V
YDKIdptzK2lT6E/M1nYEzbRWzbSG+9LMCFAm1WEyrd+SVhX71MitdUCLwsUYOvQkGAfrpra1O9K3
a6LCZ5oXoMmR/aLUxZrh6D812nASO1CkVKXEZLTFLi9FdYtKq0LRcJBu9DlU7iM5FasISLcy2Lon
123gNamm3OAx/Q2Ig59btMgXMZnKnZN42ASakz9o2Xzt5j0/I8EY0OKnzEvXgT7k8ellznqrNRNY
qZJqwXrKxnAzqVb1ePn7fTTKQlqgWUPgSev6eBSnlI0eYmAH1c/GSqxACNeUUWi7PMoHVx3RDIg1
pJGWkthpUFh3eRTIWtM9YINkHeiEfVPxQljVmfo2yvD5ND3D97HfUpdzk7pBwMaKZ2eVhYm4YX6V
9ZXnWSbv+OgADkabnCQNlC7SDcevXWS1UYdSUj7UTq65WpEMvp2j2p2L0NiIKnrFo7j3BgB+bl4Q
emFgb7kiaZ8uP8f57C8wDuYDkWvo56fTYohwjPF9yR9mx3p19BhHtVAurlyDZ4PoQOFxv0DGiR7z
WZMkd5oQs49Y8mdEN2/hI1L9a8biyml8FkwtoyBryOKHoEQCcDyjsWCZasok+ZJezF6b9qXXmUW/
c0pwELYdxZtODOZemmxrCz5QuhKhv2shHH1RPMsAhi7y5JRnqHsej6+pc67FxmDcG4NAjB171pUy
4lZTFVG4JsXTYWhRJ1w5ggq+PaGeJrJfk9NrK5GkD1qDVFmjJpOLIM7XuO8BEoVSj71ibakPoxNb
O5u2803S9MNqwvDdu7wQzi5Qsj84XQh74Tmz6AAfP30xZlnbtkbiJ1mlrKk+5fCpYgpGQ7utFbE3
RSdf25Nn1yeCM9zVi5Ysn4wvdzxmrY8100iLJ8NFyW2xM3kYYqRDrLHQf1pCE/uxoDatzLNxhx8G
PpeBWe6bWdjbCXlH9/IMnEWf1CbZBItmKWpj1HaOn8ZBYz8oxVzCtbBxWzGE9rVCUPi3NEn6ld1/
viFonKnY6NKoAyt5uuui0dCDRAKuUEl5sqHsAFwJGcUro5xFn8waKF1YKMtXpa1y/EId/IaJ2kXs
B1aXb+IIH9QE+bINMufhlyobxNekCKJNTdvrysjnbVEEwTAOxXULnuOSRR4PnYxDoHdmW/rd0Brr
MZK7OxwYYvwH402hj8kmhNe5qtOo2Ft4HPSINbpxrvc/Ln/S8yNhETfiwgVAQxH+FC0WWINOr6bJ
fMMAJ4KkSLttDctV4ml4LONpQgadBk+hD0gsB416ZRbOtxRJFRL5gCffRT5OYtJBxSVilofMh1oT
rXIIU1u9M/o1O/BT3Ce2lyvxNU+185oc4AfOH1smq6HGclqRRg51RuTLVu+5uHSPALX0iPTKbN0m
evgtlORsF8kzBP8CydMVZZ9oVYwdcuyhmdzlZaK6RTuXNB81+btRdmz6pEy0Gy2Vnb+73xZmNZIY
sKtpuAIrP14j8Zz3djmO8r0uqZ/pkvdUnHS0e4L+yvVz9h3AZ5AEAW+hTAune9mNf1TLpQy8RFkw
0Cz5VpZ9s7CdzAukJ+o6+RJkwbVe8vL3HV0Ey3h0HpYC1Hvt8Xi8udbzmla/fA/1tF1F1ihcM0zT
K291dlwtoyAZTa5D+Znq6/EoeZIGiMUN8r0kZehg4w23VzmxV5TZ5ysVrvPgibF0qCzvXDYOkpOj
sRyFkmVzI99HpvqkLcBazF0SVwcR9aZ3Y7/tG/kuKNUnYTYrFZx9tUrq0NmGGd3SfLR/Xd7W7yrV
pzOsg3MgpKC5QOh4/O5aZ9didCr53g7LaZ2bUeAhBRIflELrVqkcONtYjpLdHMjx79LEGXMFJzn6
7qizhnJ7mzkehlrNtg6tdoX1eL4JaFVsTTutdihN/hrNNNoBn5S2cmK8BUlSrqtanTimJO3GGJLs
XsxF9FqZwfRSo92+SwvVuOmEbvpV3iou5zn2q3pf3XKROc9K3l1111nO7uMZoIkJOId4AwYb/vHH
M2BZRRx3agm7UOnMtTlAHR965TGJVdcpBgNWMv+7GWp0+zQ7dKtaqq4EDOe9csoKeDURdYEMWsqt
x48QmFashjlcEDWXDpoh3XZa2HhVbY03GVp9hyZKX4e5j29yGQ1BDCZLeAexhtdGkonbNGVCtXBW
tjjT9r/NNtXXQVNj0JxCv4/LcFcT5GxjrmyvIvrxBmWUbxs7Kw+V0FpXlpDed+cJRuU8aeZdHgh9
ZReZdKtoSoXfYs5Zb6HZJPKHy6vvgyMWYRDq5IueD6Ltp+dJNUpl3FUJDJtJkzY6SvSBqTUIbQil
4rgUbXebSU69rpN5lw7zU1ul61TD+lbuG2OfxfRgCQLb4In+p7OmqOF39qBdOV3PDz0eEg4IaRUx
BhfB8dexQ3BUtd1IYMX16tBMEZKJKcyl2AajIup4XDW9Jl+58c5PPiq1NJ0oeTlcfKfKezFWROXC
x/CrMJyf0Ayr7+QovtbiW9b20dpfyEcamMxFDwQBtJN7Ff3mipdAQEFm/auTPnjFOCReO8QVgNKr
HgTnpx9FBZpHhFHU94E0LG/9x/1hm5y0RjopfpyU6HuXjUlNpBubl2LQJa8KapwJNHE/NYq6j7XI
cJMC3XhVGpu1GqfjE7C3a6Hd2dddHgkxL2ILDjYaKsePlDdogFgTSjrIz73wT+amWZn9zApgKqEu
i89TcE2I/ezbvg8Joh3xHvKcd/3cP2YBg+jRnIpA8SdhhG6L7Ok6Hovh75aAUUGiZ7mIvNIkoih+
/GKyjGx1QkPU12sl3Nhzar90SLfvMqnQni7v47PgkMiMYehEMYEwxU52SFwOMbLDyOjJddLdi+Sm
c2qMAB1HSl3EhTTZpcXuqai9HyAJXxn8HCGDyde7eCTVINotp5iIOcHPTJht5g/I322RXgx2iWHV
FCQUBeIm9layN1Tys2xHpdc3qYJLQdF7GUXxVTkYgRuG5nTlSD8P25eHAnbMvCyUwlPOup30Ehd7
lPlC05s9RW15XRSFs03C2lglNI32vax+iozRTeQY1SaR7AI1vVZWPceC8RhURxZ5G9IIEonjRaAB
qcTgZ0j9vFLuJlmEd2htah5RNkAmpSrWKZyOtdPJyXrMMfdOk/xKcHW+v4gqSB1IHqgmnNlkZHOY
cLX0cMQ7/UnXpXDfxqhmSVHZrtHy8lKturalP3hrcFoApOHoyJjk6EvA98cGS5HrbJusSP2pzGtk
WEvnex1JuNG1CaXLwZaBd1A5iKmYsUibymtGhyLB5U1xvsuPH+IkrsioESV13aW+lAhpU5lS7KVF
HH7+26NA7qfHQ4MWEv4pPCxrHUVKsjjy1SECYycr0nrIITFdHuWdjXp8UVCGoWUIbRsRQGquxzMq
Jlmv2imP/NAZ1lzmqyz5kmpiDVdpMxovjvoQG4dW+6IPuWvF+goQ7cpJu/UkYTXc3VvBhB6zwKdQ
XrXiVZ2Tey0/GPpbF+oYxj+p0edgxFUiAXrZDa7dADWp0h2R+cbOh88QoW7tsP9S1t8LPNK8uvyB
2vHf/14QALkDARFwEZyykiH9dGEn1NDHU+XGziQVr4jmasRzVqwEpGADIkRKcCEJnMbbaMyORChV
5CcI1+9KY7LcAIbebnKKTSRZoYdFR+0Oduy4Fli6XZ6qygqAQ3Pli36wOhfWF/hmsLMkcye3Q4Oo
h9OhL+IPfazR3MBsUF4qpJfXzfnmh1vGullOAORqT0/BsnP6UFh56Odz/TzIs/NUNVb7LHFQ4YIi
LFIcFvCnvz0o4TRwEOJ6wFunAX3UAKKKbKSFZrlJ9zNGETcAy/FfCcZNmkj9mkj0mtPp+YuSEjOR
pKrYaUNuP94fjT5GdIXbHFUV8IGGGRtfZHtu13Y+KmuWUXgjqizdXn7RdxuO413JqICTAJqAx0Gl
4nhUJ6OPVk117reOPxeBq0T4GxopimPZqoBhMA+bDo52/jyCwZWH51Qim9O9YNiXwa6kVmUm9223
R7hlZdmPvfiuV45rTtMumXaKhjsN9C+4WVmx0YZoFWtPSnanRfeWQxk4NJpHc1Y2kwxmvUnReGxW
gmvVEdkmaLNtg1Rmr7TrFrlMq0leM4DP3pSCmbVrAItRi1vQUA+7y1OyZEp/zgglCSp0uM1aC/IG
gOTxjFgze1sexPAp53LYVTK+aBVmkDupkDV6c2gotFZveVmnXzsi36O2o6HRul10oxaRGlRST5Fi
tpNFM5dS+gmhTHXVIkD71KXGQ6224R7/FlpoIXMd2FngaTHb2+wGfRe3IMkzc0Iuq89UXHlNcUD/
R3c5hKZNxZFpYd76NGfYbo3Bl8uTddbvQ1qCzN9eZAdZRWdWj+MYJpFem9IjqfcOEZXyUFiS8Mso
bTypNOqd1DXr1JDLtTQQwEyjbHuBLikPsS2c3djicNxRUjcnFbvxXtGeJruv120RJg+ZGqtXlvtZ
oLcgdiDkY07CCUrz42STFZJTdVZfa4+BEpIoqHqzgUhQvIAw/y4FHSpkiBi4shoUd+FsG6vKdDo3
EX23thsr2WCp1Lu4h8d/8woGtkdnb0ljFwYHleLjNZcUs1Q4xag+BkUYebEpNesujIIrlaPTA/t9
FCgy2JvBwadLezzKWKZRPsyLlcYkyg32e2y7qmr3l5fEuwrLn6sYgB/AK6DdIPwI6U/vhT5TUqVN
JeMxVpxqY9b65JYovcKHll9RBjgMiZZ4iZ0+m4tGx9R0Xt7HpTeNiP46dlt7RTYmOyd3lANiK19r
XHxWXfQURSJCKtn+HBvyuO61vDhQZzc5HciAUFapXDVUIi/XrerWCTJjF0Vl7iqzlGwozhquLmcW
yp0tqm/4VLt5pevPdmKmrp5YFfpxdnrl5jrbzkwEs0BHgcOVOPR9Mf4RQ4pymJ0Wm8BHYh3P2KD3
7k5uvxceZf6b0S3uojUUP7/83r6Jp+DKFbYsmZOvsKDrAe4s5UiyxOOPjdByq0Z1qz4C+NzB4tRr
a23qW4V04fL3PiOLvb8mqAsEqSCig/Q+HgnrRTtj96uP5a29NbfJ/bgp98oGpvUq9JSVvMlcbVt+
6T3r0dhaB3mdb8N1tJI2l5/j9P48fQz1+DFGs+tEL1fqIyrBKwMpuNT4rpXbWjWBb15Z46c7iVgZ
XMsSexGZICVy8sq6tlRTItTWRiU37iw7/NLkjnMl+/54ELDTlPW4mE91bwmoqjpIM8DTAjfFQsTC
w0BOXHmV5YI/WifokgCBoNe/SNdx/RxPmzFESLnOZe6bXYh7M1xr5KCLcGHmB2vEMr7TGsgeKjBz
rpTM1xbP+TsuWMJ/V3Moa58y9igOT/BQGb2SExP25FQsGdY148qTUQB7LSgD/HeX9jolPO34HbOU
yk+G8IRPBTfrVjOw411KQv14eQWegiP/PQ41cDRAqIWx54/HQWMkYDfomT/K8biP8nGgU1u4RZFY
XOdKi7loW9ZuHRj12k7QdAUMPz83hhxslR5PujbrixUrofAUre5vpmiKVnMC9buqO3MbluO+i3ZJ
L34MeP25rVLf2GXyBC083hZq+XMyg+RKH/0kGPr3G9EXooe1IKBP5RMmWONBm2uZXznh46RT7q35
TgZE0BUqPmKlh2hUlops/73N/D6uToeIE5yIivbs8UxOACEtNMwpyDSK8TnNUnEoO1K6Vs/CVVpZ
X5vymh30B4sERAoIZQpqvO4pYiHRuUiGSqR+a+nRLphm2001qFHva+R//Rz/I3wrHv69s5r/+k9+
/bMoJ5q3UXvyy//yy7f8qa3f3tq71/I/lx/9v3/0v45/yU/+99+8fm1fj37h5XBHp8furZ4+vTWY
Cr2PyTMsf/L/9Tf/8fb+tzxP5du//vpZdHm7/G3ojeV//fdv7X/96y9kZhYU6B+bYRnjv//A/WvG
zz6LrKil27emffvwJ99em/ZffxFQ/5NCPakZjBlq4Qs6e+Bnlt/R/0lTa4nOiH8WDeC//pEXdRv9
6y/J/uciYMExi0ogjWPK6H/9oym6999z/on8CK1LBNtZZNQN9b/+zzwcfYv/+Tb/yLvsoRB52/zr
r38H9/9zGi7JngGZFk9rlt4ib3dysMeDWRr6LJc3HFX55CIygYlUiIMcbYZyE5ONuqKkrVZSufcC
S6/3c1FHX+UA8dHVjJgUvUxbfqHjHv0a9LZ5dhI1+A2kKtFXlhnFnlLmS9U6SrE5QDQmesCLMjgI
c6iqlYzH8L5w8vkux/wvWmUO1pmFZc07PbfMn2YcZPcdnt1upgMvJHVJN2pHpt9G9Nl0vX40NASm
5VH8rIeuG1e44EjPGDsXrwb6O7+DIuLwGUpHKtxKK9DpE2bI/5lgJtVeNmkwmKbZ/CXoaL+9P0sT
WAnAAI1c2JOHtMRiWZ4fJ4P/GhHfeCysSnqumlHec7jCeKpw7SA3DDuIqXUWFmsjEfOd1VrF7WxZ
IzhMcIe/ZLpk9LmxqnOzwghftBL/MNks7HWTSDKAzKrBii+fq7u4R2nc1eNkWrgrrjRbaoiBvVA/
zUlt3oZNmz23mQoc0iiCb8qo4NRsd9I0ujM61saDGpTzna2TYzixosLoDHV834y888IwlNdlyEck
FnZWJh3pQyw6ercIdVdfFZVUWEI27bkdraxdo/4s7yY6lNVK6bt4E8hV8snoiWRR9er1LwEqrw9D
AtVnNddah5GSPjZfy8w2vsclouBNyZeOxr55VvAo/NoHSbizZqxOEUjIvYC+9V52suBgNTDl1c58
Lltz/m6Yg/5LTLEBF0dojT+axgabCecbfZjxHoXgeTN1+uBbOYxlo8MkflXZiNvJRfTLTiZjr8iD
+o1jNnkYx4XRjLkXzKepVd3QSps1LbXpJgy6LbFrv5kjI7ofAZbegQUoXsawlV+qKJo+izAzH+TF
Crm2+SN6oidfehAykKRlybOtoXc7uW69YlAkT4oy1c0l297q6VTvq3ju3UkyE88Z6/7zmOe+iNEX
m/o+90Qxaq84IAOzjwJ08XvMz3eAd4ND7pgRJNBERjk7yMpvpgOOGA+h6c5A9RQz9i78PtvSsKWn
2rtqy95UtZmu01wnd3Q+kzstrcVjqswYdgm8jf83deexHLeWdeknwm14M+kBTPqkd+IEQYoivPd4
+v+DdCtKTKqZrVl3RIXqKiTxJJDH7LP2MtLcRms1tBAgkpLnVnqn7YOozddN1pjH1ILMK8Y5gXkp
P68fjPxW94sShmUnXqFTqK9CWRM8GuhUr2r9ZE1W5JC5OB0VomneUysfL/R2Co8+HY43pE3TWk/G
nsy3WNxESZQc04kmmT0p6gPBhVi3z4KegpW3QewEKP5KOwzqrnIzsS42YYChdyWxTCW/H0MnGTrV
TvsmIAGO/rfdIoY/NkGD7xK5mi6b43CkUdDvBBR2u9bsklvfV4s9rIiJ07lD2yaGcvEUTAbXqC6U
r1uy2fa1HiR7MkSDHXk35X1R+3Fqxz7+Dl09d9syMoRjoojNEbpO99AHqXSoxrYa7KZW56uil6ur
bk67A66B+U2V9NIGspy+CdhntpkvSqsRvMbRxEp/0fyu2+lh4N9j34zFNQY6bl5m56CbE5vfn9v3
0q/iXo+DzmK4+rFsKH2tkfJQSvaqFKQPhRqYmmNps57aZldV61by93rQ6U7PjW1DTFP/VKJzWRsT
ui+NHKd1JLT92i9T+TFRq4tyEEunFqBZZHC2n8QmTvZKAloV5+W8HXGv2/sGntiOldGX+e38/Pds
+v0sAmvkw/73LDKXTuJC0QSRBx3gHrkULL9dH2n9dVmvlOUeTsf0aOYqu2ak5+P7OM/dc7i8w7qp
Rvwvf77d5T1PyxvPl3dPFnS4BZ/TN5Eg883MQn4jp313AGasr5IxFq9GjqVjDxU0JO1QEtdWoEWN
XS1fuzwZ3VaYtXanTn2S2rj9lPfzMlVot9KbW6ZPtEykcJlS0jK5qmWa4VbPjCO5p9h3yzQMJiYk
G1i3a6R2OMrJHLvtMnHLKBRoJvnESnE9baLWuAqGMS7diO3lzapkNma5ZEMsArwORkl0Nb3onCqb
jvrcip5fJqGbF87Q+NsYxUNdBFsNNIEVHcTRthONS6vCK32fs+9bkw8tJd2H4jP84Xh+ETQbzECN
IZrFN7HyVE8pMdrvWgRC9hxwmuqt4sToYrNjFt7k9Us+3ldK7o3ZFmVZPL5aZonC8kJRWV6qnU9P
UovtgCW5QbuPHq2+h1ZhjxyqpZ2WeFREnimML6O+qoNksq161Rp3+lB7bXSpibaOP7BT4VYaJl7k
O7EWbZNsFULWkfeG0dwEr6WxiebETp7QM5jZqp+/CekjymZVvEpyzS4Nd4FMre+mvJleDabMEF12
1sqcjpOUOphX2Sm0G7+KVgrvOCVToZb3ZvjYioXbx4HTpIOjTYqDuGuyMXDfRrgo2Vz67vO8vyCE
0I4Hwr8qfI+MyEsMwyGN29FzyZY5B0nKROC6C3UJ64Sa+8tWV4UW0k0iC247DDQpzLB9VHS/JNeG
d4KT+UHos8iJoXOuKU4kyoGc4HNNHmwZa9xpVi+yel7B0e1ccZok28/HJ0vrD106uw21VhsEAqZP
0sqM1KMVSqtYy1ZaJDit+k1XJnLQZeV9HoYnMZe/pxPqCKF4k2crcgXlLhthI9f4jEblZqya/YDy
ImuL3VB2mmmX/pPUbcZ8SdGr2e0i8ZKMWljLsnZbqd3GkPPNmN3OwWrGs0F9nTvJm6dhJyi1k+qx
IxHNh1BPIamPWHN/rKeDhjxrN0RyKHNtmmpvzlD6FP6SVFKhAzGzSLT9WPFaNWwuRNO/qrvW9s3p
QizGdRwEB9jvr0kzeUNepWBmwmaQUkiahiF7QW7cpt2MUchrnO1G46Up+FpUZzJfFeNOrF05K9cm
DoADYpXvhZIQ50aHrWTVxwMWfUesUGfMz8ny9SZs45uMXkuDc4rqJEbtZhlmoJJrlutUeJxLCjP8
M9sud4b4uixWzDIRPZxcf7OUvZ8+a7AGtRbsxxdtIb5oxG8BGeOVSTGb7Q3/VlMIxu1iIlDcrNlF
Fq6QRtdyIvf9ZRfUSHREp8QNJVBIP91HyrdwgpS/lh9D2SQawdimAV2JaBvQ8u4mzsKOVcJKifNN
1T7OljfqiiPTMmylS3OMva5CIFO/GcFWTY/K/SRdoUex65c6QkIXv5nqev5R1py0ldOOpZP3B5in
snyVyvOxrC5YgVrTbgrr2Ur2MkkNORYdwy0CBujk0kaOb8wsOaAsczuccGKlQlgu26HcO/VwTCAL
zJpLIaLKy7LqHCWq6YNgfuqhOdsqbWH3xuTMiLAsaVVTfc5V4xnKY5leqFq2Frv3di74Q8GuiudA
SakuA7cgQnqoyeoyFT5v45ntNSCL2zNNAsGwI3STZrUzgwsKdVyA09cwuNNqbKanfSw91XVoq/C+
hOy9TGcHaR9w9lZO8YcG5Z7n5EGpZwcdXFSOhN2G191UeVG1q94CvYXZuCf6T2ikTW5dqJFdpHc5
HIis3NTBUq5IdmiWj2J1a4Gz4M7CPaFwltxlHf8642CM6MuhPWnCdhLNjSVpnhRsaLbYKoK1ZKFV
rEpx2+aVJ0Ppi5/F1msLzfv6aOVy+Plo5Z4H8rUAeCjyTwAhTQrLQJGKdD8WsBLtuB5SF2IjEymy
KkmjC0UqmZ0v3Tjg60xkhxX75yqqLeqZkZuHkh1bUZh2ZRtRXBR+CsCMz8HCYKUSEH4WBdC9832y
VAqG3KYrsdHjvZgB6Uwzqck63q3IzaN60+aNugsHcXCVDhFMU8fTuu5jtjcr7fdlUk9uEsTX7NEP
ZRYxR5aqOITEh5EWrvJ7OhqhvVgEiTdluo+aiJwcnytI1hJs98MoXgsSiRQv6av7IpldYmMMt+OQ
2AXSeCBCRmRd+RtfzBqyhfqNkk2rXg43aRl6RjO36wzbgt6Wu3m4EJM6W83lnWHB1h4vA/GI/fRR
Lzx9ejaVp7i+xoNhm+EArqLjhfvnSuaxzW6CKdtzuf0hZ56lPKAl3YgJLi9Qmr2EWyLmrHJ41xVb
vdon2ImSBeEpeW+rTe92bW3rmJRshHTe6hYU+T6/x7+EqRIgLJl2pn89t83bHHEcC1eT+pKF7bYg
cjU37rnxhI6OF/as212vr7Os3mSi5XZVu59N41ZqFDvFm7UPSeqO74oKV/7Zfw6Lcq+MN1L1rs8P
xtQ4iSU7okHJD3D1CxD6gAf9XuedmIVS5hHbAaqB4RqeQLSkToB68qPxDtaqfh8bA6XDLDpamR6g
fTxTC81H3Bmq9ZyPkTeQusaJb6iuXNTiKigpAH8ujL8Cp+6KjP99hKE+wln/+wiAUDTFe/vl31r/
KBZsqDn9Sx/wrv83AC4a4L/tIJ/AreNL+hb1P5rfka2f/+QXqmUo/yyMDL5EMCgA5iWV4xeqZcj/
4CYBf+unVyB6SPCuf1Et4x/AaITe/AKqil8d/+g/oJb4Dwx8FBLYmyIXgUuCCehfoFofMVzo/FRc
jMLUxHAD2+iTSxG5xxNM8FZ0o/7G0m+KJMgdERqsLaWkUxl1He2lv+tdMCYseCTjAHeL9wkUio93
F98aw7ywwFjaKk84RuiiTmynZzbyn0YY/70i/TvM0ovBrRDD3Z9k0d+uSJJfZkoGa2mRSFE4Kp7i
b+D+jo2H2leNvhUJtvibUqXA3VUz1GXQOweimiDaU7Ct7gXJEdAfphel4PqFgxl6K1E52GLgIOrE
A2WGbD46xBqhBaZIJ/Q8lbxMsM2DdDEaDqF3A1v0ZPdsUhIR9E6QOfFL8qa8WMVamx1BwHGF0K1V
nLnT9+k7t+d2cNENqyGewLIbzXvDOuTB7UzO7IgcGLlx4hn9ho3ad36btH+4UX6aB4syYVHALE0r
yEPLofjbyxpqjP+lnnlAJtZgi/iJhIMV7OO4v0m0NCZ7PhgxEtDPdEU+4uq/vqNFzIYtMGct6OrH
YdMchlIBmOSKYTFCKIF+jwaxPOObekIv+zUMfpw8mAIFH5Hsx2H6Bj/gSvVnNzS2MAgqw1Xzddgc
B6vgcvFd1e2SrC+9fsnyhya9kLTLrMjAcblA7CVqsNgZ8a3cSncVGOJIzfmYGIOTi5eGvJOMfYSv
DtegYfa34/BtUu71jPtl/y3oLsbktT9nvvDHx6FtRUMPGsqyij4+Tj2hVMmMWHQD0yH6sqDaN1K0
5sFhmPDYoKuUxO1ao31t9KM7FpatDRDo+C0zWdwU5rorLzNxFVb7dH7Ronch3PYYlKbG6NTNvR4c
0rrxSqJ+Ky/sXCO+sFRXUyCW1iPG6dd6t4ooO4EBvp6EH0GNX18TwL/IXsgkRP378bkC8uegh+uz
m/Zo7wmsIrELT0x02LHtdz2rpTrHUD8h0v4aExY8EhU2afmTC5WizVmImensBqp8JLozjRL/Avzk
MGjYMAkoR9DydhT5bIcQ9cO1ORu/Ttb/4ym/TPKTjYou7hJ9jP8ez31ScBaKX2LVro8UXrlKwX9A
ouBlY/59mFrxDHL0p7FMmtOs9GW5WydTRxWMTswbNhDKwMkdOxsPPmNlAgjxfYvn9Fwf+8c/Xy6n
GEcf7LGFUXOCUoE4FbOMNZIrt9wxYzIAilid7EzWsM9M64cFLCA0xzOJzPp6Kv1hY2FkcD7OYg7Z
U1ONEeuipGo1HjEOc5tuS7yeej04c8b8YRQOdgvZILzwxbzj44RVO1HO6fezr7RcT7u8CuAvKdOZ
+XHCN/75GikCEVFAm1moOSevMYmUIldwK3KtPqUnkTQgNiFmYXjrGD3W2ml8mQuLh8RYc3drhzOb
9B/OBjrjmOayceLccZpiP1tA0arez+BIM1+V+FJh9Qny0o+e2UzTDmjQZQafGfUPmwFie2yu4I8x
6mllgo8nxJw04E6Sj8k6xO3IaazYE6MXHT9Kh4bXOU/RP47Iroo9BXx/8dQFL5GqBJyxnN24AFNX
pYFNPCQRk+gZacEdAOZjmgRfT9Q/LMjFigq9yjKRsFX9OIUAiIumxZ/JXcx06rmwA0y+3d4q3idT
OTNd/ziWuogGSLuDRLr8+W+HvK8OoZAkjOXTExmmSECOA8ygx3NpI1E5swT/NBoj4StHjctuc9Iu
9bnhBykTxE26+34CvFPnAheqqQ/sWfo7nfavJcI7pNIj1X7ZSD8+miIGI7i0xE4TYYgujwKYZRqe
S737/EhQN3CR1tivIY2csuG7YB4ChBC8wKRXPS19Rvz/ylXewaklOlORfdo7rYUZtsTzQMCFfn8y
MaKKgO+hMQAnVY6/ITax1IL35wyJ+DA1Fu1Sad4SquXggHGG2HFy7eRtMvbi8L3QOpaN++RWEE5T
2SmDvBQY0fcZMBQ+N3CNChJCtqeTiDSjJtnrwgG8OWgQ0M0NgCkONF8vjk8rks+x2JthG4NhKhXi
x2/VR+qcI42k9Ta3bzKrwytFdT35yTqRuY5Hwtydeet/fHTKUQoBUkQ1gKCPQ8ZkZKFC7kRXSTqf
zhBJMZV1rVftYFeWitcITt1Rt1iUaQCXnbXEaVteW03JuU+yjPShLOBc4dVz+8PrAO7DyeEiCtBQ
DCPiapbMnRdh+mAHsrAT40p4wCXvcgrGFN6kYq4sMb0bx0HweiLMNCu8gIkaniGcfToEuHBySaQt
CJ7Nfrz8+W97hxhPXTRL8exORLs7SRguu7FT5ROBnrVuT3K4w/Pw/evv/2cb6+M7QF5DCD3fvQoF
fbmK/z6qHOijnEbmRB+zsLvsveeCgKteUf5gzdjWoNkKSUc5nWWv0VfW/JDp9KAvxOY57R+6bisL
z6F1ESFoVUv7moYK+Z6bANe5LHGMfN3hQKT9kHF0YgmbWyO99UN3wllF3hbBQzx968P3zLwekuPY
nAms+GXYcvpsy0YCgQmWCu/147PR5JXiERc3N643qrgTuH0a2ttkXmUDWW3NtwobmV6/9Kc7sEjf
5NYKJXU/lCsgNLfSyDt/ILLMDqprtavsqH3Su3VrPJkloo5NiZMVCXvWis6mts1Mm/zjMnWEjIPM
CfAxo6Xm1WBhzUrDlyjepsqBmZ1310LwJqfHXt4r5UuRH9Vh9Q3GrSJ60Gk7/RrYbgxd5Wn8lsqr
rn3sw9s0vZDbjdYdgOp0WhevWvg0Rk+QWHThPQhvZ3VLeAgBLHh7ZRpJ7N50M9HonW1x2ORia0/a
VVvv5R470vvC2mg0vPK74Xscowm+yX0vCtZ4HvuxK9/THc/pus8XlOM4q1T6qpk9q3QNa8U1W1P2
ZXBNX5euX05LXRruaStUnWMCL/dryhfB3C6laA0bwthju26Km/4bCq1RtxOsRFoXYkr/XTog29OJ
gpNXWbKdVJvsnUzYxdZFPH3XpavQT1ZRu5371yx8HXNvMuy8PIpwceqVQQ+rGGIyJizbVF5E/Vht
E9OmQ2H0nj/uq3Yjaa6vbjEbyM0zJ/znDZPbEwHTIIfQq7nyfpxTJqdTlhsUTWGh4O4qxXtKwtgL
hOyxj1O0EezrZzDKpfg8ncYot6h+Fyox0WAfh0x8qajrcanx+Q/EcD3i7lTMzu2GP1Gh03GozODf
kW7LXeJkK6giWuqTYEzu0OPVz73F0clM8O1ctefvjc43+VzWd1N3M6pvivqjqWI4IzjxAB+L27BB
Z2/noa1jFg9ubKI/2LSRp1nrQVobcuhIqFXMJ5T6KxhAff8UXtMM82+EPch36duFF15zaVHJlqEM
3LeHYGccYUmF+irct0esU2jqFvzwyrHW2rG+qG5lsi5S5C5OHrlkcxfXQAqF5VRkAV/06aHsNpmy
QkmzxQE8h+byvW/vzOgWTpY9vc+rQPTyypUJzS5cFn3JLX6qSN6hbyJqj+X8HU8yzd83miP1Lt3A
qMHQemUFNHEuynAjS6Dp7tjfggiYtEThv4zrbnb74ajE7pyzROywWqnmrmm+ac7UXvvzY5HeZyr2
lqyyXsJlU8V2BCM8abb7KrJ14UU1N2p5qTTAYXru1tVVn+0Kup7KdTK9fb33f6q1uDNCpAPjYItc
/v/jvGqLNjWqSuX71uPK1aL+u1bTgRQ0dT/7NO3/fjRI+EsM5cKLN09ml6xjadOoAxYV6PtjFRRv
qGR4rI0vubl5NoJxObtPJjN7PqxqxBas2FM7zzppBAU7pcmdEZI5U9bnbqAY9SqZk6PaMfP0xBhX
ZpU4fiPdEl+rnTl+/rBqKZOpZYks4v3+hEV+O85joyzCLuF5xxkldUIeGa1Sqzmzav80CgYD4MsU
y5TMJ1eAWmywXTSr0dUK8y0isIhOb3/uEv6HicIPxzoIg6rlmzs5R+UUYy61CbhBGdoqnWuDbNe8
Aqn1A2Rns3xmpnwuhJaxAIug3WgAGydlWVwVtC97+tx1oVdkfOwsERiN246NPYnr5zBNjEUJ/nfz
Exk/Egq4totJFC6wpxt76c+VNvZYEuXDt7IY8Ls1j/L8WjWRcOYBTy8eDMUwMnW3QtmNjcLHhRf3
Yx7oQwGsLVndkeO1TEyF1rV1r4QA6T7BGbVrKNG0+voRT8+upSuACwZ2qJDxcTE8eURJmBV5LP3G
jX122iqDCJBJiQ5RRxscY3DFWTDODPkJWcGYhVDOxfOeMpur/8kEVUJR6ohCBVjXSn3XCbhg9JFr
DJMzdULizXAdMGqR111XbUdxls6sj9Opy/BQyknkXuRQUIqX9fPbKoxSISiExCpcK62AWSfN7grK
pnoCa0Aye/P1Cz6ductoOFEsJGu6PfppcQC8pPupAMdHHC+bofBdaMywASRsClojXHWm+dzm71+P
+elLRezKQiExBqSattXJE5Z6j1IlN3JXNMfaqeSKNUkWuFsJbeiQ+vueZEV0ZgL/hIZ+312XeGUg
HNLgFmQOAcvJa9UaQSo6P3ML82rGTSyxPNE/mPW9USmXXQ2ds6RihClR5yvTQoFWbsXswG964Woe
npNkNQsb+tSz+Bz297FUrsjpjMSAnvShK6CZHibSzAeLK29vG3Vn83et8qqT7vkZBuEyyYroZZva
Ok2WfyqQmCf5h7m4//rlfpo+PCeS8kXDBTJHK/Djc5p9oWoTBivuVNa3/lALTlWqnVOO0DA0vTxn
VPNpYwDDYeYsbRR8B5GufRxuHMpJH8MscikI3KlDbBFWFlyRUvbSNH2flbBwGlLPMAe7+vpB/zgy
AgGqvsVa/TQ8e5YiXWqLKnKnOPkRjtLgGYOmORU2T2viXFYWRrEmAUuzdWbgz2+YRwYQBDGnOFB/
RiT+tkA7OUoapYojupTiehIDpJ6RwWVrai1MF8+dZJ+aEehofpoMYmlBIMonvJxIgbTU2nl0i7Sh
UdW4da3jqNKMW23Qp4uiGVe51ecXNMoCV0+bwjWDc5jLT2j84+oBAKIfCtrMd0wz5uPXrJSGNmZk
ZbqKFNhZuq1EtHr9vdRTjcoC2YoRfP/7bCNKwR2x6Q20Z0iJkNPWebplws9FBwc+2beCN6HLLg6C
JUOphBkUBg4LJL8N6UyZ7UrUr6xqy8Wee2iWrKDFOWVRuS0U+uqF5ovcsPcvv7IIpb6AbOv1ZbCd
04chWrVWT02c2krJYAefHx221KJ/3R/iK8GzGNidDjLox6nav4/JJcl8vACL/CKSRph+WtbuUy4i
sEIlZyABq+gKiFwBMUVtU9nE3YdnNrRPG/fSLIdGAJCKSyRGUR+/EdHXoraauQpIfSosYVceajK7
7B+M0QicqJ68mXi3r5fc55nPSUxiDmKXn63Zk8We4rAWt3UF66ud3a6DIYrTQeAEKrAIGsqvB6OJ
wSN8mHTIdDgeFooEw3JKfXzEIYdWPhAd6IrXyvfihr1FfNAUbk9eElz7eD5PHr8VvueZQ9cDiVzR
HXpAH2hJ2HYndqPa4v28D7Zj7kqZm/mXlfbGr9342FmX6eTE1dokLk6Gy1iPdqu8jNiGMIUER9aA
WLdQHqFdYsadyzfF9G1UN0kIj8kCImfiOZnocDHi11Kydd3BNg8mnVo5TebGoWtVADKgDx5qDKPC
lcE1IIm2bmO5ibIRonUDlBGuUmFTaWs/dpTKXqpuUuuQrFwpl/NVO9BlttM741HC9060cbiGyCnl
G9zuLHWtBm+5CWd+DfY8X1hc6XqH/geglnyLx1Whb2oEONYFdkR1vapjB2JULG7LZtVi24Y8Zb4o
0RThcm6tmwCu+1qdVla+nuX11G4x5YHyrGM+/tzEl0qwk76VkS2GTniQL8an4T3b68/yWjjkPypw
lkTzAu2SxOhhOhTY9HX9KlHu/el7Xd2Xyfcou84EnPVs6aoMvEDawakSIlfHC+ctPM5nduhPR8My
cWTaU0RILV2NkwpOSKVJzXysMMQGxmdjlaaDxeimV1AhSqMS7uYsVZ0IcZCLEZ2+PTNx/zhv6W4w
eRe0/BSkRVs0mnKHD4Um5l6BEGUCrBxwpxaa2OTb0ujl9Alec/4AQYCUr7+9F/D4OBbgGUtoGa7Z
JyWAxAPj5B8w1YRmh2SsdfWqu03J3oO3ey7X9NM+tGi48SDhbMLQgX3x4yI1o9BojUZp3Vitg00z
+UcQ+lU5abBbpvQlaJkM8VT1Z3aHnzYuJ5sD40IWQkZOP/rU+iJLoqquB711s1hb1LDywt+AmZyn
MaJ1S872kaYsHAjJgT8wXraprnlCH0kOPdLZzSjTvCIN9/MADpR38o9szs0ddZucObPWh6s2wknM
x+jPaYka/9vdGxs9AHNuUj+tME7ZGjPdRgxlCXTohWpfa92GFhzBftSMXZPCRxqKxyE+c73/VHYv
Y6JUpKTn4CCN5eM3pWel2VhNW1GmVfN6JslK1zs4+vKeRo7Atpqdo1t9Oi+wM6BrsvgkIwmlXfFx
xN5vLSAUKFE0c9pdKrymQmmbA4GKw1Tdfb3qPs/DpRcEjWyZhpj9nczDqMC9xIjqwhU4i9aVCBpn
jHRGLMGLDTjfgWXtKIv/zmqM5UV0mCXirQqDSAfqPLkYYwRp6UNe5JRBfWU3Ekaekyiu8ZyZvFQS
n5IYn96vn/RzRYiNAIgUPTh9aT2ekpFzNEtaFcKDlYj5RocAyjj0YJr63PnbXMbpptXTYZeUGbKS
Tq4IfRhCp0fV9/UH+bzNWhzN1P7cVQlhOb3HdTgL60mlZHhoyfbYajJIDlEoapQ5BIYZdsUUHvXQ
HbX5+uuRP0+sjyOfvPV4mDujNZeRDdcYTd/rrQh3m0YzvOCcp9q5pzxZNhC5ZYPtLHObSnieTO77
YadAgwxspb2Y2wPxcdWKoIDwzNessjg+bnA8I9sqWwEo2ad0EpxPNavsQkDAQPple4L6JQ/+Fm0g
r4eynisGBwWsyJMlGuAFEAihnLsE9+ROJOrupCyCvSBy0G6eIxv8YeriOrgwL7ml4hB4ejQRKKhZ
c5HmmE+m3zEhfi+EBj2x5B8HTo6C+O2CmjpMDWNL5zHY0Ardfj11TkxWlhW7fARt8XbGPQlm48dN
KahpVnI4EmDeP5cELbpyboT07eP84JdwzJEcR/tCGFB4qdKLOgmC7dMISMPZt5NWGg41wAbmMOT5
dh1JunVMzWliiuGEQg4bP8zPHOefdzY+MGaaTDSuXry2jx+4U7RYkaDFumEsXJZ95UiBWmKTk7ip
Pq2AqwZbi+pzEReflhhpDBiZGZBxgdw/CdtxpshgocSJSwhXvyrK+JkUdgfTkUclS/4u843vZBkM
xwANy7YlYWVZC79dqRE2qW3fhIlrRXXA6Z3Q00ikb11Zrhv6tl/PgM9PBj/SAl/XAbpJ7lrKt98G
g7ckDnVIw2MM6te6anLUZta6yww3lyr9zJf3p8EWxhm1KAHJtKk+DuY3RFUJS4ow+OXG1PW15qto
I6hP7THS379+sk8nvMpeQcg89RjnLU4+HwebhBFSm0RrqaJ5sDJiPaO2N19ybM+kzOjRWQznTOh+
unl+2KZOxjxB2gWsBYweqxnSHeA+9HpC2hC6nyTvxKcOJzeQC9rYlbRKJH1EhlJvglC2dgmlu5On
j/PM5UwfBRWtl5nauXIueu/T6uHzQRYAp6FhpIunRLVx6nz2PzVyuQUIbpcq6aXcvlaFv0YfOrlW
El6Z6VCe2WU+bd6Qe/D2xZpCZpaJn6rTUa+VQE5j0EbB36bC/CpZZ/H/Ey815IMSdicw9cGrl4l8
yqYy4R4FMq4qbpKGJSK3AmJvCDwtZgPqn7B8zVv92koCaUPaaeyiN31rku5pUmci5ifI5sNcbuUw
fGHjLbeDiOdWiaNaUyvxmWXw8RD99UlN1jUhdcQ6wrf+ODO7AmGkL4QxqKR+VKzsoq18BLBNEG9L
7rgWsr0oOET6pJ6jLX38JhhZBkIHUacHRKn2CU4nV1DtaAexJqJ2gwkymvpx2tQVXmbY0sprEVZ0
o8EoxuAtwlMs9KJpnxXbXKvr52CYH75eoifdhZ+fRyfa7eexDnfyNOpsjIXBwLI4Rris6a5SKZBM
XCEgtdlqMm/AEnQ9t9YTzBskpgn48tfjf9wi/h0e0GgJtKNKPmVQRn5HtkHM8LgDFO40jXcYXSMm
EK+qxiL3thfORbh+XID/GZFbGm6ueJqfLoVy7HScXHOWQh7DUNNmg6woZy7MzNXCSdlUaDQV3/hX
s/dX0qT/O93R/2/uOgue8L/+I+/5pD1aR6/1S9q+1L+Lj5Z/8kt7JGj/AJUT2kNNaWhAmAuq9kt8
tPwRAV6kEdD7MmhCLw4+/6qPFP0f7vj4tdEqUiCR/Gaps/wR8R+IlqB7MLXpl/3nw139Oih+2Rn9
2VGHmnMp3v97osBtwx6en8gnRM7Ern1yivlzEMYkfrxLaEO387a8y26kJyipFil5o126uveW7LJd
6MwHaQPLqVgP62Rj7K399EM79G/ttrxqLvK7dCtcpm/xG3lIm/RuRpz4fXjAXrR6aTzRybeTU3nW
RnbKbbBRPWs/b/u3cEBvbVdOsEvd6rra6S/hlfoebWjwHOQXK+QA2Uic3w/1XXtodsKq8azL1k1X
VGdOuk0eFlO7wfOv462yKm7wZvHSq8mrrhHR0j017zIv2qjYlK/yy+J6uKek4k+a6xknvPHQPbTb
6ka4VL7LO9UJV8O6PSz+eFgBrn233SSeuDNWCBTf4yuSqZzgQtkbG/8huxEIpvpuvgtQhU0iA51g
0+m2mmJHaePbYu6qnc+grV1fWittI96jxax2pXX12h2jXcaPDS7Cq2lnXU4PvMIDz/AuewRrbGc7
2umO6Gn7/NKwDbtcwYe7gwq35gM6jXOXOVibeuVB3CmH0O0dFCQX5h2OLKvEKxzVbe1sPfzI/VXd
eeETJho7aWWtBK/ddEf/uqbgFvb+s7FJ1urtnLrjdUjhrdn+KkI17JStE+luAu2Fvx8e0aAFr6m0
V1CT77Vth0Fivhr3yPvL8UAkTOaY39rbKXcV1aHU0Z7mQ7aJrst9taakjLfVRnN1h17CtrVTXku8
DbfGKtsU62Av7/K75lm4yI7mFSM8WivJt0UvxKrWNnntyTpaE6B6w47V2PFbYDnCY7LvL4e1+T4d
69buH60bNFmPyr69rS9N3ZbC9YwmVdwgZoMDJ2zEi2glefgIrTtHWnUvWF3s2txxCcnI9tKlcMv8
7J0oxPMm2xgryS6O/HsXgrQdrPQ9ZkHiyuAbWadu+a2xJbu67q+iyg4R7l7w0siV1t1xgx8F9Fjp
bvRXYU6jkcrAKQ/9Cvu4zM5eSXRyq3VIT8UJjleZY+P8ehOvZjtdGZv0bdXeBYGtP3AnDOLjYPKa
ngtPC218WJ3OaTzZA8lFNr6unrPjvM9X7WWBNy9BnfyIt5hphNf5djRgy1/q9HaT/JA4NEnqbiXp
T3jjsJLfBZhQk/We+nsNPxLNGbHKVY6tffUd615E4F66xwDLsWn9t6Kj3PfX/8PdmS1HrhzZ9ocu
ZBgC0yuQczLJ5FQk6wXGmoDADASGAL6+V5Z0u885sttqPfZ9kcmkmjIJRLhv37728uy+EpAD/Ket
zvxvbhEh4TdlrL6P0CH1K2sQVnzomy3QwcWOPZ7F8o7UrHoaUScisBdqiubwVMIDXw7mdy1ULHl2
gYPsRR8tn91pfWN0k4cnzJAbK87zU/K9eRmvuojo6ryJj3HqjjU8i8/yhHH0pfslbe+w+M/JPbDM
7bBbTvWd2A87x/zpvrKTTj7ow/jcbrBtWs5OPUwXVv+KaL24X8TOimVcUvxGbFSTwWrtagJtSBYt
kfCl2BiiiHKfHcEjEbDzwAcGZfIiYHdMe+elP/EKR94rZbQ1RlPziA/EH4g5Bl3jR/mluYofgR15
W71TKraJXdllGjfrpfyUz8bR24e42thl2utfxmaJzW771jRxCFUiKh6NLS/1EYCTq7aMRfh+zXcc
3bZ4A9xPKsvPtn8ztoXYFPsWhR1nIzZHb2sHYJS29bfZgDtz8MO4lNDAzhBn1IdmXY765qmLg01q
bbzs7FiHcGV3g+ELTIeNh+/WeluqWwDH16yIkCOKeVMm3xNZ7pyd8zyuB6BZmn3L6WRviy8ev+aD
vsG+AOaojtXb+CZX2CaM4w7tHJt9NO/NS0823Vff22NfU1+KbOd5XwYAr+YbcMDmAGKa5XhTEtG5
MevN+j6GG3fdN3D7jwvxrf5mecZ5FRzm5/nZ/8IzxYZfrO+HJxNYUxsZXtSfhsdi8+wfLTcGFVnH
TbBb5h9ZcJeGjylo/Df1Zj6abjTB4tqOxi6Phv1oxAcHVfLVuAZP6vAj3HQ1k6RNGan2YohP/2Ia
BHO/31LQmwg/bjJfrPSp3uFVSGPtRvVXf3wFqxPJzt/bQEQaxq76ex4ve4gTVeQf5aaMh418mrfL
lqij2L/kG/zx2Qt/znsZZ4+Zjy8XWncELtzITsgZ7cUOL943mu9IbnJEtZIbmHMDCmVce2+OlJGz
77xpa6HTLBE5p8FlrgRZDvHv5caN8aX0ouojFABxENIvEprKOzEnw1crPfpDPKZ36pcD1rJrce69
hg8ubKBTFd4Jc7/ptuR3P7jjZtLx67Tdzt8rtfVywopjMoHxWb6l64/pYpVD1Lb2hiEn+2mXKYg5
3GMee+1zsIIJSR/H3ZDbESAiL5LSvHJj1ZH3XQXRGtRfhBQ7r6jejE02w83bwL7KY3TpcNrWe2OO
8tN4nDdt3H0LnoJ7P+erGC6Y7vBG2t/4j+FSnpa75MGNq033De3lyF/FD7WNvW15FzBvglF0aI8e
t4v4mh3Hby1xtufxm3OdD+LsCsTaSGMtvjZ3ATPC99m9Wgd81Bt7x2cF02HtfL3nv7CqYh56HKcZ
D1qzI+mXZ7UFKjBG/nxwgy2RyPRtuTyxxTo2h8F9myG1/YD43ePhY7NzS/pJYm8KvWv8/Sk78ZDx
NE8X1AcXHMpBbj6DQ6YjqwHkupu9UzJczQY/fMyg8oeJoUzsfxej/1ZZ/j8gBvwvYgHcOrj/dzke
Y7MZ1R9r8duv/3st7oi/QbUEo4+5DV/dHzgAjv03G+sOVTDCMZOT23T//1biLogAhEvcztTxWLZQ
nP7BAbj9ebfVeX4XdAFcOf8e2/LWk/9XHc5IhsVv9uwYsCEu3LbD/tyzN6GYLJXIFf/22nMrMa6y
gN4VYLWmoByfe3eaHo2it+7CViTf4ALfilxh9d907iWsAvfKPviVaHFL6RlcjhEMnw0epHcwkdBe
utHyhy2OApCSSEiUKjW8r38vxP32KW666S1CBOEB18Jf9Km+9efG7Nnbd62linvJXgpjWBdal+hA
m6RbVVEH5ePHH37K/+hr/kjp+HPX+/e/lkaJZubmz8C2/OcvL9StWztlaMULgKxZJBs+WmSb1cOq
11M7TRcWZNS/6O3/3Dj989/5l8bptu3jtGRbxIupj6AOqKJnrvOus/+FgvrbFfjnRwMPEPYygqVd
HtG/xh+bPVQvYtTsWLIXNwE6AGoJLaLIsECQlPkyLKE4V7DeFrqeDleEwUaHXkdIVlqm3tkwGvfA
VImTcCpslwj0zGHtfpZjgffHtj5Nl4DsSDvrOJLVEjbX1lFYr1sLuNzmv/9JoY3+04OOkQd1iDAy
XsJ/4hxYYy3suslXCj5z5WZsidiN58QcNyEjVb0l2gNwWVKPvt76ldODBKu69T1cW1/u59ktGSJP
1iVJasIvemuk3hnSbvqZCTB5dGFd8BzURPBFhm8k0NRG0YywNFouG+v357RvHxn4WXEcijbBVUOI
A3crjNEpSm5f1Xz70kLUqH6b8E2K2uEOKH9/v0R8i7O8feldsaRdRJghPwtsM92WDAac6uz0QdRy
WqekPcsq8XPJG4bNK+dHcyJ7p5liIkQ1DpWxMTak9epfQrcp1w9/iQXyQczk2w6h86sgXxcPfGWx
XjzYBgCKyU7wu7TOlKA8urPI71SGSyxmXa4e4koRAojElXvArIRzozGnKzsIviUyfriLMySbwrbS
/HkJx1OX5nqbW7U9neY6J1jEW7W7rRmPtVHVVfqtdn12RQvbrgZWGsanrKnEy1I400fntqZ5l1l+
p64maUHWZoCD/lSVQ3MEorpMO3dV8/qDvX7WfcAGSqBtfqhhopKXjIVzRqHeBpNanpqgWbGNeQsA
H6mGJN17ZQHloBR5j/0GnLQfBQO0+Hgc+9uSRUrey+hWbJxUKcZAanl73SmpF3un6sGmcfLmJZJq
IugGgdIt4tlw5xc7WfqTbcqq2vO7eEw8f0zt2CH9dYL35KpnzzPAa6gktX9liQ5ZLhST85Poa9fa
dLnt4GYvpvGTLVEwTxZhdvEo+UGXacdml8obCmuNW53axnJClj6mrj9X/NR07FRVuWypKuZkX3Q0
h27Qe12MZa17V7dDepIdy2/e7ej2bof4/Ps8r29He6NsTvngduAnt6Nf3S4BBPbh+f9ULL0WA1Gb
8RoaIUnkLc1Hako+W5gZQMRMbQQbT5nojAyOwxcwg+u/2sb9i3rEIQgrAnnqt3ObqdJfbaGzCEil
8vkqV5IZAZH/CPJl2lTBEHIUyTt9s/piFP7VssWZhIParICBhQuoK0mnp2VdDh1os//+iPmz+v33
fxPmTW5Spqxcqn+ZOP3XFyOVzye2f3/4oEjor35/J6xn8v2Ug5HR0t++NgBu4d//Df9W4fX/px5K
ifSHH8c/CaKXpk6bUn7+sQb7/Vv+gRi3wr+xicLg0UbBJIOOm/rvemjg/w3BmpE4UCLSxxhb/2cR
5tp/s6jBuNZJc7jtffxnDSYsajpsX7dxw21+TwjDv6GG3iZ3f76c+NthAODw/D0tx/Nxu7z+MK1M
BoIymC5Wl0xkNwyzGG5Rcr3N7jURCGq+KKLYpLPxWjLBxy+aYZjerLKAnROpwDaovppwNn96GR7S
Bw/z/RKjyM/f7I6Z4GcRJo15KPJKeJ9Fq2YrajpnAj8EeGU9Kah247XMXdyARSj6ze3tL8FJlMne
7HKT9nnBYpvSkPWWdeUwRrAjf8BTsZ4M+VIqDJq5283Vi1JDO1+9wa4rzL+ifJqGyTOPfraWEiRl
oWAMl+JLgX/LOC2hmzdvguiZKt0EelQHw0hckW8LA5IsS7/MraECzaqStMW9e/A8cPw7jkkYp12p
PW1GPdRIMEkQI9Ismocu+OG1RnBn5xb95Vw6LD0m0zixpsPG+hZ8RIlsVtdDfVFlNTZnYqcbB2Vi
NheyiGcwA1Q0lrlu0Syr4b2C3u3fp1koM2CWbqMO2DRs9aMIHfzImZGzamuMc/k1XVtkGfL45ger
cSQ2zSbz5evqk4RYASlpYzto2SAVs9qPrqLzqwYS7dbcFi+zOfik4VbICKYosV1nqRvEQeq2EqO9
LgBOwV82SKhxk9T4KWU70ZbXotabuhhclsMrtRIYu852SwssqeZ4KHoMm6vK1/t0GJM1qhzIY3fe
NOeTjHVmYSVulbtoGRWLNyawbhbAGpGx9lO/a2pCvzZa8S99rBwP4i6T+3LaFJ1tHHydB1tnbvwn
Jl/Guiu4jIYX29ewkbdLbRnjc1UBGt+PgS9DFtpmRnBXN2jTBvmygtQU58PUuqS9OMRlWRhiyXJE
/wjUPNyXAas/b50jajcOOs7uTQDrPzgEmZeF5oHI+iD4MaVJIY5zmJNotQum4obamhen3Fm5lYw7
z6hc9LNwGeanagiGu9WaZvEBNnt03ubWLLLtVPcVG5+THqvOixxLujV5Q4XtvIqZzMoTaI7qpoL5
kOfdqU6qYwpZIrv6VuWsPP1FbxBpO1UuC+Y1xMSvwskCYjlaPY/Pw1iZzWGpqTXIvE6TdJNMAsMW
OXXaP4SJJBKy1mIpt9q1gSsPZi1vaTwKQWvSJJ8UkbPSzbz3wcigNxlhpmEI4ZOztVeqFomfsbPI
L6bfr7raGjoNlmrDkLrNTp6ZE1eKRT0X1IIEG2giftKadXNAZcWohLMRnuYoiLIGnw5sQTPEoYp9
Ui4//Uw37rfBF3PPGdG4hWmhVRZ56kZmN7nDVuZN635pg5V9ythYwoCGRxRe4l8yrmuDcIwwsZtd
W4lyGE5ytIumYbvK9yoZjaWu3GdvlYHe62Xuna+ts+j+4OBXZEfaVI73klTkM7MpC+ieIASoN69T
yxpYFNaOktuyTTLmQ+uQPCWmiw9ZUJqi/QfmClLXEVVzDu3CreNscWVx6hzDD69psyi++zxof6Ra
EVkwLMI4FCpjJX5scwMMXL0WtImJEC+VcaPmq1rm9Q5VydXR4ivpvHtBs3AwYsHp9uMSmP77HHrs
5xYT+ZUstrfLuyeNEblcS7ODFrYs/qYoHEZNHXPx96qZmDVpSx9FkYX9OSmq8U5plV8WBygTzCl+
qH3eYUiqU5m6+BbIuCtQ1/EuR6EFpG+V8Pdvoc33DkEWESla4dktxfSgwqZveP0L80FU8lbYKvCq
spbai0eLsUnWguQFwWJ8pKsxfFCJOkdJU0exVOJzOsyzF/wwqwI+csPvjcyFvVcRqvrkzdZ0DFqg
m4HV4qxfwwCBvZrSL8Hip5tClZZHKApr9FKvxeNszdVPoF3re2JJQgUqVyztbjQazRhn7TWQJB5i
50F1dtvGItOEdC7LzEZ3NfbuReRZ860wCgyVmqiueFRderGlLpZn2xiri0f2C0put7THpc7ZQOIl
MJcL9psiKW95bMFwDGa8WbgiE8O7JIY5Ng/eIMfnBodjeWxmZfJHuc7TQlLmLrHnBZRJ0ettAHe+
3i/EXwAaMkrvSo/4UhT0svBx/BczHawAK3eFNhdkaQ35Ggsu3VNvqFfYHD0afCfz4W3p5uJL6k7M
wfgMZpyEpQSLjZfr0rXW8lHVS3ec/aKDkhpwLqQzAx0Cyp402WinUqKddo3N+SOm5tyJuk+Itp2M
85KuvJGewReSur2cYZ5P5XFOLFvtlZEXHQMYdz2bpJ1/mEXd342jCK+JNXonVQ4IuDMo2L4gZCRT
QKMqi2cyIHudUdFCyxAoc+UTKAWvh4gQr1+MS7AaWWzPrn32xPCsRG/zkNkFZfYSWJulVAFZDFxi
Wzn2pL7js4pmu5I/PBbsZY7Wuqq0eOx9lT8XM4EHuMuGo3AM4M5jnysw3Unwno66/LAXHFksZ/Ps
qAadc2nTD3NVzhLd6LK2Lpdzgvc1rvDrAWzmApn9VJ4Cn1U7yfrWCoQE1jIRiSNuB9nPUSAn/8kD
iC/izuvolMlvRLIdzV1CB8ZPUuj8U+QBMxjRwAswiSoLI9mOPKGlGT6bzZo/mDA6ok47wXnO1+4w
1ku+r4a1eJUGO0lJlXi7wocM4c0lj+VId58QCcrwye6eE1BMc1RMRfhup8x3uNOte9/Oi2NXUD2J
YXU2YeOE90mXBZ+pt/wsSqgWbTL4j0MqxH605HhuKyD9mW+Gj70ZFk+JdJmHs3RZ0pMbzsNEXMt9
KbtsQ3zMFQrPQoPJ7v9i4RZKKKZuUkp9Gms/PCDbgB1uaP7ZPs/2LBCau2UBHauS7EaAvhG486oL
zmGTyYP2J/9FWWArC1N5d5qG+NEgaObNLpL6FPJYclwiHDdrcRW11W7byl13XiNu8v2AQdKsUvhE
Y9fFLBa8NM16v2hR8tqsTolHJKgvXkhJOozrni3Lm34gPtxh+p4li7lPPdgucA3zg7JYZyDmyqLj
Tr8P05C/BDTkQAi99JBXecl5C45ItQ4vWdadykGad+3Q78bQqa7LOsuj8hVrrjK/951qOHSG47N6
n2A5RDK8E2PNpLXLyEixui6VV54Jp4EY74Tl3k/oPK9NXvT3YkzSn8CT8q8ODfSTX5ENqBo4DJOX
LXd5oluDLs/VmsMu8Fn5abLqR71a/ZcOZWhvuiLkyzev9ciLvM8x4wQ2VPqak2Yz1IwqghXdP5Ft
VFT4Zqt19uOqDquvzurM3qYhhHKO5SDyaxok2c2HLYbHlprwzkk899wguu24rNNd3qMeuR3oYIKw
CVGJ26wPz6hC67EOZ8S32nul7s2vAwB7bq+xzA6OTigDFcSFc9WO9tYepuYilpWM0JwnNnYM/CTE
BEzO/TDoJJo0A78UYHScztkvw/CG/epY3DvpvLjPtxDuNnYnw/gc4QJAf1fjfe80PmyXtR2xqQcM
Lbyi+Z4tY4EvCmJI2bFAxGMdxL1mpF4skknuYoWbaiDRLIU3Hc3at+9hZSsGv0RTDDptLo1L7eZS
Du2BC6Y/7YweQBa3DNneht7o0LXsM0IGIvohqkK3ImktK/l/STvZzZkMzqot5NukAIflSZjsGs+p
L5p3rteggWAyQtbIjAQhalEIyg6JCSYrFRtFQCkdCI1FZLCF8TWdumQ328V4XgRnDDKM/RGU9nQ0
Vc3d4dXVJrX9+lc2mPcFHMSdx8VyqepygEvaL2dbjBXMB6XP1to94Ei2nlp3zA+iLPxjFa7Bu5ep
1zrrAoCNY7hGWck8Zw3MhHXq+q6h9DqmTg1N3GS1qwl7LALEbTxna5DtQ09Nz5bo3scCBs9KhtFm
hCaOZQCUYKt/e7b6eqMy7UT0Wv1Tmublgd2DPoYXSbNQ5uq+Q2/iS5qhvfQhmJ5Zh/URmYbV2zSc
TqqFmzEklX4f5+FrF2blmZAn75QREsRLXn8MWmZUhSt5ImVzC15x5hWyuYZyNjgrGVreFNwNurLO
mZRPw2QBbWmbxDtaBQ+xndvPBekaL7Vkcf2GuH7n+P1a+263T2WlY+FR2xhWsOk6EPgeWwO70VOf
PGB4AKgOt3gOm6elYdQLM7Xa9U6CpYRgvKtFuu4NG1FB38jEhmKgh6bYPoMgZITtiOXkkr/HnPnW
/2KD/VU66G+rpbPdsvoqNpebKDgpsrQNrnG2Ud6ZSCaEWXCAgWhy83Ndsv435KQYLatetmppXVoO
uwKn1lbJ/TzXUxlbVZ7sgpVMFIsQsJxQ85Yx/4I0EWGmKGN3SD9NX7eXoJ2LY628ecvkoXumyweo
RJlxe6znitbIaSKdLY9EeqSPKc7U56FxyDMwwhBDhSr5xU6NVs9ZGpdJ/6qMLPwMx7l9lA19Ih0q
LXK4gjUOFtf4GAwWdPOSRQhlDtlz6yf4IyoGQ0It35VAro7stpiQEjr07kZ6GP5SguKjtjeLh7Jv
ikd+kX4q0dEPHK75cc2q+pVmd/pgY868JknnngvROtvaSKsHlXn5aWkoQkoSmzacDiQ+17eVTRZw
zk6u3wR9wVvYyOwrZH7cAdryt7yaILO4YrapB9R5dVbxSOz6S2MNj1Zf3KaxuT6Hpu4+C3iWJ66Z
8WCZrfiQY11vSxm2D+nU6C8tL8tbO8HGII+Fqi7LxvFMcfClayxrK11VXqqcY7enj/4kuW1fBXhu
09LoLpMvpn2zeOkZTZvUY3gSYJ6y4sQq/7LF8vBY6VzsdIgzQVf2skuT0t0pp/He6VD0RU+WB/tW
Of1+4Bw+tSZBLUPWvxAXm7KtZnN2psqMpc6xcAzZWXuGuBuSPj2ORYva0YzBJimTkQQzJ9mEtXV/
G+1tM399bR2yE4Y6tTmlkBNkPzxwYM8/kUWJqLGI2tzL1AmOTiuhCAgsAUK41tHXw1WU442TJKYv
MpPV1mpvl4oHBjRPBrWVwYhrraqblyb0HnNnYHGmttOjvVAjZ71iJ5MNnp1sbbRiiFGX0Oo7DAn0
9YZpjtfe97Er5ITb0KItYRVnFir1bbLSH4OxLPdL6Nz7DSkuvdPyGlswSM0kPYAnXHCxIKja+eQd
ckZ+h9UvnE3ZQSoaM10fuc/Hc6PV8riGvnxMgqI/d8ZK72k5PYVG5p748PWpUi05aU6Le26xX9xW
OdvQHE/SKvxINeb4Eg41W+uzNF5Wpaon09R4/Aribdy0E1/nAo913YLxkHVinA1hK4YHpicPHSv6
D6pMpn3vtz/61crOiVEvW8ttfaaEyvlZ4PvGktwQpwe2F9NS1c9DJCnaGFpmKRwnO9xp3sWzWNVM
tTmKdztY20/WPOGeBSiNG3QbtV9yr7v2fZvfc+xOU1T7hYHGAJfx4KdFuU0RPr+Z/urGpTaYt7g1
XplkmDaenGv2B5Z+OpkU0fGQNUSHLV4Y07rWuKjU+FblrBg71CFXlcGwKq2632M7Tb5wJSdbA5X/
M3cStU3WGfQF1CNq+SY/mwFRKBMZiOwABwMZdGQzUybjN6ICpmF06/Iuk+Z0FrNn7lGzrHgdV+M0
W/mlXQRGjcFLHkK2w0GuyxrwV1quP12vYJYhCVM7qFWLTTemH2gpKTS4fGIZD8UOqElYXaWWFu6H
bHS3uSIsw3Pcz56p310wh3LX6ZYeulmdYAsSctrLvKvfl9xaLmY7Fge7N7G/5d1wdXUtL8tS86bq
mlXteql3osW0oUADfF1EtoQYK3wwb0OwPGh/td8GR85MubPmRUjaxKg3y/5S+vhnklK6D93iLHsu
EDuyxqn64ZWOnUDbqpxNp9biow4M/cQK8Y/EtzE26nW+mfdvpn3Wjfd+lQY7WS4tNiy21m/t/cXr
uwA4I1gEo67mrZcawW25dMYHIhJAc7ljGI9opuhgtjc/uvkin7MJzQfV2d2bg1jvh6z2yF2qIA23
HsmyWqXm49yvw9mAy/aUjau+CwuPTXPfYZu5g87QhhM7LkZa+Luh5jYM8xlzDH07y+pTGFdek0Rh
nntf++G2D5/DuGI6XsRj0jncfLYDsZioqIL+dEo2qPPjvgiG+dWSt0i81HEMm6wj5jf9mCWPnkGr
bgwZcVdNeJM5C1Z/uJMcI/jRGJx/N20XbQJBxzuaySiyzZygui5EZvYxjmdzMzEW3nqaqwsZXncH
FWh5g5ojw4E2Lvd2Slu7Mnc8pnmW0hxl/dauYF/uFn9S37wKNBJl6Gh9GmrIXjzCO3HEOev8mina
WWFDV/cWXZ47y6Tyw9ycR6LXVNGYqcpNwpyOSqFqMSJ0y+eclvb9OFNvsiZERWkE+jkYzXJbibX8
2RA494OhmuCf4VtfySQ0bm/N9Ci8NrybeIktGvfe2gde5n4BJZTFeSacB7Pzp4vOdXpksIg8PgoE
Y8skLrMgi3Sfj1m/S5XXR3WjHoOy8XeCp5M+1dVM6xooeYn9tfISrKSSomNKzfpNTVoz2hyJOuh0
EMOjuCuwnceVI2/5aM6PIs/nA6Xtz0COd0au2hjV6HvQj/fwS4mJW/3euq5OK6Lcs8BkFPO6y3JW
4zN0tw2qs30C/d7vPJ7HiLpgZJWcNL6EL0OOwRehOdA1lys1S/soZHNq5e2iKI1Hu/XRy/r6ZYJJ
Vy/6G/FfH6pxqJzW1f2ocuKJsqJArAgsKpCcPEhhVw+L1c7YNfjGKSOwnCFmSkIYh2dDkSQThQ2h
73NS2JfZIJPBaAZaXq+gr2K7+tdQWiw05fJguxyanoMsnhGGdJwqwneMRpJaVNROj/HVtT6XjuOC
xtzdc2w/a4Ee4Xh9vkFMu6xDRx1oKtM4alU8Sraq6HwGDLiT+d7Xqf7SZWzc9ybUCQRzDOEELEa9
scprP2ftXeq6yYUUbW/bWeIJDf21Sy1r1xrGqwt94D4Juos7A7XmfWIxCqD+1ciDc+OREopsE/Ck
0YvqcboUviq/D4IDcfRb3A85ioKb1rRBySiPbUpHai+gKYSep+2gGboHeRF8xTVBYYUtZ1s3jTrq
QquvzmSDaExssKCdm7LzoWqslb13XpdCHc2+m3eCZu+QrI2BhML8nJFJePVSqzx7fpVgpy6Y6Lrh
vKHCUk+mO7KZ2ebzUyN4Kec1YF9ApMOXJCfyklaofJuL2yErirmIK2tGXWPJ1WGnPwWlJQ1e4s62
1cFcsBUDGZv3BI0uazSmUxrJTHwNLATWZnH5C4cSscGqjW8KSeDR841+M1c8wGOIjNaYrbqmolrB
aCz5JUiY76dWaOxHmPv3KnEkKtriOTtj7X6f59kh7cL8OgfZuK2wPx1y2uMXBlHNvkWwOw2OLw+3
xXLM+y6kVgsxOGmKu9mD06EDFGnRrEBPzCq568t5PY0TxWTNx/q5Bv4vhjdZlJeJDyXHl0zrLZAl
2jDyJ91knGv56O0MOSev1VKj1OYE2q1LVhIStfbziw8zG/Kt4YZnVToDvQR2gGhaLMwIrcV5nAj3
MpXuYnLRzexfVGsOz1tbJgvY5GRGxCR61HZGH9kMay4MwRBdqjq4LwvXTretVF6cNurDH5zmkYsk
dWId4BsNuFW2QqMimZNG5lajfzUdrAaRF9DbJWkIjxCkat0rtDhzvBc23k2CfK8uRMYzggRMmLAZ
KmAKjbxH181ivxvly9Auw64v/ZVDzJDF1gm6aeuPqOuRU8sXOQ3PI36Rh0aGwz0fhPpIWQm1dkki
a5G6qJvVUjbc+kuzn+QIZHgosea3rXsobPLuUuZUl2Cq6ms4BOLTzgwUTyQP/ZQLCSdzCKDG1/N0
MFhGvGPqUlEBjjg4ijD7ZizjZ13gnIhsJ+u/IEyRrwg+MXu4bd5uXFtNp7blKgQnhiuoaJaasBei
3+ibwg0kCWfT2y74f8TfqLTm/LFPpoZAPCqhQ9DZj01rzd+7qp7vlyk0UM+Io7VpRiLT7Tpkd/Vt
zXyC5yFdIkZSJPlh+Ujg7RXuVHMBJ2Ed18KfrjzqtwhBZ1301l6zeX6c+IsQb3qC6OR2ZSs/3CBo
2KTxreRXtI8MlaunvEup/8NCOC809p64q6vGe1tyP+ll3KUE5MVwSugObjRXVh3sdRi+V8OIomLY
MzOYwM2B8qx+OLjvdTfWzGSXXoBZlGVLgyV6oAvuKO3vVlWEDGkHO5mueBepC7PEfupxhPQb1nsh
KOvGApuq3UkTwSrdwYwYZcz5zi5HxKTZdp4UOUfNThlDQ74tNzxKJfgprZf6yiQOlz4bhCeDMVh6
lF0thzjTyls2S5YFX0dhVERDLxA0l3okAIi7x9vfftBv45ACgCXG7YQ6Nj5yZKIvWIGNJ6yyCQwy
u/LZWFT2Hcvn49Su/reF4RCZdrMFHiu49jxIOOJlAGydWceTrDyHNSMzWe6sZoU/VFvKeTFsu1a7
NWHY0Za9GO/cMml+NrWYH83J5a2f6Njmo8G23WNfpOJdZrNjHse8zR9zGtgC0WeGn+WxsBxs17CZ
7sU8ZevJRGAKXwoR9Kg6GWfDpyOMYojnMVFqK0ggZ8MlZ6zA+Uv7WmqHLxE+BMqON4iivVdsQaNI
5dX47Her6+1y9tOm1yxUvXFkIzvNvg8GkNNNafD0uE21/Ad757EcuZKl6XfpPa4BcMjFbAKhBYNa
5AbGJJPQcEgHHE8/X1Rdm67qGRuz3rfVpurWZSbJANzP+SUrCo1itkqcfO85/F5JglRXpZNsR24O
4I2l+vqDWuUZNXeRs0UPbrlzMRmSBj2NmYRyzxTIqaGeM89wt/zCbPLH6Lcs0gnMr7S/nYkD/XYk
Iv+ZaMBNsWgbpGi7rAqHeZiQbnuiiBbR3VhmLALOVAy0CaQ0srhFt+1h93Zymcx93TrLRWa5E3W2
U0WmEvon5CJ4quwQQRSyAu8Fg6TzUDBUf5ne4jwv0xS8mW0sN6GR+R6Gd5jcuHbS82h71bGBr/6S
boOnBEklJ9copp1uoWqh3vHMQLC1Z6oW8MMkLcjvKgBqvvhqEt+qb6u9aiGniql/c9TIYSraoyvb
KoWi69tnmiub1Vw2M1HcRLX1/W28mmz7Q8r5M2l6eSJcz/oxcnc4pEWg7nWMpmqVJUy7nNAmWe8M
m3aOvs0mhOdoxirYtTWv7KSYeiueoijoMKVgMLX3qeHJS5vMPMLGrK11hchi7VnIFmwmg0vGW3mo
fOutnFP7V0sewe/c4/kpDJk+o97z7sLOCfcN7R+rto4prnR0vPeXvHj2C7Uc4GaeGLtpetelP+3Q
JPARZ0twcYwQFmtUOjiJTAR7nn7/aawH88VLoCQDOXpv9DZyzWa1kOvRaMqUVDs0DFkrg4gjyrxD
NSOoppfqLWj64jnp0vli2rNaI3uQF+GJF04k+5l4hvRI+iFpaHpgZ7ULbBlairpg0yHqTtl0BaQ3
eHrxXPlCS+3RnHz/yShHcpbV8hi35veskwmNZAboQOlld6xNMv5zktGgFzNr40oSjhcgioh3l5BK
8hkIzyzUCunzqQcWpRTJD/a96aWHonRNNm5BFvrC4RXNHLqvxRTTkOvLL1zjHBkcjlhllGc/ZoMl
I88BqtG+8LfJrJbxNtrcXrqivGslYgDPS0nETASvVyIY9pNJePAvaXrprNZG7Sd+Y3mntRN5DKVn
QTdHyaAgd7UDrVO5/Z7Xy95DVWOcuA3xJQ/idbSX4FEHcbhJm/4hIUvogcr58TUty+xnkLOFu0Oo
7jtUs30Zmlb+nttFPE0cASsDYf2zqgf1g05h/mlD6e8rA+MHFN+jI8b21JjxfDZsXrMwsR8T27rP
/dF9ycJ4w61gMv4JPJtx+DuRZAUGdtucMr6HbFcbXXOFimrXhov+RBi4JuJpsR/zXHf3czl/6SL9
VL4AdCvtsN4vZfFM8qjckjHW3oNbqmnbdAwXRDWfk2CB9HUaLz6F8zxSIu1IDE2gsCiCoVgz7s99
Z9dBlCq/hw2e4QJQcyN8cAQTiJDpiULP9yBNUzxj9Hi9FrIEeXYK95lHQ3NvOwXJ8uRCFgknRqta
viW1+OcR/Rign2tvg3pxNqhfiD01F9mtVCUs3ifSATY2W/kFz4G4b6t8Fww4vbQwJ2IalYE8chme
cqnICg9RnKQTXxukMf4TyfhhjYPzOcMZ7D3RM1+p2aKxGMr8KTGK9AmqaHp2wegPWR/rx25QTAjt
P5o8HZlPK5XV9puEStjnZUhdeuwd/Rg9cyeJijOKJP0D+gEem1ZGYUVcQjXkipzc9Fs6VUlBNe1D
9TlQTrwbiu4gLd7ZMzlnxXU2kqU/o8LxtkkmdYEkF99dXWToYeFZieCjyUP1S/vE0xJ/DANBNPgo
U3HtRm8AzkP7zrR4SzceIY9xqtk4vNpkWRWG4+0Nj/63RuT4c71szF6rQadHc0nKtR907q5okn7T
Ex15EcPQXeiNJ6Osg27R66w1a+tY+EVK+QGyHiTbeeEo0uQX+J+1sk1jPi6Y8eUWhqTek3m1nEs7
JwnAostJbYfFE9lHboJmY0c2ZkrohzqzBkopRs8jqwZ102rSRDU+eCqxh4vXt+6zL1HlrZ2UNj0+
JZYa89WZgjh4sHydiLPhcSnuU8hdlW3Cyiz4Qe0h1PNRJrNrPE8ic4PLWKA6OjmViMmcNko72HRF
Wg2/B207xhUtWZk8QOVOE90njjN8aSdUBTKwzDCq98Vo47xbEelWI3gC48zNeqW6mj6lz7AxreIn
NSYjRgIOFcP7tOxdJtjj6LZLtdINsIaj2mrtGf1CyzL2JjPIyUwDXH4Cj1lUZCEtPJVdre9M3vl9
GvRdetBxRRAjsT34w0KiB6228rfx6BZrlZFBOJpO/DTY9r72JjBFdDiuVZxzqPIfsKQO46AWn67h
lj7gGbpdeqP1/AeEQn8vzWQdBzP0PpUlBv84VbIp76Vm2drWhsqd4yxbnjkij+zvW309QaYhjRko
o6Bs4gExZ1wY5q5yJ/3jpaxLs+PEHNe66iiYjVXobmboI5Ty2Ba2Q8BOVCVjs3e5S+ZNJTvyI9QI
3fA4mLH9E8yeOnRWwfozk/m0yskAjYEoEGLiKHCA2R7cZpmHU0Ivk4eHh0hffXWzRibrocpJtD6n
M5Xj72NrlQVmQquYs29EnyloGg7DblTPRuHJ8lopy0wQxQntj+19s9DJnkd56ZQoucqgHf27IZv9
4kgKfBFSO0tdM62JwTA+OnZjki3S9KaLdxedSALkn44xqriNn2Zyp+mvefM7uw/WQzPO/dr34+kO
SHvqkW3XVaMfU9ENkRcnvyAS1EctFz9fT0mMskCEoEh6bfkxRDMGRadK3jgcy+Kt71m+KBboy304
665aD6yNuD9ViMebtd4fkGmUMuHOvGXwDxsVyE5d86nsimc0RGKg87mJiYL+j5sX7H9E2f+BXcyh
yuAfv45/lh7+X8LsE5XASv6rLPv/fNE/pdm29RdB7GQkopinleDmZ/tbmm2bf5G5Z/OPEWdZNJug
iv7bH+eIv2y4EVTTmNcoB7qptv/2x6HNZsb20GVbt0xl67+ZVEHr8r9rs0k1DG+B/6Z3K0f10IP/
uza7zGMcDF5RR7bZdo9u3ixHg0ybQ9uhl42XvoBSXqf12K8SLU1Ksvvy1XcRG0pawrQ42uPwySkY
blyNL6XRDUG0kkg/THIGdikaNGaF8XUEwF+Xdv+ZZPME5IwWz6ImIphDBoh2uib5sGxFHb9Ovlon
Hsdq3VcPhiUyDkFtRLRWYFMksMBMrKs9zveVqbNIKQqrhGFdgi6zn7rpiFbgOOddcuyM9GXOhj92
jnMVoGjkvAUXM2rQeOACf0XkUcH/QViml8YkG3FzeO1dPbtnXvt3IruPjqqSU+K0gqNlPFi3WGwV
FufYdnE1e80j8TjVrs5LikSRee2npbxbkP4dYqM8+T7GWJ2d2BCdS5a5FMo7TzVbLepDT0Y6lHLL
DHHNDfB5xT2+6WR/XxnCOALcRmOn97ky3B2lmvUuzKtNUPQ7X/pWZLe9wh8uVrONC7yHrMf20Yke
WNlvojycJyxn4ilJ5ru2UYSdyUczJL2DQxdHzKZbukOGu6luxIFwurMyxeYGbE9NFc1tsIqrPomq
vIp4Ep7LIubfbP0XYn0I1ovFq/ZDGu8NQHXbs3Zh1b3Ys711dYwEYLHri3accpObxsbogVNiYvjm
KflCghjB0+KzxyNf1Kl9SNsmWOc9sp00fqrQ/tUorEA5F4HQiRuqR17pOt0mT3Psan4F01Guy6A4
GGOyt+sW+NW7ZCVkUZHv6psMPXGKbJ0U/alpE8qkYkKVcySgRse+yKfxbnElR0U9kEKs2qizvC1M
5p8siOE2mnizqAJ+nyBIenB8oozHL+VY55zRkj1Gkydg+1FTEfAB6MWjW+5MG/0qcNw+b1UemUJ/
lqb+FU7JTiN12eqxPi9l9Wr0xX1F41JrEQHSKxTAzipmmyhoV7Ls4TahDJs+t3YZEuZVljdgm07w
uy2rG0iKdIoszMi06hp1Ctb1fJTHyUcobg2Ps7IPgLNnIeeDZxRMotqCRwGwXTUOxVQ8P69x7ROq
DnvLXPVoBVwwBbownGLJpganLmbRwERQ9LRQuJfZtY5c0gOAIW7afSJRnOSpqQvuP8mlH79NeiEL
45Y9lulVs6Rfjm286rpujyJx1lo5X4vvf3Y9F7QNDmT2KWoT99nu/PJr9LInt6NJ2LfOwtVnwU1b
6HZvJ6Mfad2uJzfbcfldu7rZ+cX8EBqI/wMdnmU5v6SMggk7WibFU2snD41lPLLxRkl4g2gpqQu9
+tkmZHAVF9Y2KPXOMxlvnTJ8E4BfYyrunD7+ZChFbCDIsgnkGjki+1izX3KJSz0PI9cw91Z+I5hD
dx838tsfygNcpV0mNypDPk2WcexjuB1EjAkh9iREBzWHRDESbTF4w76cbuKkyvkK/E4dyKOvts38
SovjKSaqqmcRiFw23xUyhWf+RxEVo7/R/RixmH3wiMaI2O27yneqTd62LjLo4twaxtGimjgWdnlt
cRcevA4oCP1Hu/Qv9lRdFRIHtGX9rpAWHmVzqKDdTXc3hYJOyiZ9CYwJLhyosgjfslysAxvoFwfa
OlDZvjpNhBZ6r2H9kgYvVcBYqlEJNlaq18YkHlTGZJEs6gJCsqpm+xUR0W4I43Uf6C904xHQV78K
detsM7rz9v0w2xur9KIhQTY4Z3dmPqNfd+oxEpl3Ig7uUknY6TFzibRu5QrQdY3Z4sX163vf5WUb
l5y3xCa6XMcD1Sy9OLjj+JH57qNTIkewqz2pcvfoyt4AksZ1LNwO61sXrhg7D9Q73RHKxW6zqG/o
smYnkkqshMwfxln9qmTi7aaewtOuC166qX4ImwkddCzdyHOrT5Rz4P9V9yBbc1stKH1BpqnD0Opt
Al4hkZ1t2qwl7IYR/p7g+VfjLI6TWd9zFMwrftdvXmEtT2pOX3un/u0l3jmsWzYJ+z6pyneO80MX
m4dSIXUrR/Qh1vhqduPeHlnF47E7+LK+7ZX8unMopLLBEMTdQUyDR7QLWIJElzUfkWT/Njw0Il6q
LGhIAh/K4aLt4Kuk6oZCLARwYSdea49YSKoJhk2cN9d5criZyi5ixv+ZrMDbamhgTnkSWBADJCQN
e+os2+TXPJnvQY7cyKl2HbwCGkoC6ZPQ/1pmdZJUbWcCznepDVq81Ez6BCfDyk/qt9oiTtZLMkLS
9GtlGn+UhaoznBBIa+tx0F626jxCn0L/AbH4xZHDfVW2n4DAj/ZioS8JAG2JIkFqMK6Hfj4F6FNW
QeHv5WQBN2dTT490uB98jx5vBMdTZjWrXNjffm7f83G+cHB156Jo9oWAPFZx0FCGMj76E7KzwEAN
TgZAFAKb4Rid/8yJ9TTE6I4GQ52GsLnj6iCZp8EjrGMTsxSS14EqthbvR2boh7LLkQn0ATVjEgw8
cKiIDBCYFTD0LKfEcBDlsTgtSo4p+d3DDK1gLa7CKb56OzimIQ1Oul5wRzSYYeqQdZYC7bfJwek6
LD2KFeQAMoULaTL5mDXVuyXagcu93CtVs/2HKAIWwlsDS93d7MDNMJ7tsnwpZf9jhGIvF1Km0lr8
VHLeGF1wUgES2aqBJBwn1CjOrXApuVVPkvF+yZoPfLp86ylBVURrF+owuMA3Q7hLB/K9w2GZV761
cDz026kCG9e+H6XhcHAToGWrWH5lXvBbY/oiUnikPdQ1r9on4L9ZPmTM50QjJH80br5myvlIis/e
dtIT9phTypoT2aF6FHazrIa82okmsHnuex7nmu7GvnIg8hqxCsexiWZZqV3dwkWHFQC+IG1ryKZL
WS/mRnkuHjXRI1rDu+cocMh2yV/coDrotv5qlQcPEWY3FNeKUNIMUTdkYD71tLUGxJE4BJ8NBNYU
e+c7DrIRqtoJVsmMr5pIwyxKidUFiKKRHiwXkWfZc9jSqN5WJEHo/sYaWketujhK4+Rtmttxu+hW
7IQ72OvWVvQ+DYiYU5eyC1SENnaUNiocR/BzB9h05F3t259WA+mDE7HZ9nq445w7KaHOnOQowuzs
AjD16dOvBPlLXcUUIH7INPPWQDammWBxGwaDckfY7iLHe9725ZX939mUbvACr/HojdnHtOgLXoZz
3+efPinUq84f+G7cQsGMIFhzhx6ZfZjhn24bRoGYRdes/XxjJf6fRoxEfS00H+SFvk7cuE6b70en
BfSL4VPVdDVskmmnVjwMMwezVZt3062bwhHDKZgHnwAh46ma5p1mk69sAZ+kwcFG8d3QIn/y5+lp
aYKX3gGbMYKfaXHIxZ7pxSmb7SAJBPOaYr24ldxaoeDVMvxNWXGFkwOAd6ImGABKD5LJlBw6evrQ
CAxHx49XaTiddWfGKw5TGLiGvAdPxwdo5keqDUqGZATYYZd/FvN4tqyeSDIrmFDNTHeezzfR55Aj
Iu2XbZVAYIJdRkU7PvD0kd0V299DK19IUDgg8FjnldigtMQMoZfnIAhi2Oz2ue6TZlNocept/W74
AcuPwC7XzRo3fXeec/GM8eKK7+yxr8cTz3DFxzo9Q7O1ETaG332oLgMeuCgBYhMomaH2T04qDgnB
pbC0ORMXOZSaugII9vFelX4K9m/8sWWLJJtheGlK/IR5eE3cgZCHUp2QntI1gr+Shxifybi4a6N0
bzbAeO8a4b3dhIehT35ikY471xebklslN9Awx710j201vRVBku/KpPp1axeDiToYTh2czWCo8JQU
47FIvTsnzMsNvz2gV1ogC2RwLTF+ebgRTfou/ZlTB3XawSwxMlCcq7YeBqd922CGoLPDPaQuxzWS
lnGP2ItpnGP1iAbe3BCUMB1FVx8Rr7/ErXPCdIbUIQs/1cjgikOIATe84TDusRlx1dRlb2yz0SgZ
U0jGczOI6SHkUe2H8DgLs9iSKZOtzUm/92VDAKLp3qcOdILu8U+FNlto0b+JoTrbMnsN2vqUxZSa
x1L4mwa9IA5iHGbI5qJ/ELYQc3xVxxio3FUn6m6bG15DyD+YYNuV92rJSHFL4zpC4JERs5j/tux0
OTmje6xckUSq5UichbFzZII4MYfojT3WUT8x70Ra3aep+zm4IG6Zn9/BQZKZ2NHORducvP2Nk/uA
DnVVLMGdwxS7ov9mZ5L13hntTcv4bltw8nGFW6YiUhrvFyp7j2XGUyKqquyF1/XLDvxrmt32i452
0EBDZzQU+xpL+uTVX1qUb57objLWauswW7PBtviW5gIY1SirbVEs1q/UkjX+siZF6GprHkRDRLpo
yjOJu59WSoRObPFVVeaZ4C7p00CKJmd0SnRHSehCAcvnaeREfogmKLeiikTkxjvrwHjP04eKQRD1
0smtLUx8Wf28DFXEGkK/J3Ilkfgry8a0k6nvgHg9nUexYgQRh9gZ7hswTkQslJklzj5VxaMnriEe
vKgFv1nZfocrrD80jT7ip8KDil7RCNxtFvcLzgJiTcxbDordvdcJwlkQAg5FpOsbz7ApMkCtPZjv
xAfFB7txtjVL7lKJg1ePxKAE7dus0AzE7fLaQqHmAssfp3c83XqxRIelS1xt7IIy9HdhXR1mOT3U
RexG9pDdLRKaszcvRJJfIESpba1fetk9V437FBby1ZqsfZ+mw8q1+v0Ie0Jm8jMwAs2/YX/vNwRb
qNBmCrKnclPaH7EckPr3S8eyO77n+R0E10tXuTSmpz3CUU+j9HWObc9q6jCBxWQrcoND5Tak3Jgu
3E68eHbkotguuwmMXNRHhXgSu1wIy8t7TLN1dhxsuK/4S9hvEweiWloEYjffVlK+nyovvMimuihF
xQ72DJjo+Jp2GALdgExO/p6u0iJyvfRP77dnhOSRZ1Y7o2GbRg5y9scqcnxjxZj5vlSf7XjvNp/E
G5EHRqWcb0A/NMwkZm5iwcSDnlnxoRru8M/5KzeWj/M4LjD3aGLcOX3SwjdO5jQO4K1QMK1SzPqQ
qtp3nmURvJDpc0u9m5gAus5C1XIbKTelkCS1wE369XJH0hBJHuO0G7tmb3rWXdOHEXbtPcEkz1kq
u22tP93c/fRbOgOK+Scv50MOklDV5rVtxuWOwGEaFI1vi+/ozTExoJkBOpJF7seh+JaowSBBtbrT
miZZx/Ei20untd9ilR+ynPzW0MQmFMakshVIfTRdAToPSP7zyBiVo7GzwPnETQEsJS9KWGf2D34L
UvqGm1jeHuKdDdl1UW5gHN3ez0/eIKzNbAEDYAwq1k5s3GQm7tP/YMuDPnz/r/8A8P3/4crnT/lv
gWv/+Nf/Dvsw/b9IesJ8ZKGzp9+A8LR/hn3QcfDXLf7JAVS8Ba7dsN6/EWXb/ss1EZqFtww0sjZu
MPTfiLIl/gotinzgUwLTBSAO/jtpH/w5/xK4ZtiUCt7+Y/2XiLJGGhktOlV4cJYrUFBvbv/lx/9/
ZJFR/nRLmPnPwK7//KP/SyRYgSF56risD7i56Ky2kUFhDsMHEdcFSRYipdgsLN07i1SeiwUJdBqg
ZL9re8mSPY5xiqUzy2fKbW2Tc140FnjY0gm9BResbxQ3l445uw7TRFz+EeGg73ur1HrV6yB9G+IQ
V70I1RVRV3NPkMX0Itpl/lVNXveRt5l8pWo0fQraYPizVEQVTo3fJJERiOYhN4bwKRgW/dgTaP8+
BMt81RjBVwE9Nx/tpMZDYLhMgOgmhEn8Y1b89EgsH5H7iEj2lnhy3bH9HValtZbZMGEsrkwI9DBj
cPF64pn2dosLdqlyW+/y1O0O1WSB8zlqLjeLS/RFaQE5ravCL98GkyxIkzGWipSiwnxhTe794CPV
qptwRMQTm1s5jll7YLwjUJQ+pavtx6SwoMf8xqpRrEfclCddD/rkhLLgd7S4zh70xsN8imyAAiVr
3VudQ4l4np/CpSYJAy1V8ifpu+kTTS6GNBWG9NEV/nxHYoyToALM47t8EPTGVermB63tTUi6/qVv
CbV1Mm5Ar417hlQU6F+TPSUfY+bM74y7y31dxcUmpSP5sa9Gf83H535kDXSAn6eYElrbDfah5gop
FtTCOhwU5Vitj63IMPVmztCAEUbWqqix2BT5hlyaXG0at/jdHucp9vdZKaoA6ezQ/9iGBpXq+t56
9pcqeDGtbELzXfYM1nyCyRN1KvEutgsPS7JNkpXpGAfTV1jIKl6QZzHWN/i/UuK+cYyR1Xs2eJpF
LgESs/6pyLi4qF7L9vwI+akThYnXvU9L9p2STXhssgk7Q2ZeXaIdCPNqAkKhDWOKf4IEhWggLdZ7
xHfkO/RBsR+DFOwf4wGAp9ch8kxd0jI8SA82RzPKmzJ+WaRuWZtmjRTIhayPZ+c1a3VyL6kJ/ZVb
S3px2cWuNoBST1wIcwA2A3sb6ylYMM7q+MXz5uD31Pcj0aKUN6xbt2guCfqSH0YbZ01/nMR10Sxm
tRWt9O9x4RsHPdRUiowJiENm9aSEld531Tvpw4jo5NpQyLqTbh3ukqBqf/d+6pxy+EtUay4TQFe2
D4gE2qgygnwjnWLAK0XiVL6SaKe2fthbe2ti8yNrROrvwOn6QwVwhNY/MIcWC61vrRsWjlsXZwtx
bWimoY2LzSZfCxDt1VhRfaGXbPqlSZ14N8cmPjdKuyenteQLMRiAHbFRXfMAeYo0qv6NXCAHqkQn
d3m2jJ/KFQUWIQxMW4/fzFEtifnk8jzegwWIT6F8XKWZzurD0Kpmw4kmjlKkDLehaT4lDfIRH9vQ
1dGVQAdUjgvfVDC0j8ZA4IVbjsZlDJKwWSmzUiFwjyKzVueuTKOAreWetc4/8SggyWl4v0AB5gdI
vpQAEAJ+PqzKpyauD2qbv0ERU1u68XjgT+SVCkPjg1Gbbcowxt0sxvl5bMCy2dTQ8mDQQFGCaWYT
t9i/nUwjNMsQM6veQJBELsg787B+h5KB1wCXrtBIdMioSA7Dlgq/w4/en5wZGYPbEBGx5Gl59HPW
ESvLp/ewperCWhrixQkf9FZqMaaTBoLkaMxH9TgscX5u0DZyykG5Pi2zaT5rdGykxM9xG/HZoyVm
o/QPZQo7i1/Nn+9zZTW3aD++m8Q1kj8pjP+PiAEk1mXDXmfEHhSQM8/WLqny5mHOFmYfcwm6x6Cm
7rDN7IQBNe+vuWX0D0VIGc0w6mFfj0v9zaeRXZE6ICv3lpDVVam3sZwAEJekwa5KtgeK4nrAPrLM
tjSjJMBNqNZhH8dbxRna4aonc6CEaqFfzpX5p2vZCvSkQKgyzcZ4zdB7+eSj53ZH3hGZCkYmvV3c
JLrZEZbVpFuG5Q474Nwd2tlxn+Z8VnvlEBiFC0bfm61jvzmtgjct8Li+TIWpzosjecCNko0cXWmk
LI3NZjZn5jqVLGcwIP0wCFSLc5x1rHFi1ZKl88jw8SvLtGAMRsba5ovIVgtSuR/PyOetJtaJsKIq
fI5rj5nZoTSj4b+dTM/sUqKWOWYa1eVfTZNOB7gUtY2B/j5SXYYQGl5/TMbcJEkRC80zDpfpPm1T
ioNxNvwWfU4FTiDDywhcvU9q06Xse0wm53blTSdLhtCmQswcwFnIy4oKCMSv24ZdkL1ByIcbhUXj
aXL98HdqQ+aCBuXpS0V25drCQUkJ6hwk50FLdTbbavmjnN6n9COJl0vS+ehtsE6ADcTqQ9528hzT
0weJg3ozYefFg0/A5MkAKdqhrZrqVeeaI/tRllR3ASWM1zCv4RybqQnZ72S1Cj1lnjurFgeVIhku
yL/aoJfH4o189g4NW34ywtT7sErijotwSbwobGMuf1OTYusIYPUNIaPzLmyr4KEJsoxLrCiekJSm
5MV09kEYXfk0NWTTe450jiKw/MglGIV0EC6eHR4D0D96MRYAhZqyYiliKlErL33vVacfBfEiEiA8
IcU7reviZNWTAEMbm/DRHUT+4KBTf+ZsbncD+6MNjwyewWrQNdBQocZmDLvqr10pzVPcVeHFNX0B
jxYaZx/J82NsODT9jnFdr+NhCC8xuRWRnxkC1gWNy9WO3ZytIx++Ottc9lmQbVplgY7XJcq/GU3/
G7JU9UUvjyAux3HOC1PuL5pSCS1D6CMWZqB43lseSzy05h+cEBPu8LHfGEWRrgO+5DEsSKaK5iKW
T6YRhI81lvWtcfNXFo3fHiTyr2vbVf5Rg/tbfKpkcmREmv5ykoD29Hmw9s1UNbjNvCABneq7t6Ly
8q2kdeTEi7vs6iSH4EwR2Q15aP1IS0jSt1jrUcX7Metp09H969HouvLcybz5PvMP6RDFnpel3MhE
J5ey9JENlw7M3NyLy2yF/WFIFZ2wTkIwR+hM+IQY2/IWCCguj6XrGrxvY2Ov8LOJ44jT4BUzZXAW
nTU/tvkkDkTmOW9ul9rXWdoNzgvX3YfSWvodkaTGW7g4AyOHQZYJ+jIoAc4O2gSm5JGmxGILFomy
m2e6fSImlMpeJ2Vjb3qRbNympSakdnPsgY1DaSfqrs9hgqoh3ueuY8TYcYLRz6HJ/2CQFM42rgzr
wBEdv+HFmV5H3ALPJlzd8xRP2bluguEXHph2M3m1e4jRXLXbovH+xIFiKHH6tzaYNgsxWiuJv27d
ZCU4CYOm/5j1trsDUaiPQYZQkoa8MbybcrBgvPLGXeDyOmwSpPo71GqEayTj+JIvYcVvM62m59p2
3IdMxMWXW9hEFfQVyS3Y/+KzkdjLg2AY3EzVHNwFdh3+YG1pb3hbT9qULivCC1xCG1a2MMiW8Cdu
e6D/yjsOcQxRhE6R4gmvngg5Qbb8aitfvppyREiR2iRUsNJBci9B3nx1hhdfypa2eCYgj9yqno7O
vT2k3v1StxWAa1CmxBaS3iuHXtUbcm7rCLFiva8zjZcIT5rYZFbS7kklxlFS58Ed4bXTKZkHD523
nxi71I5RlCE7p4HcJ1MOc3TqPQcyUKemdoNT091+Ih8RYmRp1p3YnZPfAAzdvXNbAym+8L5RxZDP
Mcf9fgbod6FlUmlsqGv639SdyY7cyLZlv4gFGjsjp07vIzz6VhMiFAoZ+57G5utrMd/Du0rlLRUu
alSJ1CAhZVBOJ82OnbP32sX9iMXrJnMW1BhRyuPku+oFVA+vqj2WsKiaPqMHvEwXdCJwZHPb7a7H
oXYA2FkWjxb77mFimklD3azMlQqcjNiFGciuwx/zhyMiBNeIPMyN9MqEHIOluK5hFB/oWMdn/FEl
iSt0qXbBYC9PIkgUFB24ji7C8U2QWBi6itG5EYGflpvRHAvsYm1/ICeeFFg9dIgdhCmPRtyTschM
mvAHqzKOUSuqpxwh4VfKMS2sCKW8DmiDh5Y2rJ9ySDoiGezmLaldpqeM+bYQA1BVBj3vITzAm1HF
SM9ZNudlxzi1uEYEQfoDPv/X2I8ntmp0TWNtybt26OrH1msToK99AxnShtqCX9e5Y11UP6wqtV8Y
pKYQ9GdrFpxCcDA3vpack3LcONKf2m3ZlAQcdCW69a51jQsyFyshn9vSV35q2RdmIcFh5dyFeYrJ
LuyWQO2H1OUIapvM8zyjt1HVNHBUHLcAf+5AB+6Ae+7xbmXvbSWql6DjyQ5SAO0b4VTepvJcA9dy
s1qVNX07QBzyS2XedPDhFiKEjcubRYnlqtXS5Fue6l2VonDYQFwk/ghie7vj3OoeFl8HP2unQiEy
rWD3QPnOqzXCt94YAXb4cnbLp1YH42kIouA5qohW7kTak5fkJ1KyPBBw3pmabq3Xu8NPyxvXGZ7w
xN3cmfKzIZsWpTUi0g3Kg+XG8nhiNqNXF3d5R49OGYRiNNwyOoaLR8E9Ff0Lihb/uxqMtL3qZ0Xn
V1sNR2BfeR+AhvIrJYV158c85GWP7I5MhNlHFGTqYsOZa952SzRcwyDLLmnXU1gYQJ7Rcy9Q4qAd
nTg6utfuICmk2cvxPAb0f4fce88GnX4IVDJIylzvwYSZsR0LPDvYXJV7sjsfTW+jTUxHRvnDh/G4
ry3KjI1f6rdB1VugjwOj07ZHdRWXswzp/0XPQaUa0loceQFxZ97UkylwCy3y1nIZMoZZGzi3s02U
x9waqJ0rUzyTTdEepiIFmuwP3aOXGuY1nuPptad72IRGMgWX0WJSY2EfrPE8WzlevdxI831l8Zym
JxT5YuO2U/AlvS77Bo0V5fTSLWrfcmh6ioIOn60qskd/De1o3MBgKwaZtZhV9mIb9fKzDhDC9ErG
NzO95dCTTc+Y1C2+MV4nhKKh9gd2RP6Oxw5P4uOS4OXI8+sMddRtMcYoDYIlcK/4Whack4H8mDgE
aI7eM6L0XqjsyuKvcnAmc9gT2Wu/0GNCE54o40jh/DTOxgIrvXGOUT90+1KXzaVk/Vs39WHfttSL
7D6yPiH/mHeKshL1FRYJJazkZsCTPPLbs/rup+07BCDX2zmtNbzHplhZXob5RreB42rZr88+XNnt
DK/gbeiix2qQeEIbKA9FgvcnZs9Lqb3K6tgBGDBCo5T0UDxk/qShCPIcpcyeOzOroFxMgrRwbzDu
xZAZFwzP9avGXPFFXK/zI4atiyhBd23I0SXam+xVO+TsZUgfGjViveDwqpFXAvU6T6IjMwr3G8S1
vz63U+iapj6Wz4mK4TjPnnFB6kPBrsqAPFqYTWQdVaAUFhHd4qYCMsewgcqtLQ4VfgHMPEZF2qKX
H9J0GC4QGvMbHTTDtLVHM2Z0DKltvzSN022SYrSt0Dcb8tMcD7D7XPjdkcpEnDmPU3B5eVw89nam
3kmfpsHTgAnhpSofci2DH9IT5NBYzKiuPSvGQ93WcfKdrpxNyJnOYQJ6Dccvyezo1iYy4ECNV1/c
DGCaWYtXZeJadtu63AIg0ld2hchuk1bQA/cTLSjBdjJbZwH+A0xIpadqxaM0DzbjmoMfaWhDHUWf
yxyS2ypAjRf7RtkNodSOFc97TjmshZbDdrjtR4nUKjXb75YppgPjeRbmlAM6VmNoXKHogQNNheMH
6zrXRZukcvw7Tq7BVdDG5SeS4LLei7Zpb+ze8K77EYoEpReWTPiYRMpIysxQG3aBqxluDvlF5YSn
DyKr+FknWQ7aGI4NYJ3MQEDAKOzLk5OiuZDXzWWccv/OZrwiSPPsi+WHjJb5TqMtqvYsAGh8GhCY
KSKnEbgnXGKepTRx1cMgBT0ca0EL2OkUEka+VM6Lk9fjqQSVCvypG6ad5/X9q0K5TOVsyCv8DpgN
GxvsmYp9YmyaQN/UTYx0NnEMZrtL4mrmbkDLNkKYxSs+Gtq7llkXBNC5Zb8vm4iZHUZa79l2WCLu
Ilcvh0Kk7jUdB1nsehshQLFk432mLQS63tj9cJZuvOpsHzVP2bWYW2TvlnsPCvHz5JKOxDHSeYZW
a/xY/TmY+ur24hU4fEESNf1THaA0RelX3UKqHN/LWSuct/g+EC0UCwpHR9+7hlagazgzUr/75alI
Ax8eGIn0D42qki+Mt2KXLTKzEOQupNLVOGTaDBrWKRGu98G01S12lUxkg2WxUnsaHi1LjVweMavh
KAdcBrW9NIyfKITnfNM2QXl2kUDvA/IAfhSwMI79TEEbKixXG3yjy1VlVgbmrlScxrjHIys7Mycj
xF2++VPMeydp9vnsYBShJbJSizZssnGJHT8NjRE9TkZevQ+OlXzRopRvnqPVsc/L9scyGM7FzNL5
26IWZ9zggjxIc3xzxWJ5ONft5rrsXOdbZRFywEhAzDtmffY5b438tVvm4RD5ZbaFOkbiHlLQdSrZ
qe45ShvPJqi3qW7T3mk/HS9jy8Xl1d/2XYDiIaIm3SyaUCU8vyhdmfq+IJHMUbRJB0yG5e60mRlX
8ZxA1lW3kTXQHyHFo4zio2AyAcfvjXFs8iOtfGcvR18/Rsx+D04sa5Au2qTJBcwj2cENIKqrzv1X
eucKkaMJjxu9GwkGm0lX/htxrstPPYrpeS7K4Yzspe7on5b9QQUVj6/LpkbmwjikIf2+5WNomeYh
V7TGXSAj0omH1Mkv9Endz4QXUyOzHFFqRhk8OyGiq9SWASrbaWkOYuaMHmITZvKb9ajfFPD1Hae9
0QwNs0CWJJcpr3fF3PtXhspZXxIgi4xAHfWOpbx4b6VaHi3aMA8BTxvNiVJdkphIjoLW0GHsDeNQ
c/JBmi44E3By4jDTQF+CWzSBYF88OTwN0iTLcDIguVI30i4z6JbocmjOc6SLJ3dh9VPK03sOF2C8
HD3vwDZ5QHan/n62FxN1RobEW6O2g5Vi7XtWmV2O9Pzeo1rYqXgxjqNy7D0yc84+ULLPRYbWCshI
+pqa/UA9PBjlKUstoL2VF7+UiiZYUTL2R24kILcMcLag1VXOxwAC9dhP80xwXF+/B7Htb924a3dQ
aRWDjFLEYImGFNOlylGpLgjtMicKHpMxyW/MPILDoQa0UJbj3ViqJUm6G4nsdbRzPSW6BQQ6my8Y
XxO6SQpAQtRO5b5ldHIFXrq4z6veJPAtU5yF7WmXCVBUcPwM/3uOhHsNHPG75oBKJD0Agu2/Kmn6
UNYG/EVW2SvIXqxxSFxzvJ1lmYq3XGj/qWyXPD2X1VTNJxVXHhSMXCZt6Jq+h+RfjtdFpvVJxKO+
NjonN0LH7WbnDe7ASCixhpa4F1Y1lifaSvp50YZ5SSOve9Kmgj0K0NCiiKtXpZOOrAI+uTSJymt5
Rz8Qrw0vdCpbzGxzdJ3qrH0lqgPSgHZiOtFRE+3MqAJBJJcFBJK0/Y50oDiVPn4yA7czJ6Y+2Bqo
eI5W11Ays+0Y3Raq5fyYDiLyQkf0kUFqRz8+JVEgbhbka99KB2koiN+FRqPXOGPAfM2usGgnw+rv
WNrXFqD3CHnE4k90iOudgznR/NgZbp09kQYdCZSJQfDZR7NGEj7hP+TggiTqmLl6rlm/bDLrNPM+
VpKg8nBYeJ0Vb2JaX/dlEFd/xTfb+shaFh2qPAvUFX+2Hj9mRwCAdKO518eum1fhf2yAuN7wZAUd
8ZrQsFm2c69td16xrtYOXJiPZFzs9iY23Dg+xLg984c+7plzLKUnidqUAvHPmKfTl9EaVooNkXb0
zvVbDmlOACbohMc5qUIjMxo/HOtunE594hd2CLR53EkBiGXvK6N7KOB0ouyRFC+HmnkwXU5scAKO
gJXuMSB4bqhKQxxMk5dkAeDOjl3MeCWGjlMKRob2uom1nR/pFxYPVRog/clj4zlJLONWZEEGiszX
1Wsp/XS5GpHmPLR1nv5Y2qE65OnS3jWpAl/MSeBAcATyLRsUh9jMo5yuXMPCHbeGIf0EZojoNIsk
Qk81xOK9s2dE16hqqctwn3JQyr1KPoMDKuQOmpU0AZSTUQoe9lkuM0DpJq2ljckVXqkc24YW5QC6
OLcmkAw2FH9EoSC5EPOCUFMaxWBOcTWbRBwgu+kPftUPl6WMrGvWueF1AfuxT62FAKQCielVB9b3
teiT5cR7W97U5Dwcq9bP7xm4KoTCDU2Z3PWcp5pEhJ+DWRTv/ajXqFLPjZlt0ZIKhyzoYApajXWx
vCbfx/mUppucOvWrZ5XMN24QgO2aRfeYCADgQcDbWC/uyAyJzJtCdiNqlMExNgWeysd2HpKHPnVI
W0Rd9GDFk7jitdK72o+Li/KaIrRh6z3lstaPc595151tzafJXRjQ4UlBNriAao1rO1zpMj9d0n5u
AlXOzDoW8Go0TRlVpIvfvMzEke7tpMnO2JDwXE+oskxM0A0G8ZIc2YTIm02imxRFpWIKIkrvI2X0
4KzaW7GfjL5BYt6B1+ZNMV576M0cpZuBCK9YKb23TbCCsKBT+h6j86L6dsi2UIzS24jJ/sXHe4O0
cFQ2A0TMX2bRc4JoioHMQZljcQ3gWiPOtV1m+qZPVmmSDtc4e6JQlnrY+UXH9MDPBNrjcVhwYcXx
dqI9/Z5lTUBgKAb3b2k0Z1D4VOefBT+uBUM9kN46uWL2boc+EgCSjEb8aEtRbYUdL09S5drY/edC
mqeq4N+/jJ2fVT23iYr7v3Jd/vVf/x9FFgoLHcj/ObPw/FF/lL/6Mv/68/+toHGRvPiOvepj/ls5
gz6GgBrLdIRJWWz9SzjjuP/LtehnScD9xODhifkf4QwGTsfCpxmQlBPg1fT+o6hCe73IL/oWyc8P
fIl4lO5hgLJH/JaSU86dHmadAWAyhXXlGxAG0yziOJeYZF9OAq70BM506MdnPxiZMdO6PrTvIOO2
LBGnBGPXYH54OSubHL7qiUYCpOJN552zItnvl3y5mezyW9fzPyb3gRUdxxnTCOVTzkzSKLZ1V0xb
ZdL+huofowhleiXdlSSPlVOi+N6NqmWrgHsNLBhJYkfuTehTBIU59pskfwPBtWAvt36w9xYhRw3O
jkBCVX9FssZnv7Q4ahg2InggtFDVj4yjuxAwsQ77FrJ7MFqvfjXjKiucI7V3fMP+noMi19T3KRBj
uxPDMaUZm92ld1h3j32grmnvAlCCWWqeguVKZ+qBcaZ/oM9OeEkrqO+zydgtSr01aw+lRzi8KT4D
cIAS2TAgdOs0I+4O7H2KHn9hXDw7n0PG6biIXYxhbIMM2OiAuiWyzIiWzWnkwLQ1ZOpuRiA908ow
b4zQsz4xkaU69ASyx80yIaYl3oEcga4Sx1KQ18MR0f5ZG217q5aVZ2vYzhub8UdhO0QSy8zZOR3y
nkItuCcI/ko7Tu6diqxd30I+np1FHShHKDwiZsOlro09rLlPPUz+lpQZtANJ2p27uSGF3GMG0TqQ
32owijiWzORC8NC4Gyun3AYCpE8EZeepx81yO/idPAAcpY1s6PiaStTfEtDxppoR3bSRf9c5vvIs
BWnT6wjHhk4xN0Q65/gWCFimomCayWM71M23XM8RgHPQ26LpMfoBN98VUfUdM7MIh1m+lzloCaWQ
CbtNYIGHKadQ9lDLrdwFJ0NHDp28OvcOzkrZeNNRBvJ+drsSB0Ae7UCPMKl25+oxyiQwuSx4dlfR
tlP0BBekNBIVcYhbfxy7Myiy6M7sI3/fxbNzVTpoh+zRleCCFyLEiTTEBuIGy9aEhfkxeAo7Hn0n
aviMWGZa5Hjqcx/GmpnuBhzQ57Qr5YkBVc49AAJHpWRjjCpwGIyzc01LAg/thNshpruwYQbL1zdm
zHswroITpUGXwGJFlN02+mcUJPqyUrASWhSSPOgRkhIyNopOuU/Efq9H0iXx1xC9aU3xrcEXuUsy
Ruj+mlyYJX4cZgsnAJQvct8ZcEuR9nJUYfCBnqaI8Sdp+5hHaEB6h5BrYNHNWx6LNXNlCcLB7LuD
BUztSnQTlWTquznl9GBtUV2vWtA223MfqIm8BZtyPOFBciF2+Ek+nJidwwenpbuZiA/Y9aqyT9PK
Zjd0TYFuFxE9AZspmU7VVir9XAJsChNtv9CMjGmkBvPZ8VnF2sl7zXpLHKaKwTSpnD8hkxGZzp4a
ji4fxxjm27KtOXUYCrJHu/r7sCOh2lLjVqmRFLElwJwiAkF14fmHuSKkT7c4HvIqt09tANzPHSbe
RkGekEUjbucHFr1uiLUcexD7tJLGWkv6DAwuOtJDw/sL0I7zKFPXjVckHyQewjDKZIU2gYZPZrTz
3jfb8mhFuT4Vw/KOgIcmloOx0NRLzIC2zfhGKTF92612bd3JI/hIb0/wYbz5ZW/7N+rI35Ja/9o6
AuF5mK5dDxDsbyZ+o6yzZsQBcQf046oIhq3Lm2BisQ6M4jnyVB9WiJz/fE2x6i7/pcdkv3JdEH4e
SlNc6BYIJ37/l1S3bKwzs0Euc0dvf7M0COp7hpnpj55Bpk9ZU3SPq7lc3mMM2DBC3P75+n9Xmq6X
99CyCjZlIHN0CNff//XyNWYREUXmHWixDa1PHsQ/X+Af+7FHlU416Xk2hYEvf4u/JRiHJBCK/zsS
or4ZSfrW2HhApt4+/Pk66HX/fh89ZC+8l74vJZcT65f7ywfB6p1K2HnuHbMTQc7jiNAV5EJ8/PNl
/nG/PNMPPJS+lpQ2l/zt64pEGVWNbII7oNWbOfg049s/X+Df3K9fLyB/S4ici6DiDMIFECaQqZA6
92lBouH/1HD/5jlfS6C/PXIe7hqTBx0Bs4Xn6bdbBd2NM2tCH3sgQSTWcMMBDDj3pvOzjj//fKl/
c7sCki59x5M0I2y5Pv2/fCvcrtysEhHcNej9y31gXf2nP1+YjlzLUHKpHWmtT8UvP9+Kmrbo0sa4
AwpULlsKjT///H/eKiHdgNI1QNSNiva3arIWMOiMJauQnm3XsNmYIxneSuDFuz9f6J9fO4mTgeug
GiIey3TW3//lg9DS9xZws+m9H/QwB7rHIJnf29H//ufL/PMtEQHfOzQUqnGiJH8TmMMXT5LCjpN7
q3+wlxelegDjn9C0/sP7RvKF5Qrh8ZUI1yf39O8fh2yBpRrbOb+La9Q2tySrSEQcEXzPy58/0O/3
jQu5zhq/CalI+t56nPn1vpE+0YnZxyQt8yK08g8jecyc/9sa/XfNvIQe4waeZa7PsM8bI377NBrJ
APJ1R92VKYy9gRE362Vwn+TXBDicCzmsZFLSYV7+/Nl+f3mA1qynJRZQXh0HbczfP1tcojbLPPJ8
GoDoXyV9tj//fHv9tn9dCLiAwyGJ4FLL49dfe9MvD11CIO68xGl6N6mZbiocmAtaaWRZExAUC0I6
XWuSS0gsNnco7fpQe6b9zRpYwMFwv9FAh1BDOGbIhN69xxepT7PpfU3KxbRewd+G1CoPpW3KndCA
1n2DEqKLF/IC2Wlx2yQUyDiwofFnOP+6wI1ufSLtNogFSYoqIvdYWe548+eP/c9HZv3UjmVblmM7
OC3/fluzaDb8upHJHdlSQXMOqhuR/RfN6b/wRf9mhf033xyX4J31LSGtADPI357KnHQdohBUelde
u5xodPjnT/D7W8z35lpU6xY9Jx4M+7dNiMEc6g3shuROXWL7pzH87CfoH+gP/3ydf34MupGYNC3M
Th7Ol98ewK5IJ8y+WL/GdRYFOc74f7zAb8s3PF4DTjEXWFNaYaH02z9/ABa3dQH4+zPOrmC6Fv8I
m63ot/oj9aDLKaORt0z3hjAvS+A/Esxgb6XTsZqYC6EDBFW0Ouh79pjDCEcGtyJ4AR7fUW5KtAoX
jtXkN+kdAkk0m5pwCDhuny5plHcoY4ZzDAEq2nuj9W6aaRIO4CqJakgS59RWOrqGEg4waBytGzMB
VdcNEExaHyiA6pCCqSbFV4NBobJOBFyNu5KbcqNp6j4RKlsfZubAihB29XNqpuKwkNM5niVD6l3r
ao74qT/t23EgDHi0s60y2ucFPOBfgFcFWI9aHrErcNpztjgMoLuCYAgd91vPr9/rCR2QrtGw1+yB
4WRNwU1ixsU2U21CHDzRZRuTRRbiTR+9YpPNNymGgYMtnZh4XPR7HiSNW38ymgeZmdWuLDv/Gxrw
js4nEsJrUsuaZ6eZGmKLEetJT7W7oSsDCEZjvk9gCH8nqM06+245bL1RZwc39+WPLupHzCNEP6l6
NHcTLZOQSEG1sz3fPCHQs0+Gssd968+fBfgiJFj6XcaVs3XAyOyCnFlnPsfNoU1AKVgqfjCt+k3F
YFjtboI6XEOAGH0Cf1RHpi7egczdWvak91WDD5qOUX0xO6Pc9R6go4mUVkAsaK/6IsZXmROH0SS6
3PcuwYBD0fLXbGd4SqquD6CP1gxUYgNp9AxHgJnxTtTkWcTr7GjTGNC2AjxEF+iUBPnmFn0EP1/5
iyYXSCcrPSJxfxG92aLASwFW0tzdWIbZrHzf/oTgJrgio9i5Fu2I6NljLArldTlT0gUHN4qTPVkS
q0LeJOuqDAwUuMTXOF/p4F44WuIZLjA/5khWHjDGOTwyg/MlObBibPXb4asrlrfSz4EM+e14nl0b
KXBEPOqKWnmo7KC5AuI+/oRR8V0XgoQ/2P37LmC9t+N62nOjjdu+n5f7bCTkHuEW490yyHY+Su9b
35sE3ylmJNor3imVnb1nWMbRQzacERWgMHwCYEUK9RJMtJ/njvWz6tHekdBdwFKmx127IzCRQY67
OJq8K45P/okgvfzMQMdhAkv4Z1mhoCWTEXZn7zBVSB0NJqvIMaZOBRQKp7PvW6290BzImhOGW4AS
1FFIE6Le5YtLsSd9Y5NnUM66GViZUNZH64iVdthjR3ZqrMAm3B6hDIsTIswNOn3qS+q8hZKDUglk
xryRGekkS9J8+Mx/ydQx7ytvKVFxK3jKaqhujEk3p8yJ9Q7rETOvwA9OnELna3Q8nHJrYZ+EV5Ij
rTxzK1A8bpcW8os3D6txg+HKtrQhe7HhjVdBAxFuFkO6F6o1N1Wbb8aKMQFD3yJMEU3QH5qTc4Om
BwfafGacV6YfhfdMx+SGI4EKoyiprj0KquvMrmlVQQLeK77BjZ92YVo++aO7DQpvpybEs0PD0FXb
2Q/KI8RARHOwYlbONwujwFZ2+nn0IFKUZSROzjqmizs/vV2w6B+TAmIcur/ujOjH2HljGp9a+rZH
3Bv1IZ+b/jLMNYLzERrzmEMFhACv6GEAWrhv6+FzLkRCeEsPD51BOvHPrbOtYW9ukQbYFzw36cnu
K9IobCZOQ24EuzFfgUORRGVYAiDJPTcAN5GgjWTa6pKHkDG5mYfLrEzv1PasZAIrx4fhud3V4k/d
rmaZPbRxj9bFRmeOBJ33VAfxqWKYs8tzhL5Woaq9SYcNrU9W3QlSPncFgzWYoqWHE5v4y7hpfpAx
ElwHKUAqQsDpMKwB2Og8g/NQRW+DG3ybc/N9JF479P4iQOdJsneRpJIHXX5a2hzwQTtLOPY+i2WW
Z98BhSIRBux8LzBDfi1mnMWhjTgkND1YnbpGQMmy2MCfiLIbWQuCzCrOSqRiJAcIJQ9ikMRzLvkU
Uhw9uqPQRwbxEhejm5zoF5khI7+SHvMqNV6QDhkIhfeDPac3S5sYm9HgviJLCd6TuWxRmypoMcFc
Hx1vUu9ipZV4FWw1JB+EXXgGXO0aixHoGpBLrhoQGeInnGpMUJuG0ISQsWSzAYkkn8baU2GO0vTY
Wes2GLHeha4/0l43iv5NzJlr4UYzsCKs+8Nm7qdPG0rXPmekeDQHO3sMqhR2EJzRhHZgZMLUBavc
o+akFZXSzZXjZ1dI8ylb6PmQr+wcaPo+NKscjpmc3ouYTBXG9l9lBYpvLJHnoT+smEML8+IMemA9
a4IQNiUd+DT+qoOUR9xbSAyLShOJc2ltC2MNCHSN5G6S9vcq6RAY65Gg1S7qbkkDrb7D8UPKFZNL
sTWsqb6RkJhYvkHZF7buTnNsidAg1OFqQpfHt0sdMVTp5zBB4d21eFzdbYHY8z72vZl7N6bqkOFS
slDGt80WhUZywEyq7uZAIxktCfPdA+Xsb8CbxjtZ2vmql8PwELTykHdVukdU80kvb8bN1VhnjJKv
qMwEqkb13eRDbAtAW8x46WajUcSRQiIgkYMkPNrVI/zamBgHDCJTWVdN6EZef1/KAdfnCkUSSZ9f
AU6MIWcgacK1ANbfdAZUq5Lx4dmAMb/tJmncEe+IVk+b3T1uSaI0ooYIAfDPBx+W4zZ2IAF1g9mh
ro+KHcjM5G3klHEq1lZu1a4uPdf6ZuJgxDWFmrNh5IB6pRIYq9CuaY3Bv9HooXWX/kydqP2IXfE1
rr9Gt93y4PTnuOtxwMLQwXKjRkanjIRELAcIt1Z+nNom/2K4JagrfHDttvmJM/mjGm0DLDi47cHx
BxwypvU0e2jqcW0BIqOp0N6kmcGcJ9LjNgdMhMcMsJTsfUJcg9gMx6SGZ7JSOzuIWTvkh/nWb/Ek
D6go7ph+foBTAgnBNPQ75pwvxy2NE828FiMucH0QnzK5mvIyQdvAlGP09Hc7l3xmc2TxwIrCebkf
2DINDZgnVyAlwCxtZ2vFnhk1QVWB9m5HNd/YzJF604GU/tKqN8ySeB9QVhqjVPjbnAnnI33JaKh/
Ghi9WsPo6e52zITBLuEcjscrKo9qX2C25/TsAcipxmHbYZwL61VSgadWh05A3puLffGScuTZNsCm
cMTBNatYeW4Yp5W4u+nH4vLD7YF+FoXF7DXvzBRMSitXtIAh1HjQAbnGHAjUlrBMxJ4BQYNwAERI
9O03osSQzqZEyg6JhwMB9jfEiyI4N71nsnMqbhsubBQBs092hbscnCXKyEeIiRPOvU8w3+D3zBKM
Wjp4V1U0ugfhNvGzEdA+rW0K+AxQzylr8W6ZDMI22BiD69iQN20Ac68qF+NF5bOzGxjjvCQiZ85Y
Ms/E5+LQO0/LND4PvofQP5s9/mrTdFYFNEJUuSsdnzY+9peJlsqkwgqudokmFV/HAh41dz48QfmV
FAJ8XrFQJCStqjB6kdVJqVRtl9pB8TrIbDeVg3sEKt5/n6cyupksv7mO53oMraIWDy0oKvLqBpdN
Nz6lU3XPE+dscRD5tykeIcT71LHeVD1Pcctj05GBOaZGeypb+xVzkbOL4gJIalT+mCmWdl5A3tUq
Xzz4MGpajN/xQBCAM9/mDTphCYx5Y9aJ3sVEx55ENcVdmMeN9dI59rIPHMFZhhkPYCGmuVe4eci1
Fchi95mtSV8CFXbnIcW6aOWqCwvdfNQNaar43do9Ts2cgQ0TN4H8lueX+HRWfZiVSdMi/Whr7wQ/
0yKgzyxLuXH6oHnoOtv9LEqyRIqakDiGmMNTMZsOu2ajD4WsfUJD1byC49iRHLeGLOhb7qnqTCc0
ODKde/qJB4xLOCWE05+F6UNSUKRwQWgNK3g6bDGrzEHb5FVBh9+BzCXDCvNy6DhJsJ0Xi/gr0tWS
pHJ2zCHqS+DavLHesNNzd5NbfUgSh2b01yT7qZm/kzCJgSyt56Oq1Jdb+Msl6Hj2+yoOTjGh4IRr
w+rl0FJsZEstaTva2BOziqUcM1Zo1R0mJLKAFZGZ1vI4JUlzGxGY12yWmaQtPaBhHZpAfdqgw/e2
3deHZomZ59ZReiSEVn+HJLpcPLMiRyBbmVN5Od/5djy/pDghzs2i561jEFuLpqy5GJHhntrZwZNN
GNFb7jXps2EIjQ+on8ZtTPrLweLwhTY8kTsMAg9uPAMox84CBidyswdb1MeWEr2mY+XSAwBbaVYH
Srf47Pp28ZKaDSUe1pw3zShsz/pZHlwbIl5JEFdI3hM9rtGY8SkQXdXHINJrc3nkOOYx8J7dDXcO
ky/09fg4YzELl0SMHyXi5t1gq+4WR8BKNptTNMKcl02hPlUTPDLdhdiMqAX2EPyC3E5dIKFN+kAu
nHPyokYdnI79i0I1vXFcB8AwvuW9sKf3pGNwWFJdgmMEQxF4LXzChX4A4McYiSmTXg7W0Mbc3DuP
ydABXqMwNXFcXdpe/PTSujiNvMYHz1j8LThHUFKsmVsO6/fY1cYTDijA7OBVr6AvZXvdoZZhbUNW
hRwg5CQc31Sl196XFi5HcLkg0DxcpNgKxDbv8vLY1nx/TUq0+CZONIAfD8rPQjMN5W8VvCPz/8Ll
gm28xv4IVABjghF86wvAELlwXnHD50fi7sTGRG51ZdlJzOEzeOG4xXxfU0npHus+xl2StZZGbKM1
FGqJIO9ZC1U7KmcX7ynuJ8caWCR8lFAi4b6UDhr5SgJv85UwGft4SBOWJyOBMgYJfNgoIkIvaaBp
QnZucNbEQTw7yagPwBfdQ4LML3SaajxGMKnDNMO0NQX4PiLIpTt/MNznqS+sbQnDIBxH8QPJQRbW
QeBcky//fY4AhiCG16G9/G/Szms3ciXbtl9EgAwG3Wsm08ulvPRCVEkleu/59Wewzr3YpVRBicJ5
6EZ3o7eYdMEVa805pjdcNzilN2rc/2ot7JE4PEqoiES/9BGMYT/NdEJvWewDJcoOwM6cbSqqfuXz
Pi9r+Al4GCL2U4G0911ryed+JI5+CIXxIpzW3o2xl95y4Wax9RC/lbg6eCzSV9khZU0L/Yr3xIT2
K3CVKmqzEo1h4P/TC9hHJglhOfvToMihYECAddsc/XoLGHRVIgpgXxqCvEcCtvSJfWdmzBIjoOoy
sFOYHFtTvRw8XE5m1/zycgSCEKtMt1Z5HqTt26uarJiD14OXdrSscVufoObc70HBhbDcGDMouYb1
qMzElhcDsKfcoREwrvU4Tu8VG9t40RSPsVN5K5mRilLgC0N/E0brUgB0bMm9ph2VI6NEQbvD2v1M
4h8dA0q4taNCDp3mnOkkDUxMyGp/WdDZ5EslnqHtKis1SmvGzcQn0eUXa/rX9NStXAwb2mHOQuYZ
frWJ3fKuV8m0gsedbXTCxVELoR3pBKudlsyVaiChVqcULPpUIy3oVeMqRKq/wCEHSrzLqPyFr0Cg
bT/02qiBWiGZI3eOKBBtUhexncKx7mSMaJMayirrbBP0Y7mD91BvaiTA27TN/a1Zdva6k2BeUqdr
LjmFbAWTILmUQa9dDN4AND7SXlAKNHjnmmhlSASCfp+q60i2VA2BJTdRmbB19/xxSxeL3XsYMMHH
K3vh1EFxn/tRfs1sGCM1myetjInv6tA7NT16FkdGABr5Acs0FhQqtFDR6OXVlShglGD9r2/Cqo4P
vWxxQUHd+t1BSUQYX7OPGVHW2P5ViKSagkgZ5Q6oRU4iRu9ssRTkB5SE8aJvUFIFHpcbEGi0h6Zh
PTu+Kn40kz4iJh0gC6DdRR2iW9tidlNGQQGHr7FK5cLzPX9ZYBMhDopdtyy6B1uLSNlCaenWVSMQ
ho/pzuIqXTOs4D3AD7ZRo1I7Fo2NUmaC+oZRP9z0ZoSBS1NNErdbZ901NkRzC10oLc5iE+Hz3Zoo
CsnptF9KKZoN3kj9phzDYQXdQV8Pgmd3QH1zTUw1Ed/eDMDQ5k8Ve7u1FVbaCjkFMUrIUFGVms9d
VeVbgf4GCgWHSbMxIPVIy+EM2OYlCpsaIHNf7uBcmEhFumRtNwOypQDZg4dzaOclMV2IyAYmROgK
Co7Q3PqSOU6etsWKZ5JVsUnJ+hxpO2R2Ub33XhncKVZF5BYPKmkXM8IznJvIbBf7pVLp6ymgxdFv
AqVw+ZgRS1Pz+cAdAqe3ldtcT8QF4JJymVkaTYDC96jm/Cw7wLYTa7/VnuOghMoRgeinidMu0FLn
C1orUEMDPI4BCUkL6BXZBdj/YW8FerqBeVatCisvLoTdQMBOZLbJ65mfKgkLmxK1dxvLjJeIeLWb
ALkTPgS+65OS/Zr8ON2x0LbrPKNhN6XtuI9kTE+38agj/CbZcCO9bQfR3g2M2nER7CrPKJ1tN7WA
DQa6OewROOX7sFbEPV4nnT/sI4KyAxVIb/2T5rm60DAkL3yrZ4uQFrDb0WcbwC35NAHq1DatjCEO
9xAIKoJNaQxXj2qCbmtkP7UaBxIgFIbYO5+UKgipFZGS2HJGhXzZmAoKT2+BgcR2xiXbyIYeH9t3
QjXtp3QSw0WhK/emRXuwtjx1WfiAh5GNCxSGFu4bm9C9Yirf5Iy1YGxsrXoVrkI2i7vnHj8UF5vP
tLDGX7iMUtpPKiNMPUciHLaxv42R0bqlLJUnjx3DhajoTeJKo2Rgc7/QBxUfMr262yi+UbMDsUTK
TzsdiHyQtbOqQtCmnVaYVzQygQVo3FypK+NloMXxWunsGQDcWjsINe29EXhIE+HbHIZQlRvIBg2G
lQwQDuY5zjyZhw/NCH42LFxHF+Wyqy2eDki7hz6HFUJMlb+IpFk9hzEatCrRqru2zGyyBmrcXEUS
t5e5IRQX6y+xBUouHhnDdDPNk855Boub8UJm0C5NyVRIUSA5JAM2CRgGpX6qunkK0E+ghIO84w73
1YXl0DjJgH+8xwRZX3vwuK9FznbWwii0safwMZq85oCSjxyOJDPnlMkhp0sfRhbYwJ7MW0GpI1s/
f5AyEx/SU+2GJ4W0jsFT0GXZtN0aA1twNjg/Rm0yN7AkNBpTCWWhWtWuMRBZp/XT5AoWvA3Jph3u
PAtTNEyrRa3AUtRxa10MkXgDTg7Htzb0cTECQUEjRwrTABPbL4iyyvyXNsZx1hpUWc0APROH84S3
zPBudLaM7JQT7VhHZgEt1KJfRhPBh1cJJt2WgwENzuwBjWn1moyN6anm0b1usP4FbBJtQBh98QRB
DZmWVhX3kmGeRFjgIaBgXsHHRsdY8sOOVLHTvKC/Nim4QFjGHVlwk+IaWBxfbdKmPtgmvhhkul0x
f1NfnWGKHiMTtiKfrM7Zm74dLoSwgtuSXtxG6dV7iWV4UersEQq8LJA89CsevEe9zrEaan2b3sOc
gtESFMmmbqcJO10xpZsESqjh5mNSEG8JkpRSh2cljYhLbSvLuGaX+c6C2F6T2Uve2NDcMkMMtrgm
0KoXlA0dmCris2iPmXqjE+QMDc5pKozUEZHfDNk0t5zM+CKpxbuKbenA9pLpTul115UasictcV4E
NW1EL5AeZsv+J/ITSOxGGmxaXYNuUSSacjEyfHBt5LZuzZNyQxDRxJthdOyl6QFocyAzVnn9giSX
7oc28V2OpW/8tEwPtJ2VdgPEI1NZFQD+9ppu0eBIFKSxCj3rmsYowKSAdV8bHfVjgnkHkFwktyJO
ojvyjcsHEzbCpR6TaExV0bla7TQvDbN6YYWr5FXRhmmrRE23C9RSJ/NxwOIVRl7A1ylsfzZaInGE
hf1Noto8lnavO3tWpGQZW1Xw5IBb2mOabw4938cl/KPcjQIb4/TIRLjWgPKZU+jazLtWbMYqmlMQ
gYC9ELCRF0I/FF1Rbwo7aghgA1SSW7G1SbMqWra+GAfXSfrxodXgMDA4o0FbWQQXIh1HvWw32GxC
6rS8JT6bFDz7lzJ2DXkQ3vyNZs8l5n/LwlzB/ZpzvjpzsyIuXj2AU1sMIO+DHk97JoTPgzM92hEx
F4pKq7oNbL0F3pPkKCMrI3+wW+eOME212fCoJhtFQZncD01N1CvtgsdS0eR7VIoxdBtf2BdeHOiU
D/Sv8tBM+ejjUquTXD+OyZQy3yqtvW1i0YF6Z4tioxK6dclvAs8E9pqA+rSMlyCxUSkRY7EFhgCQ
mi0P2QZR5OvNYoqHcQM4gQ6E53cvQaRHF1BbyqsYo8U605BxEimbuDozQpKT/QnSNulx2cpmCunG
Tp4ys3OUp9xUiHc3a7mkH1cuhQ+ANWSEvO60bAbkqhM40yZY2UAXDh4iwL2Km2QbeHRQ2tYGYxNa
8ZIkAsYuICJIy1GUo5yCbluUxAqnMo1v2ZAhei0BWw2OSc4grnr+KOypSEprnTaev4ZkPzGaZw1o
SUF2pWozmxvzaQsc0EO8LKj6fTmn1Nvx0op1fdHGc3BoT2dpwAS3tN69FMDkS1cWI1/ygN6bXsL/
hvzwESrORCKCL4HTRkJlZj/XazreJoA00w9ZVuo7TW614e+N1R0Rdvaqbf1hSShjsw7ipmfnkGJT
AetyCV+bAdTYC1exkcJZtWUcgKvhQzYbQf1Hl3yoQ7AjJj4ZIk1XQJTEonbSyg1JV9/ozGiWasHU
SW3GH7YWsM1OJ1iX8wof2mBbUA037fiz10SNMlo1afb4d3z35KM3Gwnov8ZPXHXtDcYVzqmqRLEQ
E0nu9cQ4MCRl7crrt8S04hudKRPhEMSPxI6W3I6tYzzHTTo8KrUBgggqJmY8PxFu3dUAr4sOxw/B
xow7zWejzjG9ZuyeYY4Hbik6cSDeAgtWSDocajGGkWyIwFI1pFTVURGqS5WBzg9lzEs8TbliCbfB
CupCMXglWBcvOuEyzc6pzQ7seA8+baAIuWp10ALwrJeF0Oggama1FnbfbBVvIkEja7stlFF/j7Re
Lk1CAZ5HIJ4qJkCo3QCj+usWLr8LAy44mL6uviqJpGIyag8uYDaIJc+c7g66aHcW+5d7i+3TMvBT
+zCSGhhhacyfwKHNm3syuEZTooEnh9llE1Hjze2jfaoWgsEj0nts1f2yUYhUhd+vrZQ+bzb8mmGD
b9Nem6qnPgFQpT2uenIfjbK4S2xN3vspvnJilBoG4z7RQn3z08O6jxslS5cx2l0XmXJ3CIo6W0ca
2X2rNgz2yiS5H5GgaLKYXOeLsK2MxrVwpt8rIwZAJoP2z8CT+MS8ofsocPIBgAKtnBL1dxeNhE1o
KrkoQ0zIjlqxn6Hh1rOJTJvV5GHbtJiU3jJkZKTaKRgJFpCuSDWJO/W6FSTt9mqHGl+fwvFIP5xR
rVq3YtF6WDALugM8mBXmlxYWotKN9sYwinINR0hdQfgnMUJT9PFAa3Byu8BiaNdKoE56cqUjUibP
kzAFfBzvqZWpVIr0r3s9aw4gTqIdCNSGMVQ+i28U4w1m3EzMhILD2OnnSMgi4YI9nJEiVX8F1P0L
OCP+Uhe5tbbSfDGRmBZ0/bILDYCJqQjYrQ6YeHDhCzcHlXAX8ODcxkmPi3JK2nZNkGJ4w1ARmT6v
y6Zrc/QyZYIjkkc8WIIRHhe5XgVXCUM92vCTuksA/z8BmnG2XO36CDQVJ6HdiptQ1RlQFuZ1R9lz
NNi4lShwkm7jtbyqk0AoQhFM7raql7s8TqqVVm2FYhz8EI9R3EOcWAQEI7omlr3VlDSQMQsLv9wC
KEV2Ac6XFbsM0j1Jafm7tGijD6OiH8xcmC9BN0RYDWAUEhhO9UaRQkAH/yz2dHXFgNjZN1oj3Y5R
U2BWYAkkXMllUbGcFOAzsZIGywydIgSXmFaKLq6ZTYiXlG2X4VYTxXs90EBhzoF0IAFoWi1Nux8f
i6Kpt0KTNB1MNfQ2aaDTsq804AhhO2Pjg2qFxdZggoXPJs8NroWnj83GqJrko9Ok9+zVYjpGUWg+
OrFH1yryFfqOBZOHxLrt9UjWS0rP+ox4TfsqC8UIQAIUb6xkcHEqJCxV6auN4Zc3oSUuLabC7QD7
tE0PRjleSz17aHzvFboWFWe3+l7Y9lWZN0ueSUgVjoN00zxR5oFtUeEy9/5NsJyqDbF7//rnHWwe
mPXQujKlkyeiOSIKmOUb0H41lp+WJvD+n/8+cjyVwA5HoD39oo8cMtgLifCAZCaXMZmGDTz57w8h
5t/4p/BvFs3+NgJApUbk7pycQ9zOGHezKq+E5mv0lRQCMMgqAwFQNfhuzLTG9SOnlS+tfiGY+l95
qgr3ImO/rER18qvt7Iktaxeo+86HYEhicwgej7gPofrtTY5U5ZWCgCkAAGxmEN///lnD+eXnOxaS
LdMhxHJ2TP4pbE6EWhWDleKnhXPdZdd1vwmtnMr1UeVFzcEb1kF9Ri75vxfl81FnqTONCAwpqqUb
83P3hyJYVUBd0eltrnxs3fibLBqmsUY9hcRi6n+qUC4XiZTFksRGZkZRMF8hxGcLig7abhMV/AQ6
CjRXamxDWvPz97N/9HQLz1qB1akVcx8Zs8ZdQANlrWh+slUNw2CqETXpDjWJudZCMV2AC2a61VC/
MR9t3SnVmC/BaUzYJbvE+TlLJs+PnWgzFxdo4XKuCuqLinQrBUhSnNIGUXxa/eAsHrzBMqjRcFzm
fiCIQtLQH1EIsgDiDdx42YRmrsi8VdIGzcEK4bGEVhpfNbwgd2PbVldWz1OaTeV9PHjNdaip9SHT
EVvZO+LmkDYNfrnw0PRsC1jU7tAXb1QTIDpEWT9avYL2DDagWyHdcCM1tnfCrvYUydTthN32e9JG
fvGs2segw6wtzW4ioigtdxaRms8h8wh60J1prcdRK3ga2Q2OknqdBBrMZcB5P8bESJYo/wGqEWW+
rjM6SaVR13f57HsdwHlcJSg9jgVZWcZ6SONpN1bsMTOsXSt9RhI5zkh2CUDL8B6DpLGSrTIsqQDf
sMObu2kWOY04efepp5kws4iLZDAz6IuY/89lkIysr+xiKAJCSIVtnCQ7RRmj2zovWre3tG6l5wVK
xbT2ftngo1Z9da2VkthMbE1+cBhDwCFRmGK5VPv8ZqTD+AteHP1oiGn8sNikCexNCE7r2rR2SHXG
C1+Icp1k8AUKeHVLR3Hkkg82LRibIv3gmO07bgf96BDqCZ1worTXlOhKm/JkN+nA7NLGSTfs2qlG
xpjoqdpTCUklnPUY1fm4UuuSkbhdjmhjyO2Wa/LpCzijRtoeYGFMLkQMfH14K03i6+yROYI5vXUK
/1vG8xcvgj5mMmIJ8kraKZ85YsS9MBsI2mf04Xw9rSkmr3zMyVtpXhmehA9+3tHniRE54a3wr8pG
HdwoqsLL0jLo/iud6k59g5smyAvAp5GuYuNX82OhvIzAs4mfFNMGOSlGwCoIHmy9uFGq/CJk+9Ol
XnoZTi3SQFDoKPnyxyyo9dcq8uM7vwR5Apww2BWkeu1brQ2unL4gfkhXae7xCwg09BJjYJNgmYdw
bIoVGX7lU44m8YEMSWhL9bbS+orpX5RpqxBPAcMiazhCbp8pZd5LBXfeq/Xip1LZ3jLS5mEirUr7
SkFUgozUgBwJuNAtmRUvsQ0kO3rF/V61CCJ0aWFBRgQTDQ/DsDdV2UICE7U7B3NUrhl14snu0Jam
krpgQZmCL4GgMubbjkIq6uR4+pqxjrgMutHf+/CkCkcwHqmzXxBLVbdOELbwE7wPhDQFWAS/Q9dW
tUsx4s8erfJj7Nh6moFFgxuUzjJPVGubFIXjdobo94IvDLc6NBHHaeLeFmzEe3P4YVK9vWuVL/Z+
bIVYhjN5qQROdVCAua0mQFkXXt4Dhqh7QjrrhM29U9aL3sBBOQolpvmPoTOVBf3iZgKH+f135qSS
cKTU8ecZtm0wacT5dVJJADMx4JficOJpKq0V9+X/9vdPJf6iyGsaPfkxSY6k3nrFGd/fbKX444vl
oOzH5D/bC/lKUImdfCdDx6u9iELmxpi8QxP4G0O2+6Sz5tEFQBVmmhnL/Pfn9LdjSltVhSPwUVF/
ff5KTlUPHNJstBsRBNawQo82XateFt75srB+NrZZP1Q2os4MjX945tjz/fjvfLGHUcrM7g/JiFI6
unXiSFMVLyb+ApV+CceJRKxk3cRnisv5538+hK7aYrY9CRNj1W/b0B9FQNayxMPMca5w8Q8kFble
vSKj9ftreO4gJ5XGlCa59HQOAiKFJBHG93pIXPKZiubcUU6ebvpHSRSnvXPF1mfqrzxSyBBEtv/k
Qvxt2cNFKbliOpdLqCfPIIK1CfZUEPKxDVs4i315FcGhO/Okn56LAyMJH6UusaBSnp3e+TrW6kJV
y+mGIbPvttMYb+KwytYq8oi9IoCsfn+HPlegNmRe3cK6N7uTZ5PyqdVV630DfFuQHvPgCRX61D87
Nb3HG1E/E62F/POcH+3zCVrYHrFAmrY2H8w2cIt+fq3iZgpIM88Eg+5ghQStUV3y41gD/21J+nKc
E3cWydAmvYdcXMqps6/DyR5XSh57r99fvnNnc2LSau0kRzjN2RQALwI6eW8KKnaQd98f5nT9FraB
mknXcafytvKvzxdtCPUyKaoAKpGR4JYvlxpBpd8f4uRM2GNa/HkNRxkOdcgu4vMhsOKQWQh17Y45
O51hmqOjRQv5zKrzeWGbd9IspwIfOmuPYVjy5EQyGZCbU8JKIuZzVqJY7njOZDs/QP8tbPMhdLIs
sYmayHC5yyerAb5qqTOiK289qrJQB6wf7KthG/GfesP6xxvDwQhImL3ieA1nb//nq6aXbSLtooX9
9MpwvXr4/p6c3nb+OosAhlR2AKoljZMlh0Tpxpk8Nb1N1R1bJPXfGgBcKfyuKnAfPDV4T+2T1dkw
BgmTwlBuu95ZhEc8HGeuzte7bQnedFNiPjMRQ56862XYJ530NON2PcaPaqCjuMn+zUnPjFiYmIEM
hwVlrhJOXvOA+YkO66c6Wt2IqGXV4W9jG/KP90HwSOEV0eczoVty8kiVUSpll4T10d6Y0Yqu/f/t
z5+8FLUD9lCZ/7zerS2Y8uvv//zpmw1wgj4M95oCUGfJPblEQ5l6oSr64qga/aqZAyFU3AaPKZr7
7w/020r86dUTs6QKgztPLO2qOTntz8ZCVmSihvSvH82k1tmkaPvKwPRoNGhS8za9nmWGjBEOdY33
bxooPfpHXFH/1nfikbBQjWisaPNaaZ82VeJCGikwt+7W33rKJlP+9a2Z/zyrF6/jjCU4bQhqShmg
mzK6WwI2fhiF8QwJ6fvr+OW15wgGX2VoWpYF8ODktU+0uvQ7Ybe3sTVsXxQmC9///fmGf7pNv993
vpA8y3KuNT/fpqEHIYrwkPFDAXyzIWuGGDrsREvAO7saxjUkSv/cs/G5j/ql0DhFXqAYjoJeZCk0
LVKfaxldVA4x4WPwHvc10sOCaRWCtb2S14e0aI/fn/LvHcJ/5/z/D48P3uYlENapy3nUwwYBpM8U
sKz2fB2e2wmRPzqbLgxDt+s8Ypo6jGxjYe7NNrpXGCyd+Ql/K7VYxqnsWXEhwZzUCmFc6VrDEOso
FP0KIN9ll0RoRIDY2vn0TLWyNJ3gxzBUl/lguEYVRgvGr6hhoh+RYm6raBapEraW2ktNVAcEwWfW
ob/+QPIYWDAoc9VTqlrb+fhGcRIck5RXeBqQXDgOWdQoqjJMTGY+upXZvOHXOFN7nDTZ//fuMKAD
uUq/22SR+vxE1kWtkcmQpMcY+1Y9s5UzdiU02lPjgTdM717t+oIU5zN3ZH7QTx+KPw97svCOzHaC
quCh8ORAT2lbdj+H/nX0j0bguOHw7JE8kNTXKHXwoQZn3nLn82v49aRPvo4gU3IsbpBqlZhZKvbY
Q2KVBsMdnFRm+rMzMe02PjmOIN4TLCHZG8PdX0ln3hmJtbR1dV1O1kWBiYtVaCdVhsQDUeixXr71
QaUgUlBvDLpza63NVkXPMaopvbFnCQfdzA0wuiVfVHs9du0HDHryGTICCpAC9rRitQxrkGKuogwH
+uxjCgaAa9P0jOnlYMdIjuy+wNNZu2kerMcmc8mRgrXJKtKLYdt6ZEFjN3tIPP/ezNQbLy6Wac0/
hvEI+dLokt2+Jx1oJcfyrjedtTODg4eMmLw+NeNV0QUQsJjNSWzES89Iad5pkQtddVOZ4ldXyh94
vbC+EulUgV2taK9BDp+FL4iuff+eYKV2GdXiSav9g2X/ihny06x9NOUs5m27TTHxuvcIL5d+r6G3
6i7GXN4PSn9BmvEqR2657PB4g8W+PfPYff4g/78bzzyH+otCVZy+Z6wD9CbpJh5V075hhAzSzBkK
dEzKfvDFJhjxSKX4m8xpo8N01QbvIQgBjyJLYNj2IyN6AIfLuRXy68uA1JVp0+9qDVrIyfKk5wyk
Q5kXx7h8N9gAcp8k+hVFeyijtYOcQhl/wDLVWzpW1ebMJfn6LiB7YrhmsLs25//0eQFQUdN15hhT
o3RKdpgQg6112LSrsJETQtVB/aiQQv2cnAbzh1UV100yEXRoBPuJqNeVkujmvu2d5roqR0xrod/s
JbOHtdrH7fv3v1X/+iXjt0rKZUA0FOWnsAkbPwYKTYPsG8jx3XuYP9kT8Ig5T9G5kShVovbSV1/R
ri7y8kq31J8V9ENjyi6q4Rp+OmDEztXtHxmBRV32MZBFnSgV7y42arjnBmgJX78YVOKB1PjGif6J
jDI/fbCUNHaU872m+XOy1obQgBmpjcURfPkB4upNHJYhFAMlPrPA/WVVp07SKDAYMwLnOC3E4D1q
lUAzeMwSRNoMa4J3lDvJtlGs9yEb0mtiPofLyEQHgCQdm0E4yDO171+eK5s1jA0alRRtrpNSyrQI
uSC8rDiGIHR74zYjqCRF/YTM3EnepJqc+ch//YRyynw/adwYDNbsk5dIUf1cNWIurp855pvspwTN
DUBA32qCrZEP4iGNKwIKBg3HQ4O04ftn86+nq1P3OpbKLO6UyKSoLarBMivYSag4uZltLvw8uw2b
FFD8qO6kn7mtY555ez/Xq7+fKFtIx6BByxuhi5OTrtXAY04yX+QAuGlNhwK09Pcn9vdn6b9j/H4p
/2hXhpZXKFPXFEcpNjOUuRnlsjAekTFjqBvczlllWrgDOHzmAZrfhs8lAjcUCJxwiAc02MN+XpgK
XcN17dlcUc2572wNtRnUdjR4Z87v63Eox03a9AxJ6Tef9v3KEHW1yKzqSCDnde1lD0reoZVOtj5d
H3w+LoCne3gbO1IZ1nlPgrisQK3i0HXS4raPtTNP0rzgfj7vz79nftL+uN5JX6TjZNsVFdm1UbM6
8eQgtyYOqFr38f33Z//1gzgfzGKESaMAn9rJRR6gEk344rCkkcio5ujb22Y32ekWvf2ZfchfDqUB
+KHxOLch1dO2NxmyESGgXX1sw+jONHLnGGuFs/Yj8eF7o3XmKv7lrnI0i9Q5xvsz7PfzVYQZ3GpR
18xHo9gq6rVqETQnziw6X996tqL07YDKqSgtvgg5HGyCTTDUx8KoVnXa/rAACBi6zSoQr6KmvsCi
cua1+PrKz4cEtDS/9PSqT155ZaysZNA4ZDz1ApKGphzUUumfvn8u/noU8IVsmlTV/rJp0x1Qy1iG
aYwU2THr5B3xemeu3V82hoTDSho8iJOlgU3w8y1CVC6xgU30dtKPinilsh8REr8PNlvAAp3D4Mrs
OGEZi5zgzNPxt9P789An75iOVce37fm+1cW21BrUhh3uoe+v4V8ewbkTwtcPhI9gy//5/LICHxUS
d+PG6roSAJNuXuJWTw9kvU9nKouv7xaVGxw7aIo0FL/cLiXqSHQ2o/DYGtbEg4esO9ChJo2Msd2i
jKczi+bJGoUCTjrcNcRRqqBVcrpsxD797DbvxmOngZNVspRw31aFDZyMxcpBvsOmotbPjFK/HBR1
MWMzjNgwAma03ufr6SUiwfPUWkfbq9u1pzlseIIxPnRGb60Hru8+7pX43FM6/9U/lmOgqirdx7mX
ChqIYfzJCqmXtE6SQVWOAq33Tq20eN00oCDaXAMsVPvatWKF/RMbSrhJlMp726/jdFl1cfw8WTG2
TBFMhJ62fXIMC0AZKZaFm8kPqVSGPNjnSAm+f+5OHm6BYo4OE2WyxiPFrz+5TuTxOZVvpPx9EENm
sOnE3fcHOHnaTg5Alf/5RkjMx3ZnUuv4ZrEQJEVBd196soLUdQ4QevIO/e+hkJfR9KN1xj34fCg+
tSh2iDI/5hMGhjcyStLh3Mj3r6fz3zFOm35ExYNnQW18xLQj5RMoBnQznq6fWQ7oqHx5guc789+R
TmtUSx3M0Uv1/KhqaY7e2rGviK1s3aFkDFBjKtr1PG5XMcb4Qy3FDzrTykqzEPwYZRW5BcwtmlL8
A+Dz7F1VakiM03pWBCd0sbdSJylCFlJZ4FaVsHr8zP4IyaPY5r31Av2BOXAx/YoVxTpGiPfcaCxL
w20Di6ZwqBtEECLB2GZpApKw8uNVgPdoXfWgiVhCZlE+MVDaQC6ab/TEqWEPw3L4kCDiGMH6uThu
iw1C5Te7qQJ8oxppTWVIElb03uMtWEVD2azSsAaBVUucY1Nv/kICx2ZNxJAHaG5v0hiwncGWBnJP
FBynYdxnU7rt60Zd2gAKFCwIsAPMWthLcjjlsi/b4r5V0cpfgiMIYVhVyIOwp4BhCCXBHAIaiIiJ
c3I0clEsAyoD67UDDgZKTSwGb2saUXFDkNabnvpyhQXAerEwpMKhjfNNVgbtta+oKIEFkixmKljl
1KZ3azsVqzpk1VHJ/ibHkPmEYjbGba139UEtMHBmLRUApJxiFwPBJ5aslFvirfIXq/HJLe7bcmUJ
XJNOjmzeDnRrn2mt405JoqwqjKiupWNN96rutZYEamdGq314EuiEqIz+YSxNgRF6HFoAWiCkRkmU
9TTNmvKq8DDR2Hq8Crs2dKfS1yAQj325QHRmbPwSsJHjZM1D3pjSjdPMA6YHrOsi6QNxIfz0o9RI
iqNZYu+6tsuJlQJBV00RGMUMLzveFQFQkre/D+3hNeyI/vUxQq9U2zNXYxbq5GbiBUR4Xl2GsW3v
075qtoZD3CKqvIRbaWqHwC9/8lxY60SM+os/mVhhBISjrvWtXYm6deE3I/nC1fgu+kMPz7zLxvvS
8qBIBTTNiiDorjyP/DWDoFIiHiZjO7TjOxJyBQetzf0g4dI14TRAqk6grBXIGTeWpkUru86aXW0i
suoLZLjhRRfvw3IBFR4TSZtaC9ywYoOM2t9mdU9KZt7C8wJqgcI+0fFf9TJe6nH7UfXKa0mO6xJb
m7fxrEpc1TKl61cXJJ6Fo/UMS2Y0CRxM8QWHzKrjoZo2dVJZyMZrDd8sgVddGCg3WZ/bB/Q8zbox
omGRCfwLbRsOhx7ADfpJIHlNUPqXtSV/KY6K3N1ujKVW4s/qCCBeyNh6HbSIHjW17jJD/b1OmPku
vEYbdlqYDnwu9fCyioNuV5OefOv5U7irixzw/0DsnDNipXUm6JjYFgEyZgDlSZXDqC0hsMRzQFKa
hBr+Wt2+ChtiSkNcNRs7MN5MyJl49BDBxSUpX62cAfJSLu1Y4GFJPfYXeVEdsJvz0VP9yx7ExS7z
bPqtOEFpgQQ3ttoNbpDb2aOfmtZC57+uddka7gC0bt1Fk4VxLJ9oTyp49SIPH5XSi3Uxe22NIivc
slXJBXCwZIditisO2IPSZObYEfe1QGXrX5j812VYw0QK2jwEtVYVbyRFoRvQevCKkpjGrdOW47Ix
LFT4Zrbw6zl8wLYD0iP8ZKk3doaSNh6Q/5tgJm2bvITOz92gUU28N019ML1QLtAAdsveL9s7nwbZ
upmdt20x5fvARk/eZWAfzHwqcd1PdPbj0lvw//ButAmSD6FEL1Eb6kuy9wBI1KHkJ5M/qejAtGBV
NEDk0I0HASiZyCHqgwgBZ5UTZudOEMbWqRKXtFkz+TP1BnVZ4p9ahqX1WmECXcowfu+z+leBwYfZ
QvTeGcqTXhAmpg36W+alHtg5TrRjfLjg/rwZBj0bS3jFUmtbkK16FLkTlGu0nUVwx64yXpC/Tcp9
o9xX8cDPLM0E7WGAzDBVJ+SqoLv8JuW9SSt8nHamb0woEov+fzg6j+VIkSiKfhERJGQmsC0or5L3
G0Itg/eer59Ts52Z7pGKIvOZe89tKBxGKSN2LjCPynFB0QXGoHvhP+RNzJMZb2/S0hdwYrwkTod3
SDX5q1MULxq15tswGMV5wrJ3WtYqOkeQ5RtssaClhqvO1blyFrClGd8ycj2CJbEwYjVE+OlF6Ds9
AzsT7X4gYk+fysj5lS5arBUX703nEAE7T52xoQg2mYETkW6YtHhRO7Jd1XW6tyYpt2NawMvgPdlB
StCP6SCmPQKj7gL8rL+ta5me2oKz91rQ3lApZ0E2E2s7VuqPQ4icbpI8OO5ItRl1j8A5c9NdPXrL
HrTLvItZFPHVngaGRzjFMI5h55T24nPXridrHKaA8HbrqU5jPSJVHgbI2WAr9wnCbDxCXvoqw45b
3apU+W3UQE02gL4wdcmWD5NIqYd0vmJ5rRHHnseSy6vcL1I8+w1cTBgg3opoP68ysEaEdWwsvJSg
QWV2A73/3enUhxqG10VBhWntPHmEbZnhZaAGVCMlg9YLSaEtr30+GNG9IkEL+kAKG62zacln8hAR
+s1XJE9bYEVKhLQPYZ7yEIjpbE9lLdm9IM/BABZFdxZPjV0DiHgnK8m6ocTd9TnWI9IMccbkvPz0
WeEmZ6vkO84AASUu801OhMppduS8s1o7PXZ4827HTLJqjCRE2lD+Fg3brg5T4sns+347idx9DyFP
wdcrqkNOHLOPT8DeuRAXApbv1nsHTA3yEVoyPDerel5JDcUmL1P8M5EYHwv4RHznzfIiJMaFycj/
6pUDMk6RK3ambuGtGsndWiG5LtSYHdiMrHc1e3r+td1FN1JPiLWxgJ6X69gU/lQUcOOFT12fy32k
OrnvTRBgOQZ13EhD/Vo2DKyGgkQ8flSxMxC67fsSB6VfGX0LnHn07vCi8z1eGu/bbbE6uK0hAjht
3j0cXXcrzQnB9NzzthLiuAHaHGN0rV+t0ui/NO5DvFnZUlyjxAuF5XLlsLeyAYKBnMwH0TThczhE
sEaGZt5npQiDyCuXrY5Yqnklqa9J6BLmooxi2K/9Ej2bcEwe2xnl4GTXLm8lO6S4CJ1jHY3hlnay
fpZXiybocnfbG5xAgJnYCs52ukOO7O4T10yDtBnx+3rMt9PBfdJlB3UqpIaMJ3eqyINqfm1cRFA4
8wl9LL77XOhfU7ICa0pK2q5ly2dyBxOLOWbVPyitascmy9ygBJW7JF1JnFrW9s7sR/THqccvjLq7
Ks5pIvrnxlu+dGd2lEDDzzLDR1tmu72MrWUGmSl+ZnV9cjPzNV1b2Ocml4wbEBcAPQganGc2PSyk
cFK4nO1kAYvbmIUMudmcqC6Be7u6VWwI8Mnu5CLmp3Beat+IeSPjPH+Z0MCD3Ej7oGyE3looVovd
d23GzyZyWVDH9Ob4UZb91BACNMGh2JjzNOxRYuO0SZeMFY4WO0Bt8xYUXI5JIMy3SMewjnURRBqX
4ve8KEHfkOb9KUny5lE1RXpoZm37gKimC+zq/osPe9lbY4adbQJ5v02d/7vkpuPXnkn1A/WEyzkL
n7GW43THorgvaWFhKLqAaak9SJe14/ZspWJ46ysXrCua5sCrS/eClj3aqZWaya51fw8hiybABG//
2aU0HLusXaaHGnhFS5U6Nh8EBd3Ms/q002myf1JpT+JZNX1is9e3q/yQgGgLd8psq09cttcvI6mh
2CZsG2+7GreN7q+BOqXy/HyYgZVKdx7n1w4s0kVPXMujls6mwNp/VD2m0cLx4vuslHrruXV1yNZE
b5QwPvKuJx28Sbzd2hT2V0biuYIbGCfYIXHR+lFSXv2BqUkV5RGsiz2n34Q5zH4/J/n7yKxg2Y5F
Gt+LmnAizAGt8xQnHnDLVj6NEz6WKGbzxVnv3usEA07owAht2gbnFeRwp/9Aaogekl2He6qp/I72
aCS7BrLEMc1ZuxuU1EFud3WQjNMPMBJFYmmHnr/LAHpJ4KMMtYhULqh5TJ15OFxr+0jS5JuH+mdn
EskJNa3FX8tptinj8CMP+9KXmbSAxRLdmU3XcxA/6abWaUzH5AKQmpf4UvQOBE7LCYvbAkZVGngA
56jqXYOfVOTUMABLOC5VulxAwIBtE6laL66o77Mm/xhguB0mjRdzM9i4LI3ca+EnQN9xZrMNYjgE
W9SDxQ6MJVcDpF0MkXw7sdHGr5QBDI4Ak/7oOJq/HTMc7xd29Qf+ghlaTh/fwmZE0hatSgB+dkai
5HNRvfcFTlWrdG14R7NzsNbY3hghtC9KjvFoJYNzl4UtL3l5BS6OxC6A9mqKoO0WADxu6N0xt4Kd
prqPyHF+jZyBo0UHcpoJanvzLNfYt4tRfXlLCOSBLVaAt6D24x78hVHEPRbI0GDtaWMc5UDwldEY
BwxyzL5Y9m3Mjj1BE0btjZ6wRpg2kV8uSpVNTVNvke9OjQe+0NjLaSKWS4N0uze72d3A7LG2IoQr
pKJ03RQZxEOC1hhz2c7qQ+oRgReXv14ESKSuQIeLMpKbksotSCR+lTROliDG6oMhypBB5Q3rvaUW
67gmAB/B9S2XyM40PYZXMzpr271UdXTTdgrTfUEE6Yqq+y4r1LBHYDZ8Akp3z3pOjdsJHyNPKhlJ
Ra7G95hj5gyeIAvSOQMSy9fJuqeohb5RxXDvvGp4gvT2O05te4z70duwEVtvrPiJXHhi/lKf1odH
YWXig+J15Hyh5qkN1fvT0LEj7mtnG/P/C6zIUhvR17R8GGWzgPjxLDAX13snehlruoKt8G8NnS9c
VdNLZJXVsVcGYQBmsVTJkZUGnCLVCGj1btzrvzhT8zFrZzsI55Qga5MNc12H6CUEDtdtsXTVbddb
P9q2jROYvZlAeTJKKe7owmIYUhmB0BuxEuAAX0J/kpTbH0gBZ0DiSEHp12Iwr2w2jGXKcg5n8qtn
Lm8OZiTqqgXYX1dT3Rm5sXcGMvyyYgaXV1KtosMCiZRVeHlIKuC9A66C8bcDkbA+MLoYUaghFWHV
rO/sEcdd4rDoSxsyA5LCjA+JDKOD25TtY2y5zhO/lL3RDl/LxEU11E2fIMnw60ls2iYF1IYZLqCQ
nlzSKSvk25DU5Er3uf3Zx5Z166Wkb2+aLnL/1j4nXY3T9DxKNDd534EOMsM3zGOoI2KDlD2O0aCX
MNfKvLUOnTdGAXbbf2ubjVvQN7i5XZtzE6njLiV2HEdc/W+GC/bCaAmUDZlpOwb00Nokj3hZFvlY
OvHLmk7kSxomjCbbrXClL0XAzNHGNTj8TuTQ+bXI6kM8tJKDh6dnxoN1rBbVPaqxNM4wSZwzHOX4
1pH5uisyN9uu0I+Z19b8GuLa8RsfXmVXd4gMqVL7krhVKRlbRCGvpfrmVvklqgX6FSIIXy6Y5ntj
xnA2KS/QV6lQlCQOlydU+UZP1Z2TGFgZS6gMJfwQfj4dk59hNdvI9L5YHDc7YyhnGkPVfa0j00fU
opRVxM5asipuqQjHt7mEnGW3IWHT2N1gGap2HxZDdsWT0BCstc4+iE+LCOQeRWAtqtjSyhBaYC5Y
2us+Tw99BWM9cqw/UB+o6+p19etGAbKT7l9dm+Tlenl24qxVF7RDZSD7CUFUFNntI3G2ZO56eY+D
r5UwbzGW7Fxswb4BwHtX42rc2GnxD/VrzGvb/sQztBkQB8I+6ZJv/7CK76utfxObNbM5QNKU0uQ/
/GYhPrWqU+KuwNa/BaHNIE6OdjD0V5ho6t44K1BgGxHmyXM5FJhoDaQdZQTrasAWbL8Behmx8Zov
nfkw2iJ+aDu7vHiZ67xjk2QyRUe64cOF+r4COgAZow7S6ZarZ9bewoQvtlJDdjQtKjUjGiy4WFVH
RnKvwzM0wvYQE3Z4CEUX3wNr7IKS2MP9zGPxh3SyzvbIo4l0xCFuNmpbTYC1ijBd90RSW2cL/AEc
P4G31AYBTxpdtf8/S6SNut1arl8GweoMXOtZH/tJxjssJ9CnqNh2ooPQ0NXGdGALB1eL6GSK/4nk
kkTq4zTLg1snz40G1hBX3bDNZU8zZsbpkbV4c+uBQz9ZjGbPK+BTrpRWyL+RxOUP7fbvYZ3HZwEN
bJ91EJHmJP2Junnix2fgK9drdmHYD3hlk47s9EjPAUtPRlRNDazaycw7wPO83wrawRJ55rao7P7A
y2nvCDuRmACt+mSQO/9khanzPq/uP6ec+b6YnDe4SPtd5YCBmo3SPUrVVJwlTfncGW4XWJKCwizJ
WxKZkXyMltPfEEia+yoxgCRT9PnGSu5mWuf4EQujflmTnsgFJhLA43Ufhk88DEHHl9ceIaDQGRxR
A2TWSP9Ep9XHsqrxpDgwYBbOFjzo1pxeuOrkdaJrHRFbmHdxzVCCEmg8LKNzxThyRcKWZtspIcAU
NXW/Ytb+k6JssTbM4yiu4wj8SjnkxR8jVwRhbsuJvAyzvrikOT1SgbeBrTL9OktU0ikYE1IeQ1JK
iKnd4WwD/CD5Zt+1s5EHkTNXzC361nfDZSayox/VZdBM4VYLpCFBqe+4UlEFzM0vZsvpQM4PlJV5
6pFHmFiadiwmwP9MdbmzyYS+WG01wYt1ICN7oNZb7CBvepHvLM9MCrX6U2VxB5LgmvYNw6Y/ygah
p0FwrRWGw49deCJiiosLlg1m3Z9cDzBViccBp1LfvluFBRmnLbpgxIttle9XpN/UPVmV5GroS/Xn
cujfOMX0gWKzPpHlA4afGROjy4+kQHQ8R8T7MDLoffJ7ruHjBkxKQ3D+Uvd+pA6kLKvA3Tz0Tvo0
iqplNdAwVmhLZxemZXyYamGxdkALQkBLceo0C1ZeORUjfhx0BTpt8M61J+oPtdZtCHm9s3aLTF4G
L6Y9saePuL5SwCWfn88NIJ9cpgQwlIc8CZDjr9Cvi0KCfy7scGOm4WMdT9MlJrs03TKHbrqXBCX1
sEv7tn+xLTn4Zpd4EJU60g+a2DZPMEzd4wwK9i1szS7gtWUDqbvwGC0Miy0vfmWDYPqlGxGGQrbc
PoQYcKCxCY94BESg0ojk5op0IPLyet+IunyfDhOTO2+srthbFTRu/a8wy39ZVQgfBCmGfOUwWTuP
NJLtNg+H+9yFRjm4cK/JcUnplmJr24B9Yqyb/RsEx+JYFyTYS8kSxRyc8K0xl4oievaaA/EWWy/9
ZG5WhTdlOTj2BYb1hHZ07JNk37ICvl1x9yJ4kskeSR3xzmB3iEJtGXAVguQAbeifNQMCXGLkwf1f
fYd5dJ1GvrZvRXrWzU48XX8BFM9BVe20PkvwabD/oWzJGU4Ct8gmXdVT04CwqEJiYITdiL0WsHF7
lkggqIB2F2UN00ByTCz10J8cpOxrNBqbJc1eMABcB22t2KW5qx6Jrfq3WOK8ZNnzygu/NxEzknLC
LD4HL0+a20VOiyCaqCMNxEx+ATVj2XDOznhf4D1UAC4ZclqFpmQv8vB9pRq7WAX7Hd9ZjPivltPw
nGq3+xQA6QJvAa6A+1us3O9uKrdp0Y8PjmmvJ9dKPl27e41qE058DnKiFyPTL8eA/j5XLQ+4THwP
2uuzXUGf2Eh4dXdDbU5nWUFtYyQ8barEwERmMIguE8YRQ1lFTH37lnhqmlJQTKxHbFie9ggPHygE
AfIleUK5YKLPnChns8EpvPBp+XKCMTXW1kgswpDsAHShUe4K8liWMgbfyoSG5BFuNekMz93MHqVJ
Yuecp8sH57m1d1h1+Bx75h1Y9jQIEcf4JRpkzYuPOZz+mh1TTE/+JTHzsSC0rnMf7p5NXozdb4HR
ZGNnbrWtOmo18AtkUU3R7+zM8ZZErrXcst54bzh/fBYrEK3C+YuABiiETIZYwpiUJIChd5YhaQmT
ejZ/hNF157oHiJGSwLOJmN1s2pHkXwZPsN4ZFDzYS9U/pkmM2ns0hf3oWEVJabzWjb+U06fNMRXk
EMd92Ehf5Kyzb7V0szCjHSTg7VR+WZErLuxrqoviKOEHUf8qWuFzGukF0qySLEw8JNmdiDFpCzay
RZjRmecfZhQ1QPxT78TI+V8fDwx7Xfe6oQxxiKSiC5cg78f+qQH6DKIma+GcQbNMciKklRPFz2Md
DXdl0X4Bwre2svGQHqZc1dRxxOtCtR3h9jrtwvJleJMFYQnAOIuLMbRFfS6srLiYbJAclOX9DOZ3
THfZSKKXAa2Aqz0ub8ZwDh9qZvjA/EpqRXPoXybc9IGdGjO8+vqaImG9VpKR3mLh7x+USk+r42Un
bV7L7ZZnwSKV3tmKml0TZXHQen2/a0enPbCoIU2rKeMdNQckjcqzOPlKc+MxVg/CVL2TrPpKOJ/L
S93F2zUJrQMpX+rgzRb1W9jP7o4V5fI42ii8emeyjwA05u3UdcVNNbfgPzt3DRDRLFBKobllduQR
lqYRwEo9X4zVc89OxJ8gJ/mz6uAuzplgD2BaZM53LfEwJLf79L2cmRB0H2LRxm1ghrr1Nq2ZRZcW
xDo7GcfasEaHyd2F9xwmkpSsUJy0yLPD2MvkcGUA09yQCSlSjwaBJJJtNkOwRgtPzurCBAuYFDJO
hcAApX7LBpBgLBU3H1KIcpNcM6Zmpri7PmImPqaw4j3qlM2Y1cXJojBiuxFl/iya7jzjcDmbKrG+
MtKw+E+Qq08tVDPArNXBxcn3IKjP9lE6PGSkse5T3ZB+IXNx6dOraFvaYwBndT0jn5YnrVV9lAZO
h8oNCTRrk/YzTpJ6y3Qu9yWVqL96hcX1wj1AFEZGOI45PtkjCxmAMt2ZlIMWnG/fbVW5cpbEAlm3
UMTA1WvPb7qQHeVl63rwvEhvx1HG+ymfWDGvb2sztgdySqqtM8rhkcN6YV2EvzHFeHqwRZjc1FZb
nwHGwJO0x+ahVqnLVmsZKPJWtrFNlN517fQkKTwPxmwzFOsNSbzgdTstzS/ltd1lkVgrSqfXx26x
lqd6HJg2UWD4DkVNCRXNjtPiro01r4U3/SSAS96jqdTxZrniLXTGuVBP0U8xLnqXuUlI9zxlLLVN
/sB4hSGWk3ygoYi+emWXewLuSF3qM5a6EWHYWeqMt2iHgfubjcl9FjZouCLvRKSVd+JKto5Rltbo
fQs4PXVGGALX8tply54Yujagxm9Inq6nSymK7MAhMlzLRMMnKYhSeTCWgzDqEkmDpj5eKoja0xJv
dKpe8nrw9qx42lOtu2uyXGPS/Y6YMHQPNzT0IMpUoW8k03xbz1EF+PtKHre9iqgi749gy++WnoT9
9LeyCXDSrpG/TbbMHsZlmXyzjYatzSV8R6is3GYjq11LReUp9TJ1AjiX7NMie0mlk9OICvPcKWvm
A+hh0ZQZUBk2Nqyb0LTpCUkd26vlaKkwesui5afsmw8sNbEvqAD8ouqYmI2UAuwEaf2MVpHFq1oU
LY55F4VIlj0n63aVWq0NcThWkHASXcq8izfZsrAg1/PLWOXd3vBisnfYnd5OOiygcQvjlSyrI0rM
26USyY5NwC3pmu5uHdXnaPVxoBZuWlfwFQd5F994PNU9fZq49SAZPqBdzXw5Q5EimtjbhUPu/lCw
CbimTsW+KAOhZLjtcemg7diL+oSRVB/QlyIn8UIg08Nsb0p6411MIiqvgv3pYsllC9g2oGyvvVlj
vq9ySm68MhxONDU4GliGJxvsJBMKNKYDCZp7X8iSr0ud2g/ExWUXUQMSXWMMQmscN1uR1GRGVq24
s66rA6+kO5So4zZKk7SIlbl40JF2YTFMbw0lewCWskUUcA1jEp06rKHH+l0b8i/EH3t9ERCaOOkr
RNbRXx3jR2nTAatZf3gzhJt4GoZLxsl9SA1+m8hmAFR38hUdQXz1JK2HlbBeX6/Fgzut/ZvmJwsY
TvHATSs8G4RABlkff6DgAQYt1bM1Jk4gonh6divH4ZeAYKwyZkvAqPpj3TvrrgNd5PbjaxWyS0wn
4qFEOySAdDwvYO0R+m47FlsvFv3RGvL+fjDDft9lSfkMIs0OSNexfBEpUhfBBpZ+2Ez6U1lmdxjd
xX6PIIq8GLUbgfqsiFRka+JiB8sVtS1SqY7WauvGzAqX5loRtRo2fa2Hh9Yu18dxHPEXMYsieOFK
1RXZxdZN90U6WnnDWEqy4nfCZ5hRvLrNBDYzKv2JloHdJlswms/W/M46l44H59S/tQ+b91y462GO
U2dnxzbTRTaPlSH9ykOcBVqFev23r6a32IieiSAjo+Oqz5lzxoGwi1w0aHp6dSP+DwAaq23TsUCk
PRoCiXX3TqVT+8/sm/FVmHQ+Kd3uJq9mIJEmgCnRc8t2rmHe0ixGxAQMjj9kE3BcUCWB5wxiG3mI
D+awjACWaetZDPavqbwUeT+ByrNlp74QTfjg4XradKoShMRji+w1CwxyJAjysah60J6Cd2ZdcRB2
zTLfGNM7O5z4wqVUJ13RpsNmhPj+jgzK2iWj8+J22nq0ZW0d6LxQ5+is4YCvuVlcFd6EabPulqlI
yYwJnxKopWdWhcVLr5BVlIub3wh9QhVFrlJmpG/kgzh+XTnEm1Z0P9JFTMaCwny0s0+UsoxzHkCp
UQ74LS+ryfA5gc6UsfSfXtNiJ5ATsT+8NOX3KNLbcF2AId+TuY2j37TOjGnInqZuiX6A0XNVMvrN
IeVdd/ruZVheEDLulG4PUj+TcENaGS+leqrFWakbp7yL4pObHIBIJ6yQTCC7nntQDVXeDREaIaEm
XlHS/shNkbxLgqBsg4/3sOYHXfx4zgNt1yYx6Ry6GwaRYqUVMs89o89y2CYtlwqMJ57WV+k8VOaL
TU9V3sXJvnMoYtVxqYgHyn+L6ZAzhOoM3+pYUFU3C1Ol5Cjm+54h08CGMR97liLM47ja2v4PiBg1
wm9nBODC2+FmLn4GPJBWeLtG36JoicUiUMdDrRK3u6h6juS70dyIOj0qFtVaPjiNt+PWu6nCq7qm
2tZ88hCiA0JJz+awm7ufhfmFypAx0leZ0+vCZKqLttOIvIDGyG7J8/RJEDqI9CSXsxuza5V5oOTB
zB/K+rnk1WlptC9uz6AfQOjY50FtE5Tu+m7vBtX4c31qOv6jySR9FGfzSgLHVrl3Vftmcl5GdXbK
rP0kzqQCHYscVCpNNCfDYH6nMVmTiFAF3OYFAuD0FEZYlwYAwfMPJ9CmgPQ4MIuT9amduHfA72cY
1s3ytdJHzSSC5MxNEk6bxj7FKI34xnCPBPzUWbxrxL1Bnq78iKr7XBz7+OfKlsdc5E+KD/BiWARL
Xbziuv36YMYyOQ8emJpOEQH/LcXzMr9igdqw5ujkJXT3NWss5O0GYpx+n6KfKdS2Fz85KsWCWxXQ
ebIaJJtdqvA2kWRoodXKLi73uCbDSnZms6tod+Hvo/0qKqNlgzvKl3hU5ZHp7peVWdktjM2ts9Jd
ZZeJvGiXcD6Kr76dkULJe5f48cImvTknwpdDB5q6vgmt5hxDuRT5IXfKzUQwG1w6khzI9QEmhDiX
5VKRBc58sYmbkhx53svYcPJ67NVyBqnhRo4vkMoDiER+QzWYZvuEvfKEqwwV62GJEmyMTzP5X8VF
E60z0+Cr7j2FGw5yhf2ua18yCEleBtOtv1Pzi+k9NuE+RYC51n/MJ/dG+2quj5b3ErX7Nf+bSKBg
gVWBdcR2fjDHFDXa/pptYimo9ctH0rwkpDyO5iGM5qOeTD9DutFUOGY9IP0M7SkW2CAcF1Q3Evmb
R3ZBWz514rWzKS+NA7XtsbKugRqEhyS/cvDY2BeEBODKIyu0HstNof/N0A+L9GblaQ0JWhBGOkvo
qzJnnmTcIyoKAF7Oqgg874ewPq7fe0f/IP7zoxj6vgM/kIH7au0HyFcpx+3CTv54VUGymyzii7cI
KhIORL4DNE2BkZfbpDNeR+RnYHw3bviQqfs5zg6Z/Wkhal9KMMQMX6P6sxoj9FnPoBWvV+F8HQFI
O8gNlAD1xiOIJs2pSAuBNOWZbFqTTpEUi3K5SHIlbawRc/imPJQZcXgKgSs74aZPfhyDQBV7a6Tn
hvgw98rqHO8FhMKxZRPOwoiSlXO/CYiJP7ckaS1EI8YqiOzXsiIQnU9kpuFBEFBpuEE7lp48sGcd
dbgdb4EUS6y7kfvZW1cZ6nybLX1QGOG/bqyDLGbJUF70cjSKt2H6VuZhKfYihTsJ2tP7qtQ9RmA/
gSmc2eBR9amlTyzVviQpaiKtKxO4fx+4VxNIi8rPJ8Ofne+VM3dqvtvs2VE3tBcbVX9EwwdSsq1C
NYCCAcnl7ZqiYT9MxsWdDzjLe5f34X4gm6t4N6oPplZBLelxnS+je4p4U/pkVxR7K33txm+nrPcL
ElvEBujbniQEnQZ9YWkMZB6nHNnA6YovGd07HTTV6sh+Bjf/U1e/Le65INrhf7cy6T60f/zFqBjH
f7W6v6YoesZB6cd8/mP5UXU/6GsPMMvpn4uNaf0UC5GR3n5pbtKGy5NTvAeJ7SBTtNP9WjwPzFGS
9U6re263HfW0D9sg/GsYmfwBNCZz+LeHjRK9puODubwXqEREfzYosiLH6w9XYTHyjIQTSUNiThEu
bUm86k85yU17nn4PXbUiB97W8bmx8/sJdxQPPt5Rv/h6ehgnlIMDM8LiVnhMIFO8aK/JRCCo+nbm
3w4BSgpXXM2goNfomhm15cvgL+mvwd7BJdipR1s9xTJAQbooY89wkZySNyRlWx2ut2QP7ddZ34Wk
dLPX3ooMjzoqp1wPH4uwd110LNx39gW00vmuUG9x+Ktve9iEZnHovtxj09/pmn9wplfejMW+ZyO3
jtFxio+aGIUaoHO83lz1POPyYnOqZgVnxvWAkD8F9xSJ5ICl7p0Cbxhxc9WjS2xHnfGQPzjEPBIH
gd2VWR5o4ps5W1yB+2b9iNRTN9yk3i8xC/l4iuYbogs3ur9c3zQ20rxER4+K27pN6sfQYiGvnC0R
bPxtv1W+XajymJVM3T+PiRhLFK6e1m8jSNjJV5pdarQHYA9WvR3cN0PdWtbdIo5tRytrHuTs7Eau
Dds9CYN9RLeT6a1mRzKtD4hT0aXfLu3jMn05gm/MR558GjGh8y6CegKDauMyNAHb/y0kUd8cPybn
vFb3EDYrFoN1fDMlBG9+MfsxyvkAe7Vonk0b1eWX6Zy1fAynFyKMqui4ql0bnwugVuser7ovi1uP
wWw13eXpvURpm/SfedLzJTgr92VU+5lbLIkwqrwo6zlK74fxxoxIrEcl1b+n+gQSYlhd6pVtgkGV
bygY2UfPIvAU3OVOj4r38X0Vd96wpZELVP/NfcSuGxYhsXHh76zJ1ylvXBKSVU7QgplvW4Cx9Pmy
f4gzIKcW/ONUboS50w0WGXRRIZezeQ0kuxSEcUXVcXAeU3O6Ga3PaAj3ueUxqia1rL2lo/G109L3
lJuRDcZs7jEVktRYbynTKZiZXdMBGNoki5m2JL4l22TjcAG75SOOZ8SnL0Rwc9qlpxlYft59J6im
ixKQe3ksxG88OpvGeks5ACwzxf+Z+sykCwr4mW1iNP0OSxwYyYKFd7lLuwIKCFNchmoFv77oXmG8
dfV0HLx7DBWUBNFuJadtoeKYna0DCbfWT5bOd8nUPQ4RoQGr5JSJgjb8mBWi/eklrC95qHyjIQWM
UdWq/sauCNb4aaq/whhCCZLOlPOgYoTZGkFi3nWeul+97KavSUaV3FhRsQGBhX3D8ieCiD0LXaLm
xBuslybn21zl8Oyjb2mzsUp/m7FkF4FkHzkNNyI59MNpxNTGapszF9Q/A+eSv7JE2xKSA+wwPErb
p3F8J+ZN93eA8RFfcGKHu7b8sVmww5Bl5flXuVs9yL0IQ2jSKZ14c4ydYTeKn6ZpQT+TTnjl9AxF
e6wZgZr4cqCKo+c13o10PlblcERqwnR1jv7acO+6B4G6zSDPaJm5yOLnxYInXLVbBn83PfbjvbMq
5PR/tUuUZ/vaa/vVypqv1dSbnMBraf80xV+snLMiKSMCvVHk71Ob0KGjd2MLyK55HYkQvK8NLt74
NfFeYktshxZN7/pvRhcSPpfLn9cQQ4bbRnwMoHIHfuL4INfjNcl7oUvM9WdEqGsbpKt5GJ3xZtDP
U7PTCbUK+JnU2AhWwnQ8ZvtDnOXQfCn7oSERnHVbPJ+bapeLu8EBjHxUjiDaIsCFsUU94ffUiLpM
9gOZnBOqPst86NvzIM8ta3Ed/xS28mdGyL1xtNiU1gxyU/HiOJfREHuEnxuTXgrCBNBonjxuFZQB
fnLtyBjcDK+zTWjGQEJr/jC7P0SO/VvJ15CFBKV7W9nPCFU3STUz9/nljJfhbWucxX8kndlypEgW
RL8IM5YggNck99S+q14wlUpiDfYggK+fkz1vY2Nl3eoSBDf8uh8PTqo46JLOUH421ub++hT5v5rS
Z7YAVb9X2bsJEkiinEbEkM4WTxEbA2pPbtg/e/5PnbY4RV9Yl+T43AiuAGopql97vrW7Fx+van3j
FDyc5ART+0622L6O/bU8Jby0A3cf/2ZSv56U25SSkx69Kn+Rmm0T/RJt95DI19L48bTcjV3Cup+x
7N3B+bXABQkQ2rn08QAMyW0AZbqpn9X0ZnXPYf9klsPUP9JLGaP+oqGf/Yo/0D70w6fLDUZElyG3
Tw1qRrkwAZEzVNUbBb33c37XWhcSgVS0P1XBRcmPAvz8uoxxIKl/pcorA9BMn97qsJcnfuchriqu
1BlznV38TtRrtPqYtrcFxZl5wzWXr3dd/4uo2aBA/ZA7B2oVPZe6eMjc6bLtCsod0/ao87eJMg2S
bSyvv3PzFY38F+I6sLyP2v3b9dMh85atZ59ojMDTxXO8hvpRWzQPQ2GVDYYNMONjXxMTnPYrVUKy
I38hKMwqzV+BsW+xSwhL+oZU1xm5IdkQ5XujciReOanxUpfnJELbt8I7AoPxWtY3VbOwLyfliN5D
GUy+7NxpOA+gu/j7CDA3hOW1gKt/8IC9aMciDtftVEKyvxNxmdq/YY8lyZ13MMI/o5TwEFpsTb38
pOoDxopzMC7HkX4a++promAMb/wIob50bUzS67eTuPc9PnS46FzBooM3jJSxX5tEpm1Xi2O38LIH
izmFTfqh5+ZDCOsYrdMulPZN09DD2q4xcthGLtUDeubOm+YzGv+nz4Aoo+lsvOKRBsWtMcs+bykw
d4MGsJMEDG2fxtC6UWV6yTxrX7P937DN+OktuddqfkoXm0U+Cyvjxqs/nAbemjzCN6+8T5wvzBI0
3fA17jd5acXQep5FgAMsk6fa6/7MZYhBvIEYEFXRmcZvqlWr2NbeprO83QraPQaITbzvd1GP4/As
xcSIvNYbN7re5qoP1kMPJi/3zkxUIFjO65oeccM9VJEV5150qHuHTSXVOc5wWyvWezVLet0f5yR5
cPMJ5grENb0Od3pVl9qaaP2ut4lNFxPiMrXJl5ADepOuyQOOwtsZkE+d+u9uO24mPppj6ZL0w5fj
phfiSVu9FK8OWKzZXV+HddhF/Bkbd6Re0jiai53g4Ojoc1yXFYMOPT1phL9iPVi+czM06ugNvKdY
Kg1Ftn0Y7FhdfnZWeCwbc9s7c9yQrxzox2OrSYUz/dxvuPmPsp+fkCPfzaTPoky2dKtRL0lRMHwU
rj3Xe61pmO0GZHlqgcKlwcIr7m39Tyc+7BTrmPM9yWx/57NypgwPrcje42h/tHw+wZK3d1zWS1Yx
vZdk4EbpPHj2tJP/9TiB7BPDFndZnGX9sRtGeqvGg7Zneosos2PDR8ftKXCbrST+55XX94efnQ8z
fuafiBI84wTnwVm3kJruZMPENrnmeUJEGoN2n1pocjbKz+zP2woRHmnqx16ipxxiUexP1Kkzw/30
Db/vUO1an08UFtvOxXTmMULS5Eynt0iWHXBTzDV4P8xYnEpTbaO+Otl2TbqzOHRz/clWuaILPUv5
r7H2fc8q5uo5dGsqB+js2QZmhgSY7Fkbi50mdZ8VKcj/hta0hK+B5F7qyvxShoZCovSQTDPN55GF
qajbVXN7aVLO8nB9FThfp5GBuKO+gJ471l/Tte84Qg207f6Cv+hULuBdifIlUcaFhLr7Zj3hHNJc
6+jhld4zTXpb6qruqYqqwPSvB9Wn7x0PL10RkG/0Y+0FYPqEamnbKJ698a2cuOUNROIdSTKQv06O
jK599sfys1gkXkBa6/36OKuUzgwmK90y1hEIxQBZYzpT25mlUuJUNz3bsHbkSGb64fEo+H50ur1f
cE0OGS+FU8chLggMrIS2sYCvnPJJTtkZb0LbMWBwwfH77Fwn46ZI2m3dsNsm3UAzHZbINu4bPkSg
zbBdI863u6wPjy4CK7jGXTHNu3IMNm7pHajK2Lp+fceYeSbly02LoXi04hRuVugSXe8lWSGSlgEh
yLxGDxOUjLIgwGxQNLFfEcgau3NENWpzvbNlVCErZzgKpt5eq196NGip89YPx7Bum5bbiZvhiizb
BrieQ+iyOI3DESh3zYkpyQ7VukTZc0n5gYi/daMQn22HutJcBi6EQ1PFjmX2nAynq/N8Gfqtizcv
MtVbq4uzngs7xi97v2YJnW5CPTU+NkVcFNwMSa4Vov4YHIErhABN4uGJLRz7tpsQy0N+ULpj+CMj
61lGsmvJdnYglrUzBZvfld8iwijRpG2SzDHosb2XBBstQ9wE9DJWkggZ5b8Ga3iAJF+2HpoJeVR+
nwsWp9wUZoPRi1/Otcp9TXYteK5qNSqWlo+uUaitJJnc9jafXUJDWbjFsRWn8/W+3sVeXd/YISlj
h5OlGWrMSi4F3/KfR7QkXkoRZwIDgB3inOZTatMMWEnC+sPw0zCIt/y81mr4hbaXWfa7ZLV3HvJe
63i3DtJ/R4n6Jp2ghqa9e6nF+uIV3hF394HymWd4no9shWkFJ5E8y4O2dnPUoIkW5pjRT52O8kBQ
akuObJdExaM9MqqyhwxJBgLheAyU9dkaPKIhmz/HXrlwEMOQGZvjaEsVbyyY4TJtPUUe1zdTn0Ym
dvow6aL0Z1oJaLAfeqLObnCI5r+Cr9dE2+pAOHLAo0t7+KS2oyTswP/rUOmVj4zCIl3xvovvBUgX
hvsvnj0OWLLDAvfxGIwfFU5HryruDQLdONPeutRku9JL3ncHcvyseMZYzuW9EM3J0cThmungyuKJ
7Dd6KNtZFvcnW7onR0S/nczp/S0J32T1cwNb9Lpi9+wITYaXYo7Gk2ZdrhLx0Djjlvg8P+WgKCzF
behxIPnBx2IhxI9DcMfs8WmwElIxOiHyYMoqr//A2mWxFL2XbXKzapJpZsRVmaUvUT3fjpUmOYj5
329pb9ALf0Xe1ByQmFlr5MQEKbDNC1YMfBwEwUSM19eFirXLJxKOs2nok10+3YJq7HDC1OMH4PNI
brtxXmlG6NE+U3nCKiBpITH4+Ll7Nqy7bJzpFMO4lnBJdaP1eLVuLsFwS2H1AXjRJdCLPrJi+xfO
3t7Pi5sZlVEJd9em8t1Op71OenFnTIN8GAKxaCLuNOE2YKecSLqPJoiYQRdu0+vVUS3c5cmk2lwn
ZD/cdVXCDdy58dr8t/HCnyhcb3sIny2teEIMzIX12fTQLkIvnt3s7NOZdHXDMPNulxBD2lUEQlOS
CDGO26OZzOvG81NKSxHgG4svdoiQi0CZXj+GFmmbnOuq6BfMR1Rud2XGKEctXyEhZagu3WFq2M8u
/d8txZOs7fdTxeJ1IExez31zEpmIXWgK3ewzdAvkFXAJq4cmPk6HoKrxWGos50Ut1E5DgHmyFrL5
BWm6u6aV0ETpG+GaZD9GvKBtpXo6cMPrmmhyH52wacM9XafjQeUZcc6pCr+LIfxr93Z0Z/sdOwgH
BNnb6rHGcv2bYSiC/rXB9/EOK6c6mIWvgfE11miJW8iDanpMAvp4Nl1TfhWUpN43EhsY/AJos4ck
S+sboUEBkmSwuO34H3oS3YX2nO+1HPSBiGFOYLyWpOH6km7DLLmHnky0M12zmTcoczHkIeS5kCrs
8K1te/fDWdLwwRWLKmM99+5BoGnHVkjrqlOjOJRTUpwn1z+3ETQM0ROmXl3j/NeQeSTnom47OCCH
YRVk3IhdHtnEjruuDPAsDZj2ZkmkeCQSiXmIDBPhtOFWuT+w4nHZFvTkeGHgflE7imtrwhOftiO7
viJNzkPOpV6VeiaGGrmsnghRP+FMy05FT8YAjSTvUGO74kWXun9Ug4+ZH3vtfJ9H6Mfg9UG4uMR1
HgswHCH4ktQ8mDYPvqXyoZQsGtkzpK62nGhRdnyRUMk0WHixzfLM6n+fpnRuBksA4mGgs2mkfgRV
ajLqO3TWda8Lfnt2Bb6DdNKXni2T4o0aEHcmYAPEKLcFHUSsFedl4PhcssdgHZvfch254+ZNzS1U
uDLCiB0AGiEv7C4vJWaJndH2s5rNv9bui3PtO7fKrwBzZAHzYFGXgO6v39sxJGTsA1d5iPI2OPjO
SDyyN84H6+foBYfy/AblBW45fRG8FMt06Yd+2qc0PF3sSOrXcXBZBUdqPXGPJNeDLeuRZ0U81FAI
do3tdv9sDJOHbp2nY83qFCyizHlXioT1Tp96jOjGs/4Fsq5OTkkIV+fcK4gV/PfY1/AoONbKoiO0
3Nn8+1rzXdqwUKIZSrG3eM952LmwW3CQMLu0pXXGrGIjTg8I1n6qOKQcRGH0wOqNDO3V/LnW/h7L
XH6DLcbd0mOkz20NPIW16DifJldh+5Bav07zRDIjCtEA7ah5pdmQ8XSyOKNLoi32pioE2bmC0DtO
xkFgCfHHQ3Nd87QmCv5GeV/trgEwWABTRyKxhH0qB8ayqvVnhIyUiTrPwhjgvkGw5fipoVY986/g
eHLZgDe20ncuMB0O0Pm6i5YpKTuEhcMw5T/Ap3PszQZZqC4jwgod+6+sU/yvtaVMsmr4aRxvCOG/
0pxaqYVP7gDpYclw3YbIoUWhl3uLsrccAf2sc0PRW3+lR8HbLgImiyBqj21TfnvJ+qLKmRzL7ZTL
hzADAkckExxHNC84/bDWHNO+4Sh32+eCOYrqpoyjVIXC3PuJXz+WsxfyQYKLz41UJCdqU69MCcd/
tWaNqkmZ6d5P+Jsuk4hsyCCXhzFQtJg1U4hpF4lhO7u0FkdcYTXz70e5OA1BS3c6mVfoAdm050fv
T/mwdrz+6K9MhLrZKqrQqKit0n9elP5hPllvnbluPiqEIbG8plWL4J1sMqAaCTwDkuVpTOSUA04l
yW9PtemTrcPkZ1ykk7IUT/JTkIT3Cd/AZ2NEfxEWtkJl0agG4C3iPLmeF9Xq7GY/j4fksHiMtCIk
gVr1w3TyMXFudEpl+Zapp/BjOzORA29ZS70b+gqOAWHX9ugRKIph4SKxLunChqTo7J4ELlJrMbt4
HRGu6B9Msz2/1vRkUV5OcRYfZq9weABXy/EvBpwDtiduCjdV/6H6jz35ka1J6uy2E3iJXeazNUxY
0E6Al4Hr25tytBiaZbd+WCvrbmEsj2fC/7PMPC2jm+8mEEo4Y7m0AGtOkPItNDQzM+hB42Zd3Axx
14vkMFi9QPgpur1eBsAhXZgwbhhHMXbjuRpzh+SKqhjryE8woJPtgyxuw6vKEkkOF7cPb71d7vHH
8v5oRZKIPfemd3M+RDTr4oqmOFqnNncYxYScWsHXSuphW9maLvGSngUmOMbUMhKohWMyxG2+wCey
iVckEeFbfHZdPGR9inFBPqakRtI4a/FL6H4kKlLWRUPdVJL022ltb1sz/thgeacnyUSGBSEpHnrj
VaehFyyJSCoJVPTsDoOb4D5hueZX8RmH9OW5f6l0/IeEFe1ao7haMemXcZSw9YvS6TwFf2ksw1ug
OrcFc+BaOGtBEPM1V+9157uP5Bv0B4kjOzaQEnAduH/GsSm8XV4Zh6FvBDiWwjI7sTAYT+GK20YA
Z33orqbHwkWgCrjX7IKxVPsq5QtMMIuAshiih65yMTAOzqUq5+GelECLtTLvEGykRcamrT7CtYLJ
E7Zf3Fo1nqS0bHntmUoCuCEijqqB0zgssvIWTgHzh11hcfDFct+u8jfR+XWu9edvvL3/2gXz09wF
95G05tskSwj0OhG3pMDupnEHx06k4BjkwLNx7XeKCkT9eZbXbXlk2UevKZwvfOhUQsoUcPQSqQcy
lP6N0vAaNiYyGftPd/bfFB7Yne9cBTBKkK1bN8P3GBqatyEJsR4mLREXNriCm0bKInrM04hdtaAB
ckklAr/FjkTCY0nn6LMbsWvCpsCE7ef3Kap2p504dT+SkWsEIkvSZKwG5sj9oRn0CRTYUyc04mA7
PXjGuqn7sntLEr/A8tAhCOjJe/FwXLMBGaZ/yh1sdsbi1Yx0X9eBeqNdILsVWapffe4f3OFnhFqP
cDo91Y9LS2FQ7b9UIfkpQWaSzzen6GbtuvexmOWdKpj8hLTAGOUQdUrRmM/Ow5X6TRznZSUiqO7t
tnrr0mtMbAlYZ9XGcgJ87xQdgUhScadXFgMhX4oQZWKjpvG3qhWQjqJGjMIeJH1W0B0AKt6VItVT
3HoWDAabxzQ5ODkNuhTVCgz9tA9tzEh8emIejbvOqg8y1398aCUH+BnRZRnTa5VChHlBFADb+gzh
cOF2FEPpApk2eO5Rew32/XyKGmc7F8pz2LEKB2R+MfzSMK52VTnBaFgxXFdr8J2jxO3rJv9s25pE
ycLFp62sdVPAZon1EnSIByu7jhDixa5eMvXdKlt9wUe7mrhLVMmd6NmYBWmADV+KlvPaXdg+ejpo
nxy3cLjV21m3AlcrXpAzuHHy9cKOMNC4mzfZ1B0tE/nLXveloP40nJ0TDZGGtz9xcBn2SwJIJ8Ug
/sbdQ576tgUsMTp4BudmrneOnLIDflobhiOFvQ9OavR3xatd7qzQejeL/KtKNr1A4+o9NG1QUcHk
/0xepZu4ds29mYbpzXciXM9ywB+VZ1eKAIRVrofDC+vbF5uMJKVTVkAgyR33XcUan5E7I+Rgv3kZ
VSRHjCOCAtTwZwr5OHDRCXaT4ua874AxnTx/JQFchYu6Hxa0ty6IBv6Qz83JYy9ON2Fxm5XD49oT
72OGcxnIyk48KhCBrFsXmz0pM9OmrDUAAAIZrJ/4nVBVqbb5MAboJ93rIk34aFE/sp+ySV0Sqd0d
A02Hzgk6PvSB5G8CkUX7Lon6n/IKZcN2wqA4BdaDhif1DzDWfDMKMV08d+hPsw5Qg5Ow/ivFKraW
skeuILa+4e1q4krwmIHDMkeJH+l2imR3ysM8PFU9pbOhKAiumrFBLXME+425vu8Np4qa0NVQKL2r
VkzcqIdEgopn4eu8nhngnaYP+DUyLgPt3zW1232W9jCcuz4qH4e5SG5dbyre7YDuXtdYOjZlvuyn
pWTdBMrqHLDGYB7UIiN90i9n4dvfK+Y0C+rbxm4Ap6sisk4TUfOjSF298xHF4iLw2iPKCD4F1+Yk
D/nRksxzz6bO5Ze2Oyde/NxsXTAHW9sqXsv/O7pwBhJaILdH2YXezbmFtBY5yd6ZnJ9Vjx9yIXBv
F/byJ0SxuXgzyW0W8M0ZuH35vNpY6exqnm9wcMsxJonCunlQL6ufj5wmSJPCwj1myeJvK3oGI2at
zRCN4jcYfV5HpueYPvTliQCXG8/spzaEzJwNO3ykVXXOo+VKDLLaeC5pTi7wVnLurybbDZojl2aO
nqZackND2jr7cI6crW2zUdXD0sJGQLrysbMof9zx4gP5SNrg0geO+2tcws3DrLkOjbm17nPG7n8l
DKaHJbIxqmUdUz/Unhs9Ow+VLX6AlA2bPhtZTDHaRswLpQSxdmXZzEEq2D501nMblP62lDPpmMSr
aZkyrgy/pG6zN2aM6INw4Z8cHj7+auOZ916J4tAQoCHlR4wY/adr3rNuHFjQlWU8wCHd68mRv7l8
Ek15TKRvHrsKUORepSwF2yjlK+Eu/bnzrAIogG0RuGTGhqRWfQjTAYloyEogKy75O+08C9cOgpC0
W2sa7VfUmyst9SKtGg0lw9XElM0VG53kXFv1J2C9cktd8Es1WO9ORJcKJurpBj5V/4rnebhjAe0R
PUxRrJwyuURE+QgMduk3kg2F9jaRlLBN+u9ugSHiUki90VwWP5tmtRGsDLrK2vs3PF4tSAvvp+p6
P2ZWU8dMidW9+G7ajP/mwJL5rinC4UYHqYO67uaXHsPWGQqIOahJGjxMRf2iRkKkQUUtb18s6Ev2
4k7MuMSWkjjiau0da7i5BLxViXsDVWWq9r3ifN35Yg7v0qEwCNGOd+kEkcdFJctxxQH/LNiQYrQf
qj39RpS0EDO4ccqVJWYhm60bWQ79BhGU0yrPdtXaWts1CEyAnmRjcu+X1tsEoYTKVNo+9tolfB9z
lPfS9dJyW3vrm7d6LIxgRnnIo0mKz3PBftQmbXkcHeerzPgwLe3CpmHolpVFZ9H2H2uZa+zzboNV
QM0ZzZ+tBtkUON5D6PQTIrsr7jL6kx8TG/jSPGGJmTW7NwBe605lQ38oTHr9N0SvwViNf10HfW0Y
iAG4eMy2LAhUPGoR7dRaVv/oF+5vyrZI4MUllZHx4LH36wPp3K+iDQlz9/6+HYtwV3FdO6s2G9n0
sYAaZM1kkDn+HQ050WNn+3obyRHKvYU+ZzDnLTnQ03mt1lcou81xbYzz4HiWjKOwGB/IZtf71l1V
vAwOZYZcPuNWiuRvNTFtoEsyK6yefSD7illj4IjPixzaVo0/LoFceKjCxoFtjpJOZhx/FrVplPT4
DGyD+TLF0N4XtfK/AQcAa/OR7hVQx5Ufmc3eOnfWIRuCLJaMC1ty+9NWzo66XdsFo4JX8jjBL6S+
ewIpU4Kp39eLkxNeT5PtGMj01SvYvvHRsLw3u7cUwfXRuglDJn/Dp+GARNcc5sFW+3yunQfeguu2
CRVTZSiggM7oH5hUBClI/9FdEm4skmYH5Ntq59h59j4Hi31Wtu5flOYJwWGhsFNKasUti51oJWwL
t2bWAjyFbhyCNYEqywKsrPs/TpZ3/8yi5me0d02dPX1oXarau3qav20p0zumCMVzhYM56ruOUNRa
HyPZmoe1reWFJDCAPFaOWzn6oGW8tCYtSCBuCjnW2579RjN1dF6n7OKiHI0rH2m/rpqBNE4H8BcL
32rwH8NGhjtM+3O9bBZQDvt04GVzkOi3Tm8zUpbp9QHmIFsWtIuRUM36UaZavA4ZgxqVT0FcT6OE
7hhG+8oX6mgjVG2KfHln7ET/5iIMi0Pa6BR0omwD4bav81zyZWJMYfkD+YUA/XwQQBJ/M2xjxFlM
crQVyVFf4bmb4Hog+nOfcXIw+UKWBrE7yvdswryDNhkDJr/K++u5tQnIWG5qPre7mnoEgscNaCrd
/1lsnLi5n9wlkhh7stTFtgcshVMl+80ZVTfSmT+WCTNx3yfeMTPVK1PSGIe29Vx5DGwbZUT3rmWF
xccxzo0u+x9BswaMBOL1t4FLQDZcLHXneoQ+Rxou7wPI9B9dW6FKCw9TXOuw2sryH7WGLISphntr
+YJsXWovTvYirFOaCK7ObFt3vS0A5QWBOsPnwzSSral7/a7xwfLn0P7L1RX1yLNwpsyj5+4sno84
kwxsnXDkIWy4ABvPmd7Sok7uwkH3N01eTzsuRLj4jMqfWWSQHO9xA+dAirPNSgpqs/b530jlzWVq
+uqCDYMfHXQSV/4UW3SjR+emKltklXCEHOWl4AoZCUT1DHHMO+q1dh7Z/ODnHmrcZxPBBBw6199D
6hRMH+voD8irnffHN3Z9xzMHaiHLfmBnYFTLPXA+iYcVIm+op8vz0dsOHlIpIgdwvZEgjd9a7iYU
NZM57OgkVN5uJoB9mDo6o9KuZ68aNIjpbt2xGbrWg+nBg8PoupfVxlHjZXiN8Wti/RobIhbYkTYz
8KyDu45PFfIJaoh6nrV4qHTa7uwmNQegnvZXcDWQg/eKrm8Pc6Pwewy5vn0rJ+uvU5l+nw9i7oC6
tv2uKJzpDHbEQL4vvghYJ7FSNs5dNyS1m3b2Poq65ZKtAllhglUEW27ad9q1uW2Bwg109gXVRu1T
7BTAzcr5pqkbLhZjhIHJYvTfZqJljrdxTkTSVYd8HYJdulT9uMeGxjJ6jebYkxaXRhe/VtjPrC7n
8RKRiF1uwqUG5JWIKLse/eVDhsb/N/XXVwQq4l4Dk9OlbRqXYrxqBFvOuhQzP0TA4egCMftxhjF7
zGUYPiQZzuGeAqV7WtCuSCoy9HyPygJVvFiaBps6Hl3SRqRosquRfMTb8Y8tsX+X1HN274QkAGv0
YyAmILjctvqxMzaqiNVE+NhjsxJPCVWqVbx1lLkdM4glB4KwpPplasMboXjVtKBPZbpyh2IyP1gu
6Z/BQarFKyu3wku/DHf0o5ha85iBR9oWPTkIS3d5bDiV43KO5GWqaYEK5vo9pUR0n0bEesulMSSD
snA3Oov30jd0lo+G4cqxxmrvLuZqveTXqkTzWaQhJuDQ4nmeeKU8Z/jHbZYl6uqSoSlW4qQQSp7d
aYx4t+1rCAHfPe8HnCIzTGQ2GHt8gVhcJcBN1eiNoDz8ITr5aOi4RFUAyyllD/LikYmfdsOaLx/k
OIY4Gog1w1GcNom8UsqdhVmvD/FQeC1DjqlKZsfRFOfIm5dY1Pq57hCcdMXEGhiLzS+cqKMbTOGN
EWQANqLp2L11zcBDU6TuzEK7t+VyUbkLInaai5ekVf84gKGX1/K6BmqKJ70k87OvdMOpVBDXDAMc
4TJzPxaAazdiXkoGe7w9EdM6jMksf627Av7+incjCeZsn9mI90ImNp6O1WsOeA+Y7MPoJw3U18jt
kr8UJz+sFCJc2rmjpNAEzHltD0g2g3rHpy/HDIDGaL+mgCiwqmHptQFlI5Wu6dabpRNuCnYK27Rb
czRkyxsRUDvlxLbHX9m4Bu4zQU7nyVMFRg+Pf06R/0EriLhFq2lbmYSJALwQ7tUmOa5ECPD44pib
WxQ7K2G/UUyscO2EA7vKraPSffansiRbAtSxo2vN/TmqgmaLvwLfdA3E8VwpZ+Szao0zvxpGWoCF
5Q01nThSpsHf85dEz6Ef/dCdivG7S6NL5fXcsXlnIIa3K1fu3EK0jaqez34CCzxNCKaiXE/LpZo6
0Pl5kx4cLl77ZZmQK+f0ygCZKXdKZNHB4k6HnfCG5lCEhf9sPFk9L3kKTCFoiyujwtv4A8HK1LDZ
0UwogcvNPuvdz4kmvPsFfCzYbIeEcSL4bnlib8QpcX8MKvXWnrSEtidT5zmds+HNCUscmAR40MqH
Eclo4L9qsLA82KPuz72wihcRMiO7oydRSLTe9TV2Mssrqp/EKsrHZkxBdfL9/gpzAqrlxNUQOvgc
o4wTyxKDCz53gWUdYuurJ+kd0P4ZjHuokUB9ZnZ9xfwIKto5W9Ifv5LO969Isbl/mBxYIFZYDrFT
tf+QFryfSTsc52zbdtItuDOHgBpWq8SuQVaA5IuQm6TjcuzoTH3JqvR22szjR625VAAgYcY24bcD
2ZFazMTbM0LgaAn9Hll+mPVj1gX5pdGopA7WtNmbrhEWz2ScOk75GbLA58KON2FcOuuhy0J1X4Wy
e3QRsFBQrwqwI0j0yBXX5bxIzPBlTtkCpHxiHyao96HH5Y9Vm6aowgTbzHbXu8hnlCAdiL6Tgjdp
BKeV7mAzALjSLupeMf/gJq+PoTUGe8LDywHwYH+cOroDbNxYX5VrzIrRWgzHhhNjK9aB81TM5c1i
8HwstkPVbgGHPulo1aoqtEsPN8ctt2Uo9YbEDUQqTr/G+WH0YUjzq+tnuO/Pg8VAsVIetwMTST+m
A4XiqahT7nZBmz04xMph8INpO2mvCA86MIq4uuwOSbeO4DaC5aunBWJPJp7zAg4gxz/RVbYD41uV
LaCzhJKo/9csCePB0WGt9DKPWMVtY6+3czdS/0nf6QHIKwhgm8+vcVzrzg3FtOfq5R5NP2Z/22Qd
jr6jVbw289/Jp1ZvbFT+W8PZw984D3unMO3eUC+791G44Fel3t5ZMecqwYCrAP/vBd0buFDxoGWN
M4hDtSAvFrl7mCFwbxaPNPaU+iAWimTcrd4Q4CelHKMZJ/nRtwZp7nrYLmT4TpNnJedwRvPe5HP/
p7RE+EcsPZvDRrbNCdZvv5Wuz+8DUkCafip9hSd3st6xdkiOQUHGJqEOZVfTlwwNIrCOZZYWuzzV
FodrWu+8BRty54a/o7AAQF3RX6g74HqyEmqJU/BlXzs0Quga/E+kBTabg/WU2o24XNt9n9xOZTuI
6+WGoAm+BO07p6RkX2ekGz6yyaFBJ5SfTBbuDdx/6yJBCTKkwJSKPUDKW4LBP2zjrnYpGQRxbgew
loaGlo6y1DAfy6g4VT5u7QpmmowuGC0JtlVF9RHUFujFJmkp8yJpkwF5uVhl2777GsyMJGC20zxO
9x4j0Lkg8x/3EgdKVRTpbcAG6sbw6PORGg0+B9z/dblu1dSACsz8v+yDvAdC5t+Y+9DjqC8+TEaO
2y715CHi+nembcK5hO4y7Pn+todq5fAr+joi36kMJmWR7/NyiD7Zvs0b7pH2plPYfCNJQUW9FEOc
90gmPIAxtDL0EoV3soUPsmHlUvxFbIWBhOn/lhGxjLmNkzKjzTr+H2nnsRw5km3bX3nW4wczCAfc
MbiTkNSMYCbJzJzAUkJrja+/C9nXuklkWIRVVQ96UNUdTigX5+y99pDnaCy1jkK+ysS8k5MfAQHg
hIATBGoO4iEmlmA2oY/BPnB6shqjLF9HjvadRT4U4MSYmPpoErvIk/4dqlZ0fxO1UWZjhLRGLnam
nr5S8PK3JYXE9diZGhtOLbylchdsR02yYUoL/dcUuM8VFpdnJ9H4pDwA00fZDvo9XuJq5yYheyqs
bRjnLVJ3gRSvJol+j3AxtakmRDRBOthXvomUxAecUEHykPRbHyxwCa+GDyeaU0l3a+q8HVM+FZsg
mqB4BbgDM91/gjtyNZGKh0OrpD9HBih7sDGh+IVf0dSyZB+nOKnZGuAJqDV9WyfQfwOp9+tcz/Rr
CrxAKJKwuNUl89DanXN1rH6Uj5qOAqihIgT4C8NOnMt9P9TGA2BLtfLT4GdaJHB/6Nvdwdue1qFB
ncB1wvzKpYVxhb4WoIHBvmaXmhAChjB7qTP648y8wbUFP1Gi7B/ZPRcQLVeDauSmJ5Nma2Vl+Cqy
keQPqoYINanh3yjNtl7RNdm7et5edF1X7BuT6jMlMXE74R+/igBx7dIB8WwYdnA2ehTDg0jzlziU
2ZNmY7Tl7Dwi1KL6HSfFR3cczB3TBQw4Oi9XTazLYxJo+Q75hnxByQnAI1F0olAk0OrMDfyqNGiG
pIUiD3Z5p8cQPFYDfdKNmrtCzuRaExDXGM1yZpRIO2qXorNqWCRQkM55hbr2LOIUSEUSVM9aOoDG
okf4ACCae90U6RF8OzAOAT6ynop649l9AQBcp/4eV8mdlxTTx5yd2B1504ceSMUmytqfzC6clV2/
ZWMIFt4jyQSQCNtdG3nPymHHSEIGZWbYaxQnSMpoku66gBB456WUb6qS4iQ3E6XxYBnIhxt9D1L7
U6BYH1ZZGwA6RvjlJV2hb6Qd/wL4md+FhWrZD8XVvq5R7YLjMI6D33/FTfKlBmtx3U/B+NJQLN/Q
j+12ow+4Lswal61B4NzTUcv3tddxRsEeDUmBfByf1KPfSixs0QDZXIoXa1gy7iqOaSqmhZOvrdop
YQyzFlXEtn8nNju9K1VI77BjY6vrU3DP4a7kmILY7alQcbpXnSs23kidqDdgfBSdFX1A3teve+Y3
ds2ofLpcDWA5qWfWWYgEPPfk3WAWGGTju6k81jqYE4j9+me7aO1voTmzsyReIAfOyjoCdXpveL1c
O2087rLJc3ZKd6vXqK+pKUiOyAQxw4O3g+EOhbnxnVkAk2mtD/QIs+Ez0HRxD7iRBdX0a6w5tJ+T
zE3v0Ium7K5ydiBloX1nKmbXBXoEV4bu7snklrc0+OKtOVjQkiofXpRHRSWKvXBnlGFH7OIMuow7
FNCI3aBZW5S0uqJ9CZFzveps3NDdYi6VHVWrlesRPhQVbfBML9hja57ETz0pIkcXBD3K+rH5hKzb
3IFb42DiCGQ2/Ff00ktLXNkoIq7LlqLlOqZig/Q9SdC/hklV3pVxVlI3KdNrpqzp2bQK7cakb79P
ypZ5hh2L0bJ9QgjDETGSGO08/Stsmlc0AccWdjsIf4pMiftc9M+5pLhnUMl5LAepbn0E5uu2QTxH
1zXgVcnz75ExJNvYj3OikOXsGCfY78mdcv3aTFuyEyjY7i0zDj+aswVMl0ZwR9Es/plaNKF1RGMP
eo64tDLaYes2Q3LLgSM/TEMqdhrpZjuALOQROPFLqFllvq6vopwgFzhxLrVaRYmdFJSN7UNOvkrV
1kLgKK6D9B6/KiCS1qM1UjQmno6IYoSC8DMjUZqXsJuxGgq0adWnqEnQdtIKQLo3WOEEVb/Kt8wk
4bbJkE/i07B3vAtkQZKqucsqq0Jbn3vTdy9PBK/ALOjIwvLGr/0IaasGmV3nn0FGFkd7miyaskO+
cUXj7pXF43IqCAS6B8oLrs8LNWb9KylG9pUT5U/eMFU7TRjWb70c5mzixFfG4BJqFA+fVa+Ke3xN
wXeWuOEeKQhCHWCgKbVKLFQtyQAbUmzSA4Xh8bXLmQvovuZXfSKfy3KoVpXkRzrD+25NhlmScMMZ
D9404gExvo6cxVe2NYRHjb7MfrJMsAVJw9vCh3YbtdwGcPAkrGA8afk8BBDDOVKFUlRx66OfX4UO
+yy3CbYtROIMryyb9mD+BxB23KBfN/LQxUH5nAvwO7B4A//WHWJxg3iv2DjjSNtTt8b7MkoVC3ij
HoyMWhl5fcneb11emE66qIDou9MLJGdjdKu7ksrzgaZGCA42+4ZPxd/CivYPTlAaV0MHLy6ie4iU
yExvlO/jt03NfN9Z0OS8tvIfh9L5DpE+uzHyDjOv1SvA+t60Gjm6PRAnxbSMfpz5ghO7MeTek+Mg
ifRlQWUlA+YY08akFlLRPeLccxgkfoLQoP5g9UCHmqhQD1VXs3y6Yt6n4fOIBj2mcshTG3UMS3FM
dAIvu7YlETK8ChVqKo5v5ox4zq5aPkfwtkxWfeOSSRriPIGVUT/ZoyJpisXyXvPJWkK7qGG9gZLJ
wTVkJVXFN3/eQWdl2f1UZtd+T53W3yXEewGTg74SaF63p4CZfdC70Sf9RTQ0uGDNRhHSHGnpIyVr
UIMe4pLbRuKxJjCUHAkTmIAYuUizam5riTfAdsX4UsvSpMDoiRtkOHjBHeOzgh8RRZScABw2Nrg2
csShaLp7G6nEA8iuEBMWGg6y7PoNoV0tqouCclqCdljDPW14GMpUUhCkkHkDnCeoPY2b6MQgGuKm
QIG/c6zOvS7TqdhrBuKZdtKqKz48dtU1xfYmkuHGN1N1myCA3bC9YzZq2k8FKsKrGsHMU6mmmneL
bESoCdGOenR/DeOTz1XW7NtHXT17hv4kE7vfRPko7iZpfzI7G4J8wqraZDQpEFiqpxYD3V3cpGi3
G96P0kaNnWhtcEV3JQLSQDLG6BJ/XZUFfLe05COhasqeS7NA1tJ3uifdKtj0sYXbBsY2Zxsc2PVY
j8z3dX5ruDgDrBZ/KCDNFtxDll3B0NJRercRbVG7/MrGlV0O4lP4L3HSMgUKvbmGqcWLCw9IQ6rE
GTb9JkRFT7VLu13hVsUD75V1TSDbBDhqkhgHg5osvjz7wRYIR6xsis8y7nAKd1orVwYnVBSKJtaS
CukHdT1O6dIymCuRGA1xhf8oxiijoTd/svi4mAINsXEmXCqdqLBVhV79WlVVfdRrMhz9UsV7fxwI
Jw+EvUGQ+5XOP21BOJt3OevO1ml8QOtFDW0BR/YaPY+8SiLAAVbrMtmP5pd2kOVdTeseUxEtoNpA
qZyg4F51hBNteqP/Sj6avsddr3YqFe1PgomcG8ON6B65+nfZWemuArX65Pbu10AqxGwVFQQaaD/Q
8xpbujccVMOECGwNppsqerQgoiUyq3Oo/en53haQowx834BpbG8nRxyAgqSujfA1fPIu6Vv5YOZ8
8YWVXrWa5R9Mu0mfBOdGROLNQOGeEvUNL9X3sqFPUaQ5BwgVsBB5nb7tTR0FaW3oKym1bDNg2l2J
MYNHyPZtPUyYMFEC5tvWZ+VrPDpOpPEF2OHCYT9ogYnph4IM1ZyxIRoL6KFry+YmIuZiw6PgKB7o
41Yl2S+TuMQNTKfkWzNS6LZlq30tCfSi2GA1OA7FU8nG8oEGG8wp3Ru+sNv7jLrMoeiKBYZk02FT
tRSO+g6tQhTlP7g4Pul8wNYxZ4zkEd0oVQT1zZAIsaqrsjoGTDtXQQEUE50fHQr6qmaGZR0JDikq
NDJM7G+xHT3YBD9vjBTDrAg5QcmBpJSV6Y3etUmgCRssOaIiZk3TJ1AzLUkfiKRQMtWymm5ct4Nv
HKj4tfGoXCuTpkMdszTYek8KK8DEdRJGKJspA0PQrWp0Of1nsiUpLceJBCaig+7HNTIM+RVtGm0d
x9gdO8Mat0inFfYRjBN6T77QlOGUdEl42jRdY+3NuMaNXo0EItBrvMVr8hjFsXpGBhSty6yUe7Qt
oJygeKwp9wfYBFqWfnT1GGR09MVSq+/sxilpOiCwoU0gOF+0Y+FvVSd/+W7b+XRIh2E+7mtgq3BH
4ZixN3k/Coq/HspkMLgw5iJnbG8cdOk+G0C7bSryrHxmubWj2E/SHjVekRu9lnfERFKXsgjtqcGB
I1tw7Y5Wqw1zUZsrfqFbx5/7tgEJ6mjwzQEWolXz7Zu68KmoINj44fRD+8t3oBQK2L5aUvxUFGb3
aG+Iuh7VOP916a/aSMWms2jmByZfN1AIyIEzp1RnAl6HCmh3GsD40T+WgDJXeUWHUiWi35SOHu8r
ZLjXgk0VaYjs2lY1yy0eNxlfVUQ7gTAFaBYqPCqtawIEjp3qjibW9OKQhfCB/y1hBU2gbdM21Lai
DUZsewiQUCDqP7QW5SUFufJH7Fghp4SYDIGh5NZYM+tAdLj2HUuxzgu6gXjn49eaXNqIZd2f1cI1
5pVrTqYd3oKovo5b6j2g5NXWpH8HLMSSkEEi+8Y04pAs0GFnlXiQC1ql8Oq7TjNf6GfjiRQmFUpH
OjfCY2fJcoGhie3htkjH6h56uL2tprSEDEE8gKxC/GzMeelggQSy+RGvqksiPmfwB9VqNGhhuBZV
C7PGsdFx+ra2V0YX7pHS0FHA407nx+o+10K0H034XNBUKTMdSwuFWU7Y0HoqPJDLFu9iFY7IBcLq
RdEV30nv0cXEwB5vjiTRJySupYacBg4yvTsCX7Y+tjBUn3PbNGvFF5+9wqcyozs2dYl+1weZfQhS
KrMaWvsnvShwpw2ui7UeSStiyIrivE2DlyY4nisE39I2jFunxyoJpPzz1M5ySRMOrR5iI+cg2W6b
JvwsWBZXSUexghq72PPyU5kTvYBAg2AthAO+B2SHWkKHxTbzWDWNPUiku/RdDfxG7OXce5sIErQx
Q/XCKdjYd3jCcUErz7spDYPvJiJtzjOi4cpkAUMJqw0PkjK3fjWUaJCJGItlccwH7LsemirmI4pl
pkl1RyUJ1IdC8dhSgntC1waAb2fpK3ryF9k4TDldSoxxSISw4yIWANKL8onTbw091ok3UzqCEiOA
eOWWOGLHgNlcG+CTNfyh66jU7KcJgRSivLB6JRrG3Ksi6T/Ege2wqvDa1SYNVTppEz1lEDIqNMWt
aaJmZ+02UK1YLa1VSlpihiGEdZbvp8ZS3/OoIVoTZu/K91BOnY9HP5m/biklMJoKyX/+9f+K71+f
Qra5//Mv4/+jfSMuOYRTDBUNPqHz+ld/3rZMyzVtiy6QberG+59v+WA5cY/5EfvzR38q1rkxfjk/
xJ+J6Axhu+zVLdOxhb5IXafOJtuo7PKjMd2N6gVvnBPjTcby+BfH4RbpyhVCmdSr0Wq9v5RCT0z6
UbkGyetrPG6ICKcFFY+3/2wU8/0oorSneLZvHXtXfeDLzD84AUVedHTaHVt5a3d+uFOPnwcPqNhU
riWE9X64WOesb4WyPLLwsISP3oUc+Uu/P//7N68XpIDUKHW3PJZf6NQQ6PPP/nz7/c8XlCnxYfPn
i3Erk33ubc7/vjFffw5cM8+uf/zPv5Sp2zzuN/dnfvne/P24iSUOM6+ErntQL65x9DsIZmgIsayu
gZiBxajR7b5O2tP5kS/duMV32aCyZCUR5VGzYcBuivbClV36ffX+wooi7QNHt3kwaC0xlgf/8MEv
vsoRmImmTzyZbML7/YQN5h/dH1t///dLlw1R3vD7Pt1mQ+DV3Z8fYH51/nzykpAuwBkGpc33A9S0
novW0cqjUh9KZIfgvurv54eYn+GZIYzFNVBpJ4Aq94ExiWGLBmPVtmyp1KuG4DHjBHN+tAsXZCzm
L4U0CRE+nyLmGOTwfX1diQsv1aUhzPf3LLcS1xrnrx1BRYYtHNHddGGI0+/tfx7L7w/2zQcJMMs3
EAqWR1STebeiKXH+Ll36/fnfv/l9D2p5hrSpPPZsbHGsfzj/85fu0Pzv3/y8oXFkiiceOUCjsKUr
iUzuH17BYsoiqjBxwkSVx4pdJbPThQcw/9//eGmVsKXLBk/ZYvHzBYs97c66Og4pGQDszKNo3XF2
8cbj+Vt18km8GWgxA6paS9HwVdXRpW1Huj0Mp/MDnHwWilxydPuCw8Zi7UslzVqjjiCIz3xj/MFO
+ZjK+382yOJ9Uh6+M4fQ8KMTguOdbBzMkh5gdnN+mJNTiSuUQrJuWo69+LjbdOrIXrSYrfZIFlGc
H6wRhObh/Cgnn72rGMGAAaIbi0did7WmyC9iuYXe591aBF9unE/nxzj12C3TtKRwOXHb7mIMctOa
xrO66qhB91O7AqvjPxtgsfI5tFqryWEAt1635ZewrC4McOouCd0QummZBpewvAJ6VtzBqTimX2si
BIc9leIivzt/FadeXmEoW5kGHhu1vE1e0nhwaJvi6LR3WvJpqB4a48JWdL4Ryy9dmLbAdm0pw7EW
c5VyE+V3aYwKYyA0wi3vNF092MCsY9+/wb4xkbU1ZBdu3qnH/3bQxfRCZborKeQV1MO+r0z32/m7
dvLRvLmkxaMZ6av1aZcUR4rqjn/thVTnNk37+DdGEWwbhE6GkJCLiSXzVcTO1C+PVKvCRxV8F/Gn
ybywkpy8UQ6NIZfwcctRiy/e1KmuFwjUj058g0/fufDwT75fb37efL9QTarucEjpPHwa8JF5ZLEC
0nT+Pp18wRzHmd9iagNiscWa0iKPTDEUR5/2It04yiOQFuemdUwh78q2/tYt+894yz0j0lMnGWPG
S9iWpNOHEanF+Sv6vWX745txeerSEfMcufhmZJMCvW69/FhJZCb7ADmw2kFwo22NmTP9Bifp/Ign
n9ObARffSxjkqZNWDAgQk0iPAMBSfnV+iJMfjUtv1LVZX6zlwde2K5K5M4YgGdMYwMCWP0pbruT1
+WFOvg1vhlm8cXz29iRThoHBQA7cHtR/aYKIiDYdnTKfgc+PN3/ry0dl64YubJvnJM3F21fCY8DW
GRTHOjvEHiKDbSzvSgj53YX7d+pLfTOQtdjm07bDk6MYSP0K8ztLPJy/jlNvgK1TljBsqq+6O9/X
N1tKHX2ZQeIgP28REIeGmYigv3YFpPqYLGasAAa4NszRi5cMbwLabpWGKG5/DT12v+7T+WuY7/Wb
Z/HHAIt5GVKGjfUrDw8aPbk5CG3VKGPThTjaIMez63hoRXPoW+fCHtOYX6o/B3alQpnG9dmLqRqA
FcivRAsOlsJXbuB4MdJ93XVY4nLqr7vYvElgEzcp7epb1V9YxBev4L8vW8y7HSKdDDbU7x/dZBi1
DegjPLj6w4AzjMTDfPzgaB/n4LLzd/j0UI5ju5TidIo974fCdlogL2vDQ49VxFw3c1g4IsKNbV0Y
aH7d/rij4j8DuYu3neKnPkQkpR8861YaLwWHtAleZurfmRiZ86fzl7WccP/vFv53uMUtLO00wp3N
mzO6H5Js3OopMLjs2SludOtHLe/T6KovL2y2FxPiH2POL9WbL84n9FPlZNkeXOB9pbozS3tVN/e2
e+HLXkwcf4yzeDlHXJXBLBw8GPa2Vy/l8OP8zbv0qObx31yHiGwJH4rrQNS5bWGBWSUo986FIatd
V7BZA/ALF16PxWz1xzUtFkh/dAE+yiY82A6evZ0O2MbanL+si+/EYrqCpNXqYcp9QxL0iK9tQwTj
sbbCG4n4ELf8odD1PavClQGL9fzYJycyNBWubev4lJd7/6zMcx15MxNZRixRdufLnWJ5CT54EalJ
3rd8vDCFnLyfUhjsMk0hAaS9f4Z96pgBuK7woHxjl6fu1zmSy8i9n+eva34V/viqJZOkBZ+UyWrx
yg9RIzqVMVOR8krD+ytogH82wOI6CiRBk+PH4aEh22XoZ1yS/+38ECdf9zfXsHjdlYZ0Mc0YwrZp
JYZPalJ7vytXeXM0opfZDHh+vJPTxJvxFq863MnJh+4aHkrzmHkfA/w4vbtrkbGcH+fks3GFpExJ
Y0KIxRQYeCRNF0MXHgjQAoVJ5Mn53z/5ir35/cWz1/SGYBed36c66fdPB7v4i8Xc35OCpc9HTAMK
oLE8y9RBymuHW/mAGZ0A602h1xe+y1PX8HaExTW06AmDGD7mAQUx0gDKrFaxz7qn83fq1CLLgR9t
JY0ijpmLiWcify1CnMMiSzaTWbXbsf9MKDnqIGsd19fnBzv12N8ONv8xb2bv3JFWZNYM5qQKxtaj
ptrt3xiBpqqwOGC65vKxNCWiJfxLbPtmRx1UFVxL/2yExWMp0Dwi17LDw0d3eo7ky/lfP/UBIi60
52ML0K3lngfIYhH4zRQe6lWuXWFdlqRIdBcew6lZxSJQgd6j5dIrWkxck+icaiD7+xCmP4uUyZGu
f5HPbfSPAYEtVnShBnfyHVMIotiIE/6w/Nrd0u9D2TPeyIvllV8KYkki9Sk3xH50Pp+/gSdfMTWf
KQQbZH3ZMsjb3rIHbL+H0vjU3Lbjj/M/f/L50FDV52MLv764daVnaQloteDg9PYWQ+VmEoRfgq8r
+wsjnXpIgrlFOaZUwJ2WI41mZbY6OwL0hOu6BzKq3WfYUitg1DrkD1xO5y/t1J0T1LEMXae5CmT0
/cfZjqorSy8LD3m2Ie5TX5//efPkBdl8ktJ1BMXSxS4boIznpXmEHHcE7TMiT94m/mSsmGK7LVmx
E+I/n5gFPXo1rCn/0mVoIdDLwZyfetAIfjcHGTbGvgfkstVy5WLuqDFugKF7DJ0CpYhPtpDnGj8E
YT2U/AgN1cDgrWrNHXYOwF6i5Fr1mSTh6cIbvpirKZpROaGRr1toEhB+LGbRsrcaD/tt/zAbvjP9
oRJf0OdeuIPzA3izofk9yFw4BWzLPcT4+f4B4Zwt2gSZ6UNUaQUrG/ySsdLR6/Op9zcBff7XWAj/
yXJQ/AituLgRPvmG2K6DYZ4p1tDnu/Bm+i6iprUdbDUHLQiuTD1DdNJDzz//nixu5e+FVbwZZHEr
8yHRyinhNWH+K3ElKXw4KMTOD3LpShYL0YgUCvQJg6DfVrth2P+Nn+eAh9ubwytClfc3yiIRZSiC
Kj60qVPf6CXeumECb35+lFNzERIVdtLSVPKPcirmS+EPmR8fSj260RPI+ajO0DuC9hd/56HQqEFE
opPeuSx7SlX7vR3Y0QFe5Uh+VZLvwxLuvk6K1tX5q3JPPRtpKb4l+nV/9risRCIR1kRygGpubeyJ
7zwdpPVoY9FZdwEuB4QM2QArBTBhPXk1Fb5afeJWf8YZk2EDEGS+phB65Qzx7ImyAWUIpCnAC/TA
mkvMDUrdjdtU/ackzGNI8zOHzTIqABJEsIiMI54LI3/vjTrYB9FX4rFMms8o4QMsCVDuKfEIFLEh
xDaU2PeENADdCJQ8pOxvcBnlnyhKDk+Vnk1722o/UYr6Oupj/ESaSbClggwqUTkx8l2xSW3JMW+M
v+lj6e+bKequDDgSBA2BmnHM4UMHKuiqs1ogShK+D5Rj+JAgYnpog1d9LokF6YHtyNl80XTJZ90d
vwTCQpzmZ9MuiF/S4aOajvnBRouG4beDRxdDSs8nErMCL+o3yD0dYLF1NxP71jnudy8n2kMahMC6
abop6xqUEYLDTSKodNI0x2xjNupGNcx3ZWFCiiYL7e9MBa5uumwZ6RbYS6EX0WhYuDsOv1M0701x
QovXvLswdZ/anLwdZF623kxqeZvgPPeD6OATO+E4xouZoCpMx03W+zue+IUvyTg1v7lsT3RT0ClG
pvF+vKThWsFxRQdIjR3uEa8/uJgdr3PH9YgdRV5uBOOwlZrp3hqQQT7U0APIItaH/h4fi4MSNEpu
BooF+8ZPrAt1opN/neE4nMmo8f3xoTsW0KORVODDAMuA0JgNHui9Hz9f+Ma5xjcr2e85nlYppw2+
cYUTa3EPMq+Atc3RBoRfApCr6D+ySfwOBDXHIyYw6aZttzdYa+7oRNsX1tHFNc7rqAE1gU2I0mml
L6vofHy18nq/eWgdHDRy/FC5EkoL0N3zV3lyImMO4zop1nIcfH+VRaJi0TROcjDGV+Tg3oWbeGo/
Jf/788safWLgiEDanxzG8KYcbjwY9fauI3sx/J6Ff+O1UEK6tqBKJNgAvL8UbKZ6m0BPPySOd/Cl
T6AtNq7EvnDHTq1oijMC38fvr36xLLdRjnvVbZKDZZPSnH3LyBQOcnuntRcWmd9t/+Ub+HakxVfo
4OfD0tsykuM/Rm2vr1rNvPb6am2PSKDNaBOD+HZrUvEkGAoXU4NpvTowQIgZvmqSdKMRO973l9b0
xbv5+8tAoYJe02UvyW78/Y0OTL32eq9PDhWR3OKL2/60i5/nX8tTE97bIRYbrMwyxrKIyE9Lx68k
kfnuo0mOX/zkY4k/P9Kli1nc5MQXkP9KLgZ89MpNr5vhGSP2ha/59DvDDZv3QK50rfd3DEZRjlOq
Tg6wm2+8oVtLaj2hvM5ldWGkxf77/57Nf0eav/c3KwU5phgXckbqW6GDRJoqUBqThYM2ColfYX2C
KTYDD1gd9REH6/m7eeK5GZwHXZqac+l0eaHw6wvbEdgZa9sAKdA5RKJHxLXaV2XkvAK73p4fz/jz
el3mR90VmGCIYV8KoT3LDSe384eH0MfcEA+3TvCqSWMX1Q/gdTVSwOvgU+lWK1n+6gXhlfpNUX1X
1gfODuRWOSCCQ+hbw4W36s95D92TI8E4uvO5eNmBoo+t4bj2xofMeO0wDjjlpzGEhit/TjW+P/fp
/G3487Zzu+eTnWRFxMe5mPrQuccaaYfjQxE+9em3Mv2ckDCeAjfRja/nhzpxw98OZS9OyEJXVe4g
Q32IU28Fe9CNtngSV0o+t/6hxD9V7s4P+OcK5c4VzLnWhFLcNBfzrZFoJpkFwfSQWjuCqYMLq8bJ
n2eji2+ZDt4fdSaghNaIlH56qGCN5MYvy/tw/u//Xc15P41zAUq36XywqPOuvv8kk9wuqc5q40M7
PAqSvqV5rY2vlXqIm10tDqkA/nMc7b+oV2QmeDfsUgVbTCK3iziaHghgddwngsIuvON/TmqgZl1q
CQQVGpZtLR5MF9p0+aM0eowJ7iTNJwRxK6y9Vr1cuIG/V+7FHXw30mKOdrB8ceaJokcvw7huGTGW
lF7/Rjw4DjTId6sYS86nSsnoOk0KcR0LglVaSwu+ZN5UfZMSzylEBm+tDyC7GieKDg2PfZfq9Qtn
RoK6dQPzSBg72xhc07Pv+T/iVtqEa062931yddASNjQjBYPgE7r+j1Gbm+sCrOweEkP3MTWGaNj6
EYiqKjfNX2Hvd/WVw3HgNpu08lnriH1A9uzuVO+puzAthqcyBcikERx8DJT2Eki4tKSNEAOT5DoM
pIEykZ/FwUPvO9We3i/hElUNKJGEEhxiXai6664mg0s6gcZhE77znLforzqHh2B1sYNhSxPXOO2s
XVF77W0aDMV1ZNhY54hAvBGYnK9FzjoQTU2w13hhAO0R8F7rhEt0CfQLvzG9g8GungZLml6bYmTX
S1Tq2rQIL1i1tq4+9VmqPcI2HXHP9Xb3rVd9cqNPO1W1v0CkfxUBaTsw4KbIwgOUp08BZOfbWu+O
gdaIPX609hqE8bBFcQOwKAh1TnLEr3UFrihZefaj15Hj3dIW/GybIXnnknD7ECPSB+IetVuU19N6
hkR9KZ25URM26SPKmmofO2PEEzamcW2MdvClag11zFkfH2I7/DHZmFzriQqicgAPpUVZE0oWyN0U
whd0pdff0P/p6eOn3lUPqIJDLCAviN09Dk+TTGMy76/NJHL4lb5bV4P5rc0VdHJvhq7ZCoNq3ePr
yjatXD9DKYB0McRPOgkzz1NeqafYzOHVj9Syc3pPtxlY6ceOgL49KPR0ZrABqTf84rVM23Y/qkSu
E2fCiUvW9z3uuRCQLcw4Q6fKQKhDsW71KV4n9IBXhp3Im8TOrK/6aGm/jIZ9lBul08ZBL3ZdkUy1
7eD57MNW52b3qYY4rI+2FOu0LXmlzU5qRN2adt2S4ZbDh7Paai/9JMe4zWlcG0kjKKGxEEQYmXtH
EN8Qpsq+MO9fml4W0yZewUICwY8eDRO+kvupDPeuP2w89/v56UWeWNEo90PYNGyWTykW21nKbP4Q
Z0P4OFiB8xUJFsZbqLX1jWc5Ld8ABasWgP9W6s10xUKCva03Sft0yupGGrG7GtJY29TdF6qNa7tx
tfuhikAWt58LQWJpKcFqhSGe4KmZsAfq/TdV88aYTrirG3JSamGa61LvxWPGSWmvGk7WUe/0azAY
9aaskvy+8RrriY5RCdRzIhQL8zTRRERkh62mAcFKIF/U1VVoUxnRRASDsO36jeO2DuiIov3WNvCr
U8f9jmOw5vOn6iqn0F1DZLXux5LyVAU12rTb+kkfp36rXFWSOBE73YfSipMri5PqtoqbX2ltubei
si2OGHq772aNHGYBcEVpwgsx2ORbtIXOSQSt8UrWYfOrCQ0QWlHX771aB1waJ9G2TOrwEVduQW5Z
gCcgw797/qku3p5/n59tGp9Csu6iGHi/6BLg0Et3bJuH0g0gCuT5LXvBHbTrcaVXl8Toizfo92DK
tB3qjrM2cbnrdaOYMDJ6+Q8yJW3a1u6rPjuQYpuuMbcD55bmTs/UD5PY3PNXeWLzwjerUzsXs4xw
uQQbYZ5odmfAj52gDOmg+rVsvNRFPrG5dNRsz2N3RJdn2U6COVDE+TgFj6QVWN0htrdTtKHVT9Tp
37iaNwPNV/vm7OKFkTYxezJQ9+gJUszTC3vXU1uxWRXLC4GZmLbV4q3IAmMkN0cLHktregjG4Dlp
++4qiPpfU9gfvQCcemDel75+Vwf9z6Icni9c4bw7XuxkKLJwJ8U85dDbfH+JEjuyaAmxepBTPvNa
nTlXDRPms22Clypz4pCdpk6uIF6MeK2BQlRpUm/7oq8P8KKjz14QGPfSsr1tAo9oPTmF/5wbMt24
UIeAEPmEbHq6ewV+eNqxQPwyDKe8L0lMInnVLyo0O0ayi+2ye8qSyTkGBfQLo05G3Mtm9cF08Os6
IQgEituUaicXZs/IUzl6YyePhUr9X16l8o8+5vYLE/5SX/Tvz4jzizCRXOI6Xcz4seHZzUju4YNw
P+jaFTu2VYgT3NPiDXGrgfZa9UAFnQu11cVR7d+jCpdOM1pM7sZi1DYuE+lDuHxIjYIIZ+qd3Caw
txrlncR29zghA1CUwYVjwamvai6tYmagV4EA9P2bALqlBqkSho+JJe9zD+gF4NwXooLIEoQVFHjH
86/eyXdfSB3NAdVEh/ri+wHjoUyzTJfMFYXM7xz8+nclFa5tbxNxQzxhdMNd0NFT56b7aM3kyHYK
SDYEYhpdODnMb/niK3De/inm4k9p7akxOid4HEKcy2kNkbl4mqzhL/eeaOJKGkIoRyBA/TE7tnYk
u9gOHqVhrFmpVrXzXI60YPsLx+9T0/DbgRbnkzIutTE1RPDYuq/RhFcf0en5p3dqBMTIqBOUQ2t6
KRkZSxeeHTiNRwPTi2brK3iV50dYfAbzcRF7Ex/eLHhmclqc5tzJzetI532cNHaQCsg6oUmVpq3o
gm0ARq3N4YLE7tSISmfNZD7maLycC9ORqnRYFzye5H9JO6/luJElTD8RIuDNLdrQiKJIQpSZG8TR
jATvPZ5+P+jsHnVXYxtBzsTcTDAG2VmVlZWV5v9ti4F9y3qYDXk+KHnlPIalyc0pg4vsza1qbCzn
2mFwdEcmVcJc15KpOrdASEWhkfVn7VFVqgkOEk19zUDweLHg+Lhz4Li4AYU0BJnehAgi5koNq8g5
qrMS/Lq+7CsbS/GVniISyiDWiOUjxZ60Iegm7RF8zPsoK+63sshrAhzNUpeRGfizleXvJ5eqWuVw
tE6B9Zg/KManPH1zLy2Gc/J54ULLBglAQ00yH9v+Pk1vqX5eX58VV3H2/SXOO/n5Ra+nCv1+1iP5
37z/R3J+NdXhugh15VKmUwGr54Dh8RxBh4VsSZmyyHwsrRT8czOSLAibow7uhMgcwIywAg2kBfKP
000V0eJNZba8B3usAvwneLEBk1HY3yMjiMVzLCnyoacQ9p+kyqfvAHbYqkvYScJeAUr5+k8XNve/
dxenx9EcBqqx5/PVAep3HqSKu6ufIOpMTI+mjB/XRQj3FJP6uARaOTgpzA1qohONwno2pszJn8v4
E7CSehnsmVXbddH3qtxqWxPi6AtZgh+t4ZuNYCDKn6fxex78cjTQlKjdKqAjpxm0QB8g8LmunfBM
+C2R7gRCMY4GCgqnQ6d0m1Sw3jxDr9aCllg8MigBF8Z1KYKnW6ToXEE0ksp4Wez5fJs6BXB+I5Ly
Z127N0Bfig7Nt8m5TdXbzY6s39H4yd16IUvQKGiNlKsKWcVAUxK8jN38rOsNVFM/YXDbdRKgwEBR
D/84jjcmx4zWo+vKCjb53x9AspYCmaowyyyc2MCnWxqKJ5BP7i1gv/Lb659f2TFyzH8+L95TWtnU
2pQUz3L5EFU8LG+k4L7cCgoFt3OhhGCJvH8V2x6QUmX3QUgD3V2nbzxGVhShLrC0xnAHMQEkxJ0p
ia8Qfon8+UdKH1kAzCFVimB/fbXEQZxFEch2CX7wLvxksTIQB8akN9ABPyf/sdyfQM5F1pOd3jP5
1Un3evcIE0bofLkudMVlnMoUSwSwb2h0+dj5sxXQqmt/TUrnEIDEmRae72zEeCsbdSZLiGpj31Fn
LcQ92WDXDjBt61NFvu/bOzQC3FrnslvCBsEc8tkCv9bgUKnOlybbgykr9c6uM6D3mDf87e/qqXCA
DbwR0Ri2QXOR4NMhkbMGuUUjkMmsD+lzctSO5i+j3ae7z5X+2dD8Q9+9hsbdCFNVNILSrMPJ+8kp
PoLDFPngRH5Kp0/xeFdFx+urcHGyiSIsGTPincTLRez2HNOqlaTQUV8YWP9Wq6+wC/76dxIE59X+
TwL3be48/cuvCysL/q0jhzG/v1bgb0n2EtBc13+/iSM/2zthhZa/n0QrtW+CAkzfwIsFlnPhwtiT
Gh+SrTO9KoV8JeVk3CsIbedSeoWeqrhJtReQK2GSMfJb1e8PZg+3YDf8TU/OEVjKZ3VM/1IAYx+N
ygO59imI0xvTBjixzwDkA1Dv5rrul9Zhwn4NZSglbsAqxMn5pPBHil9l6PEIMs3X+G11Oj58/nlB
aX1O2mQAZdurzYOZHbu33loWi7lcV5qsksETC7ZVEpWQpxhg48633XhDNefNq8P3wRMg00B3ojjA
FOXAcfqS4r8AUJy7pv2On09uxuJC0XnU2Oq5SUDzxatebqyXuvlY06G14WVX9pb4T6epBgNf4CPO
P5/oWhwo0+i/dMH9dKzHt+8tk8L4PMpLOp5PuAqVkkplLKWBZ2oFRPaF++aDT1bWVm1ePxrOSxO+
r4U6ND+SJb1EEqi3xedK2kAjWVufEwG6UBQfO1OZ8tqG54O0aHCTFxth6rK+537FBG3YoidBscjA
iY9zmIrAJ2mLwHMoBWnQgrqT8Q4DhcyFETTeoqzVouKJ6yrlMp7jEqqSJvjH+ai2W1nkS6fFNIJm
YpuE27xGhYvakNpWmgAi9/BAU3CE/kibbx317YZ6JkU4B4o01W2taZEX5Yd2Apn07efs7PtCJA/C
GcyRPd9v67s2ugNU981u4uz7wi7wywltIz3ypi9WeLSrDR+9sglcF47Ni1Z3CKMFJxoZtt9C25B6
jE/Q+5J+4IUlRRtP9ovwDxMlfUtekwkKFUHnltRQsYI/ASFy1zI19+rnD9DY1MD0vDGPuNwJnAid
k2Ex5n3x/M0iBsPg7Gm8zH7knQixhO5sYI4sP1Y4eWcilhU9ORZk5GO8etV4CfxgxzEHR90Opuoj
CJ3yk5N0XtMY0WdTh4NV9TPggK/bw5p43gcyGI+KqV+UsUDWp0M/JzEPsam1q+e62JlSYDyWqtV+
ikuju5HnKIZERTbuGqLujRTdil9jjuiPeEH7PJRnWZeU2jtW47dE+nZducXaxLXV+YfnN42EFzO2
BhNqE/xmtTcqX+rZq9rdpMCC1t85jNxJwd11aSs+lGFLmwkaRu4uW/ZtGGagp7Brr6OzQgXivjJ+
anQuXZeyYvx05xtLVpMwyBSNP21zuH0Lo/ZgKvb7aD9mP4ehcp3uAKLvdVFrm2MwSr4MDwPSKaYO
4WuoKnsYaw/i15faDO4HQ9u419bWjGQwmUPAGs2L0l+dR+Nsx3XtQQbVv/hOqD4lSisBUizJG1fc
mjFQg0EdxjxBDxHuhwDkaTnWitaDw6twLe0b5ZDbwWwAA4fnKbWUT6Ofb9x5v5OfogUyRaYS9/12
iIKrgiy4g8cLoRk0DaAcm8cQVPX016yGxwD5lNG/DnH3NEAs2TsHhUGSzNGPVWu9XN/LtYU++SFi
s1ZbDXUIrnDrtVHnmv3zBLxDUX29LmTNmZwKEZa46soG8uy69bp2P0ufkunesCAdoC1R9uIQzrmN
871moDyalz5p3iqK2FgRJYmRlPSTeDJcJXX7HPv+xlWzJUHwT1bu94oOm7VXVyRh6emB69zfOGZi
WfL3LYP10yC49CBy2ZxfAbTz0pthTI3XSE+wiBRQn0TKk1N9V7T8VvdvG4hlFdje3rFZJ1KX83Jy
8fgWM/VM1zReOsIN19/l+hd6kuT5LhlANe9St4JQ47pIsSryX03pIiAwADmFlj5BJixxThOFrZen
DZ2jd9nwPfSfSv+mCiBrv+sjGH+kn3DNbei6uo0ncpe/n+gaRNOklEGE3FD/BNT8V/r8NkSsHjCA
Vyk42ZikOBwQFm0zSKXfeLT91eZHSrqtetxYvmV5LrzJsni2xQSkIqZ5fRt+vQiP4rVZDwy8s4ud
Z7N5UrsHheENpflVWD+U4JPUv4blY/ZmzF6CIfqfodmiikGtalmB00XMJGeuNM7CNO5lCHffWGv4
bRyn3xfOmh1PA2yofB9uLFg/9G7jEbh2AZx+Xzhm8HMkaQI7ttdNZK79GAaTSg8qt7KUdpctlFNh
OoWeNAOGfn3j1szvVLJw1PRwYFrJRrNinnEivZsVG7HHsjaiZbAxvHvIitu06pzvjTLZHOesxDJM
uOu/2A0hznOk/PNWPSxZ5gVHCxvRN+OJ51IAdAcmNtYbTzlKGjS99OtcF3B5iBYBDtPX/72kBROb
rYBhzqpHwAgDxY0q1y5x7ztkLEkt2IgI13TBF+hDOiZqGDTekN9UCV0uN8MWmtzlbqAGjxSCTrI+
jngv0UXo9zr4EV4BWmG7lwNuw0OSbMROl1Z1LkU4Lxk8a3WnS7WX6d9i7ZOTHa4v1OVtzvcdDV/z
35USNqMbNcLn0uCCqL5RpSN6uYGfBcbBh6y5napHW9kKl9a2f4nMaAJj8WzRh1IOAYVPtRtvgmdQ
0o6QzhKtb1zpG0IcIZWi9NrYTKnVeGH5aTZunH7fKC/XV+7S0/BcXPKJpLRk+vYET+PHcUUfFuc9
Io/fHox618MuEO+HcB+VG15tXZ0/soQzKY92mNZ1RoTS3lgqhaRjbG+cyuXnnjuXc3UE5xLHUAPC
08rtObW7uKXb0aKQZKiu2kIpXG89SVeihDN5prBDY9SrATTtrRcGLz7eMpLuZcaZGmXf2rcWliil
H5j1G5WNA7V2bE+2TeyYiv1q5B/CSU156JNParDXnZt2qwlxS4p67kR7o6shyEIK0d4Yfw/ih7B+
4S66boIbZmEKkVbZqlHnBEhZOqycvWbv7DfOf3Bfn2+T4EhHs4LFdMIsbNqnB7dRN1RY/v8rZifW
qepubJlrr1Bh/DoyWiE/XV+i1e8vjQdLT612AY9ZFHohpwMnZ6DBPywe5+afdwgA3ItEGIUJWSxY
SHGoyUOlkT2Kv4bMhn95x+eBjlqgAQE+EBHE6lGOaUJWGk8fAYDbqRtObHV5Tj6//P0k3NMpe9rz
yOdlVTqQieyy4/Xfv3oQDPw5IP2U/cQHORxt2gTPYu1ZcXGfz19qck9kGw5dvRWbrzqwJUO/NGHS
jbUclhNVmDuoJNiNCSuYQpDN4KiYQAXU6pi5bQe3XzrfXldt5UnH2XBQC4IdlYhMcJlJG5PuNvXa
61PjbmIsMJ76feDcaNZ9Yn1kIuIQ9ZIL+/d1uatLSnmD3OvyFPld+j1R1IIOK+h8snlDUrvUWV29
f8yz77Zxd13OmndZSoMkYQ1qWaJlB0McTWaekbRMeOnr/iFK1Ltk1DfErJkgIDz0tiyNBRc1M8k2
Ohj5tNYzrdnZGfNwkzKMuREPrhnHqRDBH5e61LdSqrdeRVKwU48TpIhN9b2A+m9rdvaydwaXeSpL
8Mq1VcGnGVvIyp9C//PAdLURHSdAxyTZk60H0j8t/53Kbj/7+yjbuODW13OZclwyehc1QrWnttpT
m/YMSJvmpvsIs/P365axJkJj3mBhGAB7Snwkak2hJFqTdR5pPffJh4H9+vfXLPz0+8vfTyw8HCJf
b3S+bwHtwbwSXMSPVnfItZvrctYsnF40HgkEwEzuCDuVVpYNpV7RecCFM1oW7LKZV2k3HK+LWVUH
bByQXUlj8YA7V0eeGtuIpRx1TNUNzKMz7VTVbcjRXZezEpHih6jLWNx1lzha/TBqQRDKo1fo5c5s
h8Os3A3VnRU9qvW+2opJV4yArlfehySqVcJ4wftJ8TjEZdaCiBv80+7q/D/XlVlZNIVWGeZhuDhI
Iwl7U8PQ1xuhNeK49/1wpKG2neGU31iy32k3If5ADEkPGoOX2WfBMWRyZ6VSP7NmwBprwWsMcXlu
vEjJs063aHA0inBH151bxhbov8UeGuydznhF82jqew3isndoretLtpyIxRJLwIUuF2bVRpPXZTdQ
DyYDLRb38V/Xhazu3IkQ0R4TvVfAHptwUJn7WszveHwrsFX9TwlhTaOetIsR5JMH3d8Q7KiOaOnG
yV21jhMRgnXA+NgasJWiQvw33JH2g2Tson6r2ry1UMvfT/xQPErTXJnsRtjcjuRrm+frG7GlhRCy
6O2oBKCmsFDdPfRufv9xdh4c6/DvpCy/4kQLiOA1K46SyYsMcA2kndFDf+vc61u1l/XV4rQSMhiX
mGmF2gMiFQKR3UABa+3UtzeO0Z6g//m+oAc9DUpkM+TnKfNx1G7jdOOpsHIbnH1/iSFO1omh2Yym
g3rygvngK/DQumV5vL4VqyKYJgQaEgAPhgrPRWh2kKVh54+eyQB6eYCrzFQ2dnt1F05ECKtUaTXU
P1kweVn9yPTnXL1cV2Hr+8IqhbXGLMyACsCbWP2ec3f9+2tLRB8rePY0tHIlC9+XR2qFfavOnmG+
xPLfU9nDw73R37F8Q3T6BsZEEwPjjjRSnW8DSA3gZkal7NHU6kqqF4D0Fce3lnUf9ePGlq+tFxPB
3C6E7GgkeCpgG8OsGFqZZwnz6tIO5o6NO2PtHbLgWNH2RBHyEn2pluexCHijeIFe3Eyc8jxRZNdo
tR2035+seGbet/kBbf39HG811K3FHOjFcCGTA8ZF80RrGG1Q0d3gOcwX5rd2fK9CP6MfHSh730xX
uExhmTKRIcO4xLbC6cmiYZrJuKoeoDT7jl7FOt5fN75l40XDOJUgGEYzt71fWkgYhn3wGB/HX0H2
Dvumpm8xVfwb8liwh2HKs9ksdMWTs73l7/LkNt6izlozOaAzyUszabGMEp+bt+X7+jiDdeIVKkiJ
CbVva0OJVQnYMuVuGIgu2DmkWCrDOStmr7UZP21j95/r+7DmBKg+GSQOCIPQ4lyDSUm1Fs72yTPa
+KBkH/1YOkhvZv7AnE6FLEqe+PsIPntdacvJm33X11xVPVxXYm2RTr8vbEObTnNcOSihgXUoM9W+
v/79NWM9/b5grOmk+kYMlInn8DxSSoh51OfWyA6ltuEu1xWh4WsBIQJwWIgXNdX3qyHpJw8cGBAd
gbjYGkxcUYXkHH2DTM7SPi1mUoixRmvQhoE0VHJUCvmj1g7MPxoHWlM2nsdrz3MmdAD9Y46Grhfx
dGRZqKWGVg3e6Df5XnZGxS2KAebq3JYPuZpFO60H2dKS6vZY6aXz3DVj9Vk1c+l2JB++mxjL6jdc
+Kr+J79J2MrJkOmFaflNVR7t2uyfXnqp1Edb3nhTrd0UZ7oLl2s0SlklK/XgafAkj8mzHL8GUeSO
5VNlP/fSYWhfdXOrmelyeoS5WV7ZJGEXJr+LmrKhkHutk6D3Ek13LYeSIvCj7Z6RuHJcEEHcOYai
PP+sz0+1tkVpsXLXq5QByUAuEAe2OKMpOengSLbVAdX1n1hJXLruoKgHXto3Noo0q5vIZAelWeIK
wotzf9KMic+0Q957s/ortRsoxjW3nCw3Lt/cTwdSw29cbh6ul6iOcdrMnaF0vTfURwng6HnDca14
XxpsuZ5sOgYv0yKWVkl2MY6D1wGdSsh8Myv1rta2ytlrYiDi4KlgkH65CB1kbcqKSq9GL8r2WXTb
6C/KFqfYlgjhXNVgHzM9hIjRcSN5Jyn31lYGYUuEcKRA+Z+acUaEJh2n6AODcEDWXXf0K/6XNAhe
cUn4ahfQX2EGyoODFA9GY3lvvxH+YynxnH7+t9M4uQdD1cpLWePzwxdbf2yTtz+rzj4v3B662Waj
jw/lLj/EEghFu3x4e0b8TIR6fvLkIugZ+GQPgi9164Ks2nWg+G1ctxu7IB7veW5zpwnr0eus/RDH
OK2f/2qbxRnrSAmb3lrOgz7+Jf1I81/v+PzSNE/Kjv4e8feHbanbTcGplnI37Rjl9N+RLqEM/kfC
soInhqTqQJ40ORLAY1DvtOTwHgWWdwagHkvS8fzz2aTq+Rw2g1eCNw+F0G6rVrV2VdAJ+/8E/IZ4
Ovn9lZ32tu5zO9rWY5ruRrpfghn409Et7I2G8N+rLbw0fhPVMybEzPUFtGMxxrMzt1PnpbUHgVTQ
32nxq1Pe9OpDa2mHVr0JoooZ6cPA8O0m98bKq20JgHC+YNLRpCfkbstAy4tajSpPTYErZQJ9SLvd
4ibD0C0DsgZbe7eytGQ08WA2fT9gJQheEhC1lj84pafAANb4t3r4UapHt65CNzG3BqWXXy+s7Zmw
RfuzfdR8qETt0vuN4J3f991Rap6D9J8kfLUSzTVHbeM9tLaep+oJ65kS4oAt6Jeen6ffmhYHFKrH
tpnugbxygfVwQdny3nwayB8t3fwW7JwXyC9R41TOKCull6vu9E+x8fWVWObs68JZ03pJzTuLr/ef
0hE8mTsluXHy1+sqrPWAnEkRI6bByfVaQ8o03Q4QIOjR1wY+v875VdND7TiuNAL3dd/o6dtv1DPB
gqcy6tHOzBHBJbPspPrecaWefX8JGk4sUAJEPpsZpvNoOmgzF5LW6yu3/P+ihdvMxdAESOQE5uj5
9/0w61uq6oVn2N+j6kG17+vkx3URK9fdgtpO5CwvkzEXmNttb0VamJZe+iDNe2MLkWPr80JUIFsx
Q0pTVnry5Pb9t77bKkKsCjAYaaCow/SJKYR+3QAHtCRphTfpj07z5Nfmxh6suTSbaUMiD5IgvI3P
9yCfGq03eMp4EbBwYxQf27hxE/gvgsY+qOWw8QhfO5FLrwEcrPAzXPSPk5vO2zZkTqO3X6TCh0g2
hfPXszbeFiuWZdAKCL03vQ1MuAiWlUZSGZRNXnnRL8AEmr8Z7bpuVyuukqlvLgJTp2uCy+B82ciw
AQ00p5UH8QlYpJJ+XwzJIe664+Ao+7psGcB6M5gEHRqnMoXjnkBd4vh2VnlV9tMH6jAM3pGaPJMg
LFumWH6uDmhVTr5rZ8fE3poZXDG3MwmCPWeDXXRxhQ5J3bhhdOx6V65vGBiwzK/Xd2jNBMiuLhNB
XNcXMNCNLVnj4AeVZ4ye3X6sfCBab66LWEtEGCcyRHCHUeqrIda5MOvmrm3CnSG9pk7nOuaT7n/K
+qe4ejLUrVt6xSWAQsNkJIjcNskf4ZaWi95MZkslLrD3YDNpW2zPG98Xm06jVsWh1Xw/tT/q2r4Z
f15ftRUXcPr7HcHjhH1UQxShl17YLgUq1d4nyQOL9e+kqOcHNAj7YggiDSnZrgnvdHXvtzvf3EiW
bK2V4AYSVarSzkaXvm+/VVrxAE/G7XVFtkQsfz+5hKneVv9drjI8NJSH2931729th3DmI8ls9EJj
oeaGutFBqu4DyZ23TuOWFsK5932/lSsZKVZwk4GfVu6va7H1/cXvnKxSV3QAzgZLKMTTkwnDoHsY
ucm+XJey6r3+HD2RBrtuytnsM7RIql0vP6gM0ctHALTjrZYekXRmyWacHRLhkBf0k2haxiF0qA7B
snYzzGnq2lC7gxOnHxLbLw9zot74cnJnS50LUuTXNJJvK6l4GPpABbvT+n5d+euGQpfo+RLHhQJO
Rs4SF9khzHdt85B8Z/zxupC1LOuJ4oqYpZ+rLJLThBPld4qyJ/hJXb8MOtg9osENy3R2CfdeEjb7
EIVz7doRfAWdA5pYwCzyhoNftyrKnmCUQlEpNscroelUA3CDDLAekwJWkw2rXXs/o+0fAcIbzylL
ZSaGL71Yq1+spD1EunRjA4tRNcoBUpNbSXeO/WjcD2iphs6RHOZNXcnP11d9fWv//AzB2mY5makm
c48V3YPVh/D7aC4dzTygrY39XT9B/5Mk9svnoTaYRo2kWf8yhx8K+SkPb4vgw+aE1ur1/2dlxQZ5
QMvrrutZ2V7dg6/QRC6H4vqqrV//JzKEOybxkyH3c17oVTHRAvFqFo9V9hjJH/XyoZZvhuDHFE6H
60K39FpM9sTRBardliR4uP2dBw2cVpvH+buuzj97JNwIVlsB1r+IkDTloNTdMxyCd1PRHOvBOl7X
5v9z3P/IWizzRJ05mGiVgG7PC8PHVv0n018t68vg164MOYRT/t2rr5CjpcYNUDIbprhh9KZwZVhN
0Ke9hoU0yk3THmXnNfcPSbeh4ep+GfRLAgBHVk5s0pBSrZzzdma/rGYXPfNC2G04keVwCq9oqvB/
JAh62L6hxlnAVWHUd053qxc7o/ycSMcqPATKh6nZqDyu+sQTcYLL0voaJHVr4A403al0ybpdN4mt
7wu+qEyhAY1MFqxKbr62Wx59Y7HEfADNF4k8KSxWqOxJatVPUfDTj1xAgIPdezo9TndGEyLd1Ip6
iHFQxYBlaOGwCDf89oZxaYIDqlJFb8xu4qSmxy6gVfrTJvXwxnaIPQxJ2o9h3LFgBWwjL308bmz3
ugo6GUSgQ8yLOeFSzeJxcrjvtfrW70Fchi993uotWlfij5Dl7ydexhgLR0vbJcatb6f4aTDeE6Mb
f74veMxeyZouL/j+ZByN6C57x5AmhvTn+4KXbJg25I5mkZTmOZHurfC7GtxY2fwv90LwJJZDrcBO
lmUKDrFxk5vEVBsiVu9/oH1tIFw0emsFi/WpowEBQsreHg/S8CvJb4yYeSDrr4Kw/bojWfXvJ6KE
t1lPZTYaDBIAQXw76V/b/hvMB25jbTwB1w34j0aCbeWWEg5WRkTTBN9MWLbMD0mycYdsLZpgXmqX
x0luEoYO7UNlH2jtd/Xw3m9suIze5VH+aCNY2lTlQG79zpo4blpRttltwjqt7oupw74MOxqd/oKV
ZUMpjTxvcPBVsg+0Bzv/WFQfzW4DQ2XtzDPwAKM4WFvKxUDOaGVF2cUjzhfiw/FG3tr31ejvVIBg
yhYo4WnscxF29UOSQXhzk1qdG/UvrfVsNH9bPRRa/YZSa2t3KlOw6QrGsxGyo9IzjWOeu35yVK1D
Vn+9fnLW7O1UimDSVHnCROnQTJW+LojgGT3dx0jZz1soEVvqCIadwT5VN2nDq93xvawd7quqPi48
mW6STxtR7RKXiGHSqVKCZVtWZ2RFi1JGATr0zk/u5/GgjvtBfrLV1+sLuKWXYOLKGNBM0aOXou6n
iAbm23n8mGxhxq95nlONhEgs7+RGm1IsnNEsq9xrE0nUjSfOuiIL6DgD4sA4CcGYUsmjk9jcCJ1p
Phhl+aLYA0TS4QFsqXd0jxk6gz//V5aYdyw6H5aYJVqq74JbmY7m2J02qg/rPuGPCCEggw9mVrOO
FIad3Sjto62/Iw44VUFwCV0QpfMULykSQH7k6j8gom9syJYGggOYx3bs4hAJlqfNrvL9ut1ufV04
+B1dUnQ+EE9mxY3ZHGDTuv79DXMSweW7LEgCM1jMSb6Vui9m8lSXP6Jwoyth/Vz82WXhpBuh2cXw
jJReUDxlyRc5epH6w3VFthZKOODRZFm0rHL0xukYaLutqvhq+u/UkISjbch+0js+29wlyb6Ko32Q
fAlpcczLD1L2pI/ZkbZjeCZ/6ON9r34MnZ+adoSXfGO/ttQUjn/RAH9hBRzJjo6KFnbt2ru+jtcN
gqaw88A8KMtOg/GBm0Z5HvXbKDuOcLLEX65Lua4G/ernUnzCs7nIkKLx0tNutWkjBNz6vnDsFTMa
0rrkjaRWDEbcpVudkqsGrdFZTB+jZUNpfv77mVQy7bSseeZlPc2ummuP9Q+/VN+z2ydiBDWKSFEn
U+PWauqnOvrqg87/jn04ESA4r2hS4woEEOLYkruq/WkW3/6dgGWjTt55s90ObT+iQTbulRlU9w3v
u2quQJ9BL0bpWhabrnslNi0LwBf6f3Zx7abmjSIdICy9rsWWlOXvJ1qokk2uu1kuQsYSRuUwGN8L
Qv7U2qokbgkSvJjT51Ef+ixXEIxuE3zW8889qJ3T8OW6Qqvng/BBhz6Df8UZ22loEwvKS96VEn3E
OvZL+9R1EatH5H8iaJY4X7MikdPIn/H5skNqx539r/VWsv66FhfzA5kFISVtgwSQf8+AMfy8rsDW
14XD51uSPY4TT/w2eKFVLtlwtFufF45eLdV6peZsgWTd5BoY6Rvrv2pKJ+u/yD+xWSgZ1TqysNnc
vLGPxfdnbasytLXDy99PJAQlDGHmUpY20t0UP1LNLbZuo/VFAnHTAphZVcTkoDy1tBAZKEFlOhl2
yWbBYFUHDoDt6LSl48vPdagIQLM0qcgTZTGkOqNrDh+g2hlC5ahEjqtF/V4pXqz2x2zcJ/5DyVxf
7DzQ+7ixW1u/Q7jXtaGFdLIv+R3+09QeTRhYtgxibS1tgEQXBHw4/sQ7N4/9Njf6IaPRR7l10nyv
Nz+vn5g1JU4lCCem8OdsdLo+82btV1A86tWdBjjFG2XYJN3oK4fXecH6EscejdRXh35qiteklKLb
sAjMD2R7rLtyMp2Nu0VZNv/sgfpbFnTxSASBT7zlxwSIs7SYi9esUXdxzFDPuAO3ZN9lt13z0KWa
W0jJrplgiWuTF2gtorS8VaL8QU9KyNThTo0SutPljSW4SAbwsyBvp5GGQTkmHETPkXbzJJV99Ro0
lquZ7UGKPxc09irxz9beaNu68CKCLMGLpH1tV1Y2Vq+2/TV0EjfVil0Yq240RxtaXRiPIGn5+4k3
mWQzqSpqu69m4B+mMHYx1cOwOTS0ung2E4C8h+lAFLEOcemZ0RVV9SrnP+Wx3GXKpwha6mmW9nmx
xW9zceTQiXFszBSK0gUk+1ynyvLjCJyi8hV47i9GG33ok3DDSLdECGcOyGJTlyj+vPpt8SOR7NvO
9zfyNCsiAH0xQMc3NGZkfz+NTnZGn/rKkLK8fG0TeVd+tfNmQ4cVIzsTsPz9RAAFB1WR4qJ8VWPf
TYZ7vMZxHJyDsXXnXhY3AUs5VUWIrwKKDkzuJGzI/MlQQpBPWxe8ETetm/1cwEauHOO23WtpeNM5
sZvUby3VAWpiw1FjgGvCvyKHaGUUVl+EQ/GqzfldiLKdvPHyWbHvpeHdBjyQ/tEL6kDo1xVjqsPy
dRz9mz5WR9cfZreHGcfNGsN3iybZkLhiHsuwu6KTJ6LTQwT6tiU7CGMfibmkckP/GLei7zUBED9o
oNYuw8ciKpDVU4iJDaN47dq/prA69M4WItWKAcI5yjQ9k2kLhaXgUdukbwuGm4tXg+eu/OzulejL
9Wtrub+FqwQJDmPmEK1dwpXBXN8nYyEXrxHsdHo1QOP3d240H9oUrvbB3Cn2YdyihVrX6o9MwTUk
Y6ulDH5xVY4Mf+ovrfw5UuAAH2+u67YqZ0GewOIsQqnl7yfHN+vLDmSFDqOm9WkY5/oQxLTGDaXV
7zLALN9+UTgLnTXdysx9MudyLi5sujQFOTB5nYeKckt6GOhIquQ3AxQCGkbMyVkFi1OmEHouRuqS
XHJ8J164rKZ9sTWkuGbUp58XNkcNwrkDpD9+LdM6/1QbenlvmZvpvctL9XfTNdQySzP/BUJUPWWq
RLd/+NoO4VEK8wMMKIda2UJFvQyUGBeF+RW8q2X2XTyhtTYWkP+MLYTVzT7WbqfkLyu8N4wPsnPM
0x/Xze1y5XAGBs22C/QFsBSCD2/MrJvNgAhwmoJdR8/1mxlCbLicAPknL2LTTS62qkOT2XXDLJX0
uehHY/hSpA+xDtbQ/Jc1vDW9K4gSjs44RGVbl1b5mpmuk7nV1jzHylop9CVCrUfPNdBdgmMLtBQ8
NbphX+PMH1xbMlO3qfM3X99YDZAquGabAEHEZces4qmV2+4V7hy5PJo18+w7ewv+bkUVxhSWqJfJ
XqIa4YXU0FqoRMMcvvr+oD7WY54dDDsqNzLVl1KshameuQ5MzCE+PD/1Bo+wufYr/3NQt8YeToW6
0fdvtd9zEYJjseVQGhTAej4b4Us2es3tv/u84FigI5+qFhzHz+Vvq02TN8848X5kXMRZKrhLxVjw
v3puZP3YVvZnGGYP02PQ6Ic3a3AmQDgUpgYyaR3U9ufZxlxtKATfWrMVNBA8SA3fpc5rw/48Fs2e
bh33bycjTprfDKNLrAd9tAFxtaOYjKSfG1OUDPKUQ0r/mk8fpjxMXG0i362+3WbPxQgGNY1DMYF3
lL2qN1U47nV5CxDk8lDQJcfYDglWHpxkSs710CZVnuvBSV4Z/nXt214e3nylLwKWTCQnnEBP3HHD
9xOtk5JXI/3E0Fas/BV13nWjWj5xHoBxXwCpDXLlMqQhXud5oxRZYvcJe9Ey/ror9F0bHkon2XCG
K2t1Jkc4frHipxNsNMmrbzhu+Z8o3kIc3RIgbIadWE3ZQBD+Wo68k0d9p0RvrckCJamT81iYqzTC
YWE3kqDSJqU3h88gifFU3tvzFpbYRViCBENeZsWXC+OChiiznWK002H8rHf7NtgH1mGoN4LSi2U6
FyGePV5acW7GiFAozH1ytsAHLsxJ+Lxw5uLWtwJ74PO+ct/98mMmAcr74s0zFIsUPCyRKBjHF8R6
qZFkJsQW4+foXpIhkGW6/o2nAgHLM5TKJp7qYipvlOemibS5/zw99+Zd77/609dui57xchyXmwIX
xVzpMvJ5MR+VI9437UEFgIAbYzA+ZH21g7L2ae7agwm+sST5R33SfxWMasnS1oV7Wbv9Ld8gXwbu
yIIrde6/8moOYrvKVNA6Urc0lL2m3abTtKOEtxv0+zL82E8PURvAzHvjg8k5Rrdm+9Jt+elLm1mW
gdU2fjMjiA+XtAp5AMa96llFsGuBdG7CdG8xb5ePb40BFoUVHpww9bLcYotoxUyCHFaT6hlf5f5W
Nt6axRA+v5y9kwffPCjwYJR8XhvGA231YbvFBLhuMtgLSHoy6V6xJc2opMb+P6R9WZOcutLtLyKC
GfQK1NSjmyrvtv1C2G6bSQxihl9/l/qLe04hiCJqn5d+qWglmlI5rFxpMwMz6OHg9YVToIw7iHc6
QW3CDlDh0tznveWUm/UQS92EtbuSzH2dq8kFU59qdNLVcy0/VNNzHz7a8dvtW7fUTRABPxnTUzl1
n3AeUWzJ2iJS1XNcO53lppN3e/yVg6bKuNJ47UBCCD92PgWQlgRhCZMdSY1dw470sWbofLDx0K2s
E3iaEdvEFDhpnjAJPZC0KNZy/SxV/SmWuqdYG54Zm/a357IInHCGfdRZ2/At0BtJNPvTKpIbRa50
gMS+t/rJ0P42KIcJyGut7ikDIEneKiRe2R1gnhTUKeOaospImBhrpjwnuWacizhyK/VtYBvx1JXt
QSxLhSqAn4kMhnDCpsqqBhZE5rmO3vpucoofFSCdpXG5vXIr84C+5UzHOlgUFV2Yh6FNllVQyTh3
ZK9KrrYxi63hhVmkKmEI2mL4Wn4zEH1Jp43Uw5oAtBhHghpsImBnFZ7YipG4koPAOJtV4XxY6Rb2
YeUA84ifjI7pPJki7nNKgq7KW2qe0+FrFQfga1A8Yt1tS6FxgIIjjL7HqOgXmweQbEKeqhjMswwk
PSlcGn7cvcsWrAMcKBm9j8HVOb/ro5rHytAz66wr+zby9C1C5JVdQAwEqy8T3hpAzJfkqtxrEUJ5
5wy1OEgr7pLdvRMA0zdqhaBEIAS7MZ+A2RJGBzCAnrXAq3OX0bsfq9n4C0MwwENFEU44y8pj84cW
G/ppeZnRMwvgE36P0U9WE9Y/J31tNaYSnPssdhiZXshQv1jdD2ursc3yuM4F8d+v3iW9sqMO7OzB
OQl3xYM07Lba1a7NhJO7qyB71ZaMq4NqRV3IKEAnJHeV5Lupfw07R6nljYdjeaIQioIMuBggt1hQ
9jQonlYSvQwvk+7mwWOkn+8+UBgfGTcVXVnAKyksFC0HldVtE14QGEy7Y7JFCrb2/bCqEMRBHAQX
Wziwdo9FKrQ4vEh97hvN8JCCWHLDLt+QIR7aHBw5YY2GdpcR9bS9vCfW1rldSgAyHf68bRm41TCL
58eJZAmRcqLY58YD9rrZOq1c+8/cbUQJrofnh+3qtGpqnEcIitjnMd316uBqmexq7UujWW6gKW54
v7sHebBG0EMd9u6CfLMJ45J1akxAuWzvzYbsN/T48vbNxxfmY5KJ1nkZYD4T2uV4Qfss3//ezUWI
7/VIM01JIUI191LjlOrp9r3g/y9uCael5kRkmrl4T4NpqMPJSqWzOg1oOQC7szja4bEPXkgQ3m3h
Ik50JUuIggxxSqthhCy79hEVJvkWWmDl+ALBoiKND+cRaUfBOAisziKlZARn+58E9PxydDc3Iu8s
zb01QDlX6D3lUEe/E6sJzvVDoZPdpPW729uxckNmAvgMr25IBVBFXQV1cFaS9BC21gN6xhiZV6me
qTbHQLP3t+WtnOCZPOHCm9JAqZliQtSQP6K0PcZRdhwp/XNbzNrG6MAcKLwxN/jnhIvSDiyv4gzT
Sugb2DfMjdDt6vDoQwK/Bid5QRCdZHoMrEAZoHPC9xzF9/ndaT/sO8BFYF5Cs1JYVcLB6mOlZqad
B+eqA1Bqz9S7rVp0FEejTeQxQLuzCH3Feju2Zk2Ms1Z5neJS6t1e/7VthqfEA87gul/EObsCuIOw
NPUzDfOXVKdPqtYeQkbuTfpzl+xKjHjBo6roW7iH4Nnx5N/yVlEiPyWCrpoNLwQ5DZCMo48J0c85
KBlZnLqTlbihgYdqi0Bwdb3AGABtZSNBKib7GrBFJUWSGKhJnH7JKXmuURjUJMnh9rasnVvk+uB0
w5MFKkNQ7l3ZtBa4rs2z0jVuXex7av2bjSeIcPHEDIeHzfUJeCviEvRKOFjThKY8DFyiu3FLiaxO
40qIMA1dzqjedxACPmakZt6y+N78Gz9XVwIEr7JMcjsNQwhoxwzVFInzLwyFmQDBepPrAsUbfJnA
JOaRZ4vc789w/jHwUvPsNKK2gp6VC5roUWBpZ62YTn0s7aZyw/NeObIzCcJOq3rXBryB0jmQ3sd6
V9Hj/UcJylWDlgJNnwIYkXCUClqqchOb5zAYThKaCRQDc9Ruf/eVQLcFHUUUwDGCW0c4S2odc07v
wDyX0ZP+il5z9w+PCChaOoCRC9kGIfmWmXUwdGpunvvkH/tV0t7/xfCAECKOw8HD4jsRFUqR9y3O
EcLF2o94/HV7+BUFaCmAdhIOFyILjGeokYxOpSSdzR+m0bkKNd3SGN2CbKXVl0WzAImpCp5rTsEP
/JawToVi0WkyWuksx9NO7nd5/iizl3g4xErqWponIyBuFxvPx8oR/mRNR5CaoIGIJQid1EqWWDqR
cx++M9PY6WV5pOHdjiAAY7Dd/r8Q4SkPNRmt17iQ3Hgt9vRuaCy4grFwQERyTvbF+R01WYomsO2e
rRS98NrqOY3kXd1lzyB03XCZ+VUQnkNgHwDlAcTGQpm2cFXSvkqnuA3IeUK9vEV+maYf0JP2T6Js
AeJXNoYfZzArKQayc2KqRDbjpsLjAsO9Gw8V/CilQhlbrR5uH+/lO4LQm4Lu1kCmADkoRpUGyTCm
osuaS659ZAej/H3/8Lw3KNQv2miDlXquwFp0rRmG3K4vZPhiR65S/I/jCwoyKKdCq2qMH9qu9fXu
1qzERCMX9D/k3w/fRtDvPZmGaQhI+HWUT5Wxr+9+YsGJj6WHe86BouLakywA4siKq0t3tMxsR6ot
QqTl5n6az7CidQVRTzHVLqljgHB0xi5AwJNoJwd3R/Tm4wu2ZyOHZqAblIFSJ33OnDhnGwKWlwAr
D8IDhNMQfVbF9JmdKuFk5015KUj5s2lHl3Qcy6//uH1KlzoeCpcrEORgkeIQUacRUP5y3tH6Uvff
U11zR2B0AyT0M7aVEFruyKdqNy2wtxEgtPjvV74mqaqoN8qmuUTdgRGHbTEWbo3PF/Rq/LjupFhr
ML4WeoPlxB+3F2preOFCDIaNZop93Vwk5GiNH+iy5dwtAIBCHd6YgVD6opeW2dclC2y5uWRo2FWd
FHSOv18AHlcU3nzeCDGXUeSdHk9jTS9J9q3Z5Xf3TYWFgNuGVClqDHhb3fn6T6Y9mllZJpfW9mp0
Q9jQ1iv3YTa8sP5xKEF+geE9avxgp7z9fvfqzMYXnjea1Vog9RhfBVHLz9KO9rfHX/t+g8AQMHnT
KgSH58szjoo6TVKaXGi008eDEuwGdSM+uIzmAFOmAJvI0a/w84QXoSWZHU5ykgBSdrHjwm2qyG0S
8BDbFkA6udNvFb6u3AngOgGDhpaSlyBVvStoNdlRcpF72cmjU9Vdbi/aUgABGQwyu3AlkDwUUZ19
HaB6VDJQgJq+BY7e3O3EzIfn4q9UxhinCQIxGH5Khr0xjE6hNGilYm5s/dYshJuBG18XcPzzC3OK
xENzoNuLxE/+3DCbz0K4GRP4BuFoYHiqj46h/yPtxvYbsLh3qw9EOZEBhy8Daxm5yvliAZsHiomY
DpeqKB2Lxk618RStLBPPwaHEEhG7JQ6ooOgC2KpDezFdvX2j6t2WOO8wgxQlOs/C4hd94lpCN/gu
k/uLEj8VGXGjML9/n7mxD0SFzBsWinYrsg3VONZkvMTxQ3iIyN1RO27s/3d4waCMkiGMwg7Dq+Z7
m13M3e1jtFRQsMNAgIEaCjS9g0U839+qHJlkmIV8Abm89FDISuYgFGUDJdRUmzyc4l4jyYqexPD4
TAPKcNH1R6fwizKmTRemnL5Q5Xh7KuKN+Bwd5h0aeCOqButmPhVTGfspKdl0sbPRfgWxfOkrEq0P
JpPRZJmmAXNvC1xOB1OxwYPC89+A1Qhr19rWhDqKuPejb4W9C9mGp7qcz3x44e2IgGxPkgrDayNa
PTXfVB0FwftoKzmzNQth2VI5qpTQgJhOd0vbmcjGCdsan/9+pW7hcISkjjF+TpCmHh9ruuFViEcY
liWgtbh7QAmjuk3MiioBvN9u6DtfYReFeLaMS/52905fixAjFaEWSWmF8KOvqE7F3GjDyllZIt7V
AeUwhF9DsVYiIVrLUi3r/FY+2PkT2UqJro0PnAGSCjyRD9TlfAtaqVKKJo46HxFIMLklzv3LAwTF
Zw2ehtugCCaICqojWwOJv8+L/mLU6ma/b68/N8OuHztsMdIucNbx8OsASAlntIm7OjYAb/CN8iQF
qNJ0AvuEty6VLrcFrawUqvw4TxysWd5PaL5SAO5S3Oig8WPTCUJP2TA9tobnv1/dhdSy0fWsxPA9
fZf6H/q9pAWf63T1+fyqXI8/xl3e9xhflr8rlZ/4t1dnRSMBfoCYKSLUvLpYsJYl06jtMc1bH8Qq
P1hZ761ecqTW2qNHwIbdsXKpZ6KEZy/TMg3B/qz1Y7ZXug9Kd0UbbsjYmo5wbAujK0xzwHSUyAsS
T6I7whwp3rjcon3+uSf/XTRRd6CLRlyhkL31h6p34kJywKrjTEbtJvFfhZ2aeGtaa5cFhh7fKFQd
LCrvRrNEM8WwSvwytIIfij2gYWNUpvoposH4OCRsfKBKT7foERZYZ0yU01kANPd/rG3CckplAnxE
aSV+VaX6K7qOmwFek9wCsUWPvisW+ds3UbsPqMmeSix95ORSM9bOYJv9Xqpa9LkLkilHo5E621eG
FW68E8vtxpkFONniJYkoKeG/X1+OTovjhmFdCDvWw67pnk0j8apiq4vOcsMhB1FZlJRwLSK6L1Uz
2UZaJ4lvNk/JEJ1yqfR6UFvG4EnIfGBzN47xqjwUwKJUFHlR1BLP51V3qOActDjxWRY5wLI/WOm7
OnyRzF1QntQ+2hC31GHYZBX+H/QxYkji9JIxzYxhirDNyT5w5K0Ww8uLD+2CZqCIfiH9g8jIfDah
InfZ0NHER+MRL7cf6/xt2nIK1k4CwTMrIx0O70B0auq61KsI2TK/tBq3BC9f0F2g3Nw0lbzbGvMT
yim8XPCRZCQ4IAh1DoKNSCjLaBJlqc+akh0s1A/Hjtko5kOZ99puVMHb29g6iC7Z0B6ZjRJtqijh
Hs13vgNfK//p6IQ2ZVIpPecIEzkJJSmQuxn7c/s7l6sOPPDVZ6rzVVdQKhYwlCn59Ri9tHr+R0KT
FLWzTrfFLM8O77sFSwG8ZeiZZwtikqQZyKjiZVLfLGV3d48yaCALPX542TQATUR0Zqa4McyhUiu/
2UvBhZT+/V+PTDrwZaglWSbsI1XJmF6zyqeda1DP6N37x0cWHVYsDDX42sJFzvrOklmX1r4ePybH
NvsXi389vPCkBkltFFqN4UfjYmTvbCMOtbK3nIGH54oAXllUyY5ZLDWxJNd+pXl2sgutjdD4xvhi
4o7VUh5HAcbvU08PnH7Dhl25AdefbwkXNW/isuhB7+PrdX2iLfpXksYdJ+t4e4+XqkeBhwLFA5Ao
wBKfOdGrRyhh1dgUslH5uXGcYsOZKj82Kpckv27L+YwsCooHBSymDgIYE1WlYo471wKThUqT+/ga
zbUbW3OV3ExdUlB1H0kxcUtQdO0oNNdjRPLKM+nQQTeBx/gDlQ/V2YqG71owZn+nMU5e0X+kvxQs
ig9KF9qvLLGGfZ3AipHDIVOdodKsLYNiZUeQQeMsCDy2AlTBXCf1UqbLoZ1Tv2v7k47e8EdG48mr
Au3b7bVaE4Q6WWTrAbrSFg+2nhWZReKa+nWZd19QgyE/WugM8DYp5VZNycr2Y9eBfdWBEl6ScWj2
QOOslHI/HY5tegrLpy5+G8uNyMHKVeFAHP6AIoxqibwoyCCh42lm5X4ZPyn2Pt0q9F5bsOvxBU3C
0ErTtAuMn7A3lTyz5MVON67j1hQEY1Jj7YCKZYiQlcP4albe7S1f2sioIIKrym0mA6kXwcogWatG
jakNfqw7qv4d2WYYMmH0a/q4LWc5DV6pJPP2vprGI9rzM9xMcWYZoPnxi+QY79JqQ5usDA+cHe83
DmAtEofCRtQqi+1aryd/aP9Gx+reCg/0KeEmCx5S4OZxloQHaeiMLpVD0vk1+lVo7/ndWNr/EwBu
J8CCERNc2AMdKCZNg/Z+X3+o1ge9+0FFVQQivwhKwFZCGHW++tU4IRcsjQjQhYGbHtCDYEPA8iJA
AHezAOJDHkkTTmlvpSHgwGzwjdRwwsq35XOQ3Vt2jUXSQTUIZBdg/3hXBcQKRU1dYrHY8Bv0RIX+
azYi8EudhIaIIAhCSBbUNkhCzldpammEWq3M9I2nWv7HLukuJcXOUN5vX4UF3IfPA0ED3AYsGbdw
BDmBHjQRiy2/inzlN1i3JX1f/e3GDzA3HcNiw9tbuRqQxmmhEMVZ4jz6PELgfIS0NgK/rF/k/2Jb
MBlgJZC8xSMrBr2mkNiFPOSNTxXTeSbsXr5lLBfGR6aNe5EciDVfrg59YqooahofOHRX3aGJ1cbh
5cphbiHwxC0Ola2ClQCI5rkAcEJZMUrJG9+MeiBdX5v4tS4e7a/SP2U67W5v/spuzGQJZyzPpIi0
AWRJBQKosSuxe3G7fLnACQJnjvAwhEh4pw+Sbo711PiG/NLW2tFOO2ewFJDObHVxWpsLEiZgNQKq
nZegCutW0QwuTIVo6s/GPITW4f6lgnsExUVQ94bkzHz4EEESKUxSHpVyWmtn1nfb6QByXY0vbEWh
RMDcBUnr59OjlLjU2kA/rh0rmLeosoInsAxml6WGVmFd2vmJ/qcYv9fRR1n9ovKPbPhrKFsNohZE
mXzbUQ2BbsUwSMCcxDX0lT1tdFI/IYrQ+mQgTq7v5ORYv43g/mzkd5O6hJ5y+lD+YswtR7cPvCQ7
o7Qa/hsqbG/v26JwXPwU4VwUBSGtKmmtP1olOqS/dNKPMf6RSC8p5f05jMafolc1vtwWu/IE4QKD
WQSoX5iVIo0sCPS1KksjqKFv9Q8gYIBTuS1gbT9BIYmcGg4NT3LOV3goZU3SQU3oW1azY/GxItWp
mypX1Y8ZifeF/f22vNUJGbyMADwdvGRoLk+2WUxrhdR+YBivlRR4Qzl+7e5mS+G7BfcC0QjEsLgW
nIvphyRnagn3C8QPUnmQtsDY/P9F7YqyW1hmsDAR7BBMA30Cm4QUBpUvV091ZHr9+KW1n8zytWHN
/v4VA3CSmDx/yxGh86nkpR60oarCsY+Ytpv0QnWisWfoCWptEdPyzRZmBRJJXkOOUAsMTkGUERiF
GQ996/fg9/qWp0O9U6L3Iug1T2XhFoX7yhpyIKKK5CqwJjAa5hMzAcyxMpCu+RIDxDUGh/uDrR6j
CQR/d3tMWDsch8/CHjyHgiEdJVakdxMP0oc72jRuZxvO7U1aeTXsT4gD4prwPEQKjloJ4iwarcYP
igAPkxdVW4Vp/ESJewPMI84BDvSyeztJaDIUUt77TZjtwVLoWMnwInfJsRvJa2oVz6bGmCOH8v3H
D64sGqzDCUH1gSzcJFUOR7QimTp/CDTHar+h1bIbjsr968d9EIQOgavnNVjzs1ANTdBpJWJ78T/K
r+nnvZuDaD1Kj6FGUde3gNTzSlW7RH7a77r0EUbRIwJZG8/iUq3NRQjPelvUdlBDYYILs3enwj6i
J/kz2kZtwEVUrh7npwBy4C3g1sDfXEBgWzboo0br2KdBXaDX2dCBAD/QXWtqXyxSnHTlW8hqr1bD
nV2Z4RML0vFnGCf5LxtdJfYkNXtnAM3KoTL1ENQQSucURa57bW6He0L1LYTc8nkBhyq2k6PMEfkX
H/BQpb0+TmHsx0l2CPXKtZVDPo2nzh5OJsxeIFNv7/VKngoSoSU52x4PxAknqe0YJSAoTfyUyoqr
K6lTqE+O15TES+Sy31k07B1VIpqX2CbQYaH2u2L6gDc87XZ9E7cbD+yK4YAP4sRgFkCUKB0Xnoqp
ZshHo8zMT5KvI0WyTt6x9LEIHuz+OWo0hyryrql+EXMrybrUr6i+hrL4ZM40F/Xk0aT2E7PS1DdA
zzuVwzuIRxsn6u3KSRvtLddqb2PtV3YboS8Ev9CLbcVcU9WyzNA3OvHRWtAZ68epTN2IHLvI8PTh
vbX3uvSMflmepj5QEHDnyjdCQLVqeEhfxqOrZt9uf9BSK/NKA7R0hn+F6jUxSppmoOmYgi5Fv+V9
HR7DLSdx5dbPxhfeFQZ+SiKnbeo37C2tc6dumZNu8tJuzUI4QGVqkBRF+6kfxsauZD+VTeL3jXno
glE2ZKMZGmOd+qPtVsVpUA/WFqBxdRJgyuMmHx59sawp1OCtZdWY+t1HYu+JsuH2rM7ganhB/9Yw
NgkFw5IPn7ADKhYUeVv0PQuOb/CQ8qQ7Msw4UtBqwj70hklDU9JTPx4felI6jbHPuif8tfRjnqVe
mrtW+6ZP34Zgi/xv5SqDLIVXkkLpw78TlFpuqINR2WXqq+TJSPfxlLkWTCX5FdUcG+/9qij+BHN3
ALFsQZSudkgG6AwbVXph4LWpEwTHNHDK7u6MjwZeuP8K4sbolW/XqgbL9RKCdOXNLp/r0/1338TD
juAsgmuWmFAa+qpjakM/736b7vuNA7e6TKaG7QBRNBwA/vvV11d9g3pZo0p9SXPRs1p60X6ii12+
1ZVv7VzD90OQU/lMZgtnzox1VlIdj8c4eBZBztZBNf/thVqdyX9FLHJWhZKpnWkmfpjvsNuF+mbH
bhfs6KYJy3dUMF7Agf6fyXy+lFdrlgRj0EcmAURDcZpkT7v9iIad93YD5df0WoqgCqqyZnbe2Ynf
xE7fO8VW4mp1FnCT4FAA1AegwXznU9nuJdmMUj+YXA0RqMHJs5NR+Ld3ZXXjAcNCmAWw7AVQArzL
BfKLBnYFfZjN8B9rOIEO7baMNZ0MLjdOeA4IA0TNZwLbqNVGo8x9tJtS4n23hQ1dW6nr8fnvV/ud
V+CtmpQ69yfy1QA7aoygXQhEfkq2OgZ9OsHC0SKfIULEpQACEnElZZYFsWWHhZ/QqHasXv9OIxu9
RVRXLoHRb4ujCWxWqkWHvGychulOrSW72rq3hAyHD6WH6HgMlYOYihhOiame2maCxJYa7Cprbycb
1uTKsSCwaGDQwLKFWyYsaZoOLWNGlvkqLV/KIPidkuaUDfGGO7NyMnjFkgVPlmdMRddczWrghpMa
YqLfP42t7PXW6Pz3q3MRT1WFOsQq8yP1S2r5W6D3reGFY60NgCpUCJv5ZHonO5N+vX1r1rbgGmgm
fH2P3lfh2NSJb7QwNS6Scbm3TpMfomsJwgQmFCqpNeMS9F2m7/r3eyfAyemQpeFVoBxNM1/+Tq8I
TEqoFjWtDmr+tVUVkN3/vS1kuQlzIcL7OJpVg/aieFWAwXSpdtGLrZDBch/mEgTjOxgCqdYHSKBd
j0Z2r4S4ZlHefd/mQgRlb9Z1buYh3l/0rI/K01Q8yltcvKvzQHpU5kTeyJIKiTNlDCdwR2A7LGk/
TYrToy6eqHd7QpjHlRDhURxCUiLiByF98h5HH1WwEZhYnwRsVA4c1BbsM1OiG0wesE6SmrpVxlDZ
j1RQs/X2rjjTfB7/kSPCbWEztuAMhwnRfEtaR0+9nB2GZm/ve8ut39E2Vd3C264kNucihf0x1G6K
UfWc+HFeO8kYAWJ/6rInKSEuskOFsqdgkU2b8+37wy/h/EGbSxU2TBv6qekHSO04KZhXjkeLOvr9
yS6AJFBWCKY2dD1btNgZq8YKm0LCcvZgww9elOj37WmsqQG02CMw9Dl4TAxeS3pVtFEsUZjJkaME
X4LI+xcCDMRcOV0sMDHC7kxBj5ZFCct8qXwIiOTZeXu4LWFpH+vQkXgOFfBmIKIkSBisUZ3QaJj6
beNRnbp28lQ2D1MSuyS+fzI8Pmnz8BXynSIWIMuA2zbLPvRDpdhp0aM1mRuTWdmPmQRhMiScRtpI
kFC8VNqutPa312pleETyeWMQHS/MIgwuJSwZy06O/Lw+FW6Z3m2w6jaiuIihoewceT/hYcz1KVbk
iJY+639ScNn9uv31K0psNrzwMKKzZRnVJYZPYzfA9U7M3jPv7UmGHDZIMEFFBMOeE8wJDyOCpF1g
111xlnWvyEsP/Rs8Izk26t0m3FyO8DzqQ1pmUgs5VnXuSzyQH7cXa7nVCEYgRUQQkAauRMywETOj
gFml8bn5bZqPyMzfHn6p/xBZ49gLXAbOVSEc1DaxerlDVRCgVfZ3Ux73yRcpqg5Icny/LWi56RAE
3wesnjixaCU+t4ZCltpjnLWBX0tf8nYfTntzy2hfWSr0SILdDggU9K04F7XQyFAi7X8Oh135q9iq
JNwaXngq9FxnhUowvMTe7V9lswG1Weo/JEgAskGekzfIEWHXeVXnaqXW9IyWVZp2jrJvhJ7N2Avu
Vx7gbIFXwyFvuBu6MA8DCGarN5rsXEqZY5iSY1m723u9slJgbEKNCB4MxOQN4YJ3uhabrW7n51fw
VzsD2jz9b+MLd7sknS7RMsjP+rTT+2Peb2zF1vcLdxoI7x7hd3y/OhzTYW9vLM/KVUA2G8+OhmJq
dCcVjF2mMBkvaUHPif2TSZVjJAAUx1tdE1YmcS1FDMzV+ZBXmVLSs0Sc4rf5fvcWzEYX9Eaq13aR
mTk9g7FiGna1fvcTBFouUCVxLjwEYETwbcd67C+J6Rl9SlnijVuMKqt7cDW+sMWaEjQpNSJ6ttBP
rYND4GZbweQtEcI2D5OENBfyyWdV35PIi+2DstXpbEV7X6+SiPJIOjoUFoCH59S2uo8RjcB9naEx
hlGXwQ4m1nS8vet8VebWMm97CYIV1MOhN4VoZg4glJAmFM+cjWFAb+XEC4dDYfypjdTJtW/VdC+J
K2AfIPEHRgzCYDaLj0aqBlmCbur0XEk/47rfZrFYXpK5AP77VYikbSOqqSXDMaveTHZi/f72gm2N
z8/I1fiGMYTFOOCqB9MRHUM3YW7LMzb/fkHTFmHCppZggcLMKzWvIy/03ibt2APocG4jGBpsc1VQ
tnlg9NqICgMfQVgAsIrsbmWO8RHjReYa5QOwN+dLZEVhkYVZaPpq9VIeza269uWzOhtetPWnsqz0
PJUMv6jKF1uX/hAreQBllIeQxsHuEu/2hi9vJHww8HCAhR1+PvT7fDaU0XZQ2mD0qRf9KqN9l7sj
2ZCxcqhQjcJrOpDng7snPOAZyJlJbXSyn5ZfhmGnbcGTtsYXTDWGtvMqlTB+pPll80XVNnacr8Fc
ixA4wpxeAvVfsNO4/OtLkXCXjJqdnxdvmhxWpyGuXkCp+wcVY3/ZUD20ehM9kOh859agMgVcjMBB
4aiBhUXYmkjppHGK1NaXm8QpdMeoIke2/gm7j38hB1g4RGd4v0NxepXWDpItoyA6RiF03XkZ80q9
dN5uS1ncfMwCNMoqN3ZBVir6aMHQWixLitZP8wNSiJHlaeW9ygsieH06Zw/i0ArhjUSlXhspYLn2
0ZZ6cuPWGyMybpyFxVnjMhDKB78MGgqg+nZ+FpLOpugspQN4GRyy5vjP7UVaGR0VhugDygFJS7Zp
uwanljRmo49i7W4fst3/NLwmfLzUdV1NJwzf20/KoU3uNUNRiXn19SLUP8kDzaw6DN9I+3Bn6Pdv
L4ZHCg9M3Lz+Rfh6SktgyU119LsnpTh24en24qwc0NnwgoVIVTPoAgvDo4OAbT/ryXN8L4cWkMpw
7UHrA7ge6oLEThGmFKOormCyH9eBkz2MZAuNvDIHCADOCbcZF0EEajbFoJb9GMmoMwycUNKcIWNu
12/FKlaOKdpM4rEA/E/nlKTzS2AQBBBwn2U/M71y8OytIoi1aVyPz+VfKdyhk0kZDRi/ll+z+Ete
7Kd4wzL8ZD+ZKXXsBfLBfB+QylrUgoGC20ZhqTb5adhOJ0kuy71aq9QL6i6MoGvrt6i2D7rdfsPb
0n8wdUpgTPQyS500VRU/luLc1fVU0Xdg/4xQ6W2nDqnr5JREIXWBWcxfojqKP+C1ksFJdbmX9iq4
Nr3W6s0He7K6fRep+QGxPbSrGAv6A0XM9DXO+3IAkndqXqyB1I4iWaGb2r3hp5paNw+ZUXrEYl6j
jcxwTbm3M8/Kx3of1PK4S8ZQeoOvrO1bqkQHNDGnXin3UeRogKLs0bs4/KUOUf8WDMYPqe4GxwDw
zUnkrp12ZW0BZKuGrqwM9DiRakocTU2UJ9QVSk5TTU3pVpJuvUdFRHd6FEePVZo0bhXR+q0sxukj
1LXuEf3mAXrJpta1YyVybamW9xU4QF1gINk5s5PQrWhRO3amdHsQ7NdOg9KK33JvgVKkMHV/0Mqp
d0BPFLjjWJivaIah/E5te0jcko7sDbpfDgF7MDrDkYKAfOmTIdkzK/zV6IG9BbBdHkY8+ri5iMrh
wMOZmB/GaqJ6U3ax7ms6uCvQNzDeBebv27pneaHmMsQD37esqgDq8JXYIy8Ru1tzYngeZEKQA/Su
Yk2trZVaUQyW5puD9FC7BXCG/+L7gYHiRcfoZSYqNkkvqrwJsXUhDAdb9dtkYwYmFnl+WzGDKwH8
9yuN0KHQJ1QGQ/cn4w9Yh5wqCR2Wot5jKxS0KgixS5Trwl1cIKo6He0YaMB0P7XP/XDQAnT9/mar
W72P1g4VOvQCwsHV6CKRbnZU7Xv4v6hQq52oekgA+Eyqr7d3ZeFKcBoY3q8ExXAwu0R0GEvRdaOq
Bs2fBs2brMwphhemn5T2a5L+uS1q7QADwgdwJ/CUwDkIb3NdyH0jt73ia+wySF+6w+3hP5Mp4v6j
yw4sO8T34bAITh1Vh1hRgk7xWzo4ZPybsv6AHJIbpQ/E/lDrh4Q99XLoSrW1K8vHofmKUgWHmdVu
yn0lf+mbl5z91iY0LN4wetZ28r9fBv73+cmc6tbWQoKZx8kXNjkjEHjdhum8tri8oBFFmnhuwVQ1
F0HNIcmSvlJRFX2Ux8fpy+3F/fTxxMWFuYALZpqoCxSpZGS5lVU8aTjzmuxahe3kKnUH0KolR0pr
Vx2px6RnywYLXeh1/Z6W9l6J/wRgEwiLH0V+VKujtGWOLSeN+lewaYNDlfdGF0MpljnZZg1n7E1O
KtdJN9u7Ly/6fHxB5ZZKFyd1gvFH9rfXrJ2uNruRnuymu9tjmAsSd48Fml72EKThaQKvcxpPzu0N
XJ0K1glwMMA3FlRAEc/vh6iXe9P14guIns5NWZ561vyohi3cw5ooXm4G7QiyowUxaAvnK4jbwgQb
Tf9iNuGhrpDArQl1VTX8entay5ulcgrj/8gSwgZVETaEUshqpXcNtxmdUdlWOn3tlCFiC9gcestw
Fsn51UpJ3+tBHBhvzEK7xKZxthqrrU0CVNvIouMCIfMmWA95lKCvAt6bt0gfHBlavgz6HS7P7aVa
nQaQh7yHEIxaEf4lScM4pWC3fSOgAZYdCc1SbgtYnQZ/Rv4faVfWJCeudH8REYidV5ZaeqvGbbft
fiE8XgCJTYj913+HnnvvVKmIInq+e2M8D44hS1JKSmWePAcKP9C2kLNSFjVEbLYzhtHl0BxQA0bF
504ZN/bKNY4DijXIf/3PjvQIs7XeATxQNaPMif1igTMXJNT5S4cOxDzs+86f1MoTxTfdeb09wpUp
XPpX4W7IHaDbSFool9AUXS+WGvEELyfPJbvb31+ZwYvvS+dNmrSjxUd8X+l83Q0M5mdfb1tY2ZsX
FpZfcBYj2Rlzs6SFhaHZEed7BlDlT7oFqF+bJh2MlbgtAEpCkuXSSB+DNdbpBjWy7VOenj7cVYZ8
rY72dBRc0duKaPXy80pi8bTTezVydegw9SGNHY9u1bOuqgKSESmxFg+10qoxxpDNJR4Qf+VT5dvW
M+E7mh0E31iWtYU/G5K8dZrG7olajViWjJ/s0vrhDPzOadLw9upfm3knGltax2Ht6hJAj03CVRbP
gDeH2XBMdI8XG8j8VROop+CmAbWyI5f2U7NMDcLnGYinPV6JPTtk3cY5c+3DqJygiW0R0kHqUw5Z
E/Tf1zozZ0AcLZ80O6Y8mVpUjh9VXVsyMed2lt9xtlcauPHMmDV/IqBA+jVvydxf75JFc0sHuRr4
zgB1lnZJVlGwDioNCCi4P+cBeppuL/bW96WrkY9OiwyJsD+xIjRNEDHlxtZJvLISCAdRFl9oURcE
4uUMjW2qpcyi8aeRzMkPweI4Khz7R45e969FDwlPplcaODYAFvWKTpl3Syet51LtPk7LY6+pfs+V
340J+cfJ+Xx7+EtMfRmwXpwSMgXz1IDdb5iwgef+Xo/3mfikZo+amwJduJXqWjUFJByakYHAAl/5
5TTMmkISvWVqZLE/U/F11opgGPt9lnwq63wjJ3U95RiWBawkmgfQyyvf4miHEyDiK9UIfflBqf6I
lxAc0RX5cXv61u0gsgamAl2ArnTI2gWYolSrVaM82RM78ysapsaLTn/dNnN9XCzD+ceMdMxOxqR1
WivUqEtSv1Ay4ZWm4g0k2RjOmp0FimcttNxAgC2b5Wwv45aiVsIzEtnOIdGCevbcDX/bsiDtBROd
tAS5PBK1NjC45UHEAF5ujGL5lbJPn49COpEgAT+XxQwbzPDsKSi2CEBWx4BjDwUSZDuvXujJhIwq
iXMSzcYPqDQiYnf7Df9dHQKIDJczD3kmuf5SJEPl9mlJojrvvf7gILN326O2DEgepZUqM4tWkGgw
v3a7VmxQIl13USMwQNPLfwfw/vdnnmTkVsO1jmOdRXnPUT9uO9xzuj18s3l/sBz0pM7lPh7br0Vn
B1SB0KxhhypIRWqLhcxAZxEroTZAxyCFaG8rsiBn9QakenUSkA5YyDIwx3L9GXT3WWPWLon6NHSS
AOyv/2KS//m+HK8kUMCcYmaRKCN7mh351om6+vuBkQFpLVLvV4qqqErkSR9r+P3WF6f9/OX2r187
2wwHFxf+h0hIvras2c2npky0JYA8zqPrT9a+G9JwGPrgtqW1KBItze9sPejhllNeWidMPREqTuuJ
Hm23CElpHifD8QeidN40oiHX2aJ0Xx3dmU3pNjILR2QTg00UyDzFPc7lvaZzz25+3x7b6mFxZkeK
L2hsFVPOZzWayldwIpjmW5L8i6wFyKH+mT/pwdUT0cLRYAPZp8dumB47gqJYjZpLvIWfvm4DWzb2
ma3FJ882dsE6O576SY3UMQsWdT72YPMws6AbMNXhDJGTBGSDZfOtGl9rFW+Al9vzubZuUIRE/IA0
DLKX0o3bquWsg6UF82kiWDqBKx8Ktv2WbNKaR0KwBcEKivj4l2TFqISJqhRGOaSPjJ6a9lHpP4v0
MwhCQlVsPGuuOY4xp+fWpMOYcj0exwHW0EV4Z0JAIgPhyGhwHzFMSNT6yM3+UGV14DSNrzrz2zjm
QcuTg6qToCvm70nj+C3nG8fjdV/G5e+SD/GpTtpUX9baZpXnur/1+MhsZPk6T80PKXM9ldAw3ur7
XV3hf+ZejhNTR8uymGNnasYU1Knxag1KUGciTOiWOOOWKWlztgDEWjnDxmmnXTk810NQ8YO+1Tq5
ehmera9MYjmU08yhoqNGMVTvKBl3sZV7dVE9kCb2pgQdrgm4s7Ppk1nmuzYvn8Vo3U0cjAq02NGk
OTRohaApC/Qk9ygdG58XyeH2vlrLF0HzG89RMDSjCV9m9Byy2hXUXVw+v6sq6AsqO2Icu+ZhatB1
XcQPKUfsWXJvRAn0tu21e+zc9PJyODtTHNZlFtxfjRoRsjuqhLc/v7qZQVb1npUHakY66i3UaxU8
B3Bk5X9cBOlF0XkZRUW/fdPHH2m6hQ1ZsbfIPYG2FI8CYBMWrzsbDmO9KxSXIikSh6zaqX/qcT/p
O5N8TrZAhsvJIIW6eEwtnH06iMXAX3VpKs2Z6lppgZmzpj+NM3sUHCelk31yYhWdWn0RAKq5G5Vp
d3tKV2412MXwcEKgjivrRKKDJm3iIlWjPtlbNDBTX99S915xigsT0t5E4rQ3OwNDU4bSJ/wrkHUf
d7sLC9K1mal9Y7MC62SDpQYsI+Dp6f+fJqTbMi+VYdAmmIjZixB32YdRstCfXHR74NXYQLaME9KS
JMkLmuNNTbWgn0NgYoKPrzSYvQAAXZqVr+rRbW+mHXP1OSq58caGPAA68He5idBbcyiH4LmOKgXk
aeScMW1S2hbMniPFvXOtPVcyb0bT3+2xrBz3YOP9x4i0GkqJUxhF0Tly7NpTKshlQAGaPLBs48DZ
Gszy92cHQF4OJXWZgcEYYSp8t0AP44aJlWTKIlGCmjcQ0kvd+9LEiAJM1RruHCXkOI13CLn618H8
cJYS7MWAa6JOsQA2rrKUTWuldq/O0UT2TbNvyj2gPbeXZC2eBD0yiLZtQBnBCirNFVV1getomiKq
aYdYTbyMdacOaJ2e2mFfAW9OtH0huj+tLu5tavh9U/itvrVkK6cNfgZwCshLgY1Yhqaobq84Bten
yPJpznxjrvzbA13xvQsDku+lxOgBObanyAAGOQ9r4y+Rq17RfJSHD+4N7CBaS9CwCeiFNJ2xSOoe
lThwr4ODz3PZxmmwFiWArRlvTgNNyEtL66XfoZDcgmROmRDK9KA+pQeuF35l3zNd2aHV1ZvIkxXn
XmM+q/bPj88gelyBigEAA/eq5PJdrDEkLVQ9EtaudX7adYq8/E7fKOGvbCxUzVBfhLQJSqYy60wP
5OLMGdEjmj8UbRM0UwYCkj9l5fqomv6LES20WdAus5DlkeJ+DTy4+tTpRuQMpzn+YXWnnAAdRrcg
Mmu+B5QncD9AlazkCRrNSPN8hB0qQsO8E5Wndx6aOTZ8fG0TndmRQbFi0nK7RwNVNDhPdsa97sOk
9vDucwNSJIdiE/BROgyo7A4dtvkWhP+agGoxAFK7BTVsAEskRaLZkILQrVKNqNJydS/MrvFq0mUe
Kt7Fg54gTxTPgu+5Vf3QxEA8PB1rXwBL4Llpv1XBWfaqFNxhG0OfHgwhyIoYUnBXmLFepcpgRlX7
wCHeUD6QduOJt24Cd+5StEdrt3QqdW2bAHVQm5El6h+5kTw4bgWCWjO87eirjgEs7X/NSKfSwJJ0
blWYyQzwnTpDMP6LfCbm6h8LyxY4u3KLzGkzy6rMKIeObzhqL7cHsBLSg3Jv4QZDYfv6cZSROc3K
mhiR1QZmfG9kCFJ2lN1DK3ETTrO6Jme2JB+cxIirApdUVHaal2u+UwPnupUyWl2RMyOSb3VdM1Hx
bqT1f6sfR2djG6HTwwS7GYJTOXCwKIrbfZbiwMFa65XyoNnT8faKrJ5pZyakAdiDppYKz7BT08q5
R2+t8C0FVMQCamFebZTj7uP2bKT8LUCccfup0u0DvJawOrWEvdYIILDm6UbnQ8ovEB/H/mPCCDTW
lsI9hAukQ86e6lFx69qIFH6o6eFwexxrC4+rDTcB3j5giJa2ItOtvChIgiM095QfxRZ9yJrznn9e
2odl1VlTtixLb4Qmg5b2g2NswARX3rwIFv8ZgbQ/nKSIIeCFESTlHnj5qkSF4FAqIRqzK2/cEqPb
GpDkZ9B1KBIonBmRXjvIgD8NhADYt7+9KMtH5JMe+iO6vZQr0QkjBQKgoTLaUqdGlLGXXoH8J1qD
E/MvTX+tnWeGY+C2ubW9g5o6ELN4wS8iD5eHJfr9GxekXQaQJxog+K9WrwTZQCEkGN42tHzoelz/
GJImLwa/d841GJrQi3cn6HjqUjCTsTR/LZDNCByub8U6q/4NCgAwVZLl/9I+rVwx1GxkRjSOz04a
Zt1GzLb+fQNvVCQ/0OQl7c6KjYv03mxEZrqvc88dNqZszd9AfYcTQFt8XN6fKJ5zJ69rLdKHXVfu
UJJg+cazbm35z01IezRPhyFHC5AWpaDxn4NRu6tS9EVsONnaRIHxgYDTAIK5KLJdOlk3J6BH1jQt
Yi1vvIzos++2fAsUuOZhC1EbeGMQt+H9dmlFzWpdH0UGRkWih9lsHd3cDfRJwRsxbXa6/UHJanRc
giAesOx3UfRr4I5ltR1Fa697QkpNNZ4nJ7q9Y94jrrMt824AiwP8P6IZ3DbygGpSt1oq3FNZ+A3x
B1ASGUc++cx4MfSAf1erXa17beZDb2neIqKQ1uzK+PL3Z1GU005TU+ute6LVzP9yeZvvOHW2BLOl
0+7KiuQZheFUOpTP3JOZGl432x7pnt35UOZPhFoIpF82pnR5k15NKUI3QIiQFgEq+3JUAxBenDeD
c7JiDSAiA+gWYL/AyGaCg7dhDfGcXIh7wAbEnmjcORYqaz7f/hGSn/495rPfIO+5zBJO1nfOyQQq
WqMz3q6G66NrCb0XWpSbPLhtTzpG/mMPqCkwWKLHT86n9dCmgehl7pwMLsKSci+L46BJtlKocono
bzvoRca2gHjqVSK4RSpC62PYGZPyCQzHEDRtqvvWBci419PnrrJ/oF/mrY1N3xDFxqQu7ni1sGfG
tcuFVVuUrSs3c0767DzShh5dWmzkU+QX4fsAASGC16DKfp1oY9xQStbY1slUn92yCub4bhgjbT6x
avaGItS6IYw11ydWsm/JFt2JdFT/bd3Cq2MBpIP2SbptXAegHz7CetHjNJuLP7bb7GYzDoqcbyQ+
VpcSj9//2ZJmk1lg2q561zo1eOJ6SDvu28T4rJXz57YFdioZq2Nddzt7VPczknEfuy7+HikEJJGl
WMYqc+CkaRy3GlWsUzreiy/61kN3zVXcs89Lg1PjHC14KT4P3mVvZ+KPj+433NY4XvDswTKB5ejS
FTm+PsTjYJ+q+lfZDv5YHEzl920b12NYIgKAagAbR/+3nJxoJrOdbLu3Tsyj5hHyMbc/f+1rl5+X
gjVr0qqEufi8nirfS619Snj1oGjinlv1xuNtdSQQ8cCCLN2vMl0T1WcNaieTdZrdFpK8qcd+3R7L
9XGLsYBlB6kT20JhZPn7s4tMAZe7WRodGh6hiYB6JUfNHNdmX9/rztZRuzqYM1vSvPFqzmgPtPhJ
K5NdVYjA3GL5vb4wL0cjOVcqmnZMLYyGopXWDkroqwj3sQNRotX9drYEpNfGAwp2JP4RhCx0L5dz
N+d2m9ojtU49+lV57O7n4fPt1fm7wfzy5AbXNuhvcT38rUdyaSNRJmdsjSl5Bgae21As18tDodVd
0OK2Fv5odiZw184cFtrQfB7sPg3oyJNjLfTR68Gx9zwq3DyqPC+eyxJkG4nDjK80o+NLVbbTHifY
8LVzwP1RQmfn0AOud6h1C1Iesxv7XBXQLc9YWnsxah8hUwkPmd1OL6IUWMM4NQBNS+MH3vJ+D5qd
/pCjkStwLEi86SJ1wlLYdKf3bPBmlaV3LGfoFrHHDtVru/+OBtQ/NqzfC5Krz63VsF2hMTckuft9
5mq7b3LaQ8AGgDalM+Yd2OyN+w4Mpb0X8x7RXV9Np3y0kpNZCObPIEPyOVSVd2ZK/xqhIuDZVUr8
pNa7wOCx8uRO5fCAngUWNui6uic1gxDJAPq7ORuqwEI1A5hUA118uVr51djFnpalaejGVN9NtlZ/
iru08NOe2a+xYlW7GMW4g9Gbyr4SSX5fc4qyyDxqR24b32pzTH00DhveVM1JZKtx7yuJ1vpEZLnn
NKS4V7j6VzKQNCiF8oLE6PwbZP63fWhthy+tDSjYoJ0Yx+6lB9ktenwNIGCf496ErAq7Ny3dY5rx
xZnEviT9xxKluJ4WuhJAcAFDB52EXG9rbUHMgZjJs52mu0Ip0SOe3Of2uDGq67ANZpaCngVVLTQI
SXsvaUF7rs5W8myASgapjfQBi38aOmt3e/bW9jhaqZZ4eNGSlIdDY5qIycT+g1jKGCONvdXltHaZ
gP5t4ZBEPyRyDJfLA1bEGPzWInmmcetV6uyBOtyvbdC4mvvbQ5FLUu9Lg04n5E5QrUS3gzRnbhWP
06i3yTP66w8uHffYufc1sqZ4w3kKVQNRDMBHGD9YWzzGubqRjlpbsnPzUmTRJV2XjdmIo2xyvs+m
9mqm7X7ot3I2aysGPWpQcr6LlMmnck/TQrerOD5VTvXTAC+B15J4I9hds4GkLawAA4TTWdpTTasV
KkqvykmbFE9DaqbJN7InK0Gm9i5f+h8T739/djGTrjAQx3TKqbdqy0vA5wdaKXZAf+IXjXeR1dhB
J6ajNeJ4U8wN62tOifzaEg+gdn6VLGB0dszMruPTaOc7mv+oWxbm0w86b8zjqh0k2JAthh7RVQNc
1o56pxZzfOIlqPjFF1AeeZ39ySi/3Xb91fWywQWrL0R5SBhdbrJ6ymthoZ/kFOehzh7ZFm/2yvdx
dS+tGjiQFuLIy+9jX2fo4nfjU1d8Qitz8en2z1/bufg+cJwAluB0lXMdmTK7ThlnygmHuQaP6HW/
VPTkbgbs+LHTWR+oonA8iLiKAxAPJCiH0Tmghr+Fal0dKAgp8I7FXF7Rhw4zes9LjcErRWA/mlu9
mO8wLCncAbAOyAJk9YACkLNUldEM+qjr8Wlq0zrUMmv2K9NF9q0ELwjNSf5tGsoy0Eru7NFYCW6Q
Pqb7OlNN3LFx+qtFkLEbWVL7tuCg7iBdvgezx3enSZyAkRiRAWOTV1QK1Pfq7k/mmvdZb/7uWGc8
zkLrgp5m6AA1p+HjFxZGZi45BjTNXSlEG5yUGVWd+KSAPDvO9DDJ7Ugtq8NtV1ldIFwmOAHRnQIF
rEtPRJSqzXYLT9Gd2Kty6vMNAzJGc7lFFuzjfy3IwIYhqfMhV1LlFMdDUDLAHA0NsZJuPxez6Ttt
ed8JxWu0MmAz2Rt299ybzv00uIfEKo+W2fkLea4zDo8oRYWsyA6k2OJ8XLlqQJ6CsGBREnHw5+Us
EJNzmhAHblo/Wk5QETB3TBuBzkpctXS2qC44WvAalxnm8sYcplolymnqPsXqlzLPA03l3uxCimna
OABW3jVoo9FBl4YELl62UpBgMWMwyyxPnrMaq8p/Ko4VpGzfZftJ0XyrPX7ciWDPwQ5Hyg/Yjsvp
o13JBbhZldM4PVEgV37d/vyqC+FxviA58LQF3uLy+0jwVaLXBuU0jCa5V2JL9VNTFz6twXdEZ/T0
Fa2rRXPV0IfYdtq9Mdt5kLTxN7xik2Du9Dgs0J7/AgRN/HPMbeLXhdF7g620KAT09r3R8GQjO7rm
U2Rh+3cgTbvgsC5/NEdsqQ05JqV1viQWWnQ0oHfiLQjuyo0Ibvf/WZEZac1JYazOTOWkEjiWT9+6
4Z7SjQzWqhGwdYH8e8mfy+vbOia3xrLEISFMN8ATswjaDJLF0EEhocObLfjO2lbBwxyHOnI+S9B+
OXUzZA7xCqqUk2JRr0ZKd3D/5Oyp5dCdVje2yrotZCD1RXEXL5BLW7qeFq6oMDZleah1iUeKLqhm
C3cBWJz7rbLK2s4EWuh/5pa/PwvTckjg1maOoc3U9BKyd6fWs93XVouyRvOa0r+9dVbNAb4KkPyC
hJKLavpAXCrqJfAsQSuDExQCRt7eMMHSuIVnXZlInPTQWV2ydUu67nJkZtenDSeIzbp0ANVK9tbH
+n5QsrARGQp688ZxunJxnZuTHb8ZsqJKnRE3/+yBh6z7oP7icm1dfF/ywdwWhT1Z+P5cIU7yiq1y
qsxo87cBcKq7GqDGqLLJMWC7ADTLDgMQxi/NDpLKm/dmj+AkxDGdMi8bcPUNVqgW7otG+Zta9J5J
cgQb9us4DA+8roHrzDb2+orHYOBoWMA5i8KOvcz7mYNa06ipWYWIao53PTQ3c36nAIDF0vQwJgVA
OVs4gFW/OTMozQOZaM90R41PjtI/msy9K0uM20VkNU3BrJCNHfEeEkohI8g9kQgHOQTk1uS3GNAt
ccnmAfPem+gNL7tHfS53qniz8pfK46C5G0Cp1R/q2dgzDeue1FsqT6tzDCoqaBSC7+wqiTopbQrW
3OUZk8WeoTx1I+hGd1YLHaCveblxDy377mq8i54X3vHgBJVD5KYGKJctbzOAbAIjN0OHPCTjr8rI
vBjnQOH4sbXxTHsXgriyuXTlQ5oNYNb3vqwzJyK9o05d1cSn1PpUjcyrLRJkIJaZDSD72sgevznT
XgFXHf7bsO9cr4cCaT1lviCVr5TCZ0XiVSneePMjs9XAhe5tQ4wnyN7uq/HQolurmHVfLLQC8UEZ
NJ8a9za/z9QJd0XqKS1Y8gtPjfeO+UTx5k6Gpyz7YcYHk0G794fifp3M48yP6TgEt0/c9w42eexw
Lxy5qLdgAiR/FumAx0afxadkfBN9WEwntAR7djp7ZP5pTaXXkYNm9c+K+VQCGlKxFHmUKdRAwFgP
qmepFIxxzuH2r3pnlL76VfhJwA2AeAAPz8ttHRv5ZJGCuCcreRy1Nhi7ry4ifkbQ8gRp9mlWgDDe
1fN9Vb/pGu6kCRJF/Luizr5pQhGA/pUI7htZ7c9j1LdOYEAvUky7qf0T0we3MoKYb2Vm3vU6r380
Ylh4LYhs5bC8jbndUWpCIxy/pqQ1KABQcUj+lMMcaOROGV5Lo8WD72tbP1aFHTI97JG/0dK9ru4K
gyJ9qYOI5820SiiB3hMl3+fN02x/rvt9b5xEFQn3dTAO8/jWt/nRKn8VfERq1znU6UaIvFLu1Jbk
owu4xEIvbErXo+PMZZuK2ECdGjKv6ZMi7gp2PzWRCZen9WvLfxvZEYWOD4vwLjeNgSMdmDe0tNjg
rblce9FMQ9MngItZ8XNXP9bRbd9aCXTB+IbQHEwcSM3IDm8I1qddzc0TmMoe3RGMnhbydPMH6VD+
HoW+DGBJSF41stgCKtE1b8wTmA6DNn5oCd94cq+EFBjIPxakq28EyWovRGeeAFNOTAhm6V9vz9Sa
AVA+o6MIVgBDkY8GwyrHsTXNE/rHPM8W+b8YgINOGywE3gRX6TG9BKGMQHb6VICv9FD8/Be//uzr
0vQ0jXD1rsXXa/651J4csVWTX7kWkdlGwm3pFIHTStPjdpPeJyW3TnVvPBpjd6Kj84WO9WeqxcFk
J4fRFFtM+WvOi9QHYE6QyQIJjn65N4B2HUhP4bw9FbgUBRSHqn5MwhKCKxurc2UKG39RK8ONj5sf
9Y5LU9RCEiTjXR6p+l1TAhu4m7sNANqWCe3ShAah0L6H9EKUllN/7DT0DjaQYzhVmrMFK7gK2zAa
pC+X/AJYsFATvjQ1J1VJkxSm1CEJ+NDuVUptz7WqFH0W+q8OGNLb7nf1CF0Mgg8JKjHoy4POzqVB
MnBTj92aRSz7mlp3JP3RYANlW/mqtXEBMArya1w517JyUE3Qiq5zWQTURrNr02JXO+LeqYefeLYd
zNb+c3tYa0umg6YdWXMkn64wVHzWhyR2LRaJyQK1X8o+i8Q41doWuHfVDrTN8DZDRwJ6Gi+nL9cK
vLbnmUXoTvEagYDzJ283zrerDYwl0s9sSO5HEyDTaayyCC/EX4aRfJ116w7IB9TW259aUj2Bmtfc
2FXrNg0I6MEnQOki+yHqHlM1Ggz3KPqJ0hdrqME7/YZCiNHfg6x+w9z6NP7PnMw8ouRTj64OnYFc
ErwmeBuqPYeW4r9wCjDMIWDH2YQlW5z0LH4GUjlhXd7kUQ5JynK0I3Nyo3nYSnuubSlAatDriOtI
v9rDgzPFRKd1HTEBdnAjmc2vlKf7vvucxThybzv6qjEbis2ArKKFQQbOTWaZ5EgPVNHUNEFloDRV
ZUd3KLxJ2cLKr5laur+As4D2OKo4l9OXG7WedYWoo07gNBpeJwh6ivknngq3h7Tme0uH+EI1CPSq
nDsqzKpjuq5UEc8TslPYQu47m1BOJr8sjb4gan1QW6PdmMirKAK7DMhc3JNASqONSToIU4UK1aaw
2moPRHlwNxIAW59fJvfM92qWdWXGkzri3kADADlvz9naBjr/9ZJrW7QSilbh1ztvFce7rR99a6Nw
vDWCZdnORkDNJu+sZQRzFipis5Fx6/PSiTNQoyka9C6AFOagPKGJ9vYELf/5xaMHy4uuNCDgoVwA
mLI0QSrQHb1tGXXUKvO+Ku7GYVcX32j1qRwPprbn05bBld2CCw+vE+CvEb27y3jPpqsD+3bZ0aaM
SpUDrNsmyoPNGjTuV5oSJBP6328PcNXe0giIywglcTlyGJu5ink3wp67oy8of/4ut9oj3pkgpEnE
PYTYxAJM4rrZ1JxIZing+YoKC138Hmj5FX/AnvIBUkKP+nOTKiGtBl/J3S9toYSNmZ1yNoFuASCg
gT9rJqqGdUaoh2O6+1zN83jfOSlLQP2Q1C9YQgIebSfXj7ADkfsaDVJ1X6gPtW5mQc0tNazLrPEs
/CfHuDQGzxJddp+kNPbHZmDPglv4Vq3Q0q+VBp1VasIp2OeaFKtd+VZiBDnyptY8hyUyKL2HNlPo
GdDEPaSqOj/gQaccgbyLAywTPYGsoCQ7fdCRvwYExUM5Iqaexou3wenISeXkzani73WmQIWBFi0w
iBlTw0GxITpsQ9MTBIm2UXo6df4QvY9fdUXVPHdMLBLi4f/ZqgX7lNcGjVSSunlALegVx3PaHCnR
Jy8lCblDf2n8w2Wa1ntdAglShWWanxuleVfk9qJGShqPQGniqRgnPRgqNjw1RWFjeoZmw8VWtijg
iSi9LKlMFN3kE8Dux1zH+wr3ZvfwuxBkI/m84sJoYgWeCPV70IPI5I5m60CpwjSKKDEqL5vfCHvM
hrseE3h7q6wclkhU4gxA8RyBgPwiosPcNXGblVE+gVKePdSNAxTHBnhjZbIQA+BFgqsSjy5ditpS
ooNntm6KqEiP8Ys9bSUDr88ztJYDL7+w7eFVKl3G1WTOgnAlj+zky8BiD0IP4e1ZWhsAaGHQhY20
wHV+Ay19aqakZRll3De7V2urmrrxfbmCXRfZVMQ9vm+4oRsiBfn/+vmmFJknLotNdcLn7XuAv9ut
1uvlvpCOQjAPoQMOWj5IAMn3iZjypElZnUez1fmi7o66fkKIjhPvqG6SY69N1bkxaeM5Q24WzK1y
EFvcOzhOtJfbc7W28RZUHdIEoB1CruPyrjJYMVoOEAVRm4QVE15HK68gQbW7bWZl34GPHs1CiMFV
8LNIS9KnrY7qT4EtMSeBTsqT0ZiHeNTe/o0ZYHTQ9AZiI3lpECdyxTSyIkr1LkKtwRsG7VCbW5xC
KxHFQliBhzqc4BpimaD9plg04aJJGTzN7UJroKFBHtP5ZFFwtfSDF2+1wq04wrJECPWRtgXZmxQk
UaOEz5GqidJnpSjDpqo+vukXXfaFqgX8UxCNufSEwqaNY1cVj/Qa+TrP3CqbrGwbU0f2fiGBwqaR
CYCyytUZa7U6MrWg+PRpfG3GYEtcecWbTSDMQFWNbiLA96QxcKMjOc3jOgIh5Etfh1DeAiRVcbz5
g5xPuEOQDVwIJ+HV+FN+EdklMTiF8FY0FrXf4Z/otievLffCQLxQBUA4T67YTwJLVEIFI5rS3J+C
cdqaqlUD0BmEMBkCY+TrLpdbVXDCAx7dRKgH8SDHPx8fAO5zvBdxfOFel3Z8TirXHooGE2Rrh65N
dzo53rawttjnFqRrtrU5aZykx6sEXHOJrQUImkKl/wtaJrcNrU0VWuldF496JHtkCHKazVMzgeQw
Sn7w9OBuEQutfh7hO0oyC5xald4nttIn6mRZPBLV68R9zd7q+NkyIC01HVjdpToMGMWeqPv4Y+Ly
y1ZA2RXpInT6QA1IzkMYHS8Miyt1JLLmjy4Q3Gvlx0MePAAgVbNUQ3B+SM6ENuMZaKWhjvQO0GwA
3jZWeMWVLr4vuZIgape2Ob4/pOLIlOELcjg7K84OyPJt3IQri3FhSore0AKMHFEKU1PjqRA8+3Lb
V1cu2ovPL+bP3p5VN2tVo2BT2JDncbwY1amtvu/VEaB1XAVJChL98norWVOkbeJWkWFVqLYD2aO4
0wc1ZxanQuoTMFR0MDt4d0jXXWF3SmXFFVbE4OEsxJswjF3XFmFcbykcrI5ngZHDs1BNlJNOZLRT
gHqdOqLsYT50bONps7oiZ5+Xdp+lcsi5WhY+L9jRVkNBwqFhG2fh1hik6SJW0Y/IhddRWeycfDcc
bnvVxudlCW+8BgaeU7uOrNIHwaqyhd9Y239ImejogrORwJDTs1rc1iyt4FK87LOnUWi/lSzOnluW
qEdDH+aNy3WZcimCR/yhAja2kORcnViVmPpRx0sTBKIleZxbO/U11rteMXW2T3BZBTHLnLdcz7Qt
uJo0kyjEgSYdlRDkaQgAwnLpeIgTdC0RUFWbAMd97bdYz6SJ/M/nF9QtOPHRYCLdJVrTuPNE0Kdt
T0n8ahejjkixKTLPnAzFd83B/Jhn/G1weVGDeNEB5G/x/rPzZpiVihi6AFbUeLDrJ3ML1SXtnv98
HzcM8k4LimqZz7PvNxAFLdtCReM5KQKePsfp76X1/rZ7r84aCkYA9CEBcSU71tidppSDhVmrTQ9N
TYEeqzuDAZ25cRasGULwjucjjhrERNJoRG+5k5Nh9bseuDNmsi/aoAlPI1C80Rlp/dvjkkLu98k7
NyctDgrjFi26xZz5PXW+5MUuzndl/0V3v902tLZKKA8gvIc+GLiapPuZgJqL6a4Cevfumz28xfOu
yTaijPWp+8eEdEVzDXIncw8TdnPM3LCej4Y4kmx/eyDLOXl2MvwfZ1/WJCnOZPuLMBM7vAKx5FaV
RORaL1htCWIRQmyCX38PPXfmiyCYYKLNuvslrfHQ5nK5Hz/n/8/Yf6zMbmeV1U5alJgxyNyNchs/
oPGyt3dAlelfoCX4F8awqdEPCc56RFDne5tzRWt0BYe1qJrhjli5eUxJbYO2q1DvwNwBBuOq6q0A
bKMpAd5G2is/YHFOkaSF6wV+9gJZVTlOFiVOoYVq3D5VIvsl6wjtBODS9LpobTMu7pETY9OPOTnJ
cYWa2aDk8HxiI/6wdF+uJfem03OxeHgxgY8H1KzQ9z23UJj5WLqTb+3MA6XfrHLlkl0ewX++PxtB
joRCWZBUC4GD9Grtj2D74V+ojqBV9D82ZnuiGNKxdjvYqKNRort4fMfO1zxadu/XN9/aYKY78mQ5
OnQDpqqF8wQM9w7kqYBNdgFVVnbY2pLM4pIqkYCbGLAC/05RJbf3EXP+jVMFvgAkYfgP+iXOR1J0
g847qJRiYwXxk0J88STblXEsztaJjdls2VAyVhRg+aFf8SOR20bdt93Xv1gQc1LsBVxHu2iozV0W
Z2qJqdLyexZ9TnBS0kcrN93iOE6MzLwoCHtytdEjjAOgLOF6qdwY1Fq5dhYX/cTIzImmbUUL3YQR
TXm2wSF7O2cfSut4fyBdhYrXRZYHmtddKntTx4MZHSA/ewA8ry/F5QB0BIeQQ0GCHayW8wLeSDSQ
7SuqHsqHEb2frLkx+YJrBi4XgiVgx0Cc5rizYxGpgxQK6h2hmZKNIzMfmcPrQ7h07Sij4DVOpoQb
aPLJ+aGopBxBxQDcnc6H+BEd7q/IZEERJS8PrqArQeB0ws4dLx6DSBqitRnxLToTz43FUZ9ZGXAj
YdUEY/YpRjgSn8Q/dH3lGC4tDE4ybACacontAfAycalojDB6gu5AxFYc/PLn0SOIHDVgN/OXrWy0
ujNTMKaR7AGAQlofry/K4veRLARqEJKT4Gs4nyfBushUKFRh68HPux16VK5///J0Y14APpkQ4pAu
nycNEzuXTuomZljZ4IbeUwvKRLcfDfTBQZ4XiRgUgufvF7OEBl0FzrFQLaT6wqnb/1Bkskbw8g9K
cLajEB2DnwbNSkhFz8G9LkPlq2kGNVSkC0EmpEqI/lNKG3HJW2UaqD8XO0Hva4luFfCv8z95u3KA
FtYKYBfoUuJJaoJfeXZE1U7hsWkoJNxGBtmV9EaQwOQCTr8/r4GNIKRoiQbpr0EdtnFdbyRLPE0o
G+Cqr++KpZGAQdOAGg5YIZC4Od91Jh+FUjLcXUY9bL61ldzc/H0N+Ddcv8jzol9xdqeoBktL2md6
qDifXdiuyegs/HzgO9HiiX5IyE9qs4VobVKoBsCFoQPFrf7NuD3iAnj/P9+/oIKOc2ZbwtGR+/sa
ykfo5qBMv7t9inChoHMRr2QQycyWQKB3NDHVXgfU0vIocllrL9jLkw9MBkjhkVyAX8HxP19jgj7+
puFpFyr5toA8BPVoHNw6BpgAS+6UKNPQzDQLs+IkyjtuJD14i1+jJPXrZiUAuryyYAAzBJo0gNlQ
gTofg92CZE8iGx7qebnFJeVXZVAr29xZOQ9rdqa/n0S+HGpyaiZhJ0YYL5RA1/k2MvfFau12cVEg
TYg2fyAaLuoGjaoVuSy1DtKOLBAN+d21tqdbye/rC7NmZjpAJ+PRwCE6mKnahawxtjpSizkvfzl6
/vO6maVpg8YsisSQEiQXJVyV4e0/8rYN0zS0dQoJkgLkXkNQi9tF1ib4JOBMQE8hVzJnZIHkdGM1
tt6EprVj5nPn7q248ZzspY9/DunNqYvJGOCTaMUFpdycOaI2mwxYdqUJq3Gf2CEomPR65SpZWiCc
eVSlXRRXL4gykYHU8rbK2jBJDY+Tw0Sd7/DN9eVZNoJGBSRQp1a8mRcGGKrMiGE0IRJLhgzQF2Y6
Kx5gycRE4YHQG09UZLDONxpJAABTDOznnL80wGcx8t1Yo5Re2mUOMv94AJlTu/3MRipQwUVpoIc3
zu5tbnxzS3PLOxFw07m7PmOXUSsiSDSngNcL+YKLXClFDx9SM7kMnbH17OKupxvT1QK9f0ElfCVs
Wpq6U1uz92Mk3KaH+pEMjf7Vcd4gc+9V9OX6eJanbtpkSPxCzGn6DSd+AJgUTaLBqw/RJ6fSrUzv
+eg7awnsNSvT30+smGrM1LSBFUOROzUGORhEL23tG6lvg80iQMLyYJ+h+o3eZzxjzg31cesmQq9l
CC5eb0ReKh9WbuXFRTmxMFsUU3I3S10hQ6H/luV9lEK9bq2rYyGSNYCcBgwf5wbH0prNF4sa4eQD
gxH5ngxvhXY/ZtbGcHPIqaUeuqyb4gOtH76i3QvtUbTVyiDn1DX/zCNgI2iEQF8JeENmoYETO0na
2Vof1hb/6Gz9PmXqMePV99HRNzqqd0OlP5hThtGC3ttoic/r2/J/+QFAwhHwxDsXyWFuQrKm17Bj
HHFg2pfadYEotpVyR9p3J920fN+oj4Z+c1YI8w7N2/+2OvOHbGiGurBgdTC5VyEwqoKB/orNFSey
dBxOzcwiuyrNWzMdrD6snA+LfXJwHkPww95en8PpCj9/Dp0PZn7FD6WZACPQh66degmnXrICnFry
hdArsXATAptzkYoWaLyI06HHJhEp94msg3jMd4rrbCiJPxU7fr8+oOloXQwIj7vpHkEJee6rdPip
IYnGPozAb6pVd2pReq28U3stAP2gl98IbvqvQzAxrlngNULpZbYb3AI4XD2OZcg/0ujVsFZCsOlW
uhjOyednuyBHd4fTlfg84c+sTQJwpCQgrEdJyWsABHZBD6WsdKZdbrxJUxQPrslNXr66dJFQpG9j
VOHLV7fXPCPd0Fj3OX27vlKXW29Kh4CKDHmqCTo723pK27EW1FosLD1riH0X/143cLn18HHUwgBF
QmQB0Oy5nx8Tjcl0HFiYbF11Y325A+phm3zFDV76+skKUjtIc+GfeVwB/eFkpB2sgP7S83QQn9wI
0MMWO7Mwf9CXWZebzmRBdbZ5jNB4ZZ4WFgIvOyC2Jj4l5KdmC5HUet1y6IUjijwUvh6H/2IZcM8a
U98X+JTmy1CYY5/oPT5vg56Lql7WfSpKoLoB8CTBdVtLi6GjZ37SbIP4wfz0yz4HwUqSMQgmHm28
JtgG6hjXTVw6GHAbo4wCfTGUpaFNfr6rRGfaWdL1ZUhoFqjtfT1+mDbHI6LdULZVwE1/3d7SLj6x
N88ipFYruczRAF8BrQ/2VK806dEoXNUjvNjHDA3E1w0uzSFU7pGMm7yANk8pNFbqgjeYsDAl9F2T
KcKk1B9yd2VcS7tuyoBNuk4Amxszx2mkzClaauP4j8y7G5K1fOLiMPCemJrEgWmfvymUbiicoldY
CBgQJCrsvyoDBZWM+lX+98kHn/toZBMBcAVbKUCVmLXzHaFLDS4gSUFRIHKv4XdKdcfGwSOW3OjK
3rLuQPo+tip+ROlp8nvONtcXbGmHnNqfR5sGbVuQ6JWhlfGfwlAfC3DXegB/bmPBng3mrmDmlmYW
lWVo0KEqP1FanY9XA3OqUw8xeJhznwEN1qjDvkr/xfY4NTKb1BG0fTUYRWu0OgVK5UWH63O2sPuw
JwAsRA4FHm/u8+pBb1GILkRoehSVqjU/tPh5fFybklqAs01TePKWQd+NGCM2cCgMxV7dvZcroe/i
9ye6OJQSABd3Z4dHKFEqU4HvR/ytQD/36/XZWVjhifkOtDcgb0Br2+znR5Fqx22RAu3cJluLiE0G
Juw1x7Y0honhFw+Y6ZKeq0kBFFlXSJYBvhb/bDrqNXIlkFkzMP39ZBFIV5sdoiceatZ7ZXy56vH6
LE37fHbupxvtfwYwm6W07pLebCbAZRF5nbmT6PAyHwj/uG5m4XgDAQuUEkCRyL/OQcJlX3RlM5pl
WBABrVZhVJ7GEjRR6+9R53wocbNyNhZXHw0bgJGBQw6B9Pm8oTuozBtHLUMTHNxIWaPUU8X2g+KK
G/HDU2QDySdAuVGyBEPBXN1vKMGqzaRWhbQNhhe2Rsy5tAEMHVuLoJkJjb+zBXKjLC8cC6ckhqLM
vRwKeSjb5EbA/j+DOLUyc4csGboIuiY8LIlyn/XGE2/X8CELAwEZAEohiGKhhzMHchsWgL1drDUh
+SHre8luToigdnDy+dkFMlZwMAnF51twTz6PZHd9Ay/++olJAxD0KVs9O4cgvUVap8Ln4x9G+6kr
iXf9+wv7FXc4QjFwtQBpN3eGKXeUKhnyNiSQDCOo2edlYK/ht5YGAc1VtDPAJaICPit725QoXdUX
bViY3M82Ea1XovAFb4L67dQwhffKRMJ6furKkhZJa0ZNOFgPkt9T+TBAO84Ibp8r4G4m2hnIG6B6
cG7FbeoqThXM1QAqzpj9BSBWg9jadSNLc3VixJkCphPH2wHQUlod5qo2Pyq/ZSuX38J6QxUQT25o
T03nerafJBRBRUvUOlSiXar5Yg3Eu/b9mdtQOXGK0sT3eXOvuC+97o98xcUu+HQ86i1wME6S9RfL
oIHJUpVO1oQ1VlioQ2BoHzU7SHaI2/ebF8MFYYkD9CkkrC+ynaQWKjq4uQg/VBfNqSuPu8ulBtgA
vSvAygAXcJGCa2vXbDRKjBDSPPU+alZCzYXPIzzDFQRENRpGjZlvVUfN5AmTOjx47AmRemv48EUD
uBos0JTjlTXvtmqJApkPcwDAJP573yV/bp37/5LKBIQFVeYLxpO8qxpVTTszHJ7y+lvEVwKQhR8/
4ZTQQISnLt5Qs41q6GjWBu+ahqY0bauz8U2117hoLr0SmMDx2v0HQX8J+06ZWVODqUANCi8xfeGC
SXZv3kiGBF+E999EngJ8ImAm8+7KgSYNKdpeDR00i+bWJrXJllnOzR4WVnCBYqoI3NOc06syKulE
SqUBxNJ7pX2nDBs+hMRYyXguTRko3ODEQTOCyHbm/crYsgeos2hhqbI9MfESRBvZN+RYIXXu3K7Z
jswqOjcBhYdDR0vcuat1nDjJlahWQhuEBO9J9HZ9A1+6QjD6gWtiygWAn/6fDPyJJ4cWtFOpFXdC
2jWvLVrCmdA9V1Ver5tZ2MhnZrTzUdDcNIbCrpyw0EpwL3qdXFmTBQMWqiTIAU4UWBfFv9ZqoB+j
4iAa4rf2omUrv3+a5fOXAE4IQH3/ZNHwlpkdxEhPNYuVmhkW+e+42fIPUj5KbUvGLZVfN08V1hso
ZI2genxRVQaxek2zSgcSa0Pi+/TGfpzpJMIRohY7CRcjYz8Lc0ZTT8aOKFbINC9F/WQtW7q0EKff
nyUDHUrSgajUDtWjiDLPidcEwxdOH8IaJK+AIZv4vGdL0bm1y+wyVkOGdqK+bECHm3oVL8Afsr95
JQDeQkwL2Qbkyf+hQj85G2mmFPXAKxLW92n3HK2R0C/M1NnnZzPVaVVKlawmIRhJIy8VK85w7fOz
IwfaJUEKic9TM0gTn65RVUzzPDsSIJQFaAAsDwDfzIusVdqaYxqnY1i0h9Z6NrIfMr3dOaEdCVll
RP5Tkn+21IPCu0opBSDHqePVkDkFIYYhV6p9i+PAmwLRJqiy8Rw+d02JQbLRylMVFE6xl8lQ1jq4
xl+ub6VFI+h1xf0HsAiKIudGuO60SioiEvLi+2j+BYMF2DFuxoqgeQuFSwTNKBgDVHduo01rpAhN
wAIt7T7OGs8cv/faGvPnwumb8hSg2UIpBAdjNhBZVFEaZSmB/MVXqT1GoClRgLh6vT5dC3v3zMr0
K05OHhlsQ5RVQkLd/FuS5yzaXv/+gjsHc8XE/jlRcSDJf/79JE8BDs8ZAYj6YKRvSn3nFnc62Msb
s/LYWv/R0mgMBD6AOuJZeVFG7yE4aINCjoRQ8drYPfiO27VNvFAph8j11AsEyQdUyudFqqhDebcq
BAk1MvwSvbZpCxBKjxHf5yhiJ2a1d6SxsUpro6E7TeA2W3kSLuxwNDEA3wfYOOLJeS2u6oeUKIY7
hkJ5NYcnPbnLu7vrq7Y0j6gmIN2PRrFp7c5XraERV1isjaGV2o9613yL3G7lLbW0vQGCnvJJiCQv
YNZqBIVTkU8mql9aoXvcZV4/mCiRrhzWRUPIHwOnNEXec6/TYBVMXvVw/gQSq5zZhkcGGVhUpz7n
8u36zC0tDkrzeEtPPSL2XHHNoeCccECEhbYH6psdEij0GNEkuG7l8s2LgOLEyuzGcUqqmAKynmGh
mE9F2XoN2OPN7qdCm51FVlzE5ZD+Cb2B+gS7ApoHps1y4iJAOx4LKpMxTFuOSrnqqwZ0apWP60Na
tDJRmkzBPjjgZpdDlFgoYuX2EKqREkO1eXweewbBtTJeuYXmmmFTtgaqsP9j6aIGTOjA0a0HS6rm
FcUxst/d4sukL3UN8vQW/XzJ/yFNcbkN0eYBdja4DPz3Yr+3mUKMvNcGtDN7bbapWjBbeZACun0W
p96FydXijTF/5EeaJdH7JnGqQMOWDwMe+s9u+vu6kUvvgKGcGJl5B7OtahBnDWOotATiWv2jqdcr
G3xpN/xzuSKhA7D6fDfQPm1HqzaH0HZ3xQh19O9tt7t5FBMbxqRBAcA06vXn23rM0GVVp3V5+O4I
w8NDZMVNL8ySjYcFslLAe8ORzmYJunfAG7tJeTAj5jkqRHZX1nrJwKRwgkQn8o/2vP1CE2Za4BXM
Dm0eDGybrBz7lc/Ps7RZVMGb2vh8or3G49ZKXm6ffwh9AdU7kbBeQJWpFCAadNTiMDbgZ0JNt1yB
kC8NAC+wf/q3kE6zZx5Fi4tcDHFRHDKvjj7K8uZ3MAAeIIOB1Bw6t5COn+0fwrjtSFIdNGb46A8n
bK2f8TJ2ggUb+XikjPDWnt/CzJBqo5ZqdYAaWEK80n1IVY8UjywFDHbllrycLNgC7m8q7YBdY35v
6R3teUkaAdzzIx8eqlHcfBzQNQCqOtTCDMC75oGglgDql4xmdUiGLAA/pZesIbgvL8XJAvBWBrz7
lPw6X5C2UdgImcTqENTuN9cN2ta3PHVNUnVpopBERVAE0OslEUlBbFrHvcsPRkGCaHR9XBq3HgyM
48TCtC1O7lvp5KjySFjIW+b3lAT9Gtz08i6CBZQL/xFlgDzGNMYTC25hm1npEn6osvuiBCRtX7f3
zY0UNLhnkSKaUoTINyOlRmYONh6AZR1xzA91w7fQYGLm2uNiYS1gBKo9AL5MQLuZi7WTNJFu7FQH
nb6y8rm+OQqGtANUOFyQGiFxPvfgSlSOak5pcRiiZ5n67HYHhe+jBjmp4yHlePlUbRrbzaP80CRV
EJkQalb217fSwkJDSgx5FUDqppWYvb5Uk47W0Fj5oTW2XHmyxL2bBXm1chEtWJmwKybO3YQTc6fL
/GQ7RZaa507fsYPiZeLv38z9veY8Fi2AQRvpCVAGwBueW7BaXlaES6yEfs+dnwl9QY8/Wg5XpmvB
4U75jwmD6AB/NEeyZMhCSxPEowfFzB7T3gyU3giqxt1KgiZsr6o/ri/Pwv49szebuDypok6ksNcl
w8Yymg1ZawS4jKOA4MNBR2ZtEhCYM7N0JB1lJm12iKqtE0F5yPEq4+ZACgVjoGcmlnMA0P7RgDlZ
/rhUwUIaqeWhHX5o2l9IkF6fpaUxAJnjwl1Byg05l/PFV3PbbnNHYwf7qDeeKx5ovlJ5W7QAenFk
OhHSgKf73EIOxllZGxVCHfT+OJT6rglZsnStlru0i4Hb/m8zc8rZKkM3lTBhpiw2BntW0iMagNaU
vpb2FGr3qK6jjo/Es3Y+FvCycadoMnao3L/FsV3rxFr8PMpjeKPhzOOWOv+8yDsbGAeCDeUiIunz
DagcV9Z74YGGDYV+e2zd6dk+z3wRrVKcOlXZwSGKp7Z704mCmP9N03RTKKBdRvWn58Tjco3PbGkf
TD2y8AFLPElOnjBRj2Zx4ONf3X1Vqzdt+Lq+mReCFPh7BHOADQDlOO9eNxLaxkWPqNcqXF8t9R92
nO1Gk/1xKjBPx7fzuUCFGOcSssgQYUGgfb5cRoMHTl1HxaFDN6vOwQpWqRvdXbkAluZtageb0kVI
Ic+DxzJNunyoYKXqHh1718lAW+uPXjo7ICVFozdQetgXs+BOxrmS2hXumLZ4ALJjQ6vCq/tvdb8G
TllYIOSJ8EaHaBUufWM2Y71mMKAdh+TQFPKjY2qAUBA05YpnNd1G9vb7zfsBaUQAPxFi4NU+FzB3
q0YH9zrLD24REuy39JVrujfgXxK9XDe1cHSBQYY+HXzDpA8x/f3ET2eyQIDcmQgG7HfL67TbLzO0
ioADDN08iALmmyAaxkg0WJZD/kJbH5Ki13/9Qt4VmUJsLuD2oCZmzqOluByxMgJhcWr9im2/kOnO
aQo/67YN2cXuNqrTTcm+RdpaxL+w9c4MT38/mTdh2fVo6xE/SKV/aqw+sKX+WBbRHShaVg7SXC9t
iplhC6qFUwM3QttZwEbKJAcFEyJzHTxjcfrN0Z6M7inln0Xrbiznp+W+6JQHkdX47doRW4h+kIol
2Bvw61Acmh0xdHTGqrAcfuDGn0Y8uPoj2jA29rCLqn3cj2tDXdiOiBcmj4GnuXmhnCoqV/JY9njm
jM8oQvjckUjMcj/OCj83/1rxHqSSNfocNNB78erZ1Tel+7myqRZOO/KocPhTMh1qELPYgvLKzgyt
F4duVL6rEXYtKlRBlNCtFusveqFt21r/QGkM/afQW9bJpoO2RowHQTFAc6+BXoJKwdwn9PLn9Z92
8cvwRJ46nqfVQFfyXLkoLpwuGSNSHXv5HcgYDzqFQmyMZEfimzNVMIA7yZ1oeiYU1cwx6JL3rRAt
P+pF4e94nK0s9dJQ8MaZyljI68IFnR8ga1AGLXEafF/1Sg08yUwE9e+6+pmUv65P2sWemqaK4L1m
Tdc4BnVuKc/SRpfMEEfLH+WmSLbXP39xQvBcM5CvmkBgqADOcxgm0wZ1FFZ3NPWvjB2p3BEBsd9D
ZIJ/yFi5GRbGAoJIE+2YoIu4VDPXWqUXulWKIwNJLLlXn6+PZenzeDiDGx/ZHoAYZ6e9LrKoM/JE
HIX+FW909nX751E6AqYKdSqooc6c5pS7dzJLE0c0a/9u1gKOpR9/+vVpx524ZN4WVmtTXRyr4qdv
6SuZvYtwBvmE06/PYlwjbeLOcPDbf6TDQfnRt2+3zw3yR3A4BhhfLiq7St3nHQpV1TFnnw1kX1vV
uHmjTm3MeAUgsYrOo3nNqwSdjKJSLG7iPkmJsNl67I0/uv0wjHulvvldgygJlzLwYHhlIk0yu7QU
AxejU6bi2CdIuBWNX7Ctab9Ga92Ul6sOO+D0BxDCQNpkHjsD6+KWXdyKo0o3Jd30t+aLp2GcfH4y
f7KpJCF5zXJ8vq0fKX/Nbybgmr5voVcetBkuzsV80xpumsQRvk8gJCvL+HtVFb6qFj5xQNirOy/X
d9nlLgZoBxEE0tMweqE8lrt1Y8ej7I/ANXpq/ze236x+he9zYUUmUkyE/lBsAxvebEj9GGcIK1N5
7CF1Y5Yi0G52gigRIxjHlOH7F/0TcVTn4H1ue2xkyNw9Jcrt30dZGGSU07MFZBmzAWDqqsEhmXls
trXLgZe7GUMFkUPc4dNphwLxRcfJWGT5oNmJeXSzH2Z6pMUWIr1rPQ0LS42zh4OONzk6pOaRG6Du
A+Ibahzrg67LoKmLTXIzXyAGcmpjllfoGrvBboMNSrWA9m+Vvpb3vrxdYQGAQlTlppzu/IlnlG2L
llZY4ElQ6N9wsWxz9pcMd4qxycgaxGFhzvDaQsPRpEw6JcfOTztpuxKwFF07OiPZZwT6x9DPjnfX
zyCCtYUjMmHPpnYKENZdMEZWoh2jPrL0Yy0b48hiku8lhaIVkGjaAc2F5fco7ZmvRba+E9oAPtQe
jVyeOxay8F1JBqjFuVa1k2aRP1ZN86t27F8kA46Nm7nbbNQitn+OakJfR+igCkhuo+zlG3oU3Rm9
/tsy0OICLJF+V2XMpp7ryjRIIb216Vum7FxhyUMiW3lQBtf6aeDxWHltbivbRuUqOkDiL14l29ZO
QVZFAWeoKiXD1yGg3cU2kmSuVO9olP5KlQwaXo0lPNfIcuhIJNXfTKrtowQd4ANzGiQehUZ/JAwN
B14yDBr2aANfmMfGdhRobParxPwhisZEacimH6JqrMxD7/xRdfq3vK/LYLTH7L1w7TJoqdptMXwd
smFM+p0ajXuaZ8SD7Fe24ZGCa67JXkEcEj/Wg0I2eqv8GgfDEV7XjFri2bFTfCmDTLzW6ujGyLj1
jQ/qKzShslcB0t+9yoXmO2Zr536cj1ByT9DQo29aD/I1723WuB89qlj1xilSslN5+zOrunfVZdJT
y0F7cFxMusdciCOKhsvPlJc2Fqc0RzRgFsXrwEu8dzTFje4GXa/9QkuNZ5v2UNZyBCvygDHdCY1W
61EVSAo/qgogEzJVxM+2Xg6/Ken+chHX24rXP9iIXJiX6EqsegZJUEnIO+et5/mbrJ13bRyHxEPL
FgkbO+MeEHigtVaGOCAjc7hXdDH4+yxXlsJvFYX9sRzgcPI4iv2ujtiBIi+zN1zxAmz5D1OVYczS
RAv6Wm5oTf42ai+8qLTkd7ce+yaondYsn2qlbHe9YF95b9jRFuB9tPTXnfli0a5q/Yij8ztQGx3k
qXHn1I7vyIEegY/4YFbDcJcolkQapD9kgv5QKzsc0obXHpTjPnqV/5ZJpXhVlhh+5Ep08rG29yOD
2h7libOtuSXuXKW19A2lnG1yniZFQNBb9tCMCa08rlfgl4h1CNDRqNtYVkp3ZTrGXmc2PFDR/PvF
M8nvsqx4hQhZ7JEyMyBJF7+3taK/WUwr74ah/lNZTd15Fo/ZPc8HxW8b80cb66MdKLZeO/uCjuqf
zgQzNdCnEhI0tNlo4PEVIWkycKdVIGgq+rYHOWJWIqahNMhjPEBRs3krVADf9+A/jRO0dGet8T0i
QBGMtRi9ymzKQEZ65svOtQI7p19WWrHArtO22ZSOmXtm05b51pHdiK1kap7Wk8d00AnzjMGoqrt6
KAwPdG6qb6V95bO4AktYXoIgXgW9FkGTiI80UhOQIQu1BAQgjSF/gTK22ll5Eft9ZJi+q1W6tu0T
1Lb8enD+6KNSF499Jp4y8Nk/sZ6lGraGeNWK4nFIlTC3S67sxo6zwq8N0oEpkr5EMv9UnRSOp6em
MQYm7T84mJj6e+HQ9NHsBNxay7JO9RSuv9VSw9QhHwO9YJ2goyhzs/6VkSLu7xpTife9yePjAIYE
Be1ALUeoZTIvU2J954xRfFc1BaObVLHbaIed+j0TZNdEEPZrtezDJuhpxzUoAgs/wK9tXvpJprSt
F8cafdIcmTwLGWVB33VdtRnM/qEnFQ4fo5zwAELnzm8NF+VWJhH5HYltm287oLM3JOqx/9GF/V2m
hhYBlwMlRNYQ55ugWkGDrDTFuyP04QXFwF9gfSYPRdM9sxyLoUA3/APAJAdKJLROfBdiQLHHDfT6
JknNvLHPpZ8D+/MYm9CVyE0if7aNiHZ65xSvkDt7HVn6ieYZfudolfmo5Zb+6FTYHjjNit+ZXeQB
kdV4qUJogOxohEZuNmxHgKQelSxS2INudZ308mL8BaagVNnpSGJrf6radkCc1xhakPWyD1o4ey9P
DCtAodAIWquqAEFqzJH4uVW6Xt8brqc7+e+u0ns/Vzr4VoYOD0g6JmrxlE2cGo9tATjOgBp1HYhc
MUpQkJuJuykL0Bo0GsE9pFk97moJMjjKwbhe7/V2+CyH3AmgsEE9ro3FQzyKx7pPGq/pcoDw1PyX
6yTwkTz53tijFkD7Ud+YJgj3SQ/Havad4dUGVz5xb3wNBqXEb8qyDRxtEJjhDkGex1rCOYYeUXVn
4/rLghH6lNluGFiBbZrEJYRWGj3xm5bmXsJc9B+a5SsZKs4hN4lkmt5EMgBmZJ/aij/m6HFVGQML
JH4i0QvsqrzXd6WiaxuaaI5PWyd90mVWeHmb77gZeZGKdWk6/DDc1O0RQGTyrImY+WjOxRk1ugr8
GSl4mb0qb9gbCEXzLR+ItjFpFmHTRvXRkhJEhxGvwh6l770O9u9HYCTjXS7HxHOa/mvAVPq4cLnv
oAj2bKHBfzdlDoPC1ftN3KURzqPSfFY8z7AaUf9Z5eAyI2r6DLRKtGFK2nzCH/afEBcdArjq8r50
kvrgQOQTTsI2Kj+y++xbo0XqBjRube2DEJE15Z4meak/Ka3a/wBVseaNQug+MJU4hY0afQpR/FZr
y9xa8BQemaQ2O6lFEBNtsztojeY7127/GHpzIL36pnGjAhZEcY4OT/Wt0yaW8KlE/VtHsQIZGyva
q7qog4gnpQ+iSeobkas9DomVerHF6jv4Zuax1Ck3GRX2Cy646luvZ+29mYFpI9NwZlqttFO/wDts
12dGu4u0rH9w3Sj2nEQ6GiLXZvSYw6ondB4bn3qXvjeak7z1DUT8TOlUDzk8i6elKfq0akRT3K5w
niRCvGdnrFwOtSype3Gqsz91Q+wAvxW3fF3n0JCOyJ84R7Ev6Dh5MRpZy71idVnzvTPU5HetIb7p
dHEvXC1sjII+VuOQF3dGm2aZp0KpQfhjKR4JtQ+Z1WfY4GruWab4jJ3mmadVuVfcgkJ2JdkhiHNM
CYJMuU2TaCfqtrvLLMUIVEVad+BOa3ygkitPkE7rtrQEbZlQxwmohHtcH4ra1xgax1uz+BaPeryJ
jERspKJ2+D/qwI1/itou/LZSxAb7Bfwvlh5QzlNPus64wx38pQ/qr573W/ApMIDIUQHI3J2ROkEV
mX9inRHox0XA4qOTz7MFRatHWiBRRxPPTaEhrlm88UGrhVkGdalvqFC15X3yF52Q+VZyqCp2Wv2u
ZxX1c836HAeT3meN+b3XNVBFOfyrKJnzLY1J+wetKuSROlH7MjpRtFPz/0faeezGrW5L+IkIMIcp
2UnZLbUs2RPCQWbOmU9/P3oD+6gpogntCw0FcPWfV6iqlcLvF7rwOfXqbJu44nDwcr2ztoMai+Ed
Gv6FLSSWdyMW1ohUKqxk0+gyayOXjVbbSibglUUwAbZWNwBBNXnptLTJvlPlDDSbjqvJaz7wDNpi
ofhPKkKygyMEhfKj6YzymxxV31Fk/dF5uusko1/h0YW0EulOLj3iH4uyxiH0uXpuxapu800c6bHo
hGHXl47JY/W7N0dzjyh1+wNvotyQzdHsRA0opIR1WWx9Tyi2mhsPW9rchjfw28sHOenEL1WtB7tC
zzWWQo8iJ/SqxLLzYHCfozoH0efKVWzc1o2RybantuO48QxB3gmy+Mf16/YhltPnUteTLVcysYQY
FAcp1V2kUDLwQq2QeD+CKq1xXku9ZHYqy9/TQx3vA1DAd1UosxviCTS8RsHvu9tUTQr5FOd6mh5Q
8wzoDobTi4i3G+6iuIg2UeCfKLj9ziLcv0wLHUVrBu7ChkDDGv9YVltzvWvcOAa/nkaI2jaJzOgF
QJZ5O+ZyuO1DcNADZ/qp1kdc+6yovweyVp8EVXgoyhaUk2XUxEZD44haw1EIXUKfPPWlE6tp1ntp
CIPQtbOUVsY38pCkPvL4rWA1eK1UE+qmKPAlx3TndSL0mEbQv7Us0Dc3tjTvTqtJNRsA0A5i0Gfq
Vd5K91QyW3QJWyVzEpXu3HGoKc3WN0vyPt5AAQUAt3pf6IEJOyn+JYcafi7Se/eSFXQoXHb+Nd2d
s8KWSFB9FZrMuwoU1+s2uYxmhZDq6CRBBsiurSLh0uHS91963TNtwYiZB4A5SGnlGSwEScm20H9+
6NoYieDR8Y3V3vyS11VuV6VP27xqDJzIC0+iNAQO3befErF+zsjqX6tWjuvnjTVvv1k5rp8kD5mY
pE5PXfEl1dMvY+7jpIl0f9IbkVPtZ/6VJCM4GUi5uUfSQeYwK+YGcHJ6jZyhWD7CbZFtU3WL9M7r
/CK5R7PisdbF7/QPqppb16tV8+iKImJDo9jEtlvEvxKtOYlK/CwXpcZ+VdsXX9TyZzOupNwW5GF8
ydWmv2+L8tZMPH3DIxqx6y3zexuML6r5M/XThjhEEA+ergnfwzQUbXRngHsHRiH7u4CWi48uqjAv
usevV7PM+NmODc+gqhwRbda2w5B/zcImcNKQc5GY1VvVmh6nLHtRuz51pJEw0e+LzDZopbov9Dh1
KgXKS9Nb4gmf+Nk31eAF5XLjBxpe/vWoSQXPaGXEdty72b2byX3jZDHBbQwRYxtTv79t0F4Sd9Lo
uY+ZmVrphuYEaX4Y1eaxSvWouw2iSZUy1on3fAsKV9O5b1I7vEV1c9MWIULQevJjMManTJfRt241
eoPfNb75S6EXuJ0UwCm3hd/wKHWi1CBVZwKxMY0UnTcT5SfKt3XGgqO6Ll9ZdWZAnlGLKy0Tf4q9
9lO1mtDJUi5ILRF/yhWcRJmryB4DJoPqU0IduPeZs8Ktv45AVJzBlFxOUNz+KdRRsGPN8JyhNMaY
VITv3dZp21znitAodtTlt+7oCXD3NFAmodxq0iby9Jc+B0YvBcOXPtaNDVE/UWAXhFws1qkU3ReB
3uK2ocXqfgzi3BlGJT6MnenvstBt+GlBcdS7tCW8zyeygRuW3yGh15tgxPtOo5wL2x+y+95UGEMH
9y4a4/YkdGP8I6Kp1ivcv7Q9kCYqH0LQxrbM09M6naE+jShHPRcoFRyMrgxCR/bF6BZpMe05j7yA
E66XNYg1GhbZ+JLKtxy429Uo912zcTPBKHZpluj7til2Wp6KL8TK3SYBA3Xfopa5rZKsAnmvSD/i
rG6GQ+tBWCauAuHncVPwClq2VYuFU5nWuM9785Wpd228EugTJk7sMIqnLFa7QxSQGDDaA0Hizgpq
61osjY7GB27Q3Nd1VKq3Fv0Qt40WyNdBZZYOpeZyo3b1V7KmykEX5G+WX/R2n1nPfsvAlEijwbx2
64biU+fWOOeR98uo8m84ZsZ29BXrqiuJDS0q9b0RdU+559f1tizF2CnFrowdQRTTTaG4waY0iXXq
wf1pIGHlaEKMZp8aH5JYPsiFfsiEISkd3OfCNvRxW+BeWXp8UMpXUznUemVLg/Ym9165q4pculF8
H1Qi2dg3jaTID9+oCc1T0Ws2ejxJycbpA2HoV7nyom3Utgl+ZxXuOsuo7Kip4lu1I7s6FOK3QQjy
G5rEG8mmc/MfVlor11LcVtvSH/V7V1W7Y1d6LuEmKjOiEZ6SevwVepm2b5GtHuxK8YmbRdI8rZ9b
7PxK609mbD2nghj7QKp0snFx0G4izoUT1ZJ1VcRCsglRKcpsl4fll8sr8gwUo5UOYxj+ynERbrxe
Ee8CTy82fde3tsglczOaufxQS4lKHicRRLtVXTRqTeHVkrsv6jhK+zJVu20W1sFtJyOm60LDsoMm
/WP6wlupZaptmeGTESHuleMwb6A1/3TdFHlRFxyROwbGlaclun7dI971VR3JhUmNYL32TalHm9Yr
TdPRPKmmWXU4Ig+g5fgBlkCzQDcx7EZqc7TCw/w5SD1M+cZLa8ntpo1N6bHrlPwtaAq6iLjcnHDl
x/E15znY1wrh7q4nPDyWukxMqet5/qtSIuRCq+KxlGoZEV4Ee5069LvakeT0lEZ6f80rS0FvsOL+
to0DY9e3+c/ei7iM9LZrjk0lF6+oxoxoHJbJ1isF695PC5G7BhJHCLHQsEs36UkfWt9JDoSOVyfV
ywiy60HvZc9zTNMdGRauyrUuF4FI8xDX2HXu0DliEyItL5tfh6oM3iwyoV+QU3oBeaQfRnlQHDLD
I5eHP6jb0dVfJFJ58cilqqPkjqSeH/1qSrnm14dVTHqhDYONVzXKdylz9a/DQBIpcDsuQMtTvtcE
oTfCaBa/3WZacVH9wu+uNn3pDrVTkDjb0HO73QILKk6uRYArtdaj3Pqu06qZYctKxkFMk86O1UB1
ei6cXa1m3o8QzMMjAgb1o1RV404e67tW75QvINnCxu7kYAovhEhlJyl9zxVLdFy0pbRPg5FcCKhd
UAY5iarrUdH7vSomwxfocuad2tE4a0i0dD9dFI912VnjJhRT044tobV9kQ45tlSPAhFGpOpOISnR
Sll2qeaAwog0VTdgdMzBXnmuSvhVg/JktC+jsW2VQ9Z9vqCFegnQBHQsII6oszJNZJh4FkmkUJHb
SOHBW2MlL5UzAIr8hWFJHzHrGrkshZyT8pQI20pzpDWh2YXvTyVkQBzg+ekmOQPkJJHoWlFlmU+1
9pMrlI14uSKzsATvvz8HROqV0ZGA4/tx3pI7OqjplUcm7rKRlUHMu6iTpB9M0j8mhepbnhFhpaq0
9HkQFUjIA7eDADb9/12hWibrQysR3QA+fP3mrSnuf/w6cneguQG60J0Ubajzr5uDpQhK0ChPYMCE
KzM5XJ6bCfhxJmYAv+j952e4E8I3Va58Pi/mt5Zx1Y5X3bA3yEdcNrM2itk5IFNJ+UOolad0/DX2
p+Dn/+/zM8iDnFe5R7FYecrrA4luZWWFFyeJ8iTqApRCYbCdrwGCX6ke5Bq/XtyZkT3ktvqWrWmP
Lk0RAPFJr5gQ8YOGj5tLfpSH1L4TWnVbQ2bTyvLzszQpVkzyl2Cd5xTLIKzSJEAC90klNxmo2yT7
LGuNzfTegDGbpzAbwxzdrKdGae3O3LjiGoB6aZJA0tN6QoGzi61zC0LRKuSaZPXpa05vRN1dIzcs
fR9dj6mF1YR1nxe9O8uMAiVv9KeO9xCP3eiElUWY5mB24CZ8Bj8frOXHBqZNpFJOVWvjqe3uR2+D
/EK3Lx+t9PMn4szMDDQlJGHkWSZmckoIGy9ewRAunAgZfKIGiQXQ/Ie2JkVGusP3MwMHWbuL+o2W
7FUqxyVJmMt79uMDgWYWMEXw0bB2ISKcL3itS0qb5BaxhToGt4OWPlGr0B7yplVXLC0MCfYXdCNI
J5MO0cyS51O7liNTfJKkN2paTte7lPMCOA7N5y2BN5uAxRNwGqne8zF1AYoUbL7hqR5kwoGiK9sb
AAfy96gLyEL6pvtpcCEJDYQjAPay7RCkPzdInW0A/VarT361rdptvaar/ZcqM9vUAEllgK9whydg
zbmBUjGIUjLcEMkiSecJWuwkQWwCGS6ruzEZvR5mf043aoo+3kbopQ40hGrY9SgVN6NkRleUIINH
CZSB7RE/70kyGfe4rsOtkgyisB90vXmQqNLeK/13Oo4h2qUfIkmrd7Hoddu0hCUUiLmR2q4WVg/i
aHjbXhOFn1UcSY9hiOt5eV8u7BYIpxBv6BgOYHoug2zRikHUx1J5MrlLrfg0yLLdj3vSeJftfISg
T8xWTFHxwwdg35xPbR/BxWoCVXmibm0r3ZcGOQayWkNFgopKuNffNs1eTq4IA8kzr1xWH7k/YNbY
pDoPEwQMLvdz68qUeEpN0X2SHipDQ53XY4J/5eqzFWSOkBP7kWpbUYT4eAezVUHnQGDBsDwnmLmN
nplGn7tPvuftXUHYHS9P6cL3oVXDXZhaciEvN5tRYxC7WHfz4FRk3X0qJdeK9Fl5Zn70ewvT5nnn
EWZJbVXIOwanhnJrvRX0T0Mj+T7YsgljhjSlOVuVSKMtUqNEwSkM8RKcVYrf4gyh966z48DLzUlr
VpM3Yowm3pMkA5JJ9gjc/ocleGdgdiFVbq/mQ4GBXNxVJ1FeuWA//n4CFopH4G2hoH/QKRTb2lUy
smNPMPuiHGHhT/s5fJ8VQDJ3Ch3nZIBI8oQ661zhKTFuUmnfmSvH7uOjByD177GbtGDRrTnfP7JQ
0wNC0qKTOV6l1inUd+lw/dkVODcx8w/SvtBE4DHRSRM2sJuSNVmXhSX4S0GF5oZP++GQeQgXR1pK
/zlVvEquM+/TJ8BCzm8SVZkaOXx4cNrOj7tkFMJT+ssH4Nx+fgNBMwf4yAXB3WfMZicqEjkpBis6
KSTHZTt7+fzkv//8LKqW21KvjZbPJ+mN2dyVxsrPn/bH+XM8seT//fnzRsYqVcSoVfm+1Di5AVxB
tknPUzN3AnNNK3Bhr5I5Af8NphJG8xwF3oe67sdWkp4M/TlrWrunw9kaOenjYzupzP7PxrTZ3t2n
RVKhq4J7dhK2eRfY7VaaMpfbTy/KmZHZs2DqKdx/FyOZQu+08GZMP/2uMQpkqODqQpnD1ZyNotDc
vgrT9MSFvh3V4dqNm/1/GMM7E7N7tatcPXXdOD19rYa7Pvz0s0bjKRSAELjReHzm11IUt2XvUeB9
SqKfdeYo8oqvs3BnwEADnm0xUVDYZ8scZ2CDepKbT724Ca5AyXx6cs4+P1vgSIDMCuJff2qDfocO
WBYNK+ducQCopaJEgt+Cf3++wrEc6GM7dkxQCfTRoJ9Nt2Jh+o2zkw2SiHeNxlKkE+fxaehWEglZ
03jqyh2ANz3aue3u8jQtHDb6ehBjk/b7e6rPB5EB5ZEzCpxP6No6anifCTe5Vzrxp1sYoAhJxpJG
ngg3TuTKczs5AUKAOqT55IX5jXudrHpJC7fgmYHZJe7Lvl8OFOufoj+AinxrpwWOEUMXXTl0cycZ
ygVgEKSryA9Nwc+cIN9KqlvlvSGcagN/TN5msXwtNF8N2AtNczVawwbcF0UJ/3B5pf4SCd7tholL
QgxJcIAcFlHrnIOb1oEieW6vnIYeaAnMzEi1PfAPz9Y4KPuAHtOUL7KvQa11b24iN29dpls3ad65
fxJLT65TV/ya0xNjl8iuZQvKKFPNbUGmKQKhRV1USFQMsW8++nVBG7NG9h8Q6e3o8o7avpNct4oD
0aQrPGAI/bNgpsAT8mpLu3lrDwgi30uNAjYNQOJVBVaF7h5RD3I9saL4FuSp/9hZ2glmp7i5PDGz
LfzPvCgkTKE5oucy16n2ZKtNfKNVToF287rP0tvo9bKB2UH/x4CK1igNKxbcj7iqaksUG+Uktt4G
3H3ZyitDWLMweywq+i3Lqs8Q6Csh7N3/MAAZCVvSdfivk8z6+eHzU9JoWSXxeVXYB6F/WPHPlIUl
gLYHN1OFKyl+oH4qXUAezSyUE2280P50o+jeM6T8Waoz74uooXQkaCOdazI33LgoBzlalGt3FKQ9
zW47o9oZSqNd53KkPyZVVu9JGch/9K67c4HMHUS5M0nOCOGmCIX8yhoraR9qAjQBo8EdlCqQdGaV
79oaUFULC2EvqX7vDAHMOIdif2XnUSP+LhAithsXesU49MoNyKQ1edKFZeR6YBIk0olslfmbE0Il
9fVePSnyH+uHp3y9vA9nz8G0D1lAhAUhTSkfOTp57ZpWYrrKiZyirQI76PtrAOKXjfxVWp9dMxMp
B4YPum1UymaDSEaj7iPLU0/GYGyyeO9Wr9a+JXujfgeMBxpcyTbR2wR81zfJ8FuXjrrxvSVRLrQr
LtRcdeCfAaOghBaEgUc4j7xkq3KRUczUk9xkd2URbzvV/yLRs7f16E/kj/eKC9IJwQMlk7Zylq2c
yoVdPQmy/Wt+dipBFjVNGGC+rYBSRhAdvgj5jaeOKwHgh3GSep4YlTKyR5Nc0JwIP1aNpbmc3nty
hQ8CYiF6zmXe5dFOiYtw24XRQ2EGr72wlaroi6gGKwOVp5LG+zVHnvUfvQ1ShmQq5xdE1CnE6OTW
HuSGkm/WWJIjCyKIwSw/JYUY39H3KLvyw0id0nnyFXunBqnJCYzIaGvioTFjz/Fa689Yh+hwJ14O
YLBHNaFsuwOQ9zXfa3YUSGoyUQT95Csg8ZI0O7/RqiRKw6Qv0uOgIlhQH8r44AFOuHwUlowQjqNo
PD348OPOjcQJ3c9oGj51xHxL8u9uR+eLl8smpk+8m/i/43hvYjYOMwJLaemYyIMfuhJcxdbedC2H
mUtkb9f4awn2RXvk8hWIBEQm8y6vfjKaqSwE6bEVaPE3qo6Kgp6Q0G+4fcj9X0J4dXl8sxvx7/jw
7RW49PR8+qDTOKiDAHvBp7UYpKa82hjDJ/vW/mPhb2OPv8I+cx9ZcM1OV/wCELC784S3zvhc6uTD
92eXQJirUZ2S7j6qkWLL/Vs0rhy+pSlSybdK1IdIn8wF3Jo6lLNGFGjyqTgls7RWjF3axcDaINVz
WhTkTc53cRCJkpCimX6MLMdtrwRhWyiHy6u8ZmJeEPDcVLQ8Omx2XbE1m+4oNcVDUBgrrveSGeIh
1KGkSf9hrjgY5HogGlkTHWmuYsW7rt4na2WhNROzI+83ltxbfhcd43bM9ybyTXtcWXcbVatu65qp
2dEvJpBXX/B+s25fjM6/1/ursX28vDKzJ+zv7p2idwi909rPlSCKFoRg2YrRsUq3oXIYdVssHffn
ZSNLO/i9kSk0e5ewyalvmZ4lRzBurN+w0AaYMt3K2i/ZIMMLKILgR6YOeG4DVWUJPk0YH5EKntC4
a4LEC6vBiwKyBnmrvyo8598vee3gjQT5Uahehb7GzX+soZF8eqLOjMzukr70zdCTQtpR1lvww7Kw
8mAtTNLZ92eT5Atj2Zkag9CVcKO1j1Gpr4xgcZommSK8EROhqdlSB0nSJoln0sNxtIdvcEKjlb20
bADYAsEc+XZrNgRDgbqUtGN2bFr9Vhvya7PObgs3fbq8EgvvoEHF6V8z00y+27JRS54f9QSaHyvA
Jtv9qMt40409ePeq9C3wv102t7gwaClMXdKIkubJwJSnMRMlRtUF8GAM05ar/zKgdxZm8+ZmmlhU
lZgdpdQ8WCjjSvpD5eVOb3xRzdAOktfLI1pcJ0JimnyouK5zKFflabBx9Dw7jnII32P8M3QFtSlX
WHEgpg01c5AMXJV/7cyelgCcfa4VTXY0Jj5ELLc6PvAAZbYHOd4atfAI2ChZiWeXB0erUmC6xgT0
Ot8dJEWK1tPZHR3Zj2LfuNdes+JWrJmYPTRBkUk5NMrsaIFh16+9U5j/p7M64e0ISQEyzYvWWq+3
Sl2inhVqj2n7ZhX3Qb69vAsWV+edien5eXeM8mQEL5Hj3mXZ6ETaMahBo+q//ei3FG4+bwokE3I6
NEqkb9Q0oe9MpQjdqnHppsfGtxw5i+/cJIP+IVV2PKovUgIl8bLBpRXCb1InZwMl4nnwqUxwbXWg
r7dMcBn4sJYzSMTRWjO3NTPzN4ErW/INxiXIv8Oss5XilyavaCotLdP7ocwuh2TMhqJUTWygyF3J
+UaLaYRW2LXobfXx8fK8LbgcNEL/37zNrlbBG5PMixmQxdqo5VdtAPEtZ1s3XzlCS5eqimw69yU1
xw9NCUU5oRus6GVHOdVuBMW7hQKwYmJpcUgAALrgDwXn2cQZnj6E3tTbPbIyiJQPo/C1+WT/+MlF
m9oT/2tjNl+l1Aku9KH0mPSbvLRRkbi8HmtjmP7/7uBog65CgOP7hH12NcL3bFvY1iv39NKqI+dC
el8h1ANlem6lVSQ4G3qfHKVe3gvqA7obGyX5lX2yrPPPbKFFjQeoI+kyvwYqtAIQwo6Soys8BtqV
u5aLWRyHzg2D3NHfe/N8HErSVVYAleoojvs6zu3GJ98b739fXpMl9wNdKKDowKxJFc4eGLKTXo+6
QXYUxtTx80MzflcK2na2G0PxNmq15nj+rUXNn1G2GHBTA+HbDznyTDFiRA/i7EiT0PHGIBvrhEKp
bMReEvahWagHvW2fKTZl21zWhq2n6OEW0oRolxDxbakggzMopPflQMicQLayaxflqM3laVnaqnRa
ALM2xXgfZBcNuAbdUFtcuenXSM6Rg3yVm//wtr+3MbtvUTMXBUkU0qMoH4XiARIMwha7y+NYXN53
45gdBmpAqQflODsia3VtyN2joYwT0fK6CPMNWdeCRkvRSrJ0be5m10giyW3cmcxd+ZoY92WyaYv/
YgGAGDHShM6cX4akDUdDKixcvixxivbKb3+mQ/sfbitu2n+NzIbRJ+ZoDIObHds0d1QhQG2ltKvw
dHmBFicL7w5cLiUjPPLzU25AfUetQmeBIDF3436UDUcipLlsZenZxflSVPLpkCqM2c0b5oXSdIOB
j9ein4TWSrZPrNIeipMf/75sapqW+fl+b2q61t5d8uEkd603+Hp9/7Vr75WVzy/NF1c7eWpKnlNz
rfPPG6kWGxEoKzIv8a1nyjup864E3/wccvXv5Y78GBIvEyX3Q/tAwy3I8bQjZ1NFfIA29F8E0/x5
eaYWhkIqjOVAQJ2EyN9c/LuZKjMvdQXFiI5R/SsOt4W0i4yV2Zp2z2wxgG7il0C8Ijyahw9WFgqa
oQnRUc//dC5cRcuxBHjz6RUCSRvJeijWemwuvFpnFmfRRBQRo0WsDcvf25FyV3i+nYy6o4vDyp5e
mj46x+voZlOs+HAJ+EGbiAGiP8daSOw+3JUIOiXmitu1OBz1b+tCGOvs6/PthhKuPxqlT7LHe9WS
fB/ph7CqN1K21iVlcTQgHvWpOTfA8+lYvdsMTVmkyLmwGVThBZKpLZmvdbHifC/aQLUc+CZFe8To
zm14aF94o8/a0Il2FDaK/yB2b5f39NJ8TXE4CM6JyzBPmuhZEZj00YrJZmgO3dhtUeo3IroWzbBy
evSFi8aiGYRJB0QKRTh756NBXKYdy6aMj5YaVF8KvfleJG6aOZoSJqC0EuGLm7oPgD12wjGEIyDE
2i7DL0FTAF03EODJK6W+aGvVY2UXeagTNo7pa+IOwaEb5ehPTDJ/Z42ydRfppXLdouaAdBTKJFqu
UT8Q5PpAw5X+CAgjtcuu6/eRoIYbYrj2WNJM4q7tBLjFIgpJWVwLN3ouCchbVIr1S8wbtUcKxWw2
StPIm3Esuj+1SktaJR+6txINjGcv0cJfXpZZhwyloWstS4SNCYt9D0LnOWzT1s680TsEgj7uEQxX
dwgaIDkh+CNBaUvTZ1eNDnEUpG+NgtKVgDIYajYgd1B4XKOiLS4755D2MhYx0HzZqxCxPzqOcxaL
Pc0a7nvBzsP95a21uN5IP5FaUjWwQDNPNRtjQ0HNKDomQD3uxbTcXv7+xzGgW8vYacowNY+a8zB0
vRBSteIEIpfyhlLCti7jl86XbhPZWLm6Pg4FzA5NbCYCpQgOYnZJahn8jjaPMLV3G+ogKxHQHLvP
6zVhgqiETigLYofZQc8yaUSKifJEQtEQwdQK56UYKepk7Q5tvmsv62/6Uvw+uOZtHI17WLivYhit
/IylCaU2AjMD0KFpzTsBiFFKP2SDZDw0nmMfhAexJQ7XsuqAnqJzefE++rnTiP9nSz6/DDTge4oW
KNGxGctdhl6dPl5FI33Dy0ezNO/Ctet6cQVJyIAEkAEazx9WhNINFf+dGW7dHRzA21bWP73fGRLJ
C3YlXI8PjfGkqLRqkwQgDUu5Kry3Klnrc7I4iKmVJ6lFxjHPK7W+kAZ1p4THcWfp1+Ua1Htp/UEq
SVwLADgoKp6viSeUcqa11OISv3mIY2srhahHBOgUlKax4q8t2pqgaNPTSVVmZqtD1j6y6JR8DMew
u0I6rt+VRtVvWgOVM98q8hVsyvS9c8cKNiNxPwEImFqoW+dji9rBtSzQEEdV3kcm2lxkr3aXt/TS
6sC9mTIYxAWwCs5N6E2hh5mRYaL3jJ1nyPm2QWRtJQidvnI+kMl9QkobHhWX6xzwEctJWqHnRMVs
OIWtU6NGGIUr191HG0wWfqZGfpbOFnNd4iyW1AipB0qZgBTF5KtW/DTHnURJyNPXiOmLtqaGfJQB
uf20WZa+qoG4a7UfkWpO2pNOutHRCIIpcSGFu0ddzfg5ur62ctUtbod3VmfXj4XjIblQH4+13x8m
D8LRlUZykLTOVuZy0RJoKLp/TNjVedYJpaAoqkIvOmrZt7SvEDp4lPUVvPWCDbY0UuEq68U2n23u
DhmaofSt4BgQXo3txkrljbqWsF/Y3mdGpv+/c3i9CSwRhhhJftApeROSj7h8fhZHQYWWZdEYzdx1
F4dMjPOmCI95V2zqWnzJh/hO9pqVXMTSOODEgITVSTV/QDSCBG6qAAT2MUHR5VkIni6PYvHzMnco
AHgyl3Pkjym3NU41n3cRXNYPMhpTlw0sOQtEn1MhG5D9RKM+XwgEgatRFvvgqCD4ewuU6gkYfrIr
8T9RpsV9N/rsZylo2h3aJS3qt3V6bWaxfpu3obQGEVkcLgBvQBUqtbx5iJIKA7JBvRoce1nYtH17
53fu8+UBL7gK0hQATdRGUODzEzR0pVQMAhsvVr7CIdnEorr3q9sitDYSesa5srKCS/uQAByIGKrg
lKtn8+vnetymRsLT5JaPiVbeW0VwqDvv9fKwFl7AiXiDL0UBYqFI5PZDU+dKcCzd8uC14nc/cwGo
9segUb9dNrU4ImuKubjAqILNRmRWQaplgRkcjWJjiAAU7rvKuWxicR+8MzH9/93tUEy+vgjV/th2
UraZoFvoE8dre3/NyjTQd1bKvvRErzC46KKDrNxr3eH/N4ppzd59P6nbMqtMvj8i4aSI/RcNEPLn
TbDqwLYAi8iwA89NVJrSognucv2k26TchCt+zsJzSqdNkiyAtUE3zjmxnlJxv6om6a/6IOs3svlk
ISjX3xjK570dLjlyE3RanfquzMZB7jKs+zryj3Rg2rWWtVWU+HPsySkqwgQZN6JHciDzBwHsdw0B
IPCP/gkR4k9KgXz4+mytY2sIdC/g61aNPN1tJW0vL/QcmvvBwLRU7zZTmVdDrFXTz5eKTUbbwKiS
HCEcoH3QGspH7ytp+rehre88tX/O87V05dJDASKJ1q6g91DxmHe65s6P66EpvKMXyQ9ai57jzxS6
iRwjGVsHsRMq2j6t6SsoIYznSU+R9B/O6/tfMBdOgljvFmrKL6h09YuYuc9tYH3ekwOhRtmHPQIn
bA5T83S16LpS9o6iddsLd0l5HKyVM7VwfWICirNEro/rena3+aZeGLGie8dA21UJ+lTXwhqncHmt
5AmdDyAGuYAZ1BJd5KhBPsM7IjibfpONFrG2QWoPglkLt8C+vb2KyJudGa7gdBZpKb9Ak9sYPOEq
UmgwdnnvLo546mpooNUwZbvPt26XZ3KJdqN/rKUvcfKqFW9etpKonZOhpuNBm1BS3OhqwYOb48Fo
BNziGafBkfv2N7XEX76nomn3VhfNTtKTmyYtnxFuo+lEDbvo8vgW3hGSw/gspsXg8CzOx1eb4NGV
yPSPZhs4/csY+CvP4eIEvjMw+TTvzr5QDvA2oasc8/FWimhLRLXwcyTIf+YPqQ4QE4DdPrjLjdi5
kljlOJpjse0QgkuK03+YJROlE2h31AjmjqYZNWldCW1w9MLOpdMR3ZSzmO4D/z8rs9NVh6oC0Qwr
YSvbKtCSppBXTCx4kFC/YSqQjKSSPY9nrdzMLKNMApLcaEHaATqNTyEq2jfj6EeHIZeGBxp+yBvF
6NcyhwteHo88KvOEfuQF5uV6BExDq1Nx1oWiudb7+jo2x5Pctc/eoK5siMU9987UbM+5PTBUlMhx
wYzatdvGz+/lbOwcUwzXtvfi+aHMhrAS7S4/YINHLVPo6IHXbzT79CmqV9ywpUmD8ElnMphQeCuz
68cNIi+3mjE4Qk6Ms/7eVG6luHGKSl9xYtYMyefHVBFHlIZNDJXxs9uoN0L1CGIfKsUaimJpwuCw
yiSrDZ24c3a9u31Yh2km+Ec33pfyYVhJCi1+nuQJPhLiKx96hg1eHCUjPElQA/fds1v8hwcQ0O5f
+iqoqXnzaMpGuRQOuX+k7Qg0xtHLn3tP6271EhrI5dtg8SGk3zn6QBxV8gCzWCUf0FbNe9k/DpVQ
O24KZK+PovLecOs+t5VQsv3A3/c6rTeCpt1oIQ1P8kjU35SuWROYmXzY81wbzEeQQlPRkgSVMjtR
va/nXUPbkWMTgxikzFE7vjLmO8lMzY1htMnUfiWmx4n1THOsfuXWWjrPWMWlAQIwoVrONyc0JdSM
XdM76r15I8UBzYHcjR/vL0/44hEwWNPpHSQBN/Pj/QSN87FN/aOY1b/MMEMB2HqLCgpudbWSeVkc
kAmaVJX+j7Mv640bZ7r+RQK0URJvJfXqTW3HSZwbIStFahdFavn131EG3/PacqMbzlwEGGRG1dyK
xapT56DNEQ0rbwdU40YmQyCyk5VTvRnaqXlQkFU/Du1wTb7tnMdf8tiILuD2sXhvTU2G0u3EsYsy
T40PsgB2hrQJkd4UM3Sh3XWsdWOna6crT5az2xeitKAlQFl4qU29NUwN7rWmGDOgpaqkyWhcoDGn
LyZwATZxjzJk4UM9xZcUHTV2H4MzeZtOzsfxuwHou3x/ad0wkU1bLarI6qCZm6LEgx8KBeAmYS/t
tRf/uY3zysa6OagB8VZqB7Axql096JB4TehNB2cQV1zCOecG3AhaWJHQIiB8ejulNrqCrLyyUaLO
974b+eXTx0/AwiQBFBLuZ/AAvf0+UsxTN3miPBWZ3sn2K8qi4JP9bF9j6Dq3/cEe64E2EFx4Lll5
E2ZDu0unU3lysjlcGA+BqTYA6vn4aPBIgQe18DB/J1xIHFYxmuvy1EEIyAaPywEsbu41zb9zi//a
yrJmr+JbsG90leMM5WmAclBHurgYv4ssCyvj1z8MB7kSYHUh9uiv317adKuqhPjeSTix30U9hS7V
96n/F1+LjMnyjkSG7F3aJAUCovNaWZyUBc0o2kFxwOm/KZJfefWc2wOw8ZevDIHougwp+OjQEdT2
p2qWeM05rA0dWu/mUj5fnrezjui1pdVuA1xCd9Qai5PlgDN+zKEuFNwOBg3zghw492KPmdt5Dp5m
j0AbgkNYw7pysM4d3CW9iaO18JCsa3xMCmkZxVyc/KD/BjbrpAa3xpVhLuHA+opGwQOkd4BkAS63
uiSthkDxilflibbkk9vOcT5zEE1geHkd4bIBXt2VYOccbx3AgPKRHstaHEZ5jYbh7MLibYGyLzoH
3udaBCgxQGdRnmq7hZae0cZQhshiCQzw5RGfNYRQ5C+eDhHSylvlZc45estx8sYcrFaEsy26NEGs
kaogvWLr7AICjArw3hIarG/RfO5YD1U/ILPljt73xT9ErSgz/u/zqy1apn5K1IgbRFteOECYRH25
PFfLLf9ucywa3EhCoTa/rhx0Qnm6sll5Ys38y2+O1IuMsjo6M9kMst9cNnZ2YUC3BooX4ETeoScs
yvrRokAg+sED+k1CUz4UYEK8bMQ6bwXBGiIbiASv2+2l4rQAzVUFXSizCGk9P5A02EFvb+syvXU5
VDTDKYR6HrSo7Nm4qzPrIa2zvVSgu7/8W87NLspokIRDdhHNXMtPfXUHlGk6sMpCI32ALno6WS9t
Df2tCY+Fzdj6f1RWGP8wxSjI+H9BngAULc7glUVhDuCcQTHjNBm3C6iI8q+u/f3yqM7dbARnGLBH
D7iEtUNpIA/U6xExvxPs7HxjZVub7pwPqtj+Td4sGVlI3iN7DoLftyPxGZQOitYtTygg7qBsuIOy
yv1cXGNnOBcGE6S4kB5aAlLffmuGpxZCbUrLU2m9UC+LUvbbhLhP5n9VXhkqa7qyPc85jNf2Vgvk
QiUN+ncBHAYEasgfG1JUl1fnnIGlIAA97gDF1fUOqDXOX0vy5Z4+cHZDkn/4/MLXiPAZzJnrx1BZ
Bnrhu8gRNw+hB8KSpr1GUXd2BP9nYp0SR64duicBEL5V1peHaWyLeztj1+i/zmZXES2h4w0FADij
1QMIp33qzA4wEcJL/2VKR743uFFGxAWrxpin+Q7MRxZENYsUMB/ubis1QQjn8nSec1ZIm6N0u3Ci
o2nl7fZjulVF72lEO8YcAdjzNZ/HfQXRy8tmzk3pwm9qI64C+GqdMvAhDWvN5dKYlqbRhHzAcC0r
cc3C8vevHI9CFcpwOSw0ThQU4Zjv/2UEoKJADAO8jbn6PkllkPm1UZzm4K6AHOeVzOC5PAYK2kv7
MGr07+i/CqfWQjaIbrV7G4g+9HwSQXYsxN2QGbdU2BGxrgRm59zoa5MrB8cQavOaAuzbIzQJ6jEq
u4ONKp6jr0zdX4TB+pJ/bWm1yWa3B5yv7PE85P6+6vI99CE3qhRbxclxAEFKWPjsGIBagBr9l6ry
4iowPqlUXHn6n90jCEERyOJKxN38do/4DNKi9YDQ3h3lMy2GI5DoV8Z6zgQ6HFAeQuCHf1YmSGt4
dVMCJoqOrOxTkJYpBAn1+PnyZjx3aaBBfwmb0EqPhqe3A9E1MDNTMOen0RvjjD27AtnXu5rc9kSH
vvF42drytfXyLSzOQOIAzwIC67fWmDkzOZZAzTleBXY4TaHiRA9ZXtyx3LmhoJK8coWcq8suzJf/
s7g6bNSQqJ8LoNsmIe90U2ZRZXbHSc/oSijVzdiyraG9cOo0tECheRr6/RBfHvTZhXz1E1ahk11O
88znEtwaXTg6cVZeeWae/z4iUQt1DwKU0NtJJdoBFZDV4h5jj3bxczaaK5N4zrOjT+V/BuyVgT7v
DdFh1Xg5QWCsrg4ggv7puNfIFtanG8CChcAS7NtL6SZ4B20zO50j14vOB9kbZMNHq33k3TjFWlAQ
W4Ls/R7lmyqWXeWHIvMgJeEM2wYapWajf/FK5VdWbuXX0OoBzPKSDgZOFkjZddDrCLPoirLgp4HZ
1aEZ8v7OtziJCgXKj5l718Q+ztoDXgQWgct+VwqhplRlx2pxyrK4scLOOzmQG3YOH9qP/43qlZXV
cgq7meZawYpl/aJzH+KhdNnAar+8M7A65Z0uRpR6YaBLF0Txs6UfO725bGN9sP8aWTB3i8IA4t13
+WVpZR2tRtTph+km5/W9azg734D+aqPUwwjJc4ukccrTBJFTKKvg+fIPODfIv9xYoGTCj1lj4fo+
4BCFQw2/yFTMuLOT/kMzfb1s5NyGeG1kOfqvQhFfGLljQWP+ZE/oyeYizCZotBgnQ3+6bOjsaFDC
png34+StgzdFBgo5U5qdutb/kfH6F1pRwC6mT5fNrG6b/xYNRWZwMyFT/a4rzKrGoeaVk50E53iS
ZBpPVQgecuupKQYohjh/WuuDz6K/Nl1kSJFNRqT/rt0Cy1MjokAhgno/KNkL/qnkR7ejYUtlOPj5
lY15biZRekaiA+Ed+PqWv3+1ZLJ2ZMCGNjsNED7tPonuMzgkL8/iyuH/N6KFMRosMQHqf6s7O7eG
FkztqBVBuj6wnirxsYfR8n0fzyJMF8BlCxnv2yFUVjZPFAqjSSsYFKg/2epKiHpmAEvTo730PeLC
Wu+2oqqUYUuXJuWwMbf+Nd9w7vN406N5c4mv7XXu3Qoaf7IYoUmh72/1B6EYf2cHKE7IY9kUgJk1
eedoOpVl1j5NjAxUzl+QFr+8umfOfIBOJ4CPcAGgQ2jlPYVnCGfKBsCoSJiKn8BW2jTs2MeChmUU
b6wsc/hqmzI68mpgGu6rqHYQt/7ud/kVoPqZZYAJ1PXBlQ9I/JpDUJspXp2gDjl5E1rznPQGFbj4
X+bq/0ys5qpksm/mESaYfXTQgEeirNr11yrDZ440qgV/WaBATYiD/XauqKObVgOVkyzlvcl5TNtD
+3R5IGfmChBkeF8wt+JErFNEVpD2c4cKZ9L3kdvtoRZ5+ftnNhVdrnxUIdBIglG8HQJ6cYN86k2c
uPq3aQyhSY+NtqPB/FioiG2FJQfSCxhutMwD6/zWzlgEhNkdo8n8s88fis9Kf9h1wABBShTvB6yJ
s3KvjARVR1gQJBW75Yf2WnPF+3VYOtUWMTQ0luP5vNpQFp4LDfoFggTsv9MduUZz+W4nIWOBmuNf
gSAIkKwTuiMxgrTgrZ2o+sb9bQ83VrC5vNDvBgALFp7+C+kaKMDXsoOdMaadMUk3aboMBCHQy50/
9vR1sI+wxEtDGrYTPOxqigxPB1knLDcpi1CXhzK4slXfvwKwwjhmztJahQLd+nojmmlZpc2cZIWK
S4jZiGwHquHQ4MeqncI8uOfT02C+MLLp0n3aXnFb7yPLxb4NbTHkUsG1uQYkaTKDBKnkc2KRR7ez
4ywl0TzezFDABoH5Q9fFoK9lHw3Kse8WKCgS3qDGeQ/CtAx00af2mHjVpjJu8v6Kgzmz8/BVoHqw
qc9IjqpCGG6pmikxizhVd648GtlHwwYMAZcicKRIRaLsvQpL0mqgTuoCR1/YvyyHx5bx+/LeXpc5
l60HCwDJYCgOecdUZjOo97J2GLG5uxDNkZATi/CAGfoHY06cn94LEd6GjGU4Sba/bPvs/OFtDcIJ
CPQhsnjr2MAvXJs1b8bEUfSznpDdnLwnp7vGUX/m+Do2gq4AJDwuotXVHJYT5B6BwZsS2ZoaC8W7
Q5EX1yRuV2mYv/OIrY2sCLbCgrx6OxhOS0NqYUzJX0XzHr7I/G2KKSImCFumx8szd3ZIr4wtV9Or
SMNjUBivQG2QZBIqz2UM9dhrHmO5vV6llf4bz5IOxtWDhof1eKwOTw5qEGxu+hQUUJf3ip1qXxpr
CDs7i8qJhaXcmvJKHH52GhfcIpptwHOwphTWAzICKEZOSaakCD3tfRqhHZZ7dYRS504W5jXPhBzA
eqT+ErghKIcCFC7ztWafbiARTfJ5Toy551uZ5tMfMFv7DPLIVgeWzRysrQHmmI/F/ZxXbWyIoohr
graHHFrEYEpSOhob4GJ7L503yMBNoEmFvvdcqQo1IkRsC/9yu9foXg8Lp1JPTDmQoFZFt+elHWzY
IN17dxqskwNqxbgvdHBXj4HeFxb77DRy+FK6zvgrJyXdE8aNz/nk/jL8odhA4Eg8ellebuQIQJYP
Lx9ZZMDaBNWPRlmQmQZGsyljVauKh/lYpvuZNuXWYH19aPno7Znb6bBX3hz3HtgcKZ+mTWuS+tmX
OY/cVrhg4HP0ySlHEjp26cSDniDgnDXNnZprCgIfj25lofxjqiEUb9VVE0OaFPzWVJihVZrDxm8X
8T7dG/bWTg0QnFtsevS54I+D2fEH6k5l6LrsTx2YyBaSrngoRoKuEiSkotQEExHLwWZWA2t6Vzq5
u2nKnMajQ4a4hZ78RnX9d/RiiMglpRV3wWTF8KmAh2RlegsiOfO+tCvzUZbuLUPqp5k3aqrGo0vT
csNp7oVZ1bGDx/pp7yBkRznG2jLPXygdgl+ElHPMRcdD0OewuBDc3AiTYEoHYWyokvlXKPXUtyOp
TCQtILYSut7oW7c9549oKHOiwhvTEzo/fzh1PuynXDcaUy8plOSRH9gbrsrCnmQvdOrgZseh+WrN
PBiivnaZirpufpk6QWRUWUH5YATGEAOWb/8AL6904yGw6TceMPPFBuBwYwydISJj8v1ne7KrH6lf
Wp9oIOtbs8RubG36uzOr/svszFmIqXnCxpg2adn/Lo3ReErzdL4t2ZR/C8raDQ4OJ31MfDV6sUt4
EGIv2vUeeag/mZ69x0GiKM4ZHeIymNgetQEdeVx7O6RxssfKFEET0laoz8gZyx+84ToyjQx5l84e
vqcSdVUoUBhxirc9i4SfGZEeC//OaYcn3xizm46DkeihcRXb8cYA7e0IYgfojbDDWJYdODV7d2P1
8LLZskkm4tfxOExJ49Ya88x/5s4kvlUsUA8L7DREU6L1LFAU9Q4pgPjbwWm8pynF3IceaogAHqjs
3rAq9qlom2+235RfZGO/5CkQPtMwNZF2Z0jKD4bc5lil2RjJFos0PmBu6Rdn6u0IQmxWzN26jyGn
WW+hbxbEdW6+kBn9pPHUS2iccdVEiInxRweOU1b09DMY2XhoqbKKTXSgbfzRlN8YTmYTUb9kd27b
KwwUlbM+GNDX8sMXPzS8MMi/Q+38ZgWZQwJ6jdgaSoVFbvAfElWEnvTFziqFjIKB6nj20jomPRXb
fnKLqAJvS4RnjLV1dNcenJq6cc4y/1m6wjxqnrKoYBOLKum4YKALaDjMaRE2bDSjuZUgH+J+d+zU
YESi8EQOTyih5csHvgNhe/tFatf44aF+Gc6u4HHpNzqyeQFemIwPu7kIShS1KjfEGTYjTkQZ2VJB
ZbHlrnxCw5CM7JQHu7Lo6qhT/vhHIzi46fCI+aFqXhwcOyMh7eucQe6m7KMJ8uN7OB4zqkk2oM1V
W5+FU8k6QjVJ3Za8zX4QA3dPyPGcihzRzTvaefroiJbsmsHwN0Nh6S+2ylUfjUFjxYbW/Y5NQ7Bv
SObGbS30E0QvglDkXf7JLnu+6zjK3BpE+zcaCK7TmKoGbtwY9ygtB5GwlHmvckG2hQFwfOl500kU
UsWqD6DAWs1erIK8TrTRe0cDdKj7XhnzhjVe/lWyodyLabKiUZIKIFjTv5l4XR89mZphigoCgCrt
XP+WTgFnNxUiNsz+RKyxikRKT8yw0hii6b8gtsZDPlTAMRbFF+R4SzDpGFCKTb0+1qXLt6bhw2vQ
ar7Ph56HRlBbYd62uBjkzO9kG8gI7yId2gUaPOo+Bzehm1YbWdQNqqCSiGPX2vhN+FG3WvRqy/tc
3c22pGDqCbqNA3G8DbhspgiqBHWckcndM2Za2xRgyw0wfQiSmKW+4fYtNlMm+GYe8RbyjcaNRm6I
TZNjT+va9Q4dgKHR6LmQQzJA2J8BM3TXalVEXlfRSFL3T0G9+akLWPfYiKbcSQdmfdWRbZCaVUhZ
Pn6u+sKP26GfQ1BEmPdpBlyko4R5yGna7xpDNpsMXu9Iez5silJ72w6o+q2E4z90Cz2J0eXewYXI
0pMq1RAZEggsZK7RHtxg78jctzd+pr14LiGJY0zocImGBio6oyNZDKATYIRp794WU2CgxR1/kNSv
oikDDonW0IUoBziNyci7o0dHayPaKn+UAl1sjmybx64uGnB+zOq57VD+sqbAPXXSwo+uumKjDd1/
z9WUhWMwtSG1oFYrSD/sKmUzdMxiskKbsmpDClmFeUOrQ2GngIc6dXvTVHiTORPl+w6bGEea908u
+tN/Ck+JWHe+3tucDmFqg4RMzOpXTRwZQo9LhLaFbTbmtXWDI5tGSBja28bPsx34xOC7+2DeA4GP
QwZMfiyq3onGsp1DZy7cQ18Z+h5BvOceUQOahjATqdg60nvKBWuOo1btpu5N7FlvRgd7WoMsU5ne
sWGO3rYl8cNA2+XdjC7DyJONHxs1KSHAhegKDL9m5IwNQkhWveSVCfCwO7sHZKfSbQs8zHYIXBWa
ZhGEU+VJAG8UMGANoZtm9Ch0X72fwax/dmhuetE6tRCKcrg8ZZu7TtcCNSWI0E28Ad1c17g3YsrY
nTQyvnNyVX/OZyONbKL6XV5UTlRK2sUt4yI2oZy1JWbd7SpILd0iKsAenNCjOKrM3IK5iG6gwnNS
LKMkBC8Pj4q2Izue1tANq9G2GU/LZQNWMKzpNCKGGHP3cXRRsHdzA1oDANMZkavRqNraeohTLx83
qZR8X8lMJbMo0n0tlbwvZ8gKGV3v3eMcTZtRMPZQy9y876o6A2WtbWyFZQwAqaNuOEEHyg/LwhQx
0hnNVuR92sdK+eppAmdPQeqocMhDi/hyY6ls+OIFXE9RDRqxb44/ycRqVf7Lbfr8K509tiGCzvFg
Zj9zK7fC1BiKCDGIE1UtdSKpEcoCQGfvwatDt32XmhvU3LOw1dKPyRyMm17xMUpLdHDqxmVbYYBg
Bdxi7p5aqt8UhoVNhydbaOn6Zaopul9GWj4EaCuLnSpDwdydJ7CyNEE4In+yYW5tbDJr4huPsMyM
Bquxyc6tpllvQfDfgM17TEM3Y1/Y7KItoO+7F4QRGdm4KDMmmSv0LYHaVXEUVDQNglnIfqHIqWLh
glKNdFTeU+b/Grp8CJsam95Nm2w7qhFBKSCc+5QOuHZKXIO8qL3NJHR/QJOXehpqQOl8Vlcvjl34
tyhl9J/83iiOUtZz4hmMe2EOjuH6pmMzMVGeS9tISDlbEZBy4kGOcAiZPY+RQloEVwrUjcCt0qOb
muSJBGXSIyIz0LWlTbHNkFC9rUYdPCurSJtIDI06jiMDU06fmkMbgv2F/wbNg0pcAw0FBfPzm77V
aHAUmvFwCPIx6tH+E7WI8HZp3Rtb2k1wD4R7EZi5gni2rWFf1G22r+kgYzf3v/XYC3dp0/Sgr0rL
zyP4gG51VkNQtVzyRZPmz5lQ03Z0vDpWc+CAsbs1PwV2wxObGRx8djzDc6hVO2eqgo3NdP2sixav
8LmsItrkS9CjfKglEXrM+rna1Kz5YshObirhlbeVUM0NtCX7O7x4GO58p30gRTc++V7LDmYnsFWk
kx9aIv7g/xJxNjgKQoQ4mySb9I5CxPuA51abtE2LyL6zAmhJuUO6yXKmk2KqjdAYfLFx7L4ISxdP
jBLYtWcnJfbW64j5QHGwP/WmV2+yLC3jSgxZzM0S1Hdjq2/MfK62k6enR+6W/aMLrDbcp2uF1aDk
tsvTKBDBAT2Mn/PUNWIlICbF7CGPRFnpe3vEW0nCHUZoCpBb2y7c7SIjHznSHHYZ0Vac9tXvNO8U
nIVuj3XHrfvaDkRUmDIePTBadvOgIfsV9LeOlfXfi0oCqMtb5w4UuwGAQpUV50CP46oe82Nm1nnE
+qwBqNzcZZYRgiS3CY3Zno8DCn6bPhXt0aCKbR2Sgn8b0NFHlAYApwJcPR77rrxZgBjbohEsCuYh
uLUakceNoHSrPY5rHXQTn1yr+iV4HzyYDtycRxuELUNroKjrFIeJ8eC73VklCtqpiu2+6x+8snJv
rIr2R1+Zvz2/hoNWnXUUowOO9lG4IRJyxXYmkPzMUGmJaNW7IenqaeMpxcGnGHgbYxytHSOmCnkR
iD+urZD7d5jx0Hq5OPJalducDWaEemC2kYOYQ7hwYyM7XAycyAqI1R5BKIWEJZrLuqS2yLw3JjcI
s7wJYjB9GlFOs+IAOXpyMwZZE6ZDk4UArDcvfQsaBDQwp4fZRhfdbBbzkdpT/h3KbN426KzxFuT2
fyaRF8+uY2AuSf55oNLY1ir9qaQsnzpHNAnQi1CzHG07qW1fhwhH2UbbXrVDIM6ihcc1Rn5kiNEQ
5YQW1ueguAF1Sa81joqB0i9E5sS8N5GljFQ/9HFhVfeZNViHFP1rG0Yn48HtkZTwhFvfIANd32lX
DKeSG+Mz6a2nuS8h5dmYJX1KqfvgaNN4BlWNBdnAogaJn6BZkuXDC82y8a5Gq0ck3PQPrXJ1g86/
8Wjrtjq4uLIino1DWEP0zIEi4bBQfpYyqjE5Bswr0z94KRviXAjISlSiiSpuBuEgOxalnDQ3TmuZ
O12ZQdQ2gd6WWZpHrUM+Oyj+7GdeVH9AgUbCeeqXJ1dWbHLCNJ5iXfvg9WAF6m06k7BurPnRg6Dc
wVOWiBDxmjvfL/90RU732m7zeGQe4jIunZsWnM7b0rBus2Yoo4A1ZtI6eplCfzr01KAx6P2+l+hX
2BV4fG1FVygkFZw8KiwkoKrKQMSNFxg5AtMwPtdAm23T2cSLchTl19wwui9ArXpHD2djh5peG9Yt
1Q8G4qmQ5ymLg7ZFekuX1h4S6/M9rtQ21Lz0Ti2H2BxerulNHgT2pmxGY+/2ftGGgy0zRBd+tjVZ
VyMMKPqQNyXdVEh+hky1vwOu2rDAEd8byDNtIIIBloWxMzZz0zQnBMxzaACRFLYmdhSjZAjtbrTu
AvQx3GZlxz9/MFO6JPfo3wZ/y1oA/28zpd04eGSmwZwA7+zZt3N9JU96Lnm4qCDgy+hOBm/d2+9X
kkkPkJk56dX9KA6ZfaXGcOX77qrIOEAyM7A4vk8fijQar8Gc36XgMT0UdSeQq6G/6F2DyugHuOPG
dE6GukCm8OiY20lcw7qdG8NrI6sCpiQlGTwNI3kW5UZ4jWzv2udXS0ABGpNjj8/7SDnWp5a9fHwL
0aXAA0S7tYCk3y7x5LeTlyP7lJTyWyKd7x/+OtoY0OQFxtBgaWt8+/W0G3qj056ZgDzym430EDJg
H60uood3SeOjyIJaMqy8NQGJ6SFvZEOS1CwfUAJCXn1y/lwexpmNBBvAJKC+grfIuscUFQTqAC1I
ElBsWzLpKmQqPl024eFnvqlILMNw0GIKTjGgqoLl718VPZRbuxB5rUmicEeCpemJFBo5+uKbj97W
KzX396CqhRBkaftAMyOSbyu3MSHR2M5NRXBBjvu81Mc5VSd0jH6yJftpTgrpyI8K2C6d1gswEoTY
sInembfDMxtjDITbkqRmIiyOGft1efqWY7CePpTHccYBEwJcYbULCjtHPFOlfmJXv2bI9/EpRC41
HHHwTQtZoGsUMesOCuAWFnV50LkuVfmF/OftgEhDaVFlppdU2rc2rZ2ij9vrjiRFerjONjnXSNlW
n0bH2AxVk0aXh3vGKwBKhNc7JhX4j3XRHlnd3vBwnhNANKJpOArvg3Io/43vlYWVX9C407NB2F7C
gFoqsSX9f9jw4CFbqlOQQQV64u0E1giWA2STsCMg7Iway+CiggNyfqY+KF63FPvQ9oHp+iu8gpr5
W0uThbh/8JWTSKTQsik0kMe9vBznEAjoIUQJG2hkHx2Lq92A9s7O7NvOTmaUzJjalVVSdUOIpsK5
abeklF+Mvvxqpu5O0mqXIZ/njr8v/4Z3WwKlbrhxoO8AcXXIOhbIzZbgGUunBJ00UZ6Vt7Mjr5QT
z5qAfA267dEJDyzh24ls8BZDLsGZkkE2f8wuPfplsLs8inducBnFKxOrcjaQRoIVnT0lef/dqsBa
VD2MVRFmZHvZzrWhrG5tvD+CoE5hB+3jeDpzBN5XnOw5CwifF1VJC1WqNbVPBuADiB44LCypQIYe
e3R2X+1WOFPIBmcxjtHC5IZ7du1Xp9Zt29Iekk76rALWDFrW7dgFePFTKcMqy9p9IeriZhpt/lx7
PNg6Q/Xj8mSeKWuDmmwhkkA/mQ0mlLf7ojRYJdC1DqgDciA+ujwDG4GvK0LHkpHOP6h+spxn14GV
pWfxb1/XW3NoG7d95TlDQsA/DKrzUUGqDTl8qb6413jI3t0riy2Ax9AmEWBjrg+230EawarHIRlH
87NN2LbzvC4kKFQhzJhESIYq5l7x05qvybedtYzeeGCyEL2+gwUPrtN0aNAcEgWB8EH5EPW0Iq86
pGA70ic5VFFqtJvLC/kuMMBo0USxAIoggfWunSDTxENZKRgSF9RQcTWV9x5YyrMaBIVBj54XODPI
R9sfZHv/u6AENFHw0mDfxjZ6u6CulApMFxR8mrgDSm+X2SwUho13rRXjX+sP6rv9tbcAc5bGb4Q/
61iroCNe0r6D/YrusxJZwWuYunfxIuYRKH8U2xZ4IyrqbweEghWplK5x9vGoDiiIL3okjvsPRwGL
GdTZcP8D/wuyvLdmcAQAt7DlmMyuH48zeQDJ/OHyjjjjxWAC/gug8aWpduWPs8lAjaPTY5I3tTpN
ATLJeI+wp8tWzu07kC6jtgn2faBxVlZKmnaEGPWYYEuiBLon3VJPOzZKRYrsR/1y2dyZS8Z9bW7l
/Hs16Ymn7ZhYGSAc4+/A/jRRbzuLn5ftLPP/JijF+oAiEcBTxNjWu+Y1ZTY0Y6QaE6S2HknawAlP
L6JxP/vSgt4Zj6j270tgqqPLdt8Hp4thFyzZuBbQwL0+UHWhiwKKwFPCoSxppQYyQe2GEIlM3a+W
PteITZnzw73WJ3Ru26MTAKEW2gHe4yANg5JecguQxPnZwquFdH+aa4wv50ItyAJgKwJpiS2/RsR6
Jkf9cpjHhJkPBB7YljwyigeVehH3ZWjNJ6/aO+ZdZv8xhsPHe6HgiuGV8aeLxzLo596eOXeou8Lh
pp20FRhakfRlPNtfXr4zZ+6NiWWaXz0Fg75d8taznQSlRM/hzrBPlw2cua/fGFjFcZ3rFIpkGIMl
UDpytpk6DOiLFuJF2VdCg7NjcSzwcuMaw/Ns5aLAoGc7ApXBxPd+eun3a7jEK5+3VwmkMadzMFUF
Ph82tgjn4lr65cyWRpMr3g6L/8MzYhXYc+2ijIX+8YR2gA63k7KeW6CEjvlgkSsNFtbyrZW78KHk
jBge/B3gCFvZmmpZzVZtzoD009DiL65zOxt8m9Wf3exXMC81s3YfANjmXkmhnHG/bwzbbzecILnD
RqLmpBPsCbDiTeZ8SYektyXE5faquPKMOOeeYA/tC9gYQISvO/EaA+RQbSHnpLHZDy83fzQQw0Al
C6WHjIVcVDs0a/+c0/bW0cC7XN78Z7bMopCCjBE6iaDVs9qRijYkKBUwmDa6ZUB/duVuufL5NV2Y
rnI+ZTY+j6wBUtKbPvjzD78fIT/em0Dk4rH5drGY5FIEg5qSkkEzdjQRcbPgGpHM8pH1VkTDxP83
4qzOVa/N/0fame22jTVb+IkIcB5uNXqIbTmxYyc3RDpJc55nPv35mAN0pC1ChPyj0Z2LoFnaU+3a
VavWCmWnKwCquhgAyPw5jYxXsva/ep9yhyx/k5wxXKV2v788urnzBmEMeTyTNTpj8ChLigeKGwKl
r95NYux6TzH1somZ23/ipPnPxLSCR+5Vr0yzb6tkPATWRv9RKvCs31TGwh6f3QY04uM4IHwiyjw1
UimJqlUjRrRxYwyIii/M0/wg/n5fOLLuIMm5AW/Roct3rbP3lF0Ho/tS1m5+Nf5a0YRR1PbQpC1W
tGIra6vgXVsax6yFPwHsJL1zllnNzIFecf/Pex/4emz732O1elRKY3t50RfsiLxYtu9X+lgMw8Hg
HddD3udRx14ZfnX4iB3ebECtrXNiFTetwPc1wPGN7CEFOF0dAKhcNjG7tey/JoTo1fFKC1pRTHgg
naooWxlL0myzm4uwkYZ61SGCFTavBPAhq0KTJAzhY9qpYHbMDSrbnVp+YCw4YlKpKgqGOLTTDRbR
Ez0Mkk7xhPQp0LuFz8+t+vHnhXdFzKPVSYC1gre3NurvFkCu/gFvMpFcMUuENxQhTkcADa0WDGEm
H/xiE+Rr7xYIirn0Lp9b8qk0QCITgWr6X0+NWK00hllFncwewSjJdb4KbeP18raaW3Qyb3Reko4l
3SDMlR27buApnnywrW7rhOVN6GarwFG2dri7bGluNNz8RPHkrRyeR6ejAT1LAkIaKGmVdrtX0Kza
eOQbF+hk56zAtkI7r4W87JnemowUtSkFRFNdtZO2AJAuD2JuulgLxaCjmtqryPRgJoAj3NEYD4MG
cNQr1rFlbZvsxqwXwsK5PUxSBiFRnpE2labT2VKr1NBRzekPlPRXbfQjBeGTJgtPjgUjonsEf1xp
TT4ZyeBLLt5anaTIUrpi1gjPpqkbC/lacYcRq6ctoUrPipTrRPoXW6tiqW1tdtkJ8Ei8kno9a7tS
ydeFdOr1BxuQ8F015ure9Zp/Ly/+dBbE8IjV+M+IsIPdwnKb0uShm0SkHotvKaCDXPvGyjjZR0xR
P4XAkvrZ2QOk09vEGS1g/2E/oHoml/eOpDy32fiAxOlrCQb68tBm58+hYwyGH3jIRFeTx6VeRoVO
Z5SRr2yFh6G24JRnT85fCyIzcEQWsKIZfzg41j6UNiNUPgADlwIwZXa3kdubSFuJtUV2bheZ77zW
mbjUH+BVth86c1jFcfXmlXF97zYFSBoKJmSOE/tdapChT4BArJK+t/eN09Be025CK2kWAre5txYU
WxMegdwMjAynx7lFPS+SGsoCeVL+kyjBg5E3/lqy6mBdUw5bOQhf7Is0uf4dDi3eX7PCjh28vANl
4w+H0ujWwBK3i117f7h2xUNhTG2W7BtKen9efUdxteUEjePTZ8PI3I6MJ0C1dLCTHcG2eS8PSnWP
WITzCPKdVosAfEyfSsk2TCKa41F03HtqVqylRg+/Xd7Rcxth6pKlqj6948VCjDFCcIkYASeou/ff
m2Ij+9sPWIDZAZISOLXJ9J2uaeDT0hbAKnNQAKFGdgnQ9zWrltAsc+cG4VCDvBfNfPQ6n1opbJDk
rYOPjntlk471Hcneqqbf4kpRiik9Tq7jryFhr3h2mtZtiCF3ALghZxuwUU990kMo4+hvl6du7jhM
RMfkKEkPQet/Oqgu8Eb8NSXFVJIe1A71I0faww33XCjUjeIufJPl4Ptlm3MTOa0Tbax0Jpylzb2i
9V27pCUydp8yHX5SeQUrOTrql83MNR8TtvxnR7xUZWcI1XIgaosQLc1oRKpApDloKcvRVyu+1zIy
LBz48K6N5du8XuIcnpvaY/NCFJ8MhesCohsPoFarYV2Ob1l1pxibRF3J1kL8MHdrcB8ymdzt9LYK
ezOI+iIwG5WHYgn3SK7XK16OwcKEzg6IShys9QB9wCud7hU7DKzM8Vg33l7tXpOk8ZNWeO7a1WrS
R1FsbUO9i75Uib/EGjJrmcCFUM/hP2KQr8V02ekGU1lWN6Var0vqBqP6Eig6SrsHxVoIXWfCCyJ9
i/om5bDpWXE60HIiimpcMF+G9MzjPhl2eXnPvJpXk2/YkxAxkRj9yBOxjnD69NrsK/gS5ANdD+ux
/EUbRO1/vXwMZrYGbdZsC6gEwAyIClyVrAzRABL5kI0v7rgzutsPfJ/+9ynU5yUpsjjnmZcobV8o
hwopkGFV2Kv/7fuTNzm61uRy9NJGi5WD6oTrSOlXaCZ8wAKMjbhBwnxuKMEC+Y8kHjT5IPvRCvH4
a+VlJoduww8HMwZSfFPR5NRAblddkmiWcrAfhlBbSXQ+XR7B9AHh6merTp/m7p+kbE8N1HIbV67e
qgc9jqxN4yS3bmjQrdvca71xUxp1tC47Z6QXMnq/bHnGl8N7BKpsqrBRshaGhgqxnEoTPHKkFaFb
m18lZ9umnz9iBFwZqspUnMQiqBa5Smj1vnyI5QadlWG4bVzZXfvO+GpqyUKAODsiSJ/R5+BYnr2S
9M5RJRlk2aGpzM9QuX+ZOglXUhI+DfYS08KMX6MI/tfW9PdHe1uq6GxV+4g3f/s9jr8r5TPCOeBE
YKxI4Dq7PIszcRhSgySsYSXi3hWZcjQrta3SAmnaFkBuVHUFR/mq9a8Un/qz2SnNgWaFMG6SkD8d
k0pviOWOFBdSrV47Do3l16d2SSog4AscZPJnwmYvPZ1eeIjAD1OvgHEf9kvqNHMe89iA4HE0cwRW
UGvjQS92ZndX/75+HXjY4WmYIgu+sNMJ6svOqgeXklb4bZDvbO3gLmm/zA4AVkCFPUwJWkx+O1bn
o2tGPclOfuXpyoiX9LLOL0jIXFC0ngiL+VP0+YrqxiGUQtaTEdAq4N15zntAK7fm95v+am47QEYY
g7lXh2/nzDtnKb2SSjCYT5lyF9wH7tW76fTzwhEMOlg2xpTPp59sWrmXYqaZcvnEVE+WDQQaxTbx
cnHywaTruzaeaO/xS/gjxqfG8+isvlWM21yVN2b9S5l6p6V7hcZSpX+5dred2hfG5wxDRvtcZzxJ
zmtBb3MZ3DWJcrVrwQiIm6muB35JBDS3TpcWY8QgleBz0dCemawi6/nyQP5AvU4vuQlVSW8WeCwi
DREKlo2ALUJC4Cdy88WubBOzA9enGV/8JgjfmGXaX7PkszNU9dcmVzUC0TzwV1KsuOsxzmnEr53q
vlet8hFgLdXH0Q2Dt0Zq7H2t9829HvjeoU6b5HYMvWRveGW0zzUgbvIA4oBGcbW+IRSpho2RDv1d
T+x44/HiX1XgIW4Rio1/tEXgPVN56qnl28obfOrSmzcYMCYOfn5ofSgzm3KMV64Z06zgjdEqRfMb
zaTB2nRRo6R7Lp6W9rYxfwzpdQTKrGuvfeh8qbP636CT1JXkyzEdc2NQjzvyYP5tOQzetwxG6Pty
sJtb1FADsE5tYf7bgyX7HauDtLm8EucXyZRjkHHyZPjg/xXufCul20pODFa7eIrpGqWZ+2pCSA79
kQnx6aZVbpn6OSacXRPRLrW7PII5/0U+YhI7Q277LKDIMmaybzzzSZa7XSDdjMXvPKlXunvn0YV4
2da5M56G8teWcAD7otZjr8TW0Np7D9omU114l81YACEB9Rp5NoJAsVykZF6qFdz8T0q7y7fGEpHW
eUBEVIyXn0wQPoiskJaXky70FGRT+i8NT6DCmFA+N/pSFmduGPCvEsFCQTkxK57ei1UYeIWktPZT
IH9v71P7/fI6zA2DcdB9TKR8LvVJel/Kfc8xnxT4Xp97e4S+A8r2lzHWukejleMFrilV5fee+iv0
jrgcgXKCrgdvcToet2m8dozLFJRUUTx3+XCr2HRIb8sgGmEvsmXYm9JvtpxH226MqkerhkMpTFN/
5dbQlMkB6YLKrpwvGS7K3tpmXOyGUk+ZfNtaa7ka/UBxQX2eqA/WmZQ1L5cn7PyYTx4dmixQCFOV
Rfj9XqzUrZSMyROkAfLELV9pq/Lq4goifDh18glEi0AOTufIJ9bWaegMnyy5WI8A5Sqzh01ic3kk
5ztrskIuhnhoJlxJSz9Tw8YKn6T2XnH8dTde7xKxQEhK4Y4WhLOOHt/zhl6X0+hJS+SVYdH4Lzer
rv/3+nFoBlSLYFunN6UYOWaDQfEui5+GYJ09D0u8y9OCChuWA/L389M0Hr1GQqXu/M7g867xbQy2
Uv0JMo3not6H9V4prnaLOvKxRHR4LRJX4spTTbEGuWd3qWn8YNHcDRHbtbMFh61FvpmyLUT1YmMa
VJtWaNdZ9ZSrKH7ts+zm8vcnf3Q6XXyfJ4gDFBGIrng+Al32A0cLqydFrcKHVrb9F1lq/bvIMMtP
utt2t5okW6ve75b6x87382R5KtebCAiccQ76eq5WcV1UT/WvNl6Fr5fHtfR1wQ/LQwQ7R1hWT0UY
rM36tv1APoRSCH0mhA+IcPLf043mRDEcFri8px6+gmEVakvx6NwQcFmsCtlCZko4KJqn6Kmis/RD
+Si5n2RtcQWmV6yw+Gg/GeQHUPRlGwtDUBoVzgXbU59qbG29tDPWbgkb01qOE8u58cYmeOGdl63p
39XXucQrY+3UbcGr20X5FN9gSD8y10EzUXbLNSf7lR2jICLrtTJtI2azk6ijPketam/8zLd3hRNL
kEEM8YaKQ7juNfWL19XGo+0a0k3opyD34GofX3vHHMyVkqneTUVfSA6TnAWVYhaO951adK9JzR3e
mUEHtKSSLGldlfKwScvcuvplNTldE6/OLWidEaSqnAU0Q3z1yVc3hQZ3/NUe5PT70/175K6CMu+q
ypyWYPiS6G+68ePyOTgPEk+/L2yiulXCNNEl5amLA/nQlXX1oICYgHRRbjWa1X01eIRYvLjabbGh
EGzjFkGF56yfVi58tRnqoTg0460VvtjFwpV7fjZOvy9MW2GXjZs3fL+lXVfBffQLfnEGXooFjjUx
zJRtErMDle/1XQ8DN/DmzzHoDKOHOA8ahxjGN+mh8GMUIL8NabK5vF5/wMZHZ5IEAbJ7GEYR2oEI
XzyTeeQlngJJyLOr+PAPJAhR5wOkgFlgDtKqd4fuUYkye1s08rewjZK17prPsh/ye7QWIDacB7cF
KhWbJLW/8AaNNlrjwXqWjPV96zWvVgxv2eXfLNaozn7zFLUebWIFGglDSYz0OddzGLSkN6f2791C
eUOqeFdq7TpFwdXR+xs7MT6BCFo3o3p7+TcIG+LsJwgx2OC4EUIVTJs8fpOkOw1ivv/NgHChGK3f
y/40xuYrTFpFtPB5IU79/99PEMmDdNoAYl2WSyCpc1hanrMihbXpIU8+N9j5wBiOjEyTeLROZYiK
YiBjBB7BwaSLdWHzLg1CuE8CmO6qeBrExOo3bgbYCpeEmgV/djZPwlaDidO2w05On5Pue9jc6kqx
bYpPup/tVGkJVyimvc6MCZvKBkahOqXGeIbvlXTvGjnkDF9TcrVJ/Zo5T1DA7ir931a2dkH2Hnq7
y8s1jeXMFRwtl7DlejXTY9nFfGesLI0OzLs42ozdgiudtTIlJWkWgMtYjDC7OHOLuLPT5zFeo9Km
5PuoIfrfXh7L7NYA0MoNSs74rAXMdCWPZAXHp0q2qrJzil22xIs86wKOTAjTNY4ZHHW2mT5Dzxm1
3xxr4S08N1H2BPrmRpuifeEpCeVQVfhKlSF3+KT3e5A//b4MFy7Ouf0NFYtGdYPHPIpMp0cUMiOP
ChKDyO2ndrx3VTpqsq+x99JD03N5Sab5ELcXNRTKQ/aUdBEfL3qjaqkeOdmzBdWil3lcby9ed1cN
P7P6JjEW8BJ/fvmZOZN+CaodENCJ/PrFSMbA09nNsVu3K7PLYVYNU6O84bflq7iHc9A3mmg9kjyA
vsyuNgAZu33SwYTjSlJ840DzAuchV4rdJf6dqTXxLjLseA3eLV5Lfg7ZXCMX+UuVG90XBZHVLYzC
1mNlFOlnuSpejLCItnpV/2MMcfOCwJb1kppmuElVu7/tlcCCYbVKi1WR2XCnQdn7swzCGuW2wt0P
pksbVU0WoczH9IVm6WqpHnG+f+0J+cAWg56TIrQQqmlQf3pDSY077b+6yTewoQvu//wMnhoQ3D/g
ETsfAwzYwx62mQ0MjXK9JF42b4SLDFwuKQRTiMxgQktGs3bkw6Cnm2Ks16P0Wa8WLprzowieARzW
JJFG/61YBUTiyaxVqSmeWZW1Zj4M6WvlvLp6tnBEzpdEVchIwj8GLAAQ4DTYowtTVmu/ldgEz5m9
Tsz10C58/3yyTr8/jfPo+2Nu1X6f8v0pkW/vnH7rpAswkNkh8IDBcaE6T+Xh1ERvoEIoOW7w7NfW
pqInzM8W/OLcIJD+mMomnO0zaFxi5rKvF2nwXNj3QbhP002ULLzClkwIrr31pAhqqSR4bpu1msFh
yGN14XDMzdPxKATvPlipXGs+ozCrXZ1A6LW57G0Xvm8LFeUMfUEtMxH10+N/vSSBY3chAl6YI/Ee
763BLGGsDUipvZn5v21ZruWlJP2SDeFw20VuqFaMjaZYywOca3f6UgypzJxt7laO3P+TrYhnboAb
NpcKyX+2MtjflXyNEi6COyHyj+5roqnrWruFz73xfzfmL8n5nQY3frOLymp3ecHmx/r3dwhn09Ha
yoXC038e1U2j7mx/Y7YfMEFDK+88+APOIZ8SyZIhr8PgGcZyzdy37pdyqQtnbhTHJoTjb5Vta0WR
H/CuWMtQE9Y3izqdcwt2bGL6CUdOzPX1qpSgbHwOrHcl2UrpjVWsTWN/eTnmzs+xFWE5uA0UT0o8
5sqlAf2mWFLzmJ0okB5UOdBAObt9A2McQtRg/edMvoX2NYffUdl+YAhHJoS10EjktlWssrNr+BXX
dnrzge8jT6UTN4Ih1oUAopKUqKgD03/2zJUkw7C9cFvNLvTR94Xf72h5k5EO858b55HieJg+2tBT
BR85FEdWhO2EIIgRlK7hPxvxTg3vIzy+vVSFZ0eehqJEu0cmhL3UDZBslYnFQryj3Wbba+Czabdg
ZLowLhkRHo+dHQOvTpmtzk93RS3DSwW5q/Gj0beN9QybXZx9/t/WX7gljd5XfPAu/nM/7OAQD5dc
8+wRPJo24YpsNRoTzX76Pgrl2sG8UrmP5/bJsoj1cilIHTuw+D60mdXveInxZ+HnG8LTSqtDqyxD
FmRUV8W7+c//NPmGcDWqUa3Z+Fr/ua7vjGK3SMcxe/jgzKLljXINsL5TL1t3lW0NKDQ+U3c1Crjp
HgNolbW3D4ziyIqwhfrOtzq1xAtG9tpIYNreXP7+rJc9+r6whSq43DLPkv3narxtD2Fy23cLTnZh
nsQ4q8lUV686RtABS6OkjKZO9zt3368eB2UB+kFI1SpTzuF0NYo6Alree95zna2Kfp3n+75e4FOY
2a6IX2vkA8kF8CwUlgIoTqDnfiPRPe+uHOtXIfcLnnZmqlQbrQ/+wc6ZRK2su3LE+8Q99J22GaJ7
J/xidTcJ5LSXJ2v6pYInPLEzjfQoQFA0yW4pQriHWPpOmRMRjWfVyTYmei598V3NFiZuOgmXzAkX
iGp7PdINmJO19yQ8uP5+SL5F+if0TRcuxPPdPGE4KaHRhwXHsQixdyFNG4fIlQ+GeYOogpU+QmJ/
ee7Od8FkgrQZOYGZpJPp8WqAoEk5pOra8vRt7S9FiAsWRPj+aMdhlfyxEHybJDiW0nJzkwRSBdAK
IldkGIXlUGrUX9K0Vw6DZ4KDMj7nyXAjZe3+8kSdrzqN5vqE2SXDCB5ZOJF5SGcF6D3lkMHcg1jT
XirzX4pbbDtgkUXVLJyd2VHB/uDQrQV5m1imGfN+SIaKUSVSe2cE7spOZfQxfl4e1PnJIWMjAyei
uQIJQPEtBLc+AGKfWKH0+/uw6D5XVhmTIRt/dq5xn47jF9u/Ps2JTYry01rxMBG7cHy/dcqwi2kk
SKBSH6Pkx4D3QW/qptSiYME1zG0+sJD/ZYuEkDXStNIIM185ONVtPT4RIV2ewNnvg7gHng696llv
imG2wG5JfB0i/UsQ/IwpTFw2MLcPYFBVOZt0gZ1RjUCtUoDEMujcDxCXsF3f3KMjC9Vdq5kLW252
LFNuGC4QYB9iBFB0Xa60EnOlm9WGAvza0D4yW0cWhCsH7W/VGwub7SbnX/ww+0JpdSnLKXZ4ctmw
v5CYgtCEsvpZB6Imd10k1RYzZqLzrYfcAL78CZ71V8nXVpYy6muvrH5nIy0yvh8gCZjduLmyqkJp
ZRb59vL6nd+B9FwpADhUmsHo5BPchho0rdz0NJ0Y2rr4KtEApByK8QMrZ0zsnTRK6dBXCbtcHgar
bVxDOYSan9zYPcp4RW4ttUbM7Q8DSP7EVUAGRexZiByEtWU6pQ4BOmPeC1fuB7bHsQFhruzcbVvc
lXKwwk9Bf38lxvTPxjj+vHoaJpS64UXlMCqH0QWXsMmuDm1Z6aPpERahGFujhRdLOUjWTZvfZvLC
92d3EihDJA4h+dbEYKDJ+zRKGl1BWm9dF/vKeXKUTwjjXN6vs4t8ZEWYJLdIaIFNNRxmEW6UJtj8
e/n7M7V8KCJoUiTwgwH1vMolGSExB1iRIHkzlC+pGSF7cvDVRzXIPpXI3hq1u2njHrmip7ZbyPPO
jQ7mP+hKAfCBSRNihawe0Y+mR/lg2zCieunm5vLo5oIEC6dDm6UFyF/MkSKRmeWxQvNn1GdusDJk
u1wbUtR87QlQdq0qp7cG+lILAenczsBd02/tADw+w6CmodJUDbCqQ5eCQmuyeHwwKqpfWW00dxT7
moUa4py9qSeT+iH0q2dsD8EQ+VrpVTK+zNwntX1ToV5m7kJ3YTbnVuvYjrAXhwH8fDYU07jc9zEq
b1B/+Xr9gk2tMywWMlBnAVCBruToKLC8uEO2N/zwAb4UdFDb/iFWjXv0yK7PcTFlRwanuT16q8S+
Evq2jMG0ejfau8wsNvnw0urdB3wp7epgm+HKoa1S9Eaq5BadJcsQyOXrxlnLY7a5PHVzqwOYl+iK
yj7g0envj0aijUNOwW8gzxQgQZOjLXR99YrABgFi3qboi0EYfmoBrdLAM8ZpX3c5/dOH3FQQffzn
8jBmAqxjI+KtNsR1aYU+RrKOtlliZJRtLQAKqrr7iKGp428C2561Z4co0EbJVH516ptK+uXW92X3
ctnEzJJwM5PrB08GXZUsxFdRlASBJUXaIdHfPec3ULLL3585+DyyIMnksUWLkXgFZUo9lpJEA32Y
PZTVe1vsI99Ah/rzZTMzS0K4BLXkxLbMdSfs3bYolGygcf4QoI2DVNQ7uhkfsEAnsEr/nzoFTqc7
C8UhYyBXBBNAn2+DpHuoe3dblEt9v3MDmcDu8JiC8eRSODWTK6VuDzZ33Sg9yCP6nWO4LvOF8ujM
otNYDLCLEgUocfH9m/XpqNUjd5qbPcrDY/z7+qnSoMCiZoEGFt3fp2MwJQc9Wpvu+xiNPGRSDknu
vI6uvODrZ6eK6wveAshZMHZqZkCD2O6bjq3VqvtBandRXr8HfrRQrZ4LPyBeMGxFpRsfRRwhxgSa
GpVm6uF/HcedFDSHtRYHt6A2dhEqpas69G9SD6GifPyUltlPmCKqVQPj6OVZnQkU+BnsQGaUl6MI
i+9NH8FzJ4Tdo+13XYzksZF8bULzTXN90vfD+2VzImvrFPuC9eHsUruBAEZssGzpu3Djtoasga6+
3Zgr4a+mdFq0zx154xd9ux0c8Fm9KcXvZWOZm8zVu3KVoXz8AR9CFmWiVKOd5axB0SvtkgYAfonn
9yva8laD66y9hP6+pZ5YEWL7/4PWNA2uJgydkdMPRuIXFbrMB9XMmgffi94iqfeQV4wafx+bWfYY
S5p5J5d6ta5d0940kvWBJy8Hnyc1sC6g/KIvM90Y2d2GPua+8reanT/XmnU1wI61PTIhXMRpRztU
pdGJTUpgZfYPuiNtSg/BQW8JsDjnaqbnBxxfdAkBIz49pP7oIK2sxOMBXVCvX8VXst7+WTCCI1aL
gwFLk3A4o24kUTXCf9mtW+/Rkhfi5On6O03coiQ8cbrB7EarofhMdkLeyK0Kx5IS56DCvgexvC2U
L4nn0SL7Gb2Cy4du7rbEm03zRF8gqLrT2UJazndStxwO96r1toO65+3679PNa+BAqMnShHb6/abQ
qf9F9XCg47bemP7jqD4GS02gM0vO7lK5YfAgU9Lu1AiPuN4q2sE4QJjjvoTl6+UxzH9+Iq3gqicO
E+dI9xpToicahZPvqXEbkLK/bGBmzfn9fw1Mf38UpaZaJZVxigFcwb5US0bRbhz7RTXabQ8hYqt6
m8sWZ4dENztNdPZUTlNPLfqR3Q1yEBvkVLeBt08WrvuZi5IMmoF41HTqeWeefr7u2jKtytpCowo9
8XX7nIYfGMCxBWHKojZvzcqorEM6/ooo1gSatbAoS2MQLvsm8CCMrErr0LhbRdnK5aZaOBvzFkCf
QunOP9a0SEfLrrmakZFVtw5+dUdqNos+qUtEkTPHm4X4a2L6CUcmpLSQh4rMG3BKZ5VIkzfUo+/p
6/W76djK9CuOrBixrY7lyEAC+caK9+oSGmLaLoJPRDgRhQAFonPQKcL3HTNLQZ3G1sHwf5jZHVTZ
efBD/1aO1+PTqGZQTSBRMZUbxAYEJYVwx04z6zDG3yrpt5Nfn5Q4+b6w4nnRKCb+1jq4drvu5G0F
mNLVf+XDwm07P2F/xyEse10hUdS2jKNT9q1+4/rIJu/cf5xme3nhZ7cXd4ei0ZSpn8Hm0TqRBhI+
5kEy/onpP7OfIn19ZRfjdOEyaX+NCL6qcBs11W3XPMi1/eYn6g2UoT8uj2Oaj/MN9teE8JgLB1UO
tE4yYaayvhVttPPSdqDPaKmhas7tchvCBT0pbiAudnpQ+sxDXQn2gIOUrYZi4y1Rjs6MA75Pcl4Q
GxNRig+UYkQRtx9aiNScvZHcNr+sJQqBmRFQDpuo2CmM0WIsXLWqXrV1Bx3goUFQ/GcQLGyouQHA
mazY/KuCKBAuDrOQHRRiDW7CHGB8WKz9EuWCl8urfT4GBwvcfPiSicpSGIMJL5SMFLB6qPr1oK2c
9vby988HMTEwTtKME/fjGS5iRBEeeTDS0xXdnUALtpka7T3fvPqQYwY5kIk+l0hXrFHa4PSzUpHU
w9CDv5B2pvWcKJ/qaK/Kr5cHdH7MTy1NE3rk3/3alKOsxJLUf3GKuwSgtgKYEp3fy3bO46BTO9PE
HtnJzVBKsthBTQVCGF17aop4ldeHXks3Zfmpvh4lQ38J9XLCbI3dLJ4W2yl1D5Y19WBZHrsAyWzv
AQnKlTp+vjyuuQ13ZEhMsWRDHtvyZMhFJblvvpcA4S5bOHf4wGNgVaKnaELkiFu6oz8XktzCgDG2
2Ix6hJhP2P2T19EuaKN/1LF7v2xvZkTgfkjdTq+UczE3CbLItlH6/mB11q/YxNVY4dVlkMnHoFxB
iZQEvkgOpmiZDqma3h9C47O/0/2FNZk5pAqBkTk9fAhSNWGv1Qjdqr7H5623qPlU+g9xtLAms3N0
ZEGIWgyrSfrEhT/bjaJVU38ZloK7OQNoMU9+nj/wZ6fHRfZtK9DUFDpeFO7z2ly13pU6VNy9JAWO
TAhBcOLZZk8zJhosRI71uOnID8bdQrZlJvGDFYSxTfKD8KiJS+1lg6a2DbuprW4RiE+1VVrsTW/v
SWuOozFsEU0wl4ocM7NHfQ2pUWBfPBpV4arx2jKJyrom1a12a7tqaB2+/h7AAol0yt6Ay0R8nKsP
ldJoCBqk3j+2n4Lz2rTR/vJBnMkfIdxF8hZhuSn/aaunmyCONTduWmo1ef4wGMMuokVLTs2VHN96
zYOX3cVtcptnVweyWKXeQfp+YpYR87kkem2/V0myVxFCsGP7syv0rZzq3yGiuToNjil6wojIqRCR
DT8doBoYiSI3GUlX5yZtf3fKo3Qlseq0y09MCCc1jHJ6a5qCfGstbaJueKiqaGEvzO02WAD4/dzY
PLiFmKOQEqWIpIDcZth60ILVj6q8xN86c30SWMKMQ92G+EYsRflpp42THvVB6pxd4sRPSWGvzQRC
ysLduAoq2EFVLLjR2XFRPCAtQrvK2dGNpJBnfsrqaLW3MshQ/rq8v2fcNJuJxNFEPMFTQvBxmWm3
gZm7wyELHuQiQoY6XLXB9VcNvB98nLAWCKPoSJGEsKPKI6UXQycUluM6WXoozUzTiQXBjw7VKIWt
ggVWxP7WLHWxTv/76ftl4j5z6NsgpYPsmbCBc9pr1NKQ6oNvFHdZEuirUMkgjh8ei1B9tL3CXEWK
jgbJUqJnblx0H5ILpVMJIlLBiRa9X2Z+kzaEUN268t11dz02iaHxoAA8SxyAEzg9/pprDnoz+M1B
qruVUX0apH3frTRne3mfzd1BE6fvxGJOnRhfc2onkyVAERJ2NCgAm2wnV+aDLN2U9Z1pjzdK7W+i
NN179kiD4kJX8Ex4rU0pBy5a5vEso0y9apQ8LWrQJXmVxmgdN3dDA7Itvh4cxVweGRLuikGrp4R5
3BxGU4OBOVuFMQSylydybkdocI3RMCrzMhEbxCkPBVaYx90hid+kCCjbwlmdmyxCTjifCHkAuQqO
NFab3ssjSnxFYu9qfKnSmLeaZ6N+seDapp0lHqrp6kaDgVLcGSsUZMEGZM9pe+iqz6PXbaP8hydR
vHC9XZB/uzxrc26ORwj4Vl6/E47gdPfpemLqac3uU33rxuxhG0rC7JckywvhwswVQenirx1hB4xV
q3ToQjSH4F/Tqx7Kn9r3usseip8f2AUk6iyubQXchSm47ToLk1jL+/oQtRvYGJdUnOama+IjolKC
SKom9jd0UZC0aVU1h2aIDz39cG5RfrbsJWj73F4G1cE2k/E95G1OV8UEqKB2icl5ifzNb09ZahOf
c9skNeHOYjNTYBVXPQtipQvc5iCnhyz8V2/fCOCV5lNOP1b43Up3lzfZ3NFhK1MnJ705yeieDseW
tDKNY/yMWyE46H8r85/JSOF4KV0wQxnyhyXzP0PTvB69452O2rZaTYaSR60KN3rafxpH90Yz89dC
a1ayVz/pUbZL4KpZ6/Gv0DM3LPLCHpwpo/MzTPLqPFSnNnnh6qjk3B5rmcspVYsHo64fuiCliiuv
S8Ok6b/e1EmCKEb0qWpTZwVs9CawtZcPzDm+imIIIczZwzzvFKfMGg6c2uirJL6x22fLes/cJSnG
Px5C9Fa2M+ESgG6RjxX2UmvGRi+5eBCjQ8HaS++zoX/Ju5YOyLJbyYO5SUJ9E6Rvdu390zdIxBkJ
Suhjui5l+6cqo+qW9Y+NTUlTmdhy4ycrUbaVvMQmMHd0wf3QLqAjT84L4nRvNKlHyT1gQmLzJis+
RXSB29H1wLKJenRKHEB6SQpOWHmyuI4BaHM46PJDquyVH5cXdcYvkDaibAOoDOpsMV7MUFVvYO7r
EYWuVvmbMVwPMubBiHvjEgWiaVrTJB4doBFGMtdI+f1ZFKwL8mGLxH0zrkdHR5iA50+KRWyqSOTI
y+Wi6w9SrK0tOyEd/VwPPzXjxZf/cYd7u/jygTk7Mjg5p6MheXnmRLbLG7+QPkmVurKT948YIKmL
h2PdRe9GjRN6RU/uD4a+LZ1N/4GNyysUVDORLggmSxhAXBh6Pzpme8h7d/Voq6+Fu1A1nQk4sMDO
tVRA8jx2hClSazuzCrlF+iV8l0ZnV491sHIARkZZ5a9aY0kee+ZCODb4J7dwtCa6HkR1UCrtwUK4
J+53kF6v8+CLXF//hD+xI/imPousqoQ7/RDZzoM82Hel37z4Trm7vAOWhiMEN6XSqWnaje3B60i4
qY9m+ZK23/olFqe5028gJsO9MsltiplD1YQAqamIQNF+/z/SrmxJbltZfhEjCO58JXudrTkjjRa/
MCTZ5gruC8Cvv4k5PsfdaEYjWvfBcoTlYDW2QqEqK3Oxn+JecWWseEj00IAPFHUW1HJkMFu9zHnT
piOLLD4FvQEIC6Af/ffbc7U2CCG/A+ojxFG6TAXtWPyf41gtGaRP3+paUZ1YM4CUHvLRiG/QHCS5
YD9tOr2cuzkaU4SXfbq///eff14KMDvPHPN66eeoZZvFDQtVhLl2Fs+/L51FPQPObpnxfc+CHnAQ
V3tCHppmO6tKzgpDvgRXmrvaITmadSOz33QlNPRefR6WNjKgilfmuiH03vh43F6XCCpvsDUvrefI
AQO0b2VhAhW/wn3TwWLPRsX2WtvD0FzBywlEV9eMunOt4b9nDKu/fG+KT57+1FgKpyJWQAp48L74
nwl54tC10DPfm+Zo6bM9qM7YgMbAsKsfy+bJcbJgVm2JNfdyblDyYl1lkb5YYNCZftDycc6e6vZ7
SRSXwPrMCW0c1BCvGYE17lrAyupzpPm4lNG+ZKXg0kbLyW+cH1w2/zUjnR/UuOMSWGBsu3qz2AiR
svF428Lq+qDPA/ko9IajifvyNoNiA2FdAgfQdvr8CDhC+4w0bxnGRlc9uswlyLLp08HtuX9IC24f
bptfm0cE/0hNAp19TSFq8wL5fYa25Dr+RPQHk20mVV+lyoTYMGfXZ1+jAxcAXT0i9XdeJBvif/LR
KnF7HGt+9APNCECjcY0zd1hbObQ3UERwv/ebUVeEsmv1AyB70eoqZuma+dCLZx43y4jeaiD07DaA
5EY1PvHyF7fzoHZ+WKDJdbP7wVU+2h9R7EE3C0iX5bxhbaYQUzEWPRrAMBfiNipfmGNNp6XRVITu
Mnu/yO6LVksIV4JGAJQwYhnPl0kD5FhnKMN4E9/1PUQJXpHu3yG1HNrdZiBLWMLxmnMfdEgua5D4
0B8cKEnM24rGgUV+NvPTUP3SR3QPFce2VSlkkLWTgiYYUR5ANH6VevQan1ediValxdrHgxvWMTmZ
oxPi2QzS2Ccr26PXFZEpGAB/2NaxaF9xeEOLISwwX6fpiIBk05SqlLUhDqjsYEG2juyECTQDLnJp
3twqLqDoqItXvEWf/MwLBv2ga/MrrX9qVf7qjNvWrgPqPrH2Oat/LikFtHcKmqXbx6b/MI5NoHUJ
ZK9P85i/ej0Jk35W+Mv15cX0CRgEWlfl1FlfVBCoJVjeNv/ie2nAlxd9eFvadgc1oLCBFBCNt511
jPtfVvVEzYemilKW4jFebQzSbbvSCW0XOi91HCBL/+rkr7dP8IqbEC0PIi8vxFM/eoHP9l/ceTOL
KXofpr7nbxx03k9C5mPrVFyFaBBeW1oy5DvQ9iNCU2DppSXLk0mzux5L1mh981T00Dtk+cQfbD71
obc0/WevGJu3TvM1hbdftfxBoYnkJaILscfPBmkbhU1y1Fii2QNTmKNvCH/p+UvVJbsZZBdLd69b
RJ4c2T+AnYDTd68KkBUpcqvJ6RBl3qPBH/++vWRXVz2+DpEJse9REcLRuhwNXzRr1guCekpt+2E1
FmkAfO4YQgE3O4AvNFF0fFxtEcmefJPMrdbP/jxEM+goWZkaQaUDkYDsnGLaroJAYUhUipCNEooH
0qUsgJrFMLMxIu3khOBc9x7R/WAGnpa9G1PK95hvFU5pdTIFjx1aWlDBufL1fjlS07GGiLCn3oIA
X/641O/93Q8OMbQzM1JEg4himAwGM2Zlb3SrCFL2/fauWFklFPFwukRaBptD2uO9Y5YNIUsXuUv6
ZVza8q1qFhKafky+3ba0MmVoyYKKLzojBfZFOscedYB1zCpYip0f4Js6adQ/xnO5ncpRxfm4MioL
wH+g7RCuAIQujarKFuImrd2iH++1Hl/L8qi7n28PR2FCzjOgn9TNaQ0TRHvoIZnWkpdZ1e+7asMA
g4+DgyvyP5dHlqK+mWZt3ER95s7IldBp25CyfKHx4ioO0crqwCW4nhDpRWOxvA+MpOX+UDcdirnb
xTvay6GfDqz8eXvSVo4qwALoXhbQcASy0h6gcYMEnZN3kT9Rmwb1QNhh1CA7QZBKeayHtDw445Ip
gB3XSfOPO0pQyqKSjDyp5CFiTsfMTDC4cnpA20YTPzbuySU4rycL9ZbhW5Gd4vZIPcXhsuSrS9gF
+TbKIXgGXGU9lrGcuWbUXeQMRXGEiu4Seq6nCtmvw13wXOAIo54sOhER1Vxuk9aFKv3sLHWUjMPn
khhfJ4OEk5lsYtCKA+5SbNKx2ZDW5qEP5dDbS3q9Rw2AtcAJjKSRjeeddNRIDBpKps80SvJpU+gJ
OD704H62JHQjn1mRT5tl0rpN9IVGfqW/z8iDxYu3vT0Q8UMv4gzJhHTYUtsBl99MaOTQv3n9NqJS
Db6XvTU+j8kfTRq5dyN0JINSai9tTEPDg4FGqRn6xA20e1WMcDdh1nDcsC3QcgtR+MuNsfhN23sD
LNR/d4+l4lRdb+7Lj0s/Px+8yis4Pl4Yj5xspvjt9npce6TL70uHFgT5DMoPWA/Ne2g/c+dA84PV
HG4bWd29DhJIkO7Gn0S6YBPH1xK7N2mUuw9J98TTR8dWFPdX5knkVdF7IRS+bE+M8yyK7Cu/Kpw8
pZEO5sZgyhXbdv3zqOcC6gOsj4yY7vLackytoBGDeqfhBkuqSqtcO234FcGq+Y8F8QvOBkCNaQLi
j9KoNJwdK+FaaHpocndPnPiJc6pY97UBAfSLYhTg3wiIJW+WZqNT9yg/RUPtBbNZQFU7vL3o17Vc
OEmkccW7FNRlVxGjHtfenDOGERXxI/Ozb8lCn2J7BL+1/qgNWjg45d4i40NKtC1ZWMja+jlzBsUj
SmwuyeNc/AxpYiF53Pt1odNosacizDJ2Amp029fD3gWTHiD3f2XdoriSrlmYP8aOVk/EFKASuaIS
AKmvp/UTjezJjZhfHtI+e4JQwK4DJytf6BaCKM8s5QHxm43ZL2HBctSQ81MK5lm9K7Yt+pWD2wuy
cgoJBCKh4WgDuH51h4yj3zuLoZcR4R2AFRGI+DdloypArjh4WPFRS7OJ4E2XNtbg1pDzct0SkKQn
7kGB4ZTmb2nlhE1XBMP81hVfbg9r1SBeJGBuEn3IMhQC7TfaQqecRlBZdKc+SPmudf0gS587yw36
RkcmobjfoYHYHmLnUJtZ6ZbRtHqZ8gHuwGwPY7nlJEGftyI9sbpc/9qQof9JjcfP4GBcKdJpXgoL
2R/ZohLQWrEiKBiB/EQPgEjYXLodb0EW1qFuFSXVV9Z+Leh7YbzfXqAVV3NhQjqA2WK5BZntKhr1
w1+Gv7/9ddUAxN+f+c0BhynWOwwgNZ4cAH0hAablo8KXrdySF0OQbpd6MnJitjAykK+DTvcmLcCx
xcNExeGrMiSdnrbrOoY7rorsMUjNTQIYYXGkpmr7ilWVfOLFeKQL2coccykqmHGWMSyKP90SapU2
REfTHdLfW7f86bbIHUK1zpvbfeWUgUP31QwN5frkj1pYIvrVn3S6BI721C6Qo6u/43ETzpMb+H5x
4MW89Yw2YOAhro4G3RnZ8HkhfLf4W8iJBL7xF4hDgqr4WkJKuTIqpLQ2rUs2Cdc3OTS7PPtPffpS
VElQ5G9c/8mQ2BhqA4iGdz991onq9l3ZozhqyGyIEvq1XFk2MciZ06oRGAPHqLe9nSvmfN2CYNc0
RLO8nGysbV41jl00kUFYOHvoEVQBUVdOAsbwrwUpVEzQ781rN2uimnye4n3Gvtra9vZhUw1C8hbj
MLm+15VNRLyfhvHUVZvb31/Z/hdDEPbPDvM0dHqjF/j+rD+XMzCzR77skkFxmsXulnb/hRXJZeiO
PTLLwFK4pvOIxFaQxHvEQoHT7DRt3vrjz9ujWrUHdkTo+CFTcqVeTwq91HTDqIHgp2GTlIFbR7qz
a+Z4Y2iPyd0d+jYg1bid0NoDShugxy4n0UbGxBrmuI7YYj5a/feS3l1CFxZQ+wdpJ9SmAQm8tMAN
E8/QpGnwqH/K3WBQQdJWt9nZ96URDFwf0AVb4zTa36zyZ10ogt/VbSYoKwVHC97Tkjs3y3FhbWdg
A0Bgpx7fMuNL2aLYoALXq+xI3tyaEQBnMYEdeLjMHfft+Bh7L4tK9Wp1gzkgscByI7STEeha3hcg
wHGaqHACVH/65VCRoMm/anW4qNp4V73MmS3piBKamX5SY+5i7u0aumzGqThOvXd/sCrYJv83JOmM
VktDvczAkLR47zV2wKrNkKso7aX1Qc3MBtQYeD+gWdDRKwO/qpy3yTT41sk2J74ZzNZ8MayM7yHj
Wz2lbGzvpMv5j0GQy2BguGauyIHRZK0tLQpSJ6PcOLqB3vo7PfSHBSHZLaiH8NCW6w8F8UgCElrr
1KTmK+EoZ2mVwn3KDQ//sYHwHhYQAgPJeHn8JwhUxe1gm6e0sRcQQ1jsV00rew+mnjEk02A/2sUM
WZm0NUAcDgC0HcPVJZ7dKn6JXGjEL/GgJAdyb9TGUM6ReaZQZeRm6Xd9lKFEXxsViohV0Mb5NmVf
u/hxSfYk/jY5f8RNDujwYfbQVZ1/8qb3ZUgD4tKwBPBjtv5mJTtSEEI17bM1KVJ34pCf3TZitgyB
ZPKhOgCNJ7lXOC0st2wSm5x4DaHfNOj8cVMn297fWPp91/M/pgQuy4VnhuHLhek7C09J00IN2AFj
5StRgWM/EjXSWACIRtMzjqYPaJZkAFWzOm2qjpw6vaAPem61O3ucptfYGcgWQGKTB2NPsy6A3KuO
3PbsPOTcI7u+TozA0rj9ZC/+sOsQTb8wyrttbafJ58Rxs13TIpS/z4nI20MG+vRePQ3OOPRR028b
bVO7h6FQTLkY8eWMXOxAmUAoLU3aoHLdg9Xga53hPZgHvQoVr7IhnTeXd1bamRgG9B+N+g9qDsGk
QvhLV8g/UwWSdETBKB7Y4u/PIi+N83wa27wHbXk6v3Cqa6cc6fxg9GfoWi61uWGT9s5p2R1uB0fX
g0OOQDRpo/HwoyH50nDc897sYtM8WfZuaR4Q7yklcaRwQhwE8b5FiR9FAkEFc2liyVCoLVGDO+XT
vk43XPWGlisfwgB6BQT4VtSxEXVdGoD+J+8a4k4naE30UOyN23fIEaZl4NdN8WYWqfF5aZxfnMf1
bqKM7MFRMbzkDgWvTu3HKhaJNQeNFiq0VoKJBoOWcSv64Gpz32rzKbeKcdOMermtvMnrAFNh3rHj
0PqGMGu68VJ//ISmIi2Yh95GGOwOd9YIxdRc/BQp1LKhx2y0esFOS3fU/F1iPpmqksLK8sK3IpYD
8wfQtXLfWM77lM8dTPDqxeRZoE0/b2/RlTDh3IAc7hZLnhC9ggH7E0gVB+uACpM/K86BYhSuFPMa
9qjNrIARzQ/yDkSwd/tCcQP9b5ZcyYk4HEtsFBU7efofNIucdF+pBJSkTNzHWgsL4IQTJ0HOJaXx
ALLhWR9OXclnC4JNlM4BoHrVn63jJ7+cPksg/+kvIXNrYwkQaamktK+dCR4lApwMBTwUAeQymYn2
hzQbzPHEZmMM/SQ5kc5FFSuu757NC0NypYwvy2IXsTGeNLIhzYaXO+YogpvruAERIOoBSBVgQFf1
RtuiDA8IEMTOPEDiuqLokN0N1uuoyn2suItLS5Lvb+ZlqBczG06+8YUsWzt97Nm7Ue1s5GGKftM6
+2x4KNFuc/tYXe/4S7OS1wT/0wjhc5jNTXs50tSxH1BCVoFJV6xAoRcMeUDFi1KX2DJnF5tO0sya
SDueIG8aLPlXqnpuX3sH8IycGZA8HE06tnRlP554obVh0WhTmEE84F2jxQxOBVOlenh9yhDeE7y9
cdDAsyxLHHsedOqKYsCA3uN3QkOo0RYA/IVmte/uJJTHiRboDkD5RHc72E6kycsYxGcWtzBONR76
7T5V6VmtzB1qXqg/4TGBK1QuqzVzQWvXaozT3D/l+c53Q9Lv+M/b+2zFKaArG4VZsIGhe0y+H7Sa
JEuFe/LE9UObP1Jjo+RiVZiQb4g+0VFMcwC+LEq8M8IMUAtLcVpUJqT7gfd0qHwq8J3ssfhjyo+d
qqd0xQI60wzg4i38ccXlCsE9rTbbajkVem9tqrI4VgbgrY6tYsVcNQQ1FNBcCSYzuURUGKXm5wVf
Tl7XHBfDeJwSmgU5d1TBx4oLFbTOyFEBf4FTY16e/dHuEzCU9hhRxrbe8t7rcWhk1bOVNur0q/CS
ly8BPLqEHBjkHxDQXr3z4rSfa9OvIyfPg8T8245f2fDNGY9ZHYdue2eCBEfzwpxcHprGbKlpC3Pj
8odTHmuovYLg/d6Tc2lD2nMLr1hpG1odVdpzWR2s+VN6p2Le1TCMyyVi0EOs0hTJSs0+iqx4zxSn
/9r/X45B2gO5Q9rBIGkT8SnfgwY7hkjF7Vm6dmLwYCL5IMAfwD7JzwtjcnKL4vHnslkPOHrtksSc
g6Rxd7GFwsptayvjubAmXdbWELN+6tosypx563r5S2orWzxXtjL6fJCkEi8yYGWlm3kaJ0gTZG4a
cbqpPaCPX+08HPWg7V958n57PNfOANBLRO2CCBK9wjLGcxTN+G3qZgBu6IHrPHRNErgq17Y2acIF
gCQKFB2IBC53mTWlY291UxZB/PiTrRLyWB3C2delPayjuafPCb4O+p5X7vEXUmsvsR7fSXInzgqg
o8C4oBPBAuZNSrtXGe9rNpMsIume5Y9JecyrPCi0x45vOlcBLF7bA+fGpClL28kc3V7HS8H6Ptsn
fdECo8zCIgEPrP1X3KeKcHd9Ev8dnDSJaPJF65eDwRWTs4njJMiRnstUcOn1jYCoGsVuAN3l3UbB
q5gg5MnQQ94V703edg+uNhLFnl6zAlgAmkeA/MCzVIz1LObMmtFILTvOIpt9Glnou99unxnV96WQ
czHjgVZZlkfU0F8N+n0ojS+3LaytxvkIJJ+m1yYzXYIRJPSo54dG32e1ArF1fTmDf0MocyLogK+R
ixbulLWMTljwbvg8VI+C6o5aRuBAbsXq7+Sv+Tg658bEjJ6tiGdreMFn2M26M2947YX81+0JWzsu
5wakJQfFnjsnmZFFsfaJ2ZskZyiEVwFtIDOVZkGmKdAha1sAFAXALCOQAnmTZM+IOanw/kyj+IF/
V9Jpqr4ubTBDH+qsKKc0MjUreGlaVTC7tvbnv17aXsNC+Ux8/PpsRKw0bpHVLPQfU3K6P+uBAs/Z
NIllO1v3xaoomqRg6DRrv7ydVv64veyqiZJuylyr3Cy38H0wD7ZT6Gxvf37tGCKFB2UFaARdB7Bu
Xdnc9MoUnaruBp1vm6oH9tBUaZiuLQcescgzoMsCoYy0mWaeJF4ypWmUe3vffyD6m0nmvWaYIcv/
vD2ilXOCugFamrBzQdsohxZ1Do3k2ORJVKGol8bzjg/Gg876d9JA+N7Uj6BWzBUh08osQhINFIBI
iIqKlTQ8Eld62/p+EmnJRvvp9XtbVRRd2QZCdQQVRBQtEWRIl2VBvQEMfR2gdXbyTsHEoy+KKtKK
BSDqRaMfEG4AiUon0jS1WcusOoni7CF58JnCGV9PEeKiD4If7DWQJ0sH0mCZpzmWNkYNcQItYW3o
edPnxFCxvomfeflIgh1HQG1E+7Avv8gsSp3ZcMGAUBee+UJZNW2Qx26DmNXuvjMmVY/fRyLu2qBg
8iGCL0kmubQXfdI7lkxR5npBbNZBSrbe8Ctzn4bm1CVsqw1LOJDd7V1+vVp4AOrYaqiWoeInQzDK
EReoZc8TWm8XyLpVpzSl29smVrJ2wgaEqvDyALhW7iXxDO5mPGNTVFZTkGhgaKxD0hzquhYdZ+FY
1UGWeAFDB65FNUW09lEzkecVj13BB+ZCUV1GXUJKaWjRNjNE3uA8swwcd523IU4F1uD8wUnHOgB7
UdCa5pZXOguSDmlLh2pbCxq4btP81WQW/nd9g6ZYhYdZ28roFkOjlShV4i1+6fK1ntN6sdshSnRT
C6md249p6nlBH3e+YhbWdrMoPSNDhnc/wslLU7lnlj1oeHoIk27qFMwhy64ERl8lb7S2m+C5QAUl
Ku5XBE2pN5aZlht9RB12rEvyRrRSEe2vTZpjfJTT0RALrNLlSFJ36nQnRVOkZm/RchVMfRGUtWLL
ro3j3IjkJaG13CGHVQ6RXz5NxrMKpHmdGBVlRKyDi0wlqHPlhdcHguK0Ae4w2wvG9C90QwZL9qO2
3H2rv5Iy6rxEcbOsjujMpBRe0MX1eaMTQf1IwAdGPlNTpZStMiFFGAAZxyB7w6j05ZnYD9WdokeI
jC9mzZFWvolHK3ZyfD+p/qLmr0alC7j6+5F1xWlEzz76wi531oBD2lt6Ac4bbw5ztEpVqi74VQtY
b6R3EQ+DEuDSQlnqdutwd4zy7tUP4/o+WaWPCQLbP1ocBaYdGOnLz5O+c620NUfk9bIDtdB21aEJ
Np2eaBm/p2b+oyDmRuHbxaTL3lU0ewnyC/TTyY4lSywn7akPm8XeZ98goIYWjqBIrGDOkm02fC/a
7mB1+9tm1yZScHyCdhE9G8jFXI50dtyU6LkOIrjylP5g/PX/93lh/iwWTzn6vEd/wfkEXnj4UfSK
Vqk1H4bYyALDJ/K9V+38g6DjNBccRqP7kqHZdbRZoNRHWQ0ozq1IeQpgCkfCCSYp9nj5o9Qs60jj
xP7ctp32Ui+kCh1IYQZA6n/P/D49GSan9xEkfexIQSuKKw5R9JW6nlVBvW9YQC5ZWFNQ7mxNhfNZ
n8n/GZBxM97k1m5Sommzdja5sTG8/W/ttbMxyLgZzU0ynTGcKmvItkavbZq/7t9t5wakdUKyD/KK
LcYwuD/tn7H5O59Hwx9uS+R3rniTuzwbtMVGO3xyIAZufk+V512LLUT0YhIXLNZgKrg8La5dZETz
OQ5j+j3hyZZ6xd4xjmanIHdaO/Qe5EYAF/7g65DuF2eGsl87wnvq8Uv2oDe/4T3PPi/rz5qQifuP
99Q9+jDO5b43/JNTGFu94S+Jje4gkNT9xsqbgKeh2V7wlUo3ml9WQKhVcJ7+IespgjLVrS+mXvLO
YJ6BviZ4HtD2J78noTUcg/rDB9zW1dHy8Jp3x7Ftj/oIGpDqdzBs+kepDO8lDEfaB32zzNoU923k
1xY4xKa9brCnqlFlZNb8GrLw/wLApH1gNL5mO0PWRy7Nw9ZCE+iLXw3btDSC3Ipc6Ic20ZJ+u3up
0CCIoA0MQh8sJ5ebPC3briI2jFoVgJGPpPnz9vdXDhHYFlyhkebhRWBLV8484coxRoCV87IPs/aP
3nQCpu2m7P9pRzjUs6ttSIg3J8RsIsva6U5AnafMBzGWIue34pbRWgelFoE3Q3Qgxc+Nace0becm
6sZwaI7lso1VTGXX6RkPGQaATkBOioZdGdqrGZbZ9TG2dgmKN5u8efUJPMys+5LWx0yFOVxxPRfG
pHgjzvVSXzwYs3jQkLAwFI5g7ZyeD0ZafYtnRZKN+D5pXn36nbeHpP+zN1IUMBTPp7V9BvQCqCrx
EBRh4uX6Qw6oMWJf7yMz/eFmfVihXpbbG7P7dXs/r80Y7nwRsgPdfbWfjYYxUAL1fRQPWhCMxZ0U
7CKyQGEEGwwkzyj+yYRDaMy1ltrPeTR9M8hjVh/v/vnIwgGwLd4C14ojBTbeXDk11BKeUucP1/r6
G5//SIkDZn2ttpkNiGub3GdRkn1tsxx8Tr9jANckOkaAk7hiuGDIxHhkAXvvBDY6TduyXumGhZuV
7hZoIoAwHFS0aK0xJTfskdJhtAdXbD36ZJdZ3ac27r+aafvCJjd0M/B6jt1TzLUABcdHvfL+5Ehs
eQwvg3o55NBUMUrnIaPdn43lgBpcpfq6sgPPf58lXa5pohNtSs0pspBL05smUEGC1gyg6iwuVvg4
5Owuj5I1uA5jDZ8iV3ODApjVoVCs4opbQHX7I34GrOkqnZK3NZ3HTpvQ/AgOHm63n7yRHtp2CNy0
AJavZ5vb+3LFO8AgyH+JLxqi5RioN4yq9KdsjuIOckT9uPycvdYNM7R2sn7++7axtfn7yK2CAAgi
Ch+UcWdXUWI0aQHRWehqQH76ya8Vnm7lDsI4hDoDuPHAmCzMn33ejO0GnKMeiO2bbZXvZm1jqTIe
a9MleiSRXBTkNfI1Z5rN4FFozkSck5Ob0tcxn0MGkQZWq5Koq6bAewZouG5cN07lveahJ55OUW7l
39olQ49R+dlj3mEYVT23q+uCexsYNMisXXG5JUhLxlwHxXDflMG2wR+3130tgBPMO0gHC9A3sgaX
K+NbcADxOM9RUYMqSx/nZ6a3z8RMDm1qLEd0ZOwmUrzYubnnJb3/bQ8xLOxtxHI6stFSIqyoyxnV
XsE8bLw69luuuMnXdh3qAKjkIQI2Qf5+ObbSzfWOznyOIHcc1OkP3TrFd6rGfdx9QmMJfgfXIKAa
lzamrq843vDggB6czU8N6ezbC7S2186/Lz1ImwW5Kx/a8EhP5MdloKDNLH7MxfTZR634tqm1vYZ2
fvJB0S6aji6HUjdjmSxLPke29mMqDoaq/3N1OZCIFhUjNG7IlxRaGpnu9T5O6PhkdI9mdhr739hQ
Itf9jwn5ntHSrvN5AROVn4PIFlT/ii21thxCngM83HiBYE9Jc8Q1orHB4ZEd7zz6wg0Qix30w+2F
WJsodGSiRgI0iAnc1qWRpHCgTTeMPBqNV6N9Bd1wpwIfra01vDwRBA44/R9u4cwhk463NfQ8eQQe
Pi0c2afbI1grM+H5BH/8n1Y7Of3JwC46LWULilG3pd9mQFA3peVCYS9rzUAflmqLvDd/GJbC2cxT
1Wxo1bWvHfOJ4vysDBQsrABw+UKyDqonl3NZNSZHU7KxgL4EOTZ/CGi3vT3WldjrwoLkxNjYzxAt
hIW22/VdmGifYvJUIMQZA1o8zbpiQCvddEDano1I2oKpBjxcnNug90z6cOBfdWruXPvFK+LATndx
moY1f0sGvoP0Rdia2yztQb0dB7q9Tya2r8qo1lWIg5VjgVcM4mcPxVK0TEmz7ELD2sr0BjeiUT9R
tz4Mzrc2roDLLL/cnu219USULqg40fwO3vrL9cS+0m1qQcJm6KbQplsrGxVucOX0fagIgWsfakxX
CKPUB+ti4iJWSTQPzBHPpfaid7ViFVeGAf45weqAFw2IoaRhzGaPYKlHfYPlP8qgnr7dPUsXn5f2
ZM4qN3fLbAKuKAn7fV2qrta1349gy0aBAyH3FfajYxOzs9ofop6H+Y7cKYQkblXQo/37ebHfztyT
m3Mzaxt8PgHZkX6CQLNikVW/X5r/soFqWFPGoHNdvIB/X3JVgWxlF6HQLZiMPWAGibzAuoUU1cxS
kLenIfOCvHocmCKhv2oC7F/I5oMyCS/Xy0nizKxnXuDR1zXZvoJfBYN0/RsZa1TrER9C7dcB7l56
uXFIUmV2lkBGxQ7ToFJ1ha+tw/nnpfApGaySL742RyTZ1FX4O8cMtWMDAioo6qMh5XKKyskd9dko
EGAOIFnEP4p4Y20JkGiHFr3geLzqbHbTegFQzGZRNYXQo+xpuNzf/I+KDbJqroGGBFF0vRzClLK4
cOcF6QmbBFsfQfrdrsLBwxnKacIVAWcjfd9LrHFyBhYZLBy1IE8Vu1S4Gik1gaY31JsgFQ1mAVfs
gLOjjCehk7MSKxwnz4s5BI3ZhWb27NWPOZqqCqYo563cRBfmpOlCvhiSpHE842CHP/UfPdjBnd+Z
MRCh4RJGhv2qlaqcukkHMfMcDeVuofv0/faCrMQT6HDDaRNEKXgXSXt2mCo0vlYtFpwR7RGJQ/dQ
pF7/l7E0VgjyBi0NNE6Tx2Spne1StKkC1HV9JJFmw3tG0LQIknhpwQpfM2MmcjVz9pdOAgaO/tsD
VBmQloiOw2DHmoFk0Cs3HlN2/I3PQ5JMZO9xOck1wooQRJ8FnjHujMqK9dWwFTta/L7LHY0JOjNg
XO7oEfS4c+whMWN1OzZtu/zEjP3vjMFBhC7wgboMSpmztPWGzoOAUfuSaCd7c/vzayNAmh7vJHC3
A1cnOXXNsoeZTvUECubsiU1obUe4niFvxu7O+yCnILYytL8gNyq/jrsOAFUQxI8R1eutS7O9jn8Y
VyVkVnYU2AltrDhITIT83uWK+LzPKisFffpwckCQZeiq5JLKgBQuDLkBrenShAGI3c1eDJY1xab6
eNRJuwpxAhLcCHwgCywHDFMypN3ow0Rep1tuvzb257L/256/UX7QrTFIhjbgQxE2fRmMvNvwuNuW
98NuELEArUKQrRVoCOkyQAKq0rjXeCetnQPPa0PHVlR2V7YeXrS2YF4U/k0OWgx37Nk4Du7JaMzA
HLttVRtvNqQRbu/wlQVDWgvYZ8Qt6EuUB6LPo281ZeueqG2HhLZhyYb73RieziYUydH0hDSTFLpY
sQf9YT/3TtRpgpqaYakrKndrg0BiDm4MDU6gnJIsmJk/6xrJfNHLLdpCpvs9PUL3f78vOTJXq2Pb
n3L/ZPFwKDf91/vX4Pzz0mbKdHea+YDPz03IaBVmnqrKvTpBLrithVq3IEm7PPdtMsxNCW6YU0dp
SCnwe6peUJUF6a7qOl7PrQELafW6fMEz+/YUXQdHuGOh5wg+JJTP8EyQBmA0feXFKT7f5c/cgn5x
m/kT6BGdX5k3HjrIZhDrd8Z0blSaNWCM0XfcFf6JtXkIjrmwUnUGrB3ycwvSrA2F0XHfhoWl3CV5
mPXH7P6wFTUY0WYI8mzgaOWzwdK86HuU8E/c1ANbB3D47kQD1gXOGJRxxMZ9L98pZo3oaIzd0xzW
7POQfLq98tdx6uXnpRulsefFNiZ8vgL3SM4OqQ0uo2Oh6vdd2b9ojkPLv2DXALWfdMSzxDTL2aLx
CbqqRvZiVz9uD0P1fWkD10sFHCuye6cFPOntzrz/fYgXDRDGSPUgsXOFzoM0GW6ipYtPLnvLA5rf
/X67/Lw0PXmCLEY14fNgaBnHwFs25v3R6MUApAkqJ7u0lhEW0Bsxbsv7WwYwAIQNyDVgs6Jf7NKB
TMiU5ZU7xLjn9OBoFbriklvZpoIaEDEJ/gWqIukK8jJNjyvWafB/VRdUib2hdRX1gxmgOqQIFldt
AUMgblPUIuXHOnGyEkxkM8Jd/2c/frfNT5PxXVPBYdZ2LC7t/1qRExoGlB7mnsLK4tGNM/koR//G
kuM+wqGDb8dDQfKvDH0TmTnO8Wnj0DH0BhUR6foI/v2+5F15k9p66k0xGFDSIHk0l9+4ICxBdYrG
JADigFi43FRoJ9KKCV0Sp0r74aU/ss1tn7FyO5x/XhZTt3qrj+cCrpuwx9L+mdg/DU0RTa9NkZBO
BBISXPXAXlyOoC+HpjenJj6VaQ1ZLv05Abvt7VEIBy3F66hcgrMBCHJMlSN+wllewyjd1qhS3z+1
BbqCFjcJqUO2du3vXSPZgV3wTlpQ5EQFdx5KT7ifUTX9P9K+rLdxXen2FxHQPLxK8hBnsJNOujv9
IvRIkZpnib/+LjXw7WPTgon0xT7YOEA2VCZZJItVq9aS8wKT3dt00DEmnVhhC8VZD/z7ZnGqE0XY
uTqy/xmSa0Min7J+mGCIsBdjfE7KNjI7KKuN/pHEqgN+bdMvSoB/GT3QQSb5muGQcrZ0OLPZbZzN
sM/E/ez+ur1Ua96waEICBbccK/Jzt45pD8I4BHEi48jYQC+O7m5bWJkyNNYjHFnSpNftCn1sco1k
pXM0vTde72swtCXJV05YYJcKUyuDgSmIaS2UdC746y/9ruxTjzbF4Bz7R8/4ZKuEVFfWA9VTTBVg
ac61zllbe4TyhrsgN9Ujlv/Mi/LgjdAEqhQ3y183kjaQsxwvC6Pp3160y4EYbmdmXjU6x2ko56AQ
/D5NikPvOFGSTj+mcdTuMK9vhj1Go1Nsbi/Y2jDR1IkcHghRrun/aZHNIBdP3OMwFYfE2idPfrml
uf/xcwiaTUg/L+HXdX4YGGmr6UuY6fUd3fS9whdW5/D8+5Iz2OOEDEuM1WpAFZxOO7u9G7WTNh/K
ugpoXgVDv49VzCUr5/fFoJbNcHbyidYpedxgUOTo+J8BIxs/316cld10YUAKapAPm8hgwsDUz6GW
AraK5FRSsQDwRvz/19vWVjYUZHgAm1u0yNCIK4U43GniRHewoQg7OuRbzVT5zrXhgDvCQqHABHuE
nPIoiskr0U9JQJTmBFX8ZtMxsO1pq2fFNk3r7e3hrK3OuTXJJVIeex0eleRIDb2HlDfay2l6D/pY
xbSt2UFECEgp2L4WWbJLL8iLJNay2CbHqhF3fdU+MDSap5mqur42eUCXoj0Pdyx6dKRUZe2bo6AN
hmOwLIjRN3pEGgQC2WgAURxIK34AtDdSXAgY8B6XkVDEGdOstQjoa6wa2bYw9d8/vDJgRANlDRqy
gZW2lhk92ze9n7mstHL/SLPI9oNi3ujz7raJtTGcm5AW3y1qw2ZVgYzOc+KAWVnhWyufB2HN0oGP
OtE1D4omamL1pecdwfx315TVJs8TRX5wue+lWwHlOhS6EFotumXSe0kg9JyGBA8a3yKhb71VznPp
bE0f7V/f4vapVbZlrI3p3ODy97NVYaWYfMuEwe5rS7MQd4DCr1Y2CoSOcTShpg2CfXn7Uzz0K60r
QJMAihKy99OAmIpkwtoYUCSErDLqbMC5SUHUMPKxGE0Tbf4H4QL3sb/tVSt7EAx4iHMRcaA7Xe7w
w6svF7TT6WlqCjPsOy+ok2lfDb+IWS0Nc+L1tr214SxZ/KW5CMQF8tFS61M7ATKUQNv1Hjq5xt0/
fB5kCEunD05KmTMVRWE2WX0D1Tj399TxwFf8/LUFx3f/+75x6VFznOd0iKFKl1bDHDpzFbF42Gid
1Ya3B6IyJO2VsgB/RJ1jICgMdlmYZ2E7KEyskBSjfWgRZQasdlGlklzLEI7H3BYkH+VEt61bPeQp
xIsmM8o94yEr3CxAOSxCK1IdFCheJLqPTOyMJv7bQ/2bCZXPhbPfIT9KOKW9KYaYniyXtMfWTO1y
A5G+Z+ihg6s4s9MNig7VvTUhCPc6+2tGne5egL02qJrZ+KVBOvP2L1o7qM5/kHT/1SkVqVtiYnB5
bbU6CbrsFdzJlJ6MhewKUP9RKB5msnD38gQEkhUlc33Rtr3ijCsRTRaug43hY+XBfvEN8KLA1etP
E5r9A6sa2p07llWoezXd9qlfBUbJ3FD0/RDUTT5FWlvVEaM9i/CgtSLOWXaPwlKz9S1Vk9b1ioHB
GSR64FBZ0CnoQrvcBk3sU5M0c3yMu6oBLkLXn+PE/W2VpNi1c+NvWZM1QazTMtLc5s9Ainc0rNG9
cGf7CMH26e32gi1335UH4bm+4IwhdyPn2jvO0XUPpt8TBOae7Wx8yQQ7UjuNfL9SZLJWN+aZqeWA
O7tT9IE6Kel4cqpdE+HX9wQIvThVbM21U3IpGgAjAHgOQIyXRtxZaHRsRXxsCyO0s31ZqG4ulQUp
miDxZMfQaoiPQ38a5g33Pt9eEdX3l3vnbJq6JuVJ5uD72u+cR/aguLZUn5eeEbPmgPy0weeLGPn7
0KoUj7s1hzpfAMnBnZZrWu7p8XF07tts3nVWHKb8ObNUNBtr9y9a+pHdBYgVRY9loGfzVMS8yg0v
jo92/Ej8u1HnkdfrQZ2CnVhFh7FqCx6FRhfkfYE0vbTFzElDQtwiGFTy6CdoHKqeq24GJ72+MVxF
AXJ1BhdSwgU3CqplaQarOtN8nN3kCIKnDdTVN5UVf0lK8muk9e62r62awvMO1MegJ77KCLKh7gtm
aUiUtyw06YPRzhuDPmRMhddSGVr+frZYow0STFPAkJEdGLRFsu6utDuQlysug7UzxgcEFmB6IDCv
nq0VxJosf0CWWZDkrsr5I53tfTtTxRKtILkBhD2zIznE2OPNFPv9UoHxX5OUfR8Z2qt6w9+YuXgk
zAhLt92WrbntNG3XmfnX2wu35pBYNyiE4cZDrVq6Z6lNsgKlDzwI0iEoqjEgFVT0yFuGXGHx6bat
v6ln+Y44NyYNtnQmyMXNTnykhdNvM8uiiC3cXxX3+oMZD2xXV50TmjXTQmLq6GMrQAa195vl+IJH
BcbQlcEIzM3GnY3yF0vcL0TP773YQYgg2ofYMfLAnzPjwdZRcYeCBd92GbGDQQNvZYmOo5AgcAls
0flRjoAGdPgFfXHSNL6r2sa/z2doYvo5uJsgyeGHRdrG+0aLe0RhVvyUFBxUJrPu3/s0/16lU3Mv
gLaKwPvAd+NkeRAMTce7urDKp9kZ2k1cdEYI9ff4sUmzP1PPtj3r+zywx7wJNe4MT6Rrq7BJZ2hi
GiiSzUXb3Rk9qibAmlvzFOTZPRf+ECb+bIZljDImdTjdlBbN9+nAvs6kSyIoqOMHO+IHYrcmyNlM
jjF4FbdCWH4wtGOys0SOXl5zGv/YzBuj28t6dREAo6HhAEVVCeH+FQNqZSQ29fM8hcR4YNrPhXX6
+PfRdwblALzqcR1LNzGIo5JCpH56siDVdRSpAiRwdaLg5y+5a8dFIyDCMvmUbJPan6gBJiL7u1WG
49Y3tk78ensM1/t8sbI0g6DZDK1mMql6lo6xUc+wsqQ/mk8Tjxx+n1GEjBEhejB2IpghvguK4tuG
1xYHRGB4huEFu4AeL89LAF916D4J2MX2eB2bu49/HsgzAOmWd8wVfDbOCog7NWN24ni+8i1jPz78
fZyO6CzBwuO3yvmpmdqd8EwGBs/+xXqva0U6ZGV2Lj4vzU6azsXIfXwe3OPcYhHkxaLbA7i6R1AL
PRuAfL5CgqvTxwxpLye2Dm2jfZpGMJHbTakIV1ftQAsAQGyk8jwZo2egq6ItLGiIaG0Ttd7vbnhg
qsqrysZyl5zdvTkf3EJkJQibJ2gVDxD2YlWYDoqbd3VNANHDQMB4r8nkgFXjsFHXOTvVtcBN9KqV
isD1asPDV32cI6C9QpbtivyqhvYJ58RD3D0ElnjehoPx7cOLvsA/wdmIl8M17siMcY30HY5hj5zG
4RuY9fJecZeuzNKFieXvZ2tBPICAWl2QY5aFpQgqlZiy6vvSoWvNKK4zG98Hc+59+fETHWH2Uv8G
9O76yO04VMdMPyZHjSV9IDL3kXiNYoJktW8sLSqG6IR0UNFF3k5uTRNxa6BOjXPJmqB4U7tJsUVV
Nj54vYUyJR1ReffGLACAoArLnM/bQjOaXapxHtp6xX5qVadHJsshjitwUASk9lXNZlfBl/QTpSeU
OUBkt2kzehr8+id0vrpN3c/PLtEfRd2ErOgVD+fVRT2bEumqc7QpFnrK6MllycbykpCNP297/uqI
Fs4N1B3RIiVfc0bFiVMlBKUr58vsa2GX39voPRHVCxjTbptaHYyLiACpjUVGRhoMHS2WCzC8nGI+
v2W59QnaWtvbJlYOPA1g/f8zIVe2OcACdu8gM2snD37xmThhxv5lws5MSDcQi+uGj6UGF/BAtd3+
6pM+ckEfyr4yCKX/w3BwPaBMj+fuVfLfhexerHUthRYxJBeLgzH/6eI/t22sOsCZDelcqtCWaJtl
T3FHkCifoX8x/iibKmiH+8lUtZmtrs/SVo/MKQ4SObgx0IOHmAFbHCKGETW+jbmxrbX4H6YNYjjg
3ln4KxGMXB61UC/zwPOFN7unkx2d7mxwfpnu7va8rQ3l3Ih5aURQlljLuQisLQ3BMfujZdN3bUoU
8ZrKjLQ8hA2i0uqlrOi9zempFE/5P0QJy26EosOi8XFFJj0gO2dUE+qxQzXwcCb9Xp8GDiVz1eqv
HQBQa9VQVlx652QUkmUCXuhaAM85u8n+XOiKS/wqTFh0Ahzk5tHDrYMoc/H0sxu2GgmYt3ocZcPs
P5m+vqfMPLA5ibTRCv9h8QFCx43u+oC4SIuPwxRqlbGD+1B/d5JfsbtPPswlvYwGvcN4qKHKcNUR
mwAH1CVGg9sw3cUssowNrTb/MAoU83S03aJ1WCaJqWvdmiCJSY5txZO7GRJcO2eY4l3R1qrk7HIx
XiQSEFODvRT3NYIsZOGlCcs8SMl1JZhI9H7+lPq5HfQl/SoK9gkn9u9GILE2ebqK/W/VKipn6OFY
GhPkfFqBfnwIzHX6seqTDdV2vJgCu/7M400t7gWohm/P58pRCh2uRZ4cpDHwDskBbS+mZCh97RiX
f2gB5hgWByPa3k33vgaZ5W1jy215NaNg3lk6OpYtJd2msTZD+Y0XEMsqxvjeNZHGm9mQbRsd4qkW
4WCMdu2NlTsssLirkmtbOZYA4VkSopjXa1gUSIGbMaVcPw56F2rG16Z5iROiGOI1nGd5iYGv+W+N
4pqqjfIq8Vmr60fPeE6EEfTjwSi1gA5b7kY03iCI9tMft+f1r9dLEwusJ1IXS+0YGYBl6GfHSBcj
qZZltX20yrTeQGQRVO4mSTas7rR9rrVm1Of6WyryZgjcRrS7oeuKUIiu/e013hQ5rNSf/CppAr9y
+yDVnG5nNEnzPpht96loGhGY9Zw+jjU6ZHFLGS9GLYqtThFZa3MOR60n9tzMzvs01/l+cicj1LR+
2CIdlocuSJ2yqMxYuXEaLdkSkU6btkZ/eAB2JBpOOEqOsSDOp75xQUGoVyqg58oxezE/y9/P5od2
ppa0VmcfIT8ctfo2KUMHZIfIvt1eiBUXw2NyIR1ELgkvS2k3Zb3ll1Oje0fb25f6fYnXQLK9bWJl
KBcmpHC+QkicZyVMIKFjAhg0HZL5jvz6ByPYJAClA++A6b+cLy6qFDreg3f00k+Wvud1WKZwjUSx
WVbOA2Bg/2dGChS6OhG9lsFMZucRsqW6+TsZo6k+VtUc5PU7OAhvj+u6FI6C5rlFaaNkBiFlW3be
Mc78UHRe6HIAfmO26fwyiPN7Y96ayFEb+o8p3/TOxwMjUF7gHw+PRYDIJPeYapdWBsm8Y83s+6l2
7mPWvo6eCpy9dgZZUIoEizTgF9dtbUkzW6lL0AKY1mXoTyCLbAOS4B4hZeAk3430UFh2oNTDXPP+
c7PGpdfkkMtt0rHxjm75OjQ7noS+qrFZZUJyTCYYYb2o0bBHy5/mnP4YJraZctUjZm2TnY9Eckyo
k5auTjGB5vSlzPb1kizXdqO5ue2Oa6NBcxIelkBJgXlFug9dht6xajbcI1h4gsp4Gdhr5qmIBdfG
YgL3o4GDADLY8l7WcIy7yQQkpjWYm2L2Q1MYYZV/b5liNNaqJTAegUwWwSQI7y7X3y7NvuAaRbsV
JCu3E/fcsBJieDNzH+2wDmu+uhYj21jX5qCb2Li1ofa150Xt7yBymdAAAwD7DSHmYWRFfVfQqgp7
0+Wbyk7SA2+y4uAwwDRGYhmhAL/2u+2UU+jUlRYACTxG/dQ6W157NnQMtLGgQWnz5qUbhPObZ2V9
P9mZt8UTMd22lYUMhQuqzraPvYeEkTmyPdZseelOT7rg7G72Oe6mtmdP3Yx2AHRJlUHVOuSRN/2H
KcKWDC7QUssioXVY7tGhbmLRLDbRIGoLRAl/0q7eWpB3Q+HmtsutrBG8AECwJbZdYBSXa2Q0LhYJ
kr8nU/9RZIeS/WyGyO1UsKaVZ9PfKE9fonRosEr7VOsbmlsCEl+jMUexn6C5VgUnWh0J1KaXrkuQ
d8hVbqFnjeakM5SkUF4LHK3ae7x4M12yJ5WqSXVlo2I4/7MlDceYa5Y2OWxlg+EHfk3jsJpJHBl2
LBS7aCX+/0sb9n+bSFogSzREEILtWo9v4F632ofGMYO+PVTiecy3H/aGBc+8SA2APRUl2EtvKNNp
dBDhOceBQzMm3+fld7h6MOovt+2suAN6z4AOgC+gzi3nUADhazhvLeco7DJM9G+o5ClCiTULS0/N
gm8Ej4DsDbndcz731DsmYdMnga98KK24ABKOYIsDxOGv+s3lVOVxD2xImeDuBkorjXi617x/WI1z
E4vHn0Wppg8JaWsx0erPKbQwtTDmD/Trx5cCsnFoxAS323VCw874bAmuod3AfiHxiSvcd20d0Mq9
IF3wv6sIeDQYLruhhfuCJdZJwXwxK1Z6uUWkt84FJk26ZYamczkQNvEROlVhNQy/cKDela0XmAke
FE3VKVZFZU/akN2Qa5AQBUiDZP2T2Vi7gvZ7aqAYH/uHsusUlak1P3MRuOH6RFQAj750Aq7x1gZz
IIBCaLonv4ce5B4KPIjKxLKGZ36WkHZwc22BS/uPpv6SdS+lp8BVrbnBAvZY8uY4m+W8lsUZMM41
i49sqr9xgmqk57L9bU9eK75Y0GUBXywAlWBWktLaINVqReH4qLF5QofUFRS+9igVOgmouvieNOWh
zeAajO9iHaQbs3/nkG7Tu/GXLLN2t3/M6oBRk/ibv71WtxsLUxvMMgMoItHBscWzL22r6rNbW7eF
FhfaXziBcLVerhvpmppahQFPtBcy1Kre1r01BYLoiiBh1RB6L5ErBlgHb9lLQ0k3VR4DadWxc/PH
Xje3epo9OUL1lDWM5UST9zIEm/4zJK+gpen0L/7RH0x2X1fc2Roey3bZGH9BfldsNSBKOGnMx8kk
9VbMZnzX9UO1EbHtbIukbTaeXbeR0Ic66KsUT2LL/mkCNLPL5poeCuH2URcDsEOMON+gaw5KCvlU
7lzqeWMALmjYqhz/3R5LF3Jqfh4lbQnEDQLqXeZqbFPNfRM0XdZEtQF696zWIe2ZAcVT+MNwn7GJ
3fmdP5VB4wFz4cbQTQGqswkHNtvboiqLQ0dNf2sxMW+nesrAl2IXAZnQRd6CX2WXljggKW/HvZZw
N0BFWbx5s4vIdRjT3dQwe891PQ4dDfCdse20F8tFxluglAjuwcCttPlJiynkQWzxluO/emoHv9gI
V4hdm1vvrpP9EKnlbo2JOBAO5g+Wlu8yPHI3pDbzIyu8ejeOUxaa9VgEU2VC5khQFPZnTsBPlc1h
BnqxwOvp/AIxxSSoMtqETcXjyHEF/oC09gZC3n0E6dvyzS6SJur1Uot6p8x26JyzQojLTyE6q7on
NFU7O4gNOpve0+gezMRTxBo00jhD9eqn3qgHAo6/QRIlN8Kx650QxSsgqNoKGX7K6KObViyq2SSC
Cd1aQWaK3/XsClz6urYZS6NGh1bTBUWK9wOwmP3TUJTaxprmLJrNJNsYuTXctyPT0erbD/iR8be+
cYy3mA/6wW/c0Q/nlAzfu4LqdlQQE30+UHvyu7QIdATvW2gz/cmHYQpAxZz/oT35boxN8SgyvF86
v2Av/Uw4qNrHMQTc0w1Lq9NC9HykXz1/m+iHMf40FZ5/Skju7ITdxfits3tfFXYfUVqjewVCSV1U
9sJ+SAuWP+aJJsKhr/xgbqsuMoq8eksMtz4JL4MzwpWKO/DTs0AbJw05DIZXio4+FZc0BgBbg6tv
NaYB39+k71bW/XGbJn/y+t4MUZQw/lg19bZWTukOLBrjg89NL+qharCdrLKKsq6YA7C+tsesRpsF
MWi1Lep2OLAiS6HyJ9pi47Q9iVzcxPetPToHFMww0ClnUaZlv8cm7nfDmLBnwhkLoflN3wxn1LvA
5wNqt5QO2p1bpvMur5o6MKmeHHRO/L2hdXboiiSByJLu7cpWn6JSH4dNXTUWMLptHIpiTO6Y2Va7
QfwZeiNM4LctSmyRCeIgRdixcsCDuQ+dX2g0WlLz0pnoCjduDNHyU2NtABmxNrfvj5Uj9+Lz0kmo
9eDW1+KG48EUA8nPn7in3RmmpriXVw7cCzPSFRInQ9uNtOOnVgRe/K1i26TaxrEixlRZkWIYNmO1
/LjmJ0EOdnVHrNey3Tjax2+pi7FIYYxuJW7V+VgRBtrcqgbQwHpofUX0t5YxhJUFGAbhWmTvpHUv
W+BJNUvnp7nSM+wA6C4YDBk0cBbNj32JFCw2TAq2gNzKQ97nWmRNPo9ymqrQV+se+L9fIrkIVDUJ
LRP8EjeOzHlDNMVQVd+XfKNLEgCWXI2fjHnjRKAnu+3hK3E0OgIBxNHwDESSXFqucUyJwUcs19Q+
5+mj0b/E6clkd5DQUTjG6kDOLC177Sy+BeGM3op64CeL/AY4QHyYMGfBop59f3H/s+83OXHQz4pN
5DcgVIktKw1THJi3p2slNw4jKFctmrx4dEqrPQ8EhAcDVjvPcH1NYUJ+iD7eLE0DLR2CPv/VqlpD
V1ZoQUDai6yrds20qo2DOzplGR9Lp1wEzPs6aItki//4Txl3D06jEmxdJkoO/5ZmiIWmEltLThhO
tDcbCtWhYz35e7NGI1o5tfuyiRH4GKp80YpXLIx1S08EYpIrCZdyNr0S9ErxMaERLp5K1TC0+n1U
UIEhNhbWaSmZ2zfcKDhDK0luQda80Z/buVBlOVZuiYUoDc9CFJdQZJc82y0gi+K3zDmm2U4DYTDf
kPHjNYoLE5Jzo8ciJfYME3259QojMCAwXHy4rQfJThcvN7wIwBuCF8DlDsoQJ+tmwrCDQO16aLji
Db2yFFjgpR9l6T6GK19+fjDw1ptTG3vHC53I+XBPFX490DFo1kXvPBDJ0kFJNF1UuSdw8eRtMLoo
ms6vtzf/2gDw8EJPGMAhGIM0P7lOEieZkT5tadgkYJ1SHC6q70t+NOlV1+LgYSf3C7e2E1H40MpB
Anww0thwVJBay9nfijag7GDA8Fa2f2D+Z3CBcDGFnYvqc/fzH6bqzJY0VYjn7cIXLTtN29n6pGkv
tz+/OhQUT3D5I/V3hf+ZPOJ5zlzy05C5z2gBwb8tVm6R3YoK1ZGvsiW5LStMpxrxRDuZ6MkPJ8q/
ikEDYK9zstBICzuAAM+X28NbOVBclEQR2Cz5hCtQENFmanYz56ekALFr/DCz8sDi99tG1rxt6SGF
1g6OLTjF5XaMXXPWBgRFJ8t/svMgU7VRLfMiXSMgaEdzCK4uIKLlPJDhM5MjD8WhsuQGE96QnfZT
j8dN7H8crXVhSNr43sA8L6uw8U39l+d9LYgVxM2rrVJaWvGDCzNS+AwZDb1gBQIxJr6VaOKpWjdA
8SGw6XNrfL+9NisOcGFL2j7Eg2hUqhv81FcnM94N1YmNu38wASTo327EpdntcvmtJOkso8Lyp+xr
Z204oktN4carHgCUlr9U0ADSlIIle86dAq8B7NI0m8Frl/PkFQLNyUvdMijNm5WmSKGuPQtArbvQ
xiJ4cUBcfDkoknHa2ckAphGE/z6iJJBQ/PZacjCKMrKT5I/RapsJpZAgdv3NEGu/UytW/IiVtbv4
DdJ5UUCHFky/qEoN+uCETeFtwKH8jBf8P7x9LwwtDnsW8IpWcC8uNfSXeM5D1iF6Eq1HNrfdZOWU
QE88OohQYEEeVe7tLtos70RnJSdoXEIURaX6o/q85OiuM0+Uxg7KhV6k40r98Q+/HpEM4KjwQyhC
Xk6R7veNZlDwOOQQdkNnHXsYqU8UD5sVN1+Itv4zIo2hh76OPo59ctLqk2l+TxxzZxh5qBufbg9m
1bHwClhqREtSS7JTJnNut4sd372bux1SK8jWqDAWawsCVCVWGng8pIAlIy7zoDJbp2j0Mf+gdE81
Rcvd2iCQIFn4VBAxWzKieoT8Z5txDwtebMos8ssNZFNvz9PqEM5MSIueFLnIugwm/HpDaeRGtz+/
PgJEsktPHTAB0rZDJs6o6IwouXLAmwrpiLnb5KUiV7M8S6TL0wf45D8j0ulcahlE9hxEAHiW2+1J
YwdCHki1T7Pvff2jGxQILNWYlp9zdpR0ad1STmGu1F7jhIH5YmereNjXl+W/IcnxRlFOeaqh4Awp
27vU3RHFsihmTMZq5EQUXjlgWSZbj2Yy7Wc27Wut33hZ/9ha+UszWlukyxWbf1mIGwslV3+qGljn
dkphlnyjZh/w+OQbJ16Mu6mtAyB4/7+cz5B82x/n3tFyTCKdya4kIgE3iRGjgbFXPNYUHmEsq3nm
EWMfT7g/Ycgpf8XJswNm/mLa3x7M2sF55uQyit+lht40eoLkLd0wtq+rR78OalX9ftXvgKNfat/Q
IJe1gDllzHEnvBUIFBLilEfdP/S0LZIl/1mQbnydmMj+A2R1cssqGN/RxhHcnijVEKQjx5mb1PMI
nKxLj8V+UDFmr671QkoJcQLcK7IuSeMWyD07BLAgywrY9FzPX4pY0X+2/MSrfXJmY/kNZ/5Eszzv
Jg9c+7pfhsXwW9ivbb/VBBqh/9yeLJUlaTVMt6WjXVLE6eOmE01QgQTA0IeQo0zTJmJ729r60vxv
7qSl8XnnmLTF3BF370DThSnOl+XX3po36SIAutfOdOLhIa0/8PiHxz+XoDIf0p+3h7FqBtoRyGku
VK6OdK7Ufe/VrpiQZc7905iU9yUzgpqIkKeW4m2zuj6gf1/az8HZJ+dpyiGfs6732akZc4H6v9E9
DB2K5VbaV/dDQ1EyQ2uXYhpXl+mv1BOq59dpwLTsLK6hfH7yEgGlwpmMgVWoXryrRvCWBlgQzcXQ
lb308SlDPzwSXOxk1T84NPqKQRHOrm7UMwOSM6DtuHR4Y7ATo+5+YQtMfeeTndDNbWdYHwfauEDW
uDzeJGdgWdaA7gTHDR+3GgqcKppT1feXv5+dBQ0TVjnHuFvSz9A+c1U8Maufh3oBSNUWjTg5R98m
bsdAEo3aUPrF6nYIz/5hes6+L+UbJhQd047gWZuKkA7PGMf/3/el6TemtnK8pOYnb4z8fKN6cq1u
dXA1L5xHQLzLcjjCHtwSjD3I8opfhj2HUwF8lvOlEJpinla9FYE+HhMWZOK05YecLbPfmrRCAI1r
UXcCwDvQqa6H9qjiIFkbDxAi6AUDAA0ZeCl2rfppjNN8RFYWwuvIMeXgiBF21LeG4hbW1wZkgr9J
Q+oXLRiyRK3Jq8qg03JyJcMuiYtX0qJXaiA8B9kasA8lVD/SZIiKZDdmIur9Oahz9zGNpx0I5nau
ighuzdEtiAoDmoycNM6FywmmFHnJwkNFbR73792oiM5UX5fc3CzqZhhiXAndV3OOTFVL1tpknv94
ycutmVQNTWdk7ZJt0UZzAZ7y99sbac0zFjo/FGWQ4gTdw+X8CG/Ox7FGzOGnVlC9uvd9Hk6NCvm4
HLryDb1wk0NJHhjuK06JtNSmrnOxn2KaBr391KGFM92P5Uvl+yA4UBWbVpflzJx0BzROM81gd+Mn
nb3hAap3L7cnbe0dhcwzsBRQH4U+y7Ju57s2cZyUxR49Cc08mv04R0k8z0FrjoeqsyIfGUka9+/9
oPK3tbgADGI4mLCJkeOQDI9EI9zXQe2H23Wbj1NklsZ2Mty9YXSfmtHf3B6nypx0Ogkjn7yqgLkE
0OpqnLapQyJUfSB9Ox+Bs4tum1vzRfCOAKkMEmSUX5ZlPZvWdKhAVSoYmFcN/l6bKfCjKeoVJLB7
lULX2s5CmQqSBj6QnldyBow0o90NLVhSnWiodyCoAhLo9mgUJmTOUK3yLadzF37U4l0vP7f05+T/
um1imRB5Wy18SQsbP6Ck8mHbpXZu+xTVqrm+T9uviUqFaG0IKAgjhbOwtKDv4nJBJpbk1LNZeipq
vA+s6d7SXypPBQ5dGwWKLGBphS1Q2kiHKLwMWSIvTaFq/qOgX6cP01IvoebZ96VTtKgIh7+CgAuK
iQAPpY0imb3mtuffX8Z35rYZ2Kpj08b3W/8TsIVa8kfTfjqp4nGomqVlrc6soDvTg0hfkZ7G9jg/
2J1iEGsn9PkgpK1O+5TnKN5hEN3DCOWImv/OIIxA+3u0plRE9VpXzZnkWWSuBtfoYG7qQ4iJlPGL
Pe+UaQ2VFekegOzZrMfd4llWG/D2PbG8QABCm37++D48nzzpEnXcPmlYi9F41Z8Ggjijirz9Wp/x
0oflw6TQFuxgmaWn1PX33XCf+vckviPxW8l+cW0Kh+Kla36a/l2vb02dHAbVJlJM5V8CtzP3010m
uozjB8RVOE8RTfZUoIv67h8m0lvk1VEQBeBZqrcmmWuQ0SiBrrJ3FuAois+v3Wfg3/zv81IwmLd+
UxuAbJ7QLcTtbfq7STexvmPJ+0eHAbQdeHGBR1pYqOTuyGT2s3wQKOviTR1YyHAOijD7ejXQiovC
MATiwMCJV+jlYYDzZnITr8tO6MMMRvYV1EiNdpgylcrk9QUAnXuQgcEQUGNX0WE5c9TpXNDjVdX7
ML805sGwFQfPmgko3oOnAqkO5B6l09MCEnLUmoGdCtKhMwBilop08PXBiSf6mQHp4BytuTDLAgbK
vAuAR+iUPXYrFpAwAXsBMC82aP6k1eC6N3QiyfPT/Vy9NePrbWdamSBAOFAxASQFr0SZNwS52dGv
CcFaZ23QkQKUlVngF6pK6fUFAIcCK42DtAwoPOSSjUNrR6R2kqEQ/ZzHG4CxnzP2PCFQz9uD1X34
/X5pTTqZSeE0duPBWrq3n5iqO39lQUwIRSzYEADB0cR5uT0mw8+nmrLqRLgXTC9eNyr2n8qA9PPR
4QC8YQcDHo9AKDj1m9trvrK/LwYgXSgFmVxNVPh+UX2d7MOYh9104Panj1uB/hD6KIEeROumtDMY
n7raL3l9QtxS7Qfz/5H2XT1y60q3v0iAcniVOk5o98w4vwiOyhIlkVT49XfRH85xN4e3ifHZxvaL
AVUXWSwWK6x1HLJDRQ63haiWCs9uOEP8hQBP2gsyWKkVFQE5ez/66KNrf7j9ecXpwM//+3lpJ9hU
mN1s+eRMap50Y9KwTZiuyT8I8RFlg0QDbW3y7RsExloQtyTngN0NeRQzzGkWiybAU2oC1B4bvbN4
4P2ZUb+4YbugKIy8s7tzMCzzoSpq/sUtSvbBnfpoc1sf1Z4AuMkGM7aJtlJ5eLYhveeVRUXOXXV/
to03l8XQXnLxdWHcF4o0/lr7XoWvU+9uKEjsmCQepjePA0AIAD3Bu4v+KSCTXwupLHDrNQRb0mUz
OjGPy3LuMMGiY4VUrBQK/FgjeF/0gMlsgZ6xpEEATIWzaz6R9ly9fSOuPi8FJAYuXmOs8fkU54Oc
dW5KYVLoIEBuEQONtmBzv14kQNYEQT873ZkbmMbp0a7uoZq4iVaLaiIrpSQPQLrImApR0hXomWXj
OeXanWFzcQVYc4sXyQTQjtuGK3b1+sEr+mz+ihHbdWFaKaJQnjoQU5GP/TCj0zCKbe9dat4bxtkx
aDItP25LVCoWiWoFHtguxo6vJfZj29JsdbH1cxODeGTp3hmNxg8rjexChrR44Bczu0bIKIafQG/f
0PDXbSUU14nIhqHBBwSE6FqW7CA0/LaqwWR1tsnDuj4bLdsXrDuY06jZH5Uml4Kkox80ZWigVxMw
aklRYZZt1gW+iu0At42AwvIxCY4Y4no7eFATTJkK6Fj7ixnsqHN0df1QisXycOQRuqPM+xpZAMjk
M56mHJxf0YtbAlXd/06DPl6n7e1NUazVlRxprTCPGTVshBzXn+Ku/tLrAOdev3YQUQvyMkwxC0hL
6Wpss2JBKxQoYSK7x0kJE5LZ8ThaCRr9Ymd4Oz7HtTjJI6N6mFYtAWptVX0avMco3Y75vnU3t1dN
gRAk3gmoWYluAsAlSBZAu9E1ezsHgqYFJP4B46XNzgIRBSUf5uBzAMzwqn2fkvntlg2xCCYFQha6
J6UzWqHzB+ldkp0x2Nl8mcv/8fPCWC4c22qzJuqjCjin1ZgUtphV1XhosduS67xSQPIBo2dWUTQA
4RDzbPXG7/ZG8cnMMXq8TZPbW6Q8ox6mGDBviJqC3NSMKKYq6wJYnXVjPltGlB+BRzgerfYfiqSw
hQtJknN2gg4zpIIuJBwAfpXURBPJKI8oHI0HtAlAZ8hvIgcgicybAKA6/DDnfUE0tqxaKDwZkYAG
u+Br0MllGrrcrQDlPWf8C6XdtnKie1i+JrBUaXEpRvIDtJlcunKBGG7YX3jhvizsX04HupRM3JII
XgHld22+aeCNA2tpcc66+2U4zPvbFqXyZKBhDwFMB7AhrNX150fmlF3nePm5DQTaor0ZymhTdndd
XhwtR3MbK3flrzAZU981OxK1XYBW1bXa5pn3CUQcMZ/cX7d1Uu0KUupgHrYQLAeydwZ4gNXVAcRw
everNDWnXf11rBe6btGzJFeowow4GDtGS/Lib0b+aLwdt19Ay/79vnR52TNt8e5CX7VLn6Ng2AM0
IwGigMYrqrbiUor0dgT1X9i7JrTwuvc7I//kBxoBKsMCNi3oV1F3Qge+ZFiFWXA+djgagY1R7AFo
3GnzTM35WEbGNjdKXZJFtS3AlvGQyUFaDZHStSFPbUScIMU5QbgWnxiekreNSqUPuLjwZSAKgZ9Z
0sdszNotMDlwnumdzx9DILRj0CPaFD9vy1FtDJyiCMTFpSJ38XhsrV1m95ATNmXss/xgG+Qx9HRA
tsr1AtczqJJFjkLmnjIAjDPMPdaLPFQ8jAvmaxZMLQAMcYAIgOuSQWS7CJ1WxJqBXjbk2xAU4KUO
vFgVTiJBIbC+xCNCbhRai7AMlnCG7xqMTTmlMXOf2JRvgA+g0UUtCbEemFoQHMs9PdlohWNIF8R7
4LIJmpjHFcAUZl9zvevE2Nc2vLp1lYUBxGQT6g7oferR392N4z6cP962MmGtcsgCyk/UaAUi26su
HAJ6P3teqQhgY+ocvGnnWg8YMvMZXvxJOmhuewUJDYKJC3nSLdalAIEGWER2XhAot2hUcYYdBlbb
uNjVwDHbFOj16/4hw3AlVD6yfp+XOfoxz06dkHpj6JjOVUc1AJy9AMTxkeGVXI4FYC7H6sADEEWP
BV82bX+fhzqSaZ0QYTMX4Ss3F7+sAc9wXvv3PBhAxXQMFt3jX3VWkUZEizLGy0NEAtdCnMiepyrA
47Lzv1D+vLiH2+amVCIKMPSJHAOYNyTDZpFjdxEIo87MKd6xeTmydjpzsJPcFqMYwEIKAwzGApcd
zzNfWixjsfsQpJSQQ4wRXM/pXdanO8eozqs3J8siqnlu0nEWg2gjYem08eu3g51d/wbpZvXtwis7
r8/PRrQLzfuF6wq8qpvoUknpLOWuV0SDAyX5dF92Xwy33QWrvwF/SOyaGsenMozQMvHYgH0jRJSe
hGwmAZnSAGE6PazVMTje3jCVXQCmESSXgJV53dImbtsQua3s3FrN0zT7j4Y9PY2YmLgtRqkFXgLA
xzKR5ZLn8voVYbmFpkNQQyzjriqN4Lc9eIXupalyqkAwE6TTvmi4kHYedCMzcA0QSw8uQrbO2rfk
GNV5nAF8LPemjde9ME8XZ6nujEuhkjUY1G6oTa38HApUqzZH+9+XPk+T3NTZgmqzkOkSCsJNoMH4
2kmMTdoCagSNPVPYPeYGSmZRVyRFxH68fbcu5ERSpRpz9itzOAbNQLSyyWZrk+tQGZTXkeBqRyrd
ApTZ650y5tQe1/w8m/49WclL2oTvWmbEJs/OGN5/D8Ja9Ir656piG6Pst7c1VK4kMt8IXnCo0LR3
vZJmyJfUrFKxZ/kJtccz+I/3aej8ywUFGM1AdCGiwCK7Qwwmz+iBnUBlTBaUuX7P9FdAdIlJhTKw
auARoOcLJXP57ujKjLv2UGO0wga5qGcc13Hag+xd4yoUdg4xPriqEe4Bz1M6XBnAqRrHxpoVc4Bi
9gxgHz/JjKeM/Xzz5gDoBOg9YK4DV7ncYcBJPhUdBZ+ZPZTHjDt7anmJPfqaKovCJyHoRg8AsEHA
teBJNtBYLuAWAHdxNsJDlu91pXnlrvz9vIzWZ+dzSe0Fzy9iABBuoYBa/MFtS3M96KRI10OL/tas
qMBiN3ojIpMoNpAAW1pdDKTKTAI7Hwii4KNAq4Q8ym0MgDqbkXU9l+xTZNS7nqdJ7ZJN6a0xB+yh
Vb1Ydh+7xdNtW1BctVdypbgl66LJ8yg2ycM0Xd7lgIb7kHbHdgXSXK67PlQW4UA5gCLA0l+9MBc+
r0bPJ+Mdyj1f66ZNxmL68HZ90OCKMSv8jWlq6RAx6k+274JbzaKfBzZsTTS8Rd/RV74xas2kreK8
BphJEy9m5OEC+bz2wdChN7zPwM+IKD8EGVe6XRnG7NZ/KCELJ+qj6RND/hiyu/ambuYiF98hldEs
47ZarQNDM03Ue9vba/cnDy29ma7kSDdt61NGusxB1+liPKaGl4B5fTeb477on4H9snesOnFTlnBM
eaHsdBhDksydbgxA+IVbv0LyG7QEzxVw+nA7Uid2aZc0FSrm8321forSKa5MQEGtz7dVF5rdkCn3
jpWj1aDlCoFN4I/IFJyysExmRh/ZYO+9bjr7VJMoVByFAFEGsIDgHF/T9E1t2dOWYIYaFrapyLgZ
dQ9gjQRZJdaXDndohGCmeEQTc+zTX/+wZmhrQJsa4Fnx8rm2yqVyyIQsT3a2WsAkbhbQoVibqHrf
T/vpHxq9UAz4K0soe/FGJFME7kAHVG7pss2c+6B+cWdNplvhCSEC6VQQHyGYkGtDs43SQx55eIZO
91a5q6tHYKu77wJdEUq5LxdypGUzmJW5qShzOtHTSkBJ8P32tuj0kJYKtOAd4M7w/aHYBvZh8BMg
8vJf0dvRjsTMB/4XrWUoakk3Y28MBoihGrxs/CA7hEv6kczuh4K7NJ4W6h5LwPZpLmOVanjigGUR
VyQ2SxI5mW1IghkBbOS12SlcomyTw2cJPNo+Kfka7aKp6n7fXk9FBBDgPolAxAtYp1fR0jC69gjG
FggFgRwZvqO0+D3NNHeJUggSSEjlI2bHX9f2PVpgZwFaa3Y2x+80MuJy/gAgJM3yqSwPaEFiLg3J
L1xb10K8dqb+uOB5k5ZjPHsk1r2flPuDB61AjUKYLAcxbRiMBhoM83MXB/N9Ed27PSotn94eVyLL
gmZD4E2jWUR+WwQdxjK6ssXbwvxSDnd5//aBIyQD/gqQMU/hbNxpNRukH/yfRbDNmsSpAHYT23Uy
e5vb1qXcEzhPFNqhEUA7rveEVfUYMZrhRW3cGdsw1LwpVHaFoXD4d9S/Xhe/KPgnWNuHxrveBzzO
QjAPA8CgBzalurEpVTR0IUmufIFI3KFZhwq+GNlbxyfe0ARUtHHtvb37M8B0M3DoUPkCo5ocHixm
6vMFV0GYgZ0JQPvhfb5arSYuVgUEF1Lk27Px6og1Im8ThPUX2+GnjnkH2/Vesio8IPZMournbUtQ
bZWPYpJIQoV4Mkmns7dpPyy+oGeh+yancWYnjqtZO9UmYYoOmUMHVZFXlOL+2lVo9EL/g83W2DJP
jYV4Khjj0NreVkYlCFUE1EX+MBbKsQE36qmcOwhKPXKXdlka566xB6TsJuvWfyiM4doWqQ4YBXg9
JOeZRT4H/AHGRjvLTkDUFrwdWVWUWf8KENpeRB8Rxhc8bmK4ffIA3QxAZv4PbgASgKvlotscBAJS
RmglWWp0mYvJ1xLY1mYba4xLsR9oE0A3n+ApwiivpEHmrZSGXPSx50sdUxzRzg6SIOO/hvHb7a1X
PWXRVCleRjBnVJClA9qsZcVSH3XElKcP4dD98nqW5ICgx7DjIcvWMx/Ku4i4W9px3XNdfFuK4y9l
y17Ir+fCzTrIXlFuceaHBn1+k3lPjWnbel/6oUicSeMpFB4cIpFCFqNuIgN7bRw1ciBRViP12heA
r1/2s1kmt1dU4RkAxQjbQNodayofprGdojlKB0zqBV6CoCd2J29TR7p6qVIMhjUEJSaiHTmHjJrg
XJjVijSX499ZzErCMD3kbqSJs1XrheoFMu6CERM0ttfrhQYNvzMECKcTHMYMiO+aKEfhuXHXoQf6
T+Lp1bOk6TkZYZUoiFRN4vX7lB8AFsb9MO6AHtN4OuQLRdATIimI9znecxiElo6u0/SjObZOhedq
lyxlhYo2AFjsQ5BnhyHY3jYF5eHCrIiYSEdZ7hVyZUfToS+jvjqbXRYbIArL6yjOuQW3NMU2QPAj
Bn6TX42nex79GXaXjxZKwyLZEaGmKh9rJCWDfLQxQ4hes+AeTU91nA+De0/reY6R7mk2vkNClKO6
LkmRXwTDBKti7k3LXeg3QJ/z24e0GMohpnlQPgOXZMSwsx9t+y78lQcLuWOTO28J4ldNwKgybNHq
LSDX4GXliKG1Q+aFI6lw61XvO3dBL5OLa6LTNTKp8icYEPuvIDlo8KuOLID6qs69H81xZxbHsS8e
ArwkOxD38gMyog/D1G5m0GVYWbczvPo4gmPtto2oDhi6qJAUF/hymFe7PmB+22ccmDwNUAvofsqN
Q/4PBUCA9P6VYF9LCGbCVhZAQt3Fo3nPdKwyqg1DBIRwMsR/eBVdf98ZeqfGcWvOrFnvhvp9CDiI
zP7xD8uE54OLrnJgZ8jgWMSyq8YJ0+bscYHEs6l1fS4qRwS87f8KkO7conednFQQgC6UHavZdlrA
joHT8ht1m7tpMJt4aYx8c1stVYUY2QUMQQoyJRTpJH80owe5D8uoBixslzhllGQ+QKeqX17RxjS4
A6NyxN/5fr0L+p8FWn1ui1dt3aV0yfhYzVvPSwMMnJGHdIi2jZPtwlHXbCFiYdkXAYUaVQwkeUGu
Jn7FRUCGvscQrARZgxzKGLusPYBh9JjmPXBCavs4IS9Qicq3G96tNv/ULvZ9OJePHct+3dZWFVaF
oeiRFoOhcI3Xv4OCbJg1VQtD7TEk7EYD2RoZJVsAorE4z5xOc7QVqwsQfgH1itYp3G/SG8FoG4eO
UdeizNsm6N1LiuDZ4u/frBTcOzIegloZjls63ZHZNvMy4wIdSzQcoU8vpj7YYsFgHYMF8rYsha+6
kiUpBEZkr0nTsDpbzc6N4spObn9fcQahBlA2RI4VRHxSLOowDNp5M0YFS+e5sLxtSh5o/buvH1nz
FTSYGmmWIvy8FCfHAikb0CSdQlxoP1ngseyPFhBd8/rRM0EvPT8WC0hOvpGQxcvyQrPnZZ43LUh3
p288/d36OyP6fVt/5fr+1V9O0jnMWTlGfevzzHfrk8WPtz+vWd4/vujyHDog4xmMqgakiJFE6xMN
QZb0xLvnLP1Ym19vC1PAAyFivFBGMpagtUbuRwWkFZgjXz8P2T1ZvprGLxLejymNjfS+7sY4pXbS
le9qekR5Jm5dTbyvOoOXv0Is+YXOvYXwBVd7fTbGF0biOotXHXSGwq1AUZES8kXJORDLfiFiCXwQ
yI7YtcpjW281dp5ZH6rIfofuvcPtRVVr81eUdEAY2Kc8s4Eos75vyhHE9EeqgwlSRMhINqBNEvUr
FJzl5CZayEjRevDWJATRmP81msLN8lAnY/bltjIqa0ccjg+6GLjDKNn1ulVzgAstxNVXlzsC3qrt
7c+rtuXy85JjzF1KB9uBHn15KOqNGQL2FE0H+9tSVDuCdiFc36aYupIrmDCKiDrUrs4k35j1cRrA
w6y5P3UiJPuqo3ElXQcRXeFu6uyxE7H8P3CTIseEAQV0kGMiypSn38zeX9zJCvBgiIvgIav/4eoQ
PVW4efEYQurnerONsGQYQ10QbBMWzyfA2WgekspVwpsBvY94Rb4agHTZWHq9OeHZkDWgOjKTmj+4
vsabqMI1xIgYS8SzG5VAeZzWtGy+tBlWiZDwgVnFsTPRe+0BuBGo/sijJXZvgA43s+Kyb18Gv01s
UD/eNjmVYQMeACxHQDj0cX6ul7J3p45MU1ODDoGZO3CXeVuQCzSHqgFBGfV5+/IP8hB1oxETzxNA
dVzL427UugOpm3OBFV2Qmdnz/DMKVbelWKrbCY0G/xUj1L5wo2JMw4lmQCuUU/AwNX4cZs2prvJt
6wb3OeBczLzatEgP5cF65xD7yFtg1rv8m0fLL9SuT6wgW+L4j34fvtf8NuGKpAgWkzuY1sYgGnA6
5WyvSJHZ5pLWZ2R9f/g9pYhcMfnKQB9yl1XA/OCVW8W9uYDuxiof/LHfAxSba6xPufEXv0K6yywz
XW1QGsJhLiDe/biaHWg1x3h0P/yTujBvMQiLXZcOa47rmTi9V5+dpXw0jHZv1tbeyXFply0B72V+
8mf3eQiWd1XTfvAXXaCiVvS/8uWOuzpfgN2SQX40vzjzc+bE5gByEY3FqTwGCmu45QJxlmTXXXRN
31O3aqFlnzj01GKe2Sx2t9dSJ0Ry3qMLtkSzLtoz97639GDwH6utca2qC1tguKJOjLaWV3XWflyi
IMv85myj3G72D4sRJaY/H4z6rh98jT6qVkW0kv6VJl2rQFKb3b4NmnOQf0VpB+NSeYIkecwdTJuX
eZINwBhu7lz3EcO1mh1TuYhL2c61iyC9S8zGhuySeXHjvvAoTwAwG/s4fGP5AbU5zaWiSuBdaSsd
uQA5ADMfwuYMct7dPAK003yx5nbL2FMoRsT7reWCaJHpWGdVZuP5diSghUyMJ0s5FT50WVCvFDkb
DHWEzt1Sf7OYrlVXZThI+MNmkLkRiB3XyzmRYCRLBo/br8PL6kX3TWvdUdNHNWsOjkWq66VQ2s6l
QKH1hYsfAd3cTUAHP7NhV/QxAGNXZzOG+6ICGGrM7afaP1BdP6jQQvbd4qoW5U7Mw8sFaMdf2QQc
ATRbG0m17+zt7QOu/Dx6DcT1ZNmvRnGi2s1G28dYUQc0sIY89uPhtgCVKYjOzD+pKST7pV2qfRrR
tUBPI/eeeXc0xue01EQUKh3+eEEAOlpIkAh/fLEvtKNzGTpgubDb+4Z/CgpNBKs6twhUxF3yh6RS
ivTTubC7nEOFFmBiXehtCDOekKDBtMN6dga+bdbm+faq/RnhkLf9Uqbkp8oaqHN9gbZZoLnv6rZK
gMKzzwTl71htK0DwZshys6beYMJp1/X5LvWLDVLCSATjrRO2575eEyBv70LaPTQ0fwAEybH1yAba
JDnNf5ZutS1sdk8Bk2Y0/SZkFAzv0b2TBsfe9bdms25u66S0BAfewMfLGnMx0jahS3sF3q4YKeRH
1m2Dbt+8HYsayBHIruLZAo+AjqFrS0AEW3phQTDdyzbI8Bi+5rQoXcCFALl0amPyKuNo0T37Xhh7
znEBAK1H651vPNXBdhyfqPFjALiZGepWT2mEf1WTs3+OvfQYIkAHMjMAhN/HQ/A+m89kPKcdTWod
6qjySF1Ik8yvSSffzmx0oTeUv9B82fCq0j15lCmWy8WU7kN/RmNi1KCYmfrVoR39mA9eXPlDXBTu
0QemXt+un9H+8MG1+13ZhE+1h0kjz0nyGdiBk//xtn3qdBb/fuFGeIV6UShqq0EB1EqKutKquY+V
J+BiVcW/X0jo5pRjGgOH2gJ/0ZIeVvrs6Jq7dXYinTKfGoUdMOxc2fEkdd8vAKrL6uNS8V3V/bAi
TUyjWzTpph8r6pEgxYEw2L0Dqoyy1yTiVKVAnGm8uoEH86fqfb1oWQlY3xWk3+cMFPN8+JyW75FM
MNPTbD21/BR6z8Y6xn31gZNPTd3Hdbd1QVztOjSu+b6rP1vddzqDUVtTWrbESr5y0Rc/THI2xRI0
Wb/gh1X+iXflJkTLfDaczeVoj8uGOGhq787M/r6Sn2b7jfe7PP1djseWf7ltt/+fc/SfFQKg4/UK
YfK/tYoaXq9eraQ3/NOM9r64sNqdh7hkpWY8Aqsnc4eNMdP9SsfExc8F7vTBSs074Dr9vP2DlAsD
VisPzXmo7ssvE76Ay4wsGCQeFxY79IhRg8NkpJvR01z8yvN0IUichYvztE7MXa0ZAzmuvdy1qEuP
7XDPtBQBqiOFXklMkAOEDM050rGdSyPN8xr3/+J5CSbrRn9KiJfFYHQCpGW2r1PdgLTSti5FSqd4
XfJsWAd4+3rkScF2Ufh1Rh6aRk9VYSaziTmNKt/M4+e52GFaKLGNeetPp7FDuB3pKBiUzwgwfHmA
Vkaf1asuCisynJqImaR2/bSQPWgm42Y6MPLO40XMyTeXfp6r820jUjmWS5nSCvh2XltcOBYvKg4k
ztf8cFuAclcvlJI8V9uNqbVWUMqbyBbjXklLvkS+Ea8j3VjuC8v2t+WpnisIIQEu76CY+AqhlI6s
nIMFVjSQYs/7eTOlHgo006MvxkYqW6Oeev3+K06OVBybl8y1YUHAGiPoLecadVRnLwCwO843uoWA
D3J99toKiP+BCadjo7/X43sPU8BFu7u9ZupzcCFFChFgyy5j6Gs4E47qx/Ls+vdtU+2BQDMPLy1/
dst3qf0AZtI4IO8JMGzT8Xmmu6Y53v4hSmO5+B1itS88DbAwbCOl+B18fWg+RmXCx9h0tkP44Ac6
nXUrK7mbkZn2VJaQleffjPqJez/hP4vic7UQUAR+7L0zXfZ++TXs9zwgsRi8dXXIiMpAF/Ra2GEk
u9F0Ly38StvV6ACOdHbaJ5N+MJcxKemhLL0YUMJJlIJVLnBj338qdedS1diCR70YdEJDiYP68/Va
hytZCwDZYQCpnvotda3wmfLla+mRJsZo/S/f7+utmVvpzvNpiUbp8nex2MMLK9rvUznqkijKrYeV
o6ogyInlDpdgmgGrKIbWBnfY9pl5zsFuaeAVVgzVrh6qDeO6158CRNvCEvyVKR0ueOEhIgEG9NC+
eUKj05ZX9rZuh21oLjuD8o3blO/GZvw2l+nB7IoNXOWG0OKBO/bmHyz/4qdIu+GH3G4n8RJwlyAG
uHZSCMK/IfaLejuFB5N8ui1Paf0X8qSTZhm8NbgNN2mO8PuYLwd7zu8lqL/dFqPbVemQhTyfzJKJ
uHU4tE60qdlHQuHB0j7JTBTaYGu3BYpoUI4WL7dUus+8tqdA9oc/LrL2Je3bn808H/O0i9sFoL8u
cRPW8i0KJ5p7QCkXSXDTwbQvwhcpeREazlSD0AT5o5w9WvX40JrkCwgOtk1d3ZtGeyyqdRPwf5hX
jPDEtx3klkADIndVdQH6Lq0W88V2VB2KtTv26Nmj6JUhnqdZWaXFXIgSW33hm7vc6lI3x2Fx6mXL
LePZWtmGl42m2Uhs0KsNxDRL4JmY9HxVR2pmWri9CTFVS+OxuLfRStFsB12Xj/LevhAj2Um7MJsY
EcTYKf1WGe7vsgs0mqhN4q8mIlK5XDAnS5tphUcD1OJj7uQPNmF1bCweR4MdBgTr4dNaLdtuAXfo
7UOgUg66YbjJBooVuu6uJWdA9+TTCJogb6gSkHbEaa8JS1QSIlekftAcC+pbyV1NhJUWd9HwG7RH
eiLl//h5yTtFg1EiOYHPG83XpfiW6pp6lD9fgG2iDwOPDbk4SicDP39FSzkGwU9FNjzhCGniC9Vx
Qa3/vyIkFTDXVjvMQoO3G24KL2l4kutWSWVglyJebXNHC+YxRG00vY+A6hUQDo7u5V2zsMRyq1+4
Rt8Z2ZDcti7VCQXfpSjCAmoREH/X1tVlaza0+Yp8UoGs3Eq3jsM+unV2QnOzZhFfi0KuHD1xmJ5A
Sxn+XItqwdUB4Giw0sEE0fdYfO0RiYxp8NR1ob+5rZYiFhOJeYTZjgMcWVuu2htFs0al4FIC3nay
rj/R/hCvSxkb3X6cPpkWwTFCrscvtqWhe4kqFQVeoo9AMBLsPdeKBoyutpsSECv5E+ZH0cecmBNx
9ojQBiv2gWejk/jaPqEtivXgs0NDoC3XjuYJ/dLExqO+n4wPAIUGHW6FRI8mdaDUS2CkhwFaVzHJ
c61XOq1pD8oIgJ0toDBl3rCtLfeuZtGDveiA1V4fB2h0IUs6cb5vrJE34C6sghLY+MZ91dgbvkQ7
MqSbomm2Ju2fhoZrxjyVKuLuFRYDziLZbNbKJz6QHjAgydzN0M6YV82mOCroXdWDv++2kap2DXxp
voc2YGTf5ZzPms7E61rg5tjkZ7SgixMnPTA0scxr7wjIJKQf/oAgmq9mU+whtfp8RGLJW9YZSa0e
hbdehwelEmKLtnpBZQEblG7HwGbL5FIETF34gkmL2Gt0mAOqtbqUIAUs0+RVaSCwSlbA4rQdqveI
/orU2b59S0BRhuZdH/jDryjYMjvFOARD5XBN73rj2PrxPGk8rtI1XcoQNngRSgCcKzMHiqh26cp4
jkAx8bEZlo1f7lM2xZP9lNLTMo+x5b6/rZxYo+toDBHEhXLSLgHW0apXB8+S0hm2pHHj3PySY+CU
rBXKmBwABDq7UO/a3+WUds2gVjZwDxJJ4b1nzbDveb0pAZGmOUmKnMe1atI1lgcj+rwXCGqafZ+9
N8s2ibqDZf/O8+9DXW36+n5yP2KAMHaduwaQ3C7jicOOQf5ye41VDuRijeU+lg6UcKBBQ7kiMIc8
Nifv2W7ZXTXUO9bbx9uyNPsZSfdM0WdhhNo6svzRyVoekN6PzCpOkfP01y+BbvxVZ7eRfW23xcgz
t/Pw/Fujd1Xxy7QHDBTBYMkPBgaxtAUGSCt6+39Y09NtRbWipZunAL2JbU9iVfuN2X1Cr3RBfk3R
mYe40dMvzvoI5o3Yn+r/zR3I7RIWRoWq3IDKEd02/IlYx5lpdBOH7sahlKft+uI/hxJR0cfKtY/Z
kB/KHETarN6wwNCclNeeGrNh6GdDe4HIp0aS80H7Dmi+cM2dguC5Og6D5v6UPu8iwEPvigmsaAB+
YcJFOIQL3xa2bjanLrNOrMIUbjk+GAX9dNsYJJ8iRHh4pQCtHdEqQHYlW1iczlqipQlOYW6zOKJG
/tHM0ymxfc40ohTa4F0EzyJGiwX407U2eKUbU1uvHL2rWdTEde6y74AJdTV7otAInVwI/j00lWMC
WPLL3CbgCmhGfmK4nBsA2jH+KbfM5Pa6SZ5JrJtAIUeG8E/jsjySU/RLWHvtMp3S2dnWKBCzfOub
D5TpwhqlIMyGIRoQIbjcWmINNJ3MlU4nC4CHRwKoom0+oFo9hvkXCyM3m9t6qVZPjKL9R5y0en0X
INz2Ia7vyzhwnc28ZlvX+3lbihSP/t/q+aHt4PECIDs5wrFZGzDbDKcTnwTIl78Pl5PrTnFZfhsb
mKE7PLZdtbstVKWaCOdhGoBFRf/vtf2BsGYBofoMofMQz/bZH/q4cN5WNPqjGUhGkRLGmcKDSXLr
OGbUGX0yndwiiNePqZY1WqXFpQDpFPlLz1zY+HQyPwISLnaB86sDGBB7fOFEX+kgDvKF28E421LX
K0RkB0CQNsbPZE0x6/399naoDFtQ2QmkGeSaZby81qRh2jFIWXlsRPsZY1c7/42B7v+pAlvGCFnk
KpDjg4CNU17xUz5GOwe8w0vexq7/67Yqcnnyjxh4NbR+wSeg/0s6NT4Nh76y8H5qRxzMXYGLnB8m
oFYH9X3loVz5cdEV81Te9FKkZM2FQRriZB0/LY9Ot53aw22VdJ+XQsDJZWVvh1i4MXui6ztAkr39
+9EfMDAfPhp1jWsbI2FnWwgy2YmENM7Jhjm6tkXVQRHjqC4Ss9gZuWY+oG6QzR7AzfLyg535m5p/
berP/6AFmiIxlwHE9VdUTmsVLIDQrNhpjOswSFxiaK4ZpRICXQhICBgpkq8ZOqUj+nVNfmrsu5Qf
q2hH2/0/6HAhQpzTi9POBnAilMziJzre8eVA36wB2kEQWYg/eAPKZTzCzSosB5+dItrdASHz0R+f
2/XNOoC0B72pEIQKx6s7f24N9JrQeT4RelcWu3DVXB2vPSK+/6fHF0EeSJ4lp2tNS8WY284nF1Uu
7v9mxc81X+9Sl29rt9Ykx5XCAtApRehdQc5L/PvFhoSAjinMrJlPkdUem+UxQj/lYhaxSb0Y4IRv
3X0wfiKswH2IeicC/2thBIDQEVz9csq+EecQhpqFU3hGIIVEwEXBOByOSSh9316dtq4GYz4xzzw7
NkPhAiiKSL494/2DZq0h+uBW1YvBszvq6NAxX58ekC4I1FeMYSBxKDdjznzIXOYwdmKW/bEm5nsS
lL+cMdUo+dpXXomRGx1cf1gNlk/sNDXBb3NB7cLUcXmJQ3h9JUMEhgoB5S5wMGSbqKyeU4xnAalx
/UqdcLeA5xBdThukKje3DUIpCS8ZE3YOKBc5r5yN4WhYIWGnylnug55nCff6JB8QCtbzqOtgU9g6
3jWBD7QXM3o9DpZGKemdYB5PpJu6HSRNidn0w9NkZcF9NNnzlvlm4lbvgHNSxkPYZnel75Gj7Q7V
ywK4m21uF1FMiL9uO+aDwINzHV+f7jeKFbs4j+7aWXUL7pPTUJvbKkdXXT21dysy0q7Vfvp/pF1p
j6Q6lv1FSIBZvwKxZkTwMrMys6q+WLVksZnFLMbw6+dQM6MXSaBA2d2alnpUUty0sa/vcu45Q76m
Rbb0BSy4MQz7o9Z+QxuLtoEjzHpoLhHXS0+PlL3OxUb21rllq5X9yXPNDxZ6CGDOmMhpAK/6uLi6
M6GXXVbNRdPfx/49Ub7a5EUM/2iAsRU7YR3VTDmYdenV/LckK/nt0s5eG58u1tXO1roCxauON5em
aIhP9P4Ht/sXmamuPxbWngi6FqhN7uZ2uXBEgFKAxWZOqSizaYKbNM2FqUUD3Qpb23OSgF5IH2ov
l136UDGShp2OGkxSm5Hv1tC3MGut8/H2rDHQLvknVA8QzqsGXPA8DWo5yxnIZdtL3aNg3VTQgxPs
XcafbEshPJ24r/+1M4sVwXM0jRCrmNDiZ61LwQ2s+CmL/bb4JGr7/ywh4EaLGsnxfPbZiVjlUFq3
0OtRop8oyTZelqXx7/s+anHfwGOCYQgLqf588NkSzSitQWsvrcv/GYphb1dykzTxSodmDmv9uxrw
o06y3hOdwnxypKlbEjOdNBdjFOPG7YsREugmIF6tQjzQBztB5NrUj0jFvoiC5ZvBsMdAEbXmj3Fl
elyH7l5VICjJO7VbCawW3ATaA9B2RE0Aw9/zJ0GLDdkOSdZcChTrSgBASXRU9KMw3+5v9sLrhqlm
ZDaTiCxEcGd10cYcOE0gtXcR6pvM37W68O4bWIoRPliYxQhD2jdpz/Lm4sptVfWeDZIskeSe2zzX
GhQ++lfk7p6lr/FML7ifD3Znvi/PhZXnFuw21Ss3It9pAovum+wppa/3l7hkCQRdE5QMcd2tS6dF
4TaTozOzH5igieVFFO8Ncvg1Yuelj3VlaE4I1+mg2mVDh7dKB/vUaW0Yc+3nZ2fBVZs4NSjWIdMc
/C9i47hr9a7F03C9hNlpSJoqz4kyPQrVZcDbbpfUR79qm7evo15AFor5GQiLB/vp/jdacCpgGsN1
AsnvArpGN6kC3qy4AdotHzbgH283XG+SU0Qwn/R5U5gSAUUpwjn4sNk2JpVkbqmpOPBudrJjYx/T
U22uPK5L67k2MtvHIu91UGP1zYW2I2a13hr7R6LV3v2VLB3sayOzK2TZjasKB7FR7ByiofRUa2/o
Lyb5YqzpcK9Zmo7mVazAgQ1qK4bljHGQ2D4y7cb0o+actitef+mMXy9p2tcrQ4KMih6rY3PJ6fCg
RuaTnZGf93dtyXVfm5j+/cqEZGABIqAOvljIhaLiZ0IgNFvvsjWZ9MWlQNoOnNXQtEJp6qMdUKza
MWe4Slk6mMfIMtVAKmO5ub+apS+D8h0Gp9GaRCQzO815BlYxC/q5l4mV9EnUQ+LXmQrRVPjDoE0K
fmzFWL/dN7q0hddGZ6c77tNY0gJXSGOntP8Tky+RelKKl/tWFpZmG0CJoXSB9x858scNrOPMicCi
0F2SoRwf9ZHLvcpK5+CYENUUztA+pm5nrniHOUfGFHaAvwmhDSoaIK+d92SEips0aDgeo/JoNT9q
23qok36DWUtfb8WOWyIw4zON0zOlMqjHlUboguMA6BntBmA28VjNT03ZuQUd07a+NKTw+sjAMPOr
TlaMLOwsjOD/8CoaGMqdOQ5MPqg853l9iTX3mESxn1f1CexbnmDHSqyGGNMZnMX9QLNN01so5CAw
nZkzkr7NsyitL3WePpqMqp6e1qDhyH6YTcSCMssSD7I3L7movdqKfZnzdHv/LC1cxqkGAd5r9L6g
xDk7S4LFtB6gXHypWPrd5d+SvlsDN05x/M0q/zUxJ2REghKVVmPzS6btUVc9p4OFcbhnfUwhAtg+
GcbKR1w6KZhLmT4hkPo3FKqEkZJEhsEvSVH9sDr5IrrmWZGrHKcLlx13D78/Uc8BBzb7ep009Xps
LX7RUgNZ2jnvvnTto5V8+/wXQnUFYS40KFExnrll4dYJlNFqfqGPrXl21hh8llaBHG8K/8DkfnPk
h6Lr8SU4dkvZ9PxBiB+N7ZlrUukL3wRzC4BBIavEzP68Z0wgm6oOOcPzxcxjozT+2GHiLpOb+3u1
cNSQFGHyDT08OKo5pw0r7KzgLFLRTJPvVWx8o637u+2cU54r1BtQ1/E0/NOKa7y1OrWp0TQChRDo
EOe5SGK37iCrQb2YQB8GYzc6AdcVz4oMTGFkkT+ABrHXhrXq2+3VncyiAI+aDEhV51E1k2PPlYKp
l0oLjBeh7e7v5d/N+nhvP/7+7AVFYon3u8LvA3TDwDoInYwBZDFBJ9kFE/ebLDd2Xd/+AuHtV2Q0
P+p63FYKijTaWPjQbaPBqJlbOTiXEZJnbqw/NuBSTynZp458rISLu6I3ZzZyEaikewF+8ouMIl+P
qh1EfTaQWnqGHr0KZl3VdyO5oajDtboEpsd6rYH+Rq6doJfevha1tc9607cU4mut9pAJscPLuVIB
16d50fmGoF7hAmE38UnPsZFuYTmplfXY8CrOwjFzumNfNvq5kJqAuJauPYFcIxFeLfUyBCfoL0Vp
6+chylwLfMQ7ap3H733cTRqhiZOdXWoVgVU5v+qqRs207YaV23B7QP7+mROe3EanZl5WUoyutA2W
W+fB+Vo7X6Pg/gEBMvpmQ8BQCUggQjQ8Y2hy4N+vIkabZ0M8lI15LkAu7PPE2Zjp8LXpwPqt9RsM
SiWexqOAU/RQC7K1jPxo1iQJWl4cRNL+GABMa2SbBkCBPiq2c5BGui+K+oCfC0qM9KhZ6TuYMPXr
AXyCrTu+FA6k8gaJBLx2olBt2+wIZnhMXzHjXYcKQQRKdW/Ua0hzRqecuY+8BEOhLOtzF5eoGid8
Y5XNBgOAu5QM3Z+I8MovoMUR1KB98iobcMCC9jtZOW9F2qYY65GXWBag6NeajaKxB30KPhLCiddD
+93r3LE58AQTvVBp1z3hsH4jQdwVJFkW6Lbyx6mgYmRoWycp/HQsQTKhcM8WIJ4F/VziZUPSbinq
xdwDZ+U36VgnUbRviekGfeEcjIqHptaczTQNCImf2jY+SKoejNZ9oICpJ2lzBBzwDYT8h9iw9h1K
75x1wdiMQdazLZQBzrls9mnJv9i0PoxmdBpjtoW03WZsv5WlFvSNuRG2csb8Fvxy724w+Al6jWFf
DvYXzaJPLBboG7u1GmSjdYpqFVVI3v8wCvWtJH2AeunFyvUN710/admlyPr4kCsiIMKRGz3GSXD0
TZyYPzFYelSjtvMLN438YgSLuhxYvC21KPFcJbmMJEXFsU+fEtkEpDV+KoVpbw1M+AUQmou9vi++
k8iujzxJd1aH0WnUs6yq9F0yBFnHjB0YDg+GnStBAx4tP3aUIqAO/ZEmcX1ktasFNleBILH7wDFQ
mM8MhFVdVH2Xbe5sLWquUKQsXEHImkKeB/x7KNbNofd5UWp9kwnzbCjud60s32Kxcsn/tos+eiXr
2sTfysXVJUQmw9pGduZZdRv1Qg1QWZfIst8GpSwG385c+CaTBJq6pShgD0Eoav2gJqm6qfM/YIjf
FcCgQb2PynfOgxaHChy9DbqihFuXXK1lQK2gIIPYgFlrDIDHHl+zVGtOGea2Vt6c22AEhU0MzQLU
jzLqDRgmobEKaIQmz5ZV+Y28NJjhrKtnJ4pXdu3Wc300NAt7Sx2kWy0ZEbSN+1J5R2cs/nyl49oE
YFIfnWNn9kJBCj3xzfpj+qXiW95+upjy0cTsha4Khrhj2q4s34zgdFC+q2vhoXP76OF4oWQO8l4d
40PzBCEpWUVBXmeerdqG4iIb6x2o3J+LBhxZMRRYEtcnbpcFozr2W1dL9K1ejW1Qq8ov0D2Aua8L
aBbnmwjcXqMQzIMyyvQ4HoSSPSlW8bWTdZDQoj+MkjF42Cg+pS04pAbZ8k3VgHInG/mLBMPUwVJS
v6bKN5VXj72ihprTP+UjeVSGAorfxinp++wsdZFj6nl4stxiI0CLruMB6CrjK83YdzeP31iUm16a
V5qv1TWCBlf+KFLx3dTak65W58HQgkRUZ5tVh6gffeiREc8BafDQJt/RvEEoY5qnBM297RBBXYvp
+qkFljNrjC/qYOIt474hiK/W9daIBQpdwI5BHOABV3OfpOOzxojp9al7QmH2+f6TfJu/4mMBCIC5
ZIIOxLz6HjMHzPaJsM5mCz3oyuaVV3XDU6cnT6WqeNSyViptt6EvUnIIjKAODyISpCkfDzmYP8tc
QAzx7I4FK7w4duhxgMTVc5+5YP1IEoqbFQ/tuWiGNR5ua/rxj54PPhpktkAGgzbzBl/h6Ghf2FDX
PsdQozpxUvMXO2/zQ9dy4gtUl3aiE/ELeprKNDRj/WQAXh0B8NEfi0glR4wW1BPNh/PKStU81Umb
gRaqYoZn2rG7ayRPKs9yu+R5KJjcZJH5s6z16Lkbyirz9QqS7zJVxRMyfHNjskjHeIdC1Fe9Iuqv
huYVzkGLZxj34B/NHIHIxGjbN6qa7dYtbffFoToc0KCATbTm/ckeG3oymko8cCdOQNCY8AAl5nY/
aNzGSabtxuJa8tA1sgJSMLP/aQQdvlBq9S+iqOCxEQe/a3rTbFucTD8BBzz1eGwpOYDyVuSnVNSb
EtDQXWYWazXXyWPOPgYcxDQGQFA/hnLu7CSkRo8s2RFn0kD0U4833BS+wwmEoomfm3w79vQpyclK
ELpwAC1kP0hcIZaCctjk6K9eP6exFSfRk/5cAsTTJX/K5CVuDyxGG9FRg9L8cf+CLTxQSJFx3lBR
REI77yQiX3GE0w0D3g2QBYYiP6TkwVjz67dRA1rB8LgA7U2edw4S47bgVeQUwznlj0MRfh5+OIk4
YhQUwr0QbZ6Dn3oQdbUcQjPn3O1zMAQZiqd10ZtqYajs89uFJwrSfWhqA149e6BIque2jIg8a/LZ
0bc4dNJ+6NfgaEsf5drKzAnhVGhQj8ddsknigYFgx8i3dir7my/3l7MQNQC39+9yZhUfhcfZUKow
pJZ/kEAU5YOqvv13JqajcXWepe5IM9NhIoNmhJy4rZX+c8SiKOTi808p7AR6n6ChH020mUG1Np+2
q4F7A09D/IO3fgOkQbK7v5iFD2Oijgo7KFWDjXIWZVWa7Ma21MQ5M23xO8nVcZdhHDNMUqJvNHR3
18gElg2i4o90d3oJZ0tjZVkbXWWJc8SioBHZ3sCyCiAXqFwj+Jp+aubvAB4DbltHSRpTZNOfcvWh
VHM0hhwv3Vk0ln6A5PC4K6qK/87jid22hf6ULfthrZa64BkwSThV6wCeuJUnJ1RmHVeYOJtGzTf1
oKpbYQ/KyndbOOeTeCRYRgBVhcLf7NqapO4c163EWetrCPXIIUM9J9I2Q0fWoBl/FYvm+wi0DaIH
FOyAJpudEQgJR44DFrZzPIr0InKj9DQrU8LO4s0/cTWSX9nQjmcQo0SXehyVH2mcJaDtsXrAzfLi
Wzs6yRHExmxT0Xj0G13SIG+c6MkVLtLxEnrQ4PfMPDKpaVu5qXd+1OZsw0DT4EkW5wddti4mt0q+
lYI5QV+P0QkPfudXLijC8HD2+1g2v9rKEEA7KrgzXck3gyyhMiaRbQoIQGFEqw4I3mlvsOSmhh4U
SECyBFGIjDzg/fwqNaOtIU30LpjtHhLSwvOOsR6AWdw8dAUGyazUYG96Tt412ZrvrhwhGlu17cT0
0h11raebJG75Li14FqpFB/HIDr2Sd6DglTNzQJXtES2tHN+qm/6xTWlfrNQ5l44FjgTYyyYGzpt6
UpVH+qhiuuRstCo992XZfM9oUZ+0thxWam0L0QTK6iixAbhuo447u8hjTSsSi6w/N0pXbEewSoYZ
lOxCroCAgdgK2dC2ZCdbZ/QdaWj8H6wU8lqoeOG1B9vPzNFnTaYAeVv3Z0cbftVdTvBxMMEZsTXA
+YIX+ZDwztbZaSwmJsdTHFOPpuBGDxzxOKShWGOMWvCMoMpFNwSjYehwzcMzq5QcivZEnPvxEW07
iBA9FMabpvy+7/GXwjEER6DycgwgwOf1jiFVmCNtKs5Wafs0MnIvH/Kvtsx+qZkBTWI3fx07g34+
zIDyD2xaEAgAJHW2izHrMcUF6eFzGwOVEYWj+T3SMn/Ms88aAmgXSY6NgzGJEM+dFcDirsV7noYQ
5DOKF9p+LQABsb/d38SbbwUroOwFAhXdkolL4ePTolFMvmWWmYRCgD+uB0u65lHHBnArWTnni5YM
5IlYDcDI88+VZpWBLglNwtQkR5zFnSFKr2PlkVnO/v6ibl4uLAo0zUCXoBCGuYfZN+qEOfYWt9Jw
yB/sbTWuBDU3vgk/D/0njNRA7/S20DbolU5z4DbDWim23M6+DKhIWs24AsP429T78FxNdsCuhpaf
rd+qJkhXRUlC1knokjwg1dYoUEJ+TrIz7Z4wMZa2z1UhPbRloB79VOprAfWNv/hrHpj/CQh9C4wF
aXGWt2qbhLy3p9r1cyWV753aBCmtjiMG1e5/tMVdRdb2/+Zm0ego04rFZpOEmW6CTDfzNfNr/Okx
idmaZsddNWSfm4NIwqJvPJsc3WblPi2sAqeOQKsRvHjwgrMQI4qBWzB6rIInhu/mmp8br3l5uL9V
C+cbRmwNWnmYHbpxsEpmxx1BLhpq7Bu1XtewAgsfHrgsaBHhMYKAw/z64NypHGFLGlYqigEKepEP
RQSVDLeyrCBl0HJ0nZ4G99e0uHE6/AImPqaB3NmX6XMnGnsN7mFwVV93OHRPD2D8/LwTslXARSeg
PfZtjjuzTK5UMhrx/UnsdcZjIV/TZkAws/KFbt4mPH6wMgFT8d9bvbo8Bl2baWdh+xep50h121Yg
4VF74wXkTNzrMUHpG2ll7u5v43y0HehUWIa+uKOjUj/9CR8dusI5MJ0Yyg4JjzeaYuzQw94qJbhL
9eYgyuq9Ns1zZo0BJBhOevfnvvnbr4hSAjRDASIE/w+QfR+tqwNhTqcmZag+NtIHCXf0aRDJpO32
r4V5J7rQ1dyoLFhAU9d8ajkvfshMF2sHZXEhfwt+cPEoEc8WUqcRJTEkO0MJ2uLfsnu3nMf7W3V7
iTGsNb1OSOnAtDOHdIjOZRBNKKrQSF0QO/agBlYr0KDet7JwHmBm4tiZdEpRF5nlV0TqaVZrdRWq
jF2oqgcS9bLSfSXpS5EaJ2fUglizgqFAD7DNVy71zRoBIwGaBP9BcrcA+OgtZ+SpNkIjXriHJlWa
LTrbzWcD+JmV6a+4So+VtIy03BnHsKC7ZAD+YUyDfHA2PD+UbGeMrYfH8/623gQzMIkqE3AsqEhj
TG12PPgYNeCkKdTQFpKeCiR8YS5pGujAZwYuqdOVw7JoT0dpC/EMmBDmZTTXLcDnXNMxlHWe+H1l
buwiP7lV+qvL16TJb47+tLYrW7PthNokIdSNwQ5WjaFDmp2o5ZM1rinGL5vBE6kC5affoOqVKkJ7
Ho4oZHzQvbEGg750Co/X/UpgsbB3IFsA5TuUw4DXmc9KGJJr40AHJST6aazesvpC2h9N+lkdViC2
oZ+JdwWq66gKAUj98RgSDiVgYFSUUC31J5tIb8wwMjE+FGbpGXntp0IrgrqW5ilWaLMXaJ1vHKGs
Fcdvnp7pz8DLA3A1JLFvaNEUOZQAYuRKOHaap0abqNyIhILW5BnEf+Bq2t6/CQufEeYQKmjTo3Oj
jZKZlgIOAKw6YcfUOer0pWtXMqEVE/PpQpcnimnQTkE8clGyr7q1a9ZwfAuO6noVc2UHhjlsVLl6
JWRs2xfb7JNCUf97Nv7dpb9SI1cuyklK3NkauySy0gNiFjwjzNP71/vfYunTI6gBuBL1DFSaZr7e
UMtcyRWHhi35FTvM19x/+vYAXVJ3GJHvr5F+Lm0a6nYTQxeILG/4xqAJAHFEV6dhP35LXA1XV6yE
a3Mepr/7dm1iWvHVvg2KqDo9hYkKZdGTlZPXDJOHfWrGocKqfN8MEiKybVnXUAIZQXQaZSC6GX4Q
aQZKhbIAJU9lYjXe6HRVcH+3l44larGOrkP7CzHe7L7XJK2MiFIasvGhtE+jRCvYXSvaTD/yIQfE
bYa/n94Y4DIR93zcABA9GUMzqE44oNRw+EIfyBrFDnqY923MOaZEDFXIBuiMUJeOFg4MJdhCqINf
QVcZw8oo9uWy+lWltrsVDum/lhYvN40k9kEAOxEgpfuG+fkO+KDod4OwMNAasM2oQOL6JnfTQOSm
OJYwcdTRCt9DQ6U7RIVQULEUqEW2ui12itqUOy3HDY9Epnaeo3aWB97I+GAmeFfRcE28YcImZ6DX
3bes4r5uJKpHzeS7LSBXLDtRoCpqWkED1A0Dk1TQdI4SGImBCVKfa5gQU596dKWdQZTQGJMxiMpc
P1dZjemASPGGqLS9ti5wQUWvX0hiWNAn1hqv0kjl5cAOnPpUy096b/d7FSOFu9S1ylPSurkPyLhy
VorkK3TNgGktHZl/bYRETVcmrITkpjZg7nuolR0fq3YjSGpu2iyu/kkjjewxf2m/5VFMdmh7QxKs
Az8gRBmTY1FaDPOKSntUHCX11DwZHhobXPVxbANSICoAPjsz3SWK/RonjBxpb9PNoNvF0RibFBKy
Zr3rcrXauDGGIGJUd4KGJBZQOw0LMVtEwXlnMh9RNPYzt9qgUPAQ00yAV90ixbbHcOy2tRUZjA7E
iKSM+lPZxsYxIUDNRJ2W7aVOqw1aBWhMxJC/A/+Pe8iZ1IPBNWJ/qKB4LDFk68Vg3j9VQ93hA3X9
CRrQuSeN3tqpo9p9cZSp2J3aNKztlG571KXCxrYTUKv3icfQ7QBLDtAShqo4W8OkF0JbtmloBrQ6
cHq+Fqvqy/37fZMGA2owdT7QBAHyGvHDx6vHLJc3iVNboQT2LaYOJMaHnWLTk6BoZbJsdZRowaHA
IO64DpOYuJylbprWRrIdWytME8djyvjFUNSzdM0/99e1aGYqYKFCi87LPCNQqyFFXkKtUDe44ima
/rXTSQtZM7Pa37e06LwQFxCQRE2Y79l7xIw4ES21nJBolm/HgCf3Wg6edCTdnf5239bS22egyQyY
PNqAN53GxDErRHoRDV1ZOB5c6YPBsrOiS4D/nBKTRVmgMXdlen/Rc6K9jVojgPk3oWXFkg7zyi0N
9e9O5RWb+0ta+/VZr7km7lgqJX7dKjH3AlCm2a1UMheOOPYLlOQYyMAK5kccWELmjqakoZazY0Ti
HeNpULjmPzRG0Kok1sqBWFoRclGUX9DpwGDP7IQ7dp+OAu2k0B3z966KN3Wa/AdLQhcYw/xTY+AG
ID+gXNUJ0tOwSKjfGurJLjPP1n5zs93EivtZVByeZ3CFadM4A3LBOSoZA1g0zUvNDTUdY8+YY8/M
dMvGNXT1wpX9YGYWBqVpL9ggwJM42mECtkulPyAuWwmzlw7D9VpmoUabkx5wExjR8rDsD3nlEXmq
gLltVoCqS1f1ytBfGOBVUAd68FEKB4ZIt+vtx758sqBaVcbEG6s/nxUo+htCXlubOaERalx1AoHT
kAj3hSgp9I2HB/pZZb3/NWNOJDmg8YDDmx1tzFAhjmHSDYcRYvT/AHykKIf7/mDJnU7MdGAQtNEv
nDtu8KtUhjPqWElEfaFSDzgsp0x9DAPcNzR96XnQiS4NGDgA7LNu9NupyYHxsiM3VAA37P8kiLNI
cqwpRKIRC2IaA4C//87itPSrI6GDCLqjMSy6Dd9WJfhxqkdpfu9c9PHKfaxXGGpZ628sHsOrVU73
4cqm1SOWrQfY5EbuZ0WO8OrVcoGyr/Jtw7jfyzUS6sUPiGIYwFwTd+KcRGlA112N4piGiMBGLQsi
EzBz+i1Nft3fzUU7QBVPfQgcljnP3yDaKEODyg31xgJ9IWgYqu+R22xpu3KTl/z59HrgNKJ3DuzN
xy2EUEgGECJ1w6rGPKGzSTru31/Kbf0SHhZzVoD74TVCf2ByjVdfCQ17BnlPaYXg3wkLbuxyx/rC
e4nPZD416bABtId5RRNzjyfxzk3J7/t/wYLvRcMDcaBjoRtnzstHStZHppbkVqgNduPlIir9YUyB
6efKuPLgL3hgmMI0ITRCAIGeN16yrFHBFZ1ZoaW8jXIf9cgkMmuf6D+7VeqHxWXBUQE+iXFMfU57
1as8a8pBt8ImbT2bkq072Nuer1WjlsyAgm4CamqT8snMLQI21VSlEwOG3TVho+rCIxiY3AqIhezu
fyeNLLgtHBRiT8IgID6dH5UJGq4mZm+GNXgVHwfF7nwgdDQPGg6Y4LmYQviVfFLQK4g5ZITA1a9Y
bgnVjbp6z1VRvmGMRnJPb2ttD7YK4nEzr4EC14xHnkX9A4JKuVU4pH6sNO/9iPXV6CE2bH0TRMYB
/qr3IdOAI9Fq8RyJUgaYWSoOPe+qQxIzy2vc2tpZRuSeYg7VGcMUjQ+4EphLEqXgl0hxCSRHYsys
RPngW4mdoWw3mjuqt3EIjdFsM/RttNGruEYsWIpNlI8CWjmm+ZTX1IJWZ215tWqIoCpjaOOBDd4f
jW48R2n/s8jxFziJHR17YLr9Bk8iwNoq3feGzI4YUwalgAa5zT6q3V3FVXJuReOcEi6+RL0qd7LE
mxaZqfPgAEG0iyNa+hjSkA8Ry1oEvxHmQNJoPxrbFDCCUuMPJqozCdxCV2wSDPsjOXXsY4WG2B6I
DbFLge950KpRDQfbGB7zune/oOOiPzSRqW4URS28VM9Uz5BEBce2tN8LigVlNRmPMYBJAasa6JP3
2CpMnrhfsrpF8WdgzY4VtNo6QGz5tgDHMv7X6JGsi/yuSrqAkbYAgp5EHpK5yCNOgxmpiGBQuOWD
L4xWD5iNdMGmI5QydLXwtTKFHh1mB/900lZ2BU0sXyWJc8zBcXMW3DSOvGY9JO2BDopA53XiNQQB
qZEq+0z02msWQ14ASYmEJKRwtJeC1XTFFS+8Zug4YvQDwDagzOdAjt50KiNvLDMEMm1TsBelexcS
UsMZ+Hf6n1Wz1iS+ZSlBenxtcPZkk9g0FMUxTcz4hHX+TZKfBb0k8d4kjyh3QsVm9MUaVGvJm1zb
nD3ZiNoip1NgE6M0kQggVWuuqdMvPGkg5MWtmzo7gAjOTCRpB2YCk9qIfdpAIEGm1YqjWloEpiTB
SmGgHnWDIMoiHcNAOM6hIL81KA5AjRZIvjXJtLl+2RSQupB5Rs9vmpe8Ic6UOqQH8XraYVaYypaK
qtzXFUi2lK78KbvOgCgMIW/MsFJ/ALW3b/ZqHbA6BQQus6sAK2ge07x1VlAti6vHVDY6MfZETz17
EMw+05mk2F+IN5eq8Dm8dButRA1LRsAKBSA4qA6IM69oKh1T0qgRZhjxPyIKojZw+fv952bpnFyb
mKUVVcVaIl2YME+Nw7xEruG/poM2C8KBu8EKCMpQt9MGfUqhIGwxE43b8pvV09GnpRxAx6++mnWD
iDxdG7Jd2jUMzSN7BiAM2PNZAlhlJitkNp0Ybv8BBi46QZkg3ZAMFOIrm7fkrUAaCxQLZvTR1JyZ
ilBLzuJxdMLISXkQ95jn6gR/Uzum+2pi/8YETx5QIPo3Du8JZjtSCE4W6cSKBUbA0TWii9WZuYcu
R+qPSZlsa21UTgkCRfS8QJooBjDF5nmmHhQnJZ7NaxTpU6tECdOVfpnk2qGsMDOPaqX1EFmNtXMT
GW0wY1O8JqAu21iK0m0N8D/nrQn2IFR5g64o8f8j40JZNJOAvQKRi2KqRFFSGhu8KgBIQ1s6MDAK
imdA4C1uQLTt1GARub9/K9s3p7mwpE4GRjUntHsTfFD0rRc8SCAX7gEwtKsH4WsFZBvuG108HqCa
I9BaApPpHNZZktJqMY8Mo2I4DVX5Cojdlyh17RU7SzdrIkz9fzvT4q8ifjdSuSxGoHB7VAUg1uoZ
o7uyfwsJEshe/zUxO366yzAhjSJoCN4znT00Jk658RwjHPuvtuzvlP/VUmzMRhVGjaVE/LWzoMEw
vJRihW/9bwg9dxRXi5knKNzQBobY0wkrKEqbSfGFWYqnG82la5LfWWE9Y7UcLCjGPiPJOU1Vzyzb
YDCrlQhk+XzgXQB+gACcNv371WKVphiQbzZOKBTmKxh5zDHpDpKRzf09XQw8pqEoeHeIjKHU+9GO
KeMiY0rvhGpGAwpyJVaantCMvTGQb7Vp/G5TzJOP/cEek8N920tLRFSA6GCCZd7Q6bZqQUTF2PQ9
fQWsrDibT/+JBeB9wSMFVMQ8/NDrcsxLt3JCq7iofY49fCqa7/dtLF0wxB7gakAQgpGsWYij0lYV
CG7tsKYYFt220cou3bJGIvS4NjC7wabiVrXTDqhV8kuqfMudDtQLe9M+qdnFoZsOlb7e3fed8Drz
3FVnmbVe1/++v8rFc3L9V8wuOc8x1ShHLFPNLyqEAtLY8RVjk5Ug6oHSdPyuUfAf/blvdWVvjdkk
diZ1gK3wCoR2XoY9s14b5qw4leWFAbCN8A357g1yjOcx9A/i1A5TmYWcDw9OBcCCUUILvKZfzYT9
QNr93Nb0V6o7K7v6F9k09zZT5wic0lMFf37LY1uljamViI87wlW/tVnm2yNtDk5ndHuL/w9p57Ej
NxZk0S8iQG+2TFueqZKqJW0IWXrv+fVzqBl0ZzKJJEqzaPWiAEY+Fy9exI1782Cjm176KQ4G96Xy
ebPSl5WiDAK/hex6qS3kwg+kf1iBqG23gef6R6mVDSjL+24bD0ayyy352zCUOnVky9o1lh7afiGK
b62uAWcB9r+PBrNHIUgpE/StAF/fXkNl8ZhTGAFoCJAH8rNLD5OaFZgl3zBe5AhH2fzWKyF9bDtd
PhpyLu2zMIk2TQabQzFmxO51ae7zRM54aw8W+1lITgaJsUPiN+2pg5GEAuZo0EoeBdoOcWQoiQY3
sWwKFe7RIzzCkejifd+75UEi27ABWClswDMU9zzS1UcrCXicwpTmuG6T7XKhUB4LjUJqrA/Fm1Wu
uIc/F8Z8ieGQB5ao031zBenx6hpC/7giGZuSjyis7+UgfR41gMx19sGoI+qT7kk06xdSHydJKAGl
KVC1jx460CNpEOVzIkZ3tRK2dqEWj775228DgOrK2klYPGykU4nDJ0ozebZO0HRUY0kA8oK47U7R
mp2uHG9vheWd8J+F6Rec3WlBraaDJvFaEZtgm0TVVkhgFUjfX0a0dEg3mXRYqK9AHprvQzhuysaL
mRcf5SS7Hw15xcSy0/jPxvxJlHeSXKaNZrxkjYDGok7OVB9/megR2H3UvqhSuOt74T5t0x2ytF9u
T+NSvHU2QGv2WFJr1UpCDvlLD+O9p3w29FNGZg0u8/+fnVk+eizA+UkxgyzMTYv2SP2cFVt5jdJ/
6WX2pwFEoooJ/GfaNGebAm046KOL1Hxp3rIR/Au17cJWNJhZV4KBxf09dZr8n6FZigV0OBpUIONf
RnWjsE7miqNb+/4sEPBLvYIaie9/hmZgwr+shNlL358YXnnl86JEXeFyolxzpLspyswXqXThLLKg
qxaiv4g6aVsCFwMCixrsbGtJau8rHlqOL2m1FZMP3uc6/YtV4FU8Mb1NBWV9ttxC7nu+3ioGmXI0
4TIYPyZx9L+ZKuob8JDj3a+614HEVFz2Ekba9DgqsDasEd0vLgY01hOFNbWMOUmpHPmBnEQWzwQv
2yvVN9czV8awdC6meHKCzUxP+1nAJRYiBEGZb7144tGSvxNH78LoXi3HY+StuLMlv3xm6o+3OzuC
PmxeEVUuqq3ek2SkdtXYtfJ625ksThhVOlDeUzJtXrooLDEz0eCyXgxxcCi5OkNtnP7ChAGXBIUt
hWzjbPNalT54ktaaL75IYq60x2CtsLo4iDML8uURjMLRiEuPx1KebKrA/gv0L7ry1ObonAUEOYcn
+mPTRYlLHodES9/+KgOUGg6352hxVyEvRNsHvUFXGBU3lzpJT1xMFDS6R7HFvdHF4lZKMnFTlo18
MGTYPm8bXdxfpoHvncrfYFsvp63Vai9V4qkTGCrFVnvI2ofeXHkqXF2KCi3TlIIRJuClR4Xs0kbc
h6riC2F08kRBQiu7+SBRylCi+JuKHsM7x/PHFmW+CQF5/aw0U99oRCGNTsiQPBmD+jFQk62hpD9v
m7laq5mZ2cMv6s0h0assOmk6T0tPpjYFV58n7KIoxf/vb1u7WqSZtZm/kcRU6DWVQeU6TSxQtuUU
gQN9JRy+beWaWys2vCTOkugktA+mtxfLl8xYwSytmZi5AVPT/8+EUR7l7lD9lNfIKqaJvwjpL6aK
9rrLvZaXSVnzIo1O6M4/9r7Em7yAXk07KZL7YnjdayXLK/O2vL0nbPjEsEYQc2lS9xHCCK0+OpWo
0/iHKNv7VED1Fe9w5d+mgakUOSbozSQYc2lFUfROMAsxOlnC58gxs39ub7HFQeB7IPiY3NwcUc9T
t7EyP49ObS5HtoQAGdXWY98MB7NM7/5/tmZr1Ke1mehDFZ0Mhbr1ETHITtsV48rNuXhEz0Y0m7DC
N/MhThiR4VohjE39ti7Vx3Y073DkD+0wDitRweIUarSTAgHQrrNNCSxXg1h68clv7+PolOTDpjQE
pJRWYv/FnTD1+AAXWehkRwi01uUiiU9mfycFx3c3BE4bjRAWLiaemmQGLjcaTfJjEfvmtJ2/icIH
Jf/Rhm9/sQGoCkKZo8rXeR03zytKPoygTjajdhfGdpsc4be9bWVxnuhNBvnEW5ME6uVAMk+JW29a
jzrxfnGH7jJB+3HbxOKS0zFOsGxy48yZ2gQ3sILICONTNGwyNAogQ5HAf69srAWfBr8QpUkof2hQ
n2ei4lR2RaFxw5PUFHeMViYTU5d20YEL6s0nIxXehpCkxO2xTZfKzJNeWJ3GfhZ5Zlkc64bnRSfQ
G88ZGH2cx0bVmtcqHX/LvfBNyJt95nfvfeag1zoxt3N7A3FW5quW5hoQUDOKTqb5UOaRXXkPerdW
cly4h2CF04jgYQObmFcux+b1BB6JKUenQjmM4zNo2WCNpmlh98H+QI8c24PS5jy1ltdNnOao957i
eFMBEHj/5r74/OyUmmmaR7LL50faRbz7wni/kwHpy/xTugYRI07e9Wz169Yf4lSFQb9W4AnepCuB
wNLsnH9+Fj81OXTlvc7nvWQXh596I1/ZvQsnU1VBA8CzAG0jzceXv98zZVe2QjU40ZVpmxntPbJ/
HFAa6ovxb0wRr9Mli0+7alkN6BkqZEowJ0P17SKFI0v+LcJQ1INfvn0klxwB3bhTuztYhyttITcK
SzH1m+DUaNlJifWjWEOlOViVrebC/9Ivd9WKr146KpxshiZO/noe3YzQ20AzlQcnOYyd3pIfuqr8
1CGve3toSxuCdz+uGkNk0Ga3tSRnuakGYXAai5M3PivvPy4QSCDugbIVid45orgdAzlPG7k/yeXe
/BLUu9u//hq8SW/g+ffly+2WmF1hAJPsT/BORZq2z9XnXob+zbSl5L61Pnrl55F+ZmVNwnEhyCFj
w6saJjiLy3o2bQkSAF0YKd0pgQRW637EykMi3CERnK/Vuhb2HuSGdFxCn0NOZZ5+MpJWSUXP605j
dhKahyEEbjV+hRO8GP4RszU07MKuwxqJeTw00dS87VxJqKq0gtKeEst/EkLdqVLtU1Cv8Twv7Dr2
NEk13qZTJ8Vs2fpCGzWhrVucdIte9JvVrAShawZm62NZtTwULdURZBWbbK+O29sbb2GeLgYw2T9z
0xU01Zo6fd9MvnvCthd3hvfztomFhb8wMf2EMxOhayaeMXbTED6KXbAFD4SredbFeGemD3kqrgxp
YUtf2JvFHbVb+52m9y0PHYjf5JSS0mDzC/ZR7ZTmirFpfmZBDlyglNeJOWhlmKcmAqvp4kzK21NY
vmoHqf34/rk7//zsvds0ouomBp8faCeIIDLaWghIa5vKPxTJ59u2lrYCFBsU7AAa0Z8/WyfP0mDo
K7L2pHTPUFFui/ENarkVP7pwrZpAti2CGtRAELm53AwQ6dGRXcrNCfpyOFY23MEQ5qECYnaH28NZ
WhkeITqhB+7tisJQMKMQ4mivOfnIuAfqj3HlXlv5/nzl81Ro1d6Lm1PtVNI2yra3f/7Sapz9/Hmf
fYeyXOTV/HxFuwvCh7G/r4qVEG1hLcCGTJVLmhKgH5mFaFXVi7VBN84pkO65W2IFLMhzsobs+YN2
mh0RzFC2oxZOx888QzhEcSJJCQVQU23tkH4Et/icut9d+a2LP9GV+uYfW902HP+XYG58fV9JG807
3p7N66HyjoMjEXigDN/Pn+75Mx+UVxbaUaNfn1R+Q6zehT46C9+y7N1RKb39MFuQcEfkCMdwubv5
DVks0D/CcYUYLiPHtsbwcL3rLi3Mzk8v55lVTBb8HBS2nUcr227x+xDREBKg6XyVphZSo8jEUK5O
wRsM/H327fY6XO9qfj5z82cvXAcBchGXbS6GNcHgUQ02dGsm7XvPPY9OiTyxOOmI82ya7eo2rAdX
g47VAajYokRDdfP2GK6maDJg8cCkcAOabO4nc9cTxViNXCd+RLuE++X256+maPb5aSufbVUazJOh
1fg8WmNSU9mh8NPTVhJoa0OYzVHVBDCYu6HruI2CYnEENmTFzy9ZADLNoSfpeE1nbCmVJyheYznZ
8M01d4kf/8U0nRuYoo6zadIzy0hkqwbpUWbivqwoycINqD7m8KGvzNbSiuAlDZrNqT2x+JemUkXo
Q+S1LUeVniT0Swop3nTDStpiacKmHjQ2FBxQlFMujQywmKpekQtOYDT+rpHa7CFOhXTlcCwNhfQs
iDmNkUhzX9wmUdR0NH+fzKY/qZb3YHTKQari7fv38MT3DM8NxuArvhxMAKot6QLZdUgGOlbbPYdi
Z1vpmvrhlVfnqGBA0wCETDyj02jP9kAu54aA/qvrKH1JLNlttDp4BiCOske6coEsLQ8gLtqlJNg/
cYyXpmLYRdw2srxTmqbiayx66ifNtd4N02FA51amlNrZgJRRGpKu9f3TVq1+KNWP26uyOIY/3hdh
KPAEs6+rXTEgVVB6p3AAIGG1hr4dvdTd3baytCgWKTh6ABETJfK6HANiI0NUwwt9suTf1fBtyL/m
4tc+/f5uKyRN6djgSEK5PX/ux4PWhLUZ+yfTgJqa/vVapkss29bhWnZmWtmL8GXKJp5Zmmb1bE2g
EI96UQz9U4XyrlEmp1YeQhuF2e+pFuxD2XhNcvnnX4wOshwYEWW6AeftjV0Q6vLgstsGCFkC0tuR
dhCHp8BYay+41g+dRndmabavc1jtKrk0vFMNN+BWsfR4E0JYsqtUQXsNBLmzqwGprEBKx00ogoTO
8tG347hQdmTgyzWvvrB5GC41fuCoC7QHVkh3sS9W3imztE2RfhDG1FbUL4r1+/YEL/hBmiwVaAXp
QodNenYBSvUgSz2l6xNKWt5GocnhIFu0vaU5ul+3TU2n6mr/nJmazXAdm7rV5oN3GofWEYYh3WRj
jARh7dpxOUKHbNnjCJ6zXaMrWty4sI3BrIl75HF6uXGTMB/kjs4zJ9JoDxiD/DdZ8ymdSeOb9iYO
zVfTLdX3X8sSswqshUIjJHwzH9MXIWLSau6d0GI7JJA0ikmxdYGq3p7UxX1ikTDjRWHyipytX54p
iVrovneK+4ES0FBJzxGCLLumGIZNlATmyr25tIhTYZOaAj0/QKgu5zKTlNbVUWnD3VjVfcKzc697
Q/bcNk9CvwuLXSrl1AiLvj3eHujSRuXKmXR8ADURGVwaTtsxlf1Y8k4KlI3+EER2oY87VfVWJnTZ
Dq/+P2bAsl7agWOoI2zG48jannJN2Xyv14aytGYE5v+amP5+5kgnnRpdjTz/VABGLrwflfFkaY+R
9fH2jC3ccszXf2ZmW6Mm6yD0ucBS+QJIwDj6BmP95raNxdkCHPJnRQA+zSLC2BQ7pTVNvKZZ70bj
qRy1XdL4K1YWR3JmRb6csALaw2aQWBMlQ/AhGsv4LjXVNZe7NpbZ1kZdeczbwWUsHpQOA1C0NuOR
XFMduD1py8OhmXEifVSIdC+Ho7atR7p0Wv/eOnUi2TK/ei/JDI4Hyg/aOGVar67C24JSKmReneuY
xIa2VKXJzu+GF6OXxb9YG6jmqKFPY7kiYdaNHDUoI+UR6PmviaqjdCav+JylhZEh7RchTp9kxWcL
4zf4G6HOXCcpB2tbqcPPThm8Bwvww3sTQUwbzwGaoUE9ggyZHZnILdSUVnnXqSY2D0UutQPijxti
0Xyjx+YaKnhpYEQSyMEACeainw2s7ONWaUqcd9nv66Swdf3YUg24vdvWjEy78czbjKpQK0Mx3RDQ
HurPUfkUtSs3+5KJiUiLmsZUE5pfQkoP5cQgBfhMd6d/c6O99uv9Yzg3MAsdBt5WSH543qmJUnmT
uKj7qb3e21qTrgGc18YyO5yo1USamzEWEWdpwAWs/RLXyNgXbXAuodqGYvYKn5h0qSZnBQGJz22N
ZGt1qv4isTHFO/+amN0xeatoyZjrguPCjR42ZJjW8LRLt9i5hdlZ0b1Skr2eQYzRvu+kTTDmu9RN
N0q/4i6XQo5zQ7PFH6FpluWCxU+sTRbd5+2zFd9DtaGaNtxCwRpqZ8k7QxhACDjx6aH7c3leUsWk
3CwwrsTOCgD6/VpOYMkA8HzezpNPo2H70oDsCiVdBxUGsp9S/mOt/ru0ufD6FhUMMk5XEWHXaC34
aY1cQC5s3VF+jutPWbBG5DpN+jyYRwl1InJFZvuKOKVhxesgSImp0zxpbTcW9YNnKLQpDTB2950/
HOKg7UqYJMxkhQ9gcQInKAKKn/DDzAEhWiTGtaTHgqOiwzlKma2FK1tucQ55uUOLDznMVbAZhdx0
XRkJTm7oyanPRPc+DjPlmFRuvOI7l47RxDVGpGxNBD4zf6PXQZ62+Sg4GvyznfhZ1elwi75wflfu
gcVZM8nZgKywQPTPtl1VZyM98Ww7xd8Z7dZfwwuvfX92bqp29MvEqwXH8h4NlDKKT7fvgLXvz/yN
kmvEAMZ0bLqt1YZ2Yn65bUBa3NNnMzRzNKVbWXU1WQjMjZTYUmCHb8IP9Ft/SH/+a4WtoNrlbyWn
x9xGKN59vf0LFrcdrL30pvFKJZlz6RmQXR8UJElx2s0OHQtE4aQ1oaUFE6Q7EQ/APYC2uyo7jlIP
yZhvOkMjwz44bNxRgbrv5+2BTGsx8w4XVmYBe5dSURtUwXBg6HtLrGSf9Z4TQJy08ZLul4rA01/Y
I+4AZQkHBfv7cuIK0XDrUs9Mx9XcvdVkR62N7JRc1YY+wzu5prZ62+DCZuQBDC8l3TeQ3s1JHDUk
vlLfL03HCLtvg5VsxaH457aJpZUCIgJyj8B6IpaZjQk/XptjZjiG+yT7r8rw0hYrRailZeImmoLq
iVNjHn9WbjcOYRpaji5koZ3G0rPgV9Ckqck/GipZJJzCu9uDumbnpi/m3OQ0sWfRaCUrhVsEASzj
TXcQIF7ytGznJ+ZzB+xS8r29EJoHP6zfmrZ6Ecd+1+XxB31AdFmO7zS/vBvytdfldZ/j9JugH0A4
C/2dKxKTqvdHxfJ4Xyid95oLwalLol3YJve1C39xm/+SPH5ckXZbxV+jilvwOZC2TUxxSARzYc92
LtpCkQumwnKUJq4Pqu7WG6Ty8oNfevmuSYrsMffD72FstSs7+BpoNY2aL9OhhnVa7S5XIowjpIJc
wXKktFEfR5KYx75KxKcAxb9HCKrCQwY31WNT9vmHpC/FXQ227U5K6l8rW2JxFyIDwD4EOsQdePlD
et0I6qCkzqcHirYpo0q1vTHvHlFIlo4QmrVfkyKObPhsmpey8svHlAbebVqU6ke3krOtl4Xpxs37
4gD/m9fbfikUT2nhRZ9v/9DFpTr7nbMD2Ui5onSBazngOfyNn+eDTS+n/qkeOneT17p/6CpR21p+
trZWS65AO7M8OzRS0ZExaALXqQdla/rInw1bYa3gvRCIyOdGph9xdjJ7v3P1uMfI1K4s73xzn7Wb
0XgvjGvadWysCRow5Shmuy4ytEboYO10SkXdW22574O1lOjybP1rYo5H6YC6pMS+ptON0VsCpJuG
0lPXrYbAS3Z0oHXUeOhWQQXycsLSzhR0vfYtp/U+eBVJz17de82v25tu6aLB/ytwhxBsX6E5Qyi5
4lHCX6YhBQBUd3vrw20LS+t+bmG2ufSxEmU3wkI2HnPzWOjfkx/KGlHw0tnRoQ+Z+EVhoZijRg0r
TbUytkxHRHixzIBsWF+l5ucoJ9DMZxsj2N0e1OLakCqibQlBPBjNLtcGtnLXDTvRcmLaBHd63OYE
OyXyYLQYbG6b+lM+mAc7IOD/tTXzXwnZqbyUOsvpVfOX5iP1XulPqjU8ZUkOvkY7oe32TXdlaGnF
Iy2726GVnd6Q97d/x+I66iQTTHh+aQaZ/n52flu/EpB9GNgpyOCWCCEo2o+opEmbXqTkx4j26spd
vmZw8utnBsOwhGVJG9k4n0YltjP1WyDaxfH2qP6EOVezi8bbxHDK3hFnSKIUGq0oDCLLqRqju6Nv
423MZQk2jD5+aqM424lVNGzLQtc+6W6s3MXJSJviGOeblt4EJ/DReBgDsz36Y9Ic1Lwo95XStBst
tbqNBeZz30W+u83aQn7kcskQ5LD8lUEs3XATzE8nGw+D1DxaDGsBwo/RcJ1ICQ+KftS0oyaij0w3
Rtxub0/Y0qqc25pO4tmqSF1Q0BNggZrJjPyDKcXusRk8/6fpZ/Umb4s1cdMlB2WQZEYuiTIUEJdL
e0LWSiFd4q7Td3vpa77Wq7/4eTIxvPSBHMAAf/l5TcjjNKsA6JjRg+5IkXN7tpbKvjIgNfq0iF6o
1M8chVn1UpsnqusIgTe86hCmPg6GGdJHZ0CgUPrf2tHVn4RBMxzTSM3vgyCKHoTWUnsyktBYCcoW
R4sCnwwSHUVDfbbZa89NET8jba/4W1HbRMLK5lhywwT79KSpExvbPJM+QkRXa4VP4lHIvhZu95bm
6a7OeruiIdouk/x34K4B6xdtUltGrJiK0xUA3WjltM5rNmQnPEJC26j/5EWyEVrehd8K0V/J4C85
fmNq7CCahyxw/r7NqXJ4hstRU0ZnlH+EJAroTlqZxsVlOjMy8/hipgtBpZmuI0Ifm/mJvZazXzJg
Ak3SLbJCE9jqctenYVcrTUAsNuwk5c7MViZp7fPT3898RCM1OTERh8rvld/w+75QUdvePlhL63A+
gunvZyaKDjLKxMPEIL1Y2r3XHdRm5eyujWJ24f2hg4R+mGLNs9i+lv7K59dGMLvevEYJQsPwcGyi
eO9V7tcxFZ8NJI/+fxM189e+m1ba4GEmSA+usnWbDbxjf2ECj0KFRgL5Ny/PWBVig15rWM5gbk3h
2JrU0FZigcW1ODMxG0VKF2VdVZjweQUpoGRWhrB0q1Fa4oJBHhx+7JmbTiI97Pu2xYmIB9cj+78v
x69FvIJaXrQC7Qz9kuBuiKQuN60SJlZqiAWXQbPxXxLVrl6Tei1cnH7qPKABPfmvkdmN1uALW3CB
rlOm6bOv5nYRKU9t378SO9d2YRLjN5PUydhvvabaxPmaVMNSNHL2A+aXTD8lUuuSH5CkJH284qFP
tccuVV5jr0eZS/uLujqkFejFTASxjHvmCsKo6qNJ9tipA5sueGHcKMLK9ljcfgoKdhgi+2dNfz/z
NpFFw0bm8TQvfWMfa3Qgod92+xAtXWN0C5Ig4noBRjTbgaMcAKbgheaUMOySkQiVT9R15b1o1NK9
10T1kWwhwmUFDbe3LU8b4mrDwCMAIQKK6+RVLwenoJ6c+CZ+Lm3Dz1TdTmqobPOefrEo21kIiW8E
Y0TOIFzxTIunAdUd9MonPdi5bG5VK6NiNCOVfRhNjrGAPGVFXH3okW/ckCwv97fHuWiP1ju4/wHE
U0u+HKdUE4uFAWm4QPnoBb996zn2Ppb5p9tWlnY/yrJUQYgQ6ASfHT+DcDWOO9l0QL3tJEKfDtLF
7FNYkPCXVqDMK7bmmYiW9HsohApp6eZ77H3qZDsnU+Sj4FF8uT2qpQNwNqr57pQ9sdPbDkutvJXM
TbnitNY+L18uTdSVulDzrHdC81tXfH53TylJIetPGwE3FBHizO8KMPTItGCTsYlsL7Lbbvc3szO1
Kfzv92dr3taCMsoC35fSzy6qLUG4VvxaChb+GwHpoMsJ8iTT67rcNB09e1b0g+buRPfu9iAWE7bn
NmZ+oOwNhXfklEMRvbsskrYymn88mz5VmfDBtLoHSU0+SFGrb7Na/iyma+QJ0yzN/dC5/dkmKCuF
sis3p9Oi3RCbn5LxYJWG3bbPeeHbfnfqhp+3h3xNKzltDDLyk8AJ8B9xFge7eIOgTmPTEcQiaA85
ihWke8fgQ1O66k+LZ+eLFLYkh/PA9Z9qYxgPVemG1EuixvZy/3M7dNGRFoDiRSePvWvzENVl3+23
fuz/k3mJdhAyvSRT0/XvjyWosWqQ8kJrzI0x29MQ2Kr64Ko8GzsSXsnzLuMfYw1/t3AwKRxPPRlT
y/JVXk0cQkVqfclwOsQzP5vx19sLsLCtycpTi7QYCqdnFgOPpT5AxUK1MPfyVy0Ivg2aWKHTkBxv
21kYxsU6T38/u7/LKqMHbwxNR2vuu9xu3JWrZdER06w+tVsC+J/jutrCKgvP8KbvF3tqk4fORTks
O6hJtoXWaiVUWBzNmbXZ0vOEBuLRRqYTJfdhdAeP1V/MFnwYk/7eRHI2rdrZbPmZUkhtnJpOYSl3
bll9ahXzx20TS3cxD89/TUx/PzNRyUNZFkZgOqqb22L8g8TWRnUf6v7jbTsLG0y2yLvQaKdPqlAz
z+w1YeZr8GI6FIvDTaxrwgE5iR4+XyFe8Z+Le4BGAmsSSOD/s1kLFa4BCkemI+fVU94ke5Ih923s
fxiH+K7t380yNbkuU5xy3jrtnvMnvCcISuyjpUmm964Mj6vPiMn1XXlj0gMT9SPEP3MqG00oRS2o
S+LRZoh+DZRrN5mRWLHdi51wkGpLvh8pg4wAjNmABf2txzQCZ2IXoTTYfpULsKrG4krEs7ieoIFp
LNX4adrsIMdCVumtTkV5lFW0w/o9Yr+l8OH2plk8X9YkREI3wURjf7k5BcMLq7CKLceAJfy5ztd0
UBa+zw0+gWRIW9EmO9uUiVq3hVgSTIlfQzA/a0wDSxc5xFYmxX2KBpPo5OXvz7NUrqTR4mqQ+hct
9H8qMOvpcbg1A+GjHwNsNpJqJxvthyJVHrNxjUphqeANdEubYCY0O9OBfvkD5BbNqjzTgWfopm0o
TwqKGFX9GiUT7Lndo3u58VNjIxqn2wu34FUu7M4iiBFl1VyITewaw3crGz7nknmE33eEiTNc605d
NEbdQKJpaeKTmYVk9D702WCAQanVWr/zwwGuTH90t6rRvVl9qK+4F3ny6rMDCZoPMlbEeIHDz1uV
vEJujMZIcGX0V3/UNN97ieVG+mAkivQ7GC0YCyBb/KcuFGk7ZrJc2iLRzRNFcaa9raTyLm8C88kM
kKEO0dy6K3yx2eRC1dl5qTaog4i9XZeRsfGrsnv0tVE69WrpwfhVVxvDci2UpHn6kpuOuaIDaXd7
8RaONpq8IqnjSVfvihXBUkYPtWdutaDdNuhfidkuMt5/HWCDnnGg64CT5icjIxZ0C5PrwGyMjWf1
+6R40Spz5f5cuAkmdWE6IybgxRVxbim6TVcURBvKWNqdrx5dT32mhXPvR4FgS4awEt0sHvipQw+8
P+mPq07s0QzUSvaaqfopfG0D5VUP8oc+Sk7DKFd2nPjcR64tlsIuCNUPsfVujigi53P7s4AkSt0/
KnfcRXVz30beQ62tsVwtnTbaDwl1wRIZVxz/nVePJVJwdCFXqXwvWHL52meNeSj0yLxT/F5dmdMl
H038Q0186hS9gpwHctuqkk9SSRKfNWCgobdWsl6zMJu0OG9VoeCOd5R+L+u7tZty8fOTTDgAMkgC
5zel36MqlPoZ6AHgs8LQ2L9vH9elsjQrgSYZBAakxuZpt0EQyqwze5BW6UH37pvfRsoLcYdOeDns
uu/usMuzTWxshS+3DU+349wPypNUF50tnLB5YCIjN1tnBc/EWHxO3DdZ+6i2GRwQsIVnn7vxe7O2
9aaFuDKIeuPErDHVCGfXKQrNmdgnxBxpmOwpOTzKQnKfJcg9KMga2XXkajsBXNXtYS6tH0i2f61O
fz+LkK0y9ZMKigunT6SPydB8bnKKx7dtLE4lPOXoyVMDusp6p6gBBgmdKo6KrGDkdnaQhLYwfknq
U6N+aKpwO/Q/bptc8vKIhEBNQ4P3dW9SZwStUfgaHjh9UKODXt7F8V9cJGcm5lmxoq46GoVF0/HC
8LvVSK+laI227xorBZwlN090Q+2YA4ak7fT3sxXSkkDNI9DdThfkPxQtv0tbtBYNRf8lhcDp3FwV
D7cnb3EnIrpAWIVrIm16aTEnicH2b8n3GW5PX3k9bC3XDHaKHyYbsa7FnUfgtR1Ut1iZ06WxUl0l
dTppW2jzPjw3LtxB7lX/5I53pbzp/W2tHcrozohXAvylbU+rOalTxnfdITW2tYguYOmfZHPTKQ+q
9n58GAHGRI5G8wVqKrPDnJpaVcZD4J/U7EGIt5a+cqQW7imI8RBggHJpSinNQl/oFxSvJRfgtG1/
8FrR7iVtl6LMtsYtu2gIx07GQTHIZs/2wvTYlIq20x03R6hcCu/EfrwDaBmvVVoXVoQmBcIl2tXA
r85nLNAKVczEWnOaULfz2raGtcb/6afOHCxlQ4MHiwxsD96/y21dAtHtxlDWHFXrnEKJPnZC+bGO
380ZBBcDHpUSziQ/eZXW6NWoqUdILpywe5hQ28n7PfYUmECPIU/g9DnONCikBFx6oDmtgsruIatf
3336L74/27qhF+WyNvJ9sdtlX5Mq2lVluDPNEhrzxjar959EA/pqMDGTkvaVUkYt69EIW7bqqFRE
eduv+LJrRS6Wg1oafTZg9q5jcQGdojz3OtWRxkR87t3R+mKmcWXXatHeexkuxuj08tFMeRIoSSpS
9JWsQ0Z29mA2Jjc+GoaHwtL7R6tbpbZb2pJkcmjOoQ1oIgq53JKA+gpxNGrVQafglTDtqHlZtjUE
d41ZZcGxUm6eemhxSfQ5z45xEoth7uqp6ihRa2PE1mgMLXkCSQEiAuH29hZachpw6XKUKbgB45t5
pzG2hjwZEtWRBQftna0C3aqpfhrlv9iqGvUQ4FoUFK9Uw00zrVTPLzRHtl59I7Fl8WkUP0XqYyY8
NGsB4dJakQxir0Ige90jnvtRphdWrDma17Vo4MGDoAWNvtUL4y+akcmH/WdqlmAwXUje4N3HhfSv
av7B0tcissXtAI3enyrwdUxBsq81u5JD1yGQuFPNIUBSWhzuQgMxpLZFr27qClk5iotGEdfiwQpr
21Xnlp7EjdmTSnJIOW7d2NtFhPGq+YhsjR/+uL0DF0IY8pUE7jBWcKmo0w49D5pIjqZRZWpOKqe/
VT/fpEZ615bSm2rW34Yu/egWMLHctrm0QXgXQ7ioANmCpOPSJqrJQ2cl7EY4sDdF4kjyUTHSlaO1
dE1OGsJsd55FYEkujaRugtx4oanwnz7n0KHp+QqoanEUKkyrIDsIwObYuoY2IaX3DNXJ5a2Y7QvZ
DtbUKxbeA9Tz/jMx83qhFJQGomqq0wi0oCWCLQTGtq1+t8Zzm4JU9A5W//n22vzRG51f/tOJmkpw
BAFzriTUz6smsbgGQObUL2Pf+veBH+kHVSrUrZZTQNd1mi7GcBQ3Y6tXD6XZVM9lNsgbPwp/5Ube
OxFMzrq/zwB+81B3jUPeVfB3JDIqyLBHwMB++0cvHRiOIvlNi7vhqtyjaq1SGt30m/udwAtQOaI4
61OqXMM2Lm4qMkN/6krSVciitmEKehh/7RWIRSZUklRdXwMDLo5mEqyg3MNjbx7gyWImC0bRqM4o
/jPIeB3Dstviu1yCopf+gjTQoBWJgBXht0lj5vKYyDE5TLEbVUccX0zjDvX520uzNGMABXil0G8G
UdnsrFexn3iCTJAk5MGnMuqeY3GtW2bpEj03MQtXfR82T6FyVScq5dG2WgEVEZwlIezOa5Pt7fEs
5dLpaIBdH9JyhZ6W2YQpihAjiwU82Ks8fZMN8VYR6gc/THddo3wVYuUpSIqdnAZvzf+QdmU9cupM
9BchgTHbK9DbLEn3ZGayvKDJclkNNrv59d8h0nfT7UaNMlfKQ6SRqLZdripXnTo1lX+P0AGHiA6f
ACZP4PqUlfKJacZQ65BdtXVY12OzAUwDdpQaw9YqpFhxDksmDulSTE1BuwuMtXJ43KJtW/DJQTne
8LvY3A2SoJNj3N3e0yUdwaXyfmfuwSU9//3MB6VVaRqN3ThHWxwj7bE4vePzaIGdE/UY1aU2SozC
dJICDIRHKnciLNfovZc6FgAR+/N9ZZeMqXFymuH7BbMKy6d1xo5ikvZHNzMwPhxQBXMnNL2rAkun
X5pIz/DMZZE/OIkWCJ0Vu4KwZOvkQAvkaNcNqT70X+y6zk6yG1GaqaL8rpKVt48FcocmRv9+rYpk
DW8y/0zV8KMEZszJJ2iZWgWLMfsnhlD32HksyCfTr4sTB3vl6MZ3FA14tw9l6dLOYwvxmAH46xp6
STId1JUSSINqT71XeZ8WJ2LubwtZ0F8UhPAcR3IL/kzNCIGM0TA4QXmBFZ+KcvBJj+NZg82tCVEu
pR7nXV9keBSRhO3otJM9yhjeykoWrgjQ1VBeRIUoUKooNmaXLmk4Soie3r9gbEFoFcna2JIVGWqe
LorRK15PqNaNZfQpbuWDm08vtw9k4dSxDAAAZqw7iJCUvbJTK+5ojb0qkhdSvrYYQVy+piuPncV1
gEF6HmCByEzNyml23WUg+sA6ep9gTtIK1dLS5/EOxWsZQBngMxUHEKMuN7l9bR/l6JcyrOyVuHIh
6AMV0Z/vK28aYVQDR+bCPva82pYOu++b4WksWdibaExxpzf0N3xFS+qK2Hnr1esP1cLbF49psJXM
P+vMCJO4IV6aCPfYDBtWhvqBfdGEPzRBFK2E/wtKgEjjX0mqngEh6SZG0bhHT2inJLI/RRbfx6Al
yMgaoGxNlHJWjhlpSc442vZZBe5GK5xc7qcTEuvy+23NXtCKi0Upp2aUmOtTZbCe0gpTjkHGK3HU
4krwmkY8iHf1VTVWlr1AJz1MWZdZdwLUn7qz6VrrcYy19yjCmaT5l5wpwoiubH2cjWbTvpWl4ffe
D5eOIRjMfLP5ma1VBxY37kyc4j3dKKnSkgLyV9jEL5z5wbBiOxcMNEZn/tk6xehYesSkJ2F0qnwv
7S0ZPhdrMcDaIpTLE2cyq/HEgaMZMP36O6UrEdLKElRoNjxC7yQJNol7L6P1TU+p7xRrMLal3rjz
jVJhIkzUbt1IsGqYzYjHG3+hdPqSufVDXxmfMMz7E3XFLx5pO9NKNxQshhVZGyuyvNC5pgFOxGuG
tGKIMeKOjA4AiN6HTDi72Iu/8kFfuU1rYubzPNPxOE9MivZZYEUwtyT3yA9qeCj6kpWrtCiGIu82
Aw/MK95hwxs5cbXOOabx5yr9xuN/inQlK7xoF4AjmaEGhocCyuVKssQp7aQH0jHRHi3w7tsWGuCy
Z1I837ZvS5gGZJ3/CFJuUc67dsCsJOcYyToUzRi4bhQ0/UehpT6Rn2N2ajvHb6ryIP96Pgd8LeIF
Hdkp1LxQbrtco50YecdTgBPL6HFih5QG2Rp76+IFPhOhKASmw9pp1UJEU/tWv0vE3wcNWALSyTPm
EYqtOCKzADF3HCMmSSPnK8/6z8Rco59ePiHEJLOUeXSKsk1Wk3DDLIh9jPWvcYxZehoXbdCUIE2z
0wZ0Hpi36siPrNIO/dRuR7Al3NaRRV1EwI31zWGEOgSiICmeF1bmHDvhCyu0vxQAHFQr0cNCeITH
yR8hyk5GXC8djULIgCEn6Jrt+fdWo+XnqnWGJ83Tu7dyiodNJpsWuP9oWnmCL5ZJYJ9mogFMQLgC
ohQAZJGMcedojPZdUuU7dJiELdr4DFI/o615JxP5g8fZT3NsDqA6OWVFf+eyHuzZ/R3r1iYEL73a
0LyGLjngYuZ+28u7MQzx1PVVZB8nrYv9LGn7h7hK2VHPGvnUJB7dxYSvJXUWhQKLM0/7gGVUsSwa
2Hj1Uc8BaCzuUvMec2JRaKd0PxUrrnvpsGHTZs5EgMOu+pdBil0W+BH2kSC8wtxejmYv2vlZ2T9N
/aRvJKm2sdHtk/EdTXNISKC1DA38aM9WC+yx56Z6PcXwEOW3lv4AhNgGlNz29nIt8F4yPeeSlMgx
myJhC6nZQI/vzAgMLOHtW7lEwYSlANgKB4G2fTWy16NimorOsI9OwRn3GWjHQkPW4CNIG/42JeIV
Pj/3idCbzZDoxR3H0IqHwWr4qRv6/tBmidyL1OSB1KS9EYV9uv0Ll9zk2Q9UHwR2kmk26XDK0szu
2gp5krLxuf0OE3wuRTEcSW7kGqhKUKBnqAWH5lradnEVcPKw8Gh7xNCdy5tYNFSPEhPOHnO/vjU0
uovs6kuEcVK3N2vp7sHCA9fuYczL1RypAkhJW7MRIXkg/WcNBzGR/FDb0Q+jHL6YNV/rg1xUzzN5
ino6rWe12oiOk3jSw4hVHyLxDhiNg8UgOYyZFtcEmXhltwT1CBsYpCCLwkZsB3uTVz6p7821d9Ti
KZ3JUl43PQj3pFXCXvLc9e3qzTZEQNbC9SVHiBkQuGrIqCO9rqgazV30wqdIaGr8UEWJP5b1XmSa
b/ZrTQ6LywGqEHuHbNoV6zyb2kEyawDC2hx/cIkK8uR8QjS6u610K2JUz46pRtkoaogxqDwKmu6R
69+Y9lqQuahrIAT7DSUE0ef897OwPC3zsU7BL340ovFXXFQPpKArbVqL1+dMxLzSMxGiLdEmKmYR
SA5ZgZtvNO2hHgO+VnJf0AEcPiruAFPAf3kKHB1TYMcBpTH7aGeYM4uzb7YoGQv6cvtkFtYDMTOq
34Z7vEKhpwY4rBuOMY9s0A/IHlAfHG+Phuy2ZtLuzYmvgOyWvMms1JidCQ4kjDlRNzDJ9U5zq9mM
kidKPvPkR/xgF1MoHDt5ivQ4uWuLBN1WXgciYmYcGcu3kZ2B9Y8W+luX6+yALqe15OWChqLGC51B
MhkbrnaEk7oTHAOzESnY91r0ddQw3AIVwHdsNrp7ZvjuTNahmPgkMzH1pAXnuYHeuLmdZjfpxctU
Oq84hTsLdcfb8hbCH4xY/r+8Ky4kLtxqyjgMY5wjhAzdbp57FmROIMFYk/ZBPR1uC1y4gHhfgdkd
LT1AXqnIL4Yketo6I2IRJzQbv3z6b59X9m9sc6fUdXze6r6Md7rzns+jcIGxJgCfoPh/ebfdsupr
XcPnmXPvVR/e0+eHvOWf78938cx2DAiXZBPh+8WBGFuRbm/vztJpo/segI+5+AuKtsvPS2FpGYJa
69gUrPUb2w3TqfmKJsdNOfSbElPpDDe3wKSzFhktmapzwYrZ9QYMLRuJBAYEA2+GvAt6C/MpyY/B
jcLbS1zSLwBXgCQFLI9cuau8HKgNcIsFT/+a6SdvxU2tfF51U4Ng5UAEPp/pOUBbtq//PVoVb605
0QvDB9OuHJHdkLaX3WAeqVO7QQNk6c7C0KcVKUvnAfs6d0HPJHNqvqNNYrw8uGYeCdsV03YQe9Ls
ZbbykF6UAtg+oNnz6Gh1LYbbDUbRV+TIkRgYTefgMoLR21oTopi1Zp7n7JBSXUDiGm0p8ITm7N8v
dTsDIHpEMzs5NtKM0RgwYJSM81l01VdMqjf9wvZiv8bD+ba6Ld0oVGbBfAyi4HlK7aVUltMYKNPR
BPKc3wvANF2OjgEze8OE5CHo0uqL6SFT3xXeGgXPkiYCbDc3ozmAgKheEo1nOShJYvOod91zwrz7
fGIrnnjJ4yEhh8Hf83hxoKcvF1emoygSNzGPZbPHdCU/0sIu+Xp7A5eObYaaonTuAaelPh3BWwNY
gFcB4xQjq+AbA/vBPFDKkdIu/yGYnLUvQO4ZRhWGp9yWvLg6uHLoC/zeVekWHHCWyXXcAaMZ+2/c
rcdXl9tFyMmwNpl3UdRvnBXq0WBeVrxSMdmSOJqgxyivHlOX7XMjuYuqbCVTu6gSf8SoOXwU8Mea
JzXEsJ0og5yvBCfLy4AeoBfHAxxNuWJG5jTVaOP7U/0o5F0XvbnGyzsOBbNc8U5D0wHAwpcq52pl
2lSorR77qn616LD30uin6Nz/JuY3BOfMz06oc0VDbZvw46YIK5J4WwmPj6RFYq88BxY37c+KfudU
z0Qltt5NSemaRw6chZUgxZT6jr1iaeedV40f0HL/37bfdZczIQ3S16kuYyCrU1sQHy9Qbc+cim5k
0+WBzgDjGcxV5NXS0pCjw7MQrdkY1aLYhwmjC2Z4Oj3qbKPRfRI/ZvlKSmVRBKBIkACHDkzUpT7w
TqZ0ZDrgy1PxZYjEB7NgGwtDwf5e7QB8/1fM7MnO9s82YpZYlUmPUmPiOU9pGlqMaV+HyejWRM1P
c/Ws0M+LDA5MKvoTlKf7aOjMNJPYOmKUKPX7lPbbJkubQDhW0flpnFUPbJJyW5WiCt0msgPOtTFo
MCMTF1sC75y3+b7FeM7NGBtW5w+YmbtrurEKSKU3dy6GtfmZ3Q7+5HTpnV2JU4bW7I96VueYCWRF
+xjdRlsdzKGhrDrMPkc7ibQNmPfa/mGn7hCjeN3qT4hFCt8bhi4YEhL/0hgBALXSv1marn3BY5Fs
tEQ2D40cEQejfoj2fIoeYeTODQxV1M1PVhQbfpYmaUjLvj3UVpVu9T5ay1ctmD3g9rGjqEsAWKS+
6bWcxHnsAADIjY0MQXJ+WzcWohh8Hl0LoOKiMH2KSapBFw/s3WgdRfOgJ6equm/qfcrWWogXV4HA
BWN9kc65embnXICVKzatY2EGmEPE9ZWX3nxTFLXDrOAZSYzYH8BbRcV70WS5GBrryPgHp32Z0CGf
rgTHiyKQ+sEjGPCBq6ZkGXNGxohZxzb5LgYrAJd1aEwrQhaOA5YOXQYAKWItatxTiXRsaAu8vKd7
oWmCY0ur0e0K7once4e/OxelbFkSJ1R4Q2IdYw9EIo81EgxrFMtLhhu5ViAHwZuArmNFuYrMm7LC
gUut+vZhTh3zKooxJc76WPYu3ZbWGjnkgprNo9VQwNPB7XPFWdLRNm46jZpHYNreHEdugfI63b4w
C2pwIULZNi+No74vTISNhhFKw3ryRmNfl+PhtpilyHGmSndB5oQZjlfep8pHrewcEzTB7LU1+N1U
TzubUQDxEx62INDzi3wNkr+4fbBtSIZSb6YYvHQUkxaTvE8R79vsCRNbrG5l7xa+76HK9psEHk8K
tdiG2btW3tncPEob3ZBu6tdRuqLVCxcIr4a5fotZTh683uUSqjHqtGpEQIIJ9T9i0uqfOpPxDeMa
3dDBsFeemosrQiUTIAU8zq5G7Q1t049dj74qx8w2EbFC0a88UxYXdCZh/gVnznvQiskbCkjokuip
tLx9pyX3dTcFTleuhcCLq8FUDXDF4E2L9vBLWZ5WddMcGh+d3heOtoksY3tbrRduD/z+vxLUIB5j
75AjIXiWyCx6i23AfceBf3ZHWLl3CEJbNoDXiLav+mIxhWuoiygyj0PLf2mRkfjuZCY+I/WapHlT
VNcDU/2vJOWAOHpNJyKhcdqXNtvQ13mygRN0WQiq6En+PSIGHEbzXAOUq1FZnS3umTZgZjX6ZiaE
wrRpX2mWb1xWAlXurrhTZ0kT5kE3QFtgsPwV5QclU92m9kCO7agXvtQZAMaUWejObLpj2lpWWFad
7nvNZD6ZadM9W/oofRMBeevbdTb6ke0IJLFbzX3QsjzdZ+k8kgTDmrbEascvhTvaIO5t3AeT183B
drXqGUSXeWDEEf+Ew8vv2QQDS8EbHUhTJPu2j8DTEknGtiSi5X2Uo4jnOxy8O05C7T2r2/ojWJ6K
ey+OklDm+6ntDjUaMN04dIsQdAC7GLPpRkze04IxjsLSdu+zWNBHRG3IQjNehzq4b54SjKAMKk2v
7w23t05W48b/IFB1N5aXNds6G6ZtLd10W/ZVgz5KfQj4gPC0s0UaIABy/pGVk/pelRGf8E4LKW3G
jRm5xRbQ5vTJybV4XxhtsWl7fVo5uCVrYTkzrgAJQt2ms1s50w8qpkygvQgtDQCeP4k4LLNNePtm
LYpAr4FrINUK5qr572cimqhOKKZuWUc72jgYwpnCU7DsR8/fbstZuleg+/hXjqLqDq/jBL0T1jHJ
XhK+SZoNBibm2RCkIya08hbp/LUs25J1Ohep7B5AEmZVgabg6A1bQATtaRuvjf5c3j1XR9cqKAiR
d7rcPWEh7zR6PaJIHQ+TVCA5nZj7aci+anSNnnnpEs+EX6gNw58DRncpS+OV7Psmg7Eld6T+FZd8
5WG+JkBxtsXAzDbnEKAPYXRny+1tDVj8PBL5yHqiy+GqU7+3KWcxqUwgacU/ndl/7Ko1MoCFCHUe
KolJ7tBkaPSsEWfKPAlmjB43CJ6r0R5031x39lX5IuuTpq+BJpdanyAMMxPACjq3pyrbVfUSI1YK
hmQJaTcIjZ/B87MF+dsOsIu90fUfM0znpjaLA2Cjnm/v5e+AUXVTQF3ZNkaoIsOlsr6MbZMDooe4
1RR5HTQ1vW8Td0fgGDMMW5+a3PKNnKNN0tW+ktGy/cSLd3ivjz6LQfuw8mtm1bv6Nej6QV8JGBkR
cFzuO0m6LpngIY52flcDXxVZwufxd89swwhDxIiRhwl/TPXvt+UuXXA69wXOMe6cg7sUq1XMMoQh
yZG592Q6xO1d06946CWlPRehmEfeG3yyhpGAu+qlfSzSlXBw7fPKxk0I+oTpwTEn3RfT+fL3OVZU
Lv/sj2IALcGNHl255EherbEN7dgMbx/A2s9XzJ9Ju0LKFgLYuLd14ePFsWKTlgwsxRsdYRLmrbpq
c7RR5R7VgIUHbqCz/SFldNdKA/NrdA1cjm77Drb2GTAKVlk8mQxwA1yqlGDOVJcTISgjWGEySVwX
Pejzze19W1oV8BzzlA5kgkDCcymFxXC5HHW1Y2qUfm08ue4jK7/l+fN/E6McTyTFNJoSYnoDOF7y
ZDofRrw0jThZMQBLdhd8DfMQGTTNX7lBEC6XTpJycswwdFcKIMo6A9O0wNpXTbAEkbW7vbAlvUOz
ER6E6GVD96eysDyumOFx6N1IgiHNfApz958k/O4LP/MkrNacTkqdHK3+09i+AEb+nu+jvA3KOA8k
JoqeuRZNETyYuDllG45W+qHJspVk/hI2F86JoLuMghvpigIN/KNN24nGOMrUtp6j0Ys3TlXpL8VY
D2HF7fzVsBw71Dnlz70m40PJiQwy0kUhY0iO1klav5RC9x7B7pi+3N6AJZVBYg9daXiZInZSNqCe
ejMessk4Jma+Sz3mhjrpHklUj37G2X1brxZdl5QGzhIOCl1D9KrajpRwLoEthdKgZWjbdvvbC1r8
/DytBvyQGFen9tm5DMwIWp3AB5YA/jvfk3zNFi5tGZhT8fttpP+vJiEwx2tp6kTkqI3HrPpmxG7A
Aeue6F03vINZGz2Df2SRSwslmdNwW4+xmiTAjJZ9wfKV/VqOn85EKBWZeihHCfA6OdbuxJAVrapH
TZAIe2cRsIdJfWu1ZbmvMskB/0AXuWFW7+CSBkX5v/G7CpEAiDmTKAxYx1w3MCIt3Qzlig2e9VgN
jXADMfwML28gpeZDPTMkxMA9r8wJjxAMUaXV04xsxmjl27r3O9y7kgK8O2rs4I9CovFSSjM6omAu
eAuMobQ/tqUz+COIACyfaFPHfWvofsQ9L/dTpE8+k3YcpEN2l1uPg0nBBT4UNApswawPsaeBk5P0
EQ2QqqqFX0kjgxFk5scGNegNWC1R40lls8nBMtH6kYHsBYyF/UPqTnKYkh4+U8o83crRtr9wHdy6
MfNkYFFZbXpTkCfeZ70fE14PvlNFHzzYbt7xII53WrsrHL37lUienciU/iRWHb8mpVFurH4sg4qb
le8WsriHucv9YaqGLRmn3vdwLfZ6lBXfb+/r0p1Gm/HM9AZ8HwL9y201i85pK57bx6y9c707ZENu
f39JOdA9QeYKNQoe6vez3hjGkuJ9H+GxUjcaQKT2IcMY+dtiFpdxJmb++5kOFkZltqkFHdRF0NGw
5ysvu7VlKLZ8InUelwTft8gD5iFY5NStEZ7OCnyp4AZwD2jsgBtDL5zaMWRoYzsUBahGCjN2Dl4H
nEoCVKecwBxQtO54n45DF9Z8sDa39+56bRAMIhAQTMy9wCqReWGNrgEyZQv0I3jWYHa8nW1gdG8L
uT6gSyHKAU0FA4K4gJCs3jEWxO7KAa19XzkgN+XMjObv6//09ae8+XT75y/0Ws2/H2lm5OqRz1TT
IJZdCGxgZqGk3+8qnQaD0PyodhCiN+0DG8wdGanug48dM9378rs2rdWmriNqSEaTOxK3zlyiUsws
SDu0LhtsetRrfjDxZMCMeratS/YpEu2KSlzvJprWELcjBYPkNwo6l9eJ6EBuTdyhR5tuufgUrbW8
X6/l8vvk8vtONYw5dcDgksgH/EN+sSRbLw1vH9raKhTbltCJmu28CmYH5VO3Bg6+vjfzIuBckQ0A
gtZRFjEC2ArwJhYxtT7SH235koiVW7MowppZrRDkAtKmaDXLOm8QUKyjnGLLL8hYoMVNhrqZ7G5v
1eKBgBkV4DKgNfE+vDwQjeMZYwE7d/TAmvpkFla67Ycoe5viOH4W9fQOsi7ExUCGYiQ7dEyNSjBE
YGyZrGFPo2fr0Ry+3l7O4smffV7RX9Nq9d4d8XnD8I17slaJXvw84hCAHOY0n6vEInSSXmXRyjoC
gk/rfbbWWbT8ffRvYSKuC2ZRRXGJXXJUiOA05V2lAScZ/3rH9oAx+v/fn+WfecuGyFLXWnzfQlf5
o1et1BgXtfbs84oytXpLhnr2+f1nV/qWvivWCISWJIDcEMYJaWmEL4otRHDWRNOEq8fdAzd2Js93
Hecrd2LpFM6FKKecRdKKLRNC7PJeBPm4krpaXMNMMD0P/gbXrvJ51IGixLW5dTTdj6R6aEgg6ebv
z3lGsIAcGSVsyLo8Z73h4EMdXAvvjwNi2uo9K5hnBWDOO7L2KhQnAhESQK/cPuplKNOXtPowje+I
62aKAljZuRFcrY5jdIIlDYrwFFOg+i1t3XozDHW1v71PS9YPgc8MWAYN6BV2AW94BsfrgbMsxsAA
jSaPYMHb6XH3ALxt+A5ZwM4hOYbsNvJ9l2dijhLT/YCuO2q9WwfgFmZ3qRHVu6nogREjZmKebgu8
VmNAoTEeAGlSgjF/VLkrQ5pj+sfUmse2OaTufs3JXqvxjLSe9QtLumaRAkV/QllS0eNoDgEmO4RZ
bGy9aa1yM+e71Oj4TIzaXZUyHaSVE0fEoBWtsxNWxI7mYJSvY1KSY5ySHKi5ok0PU8UlmPDH5OUd
24jSvI5RPIAoqwP4GqYl4PkCECBCHqccg7KRK5qxeFBnEpR4otf6BBkjxzwmzzLdF+Tw3xagOJWo
/f8CsinzRx4U5RqN9KxJV2d0toB5gWdupeKAJOuTDQgQSYJCbI0Gj+k9fcOE6L82C1A6BEXuzFM3
R6mXkris8qTs8VayvO/uITG+3d6qhbwivo8kDLLyoJu9LuQxFKV/M9pG5LlrX8Fcir560G/6dswC
JiX6sSY/RTk/Q2m3N7adnfgfsr/P0OJX/MZ3gwJoZuK4XCWTlhR1gtLr9KOkCC6fbq9ySd/QdoS6
O5hE0IarbGLsiZRFXWkdR/2oZZ+NvwfnoLowNywA2AYnp3qffGicrIHzOA7Iu4IoZEWfZ/+oaBtI
Y4B3ttw5RlK5CithYXCqg+mlKTI7hfl92mvf0F3jFxQjsfq1/P+CmQMRNXqS8fJCnkR1RFpdWgXJ
hQci0Cjk0a50+XaItL/Xa2wV6guzP0VoozgHXXIKwi8MZzBBAIqywvD32UBwqgDaCHMNahU8JC9V
SiSGybtKYycmXn9I8XxboxY2aUaCzngfQkCaqYQ0LaCGZl7K8mSiY6QPS/Ob16+IWFDaCxGznzi3
MYxlsTVAhLXV4AHqFbaPBRMG8PwMJYTm4nWiHIDbluBEdzt2ctP+gIkVATWOICpEej/Qp+3t3VqT
pdj7Ykwx/lLv2UlLNinBcgLtzcGQS/PTbTlLuYuLRSmW3wBRrma0LTt11Q9cKb9BL6spHlMZ39no
fokL4Mx6yWd4k9/03hql9sKRoVsdl2ZOMqIzSjVjowSMP27YybE+ct/pVo5seXln31e0bqQZq3hb
s5Mutlb0QtwHS4AaaT/PymuTA6cbK32k8cojZ3FV6PH4XUNFVKAoIh4nQIShK+GUDHd844iVzy8q
xwyjJcC04ZE5X7UzPfeM1OxIVrJTpj329oQKxXPWoQ0f4/bG+K8RAOi0wCMcGEMQkoLD/VJWXRmC
xwUIndgY6J3uW0m3YtcWDAO8KPJJCD8B2Vdx1XUN6Gs6urhIYCky2scaKRONfr2t50tC8CyeywPz
OCSqLKPQ637A7K3ilPRBZgR5Gk5rLm1NxKwUZ6fCU6uWGUhfT2AADbPhBTMfapQgbq/j+jWCeQ9n
61COPhd6yQTDOqIitFwfwEyr2SK4vi1lScHOpcy/4mwpwmVjHklaYKhvF1T5z2b0ULL4kWY72105
mMUbei5LsQC69ATXUshyJ4F2F32jASmJGS2+7PmvpJPb1u3eSCzC2JNHrUCbyn9bq2IhHPDbeDSz
i5Ns0iBHuqZuH3i9i8WeZitGffHwKHUdd57vgDrV5bYWKXo0yYDDGymAnOaH2gkGY2vZK2KWrA+4
qP8vRo3dGAoeBioEUMSE+F4m/Jas1NYXVd1CEAz61t910suFpERLWCII9mz81oI7R7rfyVp39eJm
ncmY/36mgybz2rwFSvZUJmHqBBlKaqDVWnMQCytxdEydwbMNAMarvlmzERVowYvi1ANP6GAKbTk9
e8lf50IQQp8JUSwDGFt0He2xBRqSPuTpz5HcVWvA+oVy8qUMxTCUyGgCyIBwhLc723nQPR9xVmNs
E8B4vXvX+dqsUR0v3VwsCxA8jP0Gy4LKilUXZlnngkPPUAkFiUMV3bXxfYkiZWd/t52vrb7X9FBP
Nrcv7HxLlNj+QqwSGmWFljlRDLEN4E8TNByl0DEg0h+6TUvQ2LYW3i9oIp4SiFzn5ys8iOI7csvL
DeTZ8xMpQtgIQK+zKbDXJmwuPFkupChK0ro8bSJp5yfk74k8OPTQDG+1x8MUXEHN9P32Ji7qPcq6
OvjUQI+hFnF6x65FlWn5qST/GPqLUX0YqpXIYU2Eck7lUBmFVUFEVW+79EfGNvravLpFVThbhXIy
wOo0rHBwsfDk2BvlN5q9ehiOwfufVvm5yO7KaCXyWluTckijdHs0aGbFSa+cDedvTXMo9WHFIy0K
wbgtoGjm0o7K+KAZfS8jd4R1te7LaNejdFg671nImQxlIaxomrztJljXIkDnTVuFmOH09yqGpype
F+D2wEIUb1caeeoChJGfxuSpKMFV82n4e/w5ErJITqAzCongK+At6K4I5np1+cnTQOBwIGJf9R+j
cQ1JP2+GanGAOEIyBGnSufH40hVpedwD49LnJ6sPRL9n+tM7durs+4qryz0+t5LN3x8/98lXrfrl
titI2yWdOl+CEmWlhA3WkMkcr9Uw6z6wNHwHvz4O42wVSiBlNxgPUbEhP03NJvYM38wPbbpmixfW
gVT/PCkISffr2qBpS4MBTSJOpQsKLamH3L0XZA2QsCQFZRd3JuwAuFz1bMzu7DiyGnEy2jth7Kk4
yGTlAi44FQRov5EVpo0clWK6ei3iGEfQ1FDdPjTpPkcLTZ3+TOTutm4tyvFQSQVMf4ZhKQefaIMY
qxItANSr/VZ6vpt2GHsh/Ub7clvS0qZhWhyAEOAfczFl8fKWoK7KsqjT65Mo85Bnbylg921JVozj
UqADxtc/YpSNE2NJ3KQdsCCDh0mWoXW5AlFNH8TmJpfdniWuPwjTl+Lzf1ufYjJlrQ2T1Kb6VEx5
MNgfGCV+uZaIX9xEEMWBnQxe+WrgkiOs2K4mHFfdj3d9Ouym8SWq/z4exTsbtbl5hCe4XBTLTNuW
u9Ru61P1quvIupwidD7d3qwFk4nJDsjrzmkDhBeK2gE3YnqjA/UecnnwrCJE29tKfLEmQrE3iJbM
LvUgwmCg7I7HnwTYu9urWDgNVP08lMLhwgA6VXRtSknHXJ6Ik8yKfd2wD0SKLXXX0kW/09GKg7mQ
o6hWURCgDfGiOhVFLu8ANP9Z9w5I1ypmPuROahwAViEBUGzORlpD5OeR4z621Pll9rp1ErFu7Xky
9C9TDKLMTCsxN1DQbDPYzi+NZx2mxGAQQa3z/p5OrDjUNP6VdUjqTVR7toWgQWNmZdCM7mva97Cp
Dv006Zm504Tj7bmnRc9TpZNHN06KV2qUaWA3HvEHS6LBRZI0MDtw2Dgiinyj1lMkWDovKL2p2id2
WW9FUg6gx3LpXjIxodPQGgMEBvGe2NwMUWSoMFYgTZ6rLG8OEyN6kAwGffVo0W7A8eE8A4fY4FGj
d597UXZBZNvdJk5qD3/19I8JmK3vXYODgNw14s+eHtvoUpRD7lO0WQFcPf83zmixqdJNUt1h5Fh+
h34aCxxTXvexrmh5lxcC7BoYb+SPToYk10i0XadbzcastS6QJQHBXyFAOtNRd3NbxxYMNG6g56Jk
hdIBqBQvzaYh2rHiIqlOTvW1zz820+gLvJrWQuU1MYp1Hjn4knMWV7N3ZsxP8scEYPdqe3sxv/No
qibjGYNYCUjFeYb05WpkEscatKQ6MTo5+4jmmOmHsnVQijLzLXPUdpOVaiERJcC5vUh9l4zMH1Pb
uGvtuj1lLUv3ZtulDwyTVYIu0af70W7zzYSRF08tM7Ng5CYNUqkD72h2dUjitggqtxlfxtbydmU6
TD4RAicp+Btv0199V2a7YfS6jaaDNzEWbhzUniVC3cLUOi5RDUaVyPULRsrAwJPJN8hwolEr/bKs
Xb9hfbKSlp53Qd2lc7sy252z3IYdl9mE+e/iJLJfZbzJQN6ig3qWD4fEW4uYFt6VSKz+HlkJa3wF
ToydxtBFFvETAYrEliehfTZR5AXpwyHzHoy/J7YCBTgABaAUMRe43bhHpxQFv+qU1Yg0jfRD1q4x
AC0YfogAJANkYIg4r4BvU4Ghg07OT4OYerS2Ztq2LTM3XFHlhTPC42Um3nBwN1UPltVplQIIXp3+
R9qXdbetI93+lV7nnf1xHu76Tj9wkCx5kh0njvOC5SQOOIIDAILEr7+b6dN9bFpLusl9OEMimyUQ
QKFQtWvvYVfSK7yq/7/Hr06vmee0mwoDj/eeryL29fTTj+12lFVQigSqerm0vF1geWEZ0pTg7KZc
QIImaJsYZLdD3BLjCjnIM6/q2HKGoB/a68GNgshhtZxdHDGFoXJYa0tkZC6qgcbCRFRRJoY4VzE6
bgw0d6jrBoAJrs5kt2AOr4e6u2M91Ok/egj+aYQGin6IeXhWBWWpc693KjC1/7W2OpmNcKKh4cOa
Qj98TnRMjVSET2F/R/0PffNETR6PzfPp2Tu2ZdF9t9w/lslbJ2esXIF5QEXtncug8DPuBtnExDUS
MV0U07bxh+S0vWNhzqsjaB0PzsQOtDUTdsc1zYz5aiJAaZxrTj5jZA3LEHQQ0phgJOfmpUvLnTKs
657os80g6xkDGALqhJCRxw0Oodtq6QOy4ZncjTqwig7pGImECbEdkD4+/c7eLcPFDOQOcOMFJce7
GBppIBK6VQGNQr+LK3kbQrQ+2g8zqsLBw2lT7zYzTAELi7o/FIDhi1bheuCjcE6gPH0ALwcFCqza
sdyIyzHa5fU5QqB3S2+x5UB1EUlpxJnr8xt/n3dFzzAsdFB3qWoy2qAevBkhCFqcOQWXvfNmb/20
hUWOdj+I2a3zXLNf9qNLq/4Qio9mzxAe/MYcgbb4vwZWm1fnIGfRpOwPEzfScLy0yicXbVWQLXK2
p6fo2Gp4bWnlARH5tiYx8dq8D5VKO1xG2w2ROz2dWQpH7QDOAnFb3ODgIN769Z6Mc0PnvD9QZ0AB
W5kXRU3Q2cwO2rUvI52fsXd06QVgkUA0B4bb9Tli+HlttiPGlTvfmPnNMttYyK8W/Xb69b1bdbjv
LhBLG0BEJPLWJ3ov0NOAdu36oK3wKoDMGKhEwFj4QRG5zWvjsnTCMy4PsJn16oPNYOFWRikOEr5r
HDWkE2bdYXwHu5ysjTX4VtJyJGJaPwAl50j9zKgZTXJJ2I7MAWLMeWgfw4aMl6pUZWqAXWgPdpVi
4zZUp6NboJGgcnniRHW5wV1UJIM54tNoBEkcC1KX148VVSBLyH0DwmbhCMI9wwFgv7Q/jF1AM665
iEMyqGx0Vb+vfdQZJgFuejnN1nb2Rz/WImdXszaMzC4KeSPKJniqzdrISvCQzUJAdxkLvas23Kpx
HxLQ7fzQTleWqu6HNtg95pnO/V0Y9El9b+yMWt35hr0rRrvOwJCus06PIAi0lqyAQiuOtL0mKcwO
hRZsbQi74PtOEy3TQhUkCWtwEk4czRNlN5uxbddWkjctjwMjdLbl3MzJqNVHxzBEavSOnzYR7zZ8
1BIjQq98IQYv6YG32dolfaiY9jeFocOkFRzkFZKoxLToSyBqCM7NrM6MViCP3DhG0oA/CqR4ZNgY
IwAr9oQPPGmUKc/nNp6dwYm7DhHBBPn0i9aMXtrCZ3HfzO7GmToUxkI336kSEjIDJS7kPxw77okE
p2NtzRCoroeN6c55nNuFnUweimjmCNSv0RdeHDIo23RSk9jxMMLSb+2k8us6ZfjKn73Ay/eygcb4
ICO5KSARfIv0SE5jEupH0yzKHMLd/rTlkRhQEfHHywhaTdhavhOXpXYvynngGepuIEFu67I48N75
Nk+e+RQKT+z6EqQxuULOfrKccxTzP/G+b1wyxCYtuH00E2FnAB3+1r9oUndkRIvSIefDlTf1MehW
77rxiXv+FQRI4rI17jrfuQzKmy4AHXWzFUTcz/3WNMFzoeqsKZy48UusAHLdDFFaclwAQaXKcnBc
dkWs5ypVJY0r34zD6Uk235VlxsqdEg33wvbdSDMJYXDEBrS6ocqDg6tjlzzQfsxIf2vnEG3l2wI3
ps717q2JX5x2Re887PIGULNACs5HYtZc3ZPZXBeDLid24N13R4ikGVlG9Fea3xhn22/fhUQrW6vz
KRBQD7UCxQ4Ak9vA1kA1vZh/udV+ZWR1NOWGi8bQFka49xjUH3jwdPqFLV/y3ZJ59cKWI+TVXdYU
VgE3h+cjfxXL4jk6d+adM7DM2CsDft5wYqNR9JDDKWk0y6anB/DujFu9oNWa91wQgwcjBjANCBLu
W2iVDQ/cO7Ouzs31KoirGdiY5YydJQOSdKKLoX2QcuPMve+MlZ/J81fvqmNa+Y2BsVR9wvv7sf9E
3DNR25nX9RMV8MqEIzykFTVM9D+sMK7aK0Om9rmOzXNGVrswDKoWCuaY85rEhbOxitt6SPxfJtB5
O/Pv0rsNgyaakuyAHJ9XJm4bgwj+9OJ6jxZf2VjNex810stLk6G31XSzyjWQZ4WXxYkZOlnocwjP
BDZoiQITOtuT4YG1DYdvy+o6Y5w/91XzzcrDz0imn3MMi+V3GxdaQcBv2NArt1brnllzVLs+x0Q2
wUc6gGVUZZP7hPgCRMdJVOaJo86k7I8uzwgVB+AokFFfh6+z1J3NacUWtjVpb9AtW7+ced/O+1Gh
TAssjA3sN+CEK28BZHQo7MmvDsHc70JxadONolfI5SQMCMmWbfjw2Rs+qvKqkZf+JM+QYB9zVmD4
MtEuvTS8rLNGbQhah5HbzYEEB+kU8Qjxm9MjPGdhNW2ympCGGCEgUDvpoBPxy5UbLNjXI1gtWMR5
ICREYzlEA8dUayO22u3pERzb3K8srMllprAVtXDM5kDtfY46Qp+Dat10UrTpn3Htx9bba0ur6xKf
nXFyUPtGY5DOWtvPXA8ilPY5wMbxASHlECB2CKx1t0Fphr03+k5zkHzTj3fUuyjRln+OOP6oFeRV
gVSDuNM7MlhTNgJki0F9KEFLb7fPw3Tfmt/lfH96do6uLyCxIbIGWSOIY709bueAKVEBHn3Qn40y
GaffWb5wALjtQTzFdRfzr44Pl1DONUCXB0k/lOwGi/GMgWNz/jqEXTkA01XWEBGBcCHaqhCs+pk5
nFnAR02AkwuNAKCmfJeQQfbbJiy32EHlSdgmxhS35m+sXEhsoE66lB3f5WEatwu7IEK4QMmNbu46
52mwz1SBj030axMrRzIJczaqcYn1i7RCfescsPboW8JKRfYZAMd36Z2m1bl0I8oOoFqKFeliNxJw
Jr8MzlkOWGBC4GxB/fKOGkP0rqwCo2QHoI2ybto5Pjtzhv/kW393Ur4ysdoSXFKcnrJgB+Te/JQP
/rwLuevGgy1kirprvnVm9lEx7BehO3UNMtfmwpsVT+1yAFfvXIaxtvIvQcWiWHtID/U8R+mppnWi
CwtSmv1UZMhH+FmgUDqdQjKngYK2KaT2cHG0gl9uIl+9tOUUfbULJ/RlFrDODu2AueG3kv8qQvin
AWT1XFxc0cS/OkWCsaqnKgibQ+k9ixlkue3OtOszE3N0BaPD+y8j62h3RIUQrd4woq3Kin0DfTjU
HX/LCGSaFwUmbMSVP2GDRDzR5gwZ0TG+NdGHe9rfLr//fnH9/fzVNiwJEWXHERPhdkzZdgo3JFVy
bz2dNnP8Xf1tZjUhpkNUKymGIZuvpLzyoh+nn/9eL/7njP/XQLjqGGRVq/qZo++qIu0lmgfTytWZ
dsr7prdSb6ozUHftK2IGia2nLPeRB3Pb7PSXOOpygDv5a67W8WXgSCFJh+7fur+FkGw8k4/KO1cT
OvomgXpHbQGFBtCtvN07hAIDNPuMgZ4C2T0kIhzvHAv30XG8MrGEAq+2p1tXNlzzwA4mklvTJGMS
7OHjzqy8c1ZWKzso81F0IwYCHpEEXDEJFJ7AKr05PSfnXtdqfdt09oidd3hdOkXgon5ZuWxZd6/e
1WphR+D2Bp91yw5seqyiGqnTfdQ+VOfEr45FX6/MrElJWNjAs4Og+1AhFTS1dqwpiBftr5PzGzeI
14ZWMSuqDEavXIxncAhmo7jqtfHt9JScmXhvdZ4VBFAU3mEsg9VlY4VwdSjSpgzPlLiPm/n7grk6
ZBqYaWyFC6bVXmv0R9f2g1XcnR7K8Wn528ay+l7tFL9SwiG6Z4fR9uNSXBtGkNB6hjrCORzF8XX8
t6VltK8sFcKn3ZxjNEQ/labxKDRyuqcHc87EatvTIBpmQ8JEO2sVG0N3L9rg4rSN45Py9xV8NffU
1AWfLWx6Dk2i7/mwEedoOY5NiY38MRB+Adqv12xYhE20rWws4MraEjC328VNxDIKdYTTIzluZyEK
Ah84Skcr99VFikY+CzESVE2kbBLhj+Dru+p+maUYHsZG3/J/DK08WO8aQnqdDw9mXg0BT9hMfyPG
eG1h5cOmGYkI1cJC5O2hPFCfE/Y4Numvnr++cZPBVDYDc9BBBN9M+9HpL4fxzLpaXsI6jHltYuW2
7MJqOhSjsD3azdggq9VHVxz+XhpPuGUmvfx+evaP7RUbHAIoTi5aY+Fqr2jULsYAtbnDOD564EZ2
2ZfTBo7FZYgsQbIAiSdQSayWVzQKo2iipoU0DnAz3nbMn/OxSmX0lQFNc9rW0ZeHmi7gf2BmRUvV
W9+iFLRcSw8XSju4LHnqFbHxTLfOs22faQM4+tZeGVo+f+XEnKLsVGnDUDjEiI8mnf3GQHxwzy8g
gvfQLFRneh21fnMAWWlKHJrU3YGxr3OgEkNdGPmn0+aODmeRm4M+KojJgpVPRs26sloWIb+Deh/9
GNTfTz//6Bp49fzVIqsaH9oQbIknUbkyEoRIU7Sp+tvuHCP20Q36ytBqsbkSXaGFh4G0xRy39N40
WNyeQx2eM7LyY3YRQt80gJFhHj5CS+EGEkaJBTbx0y9tcVbvPAFaXMEVhyzvO7o4AmU7q3ca5O7n
clOhzNp+N3Wz6YMWLPxNwj2WzRU5Y/ToYfDK6Gqmcr8cBntcMssReAObdKZp57DUc3h6enRHXyL6
NqAfC5UF/PvtDhqiaCTjssKFdeNxFAW3hTyzSY+OBS0byPGBUPkd8nByRSs602oODIUBEl0NvYiL
5jYMH04P5ejueWVntR4iv0Sk1M7NoTOSx6o786KOPx0NJx4ostA5udqbJp2JDKnE03vranLnByOc
z4TKR+cCHAv/MbGadFUAttbnAvf/z3b+wRNXpX9mKs5ZWO1Lc5x7T3ewUNE7iOWN8iokZ9Jwx01g
FABdgdRljUORQVm4rTE2hzH6apafFBDr4vF3JvpvE8tUvfL6UDYB7hNyvQdl7avmuRvPJHuO7Xh0
krimD3EW4BVXMaWRm7UfUsStkKLc+VzFs47SyPo0ez9aBW6iG0/+zq3vtcnVNkQK2RCljRtyQfur
UVSpr0F+EVr7YSo/nn57xyYI0SygQtiP7xWBaWsJNGNoBGcFoCX9s8OdGDXP00aO7RY0aJnAJAF3
915M1+FQiG7xCkMgjs3O39GQnYsyjtpAVQx4u0WIeh3R+FTKqiZ9fahiW2/Pou2OPR7aEYuwN4oT
7+RIRDPauCTlDXi3Hjx5a5/Z7Mcev2RcQCRugYh0jREbm3AEkh/7hNdxM8XQCf/1GXj9/JUzMaau
LmsKb+jVm5DFgAv92vPR/w+hTRRaI8irQ3hztUkQRVo895W4BkldHIRf2/FcY/z63FhbWO0JpwSd
o9VN4rpSF2Z340cfh6vqnPaEtZ4HWMFlC6h7TIINYPQq0J+MaI4cVYjrXlm3dkc3M6EPlsO2dfXc
0A9hXh7qaMlcW3vD+OQ5T4B75bFsqjMn/ruE4/JFXMT/+DIoI9lrrZIa6tPWFITymvTRXWNGz4IR
GVcFcWNZlVvT9neT616AE2ob9OZXJ6/y2NP+ORnItfP7+TVQygbbD74PXPhb5xryqAeEB1/DgrxW
FETbkbt5Kmb1cepyQJcqlP1Dr8ljR0O77fSa+kmT9jrWwmZYmsQjgFxdiHyvG1UpaK3R9SmHaw2s
8paMstkHnIFCJ5yToCBbwzc+gb43vO5mviel92VwxheXDt+tSX4cKRBNRUQ+mGEBgLndmDfEEsNm
QH02I7O6r6Elldbg1AdST6dDYexyT8f5NG3aQO+dSN/gOEsCTtJaFqhTTGwrfbH8j4jdObrsddvG
UHp5QWPqlTdaZYqGvTIJabHRnbctALQcK5SeeE83ZmnuIhtHhSk/NHaQJ0ZQf6WWrM68svfLF8EI
IitAaKFdhZ7xt9MVSaKdUNfDNf/U0L1D/41w+J9v0/+hL+3h3++e/+t/8edvIIscCpqL1R//9eWF
DQX73+V3/vszb3/jX9fFt6Hl7Q+x/qk3v4QH/2U4fRbPb/6QMVGI+U6+DPP9C5e1+GkAX3H5yf/X
D//x8vMpD3P38ucf31rJxPI0WrTsj78+2n3/84+fTVz/8/r5f31489zg9y6f9XOVc/H8/pdenrn4
848w+CfCGtDdQHYcQlVQ/fnjH+pl+cT1/4lVi8wNCG4hZYMe5T/+wdpB5H/+4Xn/xJ4GMAWdFz50
YhYcB2/l8pFr/hNsVBAaWTDQEAVECfk/X+7N/Pw9X/9gCDPbggn+5x9LBPf3DgpQmoQusYXjHZcH
nPJrtmAGglIpxKg3LR1yH5hEUr1YnecAaOoa9qXwoArhAu36a20Kf9ldvjxOAyhfmqvjpshVTxTk
KDbcJ2Nsdi7ZDK7uLgCi/DVC9X+bWjgSFog1CsprxFYDHLyWqPZuRmSw97UjP0VCC0CUIR3BbONM
yPw2l/GXNQu9QEiYAUkSrc451UNJvRTTvDGCMdxUgUXTEfFh2kei2HQKUi206K2k8dsPp53h2+Pv
p2FQM4BhEIlHxAjeEse9inILhZwD8KmYSQiLxjn3zR/Sb+asgMxOxmv+a8TA/7aHGpDtoJcZWPK1
CtNQz35OKqk3TV4jIKEleGlSOujxzh/CMQIsvBa/FsItNtEpCn1e5KXwduH9346R+8IvQ+UNm7ES
5bb0GRooWyvcnn6Tb30kOkwWYgWQg5i45WJvrI94A/zcvjsEauOFtZ+FncgvADs+h2d5G1f/tBJA
EgY8dmBKRxyxOjhzlxuM+WraQGae6cQB5+Fj2XVQG1WuNnenh3TMGPLRqEajZwdMx6tVKXKrcwi0
RDcm6YotmOY+UlsHG4CDnk4bOvLulhweEHUOiB+RCHs7Qx0aqRkOtmljRMFt1XnDts+j6eI3jEDJ
CX4L8D24rbdGsKIBh+Bi2hDHBWsj6MepJuEvgfX+PT9gEcPbglcE+nxlxMlJ7VMwwW2s0B+3ndb3
hQ06+JoW5wjLllX7ygejWIALA5YA1gECSrjEt8Px7VmFhlfXl2bG4nPqjKuHA4u3nCzQNMatAWJb
61uPWiR5rKapNmhv4G6sC5MM945fWuKuBQ1OcTEJuwvA+4XwKB67duw+tbVBpvvTU7Y6Z5avgRAV
QQf+wY5at6UZBkfYMVnVRkAOWH8OW9KHcV7YvIUEbBV2FwGkU79MY4f2jNOWV0v/p+UFRwShXwt9
wM5q6Xt6dupBy3pDirDezgXzNgCkzMmAxfVw2tSxQcJtLHKUgGUgJH07kW4+ModFZoWWfyP4aFA+
fINPkzvoKemttht5X/XhOcjlMaPLlgaoFB3HOOHeGiWlbRbBONSbFnKCLINmkXgco6rbMV8A0o1G
E0hA9WPrvPziYOF/AQJDDzJYeSHktboIERto0srsmg2NqPhg+EG/kzljT7xW/RYdnKgc2LX7eNro
yr0sYCpQn4BVCc0dYD5yls9fHXKuQocgiyykU2crvFMiVHWK25gzxqftvFs0ix1EWbhcYOcj1Hpr
Jy9IpDjQHBtTUnLtVaMLndfAu8vpfI4zYD1/aL1C5nuRuMe7xApdRUJuXvtTRaW1y0UivpxrMlxK
dfiur9wLSKChZgFnvEgYIZsarVyyI12rAIsdSLpF7gWZOWu2H/PKLFJVG3UTl9XYiTgamqhPAwhd
V2nNQiVjOFjoUyqLgsC75gZCQiQ9jI9BNxdRPJU0+uwKD225Y87RxYrKIGDdY+hRmjYQ7oKrafvg
qXVrua+rFjVDJ5ymF0s73EpBTFF86pgjgqQzWHNRKhbQhFeDs5d64N51bWsjvKN2A1YAt3DCbWP4
6jGgAWpDUJrM71kV+Z8r7hlPBKoBN1YpvG/B7AXfzdFkd+DIk04acBE8FZVHRVybTh8lFdXAqgy6
i8DAwal2k67HN0l90c4XIm8h+kmoa6KNB8fDB2xiciP5oHnKvVCg1Z5V7G7wtQOoCBvdKOHOSHee
4J6XOZYoeOpapIIWatGVVmxUEag7Ri7tbAp7KKR7FsXrxx1hci8YNqgNZkJjxsV8tj/ntVNH8cys
po6jpirmxKV2vy/h2ucMt1JPJL6UbbcBuYko4kBR9pkWBEVsYpj1XR/4nUgQVzqX1OsVsAalp8kF
QdHegU6q0mjGgxRkjvbtsZYXldeDIwVxTosWYRXwB1LV2K4FbvlpNOeTjuvBrJzEq/xyuiD4wIzR
rxVtawciy4hPQKISUAON9L0vjGqj6rD7ThpP33qFNu2NMw+O2BlVV193hUGcAzri1WGumRoTBY4W
cSULDZ2ARbXLi9U8QOjPDaX1XRd+C9IRxuqnabadL9DPU2gJzEMFWSyswSAVI8t5QgXQAWlPqNUk
ZIIy2HXlNbiCCzSy9DENnbHd+Llw7nG/HoBS0hP7EaFnGSwXJGQsQSVTPJGgaO1d0NKuPAylOV32
bh0ZW1QpEevZ3tQ8IeiznG1rFZCKb1qcYRc1dXuVzCpvWIzmAXxDSDsM2ci1Y1wIhOUylXxG4YdK
aGA5AEl4WYvuuD4d2t4AuWvh2VNSNr385hjEMiGVhaaYZHJG+7Lz7TzYdLjzWwmT0rzD1yn9eDA5
9PEIkej7U7y3AujS68iMh77raEJV14H/KfDVrQblHEvQ1jV/iajdubFNg4lnLsHF8Ap8tqLbGkVf
epkxGSbyQ3PA08byeJtRaG42G6emguyCvBYitqFfQu8MCTB8OoNQeI83MZcZ5DKmSzINUZsQiLz2
SZh79UeLRB4SFoybbE+sGUtOSyQwE92WwsiQjVBwKWivnLekLyD2mCsIeiCHHA1WjPRCj04/xSjB
HQKyIE3m8oCOEHzpKBh6TEG/DiAv9tKmrz13U4Cbxk762lH5tpl8wR4Ao5MhVO0qEWauHgnIY0Ro
qTQfhsaM8zpQnxWbA514Ti4frV4PHlBxXfCpKKhJN5VTzd+NSHiANLmmAO2knjWPu3BCI6d2Cr6f
ekifJSVv/SfSTETsqFkPNGnBIflYw79V6Whw9b0gUHRNZ6/2DWThKl/Cc82GkQS9BOt+IDuiNmGt
9aOLyP8KwqrDnHnMzsOsixhtYwT91N0os2nRs+/39XYAN3ieeWM7Q97KN1y6ibpc/lDjBKSnVRTV
DbG9ptt4vNYvXc/wY64tvU+d1VgSwGyGJdBxB82nQSDy5zHK2/sxKCh+uSZgQ6vbqrAvK58hDdY2
ASqvzPUhyyi6dpq26A0evR0l4GfLpqoApIFpDR/lQ5BFopcRGPY9r+f+ogkni2QGbtM1qnW2WScV
oBY7oX4uNd70m9bVot1RUPzZQAQT14YkestkWucNsTM7dwm01Hj9bURvx7WYIYmR9ui+MJJeVzVP
CsMV6A2thPciTd8IrqjnYeUjNRWBAqkHZf2ia9CNGeYix9/PrAAufRgdP6mV9IuMFuOEdn6cA/6F
1UNxEr3EJdoum1aBe4nBxRtozIQ/aoSNpciNOa3A5YbOpMkjMasZ+9wN3pDVoLfOE08KI0Wxml0b
oyi+Nq7zHXcFlUCE0rxtFNgXwcHTbR1dI+HaIsLIfNrfOy3cT9rWZi5ThC7d088kS8JqYpA4wKUW
b7bi0TVHqIDvNE/9ZT0XY7eNGi51PDXjnjildSURjsExtJn0omdm2Lfca6KMNc13ZrARt2EAzDHl
3z3J9QdlVz+QRd7kpn3hFOEHsDy1m2o2P88DTXOz+gzKugu3s+892raJ2XMOKmMoETsBdJtz7X10
w7qKtT2jQcvor/p8mC/nCp6uheZMDJlOKwk8lOoHJfauMHMMIdhCvhZNJmMzXA1jMHxCE2meuhXq
CsFEs7AsQN/FhzbpxgLMUh6ah4egKaEdzvi+RJ9vLBndGJ2ed9bQ5Ld5E4xXau5A28RzOL6ElwOI
LUwPe56Fbf/i9Fb33eeNnLIyHNoHNJ33+yaYF+Ii3O6g7FTPW+5bRqogavCN69bWGDvWWtzT3v6g
C3Twuo2DOBZUWQ+FNRCAHTokvEoMZCtHZW6tiJW3bk/1J5dbXyLQj105LRlvJ+wgmiC/UnymHVVB
bLGwvu1DYGQRT6mmSJQQ7vfeb5AgAVEnMR8GdDu7JV4IyhNqnJ+J56C93rv3pdBxNYqP2vB4nOf2
BxGabVLxyb5nXeVNcQFB750/OsF9UCjnhxy5n1KHzpnJc4QfhZnqCacSq4pWJkCnLBLOgzl8JQhl
y4TbYNdNwmoyRaLHwcy8ymEkYfiPkQIcbX9BXc+8am2jdGM/spuLPuDYDa3ihxBEO2kwi/7GQPDz
tSSGVp8gUaecDEDngWZEolM76cx+ftE2n/bzpF9aL5BZqwyB+kQepWPbeI8jNYvvdTF7L3wMRdq3
FQILmbefJjAQ3U0h0iHLFsFyK01f7UcqO3StD4791Jmj3EXKNX8ge/5lipgDhViHfZjFfIHwqM4s
wzJ+GFUjr9qI9MlcWZ/zsB8eUbEbEyRW91ZvUhVXikq4KUhZ3aiK7co+CpNgBtNlL1Sh41C6DBFK
1FyA6OfHOLVm3M8ExYGptLNKgCBg0W1Bb74B+nyp7PkBAvVdWjGHZoAdqW3RixJd+/n8UkKV+xB2
SwOZ2dswbLF7v1AXkQkqEUPXZVyhfW4PeeAhTCk43V7Qu89wjLYGiIo6o5bPitT1mDhDqzJEpWbs
D43YgAYhypQy67SwHciseAG8fmFnpWrqbCaDV6RhoKsd1LWcHL37U7cnusGWRWls00sH6UjpR2kl
iTdAQNq0v7ou8ZMonz4R6VcfupaPCKG6aN73pnLjiJg0mxRhT04lrQeBwtZVWIJIc64mKONK5jxA
ra24N0t7hKZRFRJ0swlrrJbo9rbQvNRxK7ComlBVVy7OtDgYOrnvuJ1vB8dVKF2DeGCaHbgUT2DL
zaXlXRgGuawM2WQoe84JxpxvJl27ICjgoFctRZVEPGgSa2AzQHaNZHsTnVW3CAKHBMoTPCGd52Pi
Gt+4RHBt8GSWtXco3Wb85HZ8cmIH7DU9yPTqfEu6fnoqdBuiVwViH1lT40DfaG3TW2RzoVo6OpDE
Bpf8OIC2rZ3hNUSo9wqztMkjKzcSBIEd9tEcbMSIKDAeWO0gUNZ2XieebxCdBY3KcQ9R1L4rPQTk
F2UhvW+N1Y7FZdOQ0EHnDo7Ta4I2QNSQxn5UV04T+jotJ9kiYrGYkyH92/Ms7FvEH2GFI69oDevB
zQ22bUIEtnEPpgWaVG6hIThmLbgjXfQuntd49rzwD/RtjjHI0i/FrYTXH7K58Zm5U1Evd73PKyyF
cMgffNG38q433e425MZL15leOs+9lTk8MhMuPWPjgJ8RX4OKjxFinJe+jSSYQ2o7uF+KRmAb5Oat
cssniYaxdJiq28KQfeIXuYVDGmFZEtBwkQAofFw2h7CbtvBDpUzLMqfQW5AIuOKZRtOTrqQrUpOj
yDqpudpMOGTrZB4Ghvtmh3O8x/2VFYaRjmxxtD4SHjm1AvAEWddMl4/g5HP3OSVJz5wy8xH87Ou8
C64Ds6dXo8HkB9/IQ7Z1tZZJUzf5BcR6HCSZB9bHIA4sElEXBT909dxdFdKtMmwe+zA0Q+hnEPnr
3c1g0hzhj4/PXe7feBPYgwxvuBgNhHa6BO4YDM2UHnCj6mLaDjxGeqa/MCZMS2yquryFgNrj0PF2
6wSz9Q28zjOqx1WOW4mN25FnFCJumm6+dOCfghR5IJB3DOwTag1mnzoUbZkxQ4Wj3eioatxYQTnQ
AWujG+EC2Xlsh9Aw2DoDiDEB52zp1i/zq6EMv9maRjtcXa7R9trY8VSPtIpZW4wXQWE8srkTH0Gn
Nt6EJDQPICNgGW+BPqj19NWf+ua2s7zmFmzqC5ra+4RM2wCfaeVtHHRBfjWqyN83vbMNzXy8R3Vk
F6jCKJK5pXi3kkIl1AIdb1Kw9imnajk3zWlr1SFo9P8vdeexHLeSpeEnQgdcwmwBVBU9KVESKW0Q
coRJJJBwiQSefr7qnll0R8xilrO8V65YMHnOb2vPOz6VMfASqU+He09mTHoTVFSQh7wU875X/hvD
Q/Nl6dbeyaYIND2rnaXSp3Yqu+2Szrb6kqgIPp4Hu3rqqlJyxzLZ/+BkrPlHF10kvEuZpBQDRmx0
1nnVs3X78jaZovF906Nb5y35Kl+djmrjbPPJmIFJLF8JTjEPcxKVuZvGKo5O2mvsQx2I9RQZ6Xz1
+t1Fp+GWSZMbpSZcTe47dHj52g3RZPOtMz/32fsKwhSeK0m22l6SHycCYYqmnzyMacyR5yTuHhpT
jozopmS2HGJiSVwWbloGlPvFWcbtb0MIzE2l9Nss1s3JE6fELEPcKQepjMnMwucf/tXpxIsdGcA+
P07KavvVnabuTy10eQYH7r9X8RS+LVUaNEWwBM2JfrXkV2z38tRP0cRfcyyut2SMwvu5Mu7IFe6V
+1wGvJOLpBn+IqhrMu1VzmNEAo66i0zlfBq76+5g/HVHCO0rpnGGiKdSpaW5gKv16qS2XXxtamdm
rWC6++EmVVi0au/++vMoyUhL9m+bMO5r4Ok4WwGMttMgFhqMogEXX5H4g7m4jtcRD9T2yTM1NH2d
6SW4L+tgLc91fUwpn9WP+2xNEGPo9nAK3TtrmRMZRbCAw9fhZ+W87DRc2tlPT6rm6ueqcRPClxbf
nkNxBH5x9YuKbIfl/7YmFaO+HXR0N89x9BbWJNUSlzRGhjd2sk6nmQRVrmdl+74wRzw+xnZaqjM3
SLcVaafUox9J18m0v/QynwbCQ9aAiTJv9DRcO+EjCyvkey7Dk4d4QB37borNIymmmXmpF6nVKMy9
DRgl65pVfWlTt2MI1a6/FpZgfhxH2+5U2L6dyqOHKZk/b7YlSsKfF0VirTa+ynEqex9O4qqFr3/x
qkzM8Rhloy0xeCSyc9sMT387M98xfxXjGA4XIAWpOQrayD1RNKc/SnjirSipEtH0l2/H4wAZ+9Du
O2tw28a81ROzm5c0OKRHZu7sUfGZtjYT6Vob8qonVglmObs8pLay000PA30QJdezFfoty0ldmvCL
6SQrii3HI8gn0/Le28MV8WPcmqWYN8rGO654XwylsOYcy1rwvRpRPY8c4MdlsC4XWDm2ZnKfUmKb
2u2ooT7W3gNeilE5JyGyzTycd24THq2At0q4V/3tplYaGw/cipjRKk88DBvxPuBQ8fqp4qhyAGIs
C17Iq9ZSVxB3khm0i537sdvj9hRPi9YE7g7Tl66j4DmLLMnkWWy79JdB4ONla0jlWQb0R3tScFVD
FwjJ9TO6EA7NQbe8kaIgvQZZNqAVhST9oWbEMuoHbVgjL1CL7SC3ZhUfga7E+5iGVZfNOm2dE0UU
JsYgOqwiDwJ3fyQMXXsECQXjc3zEB9Eb3lr94m+MPobaZ9QszVx9F/6SfMyBPaLMVb09B6QRhwQ+
peF+2VNaJrNpn6Mw62EdfRrX/VGfhmgDs61cwDeCPiTxYOkaB+97I6sg15FDVHM09riCm92J2gKT
ObiDdNf9QSyjt1xBMNCNUh+VOYFsmedq322SO0lqVdGkjpMUI9IS8GqhbFJMTEU89r0zsqrNBOPf
9utYCRC/LvxUy6gJbiMv6sitNHV/EWXrtvlBMu6KE9uR8Uss2mDKHcCt7tQuA5zUtflxyYDiSGjq
gmj/EceN+MrPnL42yS4ZsfyginLbpNN016+GHyvhM3JwxlqG9+OmpL3t5BK+u2PNVr+wxr6bhSnj
dJSRHxW+XaPXpKVnmgUUaUVO4tSyP5OJa0glS/31W+NOjiqidOnDX3uCgOIpcdJtf2TqDcasVY3+
a73Va3J9GI8cajdNwodFA5HnPvtEYrMA6Cssri7rGQ/S6N/vngn4JwbPv1XtYcPggynVmZOcQC4x
U+dS2tgjVk9GVdeQyOUtijOT3LhtOLlmLpsuMwIacblpJF9rlB8ipn77ZiCnpucFpbthzzc51MNL
wmFMWS+wO9u0lqzsPsmAXdFB6kSnPT2ke5usCaqPPmC2p3gj0EehJzegxHiYlXpzKdZZMprXqvFC
PqKJ8zW15PxBGc5eHoHr6WzraKQopBxXJm5e1vzkCw1H2dR2TXw3G9bfHD18dYXCj7gt75VkfCVC
q6vsu0GTfdz6i0xakEdWzaK2MQi172xtfVLOgZAsm0pNgFcYmuhSB1swvC1huzF/NKzW3P4t2fd1
4A7190ls9XHvht7anUbt6QHH97QG974chj/Gq0aMuEnDnrZvDqQLkDAChmCuWO+tZqq9yGhO+lMz
yaB6AzuYyie5Jophd9hTe+oDd3QKwd7jZFbC4wMTmGr8S9aedi7xlPQC378K0u9tN0OkytGjpWcX
IcVR+Gi3+i7q2/WtbYFHcocOOs34tJZN4TikTd87+34Ed0aVYUpw3XXbej7qa7Z/UpXJAnYlwi+B
0N31y+7s38UI97MOJ0oHTLOvzkPZlfbN36clvN/M6jaX0rN9+hBihiK4L6zjO4fc6/hEsnps8tng
Xn5ZJR4PcN+G13FtZ8c5uxrfBGdlUqXcU+uGYa4eyEYxHpKZ97J33OohFCZcX0IwBUkaeunseeCE
Qma6j/afgZiTJuNWciMgMxQCJzJW4492Wz0QZ7CN1D0zSJApYFcThYXhPnHv1qkc409jFMuR418y
Ym9eBBvuLi2JekPQJ84JPLvp866sCDXQPJLLubRK9zdbPNoPxm7CgiZTrumnZrOB/dH0lS5PlfZc
W6Dr6IeTdOxCi+QoWedzV8VB98evym5n0NmD9ASW6cy8YGuzZ46BCcvhz+vX5GB8KhJvP3YWiW2a
8joYdf0XfRG5Os4QzK9pWe8hSsPYez1COcRZPAzO61HtRNYMfWRsvoiK6Hj/UPGSj7Fd2sIbXIy7
hxjb5hY1rizK3k/H+9k7jjCb3SN4IXsjfO0I1Ja556r1T1ohYro/YM6abG9H50UHZuP8VSp6DVmG
fwq/HtrHvT6qj8DtjZMJWWnnc5kk0Wenlx5/bJnT9PseBKV9AU7dXnekjtGdTqLxuEevqKsbs7ND
PqxOHcpzt7hDekH+vuIz3rtja09T1ybieZRN92pJK/POc7C7C2PlVH9Lr5AQy/Qi2NDL9Q8YGRv4
MdVHcrETAMm55G3ZP5X1WrHKc6eZXHRHqM51fwjC/7m7n0lSmJ6YwxSr8pxM/WXUfSIvjbtH28Oq
W054tELiexM0Dk1pFavsyStHts+EVZZnkozx34wu670aOFyzI0FMfZdMdBSfbRXWr9WYcjKnPZWI
u7MoUPLRCYdiPphOT/1Yya/j3Db1xfrHxJCyug6ob193oDmesieJtu2Pruy851Xtlk1OaKlohiKM
Sqe/550q/Se2YlgRF6h24UH3grNYrPpwq9Sti2ShhYLb8uiD8+TTrEr4Wqe8W0m1Q3cWq1aaTi8J
pZTx25W50UfHR410FR/iIehbhv4WI4B9lo5rAJaGsa3PcdOMw2u/et12mspjgf/YqaXIh3Qjm2n0
++pdYVGVcJqQ1FnKrWruh16xZscgEGEmfSE71vJ17vJmFu2P1B7aK6axT38otTK7uDTD1Kdlgi9h
PKsD1fHQlc32VHkR/Qs8DbV7T1UeGJsIj+gvofZCE6E5+m1RutOKHHxZaaMOjmB0T24dq7tlhzMt
Ajewv0J1tPcQefRG2Fm696oNNY/8ZsfvbjTELNAG3JqxcKu/ei4P51OKlz+AH5D7hUsCe1Ny00Yn
mhHIOE2d+bhpli6Cyi8Hsec1fkDntCoVVw8TPwjTdRDOLZWyZhoBZWpd341WBOpyDCUVAe3uRcvF
morqQnBlUP/N1WzQM2fihpl0qH74m4IBhvsAZgftAUeB4nTczKzd8XWou9G9S9sw2e7CkgX09iDs
lHsGS9V0qoSzJqc5qXV7d+W/EX22wKNhNID2WTc2x41Lo9hxqhdXQz2F2+xlpm/cm63b+r/u7KNm
rJFzHoxJdWuyVGtbcvS2w80mKibkiT6Bh5L9uWLAW7liJkn24UY0NgRKFQzZ5wHudr72MjKAl324
y1PXpRRY8ZJz38uxHA5eIP1R3Smo7l97Wll5GlIxAGjNy3X+AoVRp0Z7kfdIGLqrzyhYD2ZRzt7P
foQWPVMbk1vh7GMfXQgTrlNk3rzMOf11sL10RnNHuqYdve9wtf6XaeU4CtzSSW8iCqYlZR2k7nJi
HWIollaq5fPEhANvVirn70H4BX1FfKTbrh/9bwwlUhQdx7oqbEvJbjj4pHzyXV8X0kPycti9Jlxz
nPrhfkqkv5c3qzXhXnSN9dQtKP0AWJh4TT3fSO63txj2fc/aGRDphKiDEKrF7ZYoo9qylq8NOVxQ
/FHvb03RROKYzsQeiu7ntkTl8kmMbvNQUumgH1Z081V+EDjMPuf4jb0HQBI/emm9pbgOk+XtqEMo
hJEZ0pz9cBDRq2in9Hn1hdlOnR/On7Hm7itgTqcFMJj2phy+UQcw19H2RXruvl1qdxHibnLCpLxx
UAemN+u48REZb64hssFGT8HKAk2tn3ds+lmOTcuHrtjkn0yndlukciO5AIKEgoumXJU+rY71gFx3
QcLUUVEA13blFF/wPM/jDz1K/A256kEkTm0IoPOOJGD+YWtM0TnfI4R9Gw/ReDrWMX6UZRv+rsaq
/XJw9WyXyd13wgcR8cyevDmOn/auOoYsjfYBRDdZW8QyolTrpTEggbeDZMOH2RcgQKdg37aB48+N
f41JKFv40o66Vmvpz2BMa4eflROitu1R/KT53um1vRhO0vHO7xxg8WNEFnl3VHXo/ii9evYenFqs
gv7GpAyIT9f7OH+LDx+Q+AGBsbVFSKRL9S2uFZNIhu3fUvzYJvgs8i1W7F+e36jtvj52lWbGdmo9
r3E0zreanA5zZyVr3ilej3q7IS9AGjyoMvT/loIXZbHVgdSZMJ3X3s4LcFxOWWj7O+iuubR6qgRS
ZaI7o/uNYe2PFEQDF/S4QjV24yTiT+vRHOI1nrety/ZoovAMWkD+NUgkAugI9rA7ef3XlskJ/kBw
gsFM27iNN6hUVn0BzJrWnKDnOMobITb8a5O/ft58Y79D/dXdiVjucshmY0YgfLcOP2YpHeeJR6r7
Olvjfq1FtP2Il0a8LOxejLVm1b8QM7VdtgXxtOWbEOqTCZgHiigcN/iB+NB1EWvgiawsoc6yxvfs
RzS1ZXXhGsczlRfC3069hRd/bNnX+Y1DV3JGLV74gzEMvGEQsK4PQJ0MTsht6HLhYVbv/k5KMvm9
01V6PSUBXFTT2BoqYhpXN5ed3zYnjy88etjJtEnwkrgedowgqSeW2mDyMyxUYKOBJZb6jCB6rvJR
rQQJJ6M8xjN6vna9OIOg0UeD+r+PNvCRKHkKai/ZgopKMMcPembqmNfwXnNG3LhVJdlnRcRB19Sj
TR9QbUdeQRhl590wNJfvAA0zU4F0vOMUISj8Q4O3A1+6RQOr8VS6p0CquTlHyLp+zsobd5zGO4Oz
4/Tu5NMLKsb9Bu+Tf9zP9SCXU5wsjBNONA2QpLtR1cPu+ziBujDe/Pujo9MB+ZEe7isgdlW4oQk/
p5TUpLkK0/6eq9+muVNXnNuy3JY/jZz7KR88ZlrabfpD512TaoV0dGhwpzfAg3ljmMLzoxsVn5pp
Dgjr4Drdt6HH3EuRUYkUf+VP39aHacXF6SEzyURc9XO0uEeUU7znJ/z1svMKr90MKTebHOPcmRL4
/JSsw4etTh3qc5Ku/p3Es1WM06t8i+edKX/q5nKBpIbVzNup9R+renR+U2o2fkUbgX2ITqDuwyMH
dT4vYwJQt1nBJZvFvj/VdZ/6z0hwwaH5WA1WWEn2GYqAmchD4UQv1jABFn0/bD9W4Ag/T5icPi8k
dotsiJOxAlgPfJ0L6FaSmVh4XkzVR08L3OU3bmN0MaS3DyyClR2rbISaBUBQU/AlDKfBgybmluTV
vmys2NdUoSBdLMBVl1xHmg7RYDZGrnkv2f6Ji011NV/50vm5Nuti0YdJbjB/6cZzE4X7b1f44lNM
vPj3UXTQNa1TMvykYKzP8rC0z1dV/xNEM76VGyHvtD8m4ucW0c8Vg4GSaT4s4QOleiulXLSEfXZt
3NXPvR4doMOVh6ug2Uf8dkIlSQNNjoaVs1LRb4LJB+dlSoPFy6SHGooy6zL6SFQbqdwJ1HzuUEgh
gjrMwBi2+81jZBuA+plXQ8oC6Xjl3dqscvwRzcEEmF7SNw8rKveNEPAZ5lzJEqevNy475PHhuPEz
neEc49XMZ8xKUVLKogY0BFimIWQLT840HWrZTzyroRklc7wWj4kUoYtChdjJDFUxQ8Z0LM2HzyNs
Mt6AGPhRySz6jK4rcW4nUjy5xnMDPKOq0CRF2O0uAUYLwW9agWw9CgsHZBDtpbnfxv4DHYHpdt7T
2n8ZlOd+pJ5cUl6oe8uVqubhUYThwZvgsMeHUFJ+dRAxX7P5u/kPx9mKmsLBwpAt4bYdp0UcXo/c
YGmnLyuGg6HOZlEFf6awa8eH44pAfzRN6za/x2RsJF1btZzyJRyszDuVNr+gR+nfWrd1sLdDxQSc
xZ1BfFWndn+8YjRLodatfRwRP5HQ0bpD89Vfo5rpYMZ+d4l1TRU76gKznhrwueONv3GPzr1rWXPK
IQb1hBgxRAtuPbKcYUgUepV1Uee+ORJROF237KTlqHkPb/g5wAKN0Mlwq9LYgvzPJZC+EhWrBtk9
00jzHApnNGozSeL0w0w1DwT4HvwbrE1NdLILdo9MoYzedFQq8T1NGnk8zPI4ABtNLE5xi84nE6Kn
qLlXOqWqVaC+ep39frmfSxPLQiZ9CGSsVxRVLkn+1Q20n5AFHYm7vMHnv8intLFOV2DkQrgaRgd4
h3ADU2a7qNyOoZ9alDNtY0KxqbV+VefbDj6tgXyB0khkrRj4foxdfBw3Jq3c6Ztx9eA/M+Hgw2o5
ydRvAvjFcKcmT0yPTme3unkkEX6AAfXkQHMAm9mQHIWoTAW/KTvtnxJ29oS6soHPjFBv6B+cKsG9
B4+wD2VhSjqQHr11QTbIqJRgptGRSzH2liZulWQBg9+KFLbuKw5JKWhMaM7wdG2YGwpuG8EU4fQD
IouIS/a7Dsd2udPBMc86m+0mt6yabP+bWcRg3bSi/T7aFp/Bqg94BMsN8kUZpCLFAgUFYu/Y6ad7
9FX34qGMiU8bYh11nzo1HlBy4jfQ/yi01ad92KbtvWk8d32kAG9Yb9D7dc2p344SpaltaAS87NIV
721VBR8zd7HKx0CUtqgGv7uSkobyJ67rDMfjch5OvKycsfuseRTb3EdVuxX2INznweXQfuP2tdOl
hGT520WqKe+9eTFoM/e5B/rtWPhuyzaa0EGINkp4pJDU5O0WhvTPh2yZPxVdTWFxBJhj8hoBdO1y
iLiQ/o7SnB+N4T55ItGvbNlqy+UNIRvCt6CV0OG0ITTVDR5YWjl6h6vL2dGq9ZdYFYUNHuFvEVoK
6gyvQEdv7npYb3rkcLbF883ha+EwAZumjz+hSlHAEkcY/L42wrQntw1DF3yn5wsGyqiaU1n3MypY
t5cCCWmHqksXrYvG6xzGJn6vmwCJQqsQA5xHOdkQIDrS5k50ab+fo2qIh/MCVKLuKg9ehJY9fpxC
K9lx2Duy3QrP7nMKQLe2DdWHdk/nUyqIFrvEC4YBfLlSU7J4LKQhq2jvEQj5K9QlHU1beilT5FXf
Hc8ywbD/7NONvyu3vkec3ftFvY8xUa5zQ1UU/FJynFA7KmajHcQzUzWL+vPqLlGQd4BDLkKvZZof
qZdBF8mldtt7629LiLRxvRLj+Dy3V54G6X1xfXslKDtnchk2DudT6WsdPXhO6YbPZjpGfKjk/aS3
ozOtxH1yojs1OBNOKHGPZsPw3NS9Cvr3Mpqq8X5gOwXAGRUV5Nov94ZNLgADGnztqLd5PsDp0b9X
80+nhSV8kboc5m/TgED0IfXbHfNiqkkFyL0hbJI/1ELAEWVtDSDuMY8pYGqf4gr4vq3v6c7aBm99
W6sg9nvsH6GDLuco4+U4eaGU8/cIWJEhD9I+CXJcsV3bkyl0bNz9G3nm7xuqk4ghkPxtcmP9Uq9f
uP+pVshLt0sXk8nU+uopxL3QXczeIQhy6nWvEA0BP5oibZyJqjqpsTXvXYyaY9d6AqOAx0/+DE0y
NG+x17nO7Rqxh306MAMjXxlLWXvPx+atGwqR+Vi/Dwt194/abZKkoJ4rHo+rXByVPDNsBQfcyfZY
9vuhiiop78Ohmnv/2aSdOSjeDZ1yKvoDjuSiQ+V0T6Bs00Cj2CiatyhGRnPfDPW8P2/zgGKvV+mQ
Xo8+/0Ed7tUKPs/pbRP18DwRICkixLRtg7whDfmGBRjikO6UHSXIhFgRVwNqwcxlK/rdLRrdoJFs
xlkK9nufriFL8GL4hfvVZcFy4htGwypGwUQE715eFltXob2UG9Oqfk3bBujptl3bXvQ3ECG+mn4m
bjPwRMoO1eJ+n2gPa8AhzLR+Mq67+mBJggL65ZsBawmgiJSkCee3mge2vzOvtshd7kJr6jE5b3YB
JuMAE2FVBN7RhN3ZdH7tIXto9pngSrVHCEG1LlPG2HoU6AHmOalG3p4+fCCncTVFDircWu1zMdij
hoesF1OlzWlzgzn6XJZl3U4ZFGcSzLcIxIQlJt53OSoMny19DaKm3G4miJWjqOKxAhftejVl2zYn
l2UI2m+jXKGBG7dyP23BoT4aXDFrJtpN/OVYMyEj6Zi8EYdS/kgR6a6ZRlb8pV2T9GJd75huFNGl
P7xpFG+9I9J3EhNrgyFGzZSNTjWjQWaWaxwsTiIPF0szjPnRw27n/zQw/bcf/uVf/p7/cN7/x3/+
7y77f3PmP+u//esy/f27PP7U/x/8+AJb3f/ux38cpuH37+HfHPzXP/EvM77j/QODNOVueBYi7Gsi
wLb2Lze+48X/wMcWYB3FYOz901j/P3b8QPwj9cJrnUKIszu4Bq39txvfd/8Rk+8sXBdBA80LxHD8
H9z4jBL/ZtYSsY9LMcTVipM7jjkP/sNCmBwpqNhe/ZzW0Dnu1S555+mQ5nrArnUcb6umb0OSkhdo
mmKxaLxEpm2Uzg7+haQVXXPpGr+P3BypZ7/uLzx3ky4fJOGFOKDcCbFAFrpq+lB2PxBBI7dOuIG3
wElRxgzBECI08HzL5s5ZEq+ogUcyPt4q6MwuCIvSE8wpxQiaiJYKw7lraavyFWLd5EuI2i1kb0lB
BPvHNLQ+tqn1EN36OtXt2r3shPCId3xknX/CZhAMLxE5HSojIIEEEx421d6FAqtI3vWrjU6pskOc
y7iS3blRleveVf6MYt6axR1POL+mjxLl0HRZQ99Mr8Anqf6crpu7PGu6r76jC3BiJGf+PN24yrgD
ovGo+tmqDVUFqmeavZA/tlBnVWI5So5ykvz/yS/CxRmJIpz78Zw4aDiu+2Zvzr3vJ8NzbAZ3hIfV
bXxGDSHx/kwq6D4NLdR1nphxjfCfLEJfGjGKmzlM/JSJbaT3pka/xmHWSacmsEnI9zmR+2OAF6hC
LT7ZD3aIeaXQe5X9kwZK9+69Zq6+YKCN0IMnQfnb42XXXsCH9PZVC5cIE9L/2n2WJ/RKR/OTaSUI
7wLF1v53JLS1fU9teEzP8GzpfA+dH0Qn1JXpcAIuNcGd2sfwk9k6nZzDZLK/lK9UdSJORi5Zi/v6
M2BTXJ9Cz8DhON3ilyfsW/CDuqqtzCaBn/xqPptKDDOJ+CH6pn891Fyxk9vKfFkShtSzag10O04w
VBd+yVTHUjnvpx1NelDwSzgR0aP6H8ZP6J2SrjGvTTCgwz/iXgCc1e70PMVbIqEWUBgsiGpwh+jx
HPWIOfNSBtOe1eM49JQgM714btOld4s/QjKDW/jo++axOx4XSN3pdIDycPRgpRGnusGO99SuHr1x
xuv2r3p19SNMUdmyCGrOvBZsoHqO58avCpKpmplNJvJ+UKKHUurgvf/hGk3nG82bPDDw9UH02GFF
xjwFcv9Z6c1LbrfNEeRodj5XGqvPjgQzbKZz0yHBKJp66D7DJEKtsDEBylTN5GBii9CkZha6G3ng
AoOcual1O3arZZougziSEQ2/jqnr1vuQ3BD/7X1vJrR/XKiBMmKMbOUY3M5THKtC+JJdM/fT0s7F
uq5teXI342AFuu4XqNzDsSGvUBCLG07H9hXpaa0uDpbQT3U9IHDGwo1meuQ7MbSLX4/rOo56DJ+l
3RoapDvqdZHH7FmSjKx78LVxm6PvJAhIJjtyE2tZy7JxiFEtUyT/GvYr9FqJXC45+WW5hV9wIrro
6FeQ5idorbVGHC8VYwdliH7ug2AA7YOY1+/GWOPxA2jZcD86MrkaILyffMvb9mIHHAXtsiDB3Dbf
cV7T0ZgbfnDYuL5PfnrbOOjbcFMgGwQwjLJoAfPBD6deIz5ofIv+F21RnFGQxBbRak8eyANm20+0
0A5mPjfx4nVnf2GjRvaIasovDpX4+oevhh49SBgGL75m0DvP3q4wZ6EiTdHVOc1PPGjikzIxb3Lf
Rmt8GUjXDrKwrcaPeA79G8NbXr8BhHj1CWJoTHAW0Aj8IJe+X9iZPa+6rKufvu9Ub34Jq5lvq90c
bR9oUD3+CeAim6G8LWmvSzEWxQPCIgUebSu0oWm07vXTZnTos1o6MaL8WUf+t1XH8c8knOX6htlS
LOeAr0YXpa2lfGW1TYNsctygudmixhO35GSgsxNQXcMTWLn7itp0nDPRIy+/q3EEueeGNK1ftAAJ
eGWG6OHkTVIGz8gdNq6dg96ZGnOpsAiBhvu8llDdF+667HuO+NOGf8ediJoBjNI7zJQbT7LPIRRJ
E71nbi2vKHQbrm2cl4DTq8wjDD0rz+exx9YHwCmH1Ud4tzrmDqa+qu9DeTQNJhjwhPhBoLqefiVV
VaLjSksEsbwUugl9gyNUpf/4i03Yr915CH+Dnbtf0QZcgbNdmLa0eergYJtPJvbH+HmqVhClYYPQ
OiMoWYA42tDUFBr2c1Vw8uHObA1b9Yuh4nS/NLi8/KUIJ7PSctF5lKoUTCYtfgeKNvzPKkrWJdf+
dsiTtdYDo3OsOJ7aufbsbci8vmd7HK7VZVg5z0CuA/9TmDQxKmipgrG6dcnq9y7Cq32ZkUY6Q+RD
M6yXo6oS+S4Hc/hQzlUL0YDybCDmJavXOpk19VeqXv42lbMP9/DiIo5PQ6lt159L4STLz+RAEJgQ
+rIsfeFRmEVk3DzuPnr0roWPQKyaRHWIEA166bZrcdvDVhCqVdpTiiNsf+xtGZcn8V/sndeS3MiS
pp8IY9DiNgWQlVXURbKLN7Bushtaazz9flE8s1NA5iQse2+3beb02NAOPSMQwsP9FyFYg0e96Rr7
DO9uMD0djDAfbg5rHCj3KIlA7NK55Rr6zD6ew0fNlFW/2aGyWqKOFTlylyMopymjIbA9udJ7NPfG
CY/FjvfRA0s34GxSJ8cK36WYZ5o/qtYAA01Pruw+DHk9mDRbJMw0v5eqVhpPLXYr6ju1qyXzkTpK
m3y026TID041gOuEhVPM/Uf0sKXpuUJaun9pi0SeE/jUFTxr8qIpepjUoLK40KKsrj8bPvULAP8W
daKiphL9mDYDeEDdqFP/BfJsUQE4tq1nBZWdd0wc5eLZ0vO/SrqdIC5nKlr9j8FooF/yVAimRwdc
nX6OyAaS5ykEY/In1LHsrwpcenlKiz7tn0YolcmDD2aBmpVj6sPHJCt7Y9+T5JqnpCtyShqBpmdn
X8K164Q5y9z+kbHSWYUyNJrvYxYbX2qoNS8mFgTqVzNT4nSf21OtI4dCYekUJMYEo3vMAZY7pprK
B7Uf6u5BscH4A3SlnvYZH2/6SOzfKqpPACbEMxE5Gn4UyPXPQFn84fj/nz7t9CpFJrSr/venz0P+
q8j/bqI/F48f8d/5/fgBRvxf6HkLlRA0xynp8bj4/fZxDP4AURaTp48l8zF54Py3Etl/ofGhqvCc
hMO9EM78v28fSRGvKUvjD3UuD8PGL/WOx4942vx+x4qx4SKOuZesmyo+MzyBgCbw52+0PYza1n2j
cwwXmGlrH0wlAIStzg4Vu6FUEBppUFod3w8A3mEnhuCc9nZL3/73y5k373VFtFfbnPXvoAyKZJiM
9AdjXv6O0JJjKt2d7vZaaqleiLNL/l6G0zHunKiS/5nyLKqwy23Tn7Pm8IOMCSCWnFbhlzdf7z9P
+LfabCtFL+C1vN5IEtFERYSEN8Lyh4wq6Xo1NrqrVsVPSVbln6mRDC9S3irHDvT8xsAv5p9wPGUZ
uGlj6LRWE/dVW2pbrlw3bC31fRJb+mOoVkh7DLwn3vPO61HQSKT5LxyqQXHrvv3p9niXb18WgPgB
moJSia4bXCkrJRQIgSlUqkF3IYM7rpN26Wcym8z7F1F0Qzdsni54ya0kZCwt7+xpUJhVKnPfCzMF
rZm28YYmsBBVWSwiC8k/g0eEpjKbXJDLb0eTuguCodLcYmgaQFzg9jpk4EiA225Dq+Zy2igZmNQl
0Hzj9WmtlknjxNNMqq+6Aw3aR6NuzEfRgHu+PW2XA2KuUM5VESu0FeCyywHlg1I6fS317mDFwIJB
SZxbibe+j6juy+1QFwNyYARyqJCwmPyPuQpVgVWgTNhIUNUzsLhFku3lEerP7SgXA6LIbJpQmTUH
5S3W/HJA2gy2yCgs322mSCqOdchrBQaMXYQgNmzl1+1ol2NCrQxRNAUlHkPHu34ZjRzLdiic+y6M
WYgbfRUUA6zRtv16fxw6xpYQYJMV9tMyTj/WhdkBa3bpMmWfbDlVdxaks+//b1FWc1dbBtSFsvHd
ToI2WpAGuH1F/+N2lPUX4h6wxKxhqGDJeE2tooAw1ISm/eBawNbeBX3S77tZz78FYV0+3B3K5ihA
WBMbS24g8VPe3D1xHlC6rtvBbXzBgQyktNrVcif/YdmcFxvj0tYnLQNDM8uQGZaCIuhrEfBNNNCg
bUiFbHRzBEY0F7QMahOhZUB51hB5/oYMhxwfxH/oZxJxXyVDLo3+fQf6KtsjY4JOj93Mg4wogNzB
lm/mElmRvuuBUpU5DJKmKKovVJao6VlgSAALKDyVdroxlPNRs9IS8Tcpgj+jO2X70FZW9KKoeTN4
eqvL9r6ru3p0h4xe/2NUlo7/QGJoemAcnc4rrQHU4mBiCwOhvpfr6jSpSf5Nlfv6yYSRDc251aRx
Qyh+fRvaMCi441AJ5x8ZHcjlJ1IkJCyLUALKIIha4zy+jyehOjT/Y4XyhvnJ5cojkGaIexehGmOt
yNd1vhoHmTy4lIAQUBo17UBpxHYhz7Ubi0FsyLcXBcp0Mq563BTkGgYBl8OaJJvOt6oP+Goo0mPf
Ms1+X81untfSRxlcwqOka87ne5c7tEGQo9xOmslpsTqNBCAAT7+Gbipo7mMUdAUarLqvnIALANC6
P5hocPKPEEVdy+M3NMhCpnh0Jx5z+9EfxgcxDzuti+3D3aFUm6I5UvV8OC6s5WQ2CTqL4Dwnd6Ka
7cX0hF/MAd7GkCLVdDuUWG6r70aZmiDcTxSn15eU7Ae91pdoQUs0h1DNotZYUr07RbCSnwpZGr87
kE2B2EyxdPdhheYlaupAHx2sedYJagwW2YIfNLp1FsvJAdlXurQ2z+953zvZ0B9vj/RyM7AVxOXP
eHEAWIerbKcG/tDLLmxp9aiF5qd6DrVDlsDdvR1pfUkKBUObu5jsj6cIh/Hy85k2okaw82cXrvqv
pjV8t5WmZOMcuTYcmMYi8zPFi0NdBiHhN1tnKmT0EktYObXZniChdnAWO+vOhPZ1PG9CrfZ20UCf
iAAPuGWv6LsR3L03OsqdApcchswamQxaZKg5W2sBQXKAzEbyanYBAFPJMNrOoyBe7vzQLDbm7soH
QmiEc5g3oibW4HLumlKClFBFsovQqHbMO3PalXplbOziy5NewwRKeOaSNxuUhpZRnFpqoRrYsqvG
cQ7PzBw0dZfTkf+rVvAzhsorRRshrywKXQFLy52sAsO0xcDf3MjcXCYIbVN27Ub9GqC18AjQ8Idq
NfXde1fjiUvGSXMPURtjFQhgojCA72S6FtH03FMVPPdzG3qTFU4bu+nKmEhmZJYGexbTi9VuQo4m
BoKmTi5MON85BaFVqt5otLUFsw0q1unuzcubER1zk3cIYuerr5Z1tlRkdCTICZFXrOrqpcXTbeON
emVpLIKs3uYxtylqkDMnhBIOIB0KzFUruk8S7sHPWp3kG+tiZfdAL5hChGU4NHfpqvHRVpOYN+Vc
1ZY6u7XW1OA683QYUP/oRRdDCWG34/Rk2MD8O5W9VxomLQQ9LFG/sar0C109ICJRh4IP9rqm/4OG
Zfly77yTkVGBk8Vr1sBzcLl0Jy0AHUJi5zYx7K+oKf8wNSDQ9wfBNJF6iIx3B+fNMkgtBWURGwk6
CLZc/cgo3T7z/4o2omiXn5ezhVwASWW0Ss3XP3+zDZVJh9iBDIhb5zYE8CJSO2mPFlsxvx9VIaPX
h4i2eWXZZMWpmEoTaE3WV+9Q85DUj/gulun7zKodwMqdpNX9I2KTFZoOue80+7HD3oTyraFnR6QZ
WJtOhurMQ8wXnE7oDYzGoTXpFCJLZJRfMK5oP8iUBtCYlMrQeU6qhEQA9cI0H89xSwv0IDA7/S+1
NksJ1lFS1T95YMDQjTjdeujdU/zZ6IJEvXtn6wq2BAp6zsItR10dwwHyBEVq6aQ5NiQALfBjxGUg
m6i6vBVKnEfLNIdcjEc/x73i8B5b3ZZlZUkc+NXgOkU+eghQoM1nRFtelhc1N5sESka7l5MKA50L
WzG1oPVVdjDA0df6Kxvm8Zc6NBlgP4hh0TSXT/RWiqemLea9pI7qh1zON3/E5XmJQDSlR2YUwBlI
/uUaHyytg7ha9S5K7CmtDaf7Tn9c28Gqiu4y8xGnCmVOThaDoqsY7uqsRPytQqMKOIGpo30lFyTC
qPBMG4fXlQFxl3EVQ+oWSvarb4dIjpTHFQPiNQP23pjVz0CStZ0aV+p9Yum/B2QYJN0WNzc2WMu5
k6UE8lDZECru089oCPQ78ZJ9kQGS/ZtRISbOCWFyvb2e2G/OCOiw9DmjsnerJmq8wpyyP0rVMN6b
gZJt+cRfPs74TiYKkjboerw6xO54E0seY5v2TEcspCYjJXK7xP7itP4HI4SubqW6f/db6ffBZ9m8
VHhcrOZxtixAyqYICE/7wIs3PeayPp5yHlh3zyP1NaqFFJg51vE0Wo6tivQKSKvau20IIthOkSkA
jW8dMwAP7u3b47Legb8JuClOdWoe7K1lKKe2uhCJNdWVG3CIu8GoK8A7ZKrVDnUTAH7cOQUSn+oU
Qeyabfr8tj5Pd5ZkbXI7Ex16XjJwyvk9y18xtzqOJja/QqtmZG5QMUTwb2rbh9Aa+o3JFQtjeWza
KtVs00F63yGlXy0cOIZBi7KE5oI4VvdAg5SdLIX32WaKYwTImUPLRpQQOJtXqyVv0JKRohKW2FQ/
O11an8Kc2gj5TODd/oLXxuPo4iShGAcvcvWwnow2LGucAtxRSbuPqdkYCObY0cY6uRLFRkie3arq
tIP01b2Glgs+COBeXB3+2j4oDdUTleK7X2XY2JHlowKg8IJeOw5GVqHN0tBgiyXTjOc0zHLgNlIx
FBuTdnn+OkLanQelgr47Re3lgjNgegARD0KvgaB2Nun8Hjv+49FECGbj3Lg8qAjFu4LGGRLvFMmW
ofSk0vxJmgNPq3IVWfOpIzuQGkB0O6gYyjeAJB2qJXq2OcjLbyaaf+LWdqg5U95ZRpZgPTm6GUUe
uqzgu8K8ihBAAox079qg+EfZjwXIJ6NytRphEnLFJXOmukUjjccJlv/O8u0t89aL0XAhU5FVFU5F
3p/mKkqv9n5kNVQg8vGVYwFhB56KtfGMvjgPFcLQxqfbJVpt6+YQKaUTxhCW3KZJ2n4vKUAOdmCl
ZcRHgcklDxQcHenvVtVzc19CTlR2o4FUWXzvquF3aK/ZAaLmGk3h5bfrS2idPaoubqNnT7R5jcNg
AFxzlI9DnnYoEDXFRsQr86tzZMn4Kti6yLVWEXnxt5NJAUEb7QoYvz1gwK4FT3eeVrhjKfgSUZ4T
W8JaRTHzXgEBC/m/yypA9hYYinIY8o0VKWZnccYLDy5o5ip5Md3EtRkRyPiyzZzZ8CBtQfwE6bQf
1PpXnhbS4fZ4rkWyeMJT46HCQz6+nDWwE0qGhLnqWZn6Cwck/3thYZwSz4G9sTLFzKzHxPkusMcm
ql3y6gSupLBWnSbVvLBAsCEdi+gwGuisylk8fckkw3zU5Kl6Gsvi7moFs2mLtwYtbw7/dY5Qdk2M
3m6heWpjpjxsAhvOUJYfurj1N6ZTDOJikJZpCcMzhmisBjnaSAd3aC54YNCSd5MD6b2gp/Q1hJ11
Nuc++Xn7810seh591DQxgVO4dkB2Lz9fCxFRhyCOBqYQYzd7XBu0Ee7R7Sivxe3VsDiAqTDQO6WL
b63u6CYYex8Ak+q1vlRDAi8TSwZeWyHIiczihAzFAEMQ5azSSV05qIz3szFV32FiFNmDlWXQnjlh
Z6h+QAF+FkMFPWbSZTwMR9S8ug9IUCEpdPtHX1nZIoXhOOS9z9muLqfG0JD1ow2rekgwtl7pI/US
Ijj8aACZvvfo4Svg6SJ2q2gqrx/NKHaxAOdB9XwJMyAnndqTKaFFdv+AKB9Sw+ZQgNimLQdkqQki
KXalU4jBPAUyMpAtYF6w76L49C9CieONXaMq6vqUa3gRZ3Dedc/pUZ6Ael0igqtJ3uAM9z5XmTq2
iaiDkUBT/1kOKuzreoQbqHsol87nSkfyCnp8tpGXXVsLAJCoApAAkjevosDWh0+nSpqnTwMI+cGy
d4Yc+gcHMZaNY04Rf9d6r5Cck5rzLkb+ZJW1TAAOB6dB5iMuzNYdBtM5ghhVEA1DxAYxiPxRSrTi
yWzm+Dku6ulDGQ7FwZI49iQNFj8PM/3+U4niPRex8Mgi015tBST+pgCxWx3prib6oBuj+ZJK1Xji
mgnQqJTajUvyyikomgVMtKly3MqrKcCcSamSIDI8JUHRuZ7z950l4VCqFIc4in7dXqvXjkDLoner
UtEHrLI6Ap3OAYArBYaHuAp4aIRZP7ex428M6doKEt7L1NcN8NXrHRElA7pBFBFhXdTZe+R7kGqn
anuSejiNdw/IwaxaQUgfHB34uOWWCBy0ltEK1z0LYR7ciVLWDnDxjRfERVpv2nQyablwcDnYE4hp
fVN/0Ms4NaSR0yRPrPpQgOw96hCVn2c4tg9FqJePsVls9fuu5ACiD8KdBRKUpbj6VkZs4TxQJ6Y3
JjOSpnGHnkrHT0GkbhgFxzJFRAbBdtX/U7bi+eX2xF75hjzJ4H5TtAJtuLaVLIzRjkdQ+V6ntlTa
y7D8goa77oVWWB1vh7pIw5ld4I5gZQyOANBAy9lFA3YG/cBA+Zq2cWyqOTP3IOwD9bEAqoNeWeLr
I5KSavfR1oH+IwrXJ4F7+1dcnW4YMBYvDt43tvjzN984LPIC+ynF9MypTCAapH6XHhL0pN7Jij8U
u9qq8I1Lx/JgjYi33Q5+bbb5nBoLmE42Fa5lcECMVSxZpeX1rdp4TV0OJ1kyTVfS5nhjtq8cAc7b
UKu13PR9S62usbwOOem9PAPyVgIU8G4P6FoUm7IWLoMmaeT6IRwhNaXlNGY8aO7TSVdS50GNIV/9
iyjkEPxjiJWzGkvkDHmDVoeQmtSnh0aL/xBlq43Nf3Uob4KIb/dmYUA/teoJbp9nQOdyZWP8ImOh
vfFVrp0wOP9yCwjoLf6TyyAaAvuNLrA9ydA+cX6jJpFUT1TF8Aoboj/1Luk2lty1YTk8f20uX1CY
612nxnaEbj2PM3DA0Xdq+8nTQAdry2/+2spG/E8AaGngXZTYcwQdNDRMCBNZ49nkFb2rZl9yQ7lQ
N0Z0GYrbE3S0KPMgWLxec0Gu4Tcjs+byiGRCIHoPGXUrxN+yX7fX3dVI5Cs0Y0jHKCotv9YYtsiM
JRLe4epQHaEgSJgJVbii4f50uB3K5K9aZkgMSgcgROpHgr5+TaRQtOORm9yDlNF8HdlrKCYo/qHr
FNX1zTa6O3EmHpE4CBVqZWv0d1og38NVymGcyO1n0SE8AGRHHw5E8Maav1yBr50suL74oFMvW2Va
Fs/KLM0Klga0t5NcldLegXW2MYFXozjI8vASY2TrnYWQkFw3MwOKg2Q6dbBP3yGKl240Xi7vMGoc
Kkx68WwmQ1jt3ziGCyoqtp4yaxr6mJa8b4eg9/I4Gtx06NHpGxsk++pBPQ0Kxab7VwmtmN/ICSpw
YhLenFFWK5TGLGg7BoJx+xw44U5uOlxMIr/ykMv2NxL3y8vSYZNBzTRl7hJbWV2WRZ0VBY8hwzPw
epJdOGcFholRkPyqe+pWB+AO9idQev77hq7D1plyeViK6IDYgBkY5Oqr6Are7bbTDmw/5ET6Bywo
6+FhHCo98/waJ7xD2znmL/yEeIrdnucri0m03S0SI9q9/F/LeYboamo6Lw9PVXP74Jgo8ci4sm18
zSvHi8J+tziXRTKyrvLreKy1qJoZXsNQWTjgONRcV/YqLK9/EQp3dA4ycemoxmoP9ijhyynqYJ4a
DwiqWKiVPDizM38JpzLduEivDQsbYAD5ZJYgGFaxoiTjIVhn6Hj72rxPkS16igauvDIat8gjV0MB
CAR2A5qYFbr8TrlUCmx0aXpVjf5zYSDilVSkVxb1jY0lcW0rwD+l2gNkSdUdsVjfbL3aip1G1Woy
ndaa3qnBgLmeYDH2g61/1fW8PFWZNu8giW+dOdcWI9VisgHqkbyBVvM5wdlS+4m8edaRZ8LYMsOK
HT78/UuebBh4I+Vig3jL8aUlzi4TnQ5P6efhWKHQcRiGZKvhem0s1KJZitShAC2tblReFV2IsaTh
pXUcfah1PXsnKb325f6xGGxeaie0tkAwL8cy2KGuc1TrHk5EUDRkhFux/qg3Dscri8/kOcpyoHVM
Urc6JPKuxCACzxFPTawQNWdUoi2QtyyB+e5p40oj/TDJQwyq0mtTbdqoEd1lVAgcZDHRJA1jV4PR
ebhz2oii61xwCskOR+9qoZHiq1xoVuhxKFXoOU0YRsx2slHdupg2oohEVLRSwXitaVZBgz9BbU2h
R+KFhyVOA+3PoQps5Hnl5u7GsAgGU45HJ5f2RdWlH5IGmhVArcqPip9ZJ6rsfThudXYuC1wgI5g1
+oEqWRy5/XLFFT6WaUmbRN4oqsJfKzu2lBKPjmqKv0maE9SHTGrj6h8Ev1EEUqZizPeO0aIUWxXm
OJ5QwpAlNx57M/owGU5Z/XH70woW4jK/pMpHesn5wT1DL2i1WGVUrHFZY7FWY5YfMy1GYBr/tBoH
YgteP3L3lYG6K+IKau2WpTTFX6ZcjrTPLW40A0RwM2/DjUvpEu1nCZwC6RLQMxaXIpbKmzO1Qiox
c/Co9IDORuOhg9uP0EHh+9NnCobo2Ud20/+sEflTvuMx3Vd/lIZV6vtAjazoCUinEAgMFd88zxF5
4aNiFeUW8Pwi4+M38ss0AWKgTLPGDkk4yIcFqh9eUENLPkbY0fR72+hLtAWBbuQflTwzDKSgsD0F
2s9sHawQfeeNvXkJ2eJxTbmWYwaYA7jw1ZmmQvmo6qxPvAJDZ0SvIlb1DnkSP33xAxTXn5VRLQZt
h+50jP6DmiM+9meBbgo0ZZCayvH2grp4r/BzqOZyHJhgYUhflp8uiWRJS+wi8VRjEroUjpLv59lX
PiBsN71rIUZvLJaLm0M0b8XNS0ZB63tdqAL00dmlzd3nSDgMZWhB/GSl313PEFFgqAHkYpfQHVsN
S8ZDxg7TjMKpig2ag21TGcvtxgv2NW9evPboRYNy0gXxlqKfvQpToPtotbkce+SAVBVTM7KmXdWh
yTXvEClRg5MxWYONbwL6P4+Uwsr0QWej/OxyLAU+jBkGbafC7h3k4CwLddZYDbvsoLZaXx1j9EP5
9EMs40vXa61Vb+UKl3uCbi9zBKCD8i8v7OUsTfDkTaOsMy9CHtDZO0qA+lyQIXG99+0SrglFVKs/
SmoaVEeIRGiHK9qId/3tNXh5k/BuBVlE54dSHg3+5c9wKD3rE3mt1xnIBg5187NygvgMUWvrJXJl
tQNmEh1TnIdQi1gd763czzEY/8RLezP7CtszPJRylnxFXN484GclbSyQK4tdAJpMXj06S35diJ4T
ZEDqOUi8WA7Dj+3kG2iMxMqc3r+LqQ2Jrj3UT3hJq3HRf46DITYyzwBHcpxk0wxx6UqmpzFu5x/4
f21VJS8/GZ/KYHeROYnnsxj4mxNfarVcRaW88CpMLN6P2iQdUSpOT7nTtHevDnqC8Mrhk9Fgp2ew
DDUgu4NYf4xRFR6YR3OyDfimhQHRr4/ze1NBkAmgK6g+aDZEjTWTpgrqPrCzqPBm9Ed3k9lFKPfC
bGx5SG5cBNdm8G0osTffzGAmSfNk1AkziCbUHlOCcYfeFgLWIxbwt/fX5apnVPAm2OEk7OhlL0ON
I88FvBMLLzHSat8ZaMsrfQ3DUULmOUE07Ha4y0UvwiGVAAWFHMpZLUa9QfaU6lDhIac7P8YNCH9e
qM1G+nnlIl2GWZ0a3UxOMQZ8q9Gpw0MzxP6f9ojT36wH1S6lKYfPkeagc2vG09np8/bHkKX2xliv
fUX6IDyOqTLwhliNFb/kDjOlkQUzR90HrMcRt8Xo5VTreFDcntZroQDwoUZB0wHwqbb8ilNYAGtE
04lHY/wRwmvtKTUw6360Hfd2pGvrBdAimnpsB2pGq0iVzKuYolnqzRUaL6Xto0E9N2dJBtIv++Wv
29GujQu0NS8I2tdEXE0hdm2c1mWGYBZ61gc5mpSTnHfZqe3VcGMKr63Mt6FWSyZpA8s3C7S5InZ2
eEDbRskOfYOpwMY5cm0GhRgheFuuG5R1lt/KUmqswO0g8+D6Bs8UGup/WuQ5XFVqxkcl7s2NLyaS
xmUegvghsgkClkx7dT2HM8LXUD6YwzJFq08CJv9g5X79sXHk4G9SvPmD1vX9uYxaY6OQenVK6UgA
3GD5AbNajnTUonjsMBD3agwLn4S4XuaOA4H+xacTKivQRsFc03dfxsGq0AgNlEW8KWw0HC6xnLDa
eNqYR7EA1vNIbk6plKefoBYto9RlQQE2s4hC0nzQGsN8ntj5nxWlVig9NApOMHYX7W7vgGtzCPSI
LJUciL71ar9pxmTAJDZTT5GAUNY0Mo81T+jn21Gu7TMaEjT6ebOTrK7GliY6ugAJY8MxsfkTnbgx
/RMlW7n4SLU9Sg63o4m/bT2TQHepdOnwbTgtljPJDpCrKLRTb0Dg6CuqFOkpcTDwQ3et+a5mserd
jrcaHe1+sc8Uh6K9Lurqq61t4Vk9krMqXG2tcYgl+i5BHQkLxES/73O9hqJQyQks3k48MpZDw8Ft
xiE8Us7a2E2HCScepF+0LZD6alEQhWYstRteSIzpoiplqFgOhYEmn3uUEI51oISIJ07dxme6GgXE
wG9qJaDa5VhCdNrLJLDls5X4nTtVYHS0tt7ig7ySIt6shtfBCIUkCq8kItq6ajHhkqf4/Sif6c0G
o5vWrR79g+WOmj/mI68dz5qTQv8IbRkzz7o2ytLtpaivj4jHhsOHVO4q9O/zsrOFeFZXHkID/VIU
jrNKQOpVLvZvyoQN3VHGKZH/Qp/P1gHFt7LaG5i5pncvAR5+fBS2kuhnrFOceFSBdvXNdI6yePym
dk7/qNk5ahT3LmpLB9qgiI65yIBXh15ATofpQjedsW3EmIbk+oDYpr3XAgwA/0UoAUV3qFDzUBH7
6006ymfxsfVmRApOkTuUN6dPYVYqO62qm4+3Q11Zc3QVWGuCfw05dHUQ6SVVH3Sdp7PclNgXTxVa
K70dbKzsywMBxJRoN6nU2xnT6lCN0ingZp/Gc1sIpY269rFVzcJ9MbXZl9sDugxFhqJZjISCOCfs
au4MXXI6pEiqM0eD+j5NZeVH7Iw4maqOtJH1XguF8AlsD4B+4oBYfiZnikbqfFp9bixcg4whLvZt
b3SeUm6pSq2uQrasOHVE34w1zipcHaikStgtdDX2W+roG7skwCcXrb5eqna4chSZ24+41buUA3Eb
uns+wQQoUCOoS1AQWA0SXI9tYF5TnSsAPg8AvNpjgwy1myHZuxFqdU2JUQpK4W/EFv9aXVOBrUvQ
js36XGNlf8KNwjm1Sp7vsw5X6L6TzfvSJeIhjEKNlAcmwPSLhiRYJQMLF9QDqU9lD01a4OUj3XnT
/w7CN3ulHGs0upaLZEiyTMfnKTvnwCtenGCwDhOF2wcmYwsTcLke6TKJfiRz91pEXIaS0i6Se1vK
zmqLSEmYYp2Q1n5wyItwK3m/Fko0cvlIdO84ppah0Cke5cEfsnNnGn9rc62egspEV7hs9Y1c4nJR
0Aeivv4ftsX66HAmtcDnNKrOA/DhvzIkJYtzrKL96spKE4fnVwmpjePqWkwWPLmnqIVdEIYxRwEq
aBjlOZjD7hm+R3OIMw1Ll7iMfuSQHjfiXZlNnqsOHUKLkitJ4XI2A6OQcUHIy/Po6Km0y9QSCWW9
kjFYKlK5/Of2jr4yOqHqBiLd4JEHenAZrR8Hsl48Bs5lKmUeJcl0V9nKN2SFH1AkKt3b0a6MDT0F
cXoxMNGQX0Yzo0HH6aYrzo0sV7lbom5aI4aa1sFpCIxW2Qgn/rplcgP6RgDxRQNbaDgsw2ElBh4y
jYZzYKfjMwwBbTeUdb5xyVyZQqgXvMdB6fHvtVzJMOltHLR+dw6twnEVamEkQaXhtZDVHpIuC+6+
pQVggxvGwTcPzLeY5DcJgQ4oS566oD9HcYNiLY+UM5bLW1WcK3P3yqBCDhPlfhoCyyjWkGOuMTbY
LcZ94IaZg4eg6USn2wvi8i7DgYC/XYBWWe9rCiu2rpEaSUl/lvx5/CbPVIl0hIxhfNB46DEPeSdN
mnLvUc+aoAtrMo1CBWBNY6TpFptRwdCGWtG+RKoWfqwr6+X2yC7mjyC4LiDMQ80S7LG2nL9gsqMW
dkp/DqbBPk1xnO3zJCwP90cxwUpQfIIETNdqGYUuxeRI5OZnGzODAx4KdPeceYuJc7FtxSaiv0sN
iMIJ7qrLKG04WF1hK/3ZySbrQ4C8vOdbVYzWMN40dw+IigUZjiUEFC4WdxziQ50l9XCWBqlRz7KT
tSMeRSE2dfcHQo2UFouGGh+pxmpMujTw5fPhzDbTv1gSir+a1I1f745C31qQH8AWkPOudlHhZFWI
XxJeT2MwYVk+dt0DmEAK5XfG4XTjXmTmKPACC1qtNvTd+parZDxjVYdTQ6SM+GGW9cZ5erEOiMIp
B/ULRQTKZ6vRUGV0+lar5bOCh9p+HppwV2AUdCzbYqvffzUUm5SkHfbXBVgmDrRumnA3OptTreJD
Zfs9SS4fiIQXI4rueHv+xD5Z3BSGIWpLlMlU0luIQcvVMM5FbkHUls+15Mew+jvpRz90+nObRaEb
kpR8AjY0AuD0/6593Xm4Hf3KYMkvoCiq5GqXPZtylPLRcvC5jkJFf8Sm23kM0APZ481ebVweFwcu
A6XJzuYCT4Ng/+rAiE0j7qykkc8YGc/7KUcwHAlySU2GI4YKT3O2yfW8OAjpRPHOQ5+Z+wp5vtVG
w/Iiw9qeckldY1O6MyXlp01P805tTUcljAP1CU13NuzFfSVPWhyzDeSzpJXRAZ0TdnYh90elxNDt
3s8FXoHFotKd5V/2KmeKSwcQeZcqZznP/b+HdsRYt7SKvVZ28r2PfzqUvCp5dDF7tIFXnwtSzixl
du2ffZirFTZOo3HEN77Z+air3InJFFMoXuS0hgRji5rdchNApuT4d2Kfh7kU/YNnV3bW1Krzbs/e
5XrgvmdPg3Wl8UojahkFhfhRz/zEOifRkB+7Eil/TGq2pAou1zkMAAA5sFTRo3HWNVVbakx4l4l5
xry4cBMAte3OHBL7mAMjefA7ePAUDOaNlXFlbDyPdZpBpJuC8rccWx4ELd4ChnXWSg0vVUq4nqSX
08YMXiSc3CN0LkQAaqp8tmWUXlfCdoAZe9YqTT2aWhV+iinongNNsp7sQCvuvZPJMGhECn4DcD+u
s2W8kIJGTlbQPGoIJz0miIPvc8VPv99eFxeHIPcjBwVwMoQZSZhWUXw/x+gkDomSBP6PdtLznZPV
w9PYzcPGBC4/E/tJEKUZB91/gc9f11ZBEOFKqSidW9pgtVD6H0FUjMjwbOl/LMf0OxBcLBjS0CD5
39WXEn6tWFkOvVuD3nHhM2f7oa+ip6igCHrP9P13KF4hlkbeRGa7/EgYboaAmybkrFsNKRqt+VCA
jv+MvvBGYeba5In+I3ImrHJ7LcgcNPCewfwxppYq/uDEmPdN2hYYSdQM/udC/j0cngZ0+skFuZZX
wwlLOiKomaGf1erBYzDqhitFWrOH3Wfu08bxP5kFiryt3G285sQyWwXmPcxFxfIweWetlmFVRHOs
juHgBgrUY6PF64/Cu7BWNnEJi+NKPvmtrLgBN/nBTPXgrjri68BFAsyaQSZa8H2W37FyuiiesbZ3
21zKISgmyb7BWOWc5WX8cHvJrNCB/4kF9ICSOcBFrs5lrFLSay1KSxSI8xoOjK862IfXvaehUn9A
qmzedco8PY6YICP2mVsoRmUQdOwW8zBlLE5dFjVIPifW8+0fdmWJIZpDgREKozCwW30DDJZnDaNy
5qDNlSOiEGhm9vkWGHeF2Pw9/FdtHko7gN7Wn1oJExM3225w9brNz7iDye91Wdicz41/SAYNq1XQ
JShMgpyRmrI+BtiIHmOrbj/fHu/yQP/PDxECLVQeUQhfv4LHRGqbIBO64Eic7lLHlh6rNFEOEnRG
twcqurGFrxxLZEtQvARfDSLu6rsHNSK0OBGPrhnBh3UCGnGdUpS05PItub3LUALdSfJHCR7W1Tqn
wP1IkUZFY2jGQK87TZyvWZEmx9hRscO8PY3XY9GUE2oItNpXp62hFFMcjiiwxBjT7SsMn4adlkTl
U2C1/dfbsV45ActzgoHRYiQtE5X4da9kaDtZCdIQxelm9gEY9rglvZ/kRhncMLRa7fuU2OZHecZ9
d2dg8rY3MJmosGt2ZgyssfzmyYQDIXnKxixcbh6LuwYlPtxLuK3XjQi0L8wS3PGAsVGafLLTtD+G
jjN8uD3+q1Gg1ghkPut2HSXVsZlqHaLMedadNRPFqVJ22sO/iEIRQNwCgOec1UGQWEEvEGYjSsDO
P7nepXtHH+ONbEC53H7cmbTfUZ0AiIWDwvIYrLlTSkQhJ9cZ4q7c4ZUSVnu9LLBHG7UGwUarbDCq
LQBMl0ddFkiftNQCvK0ltWoelWlSs0OHd5f+kVy0mqBcS1H90ABlkXeT0jdbtaUrCx2TV5pNLEFY
Ces0s0cEF8cAbXSz0YZwaqqQ6IeXONKGjYPiylcmaUE1HmQmKeC6X6ENcpnqtj+SuhTSrswaXDtx
xtuIcmX+SdMpecNexCVjDVIflGo0m6SekK1gn9Rzcbbk7BEV0HkHgH9DNM+6uN9ZR1TyBZcJOv5a
UiHIRhLy0pxcJA6yvdXZKkZftjYfDWOKHxPVCNyk6aOX2wt55ZAgjniB58XIQvRxeZWsrvU+hrzQ
0cV3q7bwsfg02saDQtPHu8KpFOeFy2f4FklBaj0W0SB8qa0+UVynUSKEGs1A/4WH4qTvu3TKcZJL
Us1/H9eWjR25pDftUYGZGewUBV+4v+1Onf8PZ+e1JLeRrOEnQgS8uQW6B2PIoaco3iBIGXig4M3T
n6/IE+dMoxGDaO1qtRcMqboMsrIyf/OGBlPxtV+bHMNinOzx8bWqKTo3auk+6aWCfqZoFaMO00i3
v64YuXf+PE2J/q4UYu1o769JegeuyRL3+rDY1acyEpP9OMxiibWzMeflP6o5TlEYlYYQfB1WurQH
X+b18XMlnY7KumyoXkknZPo62tGqGXcq/sT3yVo2AY/h9eYgw0MA8BJYcR696MFcfv6JmWezoy/O
nVaq+XM99tpjrQrz4Gl4ndCSNEMExv0IHBMsoMtR+qbVMJZ2nLtaEeV7s5yVu0mJl+ckX5JT247J
n1Ga48owjkf89J2RJTALABN1VS7hTdWuzgoHILuNF6o23tszFo2LMH5aXfRg4sg6RzbK6tGNFUnU
dSCQ0w7BacuE63QFndIqV58ru7XusPjAR3KalzscVdWDy24bCRkFFAbve6TRwDxvS/kxoSumz2nd
aSgL+ArK0T/7ofRoSFvJTa/gXxPCL9lGOPjX37ZY+EW0uLJTf7lTc4FKdjGP35bMXb+/Hii2sZAJ
UeyhxE4KY3hUcy+PSTxAJcHt27rLutaysYdZ289RPeWT33Sz98O1hHpEed5ZQwlwg5hIrYSi1iY0
TYXjuYtd2CQM6+QPaZvdTYSZMwCXI+jU3lCg3EDeU9gFDbb51Ea7ajVnYShkiAc/W/UxyFQ39pNs
vQ3m9mu7KFtQycV4ARzBNqe24hX0ztrbd8k8YyaBZvV39Hwbv7fn6P20YsJ888bRAyeCwF9AgnAL
PFqrwhKaxELk5hQHcWNSb9LyBe+TtjsZvBb/w3gkXjSlSaspQsqD9KILCCpdKyK0B+6aLHXeMEqF
HckqQtsZlnOpKdXn1+e3s3U8xyEuIjlLtrvlyJpgm4ltjMe7tfqjborhAUGw5c/WFUc6YFfvUj4C
h+IZb4ZfUN2tVIM2tekIUy26gzjXfhODiOrKL5yh7L9BUSrcjz22zpbvAlnU7xOtmzWMvpG9e7Dg
yTzVXBljINQiwb4R21nIOana1gfxfHs3UQfjhcoZojEmFQs28dykcCQaU3HuUmstTuaw9Kdy6v55
fdH3BqE9BQuMBIln1CYzRSOBFlncEbozbzwhVqZAfeiPai3y3/LyKSOnImst0ideGtVtRlliUWTl
aHh3xTJ1D1jLIFGfDOp5Rij6/VJH8YO5orznDHr8yRnRE7t1ktyJ1KZoR3ANI4RweZLzTIixwDE2
zCbeoHlsaHdI/f18fZCdM8XplDcvzQ/iz/b+FWvh1rU3x2GqLDLXwYkNj1q6nempHVbvh4bzqRmO
U+9pH+HPqFKCHv7ogo2yCuMkrl2cmvop8/o3c6MP/ziDMWUH3/T1dtNXIy7yHIGzcCXorKQIVw+m
1NedUaAwstIKh7YUNz7dODNYW8qElP8jJ9nE+yYyayNdiyRM+rQJ1K5IKIUn9c27yih0Cck4pDvY
tu1DA39xFvytQsNFCdueM6RgqRv+hxWjSCYd1ehN0EO7PDvlVCwCEnwSlhTE+VuDI7fRH5GPrvaF
WolGjmiTYRCXti2LcfYihJ1aRtG89NyB/w1QlihvnQv/ZikDT0kGav2V/CpM00RkOIGHSmFHj+7g
Kd+bfql/vP4h/ApMF1/7r2FolUnitkYn8HLJVqzc56GLslAdS/vf1cOB+YvuJMLySTji903kFe0j
2nar+iYTpvuPuuSdPZGJOMiPFH0K1b+fQVL+HOvG1e9iT8s/icy0y2AsnfFtHM9r/2gk1ZT5q7Va
STiCwU6DRWQxgmtGlWq+qsbDh84d4ttU+7n0mRsyKsDMXfjEAIAv5yYrk3bEk4m5NZpfmWb9lFfZ
+qjUuX5r5slQtNzRa9BgtAKzuxxKzTNN2Ih7IxRj45Ze9sJPaaP4mZfmBwdj+2RlVlSCJYCA0jp3
8OaqqTLHnqbOS8OxgXyT8M6zRusn4fjjUtnvB8M6iJVXVz2dM1l7hR/AF8wdczk1pUkArZpoIVgZ
LKN16te3XRG5vmzb3r1+Gne+LBJOCfwh9yQL3QyVecjUZnmThSLXi9BT2+lk5Ub14T+MAu9NJ52Q
j6BNUt2aJi9ivc9CRcvNwKhQ4XW0Lrr1gcCyAQ+kIkbJBMltuawvMjJj7pdRyShPpbz+ztOkTUEG
e/fg3G1fcxwG2ZogE5NsUg755SjWbDVNmmpZODqEocaszKe2KLXO90ylg1BtdeM/i2bBZq7K9qCK
sbdbjCvFruUntq151uUUI9vI2Lx+mpM36ctJqRv7oAOyOwoNEFmgoZe1pXrWzVQ3quJk8PAT61Qn
I1CTtWsOPqrdUegyUNsi66COdrmORWHE61hCEM9LSNXOio2DuqrerbcgWSxtJIggFItJsjapVd4O
/aglBST+VUnuvXLgBd4VX14/3ldvRnQ8aKbzF7h9GgibQabUNJZxbYqwb4bo1KxUY3oDYy4fVFB6
54j2yPv1OkBQlbElOpU5QcjahFmnHCMIIRSPrKQf363DYpwwUmv+tvPiIBRdTY0kiIIJIDpajTDp
5C6++KamGJ93tdXzUJuVTn0yp0HL/CpOZvve1OkXv8GqHZ7JjevJoDQQyI9oyWBDsJlePKgCiQKC
ktvE82lRpyl0sbH80PS9xdKyC3+9PuDVesoBKUIBJYFtz5P1cpYG3kdRlAxZWMy68M5R4oA8qhPH
DXs0WI+gVXtrKr0owOLQl6ZffDkaiWycOurCaCJZfF0b+y8437o/CdHG20ixm/L0+vR2B5Sd4l8P
8itqRG/DXolNwkbZzs1bJdK0Dwow9B+i5VGuxWV5kODujQctglc4TQOH8vXlBHsqyPkKHiisliVr
AntWRuPU93F2X05O9GFupuLh9RlebyClId4WZKJ8EMzzcsQ4KgpEliJU06qVrnBEOzHH+/Gdshza
RlxPjqHQt7ShqFMq3zbGuxgaVzEbVeiwUQ8UxsRXy0lpW+RjHFX32iLErWVYaBHI/sEIkrhtWB/b
2VF5Ss2yB/Q5LDG1E+8LcLnuYNN2llCSFbBg5PpkXvLPX3zpudvqc0ofKZw1HtS+IqL0/chl9xnW
+Prv69t1FfuZEBgd+EcETUQgNlEFUlADIbysQxo7ZoAysG6f2sZTjsz29KvMTQ4kYdrgtDmN25Uz
lWTUOX0CQd4i+zTZadcF0eqm8z3psPNmWiYv92s3bbrHyk27+JlQF38RTuougF+a5t1g58bwc7Qz
6rNREVuGb6pQmfwaha/oncgqeFpF0s5fQeUgwJ9Oc7w+QslbjccFZLftp/HYWueh0bTvtTsMSeVT
AJg9BOrMqb61ki4PCo8+FJDI6ejkbPbQq9Z1KToXwvhM12zMI+2tyNL1y+u7d5UBbUaRX8iLkwLU
Cc3A3CjZPS87kQW5QV0O+t1YlvnZzfqCdU3E56o51N2TgePi6SRHZie5GgDCUka4HFkApeiwAuND
qJT03uib+RzpQxNos7A/up223DdanH52Y5130IiYiP/6zHfHhzBHAgh590ppVpjxpDRaUYVVl+Dh
h7XK90TJ56AUSvEsOj0JrNxEG0gZva8p1/4BGPH6s5GVIl5VXMhQRbeFgwEEib1WOZ9olLsPtjGu
74acNOP1SW4oqTzi6B1I103k+AyJbN/sb+cVNOAKsgvXkV7eKiqqlp+mS2c80GgVi2/nujL+lQyG
Evtq7azlA6/SRnsUOG2ofq1NLgxTxU6Q7rFyJQtyU5/LQKDX5Pid48xC0qHUNJgKM0v9zqsW+8FS
hip7Goy8tQ+Oqzz0l4dG3rLc60Q33vXbHior5FYlKBsqwWPtL0XhoNg4fMY6Yz2/vnLXV4Msdst4
RsDRkRq/PJ5tPrVIOQClHM3V0lARXZQ3dWVWYSMi4RvowawHe7U3NwjXVBGosYOe3gRSLZ/cdY4I
pEsdF+c1Sz97rYJckZ4c4S12zh4lHuldDpSEKszmoThDmRp4vNVhnDX1eZxM9U4V45EvzXVooYhE
bgQADHtZOuuXK6ivwl2HxBBh70V/ctOPgTlqZ+KoGnRApAK9Vt4vjXmQPezsmzzqaB9BoqOSvBk1
72KBpuUskJ9cUgSr9CVom7EOzLWMz+NqiK+vn5OdtbwYbxPGynVJAA9PIsydTn1YjVHzR961B1n0
ztnAvJWcCDoCSfT2NA4uCVA2LSKsmsZLT9gWoMDV16pxcrLMCV+f0s4S0sElKCHhBhlra/xUJ2jO
YyEgQgx3QK3N07+YMH1Nq+qftY9+vj7WzvIR/GleEQqh+23zZywUlSivyLJwcG6DuFbqU2l6R7nD
9SgQ5aiNSBicy+nevE8riPhuBj4/LDyn87u57BUfDcT6VrgQ60XGiPCdhE2RrchP4sVtOmZl7jqC
cUa90/zGXrV7Oy6M0+trdn0YqIj8AvYiz8A3LP/8xShdgsC2W609Ot+LHgfRzLV5Hi0dwxJ7Ld0j
MsD1caDxK6tXnD3aVVtEST+02dCZ8xAiFFiVvtu6XXVPzlCkz5Fo8vq96LT2NsatvLdkc58WGPNE
62vbx1BUBxtBTV2oEtvVyW1TBXEeQ6P2PRzdkdfLKbFdGgkl7WgKkDJReLGc9M+E2miKGkY90pFJ
lKYnUbrdQw8h6yZfEGZFMkfFmz4T3RnIOJtzmHPYq5mqOOqMzXzq46a5k5jJg4tkoxklh4FUhHEc
lAqSZWTQLmfUatGQr26zhsZUtX9oNgE+1Ko47YIkn2LzPFRm+22JTL1Pgyhrp+VNrdUdLsc5+NX4
4NdcfXsUG+hEgT6F7kSavFles2wmxRhijIiGtQqi3lHDyTWOOtS/yF8XmQH4CPnW4YxKDbqt9gYK
rbWtAt8Kx9LK13PXO3H7nJlrWp3oUWHAnNpJ0fvDlM3KE3hQD+XbWGj5m46i28qLb9YG7YuatnjD
heviNCPckH5R/ugHFbq8S9HW/FRhr7aemzWdvKdE1BBkigZ8vWjqbuYxUMf9esodvdG/e+nqfG1B
i+K42Q7IFUt9/HJ5ooBePVtlVfVfSzeDIDzakxC+qOzOOQshGu2+UUEyPg1qpuXncRT28Fx6AmR9
U49ZHDSWmaP+1SS6+Lsuu/6rUXRm54+xlbRhk3Xa6LuNAmNcCA1MQODRCHxc0qXvTjHluwpmkinc
e9dZouLDGie9TZofLfY50tqo/zKgAeuceEml09sO5IGHCbGN79ZqOX17rqoi806zMykrpZx5me5H
U0fECmcu/YvhravKV9Mn1vdGc5R/RQ2k+1upirj8ERlRob4p3DZD9Scaqujv12Pi9SmT3DayeRIN
cGFb9PUstLlDxNYOO68TJ7vXYlT7J3H/+iiXKQ2WquCa+IKJTfSqGWdz2WvoJShtnFFcHwq1/NSU
Sy3+UDIvQ1K0aFeodbR6zIduXKvkRy8ycVRNu5zm//4AEmDJOZPU/U0AQY+QWLYMRViDMnlUs048
Q9s/UhnaG0Uqb5CKgU4ASH0ZP+JcyU2A82U4mOKHuS6oYBiHdI79QYA14bUKWGwbdo2c02XVOu9b
kcN4MCJXf+SxGB31Ti/D++8lo+cPvIAWHV5Wmzu5NlA4TvA2DXO6s8HMlfmUp7rnd2mTH+Seu1OS
ECoeKHSEt8V2NGYVJ+mmMowdA1e3rK5Ri2jiuI4PzuHuQNzItN55K1zVOOeloqeUIXJF8IrOSlzF
b2vo0R9eP+17o0j0FLVK+PFXjAbgysWC3yOiZ7hZBX2SibvKcI6sRHZHoXeAFbJ8k2xhydCkusqg
DhOmY5k8WzFWtTjj0aM7uIcu05jf5wDhH423AZkZDe7LQ93gJK1lisoDrjS6U6mazXhKTVMkQUzF
IfFRHlCO0va9uVEZBsf0C8a0Ffw3u8adcoF4Y6foajAP6XTO09y8u32fqM9KvUSwWeC0Lmc2Wylp
PCqyNGqRWlZ0SlpTpR3ZP2wYHr8XkJaILNtgd87r+HKY1chrsLRULltneLM45RIopocf3fRJj/vP
sC6ehtF8rA3rfl0WoMdG5h1s4e5y0iPh5IMXght4+Quybu6Mkgs0NIyy5zGHzGefKEdBfi9gIBVG
qgbvENzgJr0uV3dQvYLCUMGE7wBMdc+iwVCntrMjcNbehPi0ePYgrYmq7SbQWvqcod/bVqB1hO0P
re34cxLf7KYh0bikR7Jn6/Ipb577LZDjDMUxTn6Xu1aQGFHaP9fxMkRPymJV/9x+GsEGwVEGQ8pN
tcn3lhyiaJVW6KIij+iLMW3fUC06om3ubtL/j7IFP1LO49UBrSBszHq8WzV9PhfWnAY2pPaDt7e8
U/8/s/x97qk7U4OFNGwBSrw8dUZZob1tFnWoj472XKZND0CbHpPfCfr4NTL2n/gsjrxC9kYlnZWN
MxTlaFBcjlosRr6muVKFwtAoxfZzn3Wf67FYv/LG874vaEq1/jyoWvMfoj5ZNLUb+ZAgybgcmGFy
hU1j/7JiCFJcikZ/IPu77a38e1l5BMG9kA1+IBmX43hJvvZkknXYNulyKvK4O+NlPRxs3m7UIlxQ
QudLRsBz8zVj8JkrjjHCHc5K7f0ASvsMyL4JGq+zPytlvARzOqkPhVCmP80EqeB6HZewB/xy8Et2
N/TFD9keo0RtsDBFS7pcxm9xPJW+4ikfc6X9o88niDLp/PX2DxHdaiSkYP3xn83MCQZjxgGqQ1M0
yWnq1NG3uubImHQvhEnqFnkiWHxyn8ttjNKkscHqcvmYzowdef4nz6U0fH0qe1/7y0E2Z9LG29DO
qpgeuZ5G58lcukBDxfS+dbTmJuDJ72Mpa75SVh+BzS2iC9vcNLU1AothK/Tm3C73DT3K/nl9Qr+W
ZRtUXg4jT8uLokNsNpHQClleHqYf2moHQPw/eWr63VG7c6PEb/pueJfMvR/p/XNhTKdK+be2j2Rt
d9dVJkMSH8mtujkitrLoSEjU5CfLFD0Bi60ftDEXj8PYH0nCyeO9nTCPf0naQGYJnvjlhNWhtgB0
q7C9jP5f1RgVP1PHB62av2ZNcoT93B0MBAAONPQ/QKheDqbZEGyTNqnC1Wm6zPcgXDUPkwLxJRiz
VB/vs5y87CAp31tM8kv6oPAawKhsHhpOO7p9KxYpu7yugePOetCVS3yOJ/U2zv3vQypvc8BDqsQt
b2Jn0he6MEccDcpZdJh2r/XQBpZTTcnd6+d0d04OvCFKKvTJt3NabErAhZXJLlXaf+jMyYDJUNfB
YiztQXzcCyTSTZASKmU/boXLPYsaR0+wHa7CntKNb1Sxckfv2jpou+1NiLtNA3RFyOJSvxylTbx+
nPWuCvORhHmc5yRIx6E9d6VyWz/n9yYh5w9UDoUT6rSbTcqQ4CzqVVSAGpvK9GOwwnMQjw1GKPps
YkTx+lbtrB+LRvnyF0qYhbycmZo3SWK4QxWaeUTMX2h8uJO5Hjxxd9aPF6FEynMgeBzKL+9F3NKm
dXJc3LCwekDAzLcGYOYP3YC8WaC2c370IcsfvYkaaC5CCqCsJxllm6gxj4lVpuuYhWseF8pbtPAl
wSXOWxHYTWQUz7Xw7OK+yR27vQfz63a33zxIWPKJ0aUgTm4bL7E1LEmmA39Ry2V437fL/JAqjguN
T9W+3ryBPAR+VSpoIABav1zaClSWruDpHDaWViYPTWXVfxA7kiNT150txGKKvjclLIgC20rpZHWl
4eQaCLcFX2oH4fvQbW0jyOL4SBF550wyFK9fyXGhALyZUqFBhUoLswhn3WJG41zeQxu42QpXlrvp
qSE6ykv7CjBU6nZtzi2jZIUAOJ0bVoC742306V+fM6OQsVpUAOlCbz5nc5hbaX3CKLge/oXleglA
IHL+ff0Q7G0O4p9cILRneWtvDnw22IPaK4ikR6WXfcKYxjUgVrTDQ6Es8UGmL1d/83GRtJEbMg41
8y0CdSGfG6YpLcLR6sSbpGp549bs5F3jjdG513gaGoZX3aYs8GshbWlZLmmGkiO3WcjJkS5baY7v
QpFNQZeJLKhoVARwsKfT66u56YT871iMJIuZ0jdgE64ao6q6MYsKHhnaT0VLcH0S9o+xar+5U+n4
KxYaz1pgHlwyO8ee8izgAVaV4L9VHQURlWbDMlOeq0bnbrUVKSzUOgeZqvztV9tHwgGY3cPmZ1sL
9pKBWvXYFmGKrDh4W2hdk7c+pBMFNANRqNuLL/iewf+gvM6p2RaFncEZaRCCHlUTt37vlLaZBojG
evP59T3bWzzO5C9fK9h/20r+hDEZePkacwIlHnw8/uoHfJn6g7h+NMqmSqGo5kw7BFCTKmrjHvJb
/mTY+XRTv+/38ZO1MpIAKVOsbuJfmXTQ/K2KUCt4S+cdtNrUGrqDU74TM2Qk/79RNjf/aM/8dK0g
ZoBRDlDjtINsnsqzHq83mgLQACFUUAOh1QK6kMr95R01LlUqO7NGmNUzlfu4cb5Wxuz+desR4GlE
diuFTGEJbQEIYuwThD47PYxLjkC2Gt05zdKjOLQTHCAh4V0NrJzWAKWIy8lU7QAVWEnpxqqmXynL
e7uA99m3PRRH8Bx69tYx8/vOLkM0rg6yteuPFxkI+pU0K8FjA9G8HFuJkxrnUsUICzwchrscZ4Wv
RqmkZoANWvUYlXlsHRyT6yMPzBxKD/gE/EUo71wOqZsDz6+YIWFD9ffg++ZzuSb9QYL46x68DEsS
nMAhgWFJh2x75l0viwdPT5vQazLMGT2ZlQVFPHR5mKDLk5yArBVtOIN1ycI+G4b2ZORD1CLsYhQZ
msKxsvhqMhf9Y10gG3WfjHWu+mav5+29CRoxPuPP23l+6uRj+5SlavMjrZf63xG4bnmKlZl/vsSI
ofPJf9slSNoqSRC91AwpuKEX3Z1XZW1+7moj/0tYOG4eoG+164sVSjbSoTAxpbfQtmI4kLoBfpOl
Hrp1WUBnuo4flMbq8YMGOh2fcnwZp6BZp/Rdb4i6D6ZpXT9HOUi+E2lBjCmjNhXZKTOqvD91zTCA
VTWLWHuKxtpJA700+iMpsusoIn80Bi1kAypwXnl8XmT2pgKRMY48KqqAXZ+6ZEr9ahyTO1UbjjhY
1yeRoTgeZACk1eq29Gf1+IdWPaBEx2jEqRjWIWjHsj24H/dHkXxGC/iKtm38FfWkiLlV6tAuehGC
/eifk0gciSbsjgITimce7Arurctl80ZAyWbq1mERl96bBfHEO4yCogOhld3NkULf0G7JZLZzMTL0
gNqVuaC4uAR1XSUBPebVL6nxnV4PvruHF7N2AjzPHdoPlxMq3KZqhhX0V9oX7VvcTLRPHQigc2xN
Swi0xAjStDsilV2/8zgR1DHoXnGvYDVyOagoG9CoDrjOcZr1TzaX833X1fEzvGLPj1WluxtqepCe
o1j3r093p0DMk1mGYCCDSMpsC+0NiDAlwi8+1CEeiPu8q/M4oP1NLWXqm+6baUXWn2XCF3M/jSqI
maWIMvs8r2rjBB0tCPsgAbq+GiSSBV0K7Zdm3TY/7k0nmQHB1qHWzoXul16EzaxW9V8olBV3kyjm
768vwdGAmzcHfOVIzyoOl+rkH4axst7F0TR+VK18eY6jI6W43dHA77oSdg0BUx71F3FG6JHVtgPT
S/Kq/wg+dfhgqpX9eVSHc1RMw8H+7n2f2P5wnmUnmzbb5XDaaiZVlRDW3LGO/uhwKgumPB0PMpa9
75OkyJQsLqRptqpXarYYbqQSZjS6hOcUEbpP+Wx0b5dZib/dvlsQjVQSPkgBPEgvJxSlwsTS0GWo
Vkx/e61b3SuJ6vksuBu6c1weMAj3piY1UqUOmrzN5AK/2C8PmdKliZs6FKVdvBWRowdVURtnTc2s
g9xh72hIbA3FU5IywDyXQylpNCqWS+09oasxYHEIoTocSsebfeGNTvyo1oqXHdzWeweEejTpijRM
dbcpbYLuGPRz2nulgUa+35ZOK54mVV2ORD/2ZkeSQUg1QPyjYb6ZXblMCwB2EYICLIPcjuPPVqIW
JwUi+1kBT34wsd3xaMDaBFTSaGezcQhfNtGo86G11FLRetLpemGxAcAWJ8DHZRmX28hw8rnDbc65
dCkUSwWyzdFMlnVevEoeTTyW/KjxFh+Dkb8Ge/kyYM99cwrNZknJQCT6pGjBpo4A/Q0u/NQ14bii
TBI47WydRm9x/raU3P0yQ1p4//qXd/0lMKBsWIJSgRCw/fIQThGsZNaGRqeYZ7NTu4+dmNpTMsVH
CP3rvaPcSKoOZpK2M2rBl2fFNjqTkGyJUICO+hQVc5+jK6Wata9zIz44edYewXyvvwOIOGDb4PnR
nQHpezlk0yJLkjZsnq3k6dmazfy0zqtxUEXYW0PqWtTqsJ2lKLgZhUxedZIMeH6M19QYKkhZ/Sgb
xV1PkWFkBxu2NyUcq4A+SNtB2uiXU6qsshhHup9hUkVOECX1fGq9/DYtq9+n/uUom+/MsZOxzaBu
h0bfJ6fKTI1TNudHdKXrtAxAGURTSVmXxMjNtzWDZAUzPHPajSZ7yBdd+2PQUqjxcFQ+LAoIbEA/
0XwQQ3ZXEH7DL+IdeJhNzEomQPtKUTVhXNdN42ujZQ+BFeMyf7r920Kl9/8G2oT+2oiN3OzLJiz7
qHisO0s5D2k9fvVA7h8cwetck5XkRUCGhSYYpMXLU+EMOSj30RahtWhJea5zaH+z1pmnSlPozZju
4N4NhZmHzlgeaZrv7iLcZB7//EWR43Jse8TME3XpJqxS66E01H9iuN7o5/Rhg1JYGk8/Xl/W3f17
Md7mCxgGx1vThvHsSAwnDGIWP9ej5CAS745CXQE2ERhvaiqXsxqrmv86bN6IclZAHXkAwYfy0Otz
2QsdoBjYMLBSdHblr3iRiDjpqhuFMOHAVEN8T7eQUBVr46eW6tun14fam9DLoTZRakDLcSltjgiG
Q5kVGCA3hqBszOjzfxgH4SCyYTIs0KmXU9Ks1gHHNDRhwcP8TwCWuQ0TMUqOhIP3rhNSD8kkla3p
rXcTTh9QU0xClFo3y1/KsBTU7gp4sardOKHSLsZRuNrbLCmhgMYZuT5EosuZxZAOilHnSLhYEN8b
VWvdA4+fn/ROtz6+vog7k5NaLiwhPBUiyCYPcNLIwK55bsPaFJAbNXXs3gi0trMTfeb+r6aO+tt7
rTTOpF6Da0qbti2uc1DTgh4RuL2ynO0f1TKjMYrHXpUchKqdEiXpFIg9mTPyFNo+xh0VawzTnKtQ
yQfvoybs9NzCcH4y1SZ6A9bA/Zp3TXZnzrYbArvzvlqLkjoHv2JnLykF8DamwsE7avu4iQ1jAd8K
7NIG/e8jilrfLSPGRb4SOfPNrw0m/P9jbamJVWRnTp1qrOxkKMHi5TZ5ZF8Ha2sdMTx3p/WrcyJR
x1d+lijXdE6edPAtC+qhrdV3D3qcRl+kctTBrHbiCbZpso1NfCQl3wRIo16HYs2WOhxSvSGFi+qP
s/CSm7sNeI28GGVzuaSDtThpOVDBGzL7fnbq+VuljO7B57Y7F84irSBQ+6ieX37Z8+rkhpkzF8sZ
EdJ0I+M8OOJIxnjv5EOBBkzDoXeoRm5Co1myNULn0Jnj8HmxlPaDTnOX3kPiD/b02LTT3YQauq/Z
SrAabX9z2YB6ngFWiTQfZPr2smm7soUywzlUihGHmFRM3sksBnGknLMTvMjoIFvINwWiM5s4OfXI
J7sdyDbwX0nouWtzLjrV9UGOGw9RW9xuMI6YOU8YSTs3eWRvxxspMkOcrcBta/kPaUbwEdbUkX/G
zhm5GGWzeSosr7a1oypMxkich0mMQV+2/74e9/cGQS8H4h6VHfqsm49qKGbFqmOnCvUm0t9U6mif
OQzFzVVkgFagaiR3FNLNtiHflHgnFBWhXgOJ8jQWffLGGmb7IOHYyUmBmrMlPL4oJm+tiaJ1tVMK
imDrIUr8zLNs/Kbphfd9hCPYfnRqQ2lxUsjdJzLbyQtfX8i9M4inFBAvOha8OjdnIjJHB4tdiOeF
ZzxVaxRD75+fdX34BimwOBhsb9fgYSG4wkhIGW+ClGNVGdA8UKlpmYunEk2ix6rTsiNlr53gTvVa
SjMidg/ofZPkw5waRTJmFFGrZPk+tYoZNGqRnxI19W5/I1E2YuvAx9Fh2wKvPG8c8ADjsNdrXH6H
/qM9lJYtzq9v0t6E4LOTTdE3obqyyeSV0irKrECqRut15U00tdZpQmf0uRzc+PZ0npRU2qdJOT7A
KJcRvhEaZUSDocymLhFiLdfTCt33IKuQJYzLPiHVNuq/8PYkcMfclDgShJirJPIqSGbudJq9NBgN
x0c86Z3ttP/wqs58ur+G7y3F7VAGOTQselIrWTvarKWH67OWCHZMdF0btNqof1eG+Mgve++kvxxl
s4wxImVr0TLBYsaKyW9SM30yszI+qN7vriPpIdpTMjxZm/u4ahaAASKnaFqJCXiBurT+VIj4Lk2G
+T2qOcmzTcfmsfBG8kbTHtyDk7kTu2Q5n+q61D+9Eqrp7UFbkgQC15yn3ts61rLzqCrqh6Wd7LdV
CnnUdWon5B/2jrjFOx8FmBQK20iiS5/6TeqfpE6RdMjvIzHhtM86pLFvpTZb3+vUvtFpTdY2iY5S
lVo6d7Halx9Fq1hNgxMFmFFknc7poNfPKm7JX17/ynfOzMUom7DVxXliaDkg2BU9L3wLm9i6tz3R
xnf/YRyCL/EKShcorsvZ4Is0dnnDbMrJ6n0D0kfro52/HNVa9jaIliX4K7YIsNfmSxNCrd2ZRk84
9PUZeVnz7E7ZH/Clb0cN0eYlsZGIIWAjWxceTV81DgMDpUkFN7tr3kUoSR0k2HuzQS4FHy2YQBIO
fblqLmlAOqxQVg2VT6kXwzt7tZNTOWTL36/vjzxNm+Bok5/xP4rAPP42+1OPy6jXncZIzRhEA2yj
wEDt45wPfT8EheZW0kNKzA+vD7t3/KjNShyjVH3d1oAxdh2IJWkZZri4+a4m8pOpl+7t9wsijmjK
0eYh592+8YrVy0vFAb1uZWUWNIY+3aXOYQawNxfKUeBpkZGgZro5esUANsVo+jJ0YyfynWao309G
nB8U2HaiL+UUbG3RW5XCLJsI1NsFfh29HMUrxjfK0qvW2YIc/C3OhzqIk8b9olgxhkVJrKCd0WRH
0vU7Z5LCto6GJD0QqhHyz19UxZR2lTYlANqRC4vP5QAHLjfG+WlpDnUldlb0YqhNnlhbXmZkCQRQ
uH8OmhzOD4Mb/CAt2B8EjJLOdSbj7eV8hhIH855uEeImRQOWvfsxqrF9f/M5J0hQlgKphEbRNgEQ
WqdL+VVeXWoCUGnittDI8s+vj7K3NZiQYS5J00heU5dTMUqjdOOM9eqKuKqRkOrRcbOK/k3aKtOX
18faW7bfvHM+Kkh7m8dQajRmN2k8l/u+oa/oSXqZGotP/2EUmuh4g0hNlm0zvVGWVgDG4LBNmev4
molOar6o68/Xh9n5qAD+8foGAgh5Z0uLVXtzRupuJNfN+uU9Ckv20PgockFYNWu77fxSTYbl5A1d
05zzJBmexiGa0vn2OCVxbHQ9UAIDWb6JIKITa1JPCFGuc/xzyVLt2dXS8uB9uTdXOqaEQRiboOU2
d0rZqeAbDS4ubzASHzdNN4id8atl9R8S3XhjZOPbsdd7P9fWA5Ty3vHkJuNDY36gbja5xgSJevwf
zs5rV3Ij6dZPRIDe3LJ87XbqlkbquUm0pBl67/n0/5dbA5wmWSiiDiRAF4PZUZnMjAyz1goty7jO
peUcScfUU9AWYMCrJN25CQ8X+Q74pucCLnq1SAj+c6nZ8LGE1f5dpeOxaJz67Hjij9mZmUU5fjY6
43tm7on5PghN33sSNAxkFr8Wwmk7EVRJAulM5E2VoZ0SzN+NSm++ubVSO9/CVo3tM/NDGUdIMWGa
dx6HhzvMMyqHZMni32rZiIEwhYDJmxfYJbYP9FLpmQ7ADDkLBMqehvqDLJ6NBeEpe1sEJytvE5lF
UjkGsbAWqdbRVpl9A+eoN/zAJLV3Esvaq04/8jnyesjCAan2Gq4hBYTmdJAShoWUa5gUqz9mQjVa
/7k7eGiHZM0h/uZBX28jFLQOCR+UMHvNY3SW3c8HJk3szQp9bAUm9/vYAGqOS29tdqXBcgD7MrR0
PihWyajDeNR2bsIjK/LOEQzzXhOtrqzMTVjoLUeiUNTkmEZlcHHNxPn6fMceHbyfrchf8VNQkNgN
bfYeVU+v8eK/ixLxCc8Lgn+nYlBfr+egxihHkjvEWsxWWZqyMqUrqePycbrGOw5VGRxnALuv5ysg
z7nG77OgNyxuVbhpkVtsGx3d5G+7zIRvF67xn+fb9ugK0cmA6c+/VONWH4eqR8hgBtwFwJl/Q7D8
yrhB75DWSu/H4x4S4kGIz5IohVkyqNqodsAIUN0UPYvL1DefQrcUH5XMnn7hQbS/wRQA5GG8Npzq
HalA3M1MDHqoEjm2OuLZUDqKzeSJCx2t6oCMkOWXoTYfJOJ4584+Wh0VCdBwnlzluuMRaklfBYrO
4xJ13bdIq/MUsW8rODViFr+3aJaeUBN5+XZxBCEWeaQWWIbvszyMc9wzbNhBns5xm/KzkWTOATnw
+tU7jBWyZrid1C8lRnZphZJSrU6dmV071xjTT3rJUIcvzMpIi50AZHONMUThgWtFBgMfbBXUKT0Y
8CZK0yskuhqeqhn6beQVfpw0e6/Hxi+5KJ4hcgFLRRL11tlSEyn6ENtueo1F57m+SlhyrkdDf/WG
USR9Z5ujGiYFH+Wx+ckx0U0C716FyZWjE97zwRLfx7ht0JbNrfqQaHZ5fH6lt1tIZYr4BuAnnDPk
/ZYGw64ZrbGr4qsVhvVXT1GHv0Q1dDfYD94ORnuLJKb5DKyJMWLktnIa8NJWbk0MuI7r+KqNMH2N
0RreevRHP/eT2n2vC8NlvGTnvXn90LzlZZtciyaPvgTAlHYWvf2YuEoYR1Iph2+5TgZQwGuElWUs
esjau9omxTmKY23HyuaKU8EnC5CUEjlZel0s6MPR6tvSja61qitIhIzu18Hrp0MQzd2f9ahOX4ph
Vl+u3Uqr9FHBilMw5BouN9lFioTawRRd1W6qv3WGOn6tqTK/ihzDCnYYC4LY0bb+ogwxL45lRtcK
MbRDUrWdX1G02NnBzXsjrcigjWld0trKXbl2VmrBYEXXZHCyL7URusLPvdBMgbxXw38sE4jo8+uw
GliEN8EkitDkNJxSqZO73L4o6zsGBDNlbtYTLfqXp9RJz2y92jA+K1SO56s7l0Z2MGIrmw+d07s/
RtOuxZF+iipOapnU7ZtO31+5GHxi9N6ztkv8WfRj6nd4Rb2jYB8X2We1c2O18hlrkivfhOm14pM2
eMPwljJozr5rbaJEp1hEfX17vsTtjSeCo0Ui95NS4NqTkY7Xs2qEygXR6qFA/DdKfnhVHgC5deLm
+3NjmwRDxj1cMJkLI2y/TvHDwSgDUpsYJZKyPDtzW77NuVt/doum/2CmQv17AghGzdjrL88tb+84
sxh4V9FzAksG8mX5Ie1BK+PGVqOrpqTuyW5yACBxnb/6jNMo4UmVwzRwniSoSytW4la21tjccQbY
t28kiXpyht3E7EfA/Zo4gqvokmuFRGR2enGB5Ey0NbiD3D9555emMyPgbwsluHqKLVQmMij6MR14
bF99ZJmUAMZWRmDQu2GuLe1EoxLZVj0jQd8n7hfKRWXOK8swrrZvwRA9X9TmxmOMSoKkdkDchZOw
NFZJNb/S6KIrc9z/mpUWWtekfRo85fOs7A0Y2lwEbLk8AIjy0JfB2tJW7c0dcsp2eC10UZ/aVNhX
XHP1JkA/np8va/MUUPoEGISkAI08Yq/VMREFqrdZm+LIpliLPzZDZFlfh0R3f+ROH4aHulOC2c9b
Z286yYM1Ur+Ae0VqCGB4bRjEss4M6jC69k2vHewaP923zL0e3XFPimJz4Vgjzw6xswd+H6LHajvH
IaT1wFVwY6TvmqSsfaExBPr5Tj5aEOeeDJ42r6yALa2gNme6c5DEV7ip4SkNFNZiqPFpThhx/9zU
dkFsGjx1cjcCPxqxS1NouM6FN5nBtczG/jRPrvY19eo9iON2QUT/jHYjHeU/8IaXVjK7CubaDfVL
2ibJn6lL3u4ZZfxbUNPxfb6g7SnEFNIJUq6DlvI7LfOn4DInzitVK9N5mqxfszq4l130Nc+1f1dT
/qmpyx3f/2BlEtAlvT/uccP8UyOqu7AatEsZtu5VdON8iC29vKeieJnhjZQ4qjWkUyZEf6TFl5tY
A/wLgf9rFzV3fp3dZL6BNU98TWnDnWflwaLgG9CWkVkAbnF1KDqYWfCSNe2STplxmEymM9ulrTI+
ApzV88+19YUkHJxAtHT5ZFDBlovK6ykdbBfx2iLo20MHCUZLk7/cWDnWdAF2jD047FJfUQomAYBi
XtPSmG0EutoAKLs09AU+q1Eff2jVYjo9X9JDKyToUH7l4JY1EFoDR1vC6dEubWNPnyI0ck5qGO9l
uQ+/EQhoQkepSrMGnJTwt3tKydrFy+EP+XB2KfVVnoj+qiq72eusPrYmBdGAWPGerHYudAPIXyWa
5ZU5OAdt0OrzbHnlOS1f15IjBSVmI7BB2JZK8eqYN4bJKBhgKRc3rK23qMrjaz7VL6sbSysyMUIw
FcLSWmCiiTw38WKL7eu14dbkZncWc1XvZBBbZ8QxAx8MqRWwANnn8sCFohrdIEx02ElS5FDN1Kw5
z46VfdDFmDMkIoN15gvViaedo779YBadLeDQICKgfa2PBxpIShTXJiKGceC9ZYg0+O3oufdwLl8W
/+ONAnIicVygP3ggl4tUxlE4nTnCC67p72tuax00d+pfvlUS3sKBgMNDMWmN8gDyqVLH9pgFEKSD
70Rt6afZNO3EMNu7y0BL0jE+la4CRll9sDJklIfVhYjmt+FwIMHXj2Xr7tWONgkDBHDgFgi+Um+R
qd9qx0rF9Zp0HKFKmMabK3L7v2anlafcLaLv9Ty7xyb08j/Sot3jAGyPBR4DnjpQU+Il8qOlZVUd
IDHDe7k0wVhfsz6YCcuc6pSV8cuIIOmceKvwUOiEkCEtTaWidoYQKvylcaHEws21mHeKpO5tahg9
OUedc5Y/Jju0Y6z98aoLBiFHlE4wyj/8u7Rt6sWM9ltk84Bp4u8I3tQh0Nvq75etUJgjesKUBG6u
PJWjxk4v8s5CckqOkA3drP+tjUtzr/Xx4KMBbgJYJUtLoNVWMXzqZXFYZYEhh1SpJ9iv/bGepuwY
ge157ZbxOko0Hkhr6T3ky7LcOKUrpkA1Q3QSnVDM/mT0QXDI1WmvCL26Z//YsR2+DCuCN7f6QEmN
6y0AU92MyVUOWhiapxAWxY4TXLnff6ww6wVIBnwkQtzlaspinscwxkqdx91f8Lqc5BKLoK+PaqZP
/+0zNzFu0eRarw2eRsVAbuNPhlcXPOB5ARNkl7cSNbdvKaUQpk8OL6Ik3q2YnGPZepEK+qvlFS3s
69HKq1vukMzlbeZdw1qZfrx0yjdWVmtRnKosmiyrbpbZzR/DwvW+xEhoVDuJiPwzP4Gd/jEDJ494
SR7AtbC4PohibqekusVh/8Fuh285KztYXTf7Y4ne3+uL4mWkDU2EC2RmtSg3SMUct1l7Q5zMHI/g
0crU16dZ3SPUPjqCRLd4QmxRxVjdXfBbreEUSYvIaQOQKlfQjaDtV4zTL2FX9flHVYRBeTJy3Zyu
z9f4YEctIFyACmi/AH9aOeDC7BldFxfdrWmBJx16FWjI2Rkz5JXrVjDjOsnSAYTXc6sPFsxhhDOB
uhBt6LWSf2Fr1WzxpNzSOIj9xLLFxSFCYKB3ZaoHoVXxm6uYTblj9oFDAYLFfDF6t3Ikwioxn8c6
SIZ0xqyuDDpTsbzoLQtn/evz1T00A8ZQtpf4pOrKjNflZeJFYX2zRCM6nyHKvfFbGE3BnhbKQ0OA
SCngI1lNuWHpuhB+ys0+srnbvRP5Y4A0ntKPL45dkJeOVtl7QVhyugz5K35Kluup1CnKJPXN0IsP
o+J0V0ubxeX5nq2iHYxAz5d+iltAuX59s5PO0UU1NdVttNrkzSmbP7uqot4cuNmbm+pz+UUEwgqP
aa4Xe9r62zsAKI8EncoGHBHe6eUCC09vWqpO5S0uh+ZrWaZ54yvaMCH55zjMJ7CCpnix6/m+XonX
lJAPort1nm7ZmeoMBus1CwKRQ0Ux/yvT7LP6VKbDdDOdvj3S+2z/fL7Nj5ZK/44QGTAb5OVVaFcr
bQSlRK9vGo3r+sJgHpCjmUkYhuBDGul+lxfmtHMftrcdQAspDs+PLLms1wpxVHMDtL9vUzzWn0qv
67RfcoQJ0o8K04OED0uMuZ48xF79+/Plbi+ILNmCdZTHl8rV6oKAR7HHps+KW9CK7E0oWUYHo3yR
KSW/JbVaMEO0sck+PLn+ny4I9MDanoahuHXVmFwUvaq+DO2L45xluCCtEJSTeEAdWc85A2fs5nGa
FjcVvbA3O8u9/2bw3o+klXkGWCgrdwKjh5sHvIExZKAAuB/LZblmCi5f14tbHQwJ2mhddAmjoD4+
/0SruPWfZRGc4FjQqOGhXVqBmGKZbYKceGFPxaEI7M7XGXh8NAqxV0Z6uCDoKhJhjpdZ++VaFZoB
MYYdHKzu7HZDfjPScS9qeLggWjXwjEEUb047D2rISCu7uImYeCiI6vnYm/3wdaij5vx87x7cZjJE
hFSAu1CKW5eqqthyGigxxU0Ph3nwM1EzjrccEV7QJsv5oIlS32EwPVwcVW0KmQgvgtVffi09KIhT
GcZ0G43E+beFCLdfqE70NfOcvTltj74W/pFzAaWOB24VFDHlgcFV6sTB0LX+hNKVfQwBdPnPt/DR
gmADQOEn+pITEJYLaiRZZDSD8oZuavdbnNb21z7wmntQqXvs80emwMVzobiqQDhX5bFeae2qTjEV
knIfgibpTlObW8epy8Pr81U92rufTcn//SePRG42V7T8iptnMLf1SKXbjo8lgeDOc/LIDggQrhQv
KMWQ1TfScm3WRi0obnZmjOcktOxLbaL2+nw1jzYOtARQI3oqspi5XA1T93SnqmImDuRlKT7AKc7N
gwbBQbwNuRvsReMPzSEETKOdQ+6s5ZtjdWBmpjNz8KauPJqBF15jvcr8SU/SnQv8aP+IEf9hH8re
4nJlMDcQ82jw6ezafCyMbPbrsq2OL++f7IryDMqyDlrNSytt0XrYqbi0rTJYTDHp2n8h3su0bCo6
WrBj7cFrDwSJAJvaKVo6rnRaP529OLaCXM89fKtw1GucIb8Z6JM/Ba6fpErDWOgg2TnuGz9IQxb2
tQSRSdbjupITKTAmEIbLb06mqF/s+FNZHkp1bo8DQumn55v50BbtKd4RGlWUMpfL6029VGqXI+/O
IVGTknZ1eS6YG1sdmyA2vtSKM+w43c0pIYkgMSQ8pV0g8QpLk2VqhaaggXNTmc74MaUyfEgZ+vHL
84Vtjj2Bgmzn0E6kEIKdpRVFjGbqtilWCis46AzC/VQUU36NvWracRuPTEkqO7wqMCawK5amoqFQ
c6Zzh7dxDAqf4nd9LqVrb+MoeA26/i4VKUEBDCniPvNGLk2pea/n6dwEtypLratQVO+T3jnph7q1
1VeDTVnA59WXPR3avusNNEo1LJzJCm5B7ITHSan+lSdTdH7+lTbHT07yIJQFig9Zk9rdcj1pngon
anrnqlvzp0zT7pEYXJ/RJb/2inixP4BPpzlEg4pcGaF1OiFLYwK8R24wxeMWE96f7FaEqe+KWBwr
/m/Dzku8OeUYoyQgY+h/cEdLY6bWBnK2TH6LrVg/5uHs+bOR7wEl34vzixISGSYQe9pTvMAEnKvH
BB7zUHjgW2+u3oreT/OuYTB9F2XmNbXcpri36JeMbwB802Nd8rr5+RCFn6pQa60drY/Nt5TJLg5L
B0gMaGZN1LZmOY/GddneKfeqQyc89Qruz/ruxvX4sUE4Zm+A8dYiTpmqrYwYpZLp6iUoVUe0edWm
t6i16z8aRxMf4P9myd3tEic7Ap+JtJc/q7x6NH05R8jFrdmwXtu6Vl2a6a2GQe1nUaYd3NHcIwpu
PAryyXDQQXOBtwXptDqpYcMhHoXV34aJbgyRSucjylEfitnakyR+f02WJ4icHV0psjCZFq1X5Kbc
hqCp2lvYBeNHU5uY41OFTYBFNf7ALNnq5GpW5xtME72Uep5/IG9zfgyB5fiRMKMXyRXcUmppKGgj
dAW+csPQhcwBgLTK6hujguvv4Ah1v/baZOewbq8nOTTgjPcwQgcAtbyeaqOJefSC5tb1ZheeRttQ
7l2PnMGrwZ5Mo8nNmFQArp5XYmlnFhGDUcOmvbmK1n7OCis9T0aTfGdorn587ku3S6KFB76KaiAL
o5u8NAUtYEgHpc9vRYxYsm/PivW10dXx1+dmtmeTyBU8AS1khyEqa2DxlFYGgd6MmdY2D0QwaNR3
ZLjRjDjwc1Ob+01pgJVIQWbwxSTuyxVNjPKGB1nMtyoYKj8s+8BPYiZo06ys78zs+v7c3GZloMVA
8/Lu0TkBqbaKhRqzAsTlGd0tmZlrnJathsIlsjs87nsQ4gemCPDQtZJeG0Hw1fGrukB1J2vqb0UX
TEeHlX7qMq16K0rxctFIoqHpH1OJR3ecZHe5iWGT24jhxfqty1AkQN6thIVlZzuBifzBCy9CXwsi
FD00G+TiBpox26XHCO9UJxtsg3M4CIdhqEn0ozcZPWblpf4hq/CoO7dLfpGNVQpxNJWlLNM6tzFG
w1Mmb9Rvam+IUx3W9Wlu3ejsVenwSZvb/s3JzexTbafib3Q99goWmxtHgQdknFQnp6Onrtu9ZlHG
kC686abUtnpE0H9EZLB5OYHDCvkHurLgoDgzq5weRKbL2HZuQZOP+XHq7f9aTaUfB1t7ET5PWZNQ
RermQkcAAL4WWxcQ+9NkbNQ7zBzl88A9v5eGudfCWx+VdytUFpEVkspC6wdnJKzNvMid70J1GT/f
K7/W5vCLDrzBlxPUQTGfn9/rtRuRBonOKdYSNPOeri4bIxniyUF6/55m9ugHTmgfpzF0fNNI/9Xk
4bfn1taHAmuSdKGTvzHBayM5WFdWaTtJNd47qP1Hs1bEoY3aasc1yo/+88kn3EHeh0Y8BVqc8bo/
rsiIGvjdcA+SvPjbKjTzWIxzfxkrkV5F1Rh/pHGcn9tiN2R/ZJkBWlSSZIuD07/0J60hqsxy4uFu
anF1HJu5OepV0xz5OdPZzZziSzOiZyOq2vvt+c6unaZcM3GRRPIjdkEtcmm5TsdyNoahvydtrp6A
4isHBjeofi7mV/0zM7VoqzHyiveLdHUdWY4RMBS9y9t7V872r0gdwPyutPDX0hn3GH7vf2v5KSk5
UQCXEvwygVw5aK9N1TDqte4+GnasMg91zsJ7rDR2/xuPYxodQ3PI4l/doQ6C69Qb4ew3Yxa7n7Te
C7WDp4ISuhNUBcppStUxOFomM4p2PO127w2qzBKhxqO1pfgMpjkM+jh2d3hU4D4YHVh+7mO3OHtd
ugcVemSLvBCYBIeYPu5qQ6y+iOKGibj3KLOLQ0cp7cOQDSF3qRx/e36ktpeVgwwknXHyvP0Un5dH
KglCLYdxzpFKyuab57b6b1MavzinDb8KfBUZHdRZJAFlDVpQRVY0bmA3977zxCFK7fQQ2Ga784k2
ueC7GRBOJH1YoS67XIye6wKAMeNjZtMofqjMM/3vGCCh2bZxe0pKe3oLmQhyph+tnqrWDW9WOLg7
tasH3w6a27tSEK0x2P3L35AJax5jV23uSazmnyxRxh9rvR0pZWXjjoDAA1NykAoxDStG6Gz17SI7
i0u3mLx72s/JXY+B0lSW0l3s9mVsCxwJjj4NEDlWmA1eBaL6nLVNLzL3rqal5gd1E5+DoBQ779Q6
mpFWeN7xcLJBjZNb7h2HFGAQYfw9dLrgzJxmF0hSXFwR1RbnpumT30wCnruXZdG5nOzk8vwubB07
JVWIbTIXJE9f9zXnLO8ZfSecewUe8OPU2R8qIu4buc18JlqoznOvaZ8NeA7H54a37zMfT9J7pcwU
5NzVmdFF21jWHLt300n/CCs00tGwTRC3TCe/CdS9+GN757nsyMvjxWT7f/10IvBTJ2Sfzl2JEiQ8
g264Nzw4p+eLep91t3TrVAc4NVIZj5LBuipIbb8CyKPod91gOh1ow9Dq78Spand0QDHjuL0x/E9j
G4WG9HHlFp9ztzXqW5bVRQRKkpeHlnmra5+TrHaiGwh18fsQ0T3wJ3fslGtTF+LjnBZoQfuwJKzA
T8EFBD6El2ZP6Hp7NkANE8sgw85TRU67PJpUJCeyIEu70/GBZTKJVjUY2DWmw2eNistwzpXGAmBQ
KZScXHsqtR2O6faMkKPTvOB80jsmx13+gEHMLXLXgX5PNcZU+4xgbd3fgtydfndHx5kPIfvS7TiY
zUHBlpwLBRPMlmjOlT9VCAxgtbbxvZ7T8ZJ4YXRuAEFcnx+UR1bIbiWmkhR3I9g4maKw6AAld7NU
QnEzRdWVB6QSpnTnfXhgCEYw3BoOP8tZI3AhgLVaMg/JPXVL2HNq3p6qoA5/fXk5UvgHEBSnRbL8
lx+qjupWGcMovYPLgBJrTdUhjtA5fG5l4/up+UFGomTMnwF3Itf6U1emrCPLHAcR3YsBRSY7LvWP
hY48hqGnL44yJAaRpiiMSXwXxKRVBadJE6aQ23F8B000H5VqFAeG0Dgv1hXfrUhcB3gLCotrGbcm
r8OCLk10x1hFaqKlRXVIxrDY836b7Ivl8EJLBC9VDr7Tcudyt09zL8ujez/U7i9tMpunNK6sy2iq
wcfBUaoLrVHtxeqAXB1taaBdUuyXhGVplAp4NcYMfbuHzHj9AY1j+pG6ffghdPr4W2XYw5fYRmzz
+RmRZ2DhgEm/ZPWIjyYhH+siqmr1k6klZnzPdCU7iypSQfXiPV+3Av0PAiAIQDBIxnJp3uxSlDWj
5O7EkXEyA7QuhWbugWsfnHfOOWEk+G76uOsnMgzDpJsyJ7lX+jDEF0aEmfPZSJowOGRetgtfe2SO
6h61dQba8HatrpeDHIhrKEN5r+pA3IeRJ99ttPAM2CjfcbKbl4UyL06WrwQEluR85WSLqS+btiqr
u/CMoTx6ADHSzxAi7OwAdllnVG3klTrh1tz1l8AoEQB8/gG3a2WwCMA1alYyyls3ePtStzoXHszd
6K35yE7/rfJ0H8J+3rvj26uHJTb0XXySzsXKNQZBnaNf2FZ3xFXEx1JRTIaxO84vxOLGMRkt72o5
c/SadKNModDS4N2GWokaxLpEFvYgma2oLUjc5vEC4bE5VCNYwL5K8p0L92AnQQ6jcAyDk46Zubrl
IlGFpwm7uFcaw8OpsehzfBj0oWlOWqsKZSdefbCddFwJlSFGce/WhxSEANPrPOIN2wiHsyba6QMA
m+mLA+vxiz2n2hdmPu3NO9vE6GSkeDM5mYBAnQbQ8rozOrdPctHEd4eU4BNqbcbJ6cfiBsVOC/y8
DLv425xVXvCpTBWrubRZ5uxs89avkUQycwTOtmxkrn/CBOXdGHpXuaGZFjG83HF9Ho+9zuIDKzx5
uGpPzrunWLdcaDXpNF2iWtzmKgi/wK77FzzW+Nvzu/fIiOw8yVo4j6y6MpLoc2tVVipueZSl53xK
24ORIM763Mr2XBowIYCISsQBic3qmyW4lFA38+A+aWhazKhW3osMVmdoKXvaRltTOE3KRjLdJ2Fc
Q989WDG5ZQzFPYMSNh5s5hYh5GwpVoQez4AM9/OVbU8jKQxHn3FSKLWDh1l+JCWt+smu3fReJql+
zFLDuKfJDLQ+GMePEYPjzpoTOseyCYbTEAwvSnNzEchWeSJgf+OQqaQszWepfHeVbr4zLytVjoVp
ABsxqXb0PoMnpj0xve1pwRzFGviRcmTlOj9O4bdHrVPM9yydzGtYeu6R0SPR6fmebj8hFCDaQEBF
qQkRxC4X1RIzDOkUzvdA2PRLasNpfK/N6AMJNL72qn8PrTmUsNhBal6b4n47MvFbcaa7plbNxbJ7
pvxUnNKGGU3/er6w7fbxxjHfjAHI4GLo1C8X5kX5gJD+2FMGN6qAOngcww8yQYQ/t7NdknxLTY+w
mecGnaiVnRyMHplafzdEr/oMUSyuKfoE57ZT96ZKPVoSKRqZ6Xt9f63E4zXMeJrBj9wdpcuuqpd3
50BB9Pb5guTGLANJ+fdJAE05xWTzrpWjMhqwV7S7owKmRznMyBnSFTKZG23zYezPBOvqHvt4+bqh
6Uw4yd7B1KELDpl2FVfWXSVCjQmJl2kIy/9QCc0/xDXi+l1Yph9mxLJPSV7FL539/xmlFkqlEnI/
3Nblp4u9cFLKwrQvBiHRdbAL7ZIlRXpg/Ple2LX8dP8zRS8GPpKcRrZ2yqFp9q0ZzPYl0CA/5Xqm
EICp6v/HgqgRUjIgTmBFq7M4lWmIDI6woTwH2bkf7fSUoQF+zpup//r8lDxaEJpolAvknMRNiWRM
mJpS5q59QWwn/VQRzN4FdPGdcG5jheQaWRp5hYH7w41cfqFKrVPGEA3KpU9THQFRRRwdq3yNaM/H
4eqi0SKHLtPchMu1tBK6iCR5g+ZcWrdwfidfE8eosrzzaFZ7TJmlt/jHlGxPS2AWee/aK6k9mGXN
K9xLUA/iT11kU8wTrUU0eQBP7NzkrTEoiiwNvwQcA+e+XJdbzhmEIsW75GhdXnpbcf8iOSwOYQtY
dcfW9kthixANHIH7Tkhb2qrtQLGbyPakcmPZ+mOTxt+Kyot3gpvHZpgC8M9ouHU1syzdOEi5ZZeM
eRV+ZiMn3gRij9j8cONw6zJ+IpdYY7sixcvzVBPeZTBbNT8MI4CPuG+7Y5lU9R6Z6MGS4LxTCZOq
ct4mXvPiNlIb4bKksCp9rRo76mHJXuz00AqJCpg00k96tcvvExoJPr8IxKUvTJEcgyIP/nLsat5r
y2y3jk8Daw7+PrVToCVLO+loV6TusX0RcWT6sd4IRmW27XVUE3OnSPrAFKAmmFCSeqlRKFiaojkx
EH2Z3oW55QOqBNZ00CJh0yLs6pdPN7hQegVEeCh+aGtTvTM0/RQ03oXs3fPV3vQOgVY4O6HEMr6V
zoEyFUcO3iHNbsoDywVVjtvVlZOLi0v/TPwRN4Wrfi5NI1AZCjt0mh/NfZkdGU+R/B0qVSeOs6Mz
V/K5Z99uqy27kdIhcldJcZe/wpoKxdDi0YNfhrsto86E02l4hy4u6/NzU9tDSe8FDRpCXCJ7bsDS
FPzfOFGoEF409LHbUzig4Qw5pTD2nt8HayKpwxCgGQiX67KLqK2gdtRCXKwuaw6pazIRo8yMI13C
8fh8TQ9M4dtRv2T6rWSp6ss1NTh2szNV5QJqrLpOlf59UJvKz4bYe90SXCjeKyBPQNPWXfskTWqg
RlVwbTr6nJpXOieqHGguxMpwenlRFMYokMmCLRJFctE/FaB70Vd5p+nBNTGb74mbDDj4STnhzMyX
HTwkfim2RPGP0GLtP0Iln0oDtu01MOvmwDTA7mB6Q7CznmWM+37TJFebxFUKu9LhWa4nHhn0Fgwa
mlhFcVZoY/teaP9dtP2Hpsj3tEkfnHJ6OJ7cPjAFHIylMcvI5fS3LryGonN9cwjsr243ejtF5/cz
/P/idrkmys3QiNGPoHcLzG5pRtFDpukWtXIxFcPMBr/3xij5PKlUhb7MOhwEv4vrXg4enePKZ369
+jWuoTv7CfIdlj8PbZ5eitCGfqG2gKN+dGnuaDcKoa74+uJx4oEgIpEhP+UWOgnLn6oNgZKXQZBd
DXf4vczj5hjk2fccvNKOR91sPRuPT5XMYODiYBKWhkTRK3WblPl1ZB700Ska++S1RrFzETenSVpB
hgQmGieXiuDSSj0xkKGw5vxqDHo9HhSjLFp/7qn+Mzpz7tP7zI80X3XTHiEQL62E9RJNrumDnV2m
cFwil4wptqOD7Q2qcaQeOc7nyGyDPVf9Hlktjhf26NLL+ipFeUoSy0V6o+aFuT07F9PM5o9RNgb3
WmjZf1EOcdyTmSkRkqBt78E5KfLQuXpeVAwHQ1HC5mxU5i7ve/NY8jiRsuH53qUxrVVqkImI3g7C
iJcpEj/aab7ouXK3guB7MCZM3rB/NyrnQ2bUO/5pBTvhmmEXn0EQj/IlL8nKrtsYuVcEgcc+lJrm
a0Fu+G4k3EPXqNo160LvTfOa6C0t9PEXrVP0P4SZWb8+v0AykVt+DH4ERSHUGCmyw71Yfoyw6E0T
sItHpFBG6lmvdBSMQEoY1jVLKdz4blg0X5IwG+ydBsb2RtEmBrpAYZinAO770jId/srRp8m7JFpV
Zr5VOlPki5lm//MVPrSDs5QCHvLdljvw04sTFnahx13rXay2dv4Mkrn7RTWabCeEfGSFmIAaJnGd
FMRZWkGGLNIadBMvKJ85HwBxwgxLo9c0GP45MhQZuDpEqXi9lRUC1dTVA3KjmZjNOA15og3HQhuH
vVl78g+tj4WEKYKsI5HYzG0ZrSArypEgn6w5OuiaWr55Tlcd47TaK4Y+2jnZWgc5S8GGqGq5c6aX
KF2UJuKSOHX0h501ycVKCv38+ikATyaBkJAfUZZYWsmbWgBYC8UF0dbpFBmxeu2UeE9EaOu/SZB/
srK6TWU9VoxmJe4enCj/nM9WcS9DE2VY1NI/QlpxTs9X9ej2woomv6QKSjd/ZQ/EiTdSDSLC1uzu
Zs/uj6Tqx0ORNzTcpzuCLq9pp7yfQN4nOps8uLKMsnJaBk9EoWiZuATh1FxctY6P4ejNL5EQ/2eF
KJtTDgmEqHT5tdJK0HqMS3FRRBNc8H/eFf0v9cTp2GNfPTjpdAFoC0GURohpzfwe2oGwwehQnkms
36Z8VC+zE9fEPHl6ff6xHhx0LNHHR0aB7NlZHUFTSWhGaKO4gBSv/U5XjJNqdtbrB53lyPAQIC7+
dRURwVy3pyDOlYuXdpV9EHYgPjCLW9tT5Xqwb8iMcQDAkngSJr78RDzxA+zeMLhaiZl9VuJseIuV
0mNIRJP/+/nGPbhVwHyA+RLMw35dI6eRyJzZ0Da8drmuvrVicm+5ojRf3dRu/205db1XK5TXZuX9
ZAz8vj4Sr/Uhr3kn1VlJwivEjLH0h8pww6Neh2bpj7ZS/0U0K9xzMVhh/puRtE7tT2iF1n93Tlfn
J+DWahX7pWgyZL0NY/jSMW2uAnulJZaf14wxPeSO0wb+7Ja9+Wdvd+KHAPzTnnhsR+prwdSWxybW
EUVC5cN2/0Q7BVZnk2hq+En8H2fXtWQnj3WfiCpyuAVO6uRObocbyhFJCAECJZ7+X3z/jfu0y6d6
bqZm5puxjI7C1tormBAHTDDOajm0C/d+FD2UyLjYkJG7D+aFFDvEPfhTFbdMxd+TWccwwzYGxsDR
YvE3MJGZVdWaln0WUm7SiALx9IfcQ3D8hfPpL0se/UPQhNFr2Pwptn/+x90r1xHBBmgzHwtDhkfE
FbM96E//w624leZgmOKViKL5bCkqnQ2wCnEEbzCS7ICuILhpBdTx71X412/5Y5Szs7bP2jTC05Uc
m4B9i5Wy9Qgco/73IH/ZVQAyoH7YvFrRBNq2wh8T1rtMEoD7WOqdNrsc3vplavtgRxAIf+F7/jrU
5iCDzgwcl86DvcGpcHHPYcGN0EakeCR4Y2j4ABwQ+Py+7u52nMPBY1Ns4V+Anp0/KAXIyJymIT0y
0tJd1nnLrrGF3UervRTU9/ar4HeMaLKtbYGJPM/F5pBYIpSkoEdQ4aPKTlmyK9oseVgu+1G8XRAY
anPCRt0HasO57RZrEMaDgDAGIz3FS9zQUxmooriwhf76QRBKgVe8+YWcF5bTwrSIKPIXGkFbLLlC
VaGjn3zTqQs3x9uRgLJAgYPCErSzN8wFNMy7CG+A4ThlJmAVXB3cUhERGA0LxMK/9KI+Hw6/z3a/
g70A/hAKwLP9ZFr4d6S8aA597talzEMedkfa8hY8XX+zVf33zjovlbbhNtOEjaMNc/nz11YyhpOf
SaBpE5x1q7mn43WgI17PA1UHmcMnc/a5f6GOOb+5/hsUm/m/eYVbztl29oDVxWD8eIfZBeTJy/S8
c4mMT2Pk9C2q3OXC8XH+lMV4W0sQngrAQfGpZydhQzq3tmvuoTlIB2zn+ZcIgxc+y3uT86e+CcZ9
z8wphtT737P7lx9zY6Bjw4Ehicf0WdUBz7YmbhFnfkQEIS/KHtzmR5dO/bwzkDheOor/Mq0YDY9V
0N6AVp5TxCcFp7JgidojwlDYweQCFT2dwU5pO7s3unD2wll5vtW3ed10DLDGwFMVhfrrYznNCPGk
wIDtlNuyyCWYxkhXv/Dr/X0U8FKwRjfm9FltneeT6G0Bf/3YgZ8IKpWsQS5NLiBZf5k8TBrqT6Bl
m0Hs2bcEEd51iUACQgrRSV6yWMhr8KDaG5ImPUIHkfv3/tnb7CrAtvlPMH9ekvoOPO0pnjEicm8/
gEytrjoaZM/vXoJbywPof5JAL3R+HHNa2NwxMLQ93g1wUW+TO+eF4SFU3SXQ9y9nCRqUeErirER3
47/MnD9uaU8GJkdKJO4zEDAfCRnz44gDchcR2fDSQZVxUOBnXfB/ebu5gTP/l7MMwhL68mebG2mT
RTj4Kzu63B/0gS461NdxmwR0D6rgPF+ZVPEfS0NBZOoCqbLaLjxtLiyft4sUS2ZzOkXRj+VzrkI1
1EuDhfTdcUno8GRI7p6UWsbH9/6Y/80rms6IfUa37OzgnLypSWiAOCWwe9S1MGytmkGEd7QR2Tuf
ZZAmoQKCJ/kmhsatt33wHz/mTJS/DFDRHq2wP4fBn2DANPeHf3/PX2YN/Jct9BAFEDb32SB+sjBP
guN8zOUq7r3MC8sxFZfiQ99ubTQUcQxvJzFA8XOOOgCWCYITzY79mNB7n7fZC2Ipwa+EXC84FWG7
XliSfxsQ4Cka3OCKA1w7e6fHMu1sZBzyfLKE3YS8Da4mwuIrLptlLzI3nd49jTgeQb/H63YTIp0t
i9aB5916Cz8mo5D70ChyCmlgvv0Po6D5Af8q6BZAbX69Iphvg6gHv+s45nqsKDLHSekb2X2+MMwb
JBxLDx3LzTkNzBeEe57taBXaKJ4igCmdFULerQnXzb7w6KifR+hMfnmAzbzrZRrYycLUrzhCIy3W
E1u9ieC1vbTRzoNZ0npj5jibHnrlQi5LlKwD/tppKtMdgVKzOGzDjDsEEhuOwlsXPzTWua5CMcIe
olBTPh3CWcq48vVKST107SQ++80SxnWbNmv61CQG9x64aVNWLyvP3KmNQi1vgpXYqWzUSshjHLO0
+94KSBfLVsUB0st174XzdRitGXkB4waUGNbr3B3YnHvLU5KgG1wnkz+qkjXT4n9twta5nQyNm2Hx
TeHPhAZrb6uOifFBFwE1FQs9FY2VdQYPc9YMcUbQcLIqLMNkbANXEi4NPYohm/JfrB0jXVsSyOCm
sO2aVDMMpkRt+ojMm1LP+YeOD73/QODuLWtRWN9cE+EXSKnGGZvVWgxyrgsv6aPnLi2GokyxvuMK
naCWlGbRzqpyZqpv74ClRv5N4q9cVyM0PF1lOiO+F3BzVR86PeZhaSxMtapFyPGXzdDouQpWz/UP
Ms+V26GJ6PVX3ugbhGTBq9uClAL9cm07u2a7JWcUZ27czOJ28vpM7T0v9cIj3lGmf3It+kanRjYp
DHbWLjG1cf06PlnYE4c3Ewm53fO564IvMM7ODAyWQe5ydxhFur0vvUL+8NBzTL9FQ9+g9NCtELu2
C6kooUEZ+M7NyiOkLCwO67bUWaDMXZ6gxbcbIZoBz5kX7QRsA5ctAfMkSdl9sLjIN2WULoMoZ+fm
peR8jeDGNgdzdsuc5NlOTe0Y1oBbOnPPk6EtfoWr1xYP0zQG40MRac3LLZi2S8u19+b+2KVenP2Y
SQpnAJtHi/wpvWSIXNn0BNkA1RgF3vC0ZEuBHyAfF2OvhkVF8xVniwtupIDs/8C9gra7ZlSsIacO
lWv48l+M8E9jI5bdpRBPRsdRBKH6aEPg03vpMd7sCbeB+exyyZYTR++aYq/5yrIduB45bIPbyJJq
HSY4A5VLS7CZSsQ7DmimhXKwvwGjmbCeUCfNT4PX5NEevQJBHrwNGd/3cwsAiIBdwKq2MBGeeTAx
YvvBLvoFDlRy2C2FImmFNaNlCckATqVmHfGr6HmYu303qUh8bSzAq3KMbeadQo8vD2sqVNaVMV/z
xpRhPuviw4ocyfxRKMSr3vuTCQNWFsL4FLaDa54C/ER0Oop2BKond75G+/eIVDATvvQJTInrcNBF
UcaKb3/SAoutOqCMLFdW+BQC23hJ/HLJ3JwfdESzAq4pcSOeRpSbYTnPEf06DmqJNr/2eYn2eRyS
70AOwEdeg7lrjmuwqnGnx9aaz16yELbLfR4nYLdJBe13T7Tpd4EK5+xQ4BU8wjQlXtiHOJw85KGj
3dhOtSZTysoIRnbmu4EHpz2FPeRoVZwJCV9KuMHJoKaUDsHOwFBa7GkCsegLZOYB/5Y7H8nweiUF
Ug3AVsh+BT0ChnRp+9zQg6BLUOloPiWhAS8pn1y+i+Asch8xVBmVgL1nWw9pqouadaSdK9eZeXpg
0I5dAwc03S7siNIgY6eM3jQOSXLl6sEHGcSwQi0P+Wo8gHRQFXu3i9e0Xzcgl9AylUauFS7GZv7N
PNY8q0BSe7UK1XAFqlKuBa8z2pO4Aripc4R5o2O+IIzSWdT4pdJ06bsSZxnzbwPKY3cKYt7Od6kL
qf9RNiMcFLCNoAqvU9F5nsD/lsF2vgzizk/vMbPhekIAWDQ8wfgwMd/tpNKlFhrZhbZcZjKpMtep
gPln0adRJdRiBC3ndI0yXskpAo0/GujMbtja2NEr/VFux3coUo9VoOd290ithS9WNgn+fTCdbrtS
tHKRNc2WkZ3WZMTfDUbOo2awcpjS4HpqPKJOa8xTzOI4S+EzLNtmycvMgzrjyl/DIbgqun54LkDu
0lckcLMoEblArvrJ+t6RYVaT/YgosLQ0DMPUnYiCz3MRd6qyI5doRscwhqtXhRFvO1y63h1tsSJs
Ofm28G7zWCbh1TQtuj2IjOXZd9Y1bL2DjkfPuLGmUM5Hy1w+RqXVKHYfmrRo5IelaMLHYugAHok1
Xj7lOg5+NKKBB5XAzdRUObfmZm5V/xk1BLkfNSKEYQyKHtzRo376OfFD/TIJYW0FlH6Nbwj8dxPo
LQNNS2qt/s3gr/+rAdWaHWOmpg7pSBpzCCr27AMggFlatNx1GQJ5XmSgWXYAua7N4UayIsOphmNG
mmGa0kY98sRF9DpfAgoN1IT7uP9gBDyGb8E41N1Prmf0JMphjmT/EsDHpC9pKl02lF0r0lCX2HFr
fxhB7uwfiU/ypeyWZo0PSvAkXO+n7T+88IF16VR6fIS3GNYtivV9IaTSlZ+r9odIm0RUvU6ILNnM
Fu/Wm6LlPpiB0l95GZ3arRxKupJNbahQWQjh19Gqku+eXSjc3BllyQ/ohvuu0gUn46PXJMhySFLw
JW9VQ+gc1gll6e/AsOAZ+8lrXoSWPd3BTo6y3x0eYLYSoHu/t9+KShCCaUTQbKgNQk42fOXPRwhT
Pi5E2GyGuBXrMfHSCp0kkOZ4lNYXyk78UX82N86HOquhg4gGDgCgOPaYvFtLuPjq5+YS8v/2iYwX
OGSGW4sQBm7nCgPQ/tlone6PFPZkpz5RaIgEa/LocjG90HTxa7gzxA/v/TT0XvEwhwsA+snoTr2e
xVH5UmdMiKMMLCP1HKpmK/n89wn20FXFkxFMdTT64SW0CXNfjzNp6of9EJOj7WP+VXMYW5Sjb3O/
RiqI9z88haGngQ548zuD4OX1YCG0QdHqGnJEZBCoVxTJdM8DampXjaBfXWJfvwHyNloq6Mqw7wGo
/YY5KtYRZW8wDkeb4ShsvZx/x66MSjhjrk///rXePB6xOoDdFaCdbM/88yXSjTH6NUO7HFWDWzL2
/K6ihXmREZ0PcfRujQb8MZCVCmUuMh7gG3ROxU5HKq0pQgwH+VdF7Dof49CkJU/Ah/33l72ZREBC
WBaA14AVQhJ19q7z3cxa/FNQDDqX7fA6SZ8LwyG6h1Dv17uHQnkIll4E2B5K8bOlWEz4udSKoZYC
K6JTOS3hRUYPA3tn7i1WPRI/gRmCYg49D9ryZ1/l2UErMi3BMYhhHmWRvVjTsRelTmix//dXbS/s
V2cUhoKSZ0vCQyYzBnu95oPAZnCP5uFRQYouT+ARh9+EP2djGbYte4lI2DyQFh+64+tA3xck/P8f
CuUSyFkAYcE+OJvTPmgXGhGM3uL1u8cTPMOVlF6KG3kDCeEbQVcGZIkx3ipi8QYZEQgYhUefoxng
y0HVfpfLC0fi+SYDHgqkJNmsuDe85JxEjCNxnNI1yI8aGurTEE3ricfql+I828dKXJq685UP/cvW
ZsFixGAwpjmDTpaEpZkVfXMEDWbYD2vuaj+S8kAKckkudz5/m9QGTldbaxkGQzAxfL1GqFXgCzlA
r6gNkoqDkQqrF3nJwOXt/IFxgJ8IOC/ODfBEXo9SyIEVnk3zoyXpl4UENzO8tUo8HR9MurbvxFbz
OADUiVnblFCgmoavB6NC+7YJ1+gIZsFo6sVJ1KAD5ezbv7fXm18JOsMUquHNKAzcofNqg+BbiiYN
2Ek62aIsQuZYtXEenokmyYVT/u1YgCJxNmFDg+b3xhIhyVWP1HoY/zpSRFczLq47aibv2oA4fWH6
tn3556kBqHijAuO8BdYCMPKss9GFznSi8PhpWnoa7HRHw/Q7nRogGmvYZPdyhCzgQ6ibjt1oMvBH
fxm1Pr53bje5I9oD23GJSOGzZblu/LI2WPtTNI9kR1OiXoIF7JiSJeSSCf2bLQCSAHBrCAS23iJe
2q/XC55oIJqTVpzGVbd7O6dJnVmaXjiM//PCPptXFHDgAMMCZyOZnQ3T4K+Qhn3YnwaDh2otBpzM
tet9zSoALfnzUoigOQGyoFM5GGndTa7bZP3QcMdiIA/t6sPUNE8/BoYsLX6XyAFGhLiL1k3YMHu1
yDmfXhqPGWSq9W1XdHVBMm6fRTYicDKB8cJwHK2/2Oc1VpN5DsY80TfFCj+IXSyH7Mu/f8P/R15f
fzJaAltXH604OHueXwHhwvEQKfIWEWECpc8ebz/jsxPCoukGRbkp15+SeFTr8zytNv5sYfAc0BL/
DY3uwHbokjpNmqi5oxz0mNsG2R62ShqL3yr2yRrc94Tx7qgAEwHHKhCGtBtY7MWlAfNT/NAcxJ4K
AgB//kAl/r+ngaBxuwsyNtFKhxNpagBMxHtewjHvKzG6odu5JvL0bsBDg6VlwX3zW6FzAoNLHvZ4
ZndTnhy10dYgXycKzAFzObPb1XJBb4ZxihA2lxSojRAXHZFqdGDEQSzbje1d1o55vEtUY2RJuR+5
64RD+sOrnKJT/yGbs7z/QOY+Su+x0ab+Zm1l0yP717XQA+R4+V+TXkzeo0sKGl/hTM2G65gxhHas
UeS+4fU++juiM2HvAofn4Qk8AJCvykAS1KKJ13Tyd7dawBiARONiR0XWyKrpuq7fEyViVq94lgW7
VpioAwacZ7+xR/HVppG+Ovmsn9R+7R0vKi2a5jvhvBd44KaUlTCPS3hpXOr0nqrQ5Ie5CYNvuBJE
j8VOhTz6iKkba+x3D4/fmS/+oxlc+uwZ7fg9fMMSb0ebbvgGVaH/my5h++iYL12pEp8AmfaKyb9K
OmvmMlIL/UiBpRY1pO3TI8tWey8HT0HImVjvZnFLAlewiSykpBTlXRlqN41V1gvWVjyBC2vVh5oX
Nx0SIH74PRDuHRoUPPgElCZ2N+1YNN+7kMOePxhiulQFDLhWUqZdtuZVp5P5WaSjMqUxsP2tfNkX
Ux0EcKlsS0gyKaxQx6YYDynsMcdn4hdOXGdpY9q6bV2vD2aCwvWaNHH01ch45d/TFmGmR8Byo3dM
YgRaP+oCFz+SGP3QK+cpK+5luuporXTgkeAjxNHhc9+7mO15YIGjlwPKhuZrPk45+wU0tv/IKGHq
4A+dST64Fq3U2o9HsDbEyvCTOMTQZ48CiSkw8fESMlSa2mDFy8gf1lJ5o4f2awjXg1tBRKfuBub5
X/sVzKpjiEhKpisetZm6L6zMxh+mEOwl7tKu/aCtmJ5M7oLgSRhQ49Do7xxgKmbX9JTLaRRAfDLD
X5KicwjsmeHactUAw/1t0ZLWpQuVsVXr6cgvC9/z7c0Qz/1002WaPkfe6lMQP7Dyy4i5Jn22pi+W
3xQxV7CDhQMpKSUiYl9MTMflrl10kO5TX/mIUp+6NLkaJvCxb0C9FfEDGxp5G8Vjwg5RKpGgNjRk
pnUwQ50JMGkCdhehA7Hej9AFd89oDmA3whmLByWWF8lQKeFJdpu0+fghaVc0RpJm0bIiURMUZeDP
vN9xr5uCY2PcsNaAsoeTadXU78IGSO4u86FqrWgs+qhcIh+GtsDfgfCTjOY/fC9Zu2uAeiTZOxSf
pELcaPhgHOFJvZJ+4RVfwwUp03m+AIwyLSz6I7PxKAHZ5B+QQILuR5q5VCOODp544FVFg65oOKO3
FCtv1mWy9MCYxjaVUZ2DFO9VWZZ37GQQ0ZNvEqSIlVOaLscsbyivKPFCUaqOJuNhyUJGKomWyc/Q
yICXEl4LaJkDrWNVwtr1iaK2I7sokv6HNkAjcBcFdLqDtB+zq7tFnmznTT/SGVzbXRzR+N4f26Er
qb/2vHLWX39MK0GjPlnH/BRGcMDckaXIAT2hMCg9Z0e3y9g47oZmXT+1quXhdeTgQnrIgHf/6jzZ
y6rVg05wFkdNWnvEZp8seP5T5XAtBSVHTOgtnkH9FzWGmdmTkGlAuOH0EKCV9lNSvX5fhCafwwW9
gUoWZIqqOVtSzFzQ8b42Ia4HgDQZwFXqJz86SdsvrMtNUS0LpPpVt4TalN4KnXKN1nVOrg3u8184
PKMRDtCJCcohtgG6b9B1qppqf/yUqDUv9t28rtDLCPIpz7wG0cPW4J3BVM7AftWcmnIuerSnSTw9
xFNffDORHMLKJmN/PaPbuEIFQ6YrWoQqqC1fJl5FiH6cy6BoDN0VTIbfA45rqwJIgPkkhQcnx47B
OaVMYOpiQdgF0eRg0B1o8GDMIrMLJc2LCiXKCoZLmOqxRv6num4cg5LdrBowFWW6xKxC3eXGZfjJ
qd/Hpy4NVFct6QC27oAnxgdYwGfxLuKQYlaUZvnPLBzDj3Ag9b2yxRJGEy4E1qXWfpbgtGmNA3ii
Hvi2RZMkNWJa9FwuCAxPSkhUx6+NAlEHkLPf/SoWE35pTOLYjs+L+qS1RANWj1nxkbcue8qE4mQP
fy1+06wKZMAcRpmygt0ASiiCbEpZemAxfZlhco1/awZJ6nWOSFtPbWBvIaheeI2sBnf0hgIzA4Un
7t88k/g7ilgKWqsWjlcVIKw5wH022LzECvEfpjgdf84t7m6wg1jYV43A5bObcs894Jczn5ZZJF4Z
MDk+hevUTaXMgOGWUrbRLWttZncFomlE7YO0pcoB3HG376HF/DREcatLZqBB3o5WtHTRdJlwMGhk
7O7AJCV30iytxakhyaMfs4Uc8G5ITiEu9wgi7WxKytnAcGaf9ko88VFmPVw3ODoHSPwhcQnEBQeN
ZcDLHmXf93CaSxpec5hyPk0ZOoolis+IV9a45JHOnhF1Zsyc71cvHrISvZXos7dih+DT1UirfPaH
F+7SpdvlXhP8HNyQywqifI3mR7NClBModHCv5ez6bx5eOgk2S4BYF9fk1N+5bI4ww55136LeD5qS
pMPQbDEanX9AGxN2IdaG6Ol1CI7tSk4cruVpjHtVxkO6dlUwifEKXQbXldLANKlqNBDcigPeflwc
gppqA7r6LXJqVAdgO5nyEu6JflfP65TTalQZzLVWhTnbwcKQyaqIadBX1lvc7zgeko9IefQ+92gf
34u4gOmZwDJckCSSrkMpBo1wRq276RdgXfXLB35W4Myeo5cRji78ChmUfnggWo830byCvg79IG7N
VcZoI6VNCqt6Por+CYXX+LHvxPwlaULI3qKA64emEZPYA83Knvhkgk8IMKVZqQ1gwhLCGpS5rHfe
Uwa6waMWdrMXkh0sPALrE1aGJLLeDvhpdLPSOJvrPlkNKwe9igX9rBWTJOWE5kWDmGG79UOnqw71
sfpAA1G0JV6a3SPzF1huJrYPg+MK46m+1sazE7YH7r4q0mn4M3Q4AutRruZLWsjmGaZWxYAzHTVV
uawhHSpkuCW6DOZgCg94oRiPVKlNXH9kUb7Qg/IEdiM4gFQdR5105oeKx9zdogCPvZpFRAfPjbNZ
fsDXyuY4TZ1a95gl3h9s36b4QbMEFwG04bL5AnoHcR9QOLDhU5x40tsJ5OrIShWS2ZsRfLn5Adrn
dKpTX+OVNoUxj4cybmcc3qUa2JLvBj+kfUUkXBE/wZltQjMd98mPtCnW5gVae4OWjWg8sVt830Dv
ozu5QCSJa+QWtL54qttQZvlLQ/Ac3UdjuIgdbLym7kq1Kd68BrYa6z5tujC/idHgW74lSz57Oz/v
wmI/zGZOf0BQpzAFgedAVhKIU9gJDILsTMglviQib+xd0bbeelqdM+EpyBL3SWL9yI9xtsJJt+wg
dRpvkROzpndghcTPgKFCb4dJYnCgam0jVOVJzYqTanQxX6fzhJeOwa+pTtIEors2XsDzcoasJb+R
SSHCCiabSbqnHVq8uK4HlJtQf7Ss8pka7RFFRGYAUMLjvg7wtDLf0xDGaC9xuDiQJ/CwzW8yFKAf
pwE6la3LKXBZDgFeHywekNUqPJJNn1vU7u2z8pDDO1ceni9D1Q/DPLwkUFEHFRosE+64Fikxuoz9
RZndaLU3fHO9giQ16NxYXMd4rUZ3nGuPH0YXEouuXCy8OxZyxOliKcYhljzJ/bbYwaLf8pPAcanv
Atuj9Iu8yeTXFJnYxVrnPUjgH01kO1dPAS2QdN4kQ3INPg2Ve8T4JesRcqJEHAQwKvGzR0oEeVA8
QPZ6m+gmqCB1ifu9AGkd5pcGT9gnHo+zgy+Ny9I7+MVnqoaXXGQ2JsPqfo2TBdOvtMLlPcwAREx2
MIbJ8yuhLZt2Q+vLRzl7Q3RAN3LESybvZu5fjQRUxDtAzwH+oquQxd6LHCOm9HVfjFepGIpL1n5/
gbJwYoKKD8AFGaHnsBkMcqiAD05/okqonWibpsLG/QggdD79G4D420gZhAUAzCAJA3r2GtiJaO4r
4JH9yQQDuQ2y9cuaUQAe0n16/0CwKoJwBmg3DFLPgHYa50Pg44g+oX1qqgbJIjsBPAMWf9kl3fd5
RxAgINzZwwTsxy2SJT1rH1jboUoWCLksRJHcQm5SVB2fX4oRLvc4UaIdSB6///11b/Ex8NExjVsg
H/oVb1iXKKgGPFT7E0xPslpFrcLJoaN3/1h4K6HviKIX/YI3mUQdstr6mWUCjo+c0sqZhV8hiNdD
eDGsCS5gnG9ncQPyoe7bwB9YTmwr549GcZtAa9IKvMY2LDOvYXsPJwgZqPnYIt4Qzz6ZBBwGQIW7
ZKX7l8lEMwG+BFtqD9bkGTgdS3xYZ9VwynCesXJzW+flMuXhJQe3N4t/63Rij8HTattpbyTpQZyu
PhgyJ9c4V8YNaBx5U2yZ9k23+/cCeYPuAzeFYgx3NIBa7LWzb0ocCKxwfHYnZ4fwt7V9WvVqSD+r
HJlStB31e7sxm0kIjmyA7tDDYWW+/vW0QgyCr9butJIpfA6x017AORi/5x7sTz3kPl2Abt/+ZmAJ
+DnE9WgqFNCFvh5vRJhMhMhQfjKzF1XpmOVPoxDi3e0EjIIqFpoFtOpQvb8eJRXNsIJKgzhBcEZR
aToe52W0jAQUxsITl2yF3n4UWu/wcgaLCYITSJVeD2cnW4A+xymSZeFxvCOFkl/zPu/f64uBlvRm
0Qn/oi11Faq31+PEI1Be0FnYaUFToWrJjPssRMuxl92laOM363BryGyetNt5j2Py7Gwcm2ZZgsWw
k9cPU93FhXoOgmmudUqjl6bIL5H432yxbTxATfg29KEhUHr9aUvq4mVtFTulEgUFX40RZZMK/2bp
hXcBTH/zc2FvQfoJpQ7cPjZpy+ux2kjC+gJmpycVU7OD16RXZ3F/KWfnb6MgeCjFVbb5up5nlCI4
LaWBjwJRwxHxx9h07jOcatT7rKihj4MbNDzCQCSASw6CH8/uy8QKGpoh8U+NgVaGLcV0Uhwa17IX
3VoygPptaWi7/vr3OfX26zb7Clwz6GyBnpGcnVNFh3dcSmd5cksh99AYZNU4cnrhdPrLKLgmMYNg
pYM+cz6H+A0jxcGHw+nEx8NsAXzNXneJHPGXUVA+YQJxsoMbdH6DCYp3Z5eL+RTHnkLq+ZJVIBTM
9b9n7M09mWxXB4YB5xKw9flJ2/OpA7Q3zSdf2qxiku+k6a7btrvOQa6tuIwv3cxv9vAmO9paqrB+
hjbmPGkjpTHQf4tS0GPKPfZyWg5Fa+V+yJrotHSDuVB2vJ1HhM0gkAKhHmAiwVn79b6CyG0JVj/Q
JzYXbZV5Ebh2iqt3zyMOCdxVICrgnkTV+3oUTF4Ez4VsOUEU1/7OaIROJpxbWuTUaljgH9EqKR4C
McSXcoC3P/hVB26rb7bjAoUV3AXOkyr03KhBIyflFK+D++1HetwtRKzXvgv6o0NDtK2mjiUvAZ4B
h3+vnbczuw0ND0qseMic/uuH/lFjLUPP2DpTc/ILlI2IBnankAH1/Pcob87g7QPhEw7bQdxl6Ja9
nlnSERkuvTYnKgO0FOHPdhNN6ILBnPfSjfm3oeBNA30TOFDIodk++I8PCvJ+dOi5m1M4RnHpWyt3
LqdZJZv8UrO4+MvPhmoACxIXzJaG9HooGHcMqPMZCNcBZ1+gJWxHtKdSz1bwmUrFoZnW5kOQqeSb
Jlbzym+X4YJ/2duNiNY/GFEgEGF6QRN5/VdYpN8xg4j0kyHQBOxD3Zn2G/eBx2V9srgPBp2Z6YL+
9W9LBuyN7aiBShsqr9djRgsNFwWk/5THwD18BbGjp0T27i0PIgoSCSAnzjZe0tmXOUAajeIYxQM7
fjcMEj1Jvjz9e12+sX9D0Q1WI14y200Q/x9n57XcuLG26yvqKuRwCjAIlEYjaaLXCWqSkXNq4Or3
g9knJsgiS/9y2Qd2rWl2o8MX3gDF73wuNv29Et2KMYjtGGI2DkXcYqE5T8szVShj8Aq9V1+QZ5lV
LlYlD73ZstC6y3HS6w4qBe72GOYt9IS4qifMKWUbZ3uw0mp6T6iDX7K9I1xeYbY27zEXxfkvXUSC
z+26Hmzk6S1Wre5PXo3JnVW/sqU5pVwGoBUJmraJz9LRfourZkLQySytj2zpyPIzRRbJTg9zK3lo
jGX+NWnoQhwcs8UKuTKd8F5J4MoOAw1G9QHlUG4McxN54Bkp7Z5WCrls6RwyS2kekS29ZyF4+Wxi
dmH9lVRHJwl9y/MVjVI3QYY+kQHxRtHxYZVE9WWba64XN6h5fIhDIdIPdKOzey7z1ybIsQUhhKox
IOj1M/znkspCkE9zmMnAdtv+keriq5sW7fvPKdENgTYOS0gqbG/CUtcifGCYX97NzcGJ1WLf4Fd1
Z19e3reoyPI4cwWumdcFYEbSBY+qGaZeTzC4g3hjp57dqqG5tx16B3dqAhfDrdmQBgxohY+v4N3z
lTOKkXId5kWBWo4lim05eXIya8YphBx4T+fs4l1mMAifJLJUcyzigvPBMPEYkULR7SBtnPrfhHpy
eRz6zhEPyshlv4OSJOy3vlKzrzqiebofK6ma+0UfNTWNKDP7J4aTSpIzR3HxkefArl/mMau/CM1o
e78psvgtqVtXejOd7gYKVT/W/aPWZ1npJ9Rw/hkxRHJ21FqL3/T58iLI3Tz/pscmLacpooezQxQL
5L+pz1MVtEitmHStlSz5TIHcSJ5DmjzlobWwMf++QPz5Yyx9rv0KhVXkwVDO0fiqlQ7vfQPRe9iJ
SiTG21KYnLiBLAOoiEb4uh+WsOt9Q6VW6o3SHrU7X/XiKLLQBvG4QcKxVhs3R7EYhinGGskMRK98
QYfT4DodjyKroX3lmeHbdXvnoru2j7hJKTfyeVcW/fmnNRPTWca+sQI6h7N66OwMIfEI1kzi60s0
vjvMAmVOiIiINMhUnWN5PlxiTG0+A9wIctNBwKGmTd8X4a/br9lFMMAgRJEGJZfVBHqbffIw9PE4
10ogqtj2h1LtMB+gRfFkZHHzohSZdefsX1xjDGhQ5URlBNofAlnns0K/wa2deCRDdJfy2QhpqKPJ
rd35VFdHgeEN1XstKBmbUaY4cyGjuUrgjNn4IsF8fZmn6B4r5dooaA0gVw20yaTseD4XOnhxpcMa
DWJdax4wJsVBl5rLnY1+ue2gxBMAq8gcE2xv9Uc1N5rYb7EZwLXV9oI2kp+rJQ1PQ7/3vF1OCJrN
3wIqhUwitc2Ws2m5cvg1M2jl2viQUKFShHvfPSGqwbQHSASJBy+qK6vYZ6T1i4MnoUzyz4qb4Xhh
qmmd/UZYx3i7vcMv58Tlj8ELB9Zhw223wgi+d5Jt4wSrWPo3wIrJ1zyb70muXB2FjFrXdfy5SY7O
t0I5NF1dh5MTDKozfG3GeHhURSK/3p7L3zN/FtGRC4Em5UpGMsqFqX4+jEZsbsBMdgNaHVCt4CH3
yWFGgaDxoWph02Prs/Onl2r2v1A0Y3qMI6X/WSboKxxAM+BnbWGLpB5u/6zLHQoSlByYQhX1Mv4+
/1VTgXlng41tYGVqbL1IACPdQ2EW2fJlBhny5/ZoV5Ya5CnaUlyLlEgueDFdNNbNJBnNSkyf82Ie
LHRudrdHuTYnWDAqJQubJHdrWTLEQ6VkYecGUxgPQL5SJZAwvgHyDb13e6jLlwylSGpS0A+w0SEN
PV++NV6g3c5HNY20ODoEYN6CXsopaZXSE5Gp/NGTu4fwyioaFJmoL4HHXgkC54NWNd4ycM3CYABK
59dKXvjKcNfJ6fJ50QjHuVMAIyDgsMUJx2CselUPwyCG3vlcJUn2C3l2BLJH9BBxM5N3nrMrS0k4
uep/q7TSoLmdz6qeZGiYSCkEfTS4nlCg5iuRlX5WqDnuXLXVHqtpbJc7H/DaWqK7iGcoLhZwAzcf
UDG7MQ6nFLuxnJfacSbl6GrLPdLP1VFgEaMghRGYpmwu5xnNBMOYuzDQl/wXmjLTPm6cd6fQ2Djh
i8JjQy+LJuT6I/6TZRRKa2fE5iIYpaPtFkMThzy3sjtR8pXDRQSFLjwlAShgzmbB4gZ2II+aCKSh
JX6rmcWhwFkPQGD5891n62ykzaIpJgIKUchIbo2YmQ3b/zFSTI7wUDkFYJqumL08FN3+9rBXJ8iO
R2eUegQFz/Nl1MqyqWOVZczHJPxJsUDt/Glom8W3pqb98e7BoJxZVPUpQALH34QhRMGGHCjHBwYh
yIuuVkABy7nYDZ1i3qkdXdmD9DaJLKiVcdtvmXtLoi8gI+wwSGQbIpnRwDeX1nt1/HlHKXxTZeEx
hSm4rSgkbmqrnTREgHg9mEAlBWFrDfLh3cvmMhMU3Qmv1nLm+TfqRYbF9ZxEp1Dvch8VBndfYMv2
VNGweLk91OU1SOePO5aUBW4s+/58qGFIRkCCyxwMMv6fIcM/bqq/LUqFuUl+z279cusx1mroykZQ
VlbR+Vhag7tXNE5zAINPB4CBZjza8A6SMO49t+TL3cBQqwI2aTVyQBf1tsRKnMzUqCTm1uS3YJ12
ydK/Vx3zb9cKg25qEgTZF7CSqK6IrObJCAqh9rvKjn/1i2uB75LVu+9xwKmURG3+R7XsQrdsqgDl
q+QmSHUsL8aC+27mdvJOjeXyA/HO04EjNaGChKT3+QfK7DCJ8UPTgrCPjUPdNUaA22+Jy/pivDsN
AoxADxhSKvEF3+p8KMAcpV20Ug8gbK+yHlisqzKz3x3PwwFcmbwsHdGEvT7K/3kzcmscLTi8VtDT
C9mNg/Mjzq0PS2qMd27Vy/1G7EsaBBcaVhD4h/OBkLtZ9MpO7aCL1X97M0oejEwad4LZyxCCQdZp
wDIklN/2qULsLPOs7uwA5ZFy9PRaQPDIrOUbabIAxIpMBPIKYNjeKwO4Sq+r7AoupZVMuTUlmnqh
Zm0L/Ea2XfMQ28ObMtThndldLiE4IyJ0inzUFOADni9h6OQod9U9oUpNztBKGXqiUYbj7fvuyigk
rKtIL9hdXILXI/CfHcHNFBeUl3Cdn81yN5pV6UcdEPHbo1Cm4M85T4dWUjdXOCBSKona5igpEB6a
uE7CIO+l7e5EOtrqQzeq8U/UFfqvUSON36VRKeKgx/3K/Ua1v3FWJzN3Bl5lgr717WzU8g9aQuHo
rc1rMX5em/XiEKbhoH/Q6PiW+8zOy/CVZNWx9pMSqv0hQihHwKxQ9OEDWIHaPDj0wGIYYgVFNVWr
AJBHZdZNj3BypvmI/McAt8ot3Gy/1JFt7JS+NcHfJtXQndDqzNUnczZ7K/fSqu6yPfSoYT4OSHcs
D9ao5uE+zGPD+GIIMX1NprYwoSMhr/VaI6ZlPJS6iKed3YYgX5VZL3K5G+RoLQ/5ouZmoEuKLr7Z
FS2trTluurd5KSIdVkrT/dsWsms/VFVKz1Br++jLJFDJ3o1KuEQf+0nH4aCAWNfuFm7iBUg26Mid
3bTmZ859HT1YutAo+yPl5GfElMa+tEFKf5S2Vr52GjP+EE2anh0sJKKbh8E2lmnvJrlEbkXLDTcY
DUSg0h26+fnsVaVANEdNZ/RX8EIevozJOP8vrXs0dMQy5KY/pqqZv2GdCay1qfQJXpC0rKjzcnBm
uFoh7SofRkPnIeLlAjRiJwvmjNBdxgbCjappxStErNj9EEPnK+hGqEI+U7qM7d9zI5T8R1dLGT+q
PUqgRwPnKuW7Zi9wW3rs6sRp1iy78WBFwpyBP2em8WGa8Ot8oOPbnBrqo9/MrsLKuWxMBNcgU4kC
zIohnd3ST+pwSEu8S3YTAl/yqBoDWPyioXVySk2jaE52BUxzZ6Id0/jVIHvxYCSoNuxiEETlMc0J
9k5CUyUvoMFneSL1nv8Mszloz7ZUIf0IUC0/WsVsHeoDptU+LHVb9nu77CIkfLS0HtFO0ZfXJAwt
xwfoGyfPxkjB4clcOnU4EZMP6dFKURDaxSBh0AqaFDmb0K8kcgZzbZQIv81C1miDNVn3KAuZhf5c
GD26EZW2FH47hCLyhk5P5U5aqQmlwxT96C1Nh2RNbVkxjII6H/JTF4pRekmd6e2D3oKe2mXIKnd7
3pR8Zq/USuMTtPfg48WYRuOb7Uo+bwT+Tvpz4jjy0W2tWT9gAhsZqKYNU7+f4jEaj1Vkwp/wSrfT
xhfcohvMiaZQEXtXB+n1PcTstHtyx8z5Hvep8gkZNtf1k7COy6cIi+PSU3L0Sr1ehwXlZ0vLflo1
5QrfsUYReksEEcEfq1htfEHWFlIEtmTq4zgdzb6VQwMgWDES6cEhdzFqpCjzsZxF+klTa/EJd/g0
fYkwE1O/tNNSyBeV/YK4dGYDBraaTNpemTVd8Q9c227YjUDVxM6YcmC7jRU5wwB70szn1pchQl1e
UmhyOMb65Hw37XCqjok08IhWUzreP/sYe09w01CyWuqGk/GW93H+v8Gs1fo4tvqcg5RWxq/AjtPs
bbbBwH204QRMDx1Fj/YzAkh8/6Rzq6+NGCN1By/IBTauTnkPvyGOPqb9sigHF0m1H1gM5+EHFffI
eJ9yjuXPeVQnjNlKjvvjiGYsvFWIf93T0M8DEG4wqpUPrj8fj6tLqbXvO1OdPE4JSwgXJ3b/4RoO
syOMs6H1+tUw8mG2Q6N/CGPb7Q5u7gAsbWwryv+ls1E7fj8NkYZ24YJgpJhcFYk6CoHLk91XVv6a
NBYUr2qeWu3VElO0HIdoVKaDnmndtyW0++ljBJmm2SdKnde7kU/ZwdSc1XZfjPUin5MsCqEWtkIH
GJZFfafgJzIIYzdMokS1z2wr44mnNoSuUtCWPMTmlMkTVgpG/ZjLrp+CAgEu8dEd6szw2niytads
mKCxdLoru8BZQm1+Iug29V+hZmKSLvVRfzObxrW/ZLUjym8hNU3lk5rHQxbkg5J0XrxIczkWWtk9
pwtU7IOVQoT9gtFbZzZ+38ym2FnhOE+8+TKEi8w2QfMP9UgHkhFKM/VOgRRUwEhwWrFKWg3RoaxR
Jj4UTZhNvuxErz1jbLIsB2eq68rv62hmYy1wFI9OPVj4XeZzZ33nxuqrnwvqtML2KyUvYRfVYTke
6Ir1n20xG7M/1E5onzpBu4DrIVrigAOuvlqLVSn7Qba99uC2qi1+wBXK20OcUoM80FXIVd2bMhHF
L8mMxi6A9trMaTQZYjlIk0wbuTmSfkTIouWf2IQO3XnaHIpsZ7bcm3AFyqr56NK/7U7A2fWP8Erq
8qci2yjcwTYiscXiXP1D+4q0qc+cpXoAENbgN9YnoImh1pXmbyOJaL6hv1G1u5y7mZYpzHWzY50X
Pf/D69OMH1zhCNeb2wJDCVGkKm7tht2Lxy5NofG5M/2VvVkhfechSdqHHv0/k6IIppSEmKZYbN+t
Zu1zbRYt2m9dBZlrWRz7OVI6Kw1me0nT/ZIbAnH2QunqvcLbqRwtdyauSSvF6LyIrzQF0BR10+f/
5OQvApnb+eBISpo7q4ldjOuWuOYkSXU4GukkvrYJxhgv9pypijcni/69j6I+eU2F03AsF4RZuM2Q
Fut+NALdr9hjj5Tjp2UUtvvJRdwBthDdQ33v5C3NCmTk0VtD8tKqjguszm+YQRnQp/iRIc99bOt4
NkZCQxl6FqvHV5nLL+jgAcDh/l2ekA81lGCu00Tselhi3e9kSqrId9ux/AEHKkR9FhjWTwnB6ecE
P2XZL+kKEprsQeM+jmD/QPfT2uyQIBf+G3/RRO41SDTpmxljX/5UREWjERyOtVZ5+QQTY7cmf3hL
lHOVfE1lmrVfS+QzocVqI7IMEl0a6M+TPr3Qa0xh48xyEZ9mS4NV4cW8Y19MQOjNmyThb3YFPdoU
alw7P2d23Of7IZu76sM0jtHwwRbKKB+gLSpPMBpwb4vtPs1ZZtG+dcpg0CFOof0cq64Lbd8BWaD4
cHMhgxBd8osgiZevEWKL1auCjbJ1dAxp/kLCnN02dHEZfwzjSuLYJpAhe6IUNi6PRMdL+1CHWiKf
cydtSx/d7Nk+hsqgDj9t1OteimXVqcQuyZqO1aIm44s+9sW/Tud0atAavfpVjK4x/HLDsNH2JfYu
8yeHf9V4U5tG87e5EFD786lOjg3BaaCi4mD6qJKYE7Fbyl1ZD/UgD32xIFLRaRVFEq/p6xbvn9pB
JfOkI+oJuKKB1uKDlg55bPWwSvadIvTPkUN98SDLPgY6sDQGJjeIMjq2VwgDBudgOClXtiuq3ted
qI//0ePJ0T85sdnXX7uezRAgJ4ebkcm/F7uoWzUdPDAuY/FktXlRIyyYFtQm2azma2QMtvpcseGa
z05Ua8O+CUthHEtue2AY1mweyAp1JAUyaC+PZQEpFQ8bIxkfM6PNnCeoQmP1sPKJ6j+51YT5vusd
YbGfc5iSo12gY5wjq9kfId8BvcT5QeZeN2haeQA/bGsfNdGIcF8mcYhaIPKKyvBUI/GmZJ5UogKx
Chkl4t/cCbP+UPRyoTkkoEgeUggQBlK7ycLpiZRV3ZAWEwpYDVda5ctUhs9D3RifoqaD8Wa2iew+
4HtbWkEkcP31I0UU31DcY8PlrVsphzCEEumNcD2q41SHg/yYx5FdoI1JRQ8dl9Ho8lfTlvDivN6S
q+J7CV3hyS2ydnmdTatnuwmpjd8KpURVMoXXGPthlC6uB9EuU7yqsjHminkKrdU3NPpRT1NY+sRt
wIfDxY13k8415M1qT9jF42bds8xZ67PniaVLQZ/0ldySfHnbew/LIjWL0HWpQOrRMXGRUZW9pX+Y
daQ30D54rZoYsQpRzB1Ss8Z7bW5olYDdp6ZCMWVlOG0KHVHfj1Wtt2EAZKTwKkckz7BLsMzDLf35
dhL9t/a4mSr6LTRM6DAjFrUV6xNOOtmNcMOgRck29aQj+58RNIxPFYRc2+u1OvtRZfEyeQVvzJub
RYrrL5lIft3+IVeWnJqYSg3JMteG22bOaFoqFcBAESA1W3nSzpoDH70/oG3THqBLD4EbF3g/JF28
g/H5dnv09U/frALoZEowqMXhULclMyB73PCw5tGJE7Y0h75dbJiWhDTfFnRFEfIpoGXdq19sxySd
ARO9snhAKFxg8hUxSYN7NwzgjpPx2WFzWJzeeDZmxBx6RZ3vVGUuoEmMR2UdUBKOhQrYC37Pf6oy
Kuk/p51dVSZ0JlSzNn71ORdqKmW3w7Yu/ECAPv6TWv09IaaLkuc6sqPS2V8lBqmAn4+cYsHVUTCh
TpNWmZ/FYv4IeR0hZ6Td/rn9IS/Kd+tQ9Choo9IIpCF3PlRHz3gqJzqAIDLn7/Dwi8PYWs2hQCjl
GPekbwDE0P+4Peq1peUL0kil7E4zYbN5W0Kl3pG0mSI1+5a79JfSWD6qw/BLr0hmIcd6mYUExu1R
rywrtBsq4vg5IUa5LbN1g5ILMisRNHav7vuwJg7MbemFuAD8X4aih0RddNVS3LaLpxTWbm1OIrDr
0NmjQtN7M6Rq6gnRPfXQi6KeDZqUcrKrgNjg+t0UDy1hG7kQA/rczYh69Yj2u74o5Z3DcG0UislU
xqG1UQfa7BNRKUXJMeGLURLZlZDAfLBI9zoKV3bjagQJOg1f5NUf53w3omiUSs3BwTcpRfqlR5vh
TbKS+qk18I4V0+RQkkHBV3u4vTOu7MeVpkLTxAHHw6V2Pq661Asgvig9KZi/wSNt8lM6SFRUTAMB
zLJP95FUp7cs7ps75+9yT1JbXnE9LsxBQPWb1i64BaudqYOcELWWfpvF8stA7u1TMLoH8rpEw3DG
6Qgh1Qe8c73azmcZihkhO5mVJ71xsUXFwjSTPyLZRclzprQ9Vde+V81TDM7dfFCpFX+eSXi6Q+OE
PSodlo5KBBtR6b/eXv0ra6DZHEx2FScTQMz577L0tVOFqPSpVTD7oKs1Rl5HK5I8l7DxcHuwyy3G
RQfagY7Vinu4OC7dpCv007PTMukIv3Rj63oDWiaPEkIioiu6EhfPdVqE8509dnmCNCqdEETp0ILa
2+7tmHS5bbFNPJV1I1bNDvICopZ3XzyM4lKy1GgIw0Fdp/+fR0vPUiRUnDQ/IY0gvmRlEu71eRlw
XAjvXTyXh2bF8XHoDVZzBfefD9VhHgwhmaKkWdXKKS1T41ijNMMNsTTo/STI8eWwsilhvPsuYmBK
hBiS0XViJ28GzrUOZnmRn7RUDHtUqiavzufwvX1Hm1FQdQNOStiBv/j5KPZoItWBwNAJiQjrt14g
aunoS/M9dIb+vSDPv0NBEF0JX0Sw2vlQCnkLB5ehQrfVCGroNDhO9vv2xl9X5SxkYxD+fMWBL4wL
zRZy56Ag1bbOwufKcucFFWFt2QFcoCycZUBya6cy71Fer215kgHAMeBWuFjX//6fzdh1qtXNU56f
CrkU/0xDvjzaKZI4758YOI61B0kL391GSzS01KYqk/xUj4p9wIqE1Gee+UdH5G2MmfL+8dgToDGp
YgEu2h7kuXVqp0ji4pQkuBguS/61o9fp9dkYuGr67+3JXTlkAM4U9jqP4uo1fb6E5mANPaJ5bA1n
V9iyOlZG/kmLSXNqXQv3o1PPVNWaO7fIlQ8HaBtlANpP+HXrm5didqO+zNBMOmWicL7XI5chu1Le
CwMvL/41Z4MbBBsGpMc2wm7ULs1WlbOTnsGBHanlH+JSzx47e7lL6F0fkc32J0YmpnBWDIuzJVEs
C2UdZQ7rU4NIzuIViNb2nmIiG0+F38alZKLN8Flp8+4FDGb7Y2rqUQZKGOHYwM2ddjsoIPOnMkM0
zEumyNUf5sHV88c263TtwTEXgbcMUafYYUBRDHs76bNpNyy0FU68o/UqEs4RO2Qk0LbjKegoL0de
o9XKexz6/mfsuH2K2CwfxM/Aisx76gqIVmZ6U0Wnquwj26c9WGBRmKjxvEeKgjwbJWMkAKmmh9mD
AHmi+ibMXgeM50JAgVRUWz1CBK7u5MFXdojL7aCQcKPCi5rr+b4Mnc5gj6TlyaRP8x3lP/mKXc09
t9K/2fTmq9Hfp+++Io7QqFiPx39uEJWd5+RDX55QodLrRzQbHPcbdiV0Z7OFUrunaIiOnmgI0qbr
42bqn7REj4odfPc52VXWqP9Bk7Kdjk7Y1g312VnG+yWqi58CJq0ZNCmQ/n/6UYl7f6AAGwW3z++V
LQ7dH/bO+ooAcNuc3wIN0pDaW3kSIhPfc/bgCKZNUfezJcx3S11A4iOtAp3C37gjbp4szKysWSVb
PWHAODz0Mo32ia3XBzpi4s68Lr8/1xFaweRupI2g6M4/jN2h5aNTiOOGWCx9j4bvoCNHVEzx4fYC
Xj5bVJao7jAYCeoFzMNO3VR1Eq6ihbi49+s8xxYh0XUvC7FqovZJA+P2iJefjOudeJzA5u9TuQlH
KyQC22y28lPFOfNRaKo4djTSsAtX/dtDXd7uKzQb+BnAD7B721VEHLZoQ2MuTmpTtDtt/lDWpY/Z
DsXBtZyMFWmxyoCGd673a2vqrrw4BZATMem6Av85VTluLRFOIMUpSrLUi0dnl1i54auN8W3knr/z
Xl7ZKhrwe6TIbRJI8OXno5UrorhMnOJEqBDvik6PH404fzftg+KjZa1DEGVD0NkctAUxLhX9sfqE
eA7+UxrVVuAtKKfyOe98tSsTWmWyVwg6vDyy7/MJDWOEBLIY6tNYSPmS2G70EGZYrNzeG1c+EvhH
/nTgaHhcb4FVDrLf0MuK+tTVh14dWbQynTxD0tbRxZ0NcWVGvPKKveKcVpjdJmuQMaFahczeKaIa
dGjAWxziOZ8/3Z7RZeq1UqdIuVg2AqgtG2PSeVfD1GLdZjJcQvuMVpaaw30zK5zOpDLVfoZf0XJn
Ja8caIj/vIPAB2G0bHFwnd0MJbqx9anNW+UggQV7ZiHcHaYC7wad81RBOwLNsmaXINzPt4aeKtHg
dGF1itNp2dVm0+/SZrwXzFyZEOeWgJdkkiLstvq6xMAtllarT0sPBqmIGudTAYD+qA+p9e4siIdX
Bd1HYg4faOu1PiLAi/dI3ZwQte72RDSuXzSp4c8q1oq3t8eVTYjKPUUARHIQ2NrWzFYM9ZCOVXPS
kTQ0QLi7wt3PejPcqzJdG4jHcZXXwpUDDZTzjyRlMqYIljcnHCBTpC4maGJC3MvEr43igmLm3YIB
DxT3fJQ8n43R7dGOQwlW+RiLRXPQdQTSdmfZLu8J+IGQLMEnrnfSlt9TdQXCrVIbTm6YRvaDLmeU
nhOlj6b9LFyU9ZLZbu6FNZeTI+jjBcH1ASkj0q7zyWHfSXd1roZT17n5aSRWoNFTVUl2J8y43Omr
MyuGPmTgQNu3R7d1+rYrpDKcEMRuDhTpBw9OWedDHr9XHb42JeJjy3b5C1zE+lP+8yh2mjVQCbcG
QA5xehh1TaK1Iu5xX65OyFrfe8giPFSbhYONZgN/jMZTrk7FB2GDNEBx1tRxIhBwu2+fqMsLlxzO
XK2XcI9AiWdzG426mXYtYKLTaHVltpuiybUPeidIHkw7H5IT5XfNPc55Eb28f2QyA5j3dAN5JNdN
+5/FXAwLG5pmEQ9Zo5eWX6I/Wx6NygXHMs9gnZ7aHh+4nWbJsTzcHvoyplrLKGw4mgsovWxVHFSj
jx0nydoA4YnWs0t9+aLGJkK6ixI9LDToX1pLb33wfuGd5b7cQbycyBJyMAxocFsWS6s3XSOLrAsG
0RjHtO542bTkHu758ryzptxc65O25uibe0VKte5BdnZBpiSfxrTAt7aovztx9ccyu/Dh9mJeblcY
JSsIdfWpp3a0GUxNDOBMioUqUJsgvb1E8yEjr0DFQ72H8/9LNjvP9daxVlw89UQYW5s9EyVaGRpG
jERPE3X2ronBhOxQhR6UnawTI1uhnmAGVkjPssOIUXmiATEOn1b/P+w/gRCqvWfEUg/xzpR9j4A2
0LpDIiYapGOkr96ZUzOCy0rt6Mftdfp74W1/PPgBCsqkKNSyN+d6irR0Upu6Dro8XWKwpm2hvxg6
Agr7PC+dOvEot+exP8kqt08hzM/Uzzt97HZJIzNg1elI4L3Uczce8KGOon3WUzXJPRkVqvNYK61u
1K8FytPaNyMG6XAUrZP+NPk6i5fF3J44nZCB79I8VlUPpFNqPgOEwMZxopqdv2oYTYy7CG4vkmLg
3VKMP6K8/n57Ha7tF4J8kw+p0GPbuih1Y6kALjEymGrAXJQ5/0a0YHp2Xb8/BrLX+hv23UT9FKk2
jziauYk+AXAOxrV400/GeMRgeMISM1r2tyd1ea5t1AuQS0OMk7lta+pN57q8bWEZVDzEH0AHFbtc
s/N33x6EdGtLH2E78qUt8ZpkpattB9/lQSr5Dq3R8EGrC/VO7fzKB4LCStee8iXpy1aUrRCAq8x4
aILGjPPvraot6Q4N9+xoalWV3wm8rywcHcm1y7I2JFAXO38FxkUt9VmNG6RMne8rhDIYeeXvfJ3L
+xDG0/rGkFLQ293W6UGRVyaokzbARml6QNh2WZDp7vokUKLM+B1aYmju0PouFxFhSh4XomIi4wvC
HQxJhKBrnpg4T+PPsjUmBCqFO2DkTWQ53flkVya4vipodiAVSEa42en61DTEjqsSHKiS0ctMq2nB
DaKgfohmIzbAns+0sm/v+WtTdGiRA/IgKLogWWtidpsea5qgLuv6BeLG+JZXTvOU4t9xJ1a43CWQ
6nhj4L1Q4ebaON8luVHUeHssfWBglK16bZE5UOTads4Ot+d0ORAuihCrAVagRnUBExIqJm8F3q1w
HnrVk3oG+jTS63fvR0ZBkRCdC9BBxraX7BQRBWbT6APsYn5EZnNUC/k81T18m0F5f6F+jYsJwql4
ELpuL40Gu1zFjEUPl6zPvw9gq/dgg6c7ifvlZmAUmtQ05JFxpMZ4/oXQdwKSqjRDMJWyfEQPzfac
yJIrJPFern7lG1EoZU7E4ZzmbZfKVjD+oU4wBVOdCR94BibfKxj/3TuBLjgXOsAJ6hFb8JQUJb0P
g/o+emfYpuAV+lGoy3IneLqYy9rOWy8npE7WT7RZthQqkz3GgNcrPAGee2X1su8q585ldHE9QEzl
0AATok2xEkzPP46RJ26iDdMUZLpN/WRQlT0eYziYiDw5TpjRe7fX7up46C6QUtAB07fxtaIg6qWj
FhNgP+a+UWGf9tUk69+jFmdHoYawZm4PeBHQM0EEM1bC2hog2pv7rxU5DgWuPgVmMxv7JIof5JJ8
l5N6JAX9qIba01IY98KL64NysjS24jr4+aqiN98o9WLx7RTlu2svPg3G1utqTGHiOCk9u+8+TsV0
J4xU17mchZHrXCkakD2AHiISOB8W07S009pKBm0EeH9Uld0ygu3sCi17DHsh3jBFGT/LskxAdhat
8WY1hvFbhuaX22t+kTnyO8ga/3+Ff5V6Pv8deTo3YLMtGUSlYSGwOzTFq6C9HPl9qJYrxakUr9By
yT5uD3xtdyHu8ZeYT5HQ3pwZVQ6UhzRXBsMwzjhxWT8bwLct7pJeX0X/uz3Yxb3GLF1iR2pO3J8k
buezpOZuTUOCtGNMGf7jgLMEuH5hfQ9D8/e7RyIXBUAFY5V7Z6sfO4U9nocLyp8S34YTXjpQ2QY1
D+SoWfvbQ13eOoyEQgpvD0LJ1J/OJ7UgF5vXGeR5F2D7N3uwsx9Z25h3btArS0cXlZIcV/SqILxZ
uljVMPYoUyXALjV9KevcfiwKEb5oY1fciQ8uh9LIPMHaQpGlj7atdpJ45nrZKTJwUnvap2E77aQG
wyhOqnczpine/hWwIZ/gAd9mcZSnVVvCHwqqsRk/2Xk4fiPUS+4EdJeHi8eUb0RtBl1CCu7nX6ie
lCRpsmgO1KWZfa1x0i9Rssq+jbo4qEMCihsI1J3H6NoqgvX8qzyENvjWmgE+nzNLo5iDJAL86MJE
+jqy6p6oouXLe3cgHUGEF9eOPninbfEnyua2U+HABQkt8Ie8BzOLQLjc3R7l6oQcgoVVSx0JjM0q
qsNfsR51DpB//jwj/7cH1QbpFaeQOyNdnigQj6ikAk8jzuZmPv9eiZbbdjzrc5DJdsF5yw09vYcV
dns+lzcfQQLoPExYifEvQL8LDrLScssloOX9qerroKfz6ZVz82+NluH/ZTCO7or6ZVpbXnubq5UT
QkwL3MGZEbuwF/uzAQQYvhNc0ZNLsKfd6SRcnR9P6Rqr/HWfP1/FlU1pleO0BNKB4ufXViv9RoHq
0rhaB5SrnO/M8XKDGOr/4+y8duNGtjX8RASYwy3ZQU0lh5Fl+4ZwZBVzTk+/P+riwM0W1NDBbGwP
MICrq1hhhT/QzAIyzkdjn2w+GyL47jyD9ji5UdGcNHTCD73nYTrWePMVANerQ4ERA1iFmiXF/vO5
jS3+q+4yW6eVxn8kc/mLkeC054Zqrkzqci8yKdRenJXzsDYxzkdqyzmK3BoZR91R5EEWvYl2ExXW
t/fiK/NZ4QNrnYBWHdpG56PIuRi03ixdElxcj4a8UX6YObwjjC6t57eHutwWLBrZH3gjl67ZVtso
zfrWygvU7SrTAovW5xDHM8OI9xquUThTesrT2wO+soKIRqz+xgii0XLeRBiNsXjYNJj2aVES5z5e
wDB0izle2e2vjeJyaXC7Oy/f63wFrQZqISZSzsno3IJb1iuK72qaZldu9VeGoVi6brp17eirng8j
GzclGjXd05zJeK/0GYbH9KLfv+nWi3YVXaNiBDrifJSk8DocLNPopEnM69O89vY9IdyVTffKXLhf
V28dCuiMs/kwZaGJ1RPPJfWbxW8rX9xHNY3TK0f19VHY3Dr3Hs/G5gDViWi0zkpdLJDn7t7JSm8X
o4N95fO/coDWEAL8CIkzZbZNOTieks6Bk+meVATUkMOrtXsESTE3ndJrwq4vD915zkB5jWeQsoNK
cLmVFbKLpFLiHGEIjUwobu8Qv/S72gFCAl67d7UvmQMpOvdVvHGHpNyxLgF6D1h0JAhwzp8F7nbK
/GV2/1PnNsjFfafA/7Dz/4TyHNXJjeNhXFcb0/dG+f32Ubw8+wSO66VJBYH0dfsK9U6c9DgrRHwL
kJRGVslwrPQ4MCoTLfBouOapcPntGY+99VJN4/hvQgbSVGWYExhEpeFOWB4V5Y7O1DVQz7pPz78H
IHsKg9QVqKBRMj4/Ldi8dNB3FqQC22o4EZHRcZDw2n2Yzt4HsGdpaHRNfYchXvFMljVeUYt7ZVUZ
mcNK6XVlZ212OLDX0sYKIA7pLogT+hoYFWO9uCNekzxJyTWd30tKHFVri/0HY2Nt3GwFo9VW6g6a
cHGYumKe/moudsR3cQEqNrAwWuyP6YpYuFl4aZTdDFPzt2XlK7BFmJm7f/eWAha+1oHJHnn7N5OX
fQLHusxEiBuquhvMUQ+1RIE1gtIsPoje7u3h1h2z+dZciXQa6b/TeN5CCRoU8ujciOYE517uO60x
T9M06rdendQ3AEOTG9dexi9vD3r5gdEzh3pHskIDhLLw+QbDZNBJOtvrTjiQNhx7iRgxRERHOids
tVCyS8ulvda45ia+mCs5mLFyZFbE2oVRUiRWbWS6qKe47V0lkIhlD0HTtGO7fyEj3A1DuTy5mlE7
QT6qdfJ18bre3tvwBB+7gbo1alAq3qGFwGgh5T4SUZpzAwFzoXhVwT1OJSrVAVS73HqSSxWVfh8T
8Dxo+mA0vt3DGzrVbW+mH5s5K5WvhULrgl72ZPWr/3aJKxvG5s1utGRf/sqmPnZoBog2JqOr+rzc
iQhW7edZx+cbl1SFeqyTtUO+V0dX9NjKosR9sGBPPSlj5zZfLSnSdI8TgePt7bpX3aM9rUoeyAk0
vxvou/JQxxAWb9NoGBJ+pgOTTB08B7pXNOm4MRraM3QQ7BJRvOk/yXTse4wKyxbX3CHJtDQA37OU
R112qvpNMbVRudGqZWmRNFWq4YtukimmfhRnnrqv2ijVnpPRc6cHUZNH/MbSOUU+II/nKf07GlEj
7vQWpZjbeOmRRc20rBkDXdrIdMghi78kaSK0Y5ovuQjcrAaeRCXHTtVboZYuHdMpmZOJsVMUnJz9
5GbSODip41SnfnAm8TlVyzgWGKW6KZ4F2KI2kMkJnnywd9r46HmZzlHwprQOpkHCIGyo5upHL6kc
54Zpp31gdKqsPkRLl+qrzGjRPvd1pnhIUehLdYNfUPSnVrolf4ayH/+x0SQRe4mCe3xfVZobVYFR
RHC9xzaD2J/1JVoWLYUqpKH6sq39QfaWuo9oBmNKXXaGiSJKq6pPLUFu9x9wklj7PFNblp9AC3fD
ybDmFmElxK7xH+9LJGBEkjv9XoINrT8MWTp8Xww0pO95wwYvEKgCxbtEzbyFhu6I1hV2uVGz6zPE
OPatVSTyiNFmP93OaBNY6D4Uc3XgU7PHDJ2778ZYysbeNelkizB1knQ8qKy9g9u3kjvfaWV78Z96
0vpkp42WV0NvyRo4oIWal491K0W5W9yxzm/qymnTO1Wo+jfs7e30odHxZj6V3VTDHmkFTty9QBz5
oRY1vH3kYrIuKCNF+zSYs9vcyQTlkSAb9cF60PnstAE71BjuHD2x79GHwnW6xsSzvYvpfWoHJAQH
59MMDU88Sezfs0fpAXLZgQ2qu691POcPKLAjVpKzUN2xdLRYCcWQwPVGVcXWvhRu435PkRtBUzlH
4uxBUYFJHASNkfmYNvaMporuRrrqF4mRj3vD5PXUTj3GosZT0zdC/jdayqw9WlGFCGkKCxAP1gqh
Pqn4eCLNOl6kWNEcJg/HdJ+yVB2Fk4NoVLBItLLvS2WsnyU1qsjwIyNP7qtUa++msRwQCM/x6D06
TWdYiu9C9ftKKz+aSjgkmTdkPpJlXHk79JVE/IkELJZ4AMu08nZmrDjtocVdtS1Xx1KFWStxGh0M
UGbqw5xxO/tRlPfRaaY2/gxa3pXIUnnWFwJtVP4BPI7oDolBtwN4xgp1TlG73m6iXlnvJgUpLbRQ
8mbmOKb9hC2KV6LI5sy4hGn43mII7VqYbXf16JxcbHq921EV1R9DsM1vU9THyh81JTz3pBi4sX61
5jT5rQtTJl/h/UTNbatNwy8YcS6+yQhHef6oVqobKG48mLvFimf3OPDoK6GcsDF6UL0pNk6i5tt+
sgb8Do5KYji5X2hxLZ7jyaIyh+dnM+0aNDFqhHKMzjypKW73QO2cIr9XeTBnvEBGa4HE0kk0UUXZ
jcFYxdWyc/rJNR/FIsdfYCiH52HsWvVhyN3URYoNiUa/kMU8/H37SX0lhkH9fi0ts2kBDW3Bh3XC
NhflYsCaT9Q9fKxppyxmcY83kDgZqKse0ZAy8RcamvvBrJF+cZFoe/tHvCChz6MJ6BQWmHouF2pB
20geFF1Tl8I0TmkX4x05LXGa74ln4E6NA/7CM5/Tvq37FvrPmJNB/WdotVN90XJl/sBlVNS7Qi49
Eh/G0mAJj6N4iht3rTtFIvbYRWeG43Mwiz503bZHRgIkTPtbTzmr41S4/SFq20HZg6SZMOKGvGUe
2AHel7k2Gh51JwHM5U9925VB1SPddmhgNegFylb00Rpfn0ycvn07Hpxf+ahFy6NJa358b4i36jHC
cQTw/eIDuAnxFETz5DIUMiyQHDcChee/8Tm/wj3OXYXyWW9PmXp6+9tcpA4MuhL0gGSTCNOeOY+5
YuB1CypMMmxjbdgvCh7OZcnN9f8YBdQcHD3o3FSJz0epq7lYFseQoZOJ8c5tKGWmVmtdmctF0Aoa
g2xx7Q0AtSJVOB9lHDAbNJ3SJJDTLSIAODBYRevZnZUobUjQ6p3Y69d8jy5XcB11BQRiIUDTdZMS
Dx51CbS6zFONEFyJehBeKz5Ei+lKGeG12cFwRLKBFiUdkPW//wM9TA1KRniyWCeAIP2w5z3t5acB
52Mj0KtyBl9jZN1wO9SG0l3JBi4Cc4QUUI9kiuRdHL/NFK0alTJ2I1Iwi/zV5+Nd0ww/vdT5K0R0
zffw9bHWsgwMLyRA1v/+zzTrYraqnubzqYG3hohSFLVHuageDhQGCgBUqr++d28yOQTUVm4Frd8t
4ApRuNnSFSY35l0VeKvfOdKD9ZU70Hxlm6ycCmyjuAtXgtn5vMZGOlFZ6N6ptGH27iF8mbpf6ADL
AstCrC6Y0WVsbi3UNrOdW7YLb3o2Q8nDVEu5raXUxU0rrdjciUxYEvqchyP53lrqadhFTlPMt6Zd
SySuEmdwT9bqgWYHepQjqKZkrSu/dBxN+6AjVfmE+NsI7VeN2yUgWjHaJw1Zre7Jk1McHStaxD2m
8kPcnqwylR3yhraT7nKwpUTMJH7o0OCAgzRiE7tqAOQq7/g9mTKHlbZAus2mWqlurEgmyx7tvOi5
spVs8L3em+R7a3jgvVagCGABADAgl87XNRHCxBpeRT4U0SMZ2OjDweZHcvMKHOHy+zEOtYe1XAg4
dYvmiSdN72sddXXNbpOT11nZLYpr5bVtwq89eynX2QAGoOxJHIRq/PlsDFIACAgIDiHROt1kwpWB
afTXzvP6klyMgsTwWselwLa1Bq6bRpDzsxdBJBXPNSK9e1NG3cfS8MSVO/ly2da4Y+WmUs1dgaTn
E5pYsw71NhFWRpE96fpQTwdHosJ75fFcP/P5lKCg6qgXoYOigu5af8c/18Zsjr1ejkoSLnRp8EvU
IFvsCBuhEbeNucx+A9cNlyxH6W0/S/PuCm90/TDn479Q9lcAIpuDNuH5+IaF23fRUPLDFXAKUM5F
79iRN67RP7nZcO09vfyAuB9TIVGJqqiUbMvjkELboi+Q8Inq+oemZuOhgCXkLxZo9PfejqtLJCEJ
bfdVjGrzctsxFsF0conyM0mpLc//WMX4btgSfzOMW4r99CcAsm3eF8cupd5IRaGoJ0lrhokAuh7e
TW9jlJdqMi4rNoW0zU3RJ45bO9kch3ExZT+BE5ThZGXXNI4uNzzFfopBjocONSWQzSgJOAsSdicO
1TSjTl2UkXcSrX3NSfOVHbDqk3Md0V4ipN4ME89N36ZzLkKlEOZHazGME2ZbU+gOUt+9vQVeGwol
LiqvVANXYMT51k66rF+K1hUh8qJjoNJiPyBkmzwgOVNd2W0vG/f8GLkrc95cDzLEqBcc0T/HuDFa
dBw1WLFjUprDrvfMavCbouLKzaye4jZw5Sb70RRaotm+pqHI6E9ZB3HQEjNqvovliuyuA3WQ3dZL
LLWDvRRwzQs8YPSTMaaDuFKVfuV783M5jaiPc81tcxuAxmXXVVoS9iY1xBuNurRx0y8Naefbn+Fy
oDVKAeCgA7PhJdp8cdvMl6ZJ4yxs3LYkR8jTD5YnrxlYXd5j6/LTcSMNofGyzQfS1MR1Ay2GsM/U
+AHByNUvuR0QttVg1qJhGtVXbu7X5gWaECkNcLI0SzaH38RENcFCFdJuvyDLhQSv3MsoMd9/yXhg
L1ecMZsYtPtm/ZoE71lDOjD7qc+HVP9O0ArqK8/A5VmhLwJ9ZQ0pdYSrNu9349WOVpp9GeoTyXXQ
uFOC5Fev9x9V8LPXfNrWk3d+WlZVFe4YQleH9pZ+fjJTZ5l72cENdsvZfKhgIyxUynslRy2kQXBR
A02d/RRjXkyg+yZKUdznaBu8e2OuCRc5AnbSK6Tp/Fc4StSSM1Cwd1o79q0lU+7Q2FT+e/covESg
A8BLrVH0uvL/3AxTKes8sq3oVMepdg/ppPNxFsivfL81Cv93RddeI5I0ENd5kIAjbFY0cis1j0YY
5Ahb9PXRg1c138S5OqQ+irPLeCNcZFH90orw6n17gusybYZedw6FGrIDqAybraPasYNtmgPF1klc
ZGInjZq7po8davyOaHzBY6X5o+xVgmz6rVeG3x5DZm5BxoYiSCkAAt8mP5nccZjzPC/DLi+VoNPH
KdDVOb7SpX5lfbnB1PViecHxrb/in69IchxjpbKUYTZr1TcUkosiKLp22E8WaQz6zlowJ9L+9t6l
BfW8YgeJzbhqtmIV04zQtKYVTQjV/E/SzNUnLc+nvbp2gaPFSY6Ag8aga23389sDXy4qGpKgCNlS
aHzQ2zqf7qhi6IB6RhNKw8P1B+LgQ92V+pVNu72z12nRpMPccC1DkDOfj1Ip0+IUZtWGOLl1J+HS
mOs7bTwkejYGs2kkx/fOyqBd5hHPgwBBwGczqz5DvgxkeBG2KuV1qxtAzFOOvTKry/MAARcu1Bp+
MrMtOAONatcVqluHcdtFna9bFHGD2rancudkWjCoN3KZm+bU9Oo1J62XV+78LK78c5qBpJRAp7ai
OlVlJT0CIE0Y9Yse3/FvP504iw/mKii/08BlIwLW1mtxtyn01rdTb65uki6e7DBZqi4NSIw13QeK
gS8FMyQBSjwIfntldpfk4Nlzn90vaxU69uFvDuKQ96jcPGiymv8u3Wz+IvofSgr4boLObxxNyakx
MssJVEuhkIsAbNPuG2xHM6jkmoyO0VT3WDfEnfrUUSOnuF7laCuB1ewmH9HqcgwU1Y1if8Ka2AnG
KDfs2znKvOh+GTu7OHCjzlbQWuOc+VxSSXvTJ52loQJf6Cg7w/tu/ptQ4/YevAjzHV/2Op29rpF/
DWNyxJ/SWLrli6GYIrkBN1bVNOvwokQxTQyfq9xoinBSEIXf5XHlmbdjOanRzqjjKTqp5oCBgIvX
9HBHK8J4miKPdStzKhQ7pBcMOhlKhhKsUtnWV5CuRRtObTF8NVuj+q3XqrR2DfLVeZC28zzfiswF
y51YpLlhAZTuvbKKvED4NRGe4tADxGv7Ftll68VaVFNtzrw5TFMsee22057qpVNPeA2UH+oGCIVP
yfuacc82wKBGs1peMuZ6MMD0np/11Cm5vvu5CQlrE5c1a+YfemVXNU+DNw/LNSLO5d1CpIRIHJVb
GvPEhefjdS6dXTuq27BGi8w+VqNiNXfGkttpIOva/iyKtO+uVDpfmSPCAogJ8giu9p6bOcZgpXCy
WyDHazxFyDY2vmKQraXG8l6NNZaT2YE41LjSIAJtHl09KmcedMjxmcX7sPbD6psaKaXnsvIqXBi8
tD+8fXm+sqCoLFvAdRCGXJHz5wuaQ29dFmrtoVABIoIUhXIXWKIpjH0Um63H01ta1zQAXlnRF6Ua
1hNxHAhp54PONFJ10TpDmLjYuPtSU6O92nVIKKWQ7K5kRJcztF8eI7bL6lS8FXixCuGSxk1jSNyb
fSQNxpAc5sMRLtz4oU+Ta5HLK+OtWk0QPxFxZW038WeUToig6foSDqZex77MMfLxexXOur+IfKBp
1ObRNbzq5Yriiwmvj3+ISWF1na8oXUQF559BDUfLLh+yqciOhR2LHw239JXE77WhSMrQbgKMA+tq
87zrrd6ZmDPoIXry8nuptBOC6jTww8Yq+isBy+VYzsqeXVVK6BaCdT+flqi1oadGY4SLMfYnwhrt
VgxYOY0OUmPvPQiEKwQ/FHyIjlB8OR/KrGcURqSwkUXJItKGfr4rGj39tOid2CNj1717PJCk3GSr
gMGq2bjJM8tZoGNuKnaIrUniKwKhjTzVD5WufwLH0l65w160Lc9DiDV2ICeiSLeS2DaZRG+NQlOA
qITJgPZegK7AkAVZVGXKp2jIoglMUNSq1KtTCuOTFqMTPZlmGR8VFRe9L2JSy+lA7df5+fayr8u6
+V06yjrQFyhW067abFxKcKnWF6gOTB22BDkONQddceIr1XLaNZfjUJanKUZ9EibSVuARhYWWt6oT
7FoBuqlcxQhvbGwQjM99nbS0NpvOxrmjwAG8O84RoKtdC9Vupsth19WP0TGyZZ9WVe/sEE8w1I9d
52KUKAp3/K9cMld/St00M3bsrRr3F1WbrMNoZy5tXjoUSkD/yK5uq76IoDRMsqi/d2OrVveZIaL4
wB2VlrtY79wPeAIn3j5ajZKebDrRd3SFuTt01MpVfBsQJ7+jv1Ji1YZA33ibemad3RKglGEJlIt+
MoG/EuBH5T7lzjj9JDkDSzNXtPN3qe6Opk9TVNoB2IzY8DEjwcWjmQzrd5tFtXsDcjYHO1UsI84Q
cQP9tHEzZdkJ7Dqz35mJwcTvNB6W/jQII412NMYNM8wjwICHpRfc4Wqf5MufssLP6BEGI9BigVxj
fjDAUtQ/20zk8tirec47E3E5o20fYc7VUZCXPHmQc4ZTBtc7xuVdr5Ix9hEky7obknqz2iVabj46
ZdJ3j6P07GfDKZr5gNc4jfwUUQLlYE0ewisCLIeLVEEV0YO0nSjaNUYuPmKDV3i3oHdw5akbNLBx
Noon8q/F+UIFKquCjFCn3ZN8OvnJidLWxIlwLOt91I+aetdlamTt4TcDPRMoUMDscOocm0ynNRy0
ImvRRYfCU9sHbPyQHwS6pmiHAbbWLzROlTGoiWjVOzruVgx11MO9q2hnnHJUV1mWvSLok+1WZ5Cf
1lhr9VHVs/rLjN2OF+bUIb96IjVrcv9EF0cj9zJtb2NB1TwtE7SjK4fmJaXZnE3g+2uV1QYnwbE5
vxJjbSp1bSHlSaSBokyuy/KH1Fb3cQv549+Ti8LyPsb545cukuHWkHzeGpcWezfHdHsCw0pL9zD0
qvfJTI04oTFMWByYmal9cXqFcnQVoYdycouRw4JUTRcdvVab3yv5QA0ILAEhI6poFNy2RURn7pbY
ssoyNGSeA1YqmkcbE6orCeIrNwzNVGulCVCzACt+vlpaGw2p3cRV2JmggO2lEfuoqpujUVylFb02
FBNak/i1NrLNsLPcEVB15yq05rHAmsqZPiyppv32FNu9UiF55X52XvSuCBDX0t7mfq6ThnjD9uqw
8UbzHk0S7dCOpXPz3leA9gQifOjiQcbloT1fO+6xATPArA5NJyruJrfMj5JY9d2RyzoKn4d4d62p
rcv6b7VHMa12NpI6rCY5P8ZxowCrzMAQohW7e/+EDCpLaw2Le8nYLFsed4qlC9GEVa/leze32x0h
4bVQ7PLj0MEk5TMgmFHr3Hr2egpKQak21eEylQ6vNr2WITLFldjhMqBlFNclEjMQPQc2c75sCgVI
s2klVSMal3coFs/HWYM4OTf6cCuo6R7fv3acU2r+dBX4czNeZIGqAELXhImN71ZWxsa+Uofmyqxe
WzsToWLDUlcS6nZjd3NW9KAG1i8kk33d56A8K+caBujypK6GA2jEs+1UkoH1V/yz5XhKgK7nScPb
3Ns71em9m8LThqBfyujKhC4LVAxFxZRrgeIpd9D5UEZnEP3Ikc8EXivIB/HsDslxGTXDVxd1IiQp
DOzXtE9vf63XZogEI/WplcKPhtz5sF1mp0Vk6w11sSQJEDlVcajEm5Ww9tpGfG0oGlukqwy3EnvP
h1L6ZcBHADdTS7FwREPEmfbQzsmncff2nF7b8eu9umZUsOCtzUVhe0IxpzFvQryv7x20rADjyR4R
zTznxoiupcMXbUaSRZ4ONH7hra+qwpvrL+8SRbYq441xmtxpssseY9fpbxQPj2BzLrxd1hNmKmTN
zyOw/IdRlPht4lD7NYq7/NCDawhiAwKcV6e9b0WxcuWCfvEsPo8FaFchTrnG6SCGtmC2qZ30TEnw
JozyrlwOnpUSk3qp6smANLEArK42SXSwatDsvls3Qtk1jeU9iXacf7hLao++UJzG8pPRLMc95W97
8p3Y42KUuoVYVsFEbL/VlnHyJyjxnW/jG/lRdmSwO2dMrATVn64UVz71ume28/LW8j8wQIrHW69m
wsOoUwHThjV6ToErxn7f5ZgyvntDrWArVIyQ92RPbWoCUriKU1plG86R3u2MQshPNVI8mDY05Tdk
Tkmh3z8gF47LmDhGUNg5PyqAeRerndw2jHFwAF6M8WRSTeZHHTfvP1oSRVdixYujqb0YDEE75i7l
1t7c2TVZJZCkeQgtF+K7b+gVV/fSYEcZ2INjfH57di+inmdfjVHW+h/afC8MrM0BLcs2smucclHg
1hr1oab9PMIlqHMPfJdZVJovxll3Awmf3Nl3dm3lP7F+LNFoj2ZbO/GoTs7t3LmJtq9FktpfhxIR
N38u6xwt49ZucEWqNSdadmUXDV64iAhjOlIBW+qgKEDy17dDm01wdTt0s++1RhnJZ+JRwzSxF713
rPJc60/ExZ3YtXPsUVmfgQmrH6apitpfQiFl/F1gKuk9FUZJMmSq6BDf6cJO+49j0zm/LS0uvlOS
X/tfwORRm5NZ2n9LeDfxs6+N1PMzrHajfWJnzsMEQiX7bEgz+QkFwP3PXElBH7x5say7fumy6a6a
KDu+9/aHawN2hYYrcGrO0Xq8/nnfJvgr4H4GLazBCuw9rxv8TILlQ4//GgfscosxFJq/CKa86Gxu
tjSkKReDYVsL8yRL/qsLpd1RwoNl0BtJdiXqvXgA1lI6ESJqT/AXyX7OpxVPM+bURaeFymRaf72x
E1A8O9f8jMahOBZaZV7b0dtriPtnBaQjfbdq827FNxSzU0DXLUYouT7q/TQvrdwvS5t8aEWuvVfA
ntuOUAQaIUkdnfpt7amQbI26bK0wlbG6Qy3U9Rt1EL6hTj/fPqlg6y5nxkLiX+PywqECvLn6XDF5
HoLQS0gEqYgfejd5w0dbncdlT1EMTkY0D4YIWq2r288NdJvnBYHPIcwl/KBgZIPDf6CqhVFpL727
tjAHqgWF21bNgw5Sy3P9VimG5YMGn2XxYyRBio+YW8oyKKbavqup36eg8dEe3C3amNi+4mgzhM0l
hSqRjh0GQbFENsGvzLiaoKVkcXIA+DKnu5ZFKQ5cMbP+aZlL4excbXbdj71ZV6g3pJ1lwFfIXWD6
Q4YxbMcJa+/4tyI7TIo9TR+586MlGHoLbpBaN230TRiu+I4yIe2rWCxWcoi8YVSPOgLq9vdclZ4B
GMQrlU/4HrrWXsHsNT5Y1gJ0FSvK1AtqOvZ4By/4yd+VmWv/yIc+j4JxnLzUT5YJWoJFov1X7Wjr
cU8UnX3EJagYd560pHbSjHjogBLMCTFEDgVA2yVOniU4p3UrWFVWuhL9geSgmb4srcnetQUaV4fc
SKTE/noW/2GMjpky/Dbvbz0uynKflVX2UKEq+okoBj/gfJkzsc96xfk+UP2D/hchV+KP1kB20ndr
h0oK6f5KF3WmdtIni/SXWa30Q8vWx7o3UsQvdLGi3K/BHuFmXUqpfYuVcSj3ush6+5g0/eIGXidV
EZRulkHGxnYEtvVkq8+EH533mOmIft6Pc5+WBzdL+uTkog+UHVSBzjuW8SSKo68PWms/WkIX3d5U
Cg/PZklKBdNzTqCFvH0ctgiZ9eDR4OMfAGX0y7Y1AgjmFRREm6Sj8hYeErfDYNgQrgoGICtsGj3k
PjOuFZ0uj5OBC0Mw1HNzDXv4kn+eP6A0yykEopxGcYRX+/yCg/lGVwlKZahZveF+xFRdeDfpQiwR
mL2hVkcF/Id261aDLAk+Gyw4qaBYAwLbcZzsu6SYhkec1938mFlFlB9rRcVUeZWkaXY04SzhD3pV
IanlFcq3PKpmg6LnkHqHCtPXIcjcLn+W/TA88zjjeub0bW7uhsJLp0AdFFX/WJdVrX/s8tT4Yceo
Gx+UWRRWUGbV2N1wag15b1Y8PxjZz+2s+l1R9KCuS61OrsQ2lx+Npqqq04CAkMKfm4fHzQdUipoM
r+IydVJ/torU+ezRdIxOE+SKBVsdOt47matKiml6g6CM3/e51X19e/NchKo8r7C+ATqAt4PYsYmx
Knh6sTQ7L5xwLAg66lx0dM1rci7r33K+M4juX7jW6OlBxdk8fZOHK13ZKl44pIM+H4CP4hS5qFjc
uq2V3hlmYeT7eIha50rIernMpJAErIR1K897Sw0raP5PTaGmt009DHTl5aHTnBZybXdi0AVz9bbY
lao8WlX3/PbKvrRwzye9jk3NjAjdXcFj58fBE5PbAy5Mb9U+Gqj46kP9S3HV9JOdxEg8xFJtn5JS
kc/gCarhZnKFqAJFQWsC66LSupvpmn6DXuAVwIWLUd+5wHnbPUKb03gverWTh7d/8eVeoImxauCs
0ChAt5s9Cfg5w6BYZLeo5PYYrNfTMaU+f+W6utwL5CserXbkZQG5beGv1CzMJVbq/HZplWgKPXiM
Txo1J3mwpYrZdLn3pmn+8PbULmMvas6k+ABeoN7TZjz/FnbVqdWoF+ktXgHOvpxs/atjFAr3YJ18
Me2qfK8WJlY+9N0NCIErLdG4QLqlliFH6Mm3GlI1lW9yQ+PQqlzj073yyV70Q1bR9JUWtgmVSYRF
MbtjeltZiKzNPXi+Mp6ugRUuPxlVbioI1BFQZyB4PV89L5vdeAGjsFbj5xutiufHoXWqD3Pbtx/T
TA4/LbWbnt77yVhAmsHUnQALIsp+PiiNALPXozi/dbO0Ocoq1p5ddK9+eUqt7cqh0q6E55dLiUgd
gtTaigmGb7CmCv9kHR3RU9vTTL8F8VX5cqH4SZiZB2/Pav1bzi+F81HWjfrPKKlm0hsChHirSlM8
2mDckUbHF70F8/X49lAXlFTgh5i+8n8Ix1Fj3VaAxJh06WLP2e2Yt81fO+k9nlTRVRb9taVPbxrs
4qODXdGh2i+JKeq9bbdS+UxhKXWDqNDZSIX0Jvyashwoeh47w5NlV9V32XnZH650A/mImXag0Zpt
sy/Uvp4BsSEZ8ED9bARKM2hKE8xZ3cd+15p5FuRFFDuA2+gt7UpNaY09HtvlD6Xql/ZjP4xJ/CvG
QT3yIyXrnzBCm5IHivZXXfIuvgOFRWuV8KOOju70hdaINppAyIQIG0KSnSXQvWj7Rt9XlZ2895O/
DPXicAibhZ7X+Sen95vjtxaLsLWlg8qqSfwZiR858fPx7S9+kRatI/GYg5qiFUZ1+HykVFqJ6ZUQ
JlocjnywvOLZdmLrxkx0bTfVcw8ZZBxv3dlrrtyvF4fnZWTK+IiMEEXYmznmaNa7Y8VyTlbn3nDC
1GMHzvfKa/7aKDQMELHCmWJtH57PD8s8KKdLrpzcuO4eKnca7qMycd77DDIXiusIAK+vIf87H2UB
/6iAPlZO6E3Lh7qcqtuss66hsl6Zi0WHgHtmfQUBvJ2PAoWK8DjtUfrBNsA5yrKuPujgeeybt/fE
xd0NMBdOPC0qjZYaHKfzcdDOGFHkSOJQsdXhO9L77jecDTo8Dfppdj6PZd4Ox8VKo2vv/CsnDJQN
Y8K45I8tvpSMdCX1RAoEvGaFmUlRYTOfN5QEGs+TVy6715ZTpyhJbMlhJlndTDMlj51AmYZt53jD
gVaZXu6s0ubKeXs9XxuI4gZybSgUqdwg5wNVUSryLIoYyMNMG+GT9oZWc/L0/lEoHr9wVNZyymY6
0D1RDM7HOOwd5Y9X68k+1aNrTKRXrgt6lv83iLs5TtzvMPBA53Jd/I+z89qVG2fa9RUJUA6n6rhk
L9vL2T4RZuwZ5UiJClf/P/IGNqbVQgvrMwbGHJlNiiwWq95gTz8KT1Bos8JeXqE9x381SWccGs3O
CJEmL/nXT3ABWZFQQJ686zardCZk71ZAhmvhnR1uRL/BHXznlbW1+QkY0ClQMYIVswqIEdIesonb
ONCcSZwrWfXHpv5oNe/QrTfPOYnwzrQ2Nr2NAuFCOcXoBcbK7e6gvYThpaUmgR6a5l+e0eK7Oo72
rJ9ocEx7hhAbH5B8lrL1glOnHr/s1f8kE+0YQczy3CSYEipfw4z0Bz6Y9VHmHv0bNdWuIWXbr2ka
p9HORDeOAUELnVi8XkD/33HzSqURWoZWFySH4YqKA08Xq4p2TvXGcmLnRMJJzxv2wrqF3yDD2KUJ
xDOIldpFtcZfBsCxU90m7uvnA1QPiVgIMZRS1kCLJtb6oZ+cNBi9vnmX1aX6EzxSuhOM//zgm/QP
H+eF9rc0vwFtre/JsSNWTlWawmZyFPwg4JsN8UlYS2djdB2UkojhNL7myFCs6CA7ZRrJnIC90/sc
lRGP82YQx163Kb3N8YDsppG6FJZ0dMXUY2vWnvamquOuO4Z9RwdIBffztXK98t++aCSUGy8xv8yA
o8zntFUS05+xIZ7bQyRTy/4El50ssMikpZ9tz2q7q10YefOhzGbjWxypwPofh4G7dxkXLBwEINA0
GLAMWKXDwPq5iaMBi1X8SNHKEdNR4DPoT4r6LumLPX7h/X4i9cB8ieSBegTc8NsDU8d0TFJkVQJR
whVQU3RpMDXMfTj7e7iQ+wPCUKit0VXEgYk35+1QEBnDpq1hWUm0Ws+tlUeXuip/P16++/hG88JD
0QGcI3t3LcDampUd5goqqFPhJifTG8SPQXfzt1VRaUd0YId3WSz3lB//mDndbmL2L+W9BRnARbgm
GXdmNjXUNeA6iCy3bT8blEi80xd4ypOSlCKN/cwcPO+dNupx8QGFrNoEamgJFBRKVQ3jzziVSvWr
kurZ/KOspPLcZnOp+yO7NzlQ7m4/m6ac3lYj3ELIUi6KXZEoS+EPdaijbGSWsP3USmTfswqZW1+g
SCwvcaQUe0/f+xALrX+REaA6BpJoXTio24Ek0W7bwJJObfmxW3VvJj1WX/qom76qsu4vXZfOw5si
noSxEy7uAbZkohwNDOeoWWjEjttNpOnZlBuppMVrIsZ2HBxT0C4yZsX+WKden33pk7wWb5uscauP
LP0UPWl9Vv4DoDs2vtmNmPSDmlCC/fh4391v7sXpC4o5+Q/Vy3V64pGxep0riqA3qNfok5jfa+g6
/Pt4lPvTCqvMAzlNw5nO2dq6JHFkAn4LLqczAeH3ayCjyWGMeNReoZ/Oe14V97FowWagNQ1Hd2Hu
rRYbvRfdmEMOE9bBdXkyXYV2jwV8tj7MsT1+szLD+vV4hptD8lltNhdRaY25c+u8HT00oIMWV69D
N6j2qRGuPFdl7Z6aNNszP9ocb5EoAjvEpbomCdpYJRTIgRGUxiGsz+kQh1/1rCxeaPxyxSQtbZSd
i3VjSGo3eLfDrOcArZPMqlU13jlJHYCQFlclbtuDbrTxFTv19pghurOTn29sGhjqaOqQN4B+XWul
IGRWi8aN68Ccsvasafn0PGSt80YgZLd3PJeX4G0gXMisBHeOAsnl2reYzpw5qnYPwlCPQJikvTU5
sApc+8uEeGofpKJ2P3TmUH0Alk/PIyvYtger68zinBgGGouWI7oJ4zsxlKfHW+v+amAN6AyBOKIc
AM3vNnQUQmQZpdYycJuiR5bXOIkibf6hwFUcxpZizLEfRL2Tb28t/n8HXeLGfxJSlGHF3IWw4FS8
rc4iL7yjVkYob6pa9T98Z5JP94+SKiXC5af8Z6gJYX0DrgxUd7PUziX3RaCrRX/EPn1P9+RPSXr9
ncnpKeZSV4HusJ4WzS7QLVoZhKirJ76jKshGRkY4vOP8srgtljuVr/de+O8kK3d8q89T9IP6pdn6
YZ6nr9VC9hZFDDp9JDBLy2adrCrx4DVaCM2/RivSVzqqaHOXvNYPmVFACS2CdjDFwWquMphOMYYY
ufAymEWG0ahlCsCaTnN5vE83tgwphLosLwkMUfD2O9qDOSuD0oCjjoRyRed6JvCVc9CHxN3HQ23c
WktFgpSSnEUl7bwdiq7wLGPThv5NWx+YQo0ld51br5QKWJYNNi91HXTuFgTj7SiQo4RAxQLBgqFB
hF+pjXf9nInj47nAouPfWW1KiuO0tECu0O5e18cLTzohkOAhwJwqn38kQNznnwZ0B/HWKKIyrw6z
wvX9PReZUtDxTepGnFw56/JQTliCflJnDQM1TG1GebKTuFXotGI0+dQOyqT/W2S18RUQQJVeqLbh
MK+nmaodjN5qosOcxsZn1cx5tQiQJO4zj/kUNVd7bDT31FoNYKIOTwX7Gpej1r5pLd72PgWTUqDI
Rbry3lbauUp8K9USJ/JFA9wz9UWZKvFlcvRIO+YT2qrHypVmBZGlzGffkVabgwMUXSd/qpWcnGtv
dUUZJEquJgcdxez6YlqDJMSGsush48VNcZhkBAYizIGs1lLX4o+yLJzq1JFIer6hCSt6p3E39Ycy
Taf8YxQB0Sp9OSZ64qeqPsoz2rK2xDskNMtr2eSO/aus9amHNeZO9RMKmqX5sUBsDLQ0jV7nV2qp
kR04aaUWJ3gYSfib2bbWwRBuaIMXCQ2VCnwpEdpOeg/JsBmp3HPN13o2p0hE393Grn+EwywoSmcN
IqQtZfPmgm3q8HOitFsfLa+3TX8cWvzJncRUmmtsKn3y4kwouSLpiB9k6xtY8uUX5CD1b5EcYVn7
dlKnU39EOLfTf0MjJmqhy4Ykq5C587nvZ89Cc7cFw1K26KNkSYkfnVv0Dl4YsS1wYMf+LS+e5443
+yVUw0L3tWoem7MRqo1yzPowcb6OA3e7P9iGmF/AfjYOK4WA0wE056T9aAyquL40reTnbCSlDjlI
mvUJCR7X+TbpZf8xV3P0ZbqsFfOzp8Yiv3Rof4wn3Fe5KX2nb+FO+2PTpd1TGlVKdx21WiLt7HhE
KuiebDq/Bk5Q+Aa53HDG6k7/PRj2HH19fAo3IsoiRkBZdWlR3XXxTbZtUWZKzcWQotAvZonSc1Q1
3k4StREkGQcs6YL2pq6/iikeSrol9pRNkI8ZjGjku5FInnrIQj41knoPWboxLbqWvJBh9QEqWT96
IJwMOj6ITQBVrTmqcRN+0WHk7HBo73x3iZRU5SjrkCDisLdGy5t1aI+xjWwlcA0vfAEf0/0AXq59
zAG2dX9FdOTm92SyxXyd6hLHxyr1GrasLHvXeqqN1Mqep8lNm4NX01AOWm7D7qB0jv4NGT9dvOum
YUoPUYtX7tFOzKLhMRSG/ySRzFEnbxQj/Wx1sxq/Z8cb3XM6z3b/1CYANv3RkhBRVaVDExWhADc5
VnAUiqfH+2cp465i+GIFvewg5B/uRCe1TvNa25wAn5u1viiFIwGVRi4tQQsgupKpiMEWNvgjNTag
sVmK/fvxD/jzKde/gPoBrAhePWBfVzvLghgxLa4DAbIOtnUcZ69+HwolLfy8DXFd7uPMUw+TXltv
XVtJ5zd9Odft0ZCTrvlVVtAcdFylNXh8R2V6sJUu7E+FmQr7gEpdE1/6sE1+9s04vy+Am++pA21c
graB7i63OsKIAGpuL9tcxRlrkGT7I5gjv6nksUJS7BCJ9i3ZrrWTq2zk1DRr2LYQVjTGXeUqGeq8
GmLLKFM5c+tb7OpjjYb9TOvGnOc3HKSdttry5Fx/HTI8sM9AvChaLdP/T5LL6yCukj4jvmST+qwb
fQlXUXTI3OfNFbcxNZiy2QUZ19k7O3MjBGDrg+QKBgm0j9dtI0XaEWJ1ec1UqTfmqCkem7Db48ts
xjXIMrTaaMXeI8ZKY0RJPKwDoyrlQRF4RM5lqxxdNR13QujWhPC6oDCPWRGF+dVSit6MqP8zVOSG
Q+MbaahdysyUO19sY0PyFkS4BKUhg4LcqnEzQsVFsc2qgz4OnyFolN970/3HQNPsyRyz6Pj4+N5P
CnIMxQOdb8QTe12ycNM6RYHPEbzn2/wpB6v6POpi2smb7+e0dBkoj4NiosG2Zq40kQkwD9WVoByz
8O9FphwIjZ3X77TQDNWDEXr9z8fzuo+Ly+nimMF9pPS1rmtKDZXwIRv7QJVFM556s+mHa9nKwjzJ
LI8iH7yA01wrxyFEWsI1+kOm9GH4+fHPuD/vlOmZM88SYFHW2qG3VfVJjdS2C2SZ4iaaq+Y70MX6
gVrcH3W65Ecc2tPOydta7UVgjWuewjF6D7dnPvJ0GUa91kEeGdIpaFK1B6fmpUrk49c6RFcQpPWe
8fGfDOI20ixs+YUyj+cViPFVuaABxtRnkGgCbtJY+eglfat8QZCi7z9AJJLR58qb4wkIWkmNCkYy
7vaz1itqB70FTOYh18x+pspQ1D8BPnvp90RvASy3uLtGH4a+s90Lz0nzpxp2UQJrh6Lwl8SUine0
hjof3ynhlLQ79ZmN0wH6DjlszhnpzFqGJGwUb5b4VgSuhbWFPeTzh5Lqxc4ZvI/RS6kJdD3gKHbK
n2r5f2J0B0Ubx6C+DxqeXseSjKE5hCQ+0leFkXyzijE/Rwg9veljJ3t9G5XBeQTi9kZ1DSmG280i
7aHrR0X0wQwQ/lJS9PFtBw2px+dgYyHpngKJAL7Cm3N9Dc2JQqsoZhQ7V8zAGLXim1r35k4+eH8Z
LKX0RdkWla+FXX07F3f0oqqMLRayTKevhi3HZ16H+tWo8If4HyZkc7z+wGV4sN8OFRMrBl2YfSDh
myJrAOGsMXL9/D+MQglyKX3Co12XIgWKdnFhxDIgDZXHqDYG1GurvUrA5scBSwmOF+w39Zrbuehs
Pj2Naxkgv+2dU20SF7wG5h+P57L1cZYmncvNBsDoDvbQam0ad64M5qIVL53UE+5spwI9Zik7BZT7
oSg3wWijHwj+D1bm7YTCvnLEnA4E/14rnwrTzX6FQocyQftu57beHAp0MF5TS6dxrfwLuzSSngAX
xbPgt0ML2I+thtqAVPYcQu+/EpxPSml/dhwQ29VXAjg1dZWZLIJBKHNMSpX7Hholp8df6f7u+H/I
LwDlJMR3ogSRPoYpHipD0Pd6Px8LGisXeBaV+pJEfFreSY2ZHh+PeX9JklHDqF46uAvUeXVfgbeH
dJAzpiuE/WGy5eT3ZbMYp+hZYBt2clbcau9obUwU1BSKQaiIk9Gt++i4eKDmAcM/UI0OOGOMaG+O
q8dL7NrN27DS9/wNNzYKz2F0aRfRTKSIV5O0nQlCh3SHQOlhsPQ23kpeWEXntJXeq28tXt68jHnw
U74nIt5u/wzVEYhWxRgIV6+ucBjGJxike9ifrQWEqmHTdUcrSF1XKS1Twn/I4jFoqs6u8AvJcM+p
ej2ZgkR3+i/FnOuvx1gs3DcqmdDtSCbX3fdS0u610wYB5wyEbQibEtGaLDeznetq62MBvuFYo/PE
5FYfazSrFP36bgxCo2qDLLL1S2mgZY9iULOz+TeWkayJMom5iFbRcLr9WPZEwyOsPTUQtWZd40lm
x1i49SEhOJ6lUfY7421MjToQoRF8OYjvdQOvtyrVbhH6DFR8Fv6dcMFCQjC0yjc8AKyd+3hrbkhk
WebCK6I0v/yW/yQ2ohJRw67QgrGplJNb4t1dmHnxvppR0G/CXZHk+0BCA4AKF4gwWH36GuyTx3nX
KAVtMz1zrXcqNc+jRr7xvcyK6ikEdPoxn9APehy97uPy0gzFXYG3rrnIs99OshrBvmEHNQQk3epJ
S1XFj/CwOL96FB7wC+yVPJpccQXChP6SzlmBUa3ZzO10pTuE9ASCIY189SsXNAgKYIwBIIRi7O10
OhtnjaLlWLdGDwdMs8MPs6K0r1WlASXFqtH4p7Go0my9HQVfLjMtMEoLapechhe8eQwRavarynyt
MDt3ChB2yoTgiiEwrnMoalJaDM94DDrg6z6syBLfGS0/OHZc/w9rB8bDJfwuSt3rbm5eUYEeO3UM
Ztjlfh8qGVoQzt51eX+Clxoug5C4k1CvEYKlULVZTKjYs90V/C0HzVcSOV5sHCROj3fd1lCw9aGz
k3tQoF7tusG1ctOpmzmoHZeuL5lH3PuQN4bsIsE//n71aCZQDbSAFzlLqCK3m8LTsQ9juVRqVR5S
Y5NdHMUwuGfsGl8rp86mAFaFQjzhAnzImiAu6qwRQzaoQdtG3lHHNvKAulX1+uUDuMwZ4p7kZbUG
33SIRY81tjxAHMv6QJ8dbdwinC9GpuzJO95FIXq5vA+WSg6vBX3N1NYNSCF4lzmBS5n673FMumM9
JNnHx1/ofhRYIIRWUMVc+Fz7t18oGswsrlsUMttRtBfq/vOz29WwDx8Pc7ftDBzpCKXQmRfw9zqp
HvrczQclo5Sw4FmKxMMb1GgwybGmvY1wd0VxlBxe3jTC+T9QUrcz6o1ibKXlyaBPRfjZlll/7PJZ
u0xq3p2FqPbA9PdT4+giL0rzHdwTmjG348HtR34i14aABrNyNSY99Ye+js+jJnZO09bMeI/wLFl0
tTlXtyNNDTTAzFKHIMWM+kRLizZhMlbnWqvqb2Zc7b2I/1QKbgpAS1QiWVqk52nHr6fm9OocORR7
g7CLo0MMG/yNUyBU11dh9dYF6/Uj6yfrDZp2Hqxq3bvQCR0uM5C5INXxEJyM0nxrqNPeKbzLClhl
nDJQtNT41pazKkzFidNXvaGMQe5Ukz+bxnwcq656F9fFcGhRXPvkZN0eO/eeOkUljBvUAD+EKwi9
mdvlH2uraSCD6UFPbd77GKb9VHzODai5n6oKCtSPyJ3N/Ayy2tSfqVtMKLx0jSveDDH6zycRdlaI
BU9LUu21pvbeQ4zOPIC3Mme62QWesoNeR+GvjnKr61PlzJV/bCWy8gxL0VGFSl+kRXuIB5F41y7J
3ObU4xFcvu0xZvG+TWFVp0dy4Er4PPdy5e8a6erYTxpO2xGFnzjycZyYDHlsqE6Fh4oiafvakgCr
A14DfN5yEu4oVNTYC0k6YwQuEqAq4AGd91CCdfBolKnYCSr324DBQIJD2OK1zrPl9oOEuSOMbHYW
rWvP/svo3Cb62LSDWR71yDLKS2taYR7QtZz2iDp39T2myTsJJAcZCOWvVYrfWKUXpRN2Gmnrmr7h
ZeKKUy5Qtr5vn0WPBubBampxqjI7/Pg4kt4HbCYKzpanNZwupn47aYSAi9E1ayOokAw5wJqVT4Vd
TTvEx/tQwyioReGGAs6e0W5H0et5zPUwMYM40qfU9yo7az9T8aw9RoOnjnRNMYw7KeTG98QDCdAv
5h4UK9YlRUtBj3QaGJSn4NQfZhvNL5qNSmkean1UukOOmE0Eao/48/R4Ve/nS/TG7JzS0h8vj9UH
rQGzzNZgmgF4Lds4tlVaTXQ48RU4xWVchL7ZRk17fDzo/c0BJGhhHFIkXtx/Vp/Sc3uAGdDAwTV5
7pOITIaB0/+UFu6eMuX9hl266rxneGmboPRXl5RhjUnb0M1AYRPXY0MP3zd5/WWY0fA3ZfxFKDg5
V9Lc2UX3e5Uy+6L+QALIM27tpr5IeAypAe5lsoF6pHgcHWWfiNcCDCmIgBdYNDEXkaA1nx9PMxXW
GhITg+OKw1gb0aUzI8uvkSrd+WL3/H1eUaQx2EL9SWrXMHdh6qDf6tYNCjUqmn+7iffBIQNyBWSF
XrdzAfwchuciKhLnGLaRoaFxTjsCTRarsC5jGvX1s22EOl7kPVWWa2mEZKpEcVHlSKvUWIB1Vltm
e9SDZS/dXuVLZYd4SQUJGPO6ezamXpwXTekF4LzEGGTqYMGtgB2aHfPB1pI3pVtr7QHHXLxsXAXj
qZPoy+jL4x1/vyGImAijokC08DXXn2pA4MiB0hUGqVr1X6OsRsMPRsrnx6PcQ+QXZCIgSHrIbHku
69vopblDuEC0wwBZWQ4V0DEsty0rx5mokJRDr/hHIIibWQv8Yyjxrfzg9gbqPRMIL/mk9K180ttM
2asMbUzfpdyLHZMFOA+uxO3vqgp8P2bkHYJiikAk8Gb2an9oiuHVYJ2Fg7FIG4BEXsrlq+PeTVUS
1djqvkESNjtoo+gvSoPQy+N1vguanAF4SwvSgtIMFYbb6URDXmFVUlNYoBX83mtica0hML/TnKJ7
g9t9t2fKcBfFGBBtEpBVdIJ4T6ymRZ6rzKVCOdIceu857vD0uaBaVVf+lHSoXVdOmf1rtvOEDhCb
ayfO3H09WupA1rnx+X4Lo+92uigKZ6FSga/A7J30u6Qri0aLl5U7ac3GsnITkdcuUjAI1a7u3qos
MrqrOfW8Lp6Vc66bofD1VFbP6M3Fxtky4nHvfriHMyNRilAXLfY/3bx1HRa9UCy7J3T9xyEd5aEt
0yY7lTL2XlxtdDTfdfvo3xzPPWB6YO6OwCJr18eCOv0W048Pj4+31sZaL8wvHH9d+lfYzN2udSbq
2CnINAPDFnAQLBk/hbFVXx+PsuyXm6DIpNFkXZDGxGDs5W5HGRUJD1OUWiBCkV27GvGPNgm9QGP7
7Wyeja1LUX1hrYDK5Q5ZHf2wnEVBp14LhlGVx8ROHcRULCSplbE4mKVjHENNnd63drRHkN+aJChB
2KCwOxh6lWWk9mBEXtsiMYes0jOw3+n9wkL7VdqDfO19DyGKxyLpDGCXRTHmdj2LbhIgfDUtaMGw
XsEPOFc9L/MdAujG3qCzTpeI8vNCZF8VlRQkUxqeMZyPtK4vSav/bYnQ2NmAG9+LXUecWeovNOhW
3ysRkVMlCo+9yJb6KRJ6/QZkK9g3o7OFP2W68ynHMehURmLcCaubQ5MCLxoAi1HBau9jO1MooRHp
C8Ar/1AXSLrbWaF9mXtbflNxR8LcyAtBDtt7yocbkQf/p0UzBuQVFfDVeQhbq0uGcNaCMjTlc5SI
+Cy7LvmBADXernPzWtdAbmee8SAtqIJDVVz7CQEC07RFtx5lfkd7KZSmP6pzk+K8KMEKPj7rW7tm
qYKzY+hIIhdxuzebLlIpveImEmFackyLLD5XMdnP41H+KMKsQgr1OoP6KvxAbvnVFSWm0AbKbOqB
HVZvRkRU8lp5MmLlrapGXwrFOqnS+acxzA997P2lta6PQcaptwzoraXuHGJ7D5+4NW9wYNQR6VTy
qlr/IG3EHa1MdTo2XXmwuzB7U0DlvT6e90aQ4VpcCiO8xCnzrVIBpU7jfq4bZCXTovjUZ1EWRGli
neZ23oO3bG3ShYoHap6FvnNhU9Wmb1KHoVRY/H9ToZKBEc/2lzAO06cs9LrXPg3p5AHjIZkkfhJy
VscxDxXVnN3MDETRF+8p0GdHDwXCQ6Wo4Vm1G+f1QXQpblHWQmcU+vkqXmtpq0VY2+kBzs0z7q+G
fkxU89UCNMwKgAgoJRqGvH1XH6y1+zmB80ChxlEEyqZaepx1dJHRdNoTud7YgYjTg1NX+W8577cn
r9aNEJoZ3jqxKJuPgxNF19odqp2oqS2Xy+rk0dQA0UXM5H1219mQzWDmkWoE0dx5F/oRIeTJMnw/
FZMsfeCCXYv8jRH7SgV/I5N9eBp0fDgeH4SN3ckBIJ/gxiV6rVXt5paaaVWhrZmPPIWolIowUGBx
APMZPJxJzXRPjn1reVHENYk5aJbfdcPGyWi1ColRUIHhdLRSVz+UdTefH89rSW7XqwtWZSly83a7
U1+XTlunhh6ZgWUNv+1a+dxM1jM9iReu+09uMr08Hu7Pe3Q13h8UBw8ZwM485m43jVMUujFFtQUW
AbnKC4JTMnni/TQPx45iRnzM5xSteWfM6idebpF6GSJ8+w7Z3NblLytOC/tJcfv2pY6kZX4CcJe4
x3CUiXLQasVwL44yOO87OE9LFpuMuE2Udq4HnaLm+k+ZpwgVkSz3ybOYkszDc9HwPlv2PNWHOs7J
nATOr91TOOtqdpliYUEPUKRbXOH9y86Hup7I70YzmfjfCKkoxPlwro7xKMzv9ZDn7mnU1c49Gq1i
ApuE0QQbFvFx96i3PA38VEEl1jedWEdja3TCr3z57pdW5GN0zJoijU9GmKLOSGKLmtZQU7c65yBu
cn8Ks+KT64T674ka9HCQujkVxxGDGp4Oaqh8t2voqe8ttY705youRKBHTl0e+sZsv8ZTGNYHI1Z7
10ez18ivDe+UH7WiUpGwu8KM/Yk4Cf9JU7LfuSpldhmSUf8lQzhjBxhDrUfgGlBfLQov+xnlHizP
Ri8K9YgFW+/sHLeNzW+D8SdZWXSN7+pa9GyxtimQM+4kyNKydgD+DPZ8fLwbt0ZZOCmsMTXRu2Sw
KqnuewObP1J0y1cnaNGKOe3pxGyNwk1N5sWbnYfJKiRL4BPODJQoaEUfHw05OqcxlHveBlujgDvk
UUV2uYio3B6sgZvFc5WQuViq/Dyr2fC9kFl0erxif7RK1+d3YY9gM8hnuYsXI+XFFo8hapulibzy
tDTHniteKRSuETLRj3ieAYwRdkwqO/eoWB5TvA5/Y6ApjKOWOrn44tR6/1ulRpPu/bqNuwJ+JFFz
6eOqgHRuFyGeKiBVIbhVG23ab6XVah+nVHEc1EYsAz/TVKj+IlT099QO2Zme3BTQath76G99CiTg
wNEvumJ3FOLOLshlELsN9LbQ3kG+j3+iNWDtlBM2UjN6kyjaoRVB4WKN4p5dU6FkQgJI2Pk1pWF0
kZz9Q97LfmdZN+aDgAoVJ7ghCypulblAOgBg0oR6EI8DhDSrdA+F4oidm2hrFJeTyDmB3MNhuf12
0rKykoCrB0mvgSMs4L4NFeHq8QbeuO+Atf7/Ue7BfQPKv+2gB0U1yOc6K+xPMMx0vxiS+Y3WiPpz
Lqu9R+fm1EyoV+RLHhnE6o3SR9lcxKJgapXb+4rwxmtTOtbOAm5sCICgQMWWjIGixyrORErcmXo1
GkEaWvpxiLzvqjoZx6TK4p1FXI7RKgigNklBwLF5qbP7bj8VLm2p3QJcgy0OGFNpcns6dZObibMU
ZfbebpRPZTy3b9I2NL89/n4bS8nQzI4dzx5Z7xLD5TGb0wUMWh7Qp5wQfsIuYa8geU+VW4oDTA6h
DjIwapK3M2yUKR0rLzeDPGo/hJb2ryxcBZpcf3YV628vSY6p8s1plHcEw08z7VCUbPQXF7SIT5J1
pAFb+VE/fEzE9NK19nzQ5r3zv7USXJCgIVAqWFh9tz/RoBXi6BMrQTsLb+Jpds9Rip/a4/XeKiBS
z+efshbBLGZxOww5I+0nrzeDEDo9YAGzatAvlrP5Phkwhj4j6xn1bwt7KPNnfc6onWo6QjZnk16j
RjKUOXsPt62J83yCCEGkB6K+pOr/wSqCrUcmGRZnUPQYP+PiUZzU1N0TA9ocZZGfpIqIP+AabjJS
ieqYnxk01tidK12a50Q27f+wnSnkA4ZE5JJ37xKu/jOXZB6mGNUIk/JsLk+NapcXG3P3nfN6Hxkg
cywIe6A6zGf91B1kQw+pqs3A7NXoLF14tV6idee66l6/bMtQQEsohdKqWDOaJmTyc0NU3MBqZEGq
b5PhuxPvcmG2ZgQ6B6wW1e2FpHm7blLmfaIYxDrDMlNUOlIqMlFmeeSvYbXzZtkaCyIhLQIwMxq1
n9uxIJmCP7fZbyh5R2/HxhAHc3CVYGorb+e03d9O5Inkby6dSJMy+eqw9T2q/aNiWUE14L9uRWb1
vjS78gJAyf07AUXtN7JTd/bgn8rDbThnVGgYqCFRM6CTfDvBpOhKzRGqRerIy+z9TIn+nzTxyto+
VnGNC3nDwyHmfabXLzoiDfMpzFvxfQAmLA+T0GXrqzjnvISoQ6SgvIcBRQDMHWApyoXRzCOqr89W
XfUfQi+u/kpbpCMOvWnm8yGDJTT7RuFFL21VJS9WbGlfKKK2ra+LNPxc93h7+roiU+WyE9mWxVxP
Gx8Fvit8kKWVvZo20hSJJTw7gPcd+vRxjWtL3D9kIRHF7DQeZKn9UcjUuOYhdj54VmCNMSZJ8Rbj
vOr4+Ofcxxt+BRnCcrkBG16ncwrel3ZfjjbuNG10xJ/UgVk2uTvvqq0NRs4I5YDGueaty5h6j2NI
1up2YCbK+GMcdHHAGaO4hiJJghlqsS9l7e0wPDemRneNxjCUAOAf606F1PTesPoEuSQR/dCwAXlp
ZWl/f7x+G1c2wRpiMXjHJUldQxEtIU13FjIMyiiy2h+qo+jQ7D3k51M/d7AFmEeJgF0UJa5+4co2
o6DNMbz1EcXNhTg0hZ4lvhfRY/6MjXr1wa0aPXty0jAfIOXbVhokyVxGQdqXueMjv1gYO1tyI9Jw
BVAVgYfKlbNGIYzjUPIncpAsHKoj0nN4knRwlCp0NF5/JbBci9XW0o67awnMczlnnEKHbDu3z03o
iaNSVMolq/tuZ6iNzw9OnUkBvCdOre0vGplLrBAmZgXqC/WZluZu5eylbFujUFFa6nPMh7Tg9jR3
qvT0aCzdQJktkDAGni9Sn8OdAL0xCpUrbkseRPSq/hQr/3Nf64XI6y5e8FM0qs6dnYwXcFt7rLit
Ueia6BDY6RTRyLydy1R7ZpImoJZKt8fXFpnSa12NexYQ91n8ArfkpuazcI2u/R4nM6O4y8GlzF5Q
SFWzL2Y8XR1jhkwWJ8cktE/0qf99fEyXoLoKuiCj6NOAI0ToYA2Jrx0bOXkvswKHyM7xVOKXjLP8
3W1LDV2JmM/2eMCNtSQ/ANsDbweaxJoyKWUBPimVSoBaenKoTSM9JsIudk7u/ShI1i7oAajzYCbW
ylYQSkB097MTGEiUnL2oL6DOUjh77VygR1hUN8hCaF6sv1hrCacjufaCiOLpS1iN+jmBNPH6UaBj
kjgtjDvoaat7UbZy1KeQep+z1Cd78I9/2RnN0VfPBZ4sXwbABWDfNSgwSdE0EyBQAuAA0cvYO+M5
n7Psy/8wCrbwC6hymdEqKgytNaH3lIZBJ/r6OrvYCsU8VF/d2qHrQmSjcMyDjFT+9rySEUQ1Mtph
MEOt9scZ3PIQlXs2I/dHB4wBtGlAJLDQ4K3cjmJPXec1veNBtEzMJFCH1vhQR5HxPIGu0c7m5Hmf
Xr16oBqWBz5VJt7Bq1cwkhlYqVGJDcCtuU+hmsmj3Rh7u/r+1gOgQmsMJgEoUXWNnsIiqpdJXoRB
PFcKKeOUnuVUZ8Ggp3sukxvHlCyLJxAM6oU1uO4+eEZTuWYWBiH2br9pNybv6qpxd/Cum6PQJIam
xs7mcXf7obzQq+bBaUJECpsO54u4uarIFX1+/HE2l41a2VK3psW97vSlbowraM0oONmFJ1WP4rOV
zPnzsNRfXz8UAALQd8tRIizcTijWvaIyui7kkzTioOnSPZShg7Vyl+9BFbbWjrDAw/FPEXBdWrI6
MXS1SnOtxLP+nTsPyXnWkz0tla21o+dFqZyTxN+rfZA1WhcPCrliHDr1Nao87p7YxqhsKPunx2u3
NSFiAwAFUi10bVebQVq6Akl2CoMMcT4A7Il1dnLZvz5mY9bDdb3QzXFgWEUgNcKS0U0MepLxnH3N
yvEL6GZ9J8XeCkDIVy23D8v2f5ydyZLcRtKtnwhmmIctcqoqVHESKZLawESqhXkKzHj6/wvexWUi
YQlLSbLuBWXyjICHh4f78XN4rVy7waCYRZI3SfjS1IZyoU+XvdOqOPGTQS3+cNSlfHp86yi8cIPh
3/QL5db+lmzFkA7WLeC8l85Oqz8GJzbeCBN7Kj1bH4j5HpClzJhLYOm1FRss75CigvpCOWM6LSj2
vJjm4n26v5Ytj3PozdAshy0SwNa1FTS86Uu2Y/hiDFpyjFC4fotMSDAbhGfP901tLggaFNk0/tWw
vjZligomXA9TAMP1v6tKzEECrmlv3zZX9JuZVVAQyFSlRbcQFKpOf1MT671SefGlVpCSvr+gLb/j
AMlGIHkJPn69oEgLoT1q9fClb7svg+Gkl0iZRl9UQ3eCjDX375vbWhiUoRwimoKwYKwcYp7RULEK
k9s8M53PbZ81XytmfPJjiCLWztLkJl2nw1JGFYZXXhOwCq4nsToI1xgzG6JgcSxxmqlo/mytPvxR
pFNpyhXyMJ0GBxrO+2vc8BGIsRioJKQDR1kj+oZxYfxoGGCuhG3wVBK8PnSTY/x82ApVdO4MkLWM
XK8Rr5bSFbkGIvoljhd00ShInJKu0h9fiyyWMWor+YGpPV67x9iIkMoMa9HgqZLBaHyLGjXZAXpu
7BjgEwfUIFI+lDaNayvOFNVui2TPS7ikA7Knk3qyhdM9fnaRzwGhSIyAP2FN/mjNdZNV1AZeYEKc
AjdGDiOE2XSHdWVrLXSJgFkyWsHfqx1LljRKOq1xXorFHPxqdMNTZ+2ium/PEWRvvCM4sGyYun4T
edA92hrS2KD1F/QYy8p7oz/rnvK4Ux++ZPnvM2MNOohMle90/XFQeMlzRa2RRXUm46i2UHZw+1c7
27a1ICZliawwWnALrtLhttat3DOwgsqu68ewoRy8AeXQCrHqHZ++jQssRSZ1HJxfhIfXC1ImZdT1
GJ+ee/drnykvQ9z8Ezn9WzFzkoq53SnRbS5Nkp/RoaROs/ZupUOIZJlYWlyq+mFyx+EPt9Gt19zo
nOP9oLBnSjrnb7d6rcErlmXyICnq/HnSR4TXC7e8tHmc7Kzq9uLAuZFfYWQCwN0Nsl9rmqUoMseG
5d/6aDniH3inv0Wt2/qAif65v6zbMyVtgfCQU9Bc8qv4UNi54wlZu0sUr/FBFIlT3y57cXtj8+gT
ySwCNA7J68oF+37yFM+cnJeKIfjlAF+wdRjGqdKPVDHdnVO1ZYyYTJZARone1ipngVDYTdvIdl6i
aMp9BXCTn+fLT5SqjYfDHn1kHJ7vhL9T27j2CfiUPTHGuvsyU5I+qLkznAW9651DtfGJQAnLnaMA
xSt9FSVEg3RREy/uC6h97zDD5XZURPW/h/2AhhSXkSR84FG78gMu+zHJdWoBmugUv6u64imv9D3l
g18z4deJA68+yQhO14Yq7jrhH1EuV0bEyV5QiV7ESzkO6ScBhP3ziEie7Tf6DBOO5/TpOyXjZB2z
JZ/iQw2BPmPCRmPrHLqCf0XLEfb+Zo5LrR+EEy6tb4+d7rzggfVHzeuX5e+IuBv+zCG7UzpfTQyl
Cn20G+PkW1wJrT2ALIdu6v4uSte6t7xVDgYlkiTycnlCk4sXL9PQVqfEmIbncbaXj1kRfmHAbqIs
n2Tv2zbJf9w3v+H5jCRRSJaVUTDJqxhllm7Ym1aLYrPH+J5o6vQcQ8gdRLn983FLsvEGzo3hPd68
154/uKExx/LhppqoZLqDqpyoWjtURhnrvm9qw/1JxGgsQjUADGWdJ4Vu2plqUiovSlREpxDxsAt7
8DDNK+UIEPLwGMj9A1t3vaBQ6ItSl4nyYtRiPrt9zZxaE303O3WPjHFrPdxVVFttOttksteWBqMo
8mK2lReqre5xgEPDAjHE8P3Ovm05Ax9GsqEyeEiB99oOHZm47qo4Chynqo5L0ZZ/Om5UPS2LM17u
f6INtAUuR0+Sxy4JM6X/a1tGoyzUZAVkMTAiEns/CaP6Mtc6Yqo589q2E6u+XZaflLK7wKj5JZ7m
vdrI9m9gnTSiOAA8I69/AxlHIzSwLS9Gbrf/WmHXfO9ndTm6MMOe89D2fC1sw0tWCOc4urr46Pad
dkiJ4Dvv/189z1UUoFkpZ1YoNshr9fqXOJ2VqlDZN8EC8Ud+MOEE8L4wvpnG53lSU/NvNZ/CH7U5
K8tz10Zwg9RkOEhPammphEeSQoirkBTWYemch1z53CazAq1szATOcWF0RHsBnKl8YSzG696jXNsk
f4x2r/RHuzMZEc8atWoOeVc4reU7s9P0AICF+lIDN9DfMWJPLFXDRJwsL/Hyb6NZT19SYYj00LkI
KfhaN4XN0QgTtKFtnrHGWZnUX40p21me1V5MymemXakD+I3SiOUVQdW4+JwUdTl8qMcl+lgOXWS9
aEVox4e5KL3PcZpP2iHUo8wLDHS36j/zeVbLA1AmZfRzI/bqwm95dGZfLKaZystAzlAdebjE6KWE
Wd0dwir2wKFq09ifK7crlTdjdPL84tatnb3MjtVN/mQVmuZbis6rwHR7FHMhWzBmf6R34jwxTNFF
rk8NUPyTqlrhnWkddh5plTaF/LpJm9LyULkF3dJcLdv5gzPnWfNRF1VZ/qlMYjIgdOic+WdmplF+
yjVdaO8nBp8cPwVJX2vHOXXC8gTEI658N0qc6dJaBdqUR7uOLDOAf6vI39zES+pjpC8WD9nFzrU9
Lv6NEINMOoV9EhOK++sMKCoLRCdCLXyRssYBwjMRUIWo38l+fvnxys/BmjKeRQUPws01YQCDrUoe
t7UCPlDXAj03uy9prI2HJJQQb9ASwzM0ldrHZF6890ut9p8Rg8w+3I89W2tF8RsIobz04Ga9Pmz1
ZDSIBnrhiwMl20GjLH5K9WbcCaZbVnitg0WGDF+yTF9bMbXG1haPm9VOY/ePqAhj2rRNtdOQ2QjZ
EoJEPQB4ByVy/dqKoZeQKOtZFBRhyGCBV+l/yO72W6xF6t7c0saKQG3QI6Hn7AAXW4XLshPFsoSK
8hKqhOiDHg6f0WkQe3KGv3LglZMAuIa2g/c0EJE1RVXqdNnsGthJhuUNXpqDYkepn5bxK9HxuZ28
p1R1j7x4XqcxeTcb0XPrIijZ9tH73M6PAhhLp80XCH3PZVH81eXNGdGxU1YwBBEp1WFWp6PVzpWf
GObOtbbxmgWuKaeeADWwQ6ubGprabIJQOwqAa37rCfk+VWTlaLTirTD4/8p+fCqQAysb9VTxqB2v
8ZsFk13oiYsoMKy4881Cm5/JtIadgsDWVYkBeVFb8uG8bvx5TWJP4VRGgeqiVhMW6SXOc4bHwApa
9js7HEZkZdwfoi1RNrQ/jL2zc0VuOR97ygVJWQJ09mpn8zoyiiSeo4AZE+2fRMt6zW8EUK6HYwMY
WNnEoBwK5m51aqmPI7W28AFjOGqOaSY09CCiPS7PzcVwjHjYwEt10yqZB2XUliqMgnw0I+pSFWMn
vo7e7fH+am7dkQoOf0EqK0f/1lCrCkJ5e1DNJFCbwc5P1F9KhFCXDCbASO+d9EM+evEno4TcZGcf
b+MSbCYM/8OxT2WM+s51XAJQmjMYX2WBbhnPpAjZBYpPh9x1j/7ttvIhp6glhAh47m09B6WATnUB
dgUJt/9wqFVNFL7ZOMkHR5tmpDkHxox2TvmWTbyEgw4ml3R55SRLqLbW0kRlUPMZP865JpJDb3bQ
VjV5b72XL82P9z/krcPwBX+Rd0FESPFvFXqd1DWAF5fQYZha/z20G/U508p8j8/59qtRLuA9Tyuc
UwY/1PVXI7fTuiGxSwjRRg/p5cHm2exNl0qtHy+EMOnIjLGUyOGorXPvMs0Mba4xhUhOWD3PWhJO
l7HLip0jsLEkIBcw81LIVGXn63pJaSkyQAs6l1Y0K75h1cmp0vIezJm+B1u4/Ui0ocAwgdmntAiP
7bUppisUbYFSPBiYkftB1cW7uCAy9ugQbioGlI1AdRE5gLDSpF4drRp+XLCq8xhoyoI0oANtmPHW
xPqY+aUVVd8Z3IvTt6UpiuHSjyJECKguxZ62ws1iJX6T3InSj9SNWcvOpRbybwuTCUGOlLXGrFyn
QfnGZP7D+D0JrsYEJ9yW7fJVw9dBTaGOuFgDNavHYz+l8x9tvzRBvOjK1/un7OZcg0iWUnq0iSAn
BKVx/QFNb2n0PjeGwCzs6KvIvSHywSEhQd1bPbUjGPEfFnCRIGhQDcxxwXZzk1MhqVB1ZaMPgdDT
+h2itqWfqfX0KOEEQic2wRh2TPrmfITrhYUuYma2MIdgoItYP6n5UnxKYAvb4x3e2EAHTC/xib65
HDe8ttMgCKOpizEGptHSA1GGzrzEIu8jP+3cbob+bG/kUH6Sq1yRlfGxqPEgRgDhwyoUj3VRK6KX
Fhuv/1+uteXTMGjTJbciqLoMLf5e8o47JPo8JKf73nITWaRpnr4OHVTu8DXernEq1IG5swMLTY4n
UxfJnwLhpIslmr1hxG1TRH5iMnFs/WxSF6ez53gYgz600aSv1cooTkueq69asuwV6jZONnz3QK9I
TYDHrTEwURJxtJt2DLLKNv7Wy84MehL+4+O7xzAIuqMS5QXo4dpVKLHYlDEUJKYLPUWHL9ZL3tPm
6NSvlQJ50LfHzcE6SLGHiTEPxoBrc7k+1fFkhhQ2IzlL7HTNuQ7Hb+PS7TErbp0B6L4pWcshVWvN
U8bEMdRpaTYF6jItP0CD1X8P0ayNT3D55slZr9NS2/HETZOAGCXNONiYNV87rfVhLK18CiLK9E+5
oQrbL73U+qur5yJHQCwiPf8P+/lLKV2yHDnrlmeuJWpqO+kU2OVQ/LC1eT5Ti4ELbIzavRvg9sKj
FAnglMc0tVZaGtffDitOQ0o1BZ3ep4dUIUb7iijjp5737sepdIZ3eVeKg5sa1aWq671W9VaMod1F
+izxQDf1As1aiqGj3BpEYzMg5RUWl66osmcx/zB7mpd+69LsBVyoLzu7fFsvkZO1fFKIEWSVdL30
eixgBJtx26lppu4F4fi4OVQGDBSHcojCfyM1GhLfjET5IWrb4aOmmH5NwaE8PPy5eVvyG8hsgFh6
q5txbqRuJ7o8XMJpfW6GBblNJfk5WGH/dN/SxmbL9BMlOp3UGijm9cdOYp0xGCeZAlRm5mclMY3v
cdNW50JM2rsyHHpmdxT9RK63hxLfiHsQskvhd7IAXvErN6u8VDWowk68JOrhNBldeu6zUOzoD2yE
crJQ2FGIQrIPslofeuxFzaU/BU3d1adSq8r3ndOPJ3K6ZOfW3/AeybPqguKQBSJz3alVUkTOlDIC
XiHsafqk523l+ODd0repyJTx0IaxKH0jnplfNCZ00A6KwYjUOY/o7O540O13JfrKYXqKOgDx17+l
RipAc+MIT1bFj9Lr/+xd+7kdp6+CCQCf4rIfmv2X+750+0Wvbco//60Bjy5v4VGBGwJl4IDW4BIh
g2iSHY+9/aK8ral00NcF330zXeW2UYKisLycncL5s25a4y8zS5vED91w+t/9FW3aAjEqZeB1/Gfl
o1okyGvgiQmQNRsPqjlOJyrXymGMvccjvJyaobNl0BLill7ljEbi5GWks6w87JSnOUnzJ1styvPk
unu+sfGd6KzKAgXEpBReVmeCvH6einjkRZPE2bmlzviS51W0g2uSe3OdKrIguFjorxBYbmbT3Xlu
jVydxqBzmFzIS0ZD4/e1qmb+VMUVFHa7XFrb6+Lu4hCiZ7bW/rCVptPVji3sRm6mBAKJ12po0h0Q
9qZPAMOg5khtjkN27eU4AloB0MoEooevalCiiRn/GuCyUT48YgIDn6TgpbdKsZl6xLWpKFTd2KQ2
EHS96KGOBBrW0Ck+3Xfy23SG6gO07czQsW28JK6tFDzP6rLSxqAxB7AzVucjOp4dWjSv/aLnhfQf
zFFvdoG1SLiE/Dm/RQmtHI3eZqw7SMbUfaPDN35oJ935d1A15Yny0rxjb8sr4FfjjiMN5X/1a3tO
ZUMxlg1TEDa09/0a8pfMT9y+fXwb+e8zQkPbmOC/zh2MWQDhqpU5MCBSdV7dloHFY+42Y4u1cUlg
s9Ky6vn+Zm4sTj6LgELC8c/ounTW3zaTBjXFlWxQAwrhYIzD5lsCicP5vpENjycvcuEzoxDCjbIq
CTRhO1O9FGpg1hrawnZsf9R5fj2bjVvv6T7cJp+MU8kpZVnt47m3ik1LstCBjMQAstjOz5OdYiFz
k+WEKowtJWSTEb7jsT+kiZJ8n4W1J36ztdjff8DqNORlr4Vl3A9B2zCZ76RK6huDMn1QtGr6Dx/v
d1Orj1cNBRiorBsCsk463l5s+EaGFun9r7eRCUgYMNk0POl0Adc7OrvOqIl5CDLXnQ41HuOPEeqn
RTvnhzLW/k771PPbzt7xmi3X/N3uaiNp7y+hGMch0KyUNqPRZG9IP+9B+TduGQkIAdyAf8IZvtpD
Q+HWN2MKOiZC3EeS3PgY2lrI/FIV/U9Rh9DvReMeH99S7s9fHkqxbF1MjaH2mgeXwpVXdPm3Oe/L
wEyH7kNKN/3MJd8eEruNPtC8exgpKvEvDCEjPQxFBznJ9XlXXdSHRc5yFarFz1E0fHOHWjwl9EN3
EshfbBer+xt2ewk9hDCLD7nym9Eu0tJMqLekZjFd9KSbgD+IHIbdwnOPRbRoh6E0EKvIzfaSVKV3
Nt3Yu6QR5QVjaruTFnnuCXCXStrdOedwEXujub+y2JvfyGg2mFtyDHpV19tRzynDNWY8Qh7d1b6r
FcVbbVJqcLPm6HVGhNRsYh3hj6rPecWDHbE4/QXRDR3utU45LXZWf77vGlvhg9FDqgLU5IBBr7ID
rS0sTfTqEKS1FV0UN42/6AtsUIvw9uYkNl1fds8I/VTB1xT9c6G6BfzOY+AslDDPyVQUFSiHKBe+
a3XGm2or4XhIp3iPhXXrZHPF8Xajpy8nkK53nZnx1HTmjNfpaLfNyRLIDvnWZC3mTldr0xCFFlkg
BrK0LlrZSqsuuluMgetCCJGi1OcLKmU7YXgj/+G9L5nHeGuTJKycqGPGNpk9cwyqxIayazIXMrq2
qxKfuInslC3Udm+sastNpB4In41dvOHYsgQQG1cW/eZR874M6jBzzJL5VSMx2onDm8tz8UQ5JwHm
aRUh07LQyj4Ph6D0SvWdkY6QtBS6XfjqECMHP8V7LaDNrwawV07FSolGecX/lpPUg61oeZXK4sWS
hJdhXvLMH/qs2uOQ3VoZOFWa1AyTohe1+nDMjEGBPXa8cUGu6L6VaeTivTFP36CeNOtzpbT1Tjlh
0yR5CYk/b7Wbma58Qc1LSXg6ebEWX8TYl5+TRnUDeM+NTy39oJ0TsGlPDlKAFaVA/Is9+Le9FIPI
qnjiBVAI86g26XyuEZJ4VuzSPpju+Mf94LVtjQFWAAcSnbS6XfTa8iI7Bo5qFPC4o2W8fGlapWWM
x0ZvsF3UHXtbnkKjRD6iAEJR7rr2lGgpNTtxPT4g1P+aX48lNYo5Nf+TGa5NKnvM6a+lPMu+TBcv
oYMn2i77lGnt9B6Gzem/fCpwOoQQIEhA6K8XM8f2sNQjrRFN6aK/lNhOT7brJN/zcay+jVm21zze
3DwJT+WlCxZ7DfDVQmGOA3EkaMc5S89K2KFW0Y5q++d9p9gKVTJ4yHc8HMPrvkumV94Y5/EUcHe6
J7vM6jPEtN0LwlbW4b6pTf/7/6bW7904163FKim/wguYHOj21H6k9a9qaD433S6j8db9yf7xauIh
j3OswsfiIapSN3gf1HL201jW/clrUSUdYMk4zUw5RX5Lifz0+Bp5Q9GvxiZn2rh2E73smRxJOWMu
Ql2nse2iYzsK/XWJwVX4EEnuyYZuvag4YZLQisY/JCbXBmurCpVh4fsB4dGRcCk5/H41aPnXLmzy
P0bmfk55Nisf5Wyi8GuldP/3H5YsGaDob3EFrYeoYtdSpjqneeGqMaIbQ+GpysEZKQGM4FIdvxJS
NvW+zS2vBR1AdJECo9AfXa9aKS2lZ8hkCvox0udDmGX2RxKk9F2Vc03u+O3WUWTMFzSYh1IO99G1
sSwsvClU6VioqHB8FpwR5aAqzriX8W3akWLLBA6yy/VtQFuSgrwtKGbnGoDWErXKPh7ETiDbejAy
vEl/l5Qa7MPqFkhFbDT1gBUnmocP7jJX575B6AbhmXQ5ap1RPY9LSX5Z2OFOCX3jqzGeCIcL2py0
Q9f8/nWmOgtJPN0IgBAcDs86ILkT+YvSFo87CAPTbCLgWC7XNVBFEVFuOHR5ArYh+uoYxVz4uVI4
p7TUu8vDzkg/TTIqAPcB7r+KNNbcobujJeR44RJBKheNWXVWcnWJX3RtEHtFoY3ABhqSaXB05qR8
0CoBi0Z3BhjFdHZoCs09hGRQP0gWNN3vVbP/R+pLLRfbzR1zpzS64Z8cbxCrXEcIQa6bDqo61K4W
cdDhDM6eGnj23qKyynfy9U0rFIe4alGcg93j+rTRVBLK0uEkYCuK56zTo8NcJnv85RuuKGdygfww
P6MjoHltpXSKpSxFPwWVsOyvs162by0YhK9KW2Lwvn9s3Hs8GamF0nQkVK/HETKzjYRie7h978BI
nnSmdfBCC57vMUmFfnQbS3v8kGNPUoJR+aXfufIR15sSZDB5dtCnb0M0H3N7edWNvCkOPbCR7wNv
n8QvizouDtTDuj3urq3tlRPcsNpIAv5fSqK/JbYa4zWNImYYBPK6+DRW8IMe4wYZ1IPddlOzE1c2
TgQ19F8wYUrqEFpcf0zKD6k7g/kPMuENEDrGrdIfkAJdqpOW6XPzXFdp/d5Jai063/+0G84qX0JE
bOr4UDavjn4htQttd1aZ8TGKY6c66Xunta1HYenwtHLWuYJ+FQLWN2yKJijNeUsFryjqoFDN7mzF
knFQHdwdU7fQZGyhrk4o48tRHlrt5WC2AhHNTgsSiwKfv8RUSMGRROiogkV6haVhnk7FmBbmgQIQ
VPBlWCpyTLCL/XTQ2j1Wha0dJrDKvB5ZGMYvr79tOs92TEVKDQRUgH6fqsNJV7o9vatbK3BvyQlm
0FzIVq6R5kJYU5GnvRqMcOm965XOfdIcWPrve8ttIAC7S4omi3u8Idbf0YsbcOdUaIPZA1kweVrx
s6nm6a/aVjrE7M3kn/v2NlbFzKqsP0Bpjqiz/PPfTmHVoNZJD9oM5rma/4V7d56Ps2fEe4n9bUrB
tUd1hfIzU/Q3kI6k1RHV0MsySKrEeBvsPnq1SyV+ztOo+ZjmoXVKY0u/GMKqHz5/ACd1SZ3FV5Pg
jusVDr2jNaVZiqBIw/TkWAsdeEhYvM+PbqTEZ8JjTrKJ0swan5MZ1swELEqVvd2kZyCj49tiOHtP
MenK1+VOBjrRJJIDLsCO1tMnmi2Ep459E1iK3R2L3Ml9MVt/AMQyqX6UJweGNb9tyo98hp/3F7gB
bsC2JOgnpaAhrq7e6pZIzb6e1SZwlRGcdywHRQrXEUemTHu/rLr+bOSVc6QO7x2tXKs+G3BvPf41
waWSH9LP4FJeI0aNkULQUistl/KSTL5I1D472Eub7gm93R5EmT3JlI23NdXv1cFIHNBjbaF09NV0
5ysjZt18tKPZ9ZALNef+mEZ6s3y4v8W3VyIvbPInau7UEG7UbOvMnBSzqRkHo1nyAaxV5fwt5jSr
j1NB63cnjt9aI/1lBpknEska01nXB4OuUFkQFX51LqqL0S36h55QDZtKuVun37Al6yKQzyKzLkmv
r21ZTeSZUZJVgTum8ZNtp0ydlkX+pCy6tnPT30Y0Mm3Gc+BH48UJ9fC1qYRwNrLDVVCpTXu06qn7
vPR5++n+p7p1D6xA7ctsgByt81buoepNGUbMcAaZo4ljWdnKa2S5Q+AuifKpEK22g6XYsMezmcDC
zYPE4VpcLouXcO71pA4M0ZkQ/SdGPvvKEKHuDUggSw+RxWTn+eFFYoz3A/AhmSiuTjzD401hZHbN
5eBAeNst/UsHvOIU1n37mtV2uOP/t5/uF3UMa5RquQwrXH+6PIt7SsV01RBe+5YanXKO5mY63V/U
7U1EK0ySjIGatiGcW/mHXcIL0hmgUtS01Q4xDAOfarhWLmU0f3e0OI/82indEx3nP+8bvj0DZA68
aHnpUcdllv16dWVk6iHkK8AQinJY3nk8jL6kjTYP78HKGg+fAgI0tx4zQRLDuT5wkzMmFSPn1Oya
KAuMOYkPDaXynWft7Qf7f+RZ8m0LTnNNjJw3GSgtN16Ccpyi6chIjpseIDSfvIc9kWFZEA4g6gHe
8LC83rskHDO0kHo9SKepeC3ceDi0Ttx8yJAgPQ7clTvvsdtvBdoBPD1NZehJqA5e21OsKLWRIDKC
wlZ0DylVo6wPUyga78msTPvjo56B1gLHDEgMxQgoUa6tWQIQdsq5DhzR6ocFSoBzZE3xuy5XlZ2N
3LjFSYVIlcF6cqhvGLPF2Om5N8ddUA5h/uSmOkNUWdz97HTm1WEpTIZj1TnKUYLR3md9nZSMmhiz
cbq/5A3PAWEMC7EcpKQKszoMipfGCn/Sg3zIqmPX5ZnyZsODJXZCyu2HhOoKdCkJmaSaWb8yEz1M
y8bKhgC2IZMmlE4bERS88hx3o7ZzJ9yuCfwUxQJqSYzP8B67/oxAKrSihyk6MJbIO+pqPZ4y0hP/
/s7dvmRhjpMzofQy5GDaylkQXkr1ARnaoJkq5a8xdqf5fUc58JK1Y/QFyFuqQLJszXtyHfLXX6ee
zKhRD2G0kJcCs3HXqzPsRnNEVU/BMjbapa378cJ0cHZqqyx7r8Cl+PARhNiNwMX0OjhP7r5re52T
iZYUjwgWzwV0DGl3LtvWPCbM0eyktjcfDuIeUPUMEHAqeNiu7rmhnKyRKR6DLYVGfNBG59wOSfao
y0srvD+YIyPt4hK/XlBsFbYAs2QEvJP+1dzG9fWhfvh2w4jEDEoUKaFrXbqlntLA1pnYDLpWcfOl
LhxRRIfUiYvkos2V/b+ir7zpXZR1WfmU1Ubu7iQqG3sJpR8wYEoD8gm7ipxNlYpsyDM18OgZnjtV
cQ+GHms7dcYbZ5QU6VLlj4qHwZtr9cUijgZjhp4aDLSH3hJzYhZOU9r2zRRNcprtMRofdUeWApqV
7JXCO/3R1eFOwqFGQcPUAtQb4u9o+LgfCzVz3xWVnv11/4RvbCFvZPkJcRj7hnKus3gI1KGrBb1A
njGcO5CfDOrs3N0bW4i2F00sZuEQEltz3CRmEZIjOFaQtfb0OU5U7TBVlXJEEbA4OaORn++v6iYS
04jh3U+aYJOU8xi/dv+wi2dvnFsrgJTb9k6ZUWtU3dwa1L+2OEP6fN/c7SZyfQPooCjEU5HixrU5
T22Mrks1K/DIGFBRFDri40wrNd//gx3iIT1fUJgwXFzbUZMJVk0mroJeS4f3RSLIIuuq3bnGbj8W
hTYgBzQqeWsQPq6thA2TrnWd2wEH71moRXdUrDpoNFc5pmnz7f6SNr4UN4xNcsy9LMdgro2podsk
bjVYUr46ORqekqNrqZfQ9jd7k0YbplBhoSxL/OVqWaPZorBzvcGenSBXABT9LAynRP+iVmGcTnrK
UjuJ1sY20ggE6kPlhLbgGrbXD7GTWdDDBzb17BeaX47wNa/LL3akAk/vhLLXqthYIJtIVkfE4J/1
k6b2yKBsu3YDu+rHc6ek/TnMUTMbB/Ewokh2s+SIAjRcjIitYZ6dnVu1Oo+YSjo0PmBoM4YTnDbI
cFZVru7E+a2FAbuTsBTK19i9dhKoIcph7m0v0EMYdHql+SNxkvyp1fWdg7xhiIVJSjquTGb/V3lA
oonITochDApGFIIpcQfr1IlW/Gl2kbInp7dpDKQjfwGwBPV4vSpmy/IiRq8QNgq7Nv0kdPu/lDYH
zQF++8fDxwwMnaxScInxKFwtbIwjNSYdD4NUt6bjVNXVk3CAyCrCPt63dJMy8oShZGbIUTqptraK
HoD5m9pptDCwRZV+o6xvvcK7rp3KZpqPbdotlzry4qf7RuVWXeWL0qjkKoR4nzLJukm3lLmN3C5G
C8XQz5lD/zZJ3T3++NsTTfyQWiKqxEaBi119sIToNAwWt9hS/FWNy1fg1BCoVsLx56T5eX9Jt96B
MVfW56lkM0iw8vk0chulT4jCkdaEJ62xymcKwvWTsaTxDszsdvekKYkOAflIXVmu+7e6vDV4XT+P
isWYdbKop5B/OWVkTCbc99e0ZQi0PTyPbJ5sOVwbqiMzFmGfO0yQm/NTHlvWEwFmT8Tk1gPpo1Io
k5U5Xi3rOC9oTk2TWziyEpH7yGBCwl//mHT12eq8DwyNfb2/ql/agdfex5wHw8DAAoGpMk11vaxC
aewkaUYnSLThXZ+KY1rPMNgz+Da8emp/TswWfiLK09XivXPKMTo0jrE36CL94eZHkKf+ElQh+K9O
OCNihCzGVAMbzjvUO/ImP+hUJ58KEUOHWUHEfMzievZDZ+g/3d+BDV8FIy7zBSn6xQvqegPSTDGt
Lqwc6avCBwOjPDFWD5ubyPbkzrZM8VEla4TE9tycwUrEKOEuTpCChn9x9cymhEYLsBxDbSeSbXgr
J+rXVCOIt5uYmdalg2gMO1qJTPxTMO/zr3Cah+kfSeeIJtw4wKXYvNXe8Tjq7AoxryCb4uxD5Yzx
O5H2yk4ycrsWbCBpSGLAyYM38/oL5WG95FY2p69Q+xpMW7Ei9WDG1bhHu7hhiIRbxkkcEcjx6oiD
/m2GUZjpK5AaFUoIJT9CAKj7jzoclWkGTjECng4ZlOvlJMpMFh5Z6Ws3tdMJToXl0A+mdqGjIf6D
KfmMAGQPcPRmBsKIqxkmuyp7jXNHy14m2wmHA02FxXgqm7DYGwq/vWMIIYjRkhHIebU1S2dfQF7L
rZy9wmxR2f7SGvVBEZbxLmpzEHsFadDDQVlalCRL5BoEMfV6L1EqiLOsGbNXtlkgM+/Np5QH1M4N
fXtur62siqphpjMeo3XZKwgID15fOzkyLdn5dZPkOwvaM7UKx5XSVCJBP+RVteru1V2E/t5o+vbD
7Mz9o5VvGhYIZKMna0lo11q/s3RqHmEGpqYIxrIoHR2/BY+7E4g2fYJrRSbbOPwaxKlQZE2rTs1e
h1RVfCQtL1PnQA5iv/Wiqx+uPbAkni30LWRreR0pkLiz0rY2steRHPvgFcN8CsM+eXHTce9Dba7L
lkAKEo9bUFw1VVNByMpeE2N5l+fpkTH1lz7WrIMYwr0x5Nv7kaK3LD7oTJ1KCMK1m/fDXDgl5cPX
arHir07bLoavo2Si+anWjoY/lJJNw5uGfjouubNLfLjllRDZyLUS7YE2X9uvVQYGjCLPXkWjGPi9
3YlDBk6uOwxUeXaOwEYUlm00shLU6RiIln/+W0bXobiRi5Qz3cGg+o6Eu7pQXA8v96PwphWgzHSt
UW8G93ptxY5de+pRO3tNxslDoNtMnqZu2Ksybmwc7Mhk9gxdOFSEV1eXMas6tRWNAFzB7JWEzgLJ
dOjCdOfsTqFt2ZKIEYlhoLKprpwkrswij/I5fx2a2dNPWlFHP5wwbBd/HrxqOvR1xb1ZOjbzZw30
u/+WTCNpB61wVLr0UIK+VYq1/NuL0ntXpa6n+Nztqvlwvg6UG7IzQgFRhz7V9b4vvar1Sh5mr/9H
2nntum204fqKCLCXU1LSKpK7s2znhHDihL1zWObq9zPeBzuihEWsfwMBEiCJRzOc8pW3FJS4fgJq
7o7zrIm/Xv+6d04nOCfqj1Q+wU5ui6v5onUZqo/FZdXcPwore/TBcx4knodJYe595HtbiRoQzV+w
AeCRNgvfpWklm74uL6npN6dONEo2YgXssfOa3x1HbVZiVcXk3GSnLhvVKPyuvHRaXB5S5JTD1Mvs
w+tLd28boeeklg3MA4Df6w/UpXObjaItL1lrvV9sTcPpp5fhtCZvz6hI6sE4qNY5qLMtm6xxgl6b
J7u8aLKYD1Xgrae1SpfT6/O5t2rKp1zptqgoYTOfsm7TkfpneamDoTpUazkhzmrZP/+HUXheuBxV
d2R70HlBrRTdkPICULI5zX7RH20B7uf/a5StWhrFX701E628wPDOonkaiFLHdU9f496Kqaau8ozh
Dd3WdryEKaYto4xIxEbNVJjcBOhuvz6XO/uM9BZwAX/Ruto2AWen1mzRFOvzWiU9tm84H0zv9MKq
vq5LYu3pO98dTV06qj2lg0i53tVemmW2i0rr8zDDdw792naj2Cisw5DZ+o+3z8xVQBAKmqR6W32S
1CnjnC7I+mx2/vgAargoQ5P1/GGU6bTzjKnffZ05qz4q+Qjoa1UA2dw9rT6v9dQ68jnNgXoDKRiL
8TL5s94eCzfO7GOhlZ0e+fi97gUlt9tE+ay4gUKg0BnZXnuylI0Nit18tnFK/+bMaCDmDoyH1xfz
dhRYTsioslcCQMHbYm3RLz3ricmGmbjyZMZr86QbU/tWiBegYxUL4LGipD22sbBm1L1MbIGRI5oX
Hxss15+E1honVNL33unbL6ZyZSVg9zsN3DK3EvwU18VTDn5l5UVW61Z/mVpnfxB24h+MVTP+difr
zSA95oeNH51GGjzUlzbRjgnZel0K5kcfM5OhKwJxMFc+XzRlIOi9aZrSnfN9d56wPymlMlHqm9cn
zm9jCLvKC9zKZj1MFi+FkIl5Q49h5oma7hrmrvv1zZuF2AL9W9R0LPumqVuJ2DH7GTuKbHHnizaP
4gMP8ZttyCjjQ4UD7KjK7CBtrmcW0JfzqkpnlFQDv+1m5qMV693D63P5fU1cH23U1fAM4IFU9Iot
fiHws1pPNATUy8Ee5i9FapU1ot1NP3ytgNBlT6qdN4dV1oxTGENvFHMkcxvVN6fTkSUnMq/iaDBW
9b8NdJrfBxnY27Oedt4cWkHdl0fbKsc+BNcfOKgOZpWIAPYXe8/W7eXLTNgIqtUNq3r7BEuEqBrb
YyZDZ2HchnGB/S8+yviYDoVsdlXa71wZKlMChK4UldAv3XyfWNRB6tTpWTqLqx8FombdY6Annf/g
xoNhXKYZ5ezzZNgieEE5r06e+IUVFRiZUd1HGbeuwSQ7WhdZKwa8VejEq0wQSNTmr6bwhBb5qxXX
7zLRm+P7sYjnPOoHfdH/zNyqip9cu2tmpAUQ+X+ZxyaY3txSUoJ/5EcULg1a7JtL31l72emDXpyL
tiKPHtfsVAdJ+X6gjHZ8fRfeBtI8mhCVKHiDpCawuV5LfE6QdMn78jwG9gLrS5bHvvd1MATsnriR
b7auAbUPMQP0H/UciHubs+W3QaHHpizPU9z31UE6cekfRqwrPptm7ug78dRvQ4XrMwbbE9F4ANJ4
EiMjfz29mIYjHQqGqzDBGOtQis4S331Aet5BFBS66xBt68CDcGMjARYO+eAk0ezofvsRy3ZQDrkh
sp9W7yJeS6d+cE9FnhjWJV061GOwywjqlyDLzeXQJp75Dz60cQWl2qnh3CeWlh7dkVrtH6VJMnbS
LAkvY0lJ7d879RT8Q72py0OT3xOcpVj14aFEwXna+cY35wVdBXpeCprIQwvv9XoRIJnW+drU+Xla
RjtcPS0/FEG5hxS8BdSB9GK/UpZRbF76r9fDDO0oC8uG8tbjj3JcewPhZKd2TnkfV+GUpGaI2Q1+
SLWDAA/dxYdhldkOHOZ2qlB78YP+DYWhxLD5DenQ1IS3QPMRYzCfjDkevhhpOnx5/dDc3HeU1ZCY
UghF8hvoxNczFQGyDohV9MiCxu1h9dc2yqvYfHD0dK9zcmdCMDN52UEqKmfWTXbTNNaA9YXbn9vS
/Dk6hY2ECx4xr89H/SFXp4T5kHVSioaJrQps1/MpqrT1Eyn7M0ehsI+t5IgeYjtzrIPWDbPzpFM5
cI8zpY5ftPiKNRwGS9t7RdS32f4KtE0YHn4aM93ceghqDZ3nIrdddU3z3smm/GHJq/kBW0YH0K7w
kod68ct/itnVd4BGN7cgWarS5YNqAKiJRsT1AqzUUO0eY7ZznIpvU2GLD7EYXpzOt571PC13biV1
3jYTVR7fvJhkYcpu/no09ExjW8uy8aw1vfsY6xa08zZv0NTPmioeonWuJ/Ll3pd79+HtPKFxqj47
WnpgiLcSUWjnOVgYIYBS9Sh0Ps1ewXQ700hPUze15XMfN123c/vcflbGVO0QImKFg9selgpntzGP
l/MgJ6KWsp41/V3d43GVHQa984d3UzyuzYe2TYuXphnkenp9d9+eVuIEMnbiNkSxKJ5dL7dS7DDm
xVU6RIbzrSgD/cnWJbQr3O12Hu7b04qUOlct2stEqbR5r4fiZjTbJEYOqDSz+ast8vXDCnRoJ5m5
s6Kq2AEoFMovlLXNhOhhab1ecou6a+FoESJf+hhqHiyWY91Ma3/GOsqLP/UkiVOoU2mtdm7Z221E
4AWSmB0MERBhm+tpCmHYQ9nAWIVLqqlCSOEOUZO4VfYOAhEinT2koT0Oxu1nVEkGqQ2ismhVbIPM
AOVA8LaDPCfF1BwSMQdhoAMLhO/x8tYNw+1DERzWE1ZAN871iVwEKiwGFNLMcR8RhRiOVmckD0a7
2DvZ7+1VgFcmrTs2KCeSbPt6JcG52XWxdsbZK50YnS5hDpBZVvMzoWH22TKm+v2sGenOkbyzlJxD
pFWh4IOp2KK/HDSQVjkCGg3mwX9E/CNewyXr+k9pg37i64t5u1lBK7Gcyq6Vq2575XhKBK3sHPMs
Kwrp+EQYKWl+igbxqVPu4lGSFkJ8cI1q/pHMjbHXQbwzVzITxZH/v9DEzZH0YrOAvKsnZ1tZfNkr
nXg8hJanGkPInXMJuJfPdX2z/64zKLNJMmNijOvPaUzjWstkqc5QkKb6Q6NNuQiTwUmlEbojCmzP
ST/J/JAYxjA8cV3qXmQOqa39UdZZnnztBBTUsw164Os0IEjYRrMrdbTMZrvOh8PoxzI7eoHSqs2C
fCpf3Nil7zqV4VCToKbsohfSyj5SwW4kl8T2QmFrxQl9jOq54HH3T8XSDV9AQWhR4SIVXE3Jn76d
TmGRIfyAtbdXGki4owgR2lMnoqZ0yjEcir5qomp2vcPgrr+6wmne0cr0io+GnRkWplNT/r4eveUx
cEr7aRidOD/ErX7ytEAOR2zycljmchwCIHjI4YZuH1Ot1VvLyDt+fO9/7Mt26qMq6JI5DS0QuH40
aIH37GDeCWVnXC+VZc5rJMSq/duPE3F6Ajn5p/Imj6MlM4L3tT+eshlUElLwXegLo/zSjxb5nS8n
aUUeD2qYyC59sJCZFBH5rO+GyJv9rGPDCkcTQd7YnZ2jT8i4hLKt9RU4Gs4ba2xJEE5Oe8i8hGPi
o2QUxrG7RDOuICIaG/dkrSXakXatH3yeUS2CBAfUvM7xqf1b8D/8tNcOo86hXws7FIFZ1JGVp2l+
LHoxiGcfHas5QkCxbcOpkIH3WJojpHK3ip3xIUtk1R+sAjmSI64difFIlSn+butL2h/4OIITXAux
8FNTKaswHVCEiAZb18YnYST1etLXSg47t9fN2QJiCSeIEiiqgxBhNw+RFM7SYvYIM2HwU1pP4A6+
mPmQ2+Hs6cPX1y+Sm7eV9xSSFRhZGzUb7pLrsxWkrWHOtrDPGlXLo5OLb2Vd7Smx30TCUGMg+FFD
pg2DNtEmBk3cNdf5Jj73cYZuo0VpJomkLQemJEv/k776TRz59tTzrVutqD9qdaunOwHizfuqfgVm
q/wAIGI3PP7GbyyN5qV/XmyfDnei0/ML+uGd0+a4lQe4TL6+tLffkQAX1UgDNyQqazdWJrMYkZAV
aLcZAwqhXrJkf6d1HLQHCu3dp9cHu/2OgJxVFYB+sxKc2VzIejd2ekoF5zyZdRF50MsOS93s4alv
RgHurhRelUML+OYtuZFaspMkXBjnoclxvLS7ZEgB88d1sPOtbtYOEQQyQbi8HiOSJ1xvS6sppziu
GuesYcblRqVdJC/TZPX/jM6S7YDf74wFnpmHTEGxUJ5Q//4/nfPVaaZ0ynwLy56hkxGCaIP7tOal
aRxw8tzVYvn9Ka6eMyBSlDrQ9iOaJVzYnAZtVnWjSlBSTNpJUFKcgjjUi0rMH4I4xfJ0zavgMxCT
LHs0O5OatyP9anp2KmcaDz2eFe67JiFme5ZYQ2Y7K38TO/Hr6PdhNKCyVhbmejX8Pil6Hn54FBSD
jzg1pe/6Xl9A9mkNBZ/Fa99VPWytnWT55nCqvJ8NrPBIIGy2WmkLvbMEBy/3vC6p91D1QTl/T5au
9B5EG0/NkVxevrWnDqWCvI2CILCr283cFVk85CJpuGenIj4Vtoep2CD9eeceuInVwNXQSWVnoU0B
cWmzosKuU3+K8/Vc1UZ8zODeh/k8/QraIvjqWStiBk1sf0rqea9XeHtalW4rpWP2Nr/gd2npPxvb
yosCnm6rnafRds/DOOfPAFffXHukUgNtFjQxwkIg9DbRmXAyvzfiHKQ+fi/sY2d88UQXv5fBrhXP
7d7EwBHLbEgBin2zRYIGlRjG2usCEsGi/CyE5z+k9eifOn8eDt6ox/+4xZ4uxe3G/O1uwYejl6Y0
w67PgxjHrF3pEAFgTq33ZEsl5miz4ZUHf1i19SHV+ip4646hukpTHKyHSu7ZOddj1jQratuZg7Nj
GO23US7eo5X1VQT8Bm9mNynLx64oi7/aejR2go87e4ahaQMpnXlEBDebtepmCrGTHZzjIjaPeENb
x6BYrP9lFDpqVPtYUYjX1xOEkJUN+uAE54rCdThrsR0O6NLsLOPtxY6dHq8VvSZVFfc3vbRFn8YC
FebgvJhxEyE45R/6du4vbkON/I3PL1+MAUhPqI7yj5td4rVLMEkXSO9Q5cZf1Bbbd3Vdpf++PsrN
TcIoKLVyNYNKBZ2s4qz/HGgvbZpRBmr/UwOXPz2cPD5Ycqjnn+Wa+kOkecS/JxtdETQPNaP6+frw
9/YG9yzHQEVSXC3Xw69tI/RGJAEPZZxFQ4VZiS7FsvMA3QSLTJIrBW4HY0BDVr/iP5Ms11bO6JT4
5xJ9DPvgpt4Adq6QqQhFqQd5mOGK9ZfVjp2kVwnTEZRAMe+hbO78ClApNqEbVXeUODZHkBgcsiJp
1nkQk+8cTbHUH4QuVz1M7Tm4WINIg7DMTSkPKISn5je7SrEifvOCK2lemqWUhPDW3PRZDK3hdhBD
cA7WrD7acYyyWFCPO6PcueG42oiyKHpBSdvWqbXYm1uz9zmM/lSHeJj/aGIjCw2r+WGs3tsfenpw
wN+5MlWbcRuorlls5itqonDkJv09dI7kEZDu+N7qMVPz7HiPqHnnElClfmJV1XyG3Hi9ndoiSSm7
5fF5wvgOKQLISfmcBaHXu3KngPd7pa4jO0DBBMYwQ/CcBN56PVay6KiK4NZ5GRZfDoeCN1PJ3eCH
GiZFbX1avCIuTy7Ctv9ODXIEH9wg9bNQG9BKLVNzmqLUQtf/MBlzO31r6mLoXnRZEGmnKORWYd36
q3fQkyBxPrQs7/LBaHCqf5C2t/wkrHOqh2qqRX6YEP/QL6Ia/eZQrDEtugVPcXEQLqYTj9XUoWNt
zQOmEObEWQ6nrh/fz6OW2JHhydwIi0Ak+Udb1B64GKd3s4eWdsYSGTAxxsMEZtI/lFVs2cd5WOq/
Sw8N/weZ9NbEIbWnJgo0w/k+4TJdh3Mw2t1Bh4kC8k5r8u5xtVzZhF3gJgIleXU5G4Vc1ue59pDl
9Vois509fntzkn0CYFL5kaIobGqrU68LoOhQq/xEv8zeZEbuUFoUeQyU13P0Zj4qYM47mth7hu53
YpbfxEnuTbILoA/Xe4JgF5Boy+mCcr0e0d6Ya1qTevFOiEwcC9+SH4248JOdePrOXQ2OgaYLtBlV
M9ts+2JGHHNOR+2s90HWv+g4mrAJZ1OrdqLo25UFssXFQV7vqIbwZmWh/s2p0U/JJfXj7nPVTXF2
cOZxLR/HPvaLNDTpWY6hU/ud92nyIQvulELvzJS0FxoSsuK0t7ZULFwnvcnrEtiHQuQvzarbR6uZ
3J0q5L1RYGwq6XJ1mWz5Tkvh4rfKUT7Pq50cs3TJItse3txUQXuD3J16DLEXXYhNxBIEHQnLAKlx
mPp6Dk2vlI/o7CxJpHX1np3c7c7kCWc+iJxCIQNzd70zcWC0566pksuQLOIyYdN0mBb2ZFlZ6RMF
qOY77lp7jrK36whXDE1K2ubESTeyAL1cgrKZ/ORikE9GwdgnBGbdm9G4in+NjCKVLaXps8X8FnQY
+il1k0vWJ8aTXfnDHwG9jTA1Z8qurz/Sd5aRiIxmMgRzihVb4UYKzwlIIyu52IWMGnf8G20U/Fma
8cmlinXwtZ0Dd/ugMTeaNoA/lXTJVqMv80sjjeMivQSzrydhUmZlRJfQfgk6wujX53YbGvCU0TVW
1kxULLa7PikaTXbY316c0aOFIpfvKEr9il19CmFh7Tkj/YaTXr+fVL6wVgNGTV5Oa+N6Ry4eskht
H2vn2e+MPBIqbT67zpToPBaZpv+Ii4mbE43vtIgS4EpIRgMqax4mJKH0cEhLw34wCscZjyM9lx/I
E9OYGGezQcWpGX0tcu21aX+9vkh3PogSceL30nUi/91ctS5q6541dC6i8ijL02H/lQOees7Mcif+
vr1qqRjBVeA2R6OK4sz18qwBz+MUFO55BLIACZK+0meChGWOUs23PmDlIM5L1bkfOzsd/n59knfO
LXK+YCWQfP5duLoe27erwl1mhAbIfbNTPrp6SNUv2Nlvd5YSwRA2HK0eUDVbYJGkvzl1MKTPWea5
76pVp2kBA3v+Dt0k/vb2GbGKEBdJZhTe8npG3VKaBAWuR8VprY9JXQ/PreXv3ej31g2hC4SQGYIq
zGZLd/lSd/WS+udW0KtpASEQbth74c2dc0pJlkY8vnBKwW8zl8EC+zWgdI/DzPyn1slPS6uEFskd
QqtDTPPtK8c+5GLgmiVP2zz5ad7mjkwm/4xxr/8omtw6tpqzh3C4txcQCYE9Rd8fnZXNKO1kVmhj
djQNHG/5Y6VL5JPwhjOyEP++Pp9bjBUIK5SgQDH/5lRsXTiDak7cRjP9s43HRRsi/lOXh8AX41Pt
eCI5WH0xf28m8syQwD9vAKGNQxbpLvJYx9d/y739ws/A3U/lv2Byr3fl3Pj1WArpn1NNM8j2kjWy
3cZ/fH2Ue2vLu083hupngHzC9ShDn3rwbVwmPOVTqLnz+FDGtQg9Oe/lX/e2JtBwclilNkDn/3qo
PLaWtrVoTICJ7P+ofH08m5MtviFsaYZ+YwafXp/anedYuamSNthEN5y56/GEuc5OWbYBbiKjnBUF
o3tspAGSIm3GLzRnqygV7ZsF+JVcA7mzUiGgQ7JFyGWD0RjLosRR/Bx5o1ho7+amao6+2yX/w72l
muC0Kkho0B6+nuAMMzNOY06fnGiXJsboRYNs9xzo7u1DejAAZvERUaXP61G6LElnp2cfGsswP2t1
kR6h4e9Fg/c2hxK1U+cO3tS2FZKge5u01cLtOLHb5zqbPmZpU79bPL1+TJK6/ef1zXFv35MXK9GL
gDrdVvStNbuA3JeDnhNcPa6J4XxddYQR3dS2Tq8P9fs7bIIZqkcgGn/3AJni9QqmPhJKsdSDs+Us
GMXxc8qPIhgtI5Rytseo8jxRve/7xkhDX7PQSTS7Tmph0mj5R9T9rJdxcmvjeS2K8mvg5OVLYjvr
9xYJlu913KwfYa0kP3J7zPWoGbRvlELNUxXngA6GYG4f5rhzlkd7bMvq2OIFje5+UUrvyFkwvtul
P+qHwc9HHHeyitqaUVT2Dv7vN+ltuwQK60PPAylG7tfrJfASmJsiJp0xy9QPurAsF12EeW8B+EUs
w6HKRMtySX76Zulaf6bYoPsHq3FsSJQZYIezjiZszRsGUOPzXM5uF2FkljzCy2gxP+pr2Z7iYcjj
p1ofh/SjXWrlv69/xtsdo1g00BSBZhHeb7VterjK3UCT6NJabvZ1zuw49AspL/gtjTuX8p3wDuUJ
mF2q/q7EB65Xy0y9GhQ0l/JiVhIwg5kYCErOy2PfrE0RttnsP4llnY6G2cRvrxdYFJa5oME0U3Lc
sq909LFkSxX77DcwXYIc4QEC7LfHKcQntG8ARxHGgrS7nmJROBCTFpjmS7FIanDUmsFimGKsDnmd
tQSuonx7K5kYAoEsJJ7Ao940jTyv6mW9JDAZB4pL7lBnD3nTaeHSYnH2+ma5vc5AaHONAXQAta1v
yTs63uyVjnvzJadZBNh/HY5gNMWT3yzWoSnKZeeA3V7SAF4BZuuMinnhFhiVJLEdDKtaznKZjill
1QN2bnshyZ1Z0WtAgI6uMHWe7UdrjFUv1iYtL06RrTh02g9rSYFuqeKT5i/eTnB5bzRgdEqAlGsD
aaLrLTITJzeB2YDNMApx6PQ+P5m1gQC80f3pVk5/ev2T/abLXt9RqEFDKYGyq6oFW0XLYiHZ6rK5
uljWaOYPlCZAVmkQ+IbH2Par/FIOTdM+Lza8hXCR0A8O8+oEdpTquf0TD2bfP856M5RHV/Ygi7x+
7d/P8DBAHxf5/FejW01P3bTKPCqh1VL9tRIo9Ad/FsNPu6VajBqB8L46Bi/ToVqaIPsjBRQjPxLE
rP0BTkyhH80COa9joyXis+hdowu7eTX7sFq4nSKrW+SvhI0+hXIa/Y8uqFUcJs1u+ipsG76zQ+qW
P7gNPOHDzvLxNTarR5ZG1kGkroxcN4/coqWmtHHbvtDBSCPDktOhaip5fH2Ue5ewAuaq7jJ1ga2U
mQG0pRVOV18SzXG+mtriv8Rz3Hwf7ezNrHQ6BDRd+Ys6HzGJOnL/6T6ZwcKl1In6oiemE6JvkB+d
Ud+TfLk7IUIC+qv0JG5k+zJPBCUwzfqyIpN/QqozO9YgCk+V2E0o7g0FwVWREJDOIau4npCmuRnq
T319SbNYPmh4iiAQ2xUPLSSMnc905zoiCVX9KoVNB05zPVRaB5WWalZ9QaRVnHrXj082ReCdLXd3
Qv8ZZdMEpd7c5E211BcNvfO/xAyEZpg842Ex13znfr03FHU9BbClunPjljJk9aCj/s1mGMbP+Ebi
3zcmabQs055B072l+2+YsQnqi6WYgRgSZiSJWZzBIWRRGWjB8+vn6O4o7Gv4l6R+N0SFxEr1TsMj
/mJhlB2Sa+qRq2X+w9tHYQDAb7TBEDbaxDHdNOXuZFrNpSzd+KjhT3Tsx3rPnfLOt4HRwjSIVSj+
b7uWlAzSrKuN+lLRagppiM+Pld9/7mKtfHODAQkZQKvgFunwkxJttrVBfWgUPoe1XqaMBqmRPCWF
8Hc+zv0J/b9hNlsgTv3Rdwa9vkxu+cvIPfORJGAO0e7ac4i8NxJ4CKpesDwtxGWvJ4TWYdOvQqsv
ucj8ExSldoxyK3E+AjHM/Z33/M5gECBJ8rjp2OFbmzNgX1le9m57Mf1yesgyZFSatit/tJ23JxGm
QoPNY0THHlEr9Rix+9T2/8/d7Q1JkAdd2l2UFAdqw4vxYRxX99ythRGZVeZcSr+39wKIO4MqbW+l
jWpSZt/EK03TeYk/jd0FW2BtOo1uEotDOgTTl9dP1S0gAR81KjUKPv27JHY9uZKsyOxXtybzWD4u
Q4fYpv6zaBuolPlz3lhZmKzrFyy7X14f986doapjCo2EVgJkn+tx/UFblzwemgtVq+pbt4rsI747
9XFnFHUpXH874gjwM8jIKYzcFuqQuXIuU070JVuz0fxs1tJNotbmoqe2WLf9g6/Hufg0t1ZqvxMO
8MBwtKdkjALemuWCh3GevjclTYznsTKX4F09JVP/KTFF1ryTMVJkoVxkOqDOL6YX4IDd30GQ58lz
Y8ukOrsUab0HS+Ahj32o0xLGJHzyY9ABwASuBwXqrIPENiJ9HkiLZqHHf6azXbmh7q/JP9604JVk
tFPTfZm9Vn4ynaqcTrK0tc8lpSrMZoc8+zfo2nQ6uHFufjfacU4PvTe7YiePvD1xLCUYJAyMFJZy
20XRkOelM1w2l7WENu4Jd4yEA7ehKOxm53Dfbo7roTYnLi1lP2Z21lxSyyuOGJ2Pxw5675uPGKNQ
1FZoLl7hbSWlWxYEE4OOHDxOtAcjt6yoxR3mfxiFqjYvF5xmPC3d640ubJFmGL11XBKr9B4nK11a
lCVWN99ZNPUHbbc61556VEhIyYavB1rYarHTs9XjojOi3l+GQ7fMuMHbWi+ecCeWxs7purcjuIEV
c5fSMk2C6xEHv8ymkaT3Yqej/8vx8u7FasZGDx1aETvL+LvfeTM90Ka47BAK3rA+vSAtLG3sO/QC
Ogf7PqcY2k+L36brifSp/y6MWLRf/RWlKSpSrlEfhtFelwcn9rNvXVa1eggPWa8Pft3lAQQBVyJf
LPv0Rwn9Ioj8jrc3gpxhWjRXA2eKilGW81fXnkovHKfR8U+phFcQirFeg89c3MX6YCPXakaJSEYI
xdTE1tD2M8d+GBO3F2HDJSoOODRLLUpaw1tDrP7M5lBjQJb4oU+FQjzp3iKLg1mnefHmpx8CJaxD
hJbAvNGGuP4+LIJyLJJ8nyxrjxQptWMR5EXIQ7cngnBn89H1V0AYkl0a8ZsYvYGD446t3V36FY+P
cphQhR6sic6U1B9kmbwdXI/iAtLyKG8py9+tpJiXmCm9w6W7OHld/CURFhNhm7Q9jWst0/awyHfu
I6amlKERYlIdxOuFzFAOctuM0XRdDhHEsTzy0tjYKfPcxhnMyQMcC7ZUYSc2VayAQktfEEpfFpo1
n9mkzUshuvnALVWEs5XId30alP+8/kLeOcMqz/YAavwujmzeYWuWhZFlDOqUixlOeik4A/4vu5rl
4X8YiW1IPMMmQa7lehHroFviRvjdJRlX4HjoWHTOh6zCIOloZzwtO5v/3jcjwOB7oYdOsXwTQFGv
ynMdLZ+L1Of4aGGC9MEI5J5B5L1vRgNKOXUr/tm20xDkdh47Vdtfgk6Xzt8O1LQ5LIcMt9C89Zvg
gtW37R81IrA9EMVt5AbAkPiJ3Q8ZiCz8ej0LQ+I4O3v9ZTKn+s+C93lJQg2eoRZqSWMUYVoPI8JG
eV7I0Eo8rQ+zwkrdnWfn3gaC6EBEQHtKiRJc/4zeNJp0Gsr+4hiNfWp7u/kUz3b3wZFZ//T6Drr3
SWmwkPpR31BuQtdDjRli89jA9JeuCKb4IXFS0z0tMQoEx9cHunebYdSokAmKVrztY/bCQFzccfiq
kDefk1IbwYV0U/ccmKt8cYFb7oBv7gyIDhrtWXX6VUP/emauJiXkmKG75N4EyMfK/grSugj9pMjA
KO+Bzu58Mi5pKsk02Znftp7sxMkM5IJ3odGs7lNadOKYDYP/SdjLXtB455Op94BmnxLdBCF5PbE2
x4TLnLleQA4CbC70MlzqyX7790IckecH1AVB1rb/VpWZMdNX5PXhFf9CrUPSAcoa870zL+4fyLLt
0dtveyrUvv7fgNvuswQTgWKT213GxiiJRdJPTVl+kYC5QVS/A7v1bxc4Ox3oe0tJKkMmQ9eBIHzz
mousZgk9j0lKzeijdZVBFSGtZLy9BMJlooBuIIKohGxvTsOKs3ok/7n0AbTUuB21MO6MOprXbq/O
e+f6ZCgwgvCz4FNszaW0bNX6eKn6i2gteum+Pq+XIC6yp6pdi+c1N8djpcd7EJB7o5J5UqsAPgM1
bLMpvdjx4nxJh0u9esmjKAbjlNjzeBKmLS72NHSP7lztRSz3B6WDQ98PRc9tuWeuiiSwy7i/1HQ4
nvpOTqEpYlsp2/WHrObdLZvdztGt6TXriq45gBpuTaokm0fCWK0ciFkzXCbZdf0p1or2yWepP6E3
DnLXbYYaAYqyPvS6VYCp9t3iAiEJL7bMgW/++rV6594BPGHA8oCfqGCa15dBnsAd4cnmx9QuQI1u
OYyAjKMEy9gdWO2dxUbTD7ELWGpwnbdvYzzJsp8RvLvMw1z+zCw9+RMrxvYZln7+MbC0niCkSR5e
n96dA0rfjA4r4sycna0kjt1NRBp2M140WxbvZV17z/DJ651RfufZ14kQZQQkZ1XFBtXe7dzMYMaI
02YV3a7tj9VilIjj9y5iDTiP4sWaw1ov5aEssvGZBuV6qMZyPZhlLU5jJVALQ4S1etuXhViOf4Jq
MKtWNuXMTfg/SHd289ETZ92nsmLFbf2UyyA9O7N8I/tQDQXwnGxdOQ3zt81QWZsBUO2z5YwspBaa
gZGE/Nfu6U3f8vcoii1PCMA6I+t2vVVLbKwtb+mWs26VepQ6en8i9Fl3Iv4tkoFhlDAerBUuIpqT
29IiFIVi7LNMnq2BKvClDNq0f5j71eMupE0Ayt0YhuaxtWurOrrYlf7MtMGdMMOZBFoVtPB+uWUu
60+1lcq0CsdsdH8U8Hmto2XX3gXHVqM5FpA0+uOQ6N4brWXU72cGsMfog2NZsi2h0E/1jXZ11nO9
uFT+4WIk/AYBKquyyp2N/9t65z8bXw3GmQa6x7PEzt8q4QZUQm19zK1z6xrwxaiQ9cgHr+iQsA/o
87voxg1l/phTNDPD0qA+fMISTO8iw8wbccBFyPk18BiNf8xV62YfEr2YioPd1SmyqVoiH4J1nbyw
MDTxMppzV5B2lW5vhtXY+tZxyMa+eJkMqXUH2xGjcbJS5EoYe82bnclurkraXDr6OVgQKa0vUPub
5kAbu5SYsae6TJOPlIQQYzh6y49BmmIndrozkuqqILdHBYeWh/r3/6luVyPUe78yhwulo44XWP/T
7npaRYl2eP1IefxBm88HF15VHKi5wTXcPEUujN68LQv7bAWIu8DnyceD1PQkKs3Y+TRZWfV34/Rv
dHlRm+b/cHZezXEjabr+Kxtzj1l4s7EzF0AZklVFUaL8DUJSU/AmYTPx688Dzpw9zSoG6/ROxLST
xASQ7jOvQdJ6hVFbvB6Z4MvXm0c0UrTWtA5kYIYb2qAj9wusvyq0+6uknLMb4HkwOgQQ7WFyUCRd
P8GfvqVj9X1Q5It9QDLM4lROlw1E6u5K4+gsWWCU1WODG4B9RyZ0/krw9U3hZZ59UEhj3tpTmjxa
pe2fnMxYbrD/na/wz14bD0DnSuZji7MYX75VVgYSlQ9EE7IsdkNgS82d4Wb5rTUm4A3q7ppg31lw
/fx+Pg0XHESoWUHoezlePAR9g06Uc+CJ0m8ovc27lnbVbQNRMWxQ57mnP7/sepTrr1xj5+HSv4bG
nuWZdgT08mwC+8b0IbniISi0rAvZlul+iOVTj1LX7Zyl1bEznGzTkpLtiziocbkM8HtQfPe398rF
plylwtZ+d0Dyifv82aodamjYHTVE6NKlu6PwIKMY3slGa5trLeKzMsLzK69Kb4g+rWJd50n11Ad6
s4jEOXREbGFVNvomq5p6U82NfmN242EcGVgNFe5/aZNcqdK8Mte0P+HsgJWBAXBur1nBeymdwcSH
slncSGTmtGcL8WGdfEAIqE238NiRXSpGdeXcO0dnry/+YuizZTa2Xe9qInUPnRDzdjAUkiOF7ryz
zdbbLSDso5hpv5vmeox6MSZ7O/mLQKvnR+CMXzW34D1fEHFt2L5F6+fuIcsrdycMY4zSXlzV+lwv
i5cnL80vyOrcJogl0O0721AE9A0ap/pBGK70dlMXU2QYBDaI2ylL9Sb0EPhsQ7PPjHd2Lya5mQY6
Z1EXeNUQLS5GZ1dy2ctph0BFTwQFcbJZ85zRWppIfw6lpR/6tD0sXK3yzuq9E/Ezvt2ec5+jl3El
1ro8mylEsM7X7wzw4vz6AWOtEOe0+QiVU241PTVCjAzllRPkcjdxRBKgrnBLehTndemlKAWtvdg6
qNGZo7Edp9seLO+mLuNk1wCIRud+aX+gU0VBPp2uKdS98pLr/brimSzCyvN8WqiF0lVW2YfGaBw0
j4Ls6AFouLJ1Xh2FRjjnDim0f44PrA2n6kpttg/E3fodX734mCeFd8UR6RnXc7ZsadARAXHPUaI+
ryy2uAkjqdd6B70JyukgssJIkEATwNrwZGz7+t7U2t45Idw4JCeVu4EM7bROnvzFy+OHvm1HnZMr
twvIeV6PxkEaocHVPNUKR7EbDRqh7oRVF3sfUzDAKkIIOPua6T6ad8JxBBhSrah070EYZT+HmaLw
FKGUkf/SrXQyb21vHBAs0BpX/kUhWQ4Gzn0OKL7fc3pwdjY5KfA6meT2QQq/vhfom8Ol9opvb98y
lxEZNxgdGxopKH6wEV+eC5RS7RbZAftQJ7F8rIpleEz8Abr8JKwtjedp12nVtHl70Fe2Pp4PK76U
zIrj/WxQ20y83lzwzm2Nob0x3UrDzNCybogrbHzkgmzbBX4epYMorklAvLJu6YxyodIRoyZ5frub
ZZNhyoPjH9Zk0wblMGdTjNU1wdjXR+E+Q8CZ4v75QaMPrFOw6N5BTqrc0pmy7/Bfu1aifuasne0O
iknEtpTdV6bZWYaQGR2WCCkMsByJQVxhNPCYs4E7k+z6nXDz4ttS6NaDnPXsMWBqf3DXpZup66cf
SGirh7dn9ZWltKbK1OYpzlNXPs+XRYn1W69hXAlk9Y6uyKkv8BLyIZGmYyzvA83Kd28PeRkjUc9a
WZ2wLqA0nQcuSZK0DhRtdNBqLT4NY2Bvs9nub2pb6ldO9cspZTZJj5hNKqIoLr3cKNnoJIJYUDuU
IB7cUI1ea24qz83NK6H95TsxnS54GKhNXJAX5To/ljTHeu2gdVJ+q8j1i9ATnfkpnoNruqKXG3Fd
OlwUa+eKQtLZRqRHp9fB4jNWnNdepJeTXYdV4TdiAxAq7UPd7rI+QrRHWQjq5+ZfNJ/ikHPAvpEI
8nfQ++dBQNAsS58YdXLEbtoPWyrqGynF17+6ShgErVaSaLplFEJfTl2aVcNgIzF59PrWDSvbGz5C
B12iekzdK02c1yYP8MUzOJHD+5yWYhjMWYN3wbFpKvOmw+phJ4bKuWvSxLiy3V4dCjdfoieMHEgD
X76VBYGRlGiA7j7W77vMbm8oJX9avFJcKaRernzkakBGr64hAJPOr4g2GPI06YPkOPS6dhr0qfph
pHa9eXuSLk8P7jrgZ2gdPYv0nE3SGGeyQE+0OnqVv9rMjvXXbujFzzZw+nvZJ8ODQCHwynRdvtp6
y3JcrZJUKIydtdsrhUtY4WbAFX2wTDCG+EdYdt7Pt9/tlWGgXLK9iPB5yfMOmITnwM09tJjO9fQ1
Sju7H7mS9399FNCC3AfsI+L89Qv/qfKQEuLksQAdE5fjELVAMaOyMq6RKC6WHcEzQRE49lUNHdjm
y1HQkF0JPVp/NIspjkqXuzMxygJhjr+KXH42gQAdvRa/Vu7++eEADq5rCwB5h2EahkdrcdrvU2v9
RWDH8yiE6zaxOivggkZN7jspMn5U2JJsfqwXlGGXzB2uRLIXSwDwCMgsfDRQuCIsWD/rnyanJ6Dh
HEKrZZBGs5naNNkEy1UFpMvJIZGm7sT/6G2BV305So0gSqAEVCtkoyxjmy1usQ+qwJo3ZotbyNvr
7bXB6JzRy0EIcIUwvxzMtfFU6K04OGTzkrq3tW9KKql1peLQhJl75RC/qECtTpvrLUFRiPvi/P5t
taVtFGCGg2MLN3TLvggbJ91qsvqaqvqasOJro2G4RwbFnqXberaX5KQhuZ0s8QEki/ldthIzz6LV
bgcyuyR0Eucvtq9ZhSu3nto29Q9aGueJjj6OeqAB4TxaIJo2ouyG7ejUqkePeWjrPfHkX5TjW0dc
/bsAasFCoJp+VhHIysQZZny28ducnCdUP7SHjjrw49uL5HLdr3sK3jLnLGSo52rbn9Z9CdvWoBUl
jig6mR+DNhZfoBeJm//NKIRmnBQrneLsXWpISGheATEIYNtvcaWmQCfma5ppF1cU9WEmZ62frIKb
5xU57MHwQnCH8RjUi/eu0DOxnfAxuLNyjJ4Kd1bbsjX+IsCSaSILpDlO9IKiBMyHl7ustDtHQyd6
PCJWV+2Mpsg3ejciGA1zYPP2V1yjvRfpxNlQZ0f76NDy6ugJH83KXx4tN7c3Kl3R34aVbbJSFg+B
SsvbQivm7dsjX2YybLK1p0NKSG5GDfLlWyL156DdbY5HOfXpbZGCrrPdstmMfoG7T4z299QvYdPH
3l702oTgOXygHr4vmMmw9PvqygNdnm0EjHSz6DYZ0BnOZTL5CO3SyXE+Gj5uKmA3tXde5tdbiYT1
lXj/lVUFzg8I8trPXTvjL18dEVVhDXYqj1Ofl3u4km5YDtMcGrIr8blq1HYSqXVlw7w6KO7tK1Md
A/dzagG9hbnUEN05Yo5Z3yXAxHZFa09HCv3iwUO6/Gfu59f6MBeFMRPYA3LI3BnU/S6AQCQySdU1
xXR0U73K3+WidkJEy57i1eRrQfM8KtHzDkcAQ8Z+cryrIq+vzCrB5ercgMzWWld/+amdJpv6dkhm
dOficSc9lW3ElJDljIm8vbKi1315tpkoaq5qVN5KST4nEU0BtQWprBnjqaSvwzrpPCdMxqx8bxSr
uo2Vy/hHzVsu4WiYqbYpBxs5/2USVJjiLk+cK7v7tZdfOwrMAVwj2n0vX74daXIjOYILX4X9n+dM
QTTM2j7Qq25/5d3XsPn83VnKCHoSVfP3s93srkYm7pjJYyxa6dAhad/n5Tez9B3Itm0uv3p8cPgS
GWbD4YRxSehg53WlZWW89sIWOoiEJ9iPIIr98oV1OLZNNbGxzKkHQ1cEwbht3TQ4OWblHLPE+N5a
JkpTWSOzr3khblPd/+gmdlqEhd/vArOyozZB5WCfCXQNr0RPr2wGGC9MA+Je7IXzpHRU8PGdQpdc
jKPp3DmUiZ1IUA/3wtJRixlmTvfRFLGZbmxkirKQ+nyirrReXnsI7kwCnFWAgLrNy0+UYcQXTNog
j9xCndy4PnKOlSviWyOnFeMHxRiJRP/deV35ffYHNFPfXimXYRbRsE0jkxOfk+g8ZUFguRN6yTGU
jS1dzFLemxhxRhXR6o1oxZW3feV+Yx2wFkj2aKydm9FXLWYPXp6rY1el/a0u4pbcRUDNCG2V3Pt6
1YYIw/fHltjvWtp0LkC23uOoPMBZxASRouc5XDDO8jTu0lodqYtWux69AroqPjYuudY+aDECmNbg
YKEhhC18BBK65jHQe5xA8mDszU2Dg+HRWuZ+n5TjvDU790fdLE1k1e21iGPdF2e7919YHiKdZ6b8
y0Xha3Nv4vgBCo+52Y1IaoRDbttXDolXlt4qOczssz9pzJ/FNVY7GW2TZuqI0V16r5kmQI06MbAW
WOztOBcKnTVHfJjGovtZetn45e2V92xrfvGWSOs5OOpAaToPfysPefSWOwfwyCj3y+wnW1NPNYQj
0OTtmnh8tJKg+JhwpEa+AzTPT7Q2TMvM3mVS8zae8qxQJY4R5UUvtz5F1Sub45U7GrI4QAITtUbU
FM8O7D5DLh/bH3XE/3M51LNaHmWARk+YWl1HK9KM+69laVxJVM+xZc8LlTNp1VUCYkMZ8uX0d2Ko
h2lS6jhrQRs5Y1eEUzrLdzznB9Yu5o9tU2+9Jg42trf6Xbf69FG0jrybqDOCOPeuaV+8sm/hCWLn
Dp5OB9F3Fpf2c6GpOEuXI80KWsL6PJEBBtqIdMOQy2IvOq/fWSUNktnXik9vL5TXZoGCCn0dl0Vy
QXmjRDp2Jrosx143pidlIUrtWcT7PUDcsC2D9FSWRfC/mQRqYahiIFgNpeBsd6CzVlr4gKmj7436
UfkGW33sha7vi9rUUVB2uD1CM810nOBKmX7S4HDWtwUKeg6i/0XXhyRd/ucG8/ivb3+QV85sIidE
NHg4UHHm2WygmRd7CFSoI1hWRDvyHMp6aKQefY6lS07SkkN/5a587USis0DIBibCoon9ckni7KrX
moOh0NLjpaHJ0v2wjEt1pc55ifzgiAbuvx7Oa3vqPOgfMt6tjoU6NiYV+E3s+8HWUAmxuDY3fX4b
eMJ8X4vW/u2CGfitIXSW7DqoRuA/RtO45ojy6k4ELOtyU0HMRdXm5WtLx0YfWeuWY2flrtxmre7a
YTujqRr1qC7t9IIZ9nGA/BXYVT4g8WDq32dPVid37BIkAbE2+TlnXqeufalXQivieIhQ5Ef89bzO
NASzpcXpsBzj2bI/N+hL6MCqnGU71TZxhGOo6hiMATol6D/9LOx2v6DCdZsFCSWvEe7ilwUpgRAV
MC/sERS4klI99y1eHu4QqNCUweQFlXbim5dfrtNlGRh1pR9N6qzj3RjE2uNE/S+5sYVNLYcefXFf
c44aYaYF2aMj6/qPptSck3Axku0GNX/EhzmQ25WizO/vB4jznWEfPA2FUSAyYzxeiU4uF/nLZ15/
/U+VElT+XbdrUp5ZofjSl4EVIYIY3L69ey9njlE8wi36rq/0P1WfrDjSWD9a4CzyY8H1OG/9urXK
d/rSWnn09nCXiT2XO0IAK1IXOCMaUC/fCoZekCcea1hbPLCU1tBZLddmhufM4he7YehO09DPD5qn
GoIhKoorDl2bH0t0ZRocxCQa4m8/0zrki8VBDE1OQo0NGh+nytnikHa55LFpLUfAIHMTTnVdbmeQ
MNiaUVQ4aF4zeVFn1YW+ASaSjR8NO21/vP0Ml8nJ+hC0n7lQVqjZefG0ky4nNpoMx6ZFjzScczy7
wsSqdkXqSEqbtjYdNccsydF8GRWIWd0ibOVvvZQSaD5o1Ec0VX6SKms3qUQh/e3nu1iMPB6eORBt
0Tn06dKdTVuOvmc8DfqxZN9WoZXmpRMi9mLJzdsDXdzt60DPomTQD6lYn60PX9eKJUNQ99jMZUmg
Uf1KpPyiddqTcJoNwOadq9e7t8e8hH3RxGJY6mrAB4nHz64wNy6xk4YLfVQGMPVoGLXxk9N0MUiR
KRYYdMqxe0fMq1WA3nIrD5fKcqtQwb3Ur7z/5aXDs9h8Z45SOr5gPV5+aWWlNU0apR87ewjEOy0l
gLozuEXvRV4nwa4i78s3o2vLeAuGrHVQ/QffQyg4gjtEF9j+8vbXeWXqiYjJVWj4rX2es/gvaUaz
hSliHHtrEIc40Mf3uaOCa9n5usvOdiGFJ+JvVhdL7VwF0hj7UTbEoUc1z+4f7lADr09rbWo3dZE4
VaSlSmR3Ot4GxkaQlcfRgjPG93QIVBDKUdHgCPPabDHt6KEqXWMzPHNxXjwfZVfqN5AryYJYJGfz
Qg1MIwqYilNeGaWzbWdDaQ8mWluxja3jjA+5YU5SPdT8N0QFgxxDtl3sEYoeGrDFxVb3NCW2JdB+
SPhFoXc3IsXz8csoEiU3VVuV8+fMyu15Zzqzpj2WsT+JJ181S38K4sxzhjA3M9H8ElZOqyhElsZx
+k2CF1G1QKObrXqT1D1O965aCvnTBV+R3Au8LsZjPRSVduXYvDzKufEpHREKc60ig3K2MLLWlaaQ
SXbyC2UCIUTy5w+7cK1vcsln8JmTKQwQ1U4A4tnWcuuryhUM985K8mpjDkZaPUKNEdaVo2qdiJcT
tZbYQE+uTS+W09lRBaMyzrusxEvMS+d3vTMM3+kysJcNV5uDd6kndQv7GuwIb97eKBdHF/UtxFlI
mIBWgtQ4WyG6oraU1GZ6GlN4zDdibhN/XyLDhqWYLUqQjMFwgkKVCBzk0VK9Mh8X+5RCKmBs/k9P
AhLn2TVWzg2Bk+umJ1EGswgxGp0+ml5zjRtw+XlZ/YTDXOKrfvo50txruGako9enGpFyP7LGYO7e
6wXSrb+Un9a/YzKVH7hNYcfw9ue9iFS4omkFwO7hdABFuL7/n+KhVdjHbDIkVlqZ+bedFmj7Brvh
ve002pWg6PJTrtEAlX6Io+DCzlWLgmmufJoszUkJV92YOKDuU/TBN2+/0OUozqp1vw5DwYtO8MsX
0tLSbMTYNye9Kx34RNLbNFbXXol9L9IzWI3rOyCTwba4qDMN0xIHhTk0p9EOmj0qiuN+9mv7ozdN
wdY0NMLut1/rIpxaaZQUcgzQ2yB6zzFEZuA3Y2mN4kSsb+IpSpaKgZkFpnKnnMyN3xGIZs2HBNqh
3KJh5M3f+6BLu2tEqsv1AkwFSix5ElR0sLcvP++0BJZAYq89UdltbnRhqngHo7o1wtEzrtIEXvnM
a+dkldWAXogR2MvRHLOeKdOm4qSxpLZ1V3U3ta+CmymxzDw0QJoaV5bPK++3cpupmFG8BIZztnzy
orEVUFdxSmTu4pmTA4wPcq//6nia/P32nL6yVIlHVvgXqBiAkmdjjb7UM6Xr4mRklhgi20ow/dTN
kUr92wO99hnpDANLX7vsF9WV3MAgEeyRwCk10yMLG7IjpSlxb44DnYFilurKgK9+RaRU/6UHQQHy
5bzp/eT7mZrFqZlJ2MEW63doVy53rk+o+fa7vToUyDN7PRgJos/uBw/f+nFxhDjNceBW0aJ0q910
TpAEt+ngzV/fHo2iOY/+4iIEn0gY6a+QvpVJfbYBIBKWc40t0glBZFyPg0hYRvMOHdzqiLF9s7EQ
ev7iu9pR0+cfOST6bbUE9U4JyvqKKDPyl2K6lyNAhxB30umnvQj3aVZ1pGThRWlSGrcplK2wtsTc
RxhikBiYWYFJWmOE1lime1GVaIIOdZB9SQ11FIPl3Qeja5Dka1rY1KtPbxGUJ0ra8iB723/XZWm3
JdqdcEmajlM70NXV4lKdVDGKrZ66PvpWHop/i0q/ZMoQDZ2zftwmSYpNzjhu+FHTzhy1b1Wf37tx
LW9aHYm2OYvHMsyEV6Whl/TdCSC5kWxyy68+1JbTHRA9KQ6FjPV97XSKk0KPQyQz39WxX255Knny
MaXetWOh2jG9pXkpky85VfxHZADlT0NUcbFpVVAc+1XJJ2rTuXfvPWj52QcvBnlz17oLHytANTv4
5OAZk2/AAzI9a3fu41xPxhSWTWm2N4Hymp+dnNM07PQW/6wGk8tipyqXEnWYVmbJjCw1kR3f267F
CZq3sQR3WaJ5NbZEwvvl23Oe3fhyWtUVhmqau/Q0cDWrj64O1f0GsxU7/gLJL+vdaMxRlnAifTSG
+cbxivb3JB2gun4qU3uHipls9oOxKprpWZFmuwV0P7EbXCQyYrZWt401nAM2lurnbIfWmFi2MGXl
QYMi9MMcuxazzoZwb1o6N9mlxmzKaPAGNJLnQUlzo+e630ROB0w3DNBsxlNFn3sd3eSpFDdD2af1
QQZ4O904Q2bKDRlCVX+cYQsOe/rHE9qFcUklHLUKlwAB1wv9CILLMfZlnVd4gbV5a0Kz8LWk/zKU
ead9tOJi/j3YneV8qjmO+iqy6bgVkdHofbBLg8Kb9kDuiawns4RYqiy/FxTbuGN3OBdM9daYiwYh
snn0v5l2hQYDSKWxCLvWbXEbogJWbCdHBB/aWuhFlHUqrrBfi7MmtINkLvftXLTjJxsi9vItS3uV
fRDl2HyfMBNSN0JkKt/Ubd+7odc4bfU+7r0KWk6WexBU3LSjmGarnATAQcsl6cK8GHMzwircTMkI
+7L8brVpLUJ6A5M1htNMRwFJ83x8REDJt+/GIik/z7JMgPNC8OofWlB7VgmQwjAHhlmVs6y+UlBi
UZ2L75IeU7GT07eeu+6g2B/uBgeX1NNiN1RE+8HDkyjL3HneoTmsyvs4j9Pxk+Y3+m/C9C7dpA5Z
GxsIf7qtbwhVYHahT917aalueOyDoR1Wdc1Sn09Y8AgrxHvInsKKbGa585pcb6OlcSh8u8JflbSw
Sw/6OETRZypu/UWykHyUbtyWiuJiUX4eKlc7FKh/+e+bWVqpgsCQlN6GgGxq/rCBrQSf0nxo041Y
3NaNtEFXOqX0cUSTT3ozDGYsqPeqcPz5j9iomvJeyxkUhxAzEbt5xp7etGOfCx6ebE6LOE/z/HMC
MLra2bk9TSG297gLxUgqfElVIrrQ8bJ0fIf9sKpDXRXzeEAgri72GrG2tiFDcBSc6dH23rsK4bQI
dUfbC3VvsMVWMW9DGCxdl9/ZhVeNm9Ks2ma9tQoCb6dskm3p2tOyV2Ioq2OMAlkQxrllituxc8z5
pDITBYfRqXBzMlCvgupS510Mg3KtZGRLq5sPjsuiiLK4SnB9tnFc2+u6aqtbKu44kY0LpYfQhUf9
GU1AKg6ulkLr1krdHh8wP7J0+OmzGURBH/TVEcEDS/vQ6GbWvedBeu3rPMFeP3lGLNNtzQJ3b7y2
tJYNtZTB3DDVvhUuXbF8cRKE9xqmN7VTTgtK35HX28qJPGTPZ/ZAHJtOhJVx72yqykC/mkU/j1tv
zpW/b5Ucyo2mizZ7iF1DqzlE81GFPmj2eS9s6GZhRxI6hPXQL+JBGTbsKEMi+xfWoues6/lhzY1a
RQdvayN3qgNzJ8ubpauoAM9BW31OJKEsm0qwWIu26z6PeR5Um0avhROCpO+/C8SCvia+F+tbb0AN
CWVEiPeHloYMDoWJyZmfSYB+yMu1abVPFTSMkByoh3Le1HCUtHJy1S3ycenE5m4aTBqaJtPDARTm
N110dh8JB7rkjd5LaW9mjkn9QxO39CsK2ag0zMrVK9mvkcMMZZWVy1Yqt3PeF/6g8tu+GAeYSuOk
WZLeqtJQrrPTfEwjd5iC4mduj3Z/arUATy4OrViEqOv5w86xGuvYdFAjljBXtWpDX9YjoqsyXrRd
31b28tPI/aLduTL2vk2N0/QbPMQo9pq6GGUoBjuukabCR3aPTkRqhobQa6gqCm/bsDel/WGpl7ra
OTzh4wK7v//WLgZiBpCrILFEHB1ls9Ph73zJ9KVqOIGWpX5IBlw+qNJB4tnQpeyTPeiwAuDGnKl2
m/MV1h1UJCrUZNsFEaZJtPnVNMhvHUgZuWs8RE6iqTEWLDLrOTAfISqM1fsJVa+2A2NaZUVUN9mo
bRLY0f4Rgrr1dZkdG9V64an7CqlPAJqlZU2f8TaR/d2wTMX4dXBVaodLMmr9LZAorw4zQ4Lu6Hwn
7begeItyjyxSnm2WVsDxoP04Lrdx2S/ZV1XrXrfraa1mESpU43Ka7Wmcd7rfd/5mtpNA3TtWG3zy
7LzubuLWMPtHSQXTjczWibubzltNndsmRsYFKKs/vcd0JS93heYv2oHLRHxFDRob+qApMnxDKZL8
ooyUp5uej00720FL8aZIFtHcm7lXe99I/wgRrMGz5q07tdp4wvDOrPeJjx9dtPT4Hmyl05QFR5LV
JCdQDBV+EuxO7wYepF5GjUxsc4ciG6Eg3Y5p2S5EKmt3mZ5W5Fetk4a9tOxlb7dmUr4zrQHlyqlO
pv426Dtl3AVL6mHTVBsgzxVLn66CEkW/S3Wndje6UbTTvhwWwheRm8ln6bMs7lj9QOr0lMraFje1
Uh1w1Zu6nTSggoZj0aTFh9iystNQeUYbufGUc2zElipx9DTGho8zixga9Np349az0o1ZNTFv63v1
w5yh8brL7MWs9rZBELZLxqAZ71pBdLstk1Roj/iaWf7G7vtUK0LEKCYCPaxZgniJZjMt1Y8k6PMg
C4dSw5NJm4pGRHkp0NGAA96Inda1tFQ7H/fUyBtEMm+kEWvaZ3uJk59JPpjmo5aK7osRG2j5b3RH
yf7GhbaBy3eaNeoumzPja6fZ4L7ikWpdGPRuLHcE4a16F1Q2BjFdXXcfBrMJgtsE87s6JMDr2y3w
fLfeIY6aohxnOWXAxdWOnx3qfndGHrv5LdT8Ab4eX6TYy5KVj4Dg3M2bsnaqX8as185G5oO0b5px
0T7pBGBeyNJ15GZcDL+OpJtb2kmTepXtLNEMd42Vl/Gu1DVLYQSROjVce60ecHjpOAbKxcZmKXF0
WW1TjuPgDnmUltM+rsb61mXdD+FidBLJG6uoHjRTuT4BGOHvabYMYW1Ksj0VusWcOPy1kS7I0oEW
i+rTwLtLqNTboaaV5iNeAFZ+Y7dF7YWa4vQ5tItyg9BuUWhkmxAI75mpMd5Q1pmMQ1PFtjoMS481
lPQt1CViR0jWmbdkLBm0DzmJeimqO9f02uaWgGNoohzrZZwv4mF+KhbTm/fGYqfJLqapvoSuHNxu
V4gqs7Yz+r/pe/ZCPu3FmNIAKnA48knGqqU51kYiy321qtiEWFSiNBWhRzq9tzKjyH/GKE2NG6PX
8lRGVSvEQ5MU4rtKcxuNQDeLW8FBYA3+oQEWm4QUUTWsfskl83gHn25NDpt+0VPucTVl94UejLSf
Z3qjd8ok6dpTCwnidwEBlbULpB4km6JOl16GQMfi7iQzqyH2AkeSb3UF8fpmaHATBMWBKKG1ccxs
SU9T0wuxyavBWyI3BzUZ8Z+r/n61TLP2hHAQgIkZ/ewOkgF2rK450LnNvcV+tAsx1yc3n4Xcmjkh
ylfI7sJW9AY0N3jK6aQNJytLHcjA81hmAKr0KoEDDs5Sk10IgqId6T5WQe+HCFtMxS+QgYt4/5yj
/+cv+V/JU/Pwr2S8/+d/8++/mlZ1OFkNZ//6z1P2q2v65vfw3+sf+5/f9vIP/fNd+1Q/Dt3T03D6
0Z7/zhd/kJ//7/E3P4YfL/5lW3M9qvfjU6c+PPVjOTwPwpOuv/P/9xf/4+n5p3xU7dM//varGeth
/WlJ1tR/+/cv3f7xj789Cwj+559//r9/8f5HxZ87/himjBbpv37W//yBpx/98I+/mf7f8cRA5oMe
Me2FZ8TR/PT8K/rfAbzTwV81pcBo2dSp6qYb0n/8zfH/juTlij+hAgfdfe1W9M34/EvO35GR4LrE
4h3AiIEU4P99sBdT9P+m7D/qsXpoULTr//E3ZIVf1FXWXrkFQhrEMmU++G/nWBxsXFTt+blHAcWp
f1fBEHyrKztbNk0y7nEHSJ6KehIEVYn0v5FzF+PWV6M86aIX9s4ISvuz2y2k8JqhdR7xuZvkW2W1
yz5fWpUi0+zZMnKywtO3RsNxRve3RI4tRpf6WwxsfNzm6Bm4d4Gkkhl1I42WbeUVhKKFEyu865Xe
7HBbi82DNcBDiIo5LT7y1QbSU9CVv6TdIKpTOfbA4dj6ZNqIg+pzpM2zKiPfkpz3qZOJfNuIzKAF
betz6FAbIfqoyvyrVfp2wo0wBRiAKYH/jIWehBNahJE/SkRxZYj4ExLgS2N3KIYA2LpDBRWp435e
HqYgrn/3S6rdFVlTbeJJyA+4D5MgOIXHdbWYvdxVFp6mFYqt4xcFoRGkAISY02BWBDqgEVFhym31
WSkJ50eObXobBEXGxYtiyTdVO1MXueDXAzCE8fK1SxOSvCKoUVkoenTRhkKDtlNYuj9sXMvF6zGd
tM7Y+giW/dHNWpZEMELtDnRy5pzQNV+SUIjSTlDl68bfZLLZZ4ATzrQt6cYQD/ae5kX5nKRlSP6q
nbjNveUuV13ySbVUGUKMH5cvU1Y2LXkrtf5w9Pul2lCbhptXDn3yedA54yIuzkDsu8nXRejlbteF
rdvMw10Gs4rC6wJ5Z1tDrKb7XPwf9s5rt3IrW9evcnCuDw3mcNlMKyelJemGUGTOmU+/v2Ub3a7q
bhu9gX2xgQMIhu0qiVrk5Jxj/OMPEh1xsBTGBkwOiCscEumT9lTZKpWQm/YoNWHqDNSeRyrHSF7V
Mh+Hx6toYBBjMGl+xTmwnXO5rxzcTUn6SgP00o4k50Pgdq2hhW7RdFWzHspeeragZzNrNRo0III8
uD2zIMOTqh6m3Qwf1QISbvt9P2Ab6LJh8DsMxGWP61435ndF0IpntUlK1gwpVe9qhbzYltROaLxe
VaPY7TAbDZi+ByylZo6XG+GlKPbQPwLQg7itL6pgpNdEWsTCKTMt/YSzInROBGPiMc8TPSLkHJiA
RxUmoC8jVcKIzcxzN6TAkmqY6YMzG7dHX04ZZb9i9U3tTWVPpB2Fo74egHq+RTMd5xWNZa67o9LG
6WkSEffYZEUVtVtQI62ieswtR4I1kjm63ERPwULNxuGdBM0qbCrLtJNOWZ6qJkliXCLoup1ubikn
haYZIwcMz4h8ISWDzMHEXkFqmozdHsEH49s0HBtS6Wqre536WrkGZkOyjXIrBJyKzOL2oJjpwFBB
AQNYpUua5NsyNwp1EzKsbzbohvKEZiFRTZjTk0bgZtLFyWkehV5cj4ZEtEDbomhxJDKVWofk4tp0
muzmhDwDFI9uU0N9ZFYEs8+pLGsqnFpul2k7EQf9ADGHN1lcSgZiOO8NF7MxaUtjQc209dRM6ng/
VWIqvcaFohJQKWTl5EyZhMV93Sztc8NCUO2oHAeCoxplyB3SdJraAQCZE9OpsCloEruiyKhOwI1a
cAlH2YhBgwQotTIsrHHfzzGSkBx2WXRMFSv+7vSJMMIID2CLrScLebYYG7erQV/Ep5uvhukBYycf
UHONzh8RZcouKLISvkOsUV+bcgk/h75TPpsoFzMvIiJp3Mc9QyRnwC3jqbhx3UtUmpXXgCZoK7Qe
6VUqFdpJLRowj6epCK8Gpmn1vpfE2PCKSuuuRQ527fZqc6s9piktvXAiScbWNJpjR4VYmGKNKOvh
RZ5zDwFnVXh5Wy/v1iAJVEujgkHJpI8A25WpoQJQilh5WHSVaqgX6UbcDF5Bjas8kcwrORODLfaz
hQIeOrdXYI72XRnTLoDBXIMpIO+DtByAdRRO2wkwrBqtN003mIJegkukl7HfU9e5TY9X3kYQBeO7
amuKYgBBRbKTgV18EyCaUDycJdivCAgtSQVt00G0TbU2PNPCts0xqyonMTSaaGOwRxi7NeCu+Rxz
AEgrAZHVO8h20LB5JIDIjSwM7TZaiFFdR3HaWJuhrLqPtql7yZ66enkQpCB4aMlFbYneMV/gZAW2
mqvJssqiUN8uQTO+a9Avdz1yf4ggbR/gfSGDmZRT+dCoZncY2zb/7uvZMlcivPt1J0Qd+yeX+CBk
uPqe6DlgyQIOcpiM2SA7kr5wkgEz5+AVGU5PbN9wswyW6LPW0d09CIlk3i2m3l1JEW9LZ4in/ox7
SzN66RKM1zQWSuA/tQcB5gFpK4OBSGtDc882y3yjFs1iNJd+Q+272IgRpt4OYFPIkBVEHUpJN6xU
psP3jFQnIttoBQMv0jKA4LoQ9AwwRbReBiathqdaQfSWtgT62mWVAPsvqVW2vhkwJXKGikbaZjta
vvk8Q7MLBIivqzkZTHUPnTap3bmIxu7m3Tadogaw0tNSaaqdMLSqzKbmHqj5pUCsHfg1hNxoMJNi
h3z0+Xd69/+viv8vpesfhni3qvuHqvjw9vFW/p/7v939UBjfvue3wpgR7C+4K92o58ioGK8z8fut
ML79CWJB7NLITMQj5DZ+/r0wluVfKJWZhEPwhMAPg+rvhTF/hFOKqd48Ixgfwsj8Twrjn+jJAleB
FXWjNPw4Qg2hIVa1VQ87AxPvwDqmpfI4KYcxpPUez4HmyWNw7Qd/3HXFPgW2/MM9+r1A/2NB/ivd
/7fW6tY4/OO6fOY/EkLAhdsO07BhNzCu67eZdC+O5bEIH6XIXDPvd05a17wFWeXqoe62xrQ2yq0g
Umzc1d064y+Imenoy5coJlhPFp41V06pn8asskfVXBvwJcz0pU+dtGBjURd7nt7//HfH6+GHZuIf
v/xPw1nD6oc8CaNhh7H1JH4l2nsWv0oKM53MSYoXbfLr6qOQvo3pOHxI+hocZxnP0OwZkB2t+Txa
wOHMI16whZ/POdOEclkv8l6S94dO2Nb5vZE+chzaTe7LynYAJgspU0Nv2pav9Xeqzi6VSbQp17jj
HIrXlmxIW/VFt/ab1bwOPM2t3NbrvcldXMHW9ouN8NcLPdPF3spJ3NQrToL9bti53XoByQL7BKay
06leGVwhLTiG7MvZgzwep2id1JtAetGrY5Y9FtM2Bw1XHtMae1jRG7OrNSHHa3tQ6syeNRdxTTuc
xMo3Q1hlzKK3r4zBym1a21p8qiK7vsNK0wDTmtGL8uVrregHwbGbLVBvAES7Vi7pfKoztwwcQ19n
zQMXHAq7ayRwD92pAj9ptmSTjPlR7Z7qYpvOa0VbS9Vaj9aSumYAXfcnM9xK9UocNsrwSaalKwtA
5escGJ8vQG9tvmMHZKbrkJqbr0XVq94jt39slZWW3kXLQTtkmg8/XPUyy9Xu2tEJS7vypsrpngT1
oDMF6GZXbU5W4/MlYQzjSoxo6qm24xfqFFse7eFN/RA/egV1i1OAG+vmZLeJADDh8tNYMNLdZDhB
0NkVZdRHGZzMdzXKXopVy41t9Y0wrcf7+HmSO7+2pCvaeFsMj22wmtuHNq+dhYoEM343oMJMeezC
IQYeKnd5Cq4av8FEluhMAHVc7hP9luEKmp3otmK4UbbG1qooXOVp4R9QihIf/F3bxPMTVZqtpEc6
1c56Yipf+7I/eO1G8bJt9mit5a3mW77mi55FUJUjqqv0vYj/ilj6Iw3i9zcMPtdPTOJJl3IiiKx+
B5XyTObFVlpHJ+WoHZRtcZyOxbY4SOe/Em//pDT4x9V+IkMmU4N3b8rVin3/VB+b83Rfvkb34Urz
kmNzzF/m+8JrDuax/At+17+94k90EnmmZx4jkwHiSdwGW/1p2dSr6JQe9L150rbZUdzra/lqHpWH
P9+04DX9yPH6x6e83es/cPAGRmLSxIB0p5wwBu54vKyv1pau1jHeTht9mz1MJb20nT/NW2mDab63
+OmaV2Db+HSaW8nHuXjTbou99aH4w745d6fKj3fFOY4dLfOzdh1h3EWXKdnCbRJih+6NRQoplrgN
2aOhFQqH+Vc6A307NaCv7EYMMCmFDpAj+vdbKMElnhiN2lZv1xTfiZN4kqfbi+EMorM/lv7FaFfo
Zfp5o3WO9kxg4CoUeef2IKRi44i1X3UrTV9L7TY8WuMuaPdwLdD3ZbU9f8+FK/Cxn9KZ/5gg8pAz
jm3+t146APn5Kr+IBzG1tcI23+q7+mjtHtqVgkMDZT/hgKWTHrp1i9CA2Khn0onm80yagp8LSHwR
dW3DDRc4Lcx1bctL8F92K22lJq4gOWDReeYa3boPfZOGPt/29RfhCFR839Zz2n5k1UunPMnFdyhu
GmNtJuvpQz6MO+ElFRwtcSXVTYCFtxUZB6LdfInvyUHZxN8tNPLMbT7C9+VlNOwhcSfBzt+ns3h5
iikCy92Uvg5gDLnbwJ7V1/wLfBpGx0G2FvXbv1SwNrgt30ZvLx/xcfbidbiun5T6ggsb54hCy25b
63Y3726pAlf9TrwTL9kmelCee49BiB/xSmaHct07hD88de5n48iu7qdueLLO3H1pZHv0rQ6RLpwF
P5Pdir2XOckGGN9PV8VaOzTeYqvO4suXkUG6Y3qKXXvpkQmK6FT7wZ986yR+R+cd3B+7cWKXB2VT
rdvEN22y59qzTv0ThTVPWIIdZKveeODQ2xhe4Me2ueUjVhtUjcwHWPwuJ3dkV9f5JB3D1zZdddYl
VNiTn1reg/ChiIAastIWdWcu3sUva1ffVS/NC4ug5iv11GTVMPtu16blqB7LE61pbmsOKIRfFF78
mO10QfDNYWMWq+5Ba0InOsGdsMtH5iZ8Kz9AL5wee4g7cb43M1+5iGdz5Ci9I5xMuRM3wqV5S47a
pX6WLvPJ3AseO7Sn7GWvdlJndqGVu4v9oDvhurwTng2f7EpupuBETrB97TZIDviO2incwo/89AAk
YL9Iju73D7rfrSIPtor/MjkfTAn9eZ9+Ji1HV/cWn+GA3PfPQHETHym09XO6rUP79tNUW9rC6XAC
N3LG1lbfUmXVxQSzO1HtQg5qR096v83mXdFLkWPrO4bRdjWrHgc/LYi6UF7Y+nzHups4g8k0Vqnm
bMu2/MIfdrxt6mfCtPZZJPq92JmAoFSKjlQsDt2M7rf31UEP3GFewVPOXajEe97EZZXv88iroslO
95onHMNLLDyVr4bf7YljnXonz93xe6xBRTYzC18+CJgTK744EdDjT5Yvm57WOumr6iEt2yp+QrWk
b6SrdFXWqtdtVM2GE95uJL8/Lpv+WB/1bf4k7JbzeBk+ZM2emnULBFy7vJHtbGM7KteMAO3kI6nc
/MIQPyTRqbQLyHWmG2YbaJJwYeLBja29me762h57t50umkLa2m7pzrTDi3gDcOwOyU7myss5mI/T
7C2rSfLGaVtdi/t0F+7An9JtWT3J0ktlvFvpqy5cjedwSV9a0VgzrQpQlzq0nu1DOH8L8P4SL3nM
LtnUPbRF9m4UpdeFTmnSld52ynGdHCaoMeQW2ZNuevNsA/iNmR19Cs/Dw3C2rkNW5U5Z168lZvOG
5UPxdoVUBhe1ePCpXX/lX+aLcSefxfN8yhdgU+q9zA4+urfwpbtjjP1cj+ds7FaiPngy/SowEza+
XSl7fV2vs84J4tcwW2mFBGRs95Xd0cfGj2qzidINqHpMCdXcFULodPfmV/epMoSClNE4+JL0x+6k
vuj3FDn9/KwK+sbobjNpeQOrz57ZI8ikn9/i+DQMq3DYWPI6C331rvxMAiwo1+Q5Vvfmkzi8p+3n
LG2E5/ype1YvIitu0OyaOSvFrW461rvcu4phg42OvOIlo3qwvuFp6f2g8GOIqTX3kOqzClxjmPYV
pXCohwer/VQsR8Nmq3KrEeTIqZVN9FhlA8i9andX1TUO2ugy4YzZttlk8ZSIV7p1l0t+ETAewMjW
r5RTL6zojBoIkDZGWvpeXaen+j7wg8iOnrTI6Rs3q528dzBlqWZ3IFYCs2LGFiPcOgAqNww9ddiJ
qV/k3qh60/C45Kww2DEvnG58tGCvutYl+Ag/YXQS1hg9VcV5zl90qEhR72cMuufNoPraTI3rUmWO
4Yr5rgqTlA1CsfOvnCajXWnS3WJdtG5nwBEYb880+R5mOz3L++4ys/aqddS8ISHNgn2uvluqHdAA
apvW3NLbSc1j3BROlTN7Hdcp0DsgZOXejL1LZKo7JdlN2bsUJbYuczwj8iJ/J0qf8qll+voZBw8c
mwYFTOcLp/mJvfFidODZnibslP6o9cf0gufoXfqmnapnpXzNngcM6q/xfXlSHkGJgXSektwuN607
3UmvZ/YkD3O+x9gta6+q6bQi7FEnXrN1kXoVp1PoAATNrataa3PsnBJsD3uzWbr2SbELJckWh8ER
NzOn3mrx0vNN6j2v5/ewvMj3muUBGjkR7clYPPT3ET8NE/WrdBAf6jN5s9UCEdmj65gih+Zyuowf
oLsEzLLo6tgbwKlip3F6nwWZfpSeRpKzo16NB9Nvz8gWklWJMpo2obPT++7VDOxY9AV5ZVU7WK2o
GWLVsRrbyL3eTdt1ss7d+h2icPZocDrv+vvikn0JpTMdWOGMr0vqMNgQ7/F3sp9esF4pYJs9Rvv0
GhxLCEOKPWkOul0LEd5nfWW8DVltJj1VdWV5XWOWouCaYgtQZ33xjsdM8DgqhP8Xz2adwEkYdnGQ
IOBmMxJ7Za2byUV41h31MTJtToD0S0+gEDuSiN/4QYDqGGzhrFLkPsE71ahy/FGAGAT/E9KWKI6r
CqxeFV6k+q3P0I32+SFTZ4922pKexwYuc/n9a/n9PwCPHd+GuPgu/xeMi6HK//th8d+Wr+b9LU7e
fpgw8y2/oWKa+ItJBAlzYqgYN3wL/Ok3VExVf0GComk3XS+O8uBff0fFVOmXm9EM2n4GzQZyevq1
38fFivkLVFhEDqBpN4Gyqf4nqNiPygnk5ujhiQvE5VNi9izKP+E8SyRGydxHAB5LGa8FMuNfhF7N
/6rJ/WkmfbuMavC76til4oVo/CT+wrtakhZDk7w0YB44G2pFNFBHzSXP43VW1M9RHqv10Mi5h0n6
fNaTsFpPqZS+wfbsDvoyhInbkZezHhjC2kvWDXbAXOgvNO0/SuR+vRsaADoJVSggUHH91LPGqqi1
Mo4VHgI2WrASnzEb0QHoWjd9MTwNDrE5DG6Hqs/+w5L5FyjhT+jk75eWeeRI45BxKj9dukgkGIBm
KntoMbO7MWu7a4fxlRfj5wF8aICClF3wlgdhYmeR2F3LJGqvCCXaQ64zqMiGefPnv9K/WBrY/P8q
ysOS4J/CmZNIwgKpLyRvbuSeyg/GuJ8Zef7xn1/mFlmJWcpN4fyzorpupY4MpG5ik8+bTdJRvWra
2Pj/javwvoAz45chKz/paEodmrtqQreBYWoRc1PRtIjBX8Cl/2KVI20UxZu9N4r9n0XyQZ2OeFDF
+CrGgXLAOXBGoF2Ud3JLHInC+MjJyNPz/vyT/Yh1sHDYQTC2VTBDxOuRYcmPmIestAEGOIEMUDm+
VmkZnxcTjn1iFeGrXBaBbcwpBk65UhH4XmpPf371f1okt6vfeC1I9wgA/tnzdlmEaGprS4ZjmZ01
qzTOEBL7uz+/CC5oP8DQfMiboyQ/nmBAzAcYFfz4IcNKGnkb28Srmem7oxaNhxstZZtCpAf3DsPk
JbBm+lW5aA5MJcMVBEeVPWbJgGvbL0uekNlCaE+dWgwLQhcGZXwNe0lbZ4E27qJ0zLa9GSc+k/hB
tgM+kREsoJypOSeXQiJuBslqr78E9YC5mZCK7crMIZ4hRRioQzQdY8dUVgfdHkKxf+whCHhNp8i7
ttEyNAT16CRE3r2kaQmRJiEgJlCz5NuoVeEh0crZhy87uKQ86LOTsimDrOjDVs0MMIcm0R1lhqqm
MSGzlTr7msO2+uo1wJFsCrZ9YiqzN4pB6d3kxcd8KqmSlSkhh2LMrK1S6xk9x6Asn4ua9duc795G
wZg8trz/lOqEWrZ4x8FsDrlTOSTqSnrp4afByiqug9E19CR1xt+ZVGOPqBwoCWNRlIrh4AvBjNdl
FcqBH7Zt5ZpL0fkWwqorVsmzS06M5QpLph7FEDqwS9D28haiTrfVpgVwHnIVlkIFQclrYLTfQfcY
nlsoPF5WU+TB5tU0N9antamjc0HkkFI/VvVGbhNljedisjGQSqyaUhPqrcIjdPR4eo7KZsB/oFFX
WjWF64pNnFJLlBDmlvomSXSJeQWwRa/21YpT2rirZvE14uGccdn1yba13FIXunOS9BbU8k5H81MO
61LFZkMeEfQMwf3cC3dh380bjI78tIEaX8O/XRhA7ntNelOHBIxChH2iBxjENQIz2yBM+z30UkaT
Wj14KZyEbk6nbZIIASVb2b4afbdWdJK6q54VBIKUF5ipYr4EihJfMwkdQSruyGR/73MgiFDVznHa
3iV6AkE5jEF/ytA6QyLON6WgypuizHbU10epSDQP5fSwVkX5FeStTMqPTsn2LdFxRdg1djh320As
nrVKAc8JuWOZrgmelGvwGkKLZiYKZkdD5804RAIeDJnOeyiH8NGZ8BSTZAYgQKJlR1tdqvJ9iRJ1
LTSJuMb8AYqlSr+o41kWzN3FnKlW1UJt6aWUk2gmx3gZZbcR4WRA4KYzxYMAZ+YmaY9qIMl2K1k0
SbHi9oW83LUCXW5UD8E5aNL3ydTbVTz3w0GOosHDkWFCG9IzDRGazB0KwlfyfD4M1UzGdXiDsap2
AOMk86Ye17VKSh3242szLp6LgYavnLTTLaJQKBTz0SrL4Qx1gUF2Xy8bRtenGgeHc5HTC8ZjXbjw
5BZPboZPjQZpVuB8y1p11sNpVaTxZ9Avgd1CrAEIrlp3EFCKdEv4iJsE5PwpIzCLm2ZJr0OMFMyQ
57csLWZXKMz3xawAeSWEOlQrkHbkWO7uuwletFoujTeYI6+WqmJCos1Q+4xdWFeiw1z9WSqX6irE
06dg4hQHF4Z0zUxYq6OxHNtJ+EAVgxt6YUEIUxJlPs0UfcjHiE1gVSX2LLK0ui4Q/Elv34OZxMpc
j1ajFb0KSnQqy+ZqxqiJdSOj08xbXtDbJshcRdbAwK10SlZzrGV2bVirVCKDrdIFT53mi7RkGwlr
fL8UcIsZ5l9fp+w8iXgJyomisR9UjhlZbOCtsWqbbjvWyTsuiNve6JWtFvaw4PP5bajRzCyqxkLh
EZdVf4VF1zCmm18wbDr2fV549WgBgTZa4KlKob7rOQSKivg2QKnosWiTZyhHf5XHRq34T2cVvFCZ
chcPfQk2509nVdZmGF3FRuVZONbOPvaHVQECNyAuw7FYIOpHC7MWIGXW+42lD01MH53XizuU+Gf6
U9dFd3F8kwUGk4IGNMvL8n1se4tZMTW0L7ViAb26Gx96bL6+Q5htUOIEQRDXbQZ/xKnbfn6dMal9
F+KFsMI2nTuKKhJzctj+WnWwEnSPiioJwN6Frn0UKGTOcZXloT3mgsRI1TDzbyMT0rderWgvl9Ls
uDD8z1tTmdxwISJxBB8+Sf7OkpNPnSA2ZxFNFDs26X6aP0dCfC5LMtKcnPwhewjEHk4YBKQcsuAw
wuVaoqq1TXNqgZv6ID2G6mTeiVW3JCuzlYdqM43h9BYJYwdAA8fxDSo0efG9ocXLJRKVoPdQGFWi
W8IhMF1LHemvZ2Nsbgh8Cm7b5oVh+KMZlB8BCsgKraggo2JrCjYzNejyk6kmU0KKca49am2ekZ4E
4+lsqoHCiaINLTcTSwL8LTPZ2gtpBEdJlycY2BUOObnTBiLoVY3nEYNQSxzuFL00QAezRgVfhDZP
Hrpk5TQRYhTkbpo2+SGWk6G0Bb1RIrvDeL7bYjk0Wl6jjETm5WKcJH5VFQoziCJJrxN8QIhsPQCz
K3SlObuGnCz0/WHOKNPs8a/fWcZk5X6jdcHa0EONIY4IOdc24CvqTprU1rzO+j4jdVbODM0lpb6a
Hd0Iwk/NgDfjYh1fa844zFAkNUGLv6DQs73nA/ijjJc86ikIvhQHEWEkK7nOxclrxBFsFA4rzLEu
CfPbyEUfXvs5lcmGwxS+9nqZo+KoL0Ke7g2tISiGQXPRSlv0PUURO4U4NcGGZVGm7tBO8+AKoRxv
kkEelifLHITRRXoWXIW2BB0MInRnXmzE6jbRa7Vx4ewp000cLFEd4YqjeF0+9Y8NpjWFWxrBdI/x
Ypq6EacBYJE2ohs1WAeXWo6wfAhxdwatwbsbfEtLUwWgqZW8qlnkkBsYgpnLig56MmOAI9lzbsLa
m420uYeF1j1HkiRcdGmZnvmRmNelUZIyA++btxoDkjd5rrUzSx7i4CDEWr+eZWMqXTFMhtOs1IVs
Ywg45o7UNxa6XV01XsIatxhGW9bNwXI0cClk4wQ+TxCOJTwMvdvF/TjxuFLMTNpYY3MTgr7jaFSi
MfJyDcc31uug3cWhAYs4E0oKqHhgfuqzhRu6q1VhchVuxEn42w365qVchr0Zjskb5MU2cCdd5ghT
pSmeeYda4UkKTG7EXEkTXGKpHkDAGFsz/AxLeYvvQ5eeDKmXnSkU5ICpPYnARWpUEIqlMWCENBJc
Y5Mj0SIVVMLg0FjiDK937NQeZKw1X7EFgovOu9LWNmql4YTUYwSQwyZQW7VdbkFDDLChthuIlM+L
aCTZDuKb3G+TCB8/bqPOVBNTj0S2016cNhQm5pumNtPj3JSy7ktSJrac04XS+WwT2lM+J+LgD2Ve
patZSBY2sL7LbbnTFxKp29n4zGY99SahmevdtJTCcZzF4LpYmQynndURQwvU1ZFDXoyyLR6fiAyX
KWS0kcYTGxHC3mlc43pl4W25NGPnVYU6n6ZRblsnmtPgUhtdgFWaiGiP6oR3xi4GHJycuUE0BO9W
WGDb8fA+2V9V2a4q2ka3Q4Fo2q0Vq/eKNoQMtgylPS+jtMQnCWpXvUo1PTgO2gSxViFLW0SnmIgi
Sk/qT5gO8Q2xBdl4sLRYfcjwRLwJCWszdiOTMBu0v/V40uu5ebcgR03s8TpQpTh3CzOUIHlGVcVw
qhw05aSqgdy4MHXDd50lssmXhOahNhOYutY4ApuoSOAgcd42K3uG43dLNG6aJ6M0DLjqmgppd6LX
ana1iKjQFrNofI9KiOF2hPJLc41Kbl1LL0L4JMJk3eEerCiwb295Fgtmj3toUPXFtIToo1KF6n6Y
aVyQ0BftG0m24gYdrZqynRat6Uww4TuGVnPzIkzRIjOaT5DuSNDOH2c57iJvkDIm6AWyv2gzV6Nx
8zvvNW0lkeDxIdeT+kUGVjnaiiIM584shS+LmIOMjg+NMYKxcFyZZcjJiTOh9opWp+y8mrDZKzF4
gMSRWA+l1zSmMNuFGSCAyqVGf136sLrr0aOh6NHKkD4BFBg8WQ0LiAVoV0fbmCWOJqOINZsnTeWY
zQH7GLzvBerlFKaPGU3DCP18qsKNATh2QmOTXBoxqjkHtFJvnKIQ29QhmkaK7AGxgmqHlC/LJsXB
+k0JUTOEJK7xBoQmB5Nl6KOdIwN/7LQupLTSCerx2ENuHIZOkfJN1AqDTgxdZVYOeuguc5YK+AgH
V2vx6jkaH+RYCJkWtUt5R8zObWHdehkieh7kYBzvOr3HmC8x8/w84s1JvcHBatjE9KAbHHXaJjeO
s+w9GixoF2UuJiRhtw2UhlY3T0qSqOhrjRKjP7OIGHwSr87gYBmi7CI3qdHa6TR1KhnrZUkPEwY3
4HyK5vdqgI/HZ1vSazd09DKQrTnRyaFDLiIMmDmsEEXX0QMpQSrVfhK9CLmkT3aYCMMuN/pM242i
WR9TwIq7ZsJLzZPlwOxpeVQ0yVmvIgXMB0ODPzUhhXRCKzDvOS5U5nVm2N6MvQDBfGwIuonr9q1t
iEYQ4M1WJW/TNLYYHPRZa15pjPBhC8xpWR5bokiKjRa34dYYpeBlkMskdRQOpMmJOCBnD7Syu4cl
PDEJ6ZNOv5pmj1EmT6dYRlQjDKCQw41AEKgjWr+T5ODGEOakJvN8vGS9lmLVSAEBvZfwsdKVayId
ViZF3EoZLKSyyDLrF8UYYsvHJm22DmhgF8E2BUlEpA8j59bkGvKh7bVFc8MlgtmVo9xh4M//WC05
2I5fMAC9b5IwoC+Ix+jLiGUOQqQKLB4k/gsKR+q53gmEpg89q1Wzryit2UBkpIPMPeUs2UYhyeYn
tbvx8dIiRnnw51jTT3ylG9RkoZtSdXKjTOyZpJ+AWNRbkyGHYee1qlY8yGiXc8aSMWwao6wyn7ml
9FBpubRH4INEoeqQh+RVXztyMfC6ZEjyNrU1TJumEirmZXKRQndoRciTiTBJn0ls/m5K+T8wcvlf
p9O7dVf/fvSyKT5/kund/v5vcxfL+AV3IZ4nJ9qvMxSA09/mLrr5CxzkG2RJgtqPcxfF+AXTe0yr
AFMZssAD/fvcRWdYg5kghvxY4hOO9Z+xkX/ETf+Ls3NrjlPXovUvogoQCHjtbhrbsZ04ca4v1EpW
IkAIhECA9OvP6JxTe8dKHJ+t11RKLQtNXabGHN//U6ilaeHkoWdUMqCCvYBgFrXs6et5feEF47l2
L//+i/KtiNuVzv2elQseaJuDtcZ8bGK6v/CQ81zzzp22ywKOAnbkURo1KfV2Q9kKe2Q4HP3fx8Mn
Bae/iqXpk7vzf4cFb2RPui8szzWvaVnE6WwfJCpbQ/jGd2l0CJNQxHhhn5b6f3oT+O+POcLsGd8e
pXADLfeZwM0DpqJIHIwovP7yy1z8w5vO0+eA/7bvvKll4BDIrjC01JFM7qJoS8Q7nHFCCmP0Zdir
ILNUIYcxyRfy5M98nZ9yyF8+vsxDuWaXH1x7XAUhQoPb8zEBqfslivLTt4b//EWux36O1BxMqkha
bnzOthtYv9QxDhRz3NymuPjEd5Hm0KGjgHQwcIPpk2g6h9ia1dXfR/SZ6UEvzwO//IECjodpp1lW
iX6e6rd4hJr0BzLZIrxBmUyRPRiGUqcX3r+iP2vfU5e5KzMx83Q2aakZW6FvjPMqI9EPyZHEh+aH
bZCXaNTpwQOYRRzX3HHM8fTPUNf2gnH5cx/0Mg6//L09M7h7pxvGGyY2R6LGH1m6tS8M5nONO0sQ
UHt0y82SQvA0Z5/C0YxIZuvuBSTAc61f/v3XruddS2ei0pKTtv0eorT8dghagFn+PhOea95ZiMZg
S+XUpGnZw3LnQ7ThuAxLl8xvmcudZUihvFHKeErB8sAVrAz3YFUn+GWhhMyv+87SE+8syk3fYekZ
8XR7NJTuyWGaELcnrx9wTfV6BXw2bA6yCqjlrWJLlCBNT3L2r1fzP8tFfvm6cWeCAT4bQTWMJqNv
cEZtlg84MQY/vNrPLgvQL+3PeajDbU/zyuJ0XxqWBOqw43njJYjmZY7/XpMD382n7cM9Bu9fcNqs
RhjLiPOmIom8xmYikLXaJile+MzP/YxzhiTJWOebDLJqWXS8XA10HMLSDlG/l7Jdtt0vkl3by2lc
p5rsAm5SMbePXJnm9YDX08e/f4vn/ghnndhQNwU/lLSo4CzSlv2sMnLLEjNOH2E49j+Czv+ztWSX
QP/lizfIqvE8k3mloEu6DoQNXxcMCMbD3/+ISzN/+uDuelHDFxSDQyudTfF+QA07BJN2lKVf886C
oVfkMwClodXa4wssPRMlnp2yl9Aaz/XeWS50SwbTo+q4SmaUiJe9ySF7n0PUnnsOj3NU4UUAC8Ad
o19EYhquZZQOG0xGMtRyeQ2Qq+7AaxaZUSlMq2Ju2g9ZPs9v9pZBIO7XvBNomVFgV4VpVkmSLO3V
YskO8TuHcMYvxKizEyMPOtElVrDOmZlMrmc8TqN2XgMz/sIPXFaeP0xQ6kSZYR0LxYZPjHu8VKeO
wafnjQjsSm/YUgvkIVlshk+9yMkXPbBt8Dzl/OZXvbM6G+2GpbDPe8gB4P2Y4eLA4aZU5gvsKy7W
c51dj21DJTgPu2XZCWlPMr5bQ2RwXvj7n5niLvrE1DSAXWdQVyILoDFut6zKs568MD8cbMF/lhfq
BCjyfns7xVNRkdCqsbQRKBFlWlvbX0mkAcxrNovxh4TXlLhKbD6k9zuo7MNdjFru7hP0WOlLSq/n
/lAnlnM8v8txa5NKZjUSQdQW3yUyPtMLW84zzafOzqmRT8zh7JZUTMLWBY6Q8h7485c4o8+1fpm9
v6zSE2FDF8CUvkp73GTg9JfDeVTj6X9+YRo8Ewau8m5uJ5hW7iqvgLKp4+s8USr8ussIIdHguQYF
BUDuIUUJI0z2TQo7x57j5gQ42YYeX1nRiuaw5EKFIh4oD3gNDzyX2NQJcJtYDliLyqD3h/6RmhWV
snQMTl4LYHr5YL98GArexdBNu61m+GdVMFuBMlzJ7oVF4rnP7uyeNAJhDtIlCJbiFj4Y8AoFHBOl
C359d2ITF5Exj1rIoWBKAbfRJvo4MCRK/Rp3wi2C4A/kJGYrlpnlTsOhEPvn1MDt1K99Z+eEB+Ui
CaQvVVCL4hpoDX6qAfesvFp30Y9ErqlcOFpf6jg5bgQ57VlErV/fEyeacwho8jXDZw2WGLJ5oldY
y2XJC2vuM5MmcfbkLgzwNlzPtpoiWDXO0CEe1zSx57+PzCVs/rBfuoLDoU4ba6Ngq7Yg/Y6bIF/P
SAYDOb5s8L74+2889xc4IUvWbMXTe71VBIH7tlhGFGgmI/e7IV9Mwn4N2QVPRMlm6QY8REqv8yLV
J1iUei43iROyENMCzGI7XbG5T161vcgApOg9u+5ELHbSmnPYAVXT2EGhplLY82QN3tBPfgPvBG1a
sxlvn8i8yKHdb/jClltd171nUDkhi/wovFbxPHLG68I2vyN4yulfQ5eAKgqv7rvwMB6168TWeMeZ
TVtUqqefTWFeokE9Myl/SmR/WenTDnZMeV6v5dSjgAxsofgwARHs2XUnaInswOfs8hUjH3xWMQ5g
Q7G/9LbyXNedPZaDTR4EMwrgfnY9iaf4kK7Ut+tutKZ5rfMmWstiQ9I4vrQ++w+ME608XCU8btH6
Dhf6I/ju+gAgS+c57E60NqAWwXw6ROtJ/H1qk/7MoN3wW+ZdDinfRZ+3DI0XVouqz1Dn1HD6Ejn8
uY/qxOoOVkLdG76WkB3BQTSCajqSkLj7hZITq6KR8TCSUJfDaiEPadrvurMv0Tye6XrsnJVnC884
kEZ1KWAdiOf29DP8nWK/Txo7myvwBYrg3XQpMxhGo9K1/QeeR/8bYfQ/1xmXQjbNxd7hJAyHRYqq
VdpBF6NV/L+hmv7buhOnGekCBr4kul7o6G7G88ibGo70fk9UsROnu4Y4P0HLFfxuoSC0AzhRkLQF
+ew3Z2InVCHTKISWbK1MIgZI+Qh8CSRUX9+8pmRMnu7bUQvJy7gL7Kz13N8U3RxBid2Z0q/1+Gnr
WtWSMJPqainIl6iLH8AZffBr2o3U2XTCmGCp2ia4x/L4GVo0z/yaWz8GfQZcqIdsqTp4fZzgHPk4
cui+vDoeOXE6cKimi1zrKmiX9th32W0WTy/xoJ5ZBH7jQIVkk/OeB7CrROEs6lVjWOj79dvZTPN2
YwH2awNJOgREByiZG4oSWcL8rmWRE6crS3XDE7VUcJUJPyUL1oHD3NrohSP2cyPjBKqe+jjs61FX
YoSDw7hnX5sWdQh+Y+MEaZ2DcbNCe1ilBkgtISS6zl96eX2u506IFgNNWkjIQF1RS3GXzyy668Gq
/+jXdSdE4wXmjotqMR0b1J0TsX3K8tbzkzoxCkhJAR4J1xfVMZxE8v1zP+V+Odif75y/nByTLdm3
lqDtoJsfE23uUjATvIYE1sVP7jLjVgPiQSCWCWHwfgy6+haKc8/8QOjspFEkZWYh2C7hj/lamOxz
Dm6L39Ly00T5lzEJGpzT1Ygx6ZvhYWTjuYaxht+YONGZXKoodiS9S2hrr9QWv0pSvx00dAJTmnSh
8E7UFRXsNh9RXqJqv5fP0AnLtl/2Rmt0Wor3MN09dtkHv9FwQrIvOiUtx0dMGg5oVPGQW+q3TrnG
fnpa+W42usAmrIserVniqtNkPvl13IlIMtT70LXFUs0BXveh4roq6uKTX9vO6ZbD0T3NojAoUckA
5UBI/4GXt9/GBjXb05jExIYVNIg8VYOquUMKlNkJNMnVK3B+g87n4N8tSboG5UTfqfGU433ZZ0wS
Fz/XAD2RTI1ZKp1DXwGB68VVhD76Ne7E5AbxiDFDPZcRsKogNxcnUGoXr5mSuJoupXXIgx6N5336
hmj5rU2M8hwVJy5BhDbhBPk8bJfImxRt73r1bdsJTRSco4Zpj5A2jkl4q3PU06IUjnqOirNbNjPU
xTjPYqKk0NXbEFY8tPE6YME1/+kU3wvYH/MCkb8TAK/hzFcD7wb6QtR6LS0Auz79AbmJpIaKYqlY
Iv8JtvUjHh/ee01FV6y1wj9VUYJx0Zqlp0lzuNTlceZ1jkBC6GnHVbOixKXY0fF9f6PH8GZfoeH3
67lzrO0E2ANZA9fqnJO7HoJDUIHgounXuBOhmiloLvUKoyTZPyQBXEaBBPRr2tk2VRoMhhExV3B8
iI8bpPfHKOl++DXuBKjBi8KciwVW3j39DC39TZul7/yaduJzV0vN8ziA32nUb2AvZhPcizo/6QKc
SZ7OlDHd4MoBfU2FJyR7Gux4j3ISv3f5JHcCVKN4gzfRpqoR+pT+MGsVvArW0Lz1GxknPDewdsIp
0fiiq/kX9MWHfc6/ejXtKpAWbDwNkAZzxSl7u0t5HQrhNw9d8dFa5xxgukRVdp1QcrIxmIn1wze/
fjvB2YKXOSvQIyqAw4+wz70X+UvHzkuc/P7kAl/npzNlC5APXmWmqkasqQYih3Z3E5WwHu9i/RIW
+RIvf/oRJ0hTPuwDB6us6lvypW+Sj4Hkj35D44QoSovnHtWOCvG/zlfrrKJDtCZ+T3Uo+306OuBZ
opSOxOh4En0UK6qSUY70wa/nTow2+wQSX3hxFYvbZCst0SZBARH4Gie/H3DiFOgmluu8x5Tcg4dW
xI/t5HcXBxHn6bj0bTrhwoyma1M8LGH7uibU6xnqN8uYPgerdFqNqkgtYnAg4uUhYlvrJb6Fb9PT
jsfZGqZri5lYh/ClM2qq4HXup+hKqBOmYq+DZZ8bVQ2rRGXemp0nYHsPXl/TFSstKtE6KTDkWB7h
Oh6/6tPdL4ZcmRIKAnvdTUxVqBoeDplF0TGgw579dgK0wCwJ95irKoLTAqhnQKosnv12olO1eJ2g
WzBVqBz72EbqoeeT1yUOBUNP50m9J4Iz2amKYmQOBXThhwlVwke/b+lE5kK6KegurJ0+a6ajivmD
Dgq/I6grEgYovQGDKJwq1hLRHTYkKkodBtRvYFwpEsxtIBvrDOKmMOKYa0rf9m1o/b5o6oTn2qHI
FWK4qbKFAgNjTu6xk/q9nieuDEnDdAOWHCOmy1jALxtrreHwygM0hHvlcPDC/3TWQD8bFmCsYOxB
uMyOA5JnFTjCk987ApzEnrZvuNa5ErWs8mDmKD5Hlf4PGGKgpNprXrqCIxg4hMlWBLICg2M+CQYP
UYxQevZr3QnXDFTuPFxDWemegn9AIfwGqd5zfUydiF16aONnMshqTjK2HCIb83+42QfmOTZOzO6t
omrbMTZjA8ftdhHv4VHgt+el7nYaj7DmyGBWpAaYwpg5nM9bPzZXXuPu6o1WshIj+01WXZ3aj+FY
wx44y2Ff4de8E7ME6ySoaPisxVBP8znTOUkOaT3SyfMHnG0Vj3HAEcsVI0/m7RqF1u+bqffLzf/m
cZZxEUMErOATlSzvWjY/gFj0zm9gnGhltdlI37OpyobiyzBu0aFBoaznoDjb6oSUeR6gNrUiqsu/
ZHhUuNJcrJ5TxgnVJQx2Y4FqqxCpBaCc6wTX0iAr/QYmfrqMKRPgjR5F8VW6ghiYRvKGDy+pmH4e
Qf9w10icOJ3aHfK6PB6rlXJ2ATUNQNOHoGfDw18UjF8JabZ3Wsz9NZlJQKulaab0ESVu2fQG+b9Z
vSsyOJ5wvEuOVx0fYMqc9ahFvmf7lIcbfIm6Sb3fpjjQx9BMA/8H5c0B4Bc4WIKdlCLXXmZS7yCk
w64CXix4pd6vNbxmugo+IU1yXY/dZmDzimzCJ7DXO3OOSDeD6ZjtaHPr28We2VTAqzjsY9hqiTje
7WleBRm+7BnsGd4sCQ26r3OUTlOV27hYK7Xj7z3BXwfMh3BNcxgZxxE/UgP/kisWwTbsluYDSrXC
yYInm8MkZ42pupbtrGwVjkVuzpvo1+S0qoSl5ZptCVLYfbMmRwanbPjIr0VhjrlqYagsxlZFr7ah
7orrnkRLUlmM9nZMCV+v4Rso7sFsCpNTAn9gQLrh5mnfAeo1Zp+8ZpCrfpmGdoG+HYycAsk2lGF3
t41Fwbxf484MCvGnpUkux8qMEsY+Y7h11T6FrefpL3FWe7EnmnJNxoqmzYiUVQBzBlL4rQuuTI0k
tcEpuJdVQ8X3OuHv6qz1HHRnoV/xjLT3Mfqd6rqai/6mTiO/zCZxlnggM4mJkP6qYhD/DnUAw/2i
j0bPMXGOZQrod8rx4lixuOvgCjT9oJ3yO7G63qMdanNhQReOlTZa3qP8q70CvFj4rcPEWeUb2sKk
NYb/HVM8uYUZTYe6Ar189pvoziqvBFvXVa5jBfsK/UHlE1waxZAvnsPuzPNoaCMbEHxUykQKFvI8
aHvIgpRPJ6/+u1KvRUxbDZAeSFlJ/2OTyU0azH4lF4mr9JJ6U+tksrGCMxV0ZLAS2Xs4UXXxD7++
OzN+TSdLVh3Lqp8Km8N+YiJ4Y8/hOOI3+rEz6eFLB5zgznBACCOg5TPQrtu29TwguHovmW11Zxm2
cLzRqCMUZcBaBVtY+Q2OM+23ENXLaTuMqETtwSggK6xY4R5C/fT9iav2mruBQcg0YiUbdHbTDCT8
gjut8UsFXzzBf9WAZzv8/sSM8ypSWft1DYerKguXzHPSO7sTqK+6gF0rTvOtgP3fBu9aOFwJz1nj
xqyKdr3jnlwFZiDfG6jNv1uhhZ/yM3FFX2lMhg5eahKAo2wNrkFFjo4hXIPSF94OnynvT1zhF+pB
65r24NVYGMipR8nbdTzW2RDL0zaPwSMqwu6DoOg7wGsmXsDDB5fRcxOk6ej39V2LGRTSUrje4fy5
manJjwFIe/CDaAbYy3gFhysQoyGxuLNcVqZ6iepXomWoCDeTWUK/80/k3FssjO1QkhoPFSFRyw/7
1m3JoYOhlOcZxXW1poBPqyHGDxgdQ7Zs9Ueo97/5jY6zp/WLMEuh7QA2wjDDuY78sEvq23Enstlk
I9BmAT7G2RYIKH4Tx7NfCuBnjeMvmiUBh0+2wUGkWpIVEJ8gwVPDZt/6DYoT1UvTKxZt61DVWuWl
bmCzJoBY95svrk5sy4DbHvBFq1btwVfRbeSbCrDdePXdFYrNXTKMyRCJCseV+2y1r/qJveDlctlO
/nBVdHVibMc7I1XjBVUYNzdRr+AF2o6b3yYWuhswp+AJcCIqwmEfd+jyfLppMj00nsPuhGlS7COh
QyiqLB2641TkVzyJjN8+4ErGlBwYq4t2qIqk2W5nJcDUXLr14e/f9NLFPw28E6TFxs26Rdjfe5tM
ODWHMyvKPozGsYR73Dh4nbGIq92BIUddw8Krr6zKvuKifiey5uPf/4I/Tx1ysZL6dY9P1hBPgyjH
QoXgWHcHuPKu3zcy+b0kAQnytPkWZ+WhqYceKJu8RnYHtmOCwo/br/POMjbGnd6tQudh+og7Pvzp
DvB88FsOiKvfKajNTDoj2RFtS2ROQ4vHX2Blh271uizCA+Dp4OTrVkscI/oqaqg55SwM34wonvJa
K5GAftq6oS1u5NsUnFjE9vGmC4HjiWOZaq/ew479afu5oTVQ62ysgABa5AGzqLus92Ex+h0QQ+eA
KIJ2nuCtiAUzjd/pJXzLotpr4iShM/KwJFnyUKHvSPnCt1/hfclq8Fv9pqUz8gNWyIBDqlpGmarf
rgbGn0OT+pXYwert6bj37RDpMJ77y8Egf5CCpKD+pbnXoINk8bR1iZRXWItLwDZIlcF39SFIWOs5
MM5Oos0yGPBse8hW4Ct2REXs9Nn2BYBtfx/4n8mK39dj4grLAPaJd0o1VjOqU/F6iqJBX4GVMakz
LmI6PsNLj86nKe338TaA46u9lVk3ic8xUOFnTWN74TSY9FDYWsP+wAScvxZDusdHMU0GVsSsqe3X
sTatPg8Se+4RfIv9G4Fz5KtVdsuNaZv1DNPvDU3ApKI5hKJN7GMTob4FNGUYSTwObQ6HfVzYAMMO
hdqODaxD2X0nm8Ce8L/n9o7E9bh++/ugPLPCu0Zh0DVO8aUguWR11N3Dobu4hUM/89tgSe580zHg
6YjsKK9iELhhzPxQROyNX8+dgwHumkYEdOMVsdDZ9nFyHY8gOv698Uv//jRVnI1P60AwO++8miTM
NK7VbHs4eRuoHk4bbgjsmha0bz7//cee+wbONhhNYAslgEJVMNukZQKOy9nKnr33az1+GrONqTXu
iDCDX8ekgdu2/bh0oGD+vfHLYP9pnJxVOApZq7nSvKK9bt9BVZ28zhs43u9dFLyQHHzuJ5zVOKyL
jMUSINd5J5yemmVSoHevCsn263ZDRdsLl+pnPrmrmoM8gemV9gCwtwsHuTjdLzjLoAd3AzSiIxTd
flkl8JyefhHWIHdSqx6DNsQBhG70IxYizzNV5izRAQxHkAgYeBXhOW4h2xl+x2+9PrYrossItJwW
NbgnzuD+fV30MxAYeYF3f8rWPvRSF5DMiesUbdO2zQLYdMDbD7Xu7FMxAUX797/hmVhzvbpmU0xt
a1RXZVm6nKG5zg91E/ldVn5jxK0tUpEEHtVVm+TJWa5GnPKi9brHkcwJ5JBKOHxnfX2K1vYmrAFO
HqnnmDthbEjYz+OCpq1NyrqYzqKNve6HxNXQGTiVtXPB6xNv41cZGJ4T9cviEdeYC7LCixFuW59k
t0033TwvVZCSd14TxZXQ1WnWrIYEmOwRm0spVXIwRZ+c/Vp3ojQsuKrTMGirrJ0l+Fr7RxAa/Mxh
iauhYzRj4DTptupN3J91sQxX4dT7SVGJK6MLDOj0iVBtBcrHdJINcNeZmku/cXH23b0LJz0TMDwA
1Gv3cxxv76Xi3C+pSFynrmYslqlPhuI0rHBA78eqU6PfJu5K6Uyz70wwHKT6RcOGXw/h0fbpCyvv
M6uWS+Vboc63qPBDEM0Ar0A1BooAHIX9xtzZYC1MeuZ1kS2qlgTIwEyOE8CUA4gQXu27WrpCGNRc
8LRAodVoY3BYavVqBDjBrw4S2Mun26mmA4CcE2BnYrN49nyACuCFnv9M1f7heONq6RJqI5hTsaYC
642AvdyKFAVGDGabj3BKGisATCw5ZNMq0pIiu7Ydp4WnKywsJTXnSRfhVFoZsfgfkaXxWtU5aTOv
DDyQm0//7L5YiCV5OoMns6tzWoOPhIul37sacR1+yBYT2/NlLskmGqgslkeUVO4vjOsz09k1+NHb
BJuczMzAf0T2wEOujhn3XJ+S+Om4pFzTgEzrXFoBi4ZtMT9CBUSY11x2ZTeBlWKqe6JLBsX8CcwG
0NpjlG/5te5GIqTPdbtiMc1k/BW4y3eiAefdq21XMdEI3NhHmQB2F6rwsMu4Lusa0hmv1l1J6B5M
EUxglks6SS3suiVhrstm5vNw8vsBZ7YPbbvQPGqy064ait3SdHoAfxBc4G9+P+DsPGrh2q611KUe
G1mKPNlOQNZ4PXuAd/p0TuL+kBJJhC6jiwndlk6wDQCF0q/nzoSX2ZrMAIHpEvhNgCXnZDqMfewn
OCWpczRMGjA0Wz1ooOgjeSQcZD1kbL/6dd2Z8CO/YKdJvZRr3ICEEgSoJtyT0O+Q5SpCGYTPYRKQ
pRwh8zqMXLH7PiPLB6++uw50ySYliei0lEGBJ7iEW1a2JvUbGNeArlVbNEIVAIIHiCTANO78Kw1t
5ncmdw3oLNiz06KxRA4D7Y9wNoc9UVK/ZMFzCck/bJquy1cf8SnmI8nPtO7T9U2jRSvOhsa9OidK
Yhf0Gn9XTFWvpE6iDgsaiMLBaQW08Tjs2k9MRcglS/DLQ6Vs6mxZKFpnbGhPOZRUx2I0//p13VnM
eIcvAD2jKuUOil0rpu40i9pvrXHFVIVMwkWkKdCaXK9n0eTxAQ7D1m+xIc5KZgSuG+CBqRJQtB4c
R/7eRl3q+UmdlcyCzWdH5HpKmTfZUfQXrmGr/GT/eNV/+kmHzGRLlteyDESgjgBBDgciAQ32+6bO
UlYnSa+ijsqyXabmaFPRH3NYy/ttf64GTEcGKWfF8nPXDfbRhnL/0IXDS17vlz3uDxHrqsBqsm2A
+C2yTFWEepTLGi/j6KUc4XOtO3ddEG6QrjZFcU4CpM7X4NvYD49eg+6qv3gURzWQFtkZPl8gMq0W
Ar8FNO9Pfs07cRr1IxltqApAq8UADWu30+aWRv2Q+8Wqa/cl51zj4CSLczFHwJ3HNz0ozH59dwIV
RlzTYmI0DTJ9aS96iMFPkAhs79NAAkChrZtsKs72Yn3Etyg5Jk2+Hfw67oQp2MTNYs2YnODCdTUo
+Qaoer8YdZ2+whSiIiJEcgIHr+qG4DYZ2gevXv8m+YKNUKNA6D3FFPThKpE96q6bTej3fu07l9xB
RlPX6zE7J2O0w+M8mZObS6neS36Cl2D8wxLg6rnagEvQ1mp6FjKYr5Z6XcX9nIWMlahTzeprJuzW
3C22/v+4XP+8HfzpR51NNjNxPazd1OOmsG/Dfoz6to9leeHLg7rW1DsHZW0UIMgcBgIu+WHvjBqy
67GXtBFnXKw7LsDs46u5Btc7qP8hZIPsbgghaQU9vjN22w648MjpltMol3cAhG4Rvd6DJJv4Qdke
3PhDSIqWsINaMolL0Ujx6Q5pMY3sH6kaoaNDwrNWXBPLYfd8MrjQZ+xkpnUDEc+Qbn8HC7kNDL+U
g7oDm2/T7vNwiAodUBD8DLzb+VUkOYU3vUDOEqBO1BX0Gh2cs3F4L2OBs2OXdfkPIQX+WekpWU8U
cl9y0BghflzXLW4ra/QO6hIPyTz8MyJpm+nDrqIw2g5pTlnzeWgTXnwTTIO9g0JOOypxgNtXZz5d
RHogyAuzHwaYRs3HbWvniJ8yFE7WpcWTTVyCfrrPwE9iphXHlW4mFSdgbNPwVZSvFMS/VFuBurBp
NFew8R+OGZUrvetC3eansCUbOTYZnXAKy0V+ygUMcA87oHcTGJpbNzbstBS4YmVHZEh2NqJn06Cy
Qx7TDHUja1vVSYZjI9YSKvQNvtbYtAeV42QHEmvQixN42PGXaRH0tBm7Z990aw05SzWm/N6qOKcf
minOsnuy1ITc2rrJNdDTFjUqybnYdARHBEtBQLxDhUaO7yXbVqJzLLQF0+cQrsY4jYlwtPzKULJv
X6dctCM7AheaNdcZKpCKx2jP9tkAO56AJMby4GID2et+2AJUsViItuCgk+lVlwbfchzBEkciLb6m
fMibA6e8OFPeDMeR7ptQuMAaQGsvJ8t1fhXqmZebwhp1T0emu8d9j9mQYzqMsT6DKz7vx5E1SQyX
2Mb0J+Q4mvxzvpBhfFXsFkmgJg01wM6bXJDMB1A2Bbr02C8LAXa0SAnpHiKeK3qGwQrfXw3xFiGr
HS7wVrN4Zl5Whtqt0Mx0gZKTwmQt7PXXuA9QM6PWLJHvMjADcyDg57T7ijxIDhwzJFPjepq7dJzv
wa5l9BHyrEmcOwMy4qkYwzG9sWkQ89uo2bj9tx36UaNiRgVjcj8haJtykI2JryWY7dPHJhB5GGN5
44ymh0wkhbwPl4VHX5OurnMDZnQhWLVt65rehKpNxk/dRk16hOd9iGp0tpGogLVzSvtv9bIBkHzg
E8+/poRO8iOqy21zxOsS9i6USozmDqo+wFWneAySb2OnVnstYmnMI7dhFB1lg0j61iWY5leMx/Z+
KUJ2DmNAYl/nSmcUTNFWNm8n3uz2DZCraxzgJRq+Afnp4kRMr+dtGYYfHC83zauOTsRU49j1dTWB
2qhe6anI4iNQoEn8OadxUvwbbby+Rwl5cINnJPsN1SHi0G0pOzEYBAWnvbX5dgPIw2qvYB5EPvVA
6RYn2aPS8SEzTT/cR6xuo+ttbLUpg6np9qvCqJBWGd15+DGkNa/fNlPB5FGaJYAnYhcWM+pQBAXI
b7Vzqu7m0C7hNZFU9u9B1qjH1zotsuYMDOyYnZa9A5P6sKW5as7QT0fqDqxI+q2HJ8BwrJGl2V43
e6iwlDTjvpU0HRfFTiFeq9ZXvIPB8blmWqJCJchW9tjkc5FcCyklPSygZtKvTVN08siGmS8d6KhR
HQIOlJD9eu7FvJyWLQ6D0zIPcXQYervJz2Qp0INTGrIIdoY7egF266wO3R7MQzlcLHkOMLSz/H4C
ezopU6m2L3FoNgriGRvgywkUBL3DcYl9rxHC2bHrm1gcqdjS8aOZwGeEwZEQsDwDgtja9npbUCX7
aMCnU/WhmZZsx3pv5TaOh27BNg00OzjQ87dNryT9AEaGwobA4VZTvAWkd758SLloVQLiiJfOcthi
kR5Q+zmkVQ+SKC/XlZHeHFi05PbVts8MGcwd6KfiKqwNzoioZGua6xngs+BgVdsG72jKVXxqEqqD
0xyuUXHKDKDbH1RoSXe1LnYrKi3GoD5NW1ybWwLy3Jswmrv2HbLIseEH4GqX4gzXeLbcFBw3mHuD
LER+TniL/W6p63SCzjtp9lvBQtBbR6ui5ZhIBeYtiA1z3W6onrNz9HYJuUAxxpAsyxvgpLP4asST
cXc/wumunQ6rSUC4ga/4YdpUEV1HBGzt1+k8BcM/cbvn/S3tyYw5NjSib/4lfW4xEwQs2+ZyZHm7
nvGX7V2ZCp7M7ylfm/pmZm1HrlFES/s7rWJAsUosRz09gWVE6u8WVsnwNJ+bLr0Cip0xaJtRxIQ5
ksNH6abpFiOvZCcINMMxNMRhOUtQDw/rYob4HX4z/7BGzbJ/6WEaj5r0Im7G5DjBfpEdA6xP9XGv
5f6ui+lCrvLi/3D2ZduR41a2v+JVz003SMy9uvxAMkIKzUqllMMLVw5KzhMAAiS//u4o1+12pl1V
7Vr2S5akGEgCOGefPUzQuvBhAFm190ZFCB9fHFLezBhWCEi8jDMMFFT1gI/LOVK1t7K+jIaEYXJU
F220vO37fRyuQN2tdlRFw75+walhhxYeqYTEj+dJDSUZrWa53+5Es95iJ9634oSg3FjDaFYgEewm
YEOe75F+Yc2JuEq7y9UJzc8n91rBE6DEZbQ2dchFVgR+deW+lBlibbftkeq10ymSxpQ4StZjf0tb
GhpzT1ys5k+7sRNr0s75lZ82Rsl6x/D0V+8buyIjBl+SjsV9C2g8vFEtLuLVnjQG2dJ04e4S5380
lbi4Se8PYZcyIGC5deOOm2lKBJuHNuqfZYwU8gePa+avkKC7xPeNr6s6Y0012vfrJBP+oU/kpvoU
DmFkQJJtR7vy6wDPVPIA13qmP41wXmk/zt3cJuivYIhIs75JGnnZIzZ5Q/1WESXGdI6WDUdht+L4
QLUHy1gRcS9zC5OGcQNtVEaf4Sq/sYzgUG9O+zK3b+WC5/vQktCJrF53zF96ObB3PAEvIqObKpoM
vSiTCCkc5XKRdJILn9KV9PPdVM0VJMcx7DuPk2668Zb2U4i6VECB9akZZ7ceeVwzfx8PxMB/F3NW
/ZapIVRH3yEp52FOKvpeWaS85JYVgAJUHTlxtw1TIY/ENCG5x/yJDm86pEnv13EzzCM2TIa1AVo8
iGoKWevMmtui7/S0Zoqx8mED8yXKVlH3/o3dwwxBNHSvSchgY1i0mdRxPd23FhhTWvVlNx/oBl1t
d4RELT6ogg5DbkiR4E7UVRffsmU6J7kKey5+FNi+iLjWyvMk75eZxEg/3tftXaM6uCalyFduNGKJ
I0tfSivGGzMsqLiyCsnVWdzAFW7LsLv7VAZB3btkge3BZSnChPNergRlOoWAd3LpRlnkTjU+Anlc
xsFJZIiLOW+3ahku2hVL/QMnJvhjItsuRjKJgeVZzGqqctqBiZlaGu9HjcMouNTworF3C6hTesh6
0cvuprXFdq+2cwDqbnZ6bZVqyUEhwWbFMYqSIzc7w7YfOh+Vp1YM3L1duiL2bwazxBlg6Tn5uHVF
8FkRKnaJcg1Bli1UNCOmbqlZm+qychOMNRh01ThsabbvTk/piDAkkTtDkssS9cC70Et6XcJKqU+F
bmabVXEiSni2Tkk6jqwRVyqU21fEPy/NbYKl01/sjd317Rwl5oEEWLyiBaLuphQq2VE7xcw8+GgC
k9ytMhOQkd8CQodYG3miFG7kUPLebkYlz2OIykObNKJN+351177t9H0Z4KCft3iMM74uIUuqor5k
jOmbRZTbFaLlu49b6ZsnTTuT1UQ8dtz0z7zRg05LMlnQTpaubed0JYhDt2mJanc7boh32y6FT8oX
Ea/TlWs2pXM8ziLr92Vfj4Np+NUG+iJ7DpGST2UXwFrIEzfI6LLopQ9dWuDJVZDJbxX5WiM23T1z
LsSW+rpfFaicsQ9bXp/9AE7dtu6wTVEm3iYk686zTdDH1HRs8lL4OLryMYOgGfLpQK5MFRf6zkar
dUcPnT952UWXiExvzLvrhU28/IjKtZ8P3CVRcjnVU81umtV3yF8tB9+lIZ6MeqFLN5H7mS50OsCm
YRtgSWBFdRojr7sPUYUs4SbjG0K8c2KbyqULr1GKarfIOjMdapSQFjSitEs3vi31l1VxOt/4dfT7
Z4RSBZRDlVMcT3eHtcWntIFgqDnARadILozq6uZxjdH7H8aB0f7oJPadHB1NKU/zmX53mGWf0HuI
ahp+Df4sjfNYr1yfYsim1m819AH9/WKdmki26dJXV3a2lIgUhiIKE6m9SbrtEa2xTNAFg7K5X1uL
lPgqrQYZ4tupx5J8atGshg8tb/WJjZhKUNsH+SG2tI0+9phpoU1eR46UQoDQVYan4xy7Xiweu7s1
y5r7vjTqnYCm372ogL39vbWzTpqcyznCeVUMPPJPIuzNWqZRkkiaOleYPtMF7ZI7u6t1+8Yg9+++
mhpqNuTOI+rvzdZVq4bhAB/NAzKeebseBg931wtdR8n4ILDKsCMSamaF7alaJcDCaoB8/7KhpAqX
tK1a0udsNygB0k4IUcIGfkT/gYqvmbPNT+daBDEuLjw2zpgyXOi2bM1LZ6PRH8cmcvpkrV447tiu
g8nnpFv9x1ZzaJFE1Wr70YV29sepJH2U6XaJr+u5LEQ2Y/bobramYSVuiawhBrRA2TMz+RlF6Sxg
J/Oy7HDJhRHAXNyMZTJfhGJVb2aabA7VAd/36X7rui41yNNMIQorF4p8MdWMxy0ovmUlIkiX004t
GrRKLzK1LozRlLrFBfso4yCrbx7RJuqwt4RUuQjnczUtLTImLguU2Tc1rLnw1NG4p1dFg0zT66nc
xnda4SLk1DkWdympMWV+sd3eRKhSNxJdrDue6wvUAbG8cjgCmk8h0PoCLUCsP4ywOJdVxnVJ6jeT
51UFS+i4F/WS4iHjNFPYVTd0cxGEc7us4vpONYHsmcGCf25j3h+6ohYDllqxXI0ECMYt8ArKH9Sw
ivYqeKM/A4l5j9LDJQKRKgIU8BEZMcmbISmLj/CzaOq87LEp1o1pb50jqMx2GIyEUydVlU37hsAR
MOjJZS0N7W5nR213a4rFXi/TNDafkNnsXqO5tTZflwi3ka3ypV3YebjTKpztKwsvArWEy8t9Rq0O
XpNb0y7I/gixshZpM4UStQFoCx5hd2oFXoud0ALfcc1dAKEfEYnqjPRA+G1eWhRjacLBQD8BStf2
hs5qjh6oBIkPpCA5lP7kRVm6Djdl2YiForto6sNKqGrkoVGifixnZMMfYggF5m+rT1qfRRWQq4+w
O0CCrOHKssNQJVuCR7NOnkyNfuRiGxqbJg020Cn1i0GKXZks1RfFe5u80LBUPtt6G6Pbkazza9p4
1UUf6jouPqtzaXKpVqjMnzcxvbq2cwzlrp5jFLM9a5dLjUwQlWlh+teRY8mmCpEdGWJBCDt0mqlf
wL+W7rgImzrA37JgaGUQqn5cExnk+6mMNPTHtS6ADEa6hzOSnWDFkaMo6cMVF+P4petWGmOfY1Uz
vMCpTTdZYqpALxvHtq9oncv92nRJ8dpX3a45Irk3n9z0VWDzc1QQwV9jRGbwr2gtKyAjTclv9Gha
7B2k2rKkjOfwYHQhJ0iNMFtipSjJQx0JATQbpQe55gGGokftjUjy1e2EHrzw1qddv6xP8ESO2bvJ
aP8YRcy+U4WMnzFud/vFWEBvcRmNaIzXrl/9QTAFQ9+98dM7XPP2eohb0NpEg0xseJyw8TRWWs8Z
n4Y+pFNUtO+h1F3TmUMnM00siGuzTtGDFGG9FXqv1HEsYDFy6Pi2XsyIlbiIp46cGHKMsecN1L5U
uuTb/VSOUA97D7+flM9L4Z7CAovXj/DgQHNmt8Cq94CGqUyF33AdktA02BY0jemIikNCf6yIe65W
gSKRAkooS1QZDY9gDyv3KDegwfMDVyVwk4DEc+SUSLPXF8lEphfYrzftm0SNEIGvSGB4U+ODpLT2
8bRk2LY3F1IDbIzeT20lWUYnfJzncSzCeGzmoqmyhMkpfD5zXU/j0PX99Srl3uE92si+aWMWunta
yoCCbavpUakpGi9BoZThEVD0cMA2MQxHw3lj86TyXQy6HJJbD2Mg2ETgA3OFewE4opj4OKHdDiAt
+21zb2xUNT4b+BJ3V1Hk+/0C9mP714gjNintEA15Xe7jiuVTKFyONpBDq9mSzbMLV3SMUXBW9XC9
TRV/A/byDIUA/B2Bc8CogTJZvI920MmPCgqZ7Rk40+pxEFkSf3XKlIlEBk67Ax6w3TINpwETivpj
tc+2z3CnIHhXbYXKHDtm5/usmosJ/uUwL9K3sEhTMtNBTMtpHdmMgHrkZiO7tPBC1WnEYXt4DJqe
F2HU+LJEuuKMjgmbT5s3u9Xh5CDK0Gkyrq7DMsa863XB2VmcJuNImXs4ahMwMfuExS8jQ4WW+6BN
lUnmBbQ+TmztSy3g9JIT+M3X7zsAGizth6Wqnsm6Y/coo0jEV0LGPc96nXRJPgIN89k4eEBbKXR5
a5k30HGRezbNRj0iEKT26QYX6OmwbAUf0y3ZGSoYPcXuS2SQqpBySD30I7JsvLyotinILwJfKryz
KFDFDbdxJzPWyTZ56MpAYJo8oSmoatv3bzYI+Ntj0ljSbymH2N4DwKyGvUSj7gA54KFeURQi17yY
EUatbXFbjaTeTzEj63CrJ+C0qZhogF/6VJlXwmld3SV7MYAKUpB2uFyUj5IHSNSkwJoydA+Y/wzb
dER+YzBHkIumPsNUhS+fh9DbCAGJu1OnqAOc8p50/fkOCTQ+eWz01ED3hwasv1uAH7YZ9BXOLik8
h+LkmoiEo7nkLhoua/As/OeQbNrmhRCFuwjYr0Nu+DS1h45SNecJEmlcm86m36ojusFOXxcM9msg
X3bneDCkpY15U9V6vSockSqDTqTUPIcTA8GCqose82yMQsfySviV7qhZ3MQuARKMmNbPqO1S4LBx
m0Kbtzf5jMegO7J1iedXWfO2i9A7xMxRJNHDxOTb1PYd9FwtJmQOh2mPOpFlUWf0hUimZFtPbayo
eoFndO9uAlr7dcIXr1nDUIOsdLznsu7WdxG+jY7SKnZ0XI5nN2s0pF7tnt0t5w76uojGdkXxBb4s
DKa2oizvtz62aFbMQgUWOGuBWckMsxaObpXYXg9f6g3dNehUm+zJq3E+mlEMSI6GaXSQ23qk1Yzm
yupxUfccm0eJUlE1+9e2wjTiY9OEsT2ykg1RwNWd6ICwZGHqR4ZyH2s50ZLx44TSaH6tJsaDSl2s
4dYcJFvU2xj4XI34F+D/7rM2bGlfpmgZo4exxMDn0Z8bVTgWbKpLMuln+BpDNjeZ7lT1mHvhIWET
PRqJxkcckKO4zNcQpZY8ZDtmSCM63drIWuaEC6euw4RJ0g2qayVuUBYx+zR0TWuuZEnDeIoWhJl/
pIQUJBPnmu24jH20pJ1MQnQzEhg8PUaLXWrscbChzzQq4+GwLb0yd7V1ELr0nEj/du/AIssUsRjy
1LQbYDFjysh9UcJOxVsaLDb/AfkGjd+voh352ihZ4WvYncJU0g31FDKos1iubrncxkHTSwOUPVx0
rdjJC1BFzq/qFpPAbCI9CAAHSDeJUTmezR3Y1hlRi46zSZIlo6JvohRr7lZMdmOYNXLYYxxJDGr1
fKyjGPMeMWDEs6UdItZUus3rxHNTSc4u3bro/XJia0QGWLolYdHA9EpkpY2LjpsbHhtrX7iFq/qr
LNnS36CwreWx49Win0LAaCbvStWUUCeCnPpQD0MnrouyG9qnoHBhrrdEtfaKLIjUufX4rAkix7ed
PzSL7MurtTG6fUajVxc+Iwuq5TlvRtUDtmbwaKtJtmAxT1EG7w+xTTnmgFLpYwtq8NnCWH6AgyGx
caY1DDD7Q49RkF1OKMAMLqyTzWQecE4PAJ5BxsEoDbWb3p4oLjvEVZpX7f6M6UmxHj1W8lHvu7xB
Ey2i6yQqNAo7QeBel5zHeCq5II0Q00XbyJnf7N0IkWucbKP7EOpFw7SiXWAdcnTltG5VGgfBJWac
CUhXZLbKZwLAhv3Ye1jWP4ywXbDJ8Wz1GgPTWDnS15XZtW8y3YfQ5ltvzolyzoo7bgo2nBjE5eFy
HqaF5qXfpuEmsfCpAURKMG8dNyOXYw0QP04jG8fRETNKV+edKjXazmm2Eyok2tf00yoR835d7GWz
voElA3PA3qvC7F/pwGn5eWpH0p0IhdTxRID6zrcQaBv3toMlNWqbgbP1JmaR3b5tM2+mm20rIwuA
b01UtmuUIynw5QWzldpakP1mx24X0tuQuQ3BoSeDj9Dky54kbQZuvMDMnLEzo9GrowaZ9K7zSAZ+
JqEt7a1xezxcScTe7ee7LQtoHbTbEN1uJWs+A+aLaN5wFU0WZq3oZzI74GnvD6isWxyQ2EjPbX4w
U7jXkfE026IoNlgsajaQS0z8fAX1BLgKlYTh+t5K30VQdtey/rqcz8evcoFSHfYGvDzNo97ilGC/
656oMYnD2it5P7t0UhZCf0BMCIqSFalJThMegV5Dy7m4SyrpwhHbKLwQfTfU/tU167TejLvs+Tuz
LoKheZmb5Wrb5L6+U7Kf/P3Zw5Fe2n4p0h5mN3OKarQ8g+XT6nHmYoD5oLZNyytbQWlwh0FJDw8G
1MY7oK25BWrFEVzJuPsE4eqsUgiLknBYxdQCtTNz9QY0iRgVkUco85sGzEaci8jYgHej9qrQL3Ii
GuTegWCe5S+GwsyjS2vo/Vg6KvAIaIbZt1leASSVAG8B2BD3CWjFXkepcChfm5Rjl3XAELsRao8U
JvXoO48r5KEIBxpWJqoPUFhvi0mXgBCb+aL3jtdNFmb4h6MOJWLlcW5oBSpH/h/WONjzRlxdYFJF
XUbACLJppNxcZDBKps8Ufx1d+1CV00lXZ+y3RPu9Tuc9kxX3Y2LNAWjBvoDXGhXR6T+KZSXrZll3
CaPudc2JaMYl3beK32NgNSy5KCD+/nMMph+dhcTGhn4cbHcg+n3D3gr/5yhdPxoK8Y56jGvwurR+
owBa1PxPSmjiH8hiIwwPdVFLecQxSQAiaU9uLXZre/n77KXfMKzCyOB7yhigsMSBkYbJRIT1N1dj
7a77EI2wEbRmAuCU+AaxAFLPycNqAd2iwWoiko3Rivv0+x/izCr6V2yjH4hlJUY0ax0ZeRyRZtrl
NXQEtyAPzhnqNYwfMYtTf2B+8Vtkqh+4oGa2eNTAKT7CEGCWT24biyWfStS5ecDJBHdSOJJ0qErX
bfiDK/wbJMsf3Yka8MNwmiT8KBQyORxsZw4zsOY/+EK/9eo/sM8mJPpZWWkO5kj/uTXxS1BT8edI
eeQHeijK9LmfyoIfN8R+pJXZTvXS0T/54j8wzFwcu2FcBD8Cgz5gkFqnRQzk8fcfqN+6Kj/QQ4vV
147rWhxLElmc6b5I4wqn/5979fO7/gMDPWknCnYQrkuy9/DmdRopk/v49Psv/htPKKHfv7gwcR+m
tcHjUkmdfLXAlEJGxJYgV0gl/ZROC9jYl9CV8OlPxfPRHx1hKlUGCRshfkQcKn/HZmPvmhjw6u9/
oV8213+xun/0g5HNRgELlezYK10BgdbDFjBcwf9et9iJF4bKG/9lYPEgLuqpedvs9dsYTxq/LGy9
VOhVyuqAdMavq6eIbk6dREn290/3n1/W/ypfx4e/fw77t//Gv7+ME5r9snI//PNvb8ce///v89/8
z+98/xd/u3gd7z71r/bHX/rub/C6v75v/sl9+u4fB9TlbntcXs325tUunfvl9fEJz7/5f/3hX15/
eZW32/T6809fMG1x51eDM9jw068/On39+afkvMX/5z++/q8/PH+Bn396eh1ey0/dP/3F6yfrfv4p
iuO/UiYI0QlnjJ9Hbj/9Jbz+/UfyrzzRihFM6NHJUp789JcBmafVzz/F4q9CE8YAQhANF6EzX92O
yy8/Sv5KY6bhnytAUFcJHuz//9m+uzv/e7f+Miz9w1gPzv780/erg8PDkAl0eGBeIftFsx9PrbEY
sEP3xaNAZ/VeAKF/hk1TcBncI2uaMafWz4iWLS7+4Qr9+in+8V2/307+/q4CoGWscQGI+FHYIlWJ
zmjQj57Bk1ttff00gx/yBy4X//JNAI0KSbiKkc72/QYwJ8WsSqce0W+z9xsE3G/B0Fn/yPbl+6P2
719FEki4NMHbQI3//bssqpjNwtRjv1QdUPekZI9AQfyh1IFckkH+gTPCecP937X/69vFBI+Uxugu
+VEl0TaYNO2LBMsxnq/JSp8w0uY3dvk3uen/9Eb0hwNeDDoBWCkfAzQfeSWVQEsR/ZGW8l89fZIy
eDhJxmL5o5BVlLBCryrxCOBWv8Ev+RImlft+1e1ThMOy6TAFAOs3//2n7xdjzX+6iHBN11iRgoJt
+f0967AvgkioHtHin81uTMVTdHYsLypOj/uo26cFc4jDIDv5DsMcceRoID/XcB0ogLpDI7w2U38t
jZ6vAiCsIu+GHufu73/Kf3ltUONSBUWiBNP5+w+5GGBFupGP44IsBtq2O8tUw6AZAiHzG6TL+mGi
jPxbtdUvdx1yxPNUmCit+Y9XZgMwDJvA5BEUkvgqMUHn+1D8e3mQv74JxElaKOyJYNR8/80Metdq
W8ij7sH7TgoMyJE0rQ6/f/n4Lw6x399liRQ0xbH1SoUx4g93eQKrxpipvll3Lzmmcjy81yDijFcG
5O0xr5U+M+vjRi6Q1sVLc4iHHdYDbKYxUCxC5m9cQcSd7/3gQ4oefVIp8Et4tJrdyj5vTFXciHkH
VSOMAPCzetfiTRs2sBoTTYuHvRkcunNw6lyqdT09S9FPz4b1Aqy7dTbfKm8dYhNKTDNSHlEIZMp9
bYE/RhN9t3rjh3QFv+ytmwhufs/iEwEj1h1KtINtRuraJrlIxH6wbh7iFCt2vSmjQB+nVRVoYse6
/cTjpl4zJvcmzkYp4gs1U/pcBAba9RZp+sbQma5HO0wUtPzY9I9NhCV40eI/JOkWjKlSGzCjEvG0
gQ43D4RgdjWB2g0YRvXZuNX4ldkV7pWBEQC3n9hFX8olWb8ZjORPCvSkM2zBuUfmQFQ94TrqU7IO
PZgVe69ZhiVWXosZ0Odp3Cr3llDwbo5grRangUhwbSabDJhH8grc86IdQwU76diPIKvY9psqKUYF
JYBBqFNnmEjcJMjRtinm2qBfuooD2AJVNnpFsMLW5gZ7wqUWgL2uCuSTqiNoJMnHoRD1miKScx9z
NkdUgKlQgabD3aCfaM3nBzhfzHdjj3fImlZ2b4dGIPFmVJF6xqFSXuDVCRhgkwgfVBSWG6U6RfOZ
tuZh95ZfzwgU+lQhkKJJm6Ya4guBHMD3Q22H5li33IvMAou/weDat4fEAy7OKtBtiwtCynbKewmv
zbzSYcIIgDCfTkJE0VEqM8c5F+XwqY79FFIK08AIRN0wfe4hrAUQvvHxLhYMCn7aris4OboCk2Zv
YKWcbntbfgFVsa5TNkwSwRqD2b6QAFpd2ltZH+jaJu+QgSH6fAfRusFsWhV7Ns7AkHIzxsUd6H0J
xvohyCHteRhDrloVnlzdupuZjvQbxiBie2h5HK6Tsg13Y0NnsPSWZGN5O/Q7RiRbtYcUKhQwhoZd
t+5i6Diy23UoAP01HC4NqWaBkSxg+AVjrH7DtG93C3kzx/2AJQZizZKB4JQUuYeb3pJu5aoA1ZBK
fgtqIEs6e7A8Iwz12szOnIBiCVNXgL0zaZpDQZf1S73G7DlpO/sxuLl+wlC8hyqlEZvIEBBCP4V5
654ZMK5HjNHrz3rtFVgPTFuTN6Atn8YVT/NJg0d6N69Yehc1Bi+nMx95RfvNps8ArHCDdgz8PwNJ
Kj/gE9h3A4KaBQDtXV75pJ/bXMWj/qg7WvB0w6AbHHbtegNizbJ9KAa3V4cE17ZMXalbiFsiQm67
lpiPMNkLMYQpffO64TaACBQP/i3ww/GLaKPigxrUGVALSflxsjF7WSk7K9t0M9zDRN0j5U63EXI/
xrGtMejFSZiBSrw+qIiD8R8Nsv4Ai/7qFkAv2OcUXRs6trBX4lhgqBgQOTLTMh8B6A15VEr+PDLv
35Lu/AyCt/Ky2iYqMyQiaZKCYomBnlvnjWTlzsJLvIricUa2EdzoMJbAaD5G4u5FrzW12RB8dUto
LUDFiMDFyUfrWZe1xVCqzM9l3BxbXsffglk4uFbYltd8MzCizXGA1S6tkiQ8uKnsHsO4bVVW8yi+
ASkZDDHuHSWHhSfzlq4gQOjUAuqHkD747rHFc6/SVU3dcDCO8QcLP1Gala7cn2PMjtiVb0J7gnxI
qlvMXpfpY7+YEawthmFcdNRDFJ8J4CM48aAajryvbxSIT2CBYDsegLMG3iNIYZEm0CfeG2Wykdjk
DhoOV2JzplWfR15BMxkB27e3tmubKB8gt0hSPkH4CCffYSgO51WxplIjCSqXep/Ph11psG0mGKKp
sNfdwUcyuY7hzPINWIEGJWRt9oudYnqTsRoTqrSDfW8WfOG7S157ch0hbGcF36sUHwzvths2ERC/
yC78kGEsF331mPm/AN4GYmIRMYQJS0Pqj0vftw9k6PxrVPH4FfU3PB7XAWKFDEKzKpwWONU2eYSZ
2HoAjssep6QCCY2OCSPxC+TE5O28QQeYQ7YMxvis1tIddl63JJvo2FZpBPgEc+mphzzIrR0vj7Jr
6FcOO74th01Tu14KzniTYTLQJhipFWS9BG22jQ5CGXnX2bWUl051TXzYQNHCnEbPUX3wUwtIxvds
ftc0Tq4gV+r+XUHU5lKPIYO7LjB1xltohYNyYOcni4mZaxBwJiFTRqtC5CPoQCk4wuITCImgPBRJ
kBOcE6wHob4MIL8b4YoOPMe590dkE2444p2NyxTBJqAmkgZhnwcERAo8igQ0j1RVXfGFrgzJFaEj
Q3oebpRpDE6RO6L06IoDJIYVVCTw26KZhNMzBAsNZmYpCK1AAzhccGFL63cBCuAy+hjzvSQ5TzTK
MGehxlN/kG2xJDka1PZMekbQVdZEFY55YQo735JkDe5o46Dg7mNHnFTw5d+ay7oYRHRDuhFMyBVH
gT5Apdasp96O9B1cy9RJVLb3uYuEeU9QKoTUka0sMt6CGpb7srZFNkSF0W97uPMM0/0eIw4MdFvD
H/c+lh+TOfgJxNZ5Q32yuyhTcVsAiZcU+UYpBxuwT0FexTfbKVqG1EJycJ+ILt4yZRHNiJsiUDjQ
4HtczsLDdgPDnBjEDY56L5uXAZQvI9mwgxAdgNrKpowxlKdF/G1d6LJcJoWFAmyNE+D0WxGtD/VZ
DQl8R1R7Go0gAV2GuOmf4MezqEuzAf+BukBJ/BGGz4m/MpgaVM/FVrSQGnCMlC4gByn3bMEhMhw7
ZzBcUlgYLJ+Iw6lmTa3qL15t41jnVQDR/BBibcnF7MsZ01A9UwlCyO6mFbPemMj2fmvaGwzPhytf
YqR8WndmFkwQe4RKILyYDngcyunV4kK3+AiV4SmQEA56L4wUDbZ6joE8Imvjm2USjUc8B2ZCGWpg
ELkdYMs+3aMZjZhzu7hvYpyvaV/s3f+j7ry248aSNf0q8wKoBW9ukT7JzCRFUqJ0gyVKIrz3ePr5
wOo+TaGIxGldzVzVKpUqAWwTO3bEb57CwQrguHQDhUHuWqq3g+2kbTrTEx7pdOjFTaw3TXXIAits
1gPw2+fab4zo73rtf1VvOvk/ICGmr9W0mvRbAeqS/UoequLXr+r0PZv+zf8X607j7Wu+7nRH7atK
/88n/0f6W+1p/L/+VXvStb9kWeL6qMsI8mjSyEr+V+1JN/7i9qtz/TVk0RDfbkf/rj2Zf/FXMcYy
RF3UcNZ9V3sy/jJNVaNsYxiirCsY4/4XtSd5UqFBushUDVXnKghShBLA5CJI7xBRzaCMNymywJts
qNu1WsaGb8v4tEGu8mCAUnI59rLxYIr1g68QUjMl8I5RNIg2sqL+3vCLfMR9g9oNBBNalffSp0V9
xAvOooGa35BJdLYPyPziUuk75lFfLVw1Jzd1boGQB6SxUGcBtFKmMjn4FUm+I/mAaVOnWAl9jeOm
499psViuhLwh5aZqs1AdmNSBeKap8DBdkjVJVvW3Ese70rmrCQJa0gn3oUwM14oVvcpG8s0S43ah
WDKdo+mDpmUIrkSgttCMRf3jWxG4WMXG1uO7hbtcDnz7GL5GNLRxdcGX+L0gUNWKn3iV727oiEIG
bst2LVRFtjBN0ric3hUExsdQTpGsscKh68ZU6k73MojPWQxM0qyttRtFN2lsfXF8bWfVxXNT1E9F
KXEYVtI2GKT72Ozurn/npFb49wvQZAXUQUWHquHv36lz+gIZ84W1Faa3UdqGp6GScztsKgngXruk
dTJpRWp/P28sH1EVUCnqTObO18CrU79x1l6NHFea+y9QmrhIu9yNnMi4JJgkQv9R77U6eG30fKHz
grbEP0ecMvVYfVUkzqKpBL+SoEKA5b2/8a3smGn5ORIGeaPqwatbZ8N9qGv3PpxRWuXwUAojelGV
4FXxo9uMsgepCDLhYe9b0IIGb6t4g3pHqfWc+9p9bMS3pqCfhyB8FXEXRlM8XKc9cgJ9K3SccHlg
A+p1jrFVenchnnGgW6Sf4CEgkwAeWPWOcj8AAeXG6T9oUv4tdPTHkoQ0JfswoeqscZ99CpQ2AuoS
vBiZUdr5UJTr8Wlt5cAr4DVMi1uJmxiPMAMVO+uke7V2XxxJAohRi19Jkyy7Gf+TFsrag+h01WZU
ibIjzyz2OrCZlRfwqIjyy0rt5XAt9OJwrxapufZLfjpr4ls/kO+D0kz+/jI5UE99k/c3aj7GPFQt
NqDYuqMIRuHkh+VzmKR8lRF0wykZUGLrWpN8u4JSr+lnSDQkS5r+VTDK5EvFDXsNAcJapfAKbSH2
YOCEDQjApLQAJnCLTPL4RY+Mc9eYZy3ARzMs04EbZ23BWjIfdYcUlRg+nMxMbVaG52VYR7r+FrOI
Zs3Jc5Y0QCngHslzBaODhUB1KqTD2iufUWGHP2+Uzw6A8Q28MzB1ftI/jfMKEP+WNNyEsBh5l5pq
bBTAKa3BpnBHjcV1k+FqqSJIYqvlYK26cZDfhrFTS0osZg6Ln378Ezg5eSOmDEKP6Oo2QTN6B0Vq
JBMaZwuQ5U4r+n6X97ppZ57/gl7KWCmpMmgTDDBlfHkD/njYtqUy7NNUu08jXbtJTZYCdDjtBpb4
I3IOw7YIeVIwWP3JcR3A4oISrrHIk1dOzL+OyfImz6NXs82ewdAc3t49co1kR5fgQCEE0G03fG8b
+VV3hMe8q7OtF7BdxYGPbHLvVe/dYYs5pwy/pbdgdBnNL1KqCgpPn+9DrqxQP/DQS1G6QKtCBgXt
w/JzymcqkeJag8u29qE02VHUlmsMkAIbhX53qwRJv0tKtqCRVM+DxgIAm/wqcMfdAcV6hikH1Myk
kQl9M1sZADDtpOg4XilqrmBzI3mfySuf+stKCHL+byfhgh28iA0/zKUnWzkZfzxu99oLCwobimc3
gPRt1XP46dqiFhmHr/BRuYkO8QuMqrMHZUp22gvp6GNc1xhYd2V4wlwv3AzE7R2y6CVQG/V+cBou
YWWHIIepn5NEajdJ5Bs2pbuz1Cv3EbB+G9bgC4RfedOnQNTQZ33W5PRWFbJnQWCkgHJ+MUqhXlP7
Qh5q4DNli0Q28PX+5BleDwrV8VcaZA8umcOPhrbTqjPNR3EYwrUTC4+izOoe/wRHkNeqjF6oTiSU
y4zH0pPgnBF8K4Dy67wsnoNYvi/8jE0rszloMyi2iJIAtzqaDhX1okpukQlMBehhKiFjMIrumPlV
d+zizFzH3DbswRXxxjZUDy2QenBgSzCdBj1hWyt5SVEQghNyep3dRiZbNItegIPzBbHHlcof3K2Q
58D+mzT+EQ/eIaRptbIg5ADMKp4Lw3tplPq5iAsw4+PYqylYVr0gKBusExOnPWqf3mvk58P2bZ8K
mfEItHPYwWil4NrX1qpIi3SfoW6ygerBuDUsEsDXj10fsrgECwp+lG3NtA8/NWoQfUazo6es7QQ9
EgHOL7FlaOVOETaCyv/liPJ9BBTY5sh0vgPzBmc+pn2ONYbGvJNugS0jdRPGmrRTyjbfyJrRXqSK
uYTpQyVLIQgGrRRuCktRDmpCuactWNrA+sreZlKEveuDSo0K4Tuwd+9OMWO0K4jf+xoZHxtuwrNO
VY9tY+rSreqU2Za7nPxJGlCLYkH3xQ0UXiItZD5kaTxBTO1wpNuGUi3sYfd3QMfrfueKPS/RN0T6
WLkvPCotQ1c3ox9IqNuOH5RfisjzLqGQRAiWad8tCyEbVYrLdWuVJuQJRXymJKDdlF2ebZ1czL5K
gtntzMTpT0KkmtpaDLyX0hXCT1A+v0t5WPsrKFrMH+pTse1Ai9rIrSRvmjZXfwJCh6khKQ3gZDZL
E1HMxTcq2nS9DGCdq//WyBvxuQ2iF6xjb7EuzbZZygpGceXV7PjdrCme345F8tZ72gbyJinRuCjF
8VwM0UOOx2QjNrWzMrAOE4NtkBEwlKHhg2KtuFHpG6zKsr1QlfO/pQkR/C1GhL5+FssseaAm9YKD
sXPMXE+yq1T2t4T48UyJHqMmjewAWfD1GI+7oZZhZ/ivdSbTJqtPRWr8UL3oa2KEN2EvoC41kCWU
nUduQSNiGzSivCp8NpxMiNvWvtuTdEQ65ROIQkoY9zcYB4e3fYeWReaYBWbCNAPZdAfoXw8Bfcyt
HIk1JSmtu6MBEQCWhXOdZIR1MspnMxk/UxZLHsp+xNl3+AbbCmiCR2OR8YMX+pq5/G0pHzftmGC8
pQuIjzz3eviSB4wm9TEFeg9OiNcT0xHc9HtmbCFBBFxL1LkVGsYEK6PEXPWSjtpyZBKrdEN4BPDK
sU2i1voFVTQQpCuQCP7Cc99UvX97sC5yAxQpgpgiqfk0QQQcVtZUv4S1YTQXD9B7VXlHRW3unTAy
7ExKInIRn+J0AZbMSU96JXyWjBzMobczwoSWA1Lnu0FVSNnCYCUW+Sap821QDDTGqRS5XNxWXlke
YEz80ODEjaypLyAtHlBIuclRYNrmnXb0BPdJKuufMHj3kmtANmFZN5HzmhVBtfJi/6i7OWkavLyz
JlThMe7ZywkyybZi6Id2zN1bn00zrjktUM9KQtQJlF7YxBERsqwo09Abgl8KMWilqQpZI8I2K78t
h1ULAsKOs7BbCdmgbGpBXvA8+McFVRdlSZbJV+At6MbUViHN0OqGeyOMzUJhAzGbJA2JMEhNr0FG
9ORgfb2+oN4MPiYTKxtAL3js2GafIjzkWkmAskaUq8eRYnLUg6WS2ioQ4TZlOXytTWjXAadKHKm7
xjHPYzopDwT0GI0hqk1cAKSBM3fMmcSWFGic5YJkoFfCl87jKI2JIU1iHnp/lGcyikMqR695Vjyj
6xOCyuZeEyj3HaBxG/2fbOX7GVkQx77sjSXxSr2XVVLHMd0UBjKHmCS8FNmdPobrGwp/UH0bsSJr
49LyltM1BUX3QTYfzZItInA+hWEh7KWW2S4T7ZwN/E0uUs9Uo8vH1JIVn+ZpkKwtlzN5cDjG/z4Z
uXO5LQcDhEZh03Ue2jQ0kqwVLSICa8xZHGEVT9e4F8bErlxzVXmpdVqAY7ql+PkzzIpqQ/LsHF06
ZH+jTP6rotr/AsT1v6u7/X8E9RoV5ucrbitYgt/f19rGv/53qY2qz18GZGP2GIkeiBYi7N+VNkP5
SxO5/2qSCtBLtkYLj38V2jT+E9UACXCYRoHUHOse/wZ5aX/hqWualkpoBOcDMua/KLT9vv8Ffps8
01TlsYj0rkhk8NZRJ1T5BeWIHTo+RzHqSfz6mutEo8O/j9fvxuODQs7vBY7/PGhSwKkhNfvwy/ML
Xd3vUd3R0ZbhV2m0EAZnydliUsf5z1MmpxTovSpPMzO7ZIZ+B+pVvRjoOq2ENJFXGQAypEmMVd41
IxPJWA2GddGiaCGwzX3hBEziGjK3lwy19MyRLLsS/FOHdOPKk8t9vaRfz4p4dxr/5/sm5VCueW1I
xFIvNHUfA8k79KZ3FpvsIVfdrwo8ST/rN2DIr8/Z72f/f542KUaZQaH7uSrztLpfiV1oi809rY3Y
aW+CDKmufsHEYearprKhqEvC1hE77RL62ndRLfem728k0SS4PcNUeNCr/Mn8I2FuU526Rhekr1Ku
GepFDHv6cH1jO8hhDY384/qgvdEF/nO+/c+oTUVE2xQZGgyv1UufpeEXQa5SWIbNvkBakeprB/Ke
etymlTtpM5jua5yU8j6qhG9dRtfcSPVgYVSlcZo+epFxob7b2zF8rtLpmD4sRvel0K67H2V0AK5x
Rzf+W45vjYLNKFmq92frZUr5MAS5Nzspki9ar//wJBSRSuGg1DCa6NZWnXXIqiXD3TE+ffRtk3CS
1gP4UMeTL6lQybbheCoFKkHcyyYk9OsTObP6p3QQEY9EF0yMfKG+s0+7r6k3HHRl2yTcs5Lz4Py8
/pi5L5mEjUoqDMNwEvkCi3HVhy5oMq09ce+Rt9cf8KbW/tFYTYKGGApCpmutcoFetIFFSsFsG9a/
+ghEgPspyFOok9FaQKk3PWkyXfojdxBZP7gIp5bas4YuGf+WVPfZqDYUHCNu70ZEEbZbm8WRKMB/
LYJ2P/6l4ZhGrLHgF4iuVZkF23Ip9M2N0yQYhY2GX1wjmZcwBg3YJPXKqINupDlm++sDNa6dD8Zp
yh6pBhjMSFa4oBPadqskobFPcU5Z2Bwzx8PU21oyNHK7SnDvHKtPkU6F1ghlHiJnnzSbKlsAAc8s
2ikk1JWROQiqzLz4TAX9/oCScLeL8hrFkn7biuWhXGqazETtqec1ykpNYzSFdxejQGTro4hmJH7x
tOEWQMlzH4gXrA9YQUsL4C0n+Wh+JrmKgAqwZhSRe5eYwr0jlXcmiFc7qaAr140mVivT0xPk1GTz
m4fB3aqDeLzRQAzs5US4KVzE9pK82cip8xVtgtYW0L2E79r/QroMPznZB8CmIMKpoaPkZcKhMgP0
NIUM6d3rC+ztCPjoCyZRS1MiXawUIboTUJ7lGoLuTRqhDGMYe8VMnpAvgLD+mjsJAmJbZ5Cc2yF4
pvAQbhvzWQiHVaXI5W3WUnBYeKOPzwg6vb+fESWIEF9QReesV1s/ewDBs5WcO/7FtShXBSdfUndJ
fbj+tI+3gGJMApFWW7pqlLVwphZMqpLmu0SlvGJmXzLly/VHzESJt3bTuzOPw1aSW8WBgyqqP+ve
3HVel+DRq/2RfwLEjMmAWWYqRBGam5dEBrklOGBRgyWC4Mfjo07ZO2ZYd50Sa9Glgat8GuScmzi8
j/tB1B+RwvQW4txMzi9OI6ma6+6AgP8FDNlR6gCHNvet/gVxHiA84Z9YZJiKNUaNdxPhNTV49NYJ
L4ITlbtYbrYI04oLC+njSP0Pf2ePytxY6kR/WNIdNEaR4W7lhd/+OIL+w93ZHwbYn2kQXMS27I9U
MIfNIJiqHQZsDYNkFLjUpQJAuZBmfDzpijX++buBKhxHDkcPl0sQrUZRJ6TV9hhQHgN/ocQz94BJ
2EQSxslUVQ4uVS3460zNt+AXn4uWCClUj9e33czFS7EmkS0DgJu7aPVcJJSeDpg4iI9alKcvRqgC
HkO7qc/as+PpO3SOt4PTXSRf2F1/9tyETe58MD1LSGi6T74d2AiZ2WNVr0NLW8/tejDoYi0Ey7kH
TbZ+mOdiLnbU6VCbXGdGdEKne5MnW5aeUW2zQv7DrTMJk4Jkhq2q1NQD3WzElzN6TaV1C7t/7ism
u1/UhrZW6KJc5LqVzxmkpZtalqo1aDJguSktggCFUtxyYmfhez5mJYLjmcQCzmL0jToUtJMkuCsG
eedL+zY5ggd8TLgqbJxCO6rgLQQk1TY5qpWBcJulJzweUPk2qoWN9vHR8A/jczRM3CKn73ip5AGF
e2R51wA1s1vdWogcM1Fp6iKe6JBIBxTyLnKQ6yIN0rr/Ujjwuq+v87n3nwQK0cU9Jk4jLNs1fVeL
8kuneT87QVpf//m5t5+ECUHPNMOp1OjC5fuWPaNL2p8FIHMSGxDbD8QCE9ZLp9IT9FEX3NSeCLS2
Xbe5+Xr99ce19M/UCkbU72GU9pVJlVmPLuigIJcbGUcvGa0XzH5tldGulgJUSRwaTZayMGAzG2lK
HpSo3+ou5bMLwh/nULzU+HQo9BQHzCsIP4thZ25iJuHAsRxPQNGV5wiGfjLNwk5dtVwoErwB6T4a
t0k4AO2hWlocZ5dK3KpJsY7AmmQpjeLSqA9II66K+tSo/bck/mqh1yEne1Q87K77JTjuqiNJRCTK
dpxDXp3EuD6nybaXbvTgSTIOknpUMlDz+mMrIXlhgS1t4Lsk2zh5ImCagXPDP5Aj7BDnEJJRqv5R
Nz796Uk+9TKvB1/ShLjLLomvkzF7KSocRVR8RVgbqRRTy2nlja3uUJDNhSNipuaiTF3N/cS0msFL
TPLP+NaI5HtNMs9A8+8Dv7pFVP7YjM1xhCZuGYfrK38mLkwhXBAgMjfvSx6Za1tQ/RRUUY7z3YVl
PrP8pn7neqpKLbhiExxVXdOy7OiltYuE9bn7xyTqBGGLlFLMGJH91PIzKm2dWa3C7lGUdqn0YITK
VusW1vrs5Iyf+C7VipuSy0dpWGc1758cEl/BARYg7YNa3Wlad1/E3q4UdWBLbOE/m5xJWNKdooCp
Zlmgo5A5rWpVsyEn1KtabYaF+R/j/wc7eOotjkcPRjdgQs6CF/2MPNKrtrtLkBcDTblwss0ssanH
ODJQSP15onD2sBZfeZ4h2KFfZBSSFhbZ3APGGPtuZgQThdG6GIRzXPobUfexdoDo22Dn+UfTACj5
t99X6cNqmaIwRhTZUsbGg2PjdJ+u//qENfzvkq8y9RpPgA0JLann2UW1MxceZMTwY2RerE9dux28
R0Qcg/iAbwxSY2AnglOf/JTRhuoW5mfmKJq6kUc0EfUi1IRz6Q8n+FxcIMR14KcrtXW/Sm6yL8P7
6586s9j0yRbyIed0qchA6jEQSmn8IOxo2ltJX0gW51bCZMOA3gF05LfCuUtHmo6wzvXvQr/w9jOx
TJ9k8G3YunXhNMK5D9DaH9cB2mRLW/3ja7UytSeHR4HEjcU+rLnBh02xatzhEmp4EI1jpZXSQjo1
N9mTEzvqegFwHnuFuvEntN+PkWMe8sS9q8p2l2kSsHjj6/XZnkmqpqblOjjNUBc71lVu2N7wUGm7
JFkVLd5EMPBGYubi1MwF56mBuTwIcqlZTDwngdBSCk9+xjwEmIysnTkKQkvesWeuf9jMMp7ivGU3
cBoopcI5N9ONqGqH8cyUFBkPh2ThujGzHKZm0I1UW4jc9cJZ6ZNVh7hWDBqIfCetDxmuI9e/Y+7e
rY3b6F3glMQaf9OSpyBaexprdkV14gmEmABSs6p/RgPPRvxxtVjEm52oSQhoGst3014VzmSMnqNs
y9FWuD4IMGbz9nOGLDThDl+XhU+cCQhT12gd8A9ijjyu7OOVWz9K1edSXJL8mvvxSUBoTJC9A5YB
ZxmoB1zadSV3Pxxr4VSb6Az8z7kwtY0uulQGBmSUF08xfiphc3Z8BwsZs/0aedvQSl6aRKqAJ8aX
qFHXQDlKW1TDg5t7Nw59z06Lty62YOTNwxq+9v76opHHWPpBxqBNIoisJlIjZk11oWf9Fb3EpyAN
92IrHQZHupUSxEGVEonWemz8+CgJq1wL2mLfGi4SkiiJC5m3SQXsBhTJXzlOulbMkMI/C87TBQDE
dfklc7wFd9A3x+QP3nZqYG1Feg1HKK8uMNrwhG+2rltUSO0Zh1hLHjTPPzRKu0rjfN9ZKDFLylpB
UU0Vg+fEoMCvfOqpeDU/0X9AXOC7ZxSPeVVvzMLfyxHI4ja5QfdplQGflEPhgDjxKTeTW0uEkVbL
n1E33Xi6sqvN3LMTLkt2OyBja6rlXYvJzMIifzOg/+gjJwmQ3vqaU4GGvSChcPYkrbH9DpI/8vZ2
FYkXUUC7wSlXrhZcYst5KSPpHu/3vZlYP9JEtyHVn3upJHnG0U7pdp00tuPaS91kAbmOHlD3wzsr
zfeBJdlFJ57r3mqwfdAfGjlSt06PCG5pBbbqI2Cfigf0BsJV1If0iNEZ5sapl2tXiCNbkFChX1iH
MyeZOsnKPLcpBQOt0EsgwojIsMLJMRRZ585wLqro0hdChC9cQa+cUyBJ1Kcud39CqBxWsVd5tuhm
cFNcdde1wRHron2olY9GIya7qrc2PpOWQIIIg+ATJhaNDdb2vs/VbZGrtlPpC1JCM0fk1EVcQSF1
8MQuv7Q4qlZ++ho2zjHVIJTwJmszwckk0h+b7vn6mM0N2STe567aWmkc5JdQzQgJ8g4V7mepVp5q
BANsRPU3lpdu/uxZk0CvZRIJnqpnFwB5L5JBXVCyHSG5dcsKAV2N/mv6dP1JM8exOkn6qKhLQ+Mb
uCqF6p2bROi+mOfELfBxidqFiZo5j6dCQqhp4tjUxcXFM/QbZMx/mYN/H3flzqz8T227xPib+5RJ
tcaqXKqn0lBcwiH97AdatEXi9JPhGAiQxG6ycJWd+5hJBPfNvjGEQuA+U9XnvulPQRlQJDZvBk17
ToTix/V5edOM+iAsvYWrd+mFgW+AMgyOcPatL11yb4XyHvvVjYF4aKyDNvySSw8UMqrwnpbh0ODX
GuffqjgFru1vavVBC0FAN9+VBGK3lNiqug9peZed9VXvPRun2W8VpzpCVcTWpS7jzJn+do68e2eA
6hqxFI1wy03u9CxVWKyO+AmH9uHPRn+KXBU8q0BnnCWaJsHOqOKb8WvLWroNsfdcA6u4PvozSCKw
178nd5U/1H6dxdYZzYVzhbCDqWU7QZG2yLOvhTC5E5xhXWto64SK9WQ5xWMgGA9NsVTNmgk2yiTY
dHlt0IgUrHMugx0ouk9BG+9yTA8lubzvQ0A9vfe48K1zz5oGmzz3dAlnu0vkXCwrWhVyufWlb+VX
D9oQoiksFxxkSTmHUFoJvg5X7NmvlJWTtGs5CXcYKCy8yUx2pEyCkW8EeYtkW3LJfPcU6kq+Q6Po
MZfdC83wrYuVS5tv8yr4BnoK4Pdj4To/e1x2FxQi54oJyiQnzVKjo1+XZxddzO5kMXxsquZRwPvq
aHVugGJreexGXZaaQiLgYMyLsl0keZRVo8RdZ57CBIk+XKGy7vrV9UGZiWrKJKqFptYpeIdmJAnc
XSQP2w2p1rJNiaqQauLqdP0xsyt+EtdY50MvIvZ98ZLiJUk8gPNh0Nt+6Vtrsxv9KNuXTDGem3h0
R0kqOCdstwJXPleuFnb3m/rXB0FvKqAXibLSDjFQVQb1nMq1jB6G73zRLMT647Ay1nBIH2qlfUz0
9q7J+scoM8NfiJ3nC8fhm5bxR28wbpJ3IQygv0CHXssuo4Y77hmKbq5zQ7gT9AAOU2JkuMLBYIyy
k6M0T7Hf3khSjg9vH2BsamkoViUiF9rrkzJz1siTLM2odamXfH+4YMmDr14jPPcA7aAAyjZsuX5D
y3ARIDPu9o8+fBLx4iHG3BbL1guqY0Nn4j0cXoBYIDS/KkOolkmAbe9ZgZhTmLktmcGmlrLPdbQQ
hWaW+RQNjZu4nCtSh2mkIZ9AL90mefHNResiWoLUzhxOb3oH72YWR+Imy+VBvvh18ANC960PX6TL
t9enau5u/nbje/fzg9R6fSs20qUiIQDs7EHshmOxFWjHYMuGc2/nIzmtgggzIxuPUH+hsjaTBsuT
oKVCS1P8SpQuTjg81nm1dyslhtaKbZxrHNXeelRSnEv8tAg21791bq4mIUlppAyvdh94ZuetPVPW
xkT7kx9IKXBvcfjDxT8JSIhfBG0UAGlFv/4m9bGozDo44BSRIwp7ixM38zFTBHRndE1Gd7S7KF13
zB0RCrB7diTvte2sfnd9wD7cx4hzTD6lLSl1KmmbnEa/JLdD+N3zP0cIzthO6F0q0194zihA+89N
DOVhXCPvFqHq4yUXY019Mq0cBVKhRY0Gdu7aT61kPSBE+DA0HUqD5UbL4w3kgxd/KN39KFhx442l
P4Pzfd2EroQLWY04z9DCpet2vSivy/TUS+3RKnCo9fF/Kf0vTt6fsS+09bACaaIspQEf7lS+YhKD
tTKFXZo3GAaZlQUDt9jhF3GQUMSD7k+3HEuS2958xoRoHw4Vml/Joa6LdoXx6laK/F/XJ+3jE5HX
mETftHTKuna6+KR1Ka50QrP3m32tqYj8+zRMq2ej+mKWOw311cSNTkIHUbp1CmPh1vThwhzpK7/P
pVThsOZ2WXwyXOnR8aqdJaT3tWNuxaVS7MfLEuPl358QW0g1taUUnyIcdhVF3nUq9Y0O25m4OmX9
88I4fniy8CHjn79blHUulEDG2/ikJDWWcRIKcL6CB7Gp9BLWkylqhi0AGKtqV7iZ+jc+sta2o6OI
iQzxGQ6zb2tSur3+NjMvM0Uak8y5QY7bxQmMwpMyxLS6gurL9d/+GG2DOPRk4dZOk2QZ7N2T6ZO6
9Gm2CgP9Uw9g2knMrem6P43W3KvW8IrFyc4EpkkAsDaiWB9phJ7yzN1ff5O5mZ0k0o2ZDDp2A9Gp
C8pfIweBXfvNxOnTUIIdMrrXn/JxkZWZnRw9HUz+BinJ6ISjkbmu426ljHJVIXqXg/YJy7Wtg16m
oVYrQ/QfaGfv8yy8kYvuHMahgjBqsJVlHI8S6ZAG/fr6W83M8FTAFt5uTpO/jti2wVkxcJu2iur7
9d/++JTniyeRHNJ0WeSYEJwc5AhQRli5uHeXJ91/QYbyoGrkTbX+LcQ3/M8eOAVwJW1pdZWYJafQ
IeFrsWxLsfRp3Z0w3JtopK1xO8d5eqh00NdytDCGM7FnFJl6v2WbuHHwiqRm0hr5DhJlt3GG7lON
qdTOctQlmsfMKp2itsDJi9h3ZuhGtPEGbVjkVgw8W7Bjic0bOXu4PoQzp4k5iaOYvgSIaUnBKck9
xCVyjPOCAIvKpcxv7ismUVSQcTMMjTY4pRl5VzOkZzVU0BAUnlzKwkm+kA59jGBHoG9c7+/CqFA5
fkbDxz8FoXiDmW39XKsIcZV9MOxlt7sxGiMkbLpnJfT3juv/aMVUusNmKrzJPGmwW3OIsC5qDmAb
q7u+DBZizbgm/nFxIOiN4/LuvcQ4zKwc26TTIBWbAHW+TdheEExYh4Z/IONWkDpmiV6fzLnBngQ2
A4AFghqSfwJEyJ2EplF9LAwNxb7BrlADuf6UmU+a4suwXEfwvqt8jt4nUTcQ2ml0HHH9HU03lAXZ
+uDq4t31h8190iSbtgxLRxii9k9uhI6vE6zQzpF3kud8awvpgEiRszB2H5c3WEGT4OWVLuI44eBj
I4xyTZx1OA9iM426DI7p5Xc5v9VFHIOdLj80GF8flR7hDNo+x0oVbLynjmKvfy807r/Xv3xmZ05R
YkhtmkUbu/5JDY+BlB+btPM2Xa6XCyP7cYvWQNjr96VZe6rk4dEZcaF88Ht/WzTtpgza13Bodq4f
+LYV1HYaIXzamWevWWibzSWOU1iYiC+pW5RmerIwOYu7YWUN2tfsZ1XcYnm/cuPi6MvhRq2kWxQX
o1F9ah1yVl4f1A+vg3zzJNwJEW61MhLqp6YbBTNcTFHR7JOkR0v+FFuAOuruJDjZAmbk43oJj5tE
PyDSepcIaXYy2uqA9E1300jSasiSb1iVIhdUHykVXobiqJuJhz2vIpG6R7vSH8vS4kKInx3xSWwM
wqrLnK7MTpEZYimJKBTcgbZj+YLXOGEo8Byq6kqv1Q2cu40Vaje6bN211ULhcGYLTxU6OF5MKdEs
OHzSK7TgDr1YlLARsz1k2S5f8o+a2y6TQEFXS0eQundPY+wPvXib9+o5TBewLXPJ3BTMJuld5aiR
4p60KN5T9rkPrHBd4XaKOOnGQOuhpzikJe2qCaU1Rovb0nOw7EE/u+hvXdP66uDBbaNLWlcL8WEm
C5li33oQj1kZ67yR01wyrd7XSfGEtPwq+ZdOKQqjHxutzAypPgkQRh3VhpyFLppp2pNTYrsZdg+L
2LCZZTGFvrkUeVK3k4VbQcPMF3E0a5sP2NJ7irLp475E79a5v77r5/bhFAeH8XKd+rIl3CYtLFNx
p5N4S1j4ijuETmzMj1HZfOrzh9zEB8W4SOjBudqfHZdTDFymoHPkpIIA6rZc6zSUUulrndP/19DN
y6Jj+vP6R86th8kud1QSF9OPmC1uUUWvHgylOXo6m2FpE4y/9EEuo0/SiwJBhKZ0c/cEkEKkZwYp
sNfdheX8cXXb0KcYuDxAb0gPaG3UOYIjMR0d5OgHvy42JY6WHr1lpPGbswViGqH1JxS50FdGJPX6
6M3dXaYoORmcJEKBTJMjyU965NipIH6yrA3KdSg9P+e1dOI+/ElYuoTOXYf1Sb6B92pjSjVWt4Gi
9N8zNxDQu8Ib3ct9BwV8XLFdvXrN+vgh91G7KIpfnmv80kSopQYKmJu06F4HRJEX0oGZzT6F1Eld
g6klMGR6hdn30nPv3EjdLO7AmcX5DxAdkJ24wtbkVKdKc6nzFjCgQKU3xquHMJnom4VpnFmjUwCd
57MJYoUH5TICX1n2I24VSmJq5QHwN7pDYpmfWm2gTJfgDW0jNvAlkcrh/3J2bs1x6koU/kVUAUII
XmGuzNhjx5c4eaGcOBH3iyTE5defNXny5hhT5cftXRUGEK1W9+r17TrAfYGjHhmI9eXu8x+z9Fuu
D+Nd7u/GnV8pJRF1BgxdeEAFB3kzbT7/x5ee6PU9vvvHE8fXqZG0xtkamm2WxXdFLvaVoLvVfXvp
i6TX+3p3idFgvTXWlN8MtQfpI7tAkpr6DwKMinx4bhrrMKRqgw7PwZzK02rhbeF8MRfWJaDQlSDC
Isygks2n7jGnFfyEjOJFJM0GBgTAil/Tpa89R/u/N9k5sC6hvI/PeV4e4cGxp1fDTFIfBmOlYrv0
pmaZCcyQJGjciXHmKt54qtoUY1wGTqtOyqtWdrilr3cWTByl0ngwaXxOJ8c4TUS/WmmiDqpKvPBL
z2mudnMxpNCVLbBBE1DuUPU+uc6IhNJ+jodhJQYv3MTcjLpxEmm1hMTnYqiORm8cp0zeeEP+tQg3
V3UVMFGA2eEE8FFHzmlMnyplnvN+WnlA/3oiH2yPc8VVw6ok764/v3Ty78I2u+8VzGFgbxYUgKeU
FAAuCncaCRW24HnQs/7OlRUo5kYLrDUAShwwi9STLQiyog/8CqRy5O3lyjJcyLeuBlDvv+ZEA5hQ
+RW/GWGmj+aRDix4PDb9+D22+306rAS9ha93boht9uMA0AaSRsccIzjM/dVecmohxfU6+XMw/4xq
ZbUsbaBzcZZMGFGaE+M8YXqzd9Mt6A1HR0Qw/sfx/SHJr734bnqemr3Oqp0N97pxMn5BFrFLDLn9
/LNYiPFz9dZIpcsqENfOGKoM6x71Tvhtliux6d+x9KMlNQsdRQuPe55fg3xdoNxYoH9Zs+4AQVV3
C+FYD4hMg5Nlowr6kqIqs28VllpV1YAsgVQRFqw4S7O5aNq4sBPNcdwV4qlqzXFXDhBctlTCMFDY
r3HtPjboFGV6BByu618sCMbuAHG0agDtlRPy1OsCn8dawC4zV281TcmuBytmw2qS/64ymebwrGja
+y6DvDWoShcgGO6T7m8KjskLSPOXRNdsU+oCKBEzFmQHXD3YDHDHf028ZtrhYJ6GVl+WlwS2s10g
ckvBXLdwBYzo4EJflLk4VDx7RgO+2ibKLG9q15mAErehfxi9+gR0ToTPC3ZTTpIguYBF6qmX1c+k
4GhGpdZ0HjuYiWYx1xsj8cpjivJnJB1Y80wKn6Q9FuIyVWP5wnvf/2LYmYVmCVIFbR03PlutuY+9
AuppbF6rBdx/HfoP1shcCgc/RlehyMBv6uw76kX2Bib0PCwr8zbvuiBxJLYDyNx0RcBPSbPvbY7j
Du9AeotZMYXaBjykEulrKaegID401g3QIjYc/Ded4d9zM97bmRtVdRGxpl6b3ltKLv79/V1y4UC2
g+SrtW8MkQKTHtuBaRr7vOObtP2VFI/jVBwFsTY+pMK7qUHBNEnvPv9mlyLHXInnFMib7FggG828
nYSrCQbw9nFnAk7SbzDlHozNFPj6p0e6yHf4Jkbq490DnBLa5Nfnv2EhGs+legnE941dFeaNhjU3
m/STmam9MZDnZMyfjWmNubCQe8yVehxCChjONuZNOaEcXNhnB1WeRIp96R8+v5Gls/VcjAe73BY+
pPF009TJeeBdXgcx+PHbQdcPDXXetB8jsYb2zwJLhcHG1NXdQ+snMFopibq1Kb7Uz3/KwtZDZvlq
HJuOyVFgu1GtOraxB88aSvY4+Afah1W4bCFU7FfVWNdT70ff3ew0nDRpyZSlrBvYIEaWRY8l7w9u
3t8VOCEncjzQBO7iQ/wGgt/WKbCXY7ul/UpBamn9zNJWDcKTO2W2eQNeFvzCWR9air1Ccwk/bkeY
e+I1a10Fco1UH93pbBcqlRN7Tg9a2yC2BYubqLeTH5THdRqgZAvzBAeBBZ7ZFmYwK/CNvmuMJWR7
hX3QBGA9G+096wCouuJ/kmZ0L3Wj4aseF3tbP0/ls9G5CMeY24rlDZ2asNVRZu7RgkIa7n5tbfwr
gr8LN6MpMLhpItyAGx3SuAMer7odJrqR3rCFR+ubsfbJLX0Q/yoM7y7Fp7iE01Vt32g6bSCehSCE
H/PqZE238BKEB7J/x4U4y7o5wNf74MTgTnI0KFO5cjT8eI6Guf9e5LtfUNS+Liq4rN/U2gPx3Lba
JnAMAgCC8rcGyW6QyL9ZRfGnMDEkD0F4EbZ+882/Joay/8PY+NIzPSFhVb9pz/4USWXCiNYCzNCL
HbWBMacJ8xk+/qZNkqxkUgvZ/1zd2AxA9gCxB/TDWA17klTQibmY7im5s3ZmXlIA/fv7uwdTaYwy
McAObyQMaQNgzvamDcdeeTVtk3tCjyA/TokaQ8sZwQg06+6Q9wK4LYPuYJdvB9kI9miaHtMCe4G5
n7B5wDgZ3iRdZ6OX3gvknCbR6iRJ4d2Z7L5C0W8YPUxYf/s8yC1Uov/PUIKNncnQf+pPpdGMD40l
eRdkLWgTVyJWK5/rib8UuW1sIBCFaXMNH1/fidHnx5ttBrgH5yBbVqXX4Df19tNY2HE0mTxbOwZd
I9D/Rwsybw+KFF6jSE2Hk+GJ8swHE7NZmXnOPP5kY7kcNPFhpk5ksUkgqdzk5ILhQ1BB4pV19PGW
R7xZtLIcp+niztMnJa5VFzf51YtqL1J5XzcrR6mPlyoozP89SlFWmMMwtvo09O5dIhy2tbmht24j
2pWn+PFWhsD43yvACcdioKn2J8wxUqMbNoDrHpMc01aF7wRubP6wVoXlC3cz7wMCagSSBpD1pwx3
inlw5W6Tq4i9oGtK3euv/mBJzFt+dQwVkVKdPpVmcZvBIT/O011J0mdlkNtBDB6syOMTESstxqWH
d10Z775y4Hy7Ks+m/tTDTwxAzPwpq+I7v2jfBuVstJMfkl6olWC7kMiSeY8P7vClKhhUmAOopSGp
pXlnUXaRLZKdnc3KHyNjdQj3oBHsxSQzQjsVOE/Z3sqB++NMgLBZ1oN5QIB8RaNPQlTfPR9QTOe2
nDI4JTH/xfDfVsLO9fP56B3O0p1JEyUKZg4n7qZ5fhibFFQmyLj8oYBHOjAWsoapDfV3udlmR3cA
SvpIqbfyxS3d5CzdyUnj4QRKzAi0jZ0YxIXH/CCTdF/DWd/T7crJYGmhzmJHWSe+BArGjKAVShJz
08nsafRV1BX+q2laD4WkBx2zry6dWRzBQRWWL6YsTkBTYsSxIo9tMkUy/q6AaHSN5FSJHsVjvhtN
9tLX7VtvVWvVk4UwOW8fAm4KBUqcVSfY/dHXGFPGRN2xTm3NsjnCrflbJgAUT6vAg02eIHDLDUqU
TkK3HwAVypBymkPQgOK6kqAtRKF5s9HD1BumfSHH8QXBZqanHEDbctv0a14USzd8XVrvogKzQd6J
wTo/9Y2MCPRUbcH213QTypXPv5GF1TPvMg4GDPMANMtOustufBE/F7INBdsJKw67Pn2WldxPXxNW
kXlbcQL+1c5YOUUlaTZmQx5qVxyAvHzwkwejWEk2lu5oFltar4RBlmtUJ4Kx+TGVd9C+RqWCdAJa
7Zs4KW6qwn3Wayquha983mDsCydxbaqtSCtQp1j+E8XanqoDjgJKrtmVLcghyLzRCEVyGUMcOEWT
Uz7LITsOpQKFiRAR8vYgfIERrmRLqzrExFqLvk1yrGj+rRlXBRkLKdK810jtuBmM1tInmalNIjJ4
RGfFoZAM9QUgnLISbAgYm5u6D7KpPhrD+BxbzYocY+F8AnDKfz8Exyx6AFXaHlEHMlAaP481auKq
OPkEs7MKMjXAZQOXiSfeSxhXX4tV/hkUN+DL1z7Gha993m00lDGCwl32JxAagy6B0NjJgfbRQLZ+
/i0uLKV5w1EjASxzwOBPQHfG15PlEXv/UwkwDtqNSbnP5bTyjSxd6fr3d3Gl7GB9Z+quP1Vw8tuV
dQNr4eaa0kirOFo15sEL31/Z65ce2zW2vbtWN01JrzmXpx6JU0Xsv00+HkrL//75Q1uQhJG5a0cJ
fymjr/zuRLu2DdWVYO/XoWIY6zMLHJYTYwzRuv/RGL8duwICJvva+ZzMe41NlYKjrjJ9omUdTbko
Q+Fa+zLODm5svXWO/2PIVrbda/D6IJOZ9xdBySv7zCTqlKYwvOKmqMJVz7MFGQGh10/+3RsaGNhm
uQtPHZe8JKXz1yfTRun63DrZjed22Nkw4W8k1sEY1k5cC0F6bubhuqWh83oSJ9dVFHYEXbY1KL3N
nSyMET6ioqmsXYK6TGh3CjOYK2tlaS3OwogBxFsHTkCPc9506HzM/qFznsPUod/Ajc+46W2M1tCE
yG3Gmue8yrLw6jdkd9VvVvJi30D9+iPGYv7aFz9vUDpUeugdmPKk0RdB4ckFAR0qdAw+556E6fba
8ln43uddSqG13Q4TNimb3VLyCwXHn1dVTzyBiaOsL8avebMyd1OUbX3Wn8AKYahfSicoNc0DatBX
xhxUF3W9kgouHJfmfUsCw43aqsb6JJktLqpphq2m9W0fIxecMMjsFHpDkjWXqKXtd96HBEzSBKw9
kSfPOqL8tGuGdgI4/ZZjE2A53YmeAxJZ7gvM1gYpd06NRhPbs9bIUgvrdt6ghDlE1bgAtp3sTB0E
0cdW1JeRJfeffxcLaea8K9lOPpE5iGQnCNLBQKTX6Xiw/ramaOpNJT39xeU+CzSWTEsMJ8FHZJLN
w+Dt1UQPVcr7QJbt7y59/Pxulh7W7ECksiqz6yQdAETvsxOyM3EgWd3dDLJ3VgLJ0gObxRHlMFX0
SU1OoM3fdr2OmsHe1HF746+9koUvdt4hazIEvxrWUBFmNborvazhm5q1w88uR1I+AhfRZsnT5w9s
4W7mrSUgQgWpKm+IlF0ax6xJYRvTw2LTrGu29bZfu8gs5TBHFOGdFkSuzFXeAbha7+JATbkp1Fg9
oAH6Jc+QK2Pvv5uZrAYcDsu6j0afqrtiyMwHXuPMCp5pNt2h7whfo6/d0XX9vds2vR4I104mfSS5
2Z9SkAjLwMhNcs7Snu1oqulaeX4h2s2bRLZNhF/Cliiq5W5wBg/gkSz/7hU2PbWxZX5rbSP9JeAd
9bUbm5VNfGB2pA9iMOAkFQTAXl66u8nOxYZXte3Cpq7vV/L6pRubBYTMh4cMZiK6yEZNNjDHfusO
5s4FNhqzHx4YWsnRHFaE7Qsp1Nx2QdXcq6mTO5GqnTYPM7ul7daSJlljeCx9RrOgkHuZaimRXSTd
tghMwz2NjYsSnhf6a34aC6Ft3m8o6tzvRDGaUQUOcXeqfMSAOoEy+NRk3H7+/PUv5GbzhoPBpZdf
7b2j0j8lff9WeYDE2CNoiszj34ceI7PMgG8I//359ZZuahYZwFoF/pHrKeJdL9URxGGYL8WA+eEM
Z4M1+PlVlu5qFhdSzPnYFD4fEWSqbjAOjz1aq2lj3mP66Nlw65sETo9VHq85WC6shrn9AbMEviIA
USKd9NkZ6WQ3YM4IDkyOzbQTpgYqdp/fmX1dYB8cDv6pLN4Foko6OrNgbhNZqg3q8TWBr4X+YfD6
PMFrgcU73vwaKb1B9KjHadOmEOzKb7nTB7GEc6f7JHlzaAd+cpvvn/+khd1rbp3QIQ8qO9AbIxV7
W9rZaOB1Ox1b3yw2/EaB5POrLD3iWfRwr5AhsNOsSBK40N9VeaXhLgFwAloQTWa2gYISbU0zsHSx
WVaRJUYjkiIh0YBVWW08G3WGThrlblKDpbbEq9cosfb193/0PmeBRBhlE5f2pKKY3HP5TVS76zvM
k7Agt3Z8x8Zdi6Ey0A83MU+ChJNwKscgz3cNOFGGAtlmgnN6fG7RRkuUDch2vvIRLcTQubWC58sk
j4lbRhMmDpKRn4VTv37pZf5rHb5bxJAEeXHfIgoUsBDdwlLBDkfA7J5sNx+OsBftV3LdhWgzJ8qx
ApSlztZjlPnA79Vc4asHCegw5dT89rVbmYUazvAORktAYVFmsgr9LEdvmFnjH5yf4TKWybVcZ+le
rn9/98xy4ozQ4VMS9R3DHJqJEcZ+P8Jv5QIDWD9Z+cyWKiz/inLvLuNwSGW0i5GMgssrvhUcXeg+
ccjCWAOX05lxO1IY/d+XVN2DwwVbqTVy8UKC8O9A9u7SMSz1udMndlRIi8HU3FV2ICocSgiHyivz
zhNmKlDvr6q1EaWlZzoLKjHwoES7wsYSF2gWlH2C+cmalRDk5WJtpG8hmMyVHW3RdTWlnEQi97Pv
cYLkvut9cpCTYBtMXa11FZeuM4skHkBpgNLXdVQT587Jxks+6NsBZv5BZpRrfV+6ILYhcwsGzzZN
Mma0jnjTlo+2Afqp0z0niuTo8MMv1wKa69xxhx0bNkVDLcJRVtMZqpJy2mnl8mdD9fkxo5kIWSz9
sExFDQlIkobKl290QNvGBro6DzUT4eRZ97GAtUnSFk/xeJ2JFCPfuJ1ZYUjbphH68pDc698MFMyR
Y+KHAAJ+hxphfinMgm8A8B1uHag/I5Z6PEgS41jAXy8V/iUDCxvnue/DmAzbYcrhSEfdYIJjSQit
tNE/YqXlO+WaHOPtKJHmwm+DQjT3+YiRhoJfJ26MRB+trtxRF4SMMgXKHBW23VTTTj4V8XAghejr
wChq4w1mnHBZramOekkiTzs2Jq16sm8SpzpbE62v5cpLhtPsxW/j+MLLZmtyqX9c9UmNo9wNjlVk
S6U6WZ54mQYfauKuuBiVlrseisFHJurhdfCdbe2apxLebq0ZN+xgGWnHd1ZGjwAQ0mzPmaXjsB70
cXAMzHxYpCJFYMe0OugRZRxo6FPenf2uPllNcexMq8IBPo731JDWzqWtvjXBLPebcTrburoXjn2n
KbmDKTBM2zlkzfuJDRDAKn8Iq9jAhpn1XehmfvE9S510kypjb1FzuMt1ew9s9m3jw0GkrLOnCSL4
kFGjGiGpNA7Ygh8bHEFgA+2caZHSDTLsfNxMnnHnYE43FCO1YU47jAdFM3vv5Yl3drBetpk1ng0C
cV3PaWjxOA49vP3WIJRt2twd9jHqgAeXWHs2VDCcLyBMqXxYgKOYA9edqeqsIyth6/JYFFmah7aT
WWGcmjiw9IbthugGQjKOcsPJIxJQeRk7beRBchcoIikG50d1jn11W2Mx2pBxbYEjRjfYAzVuDErZ
07DU46FT7rnn1RNgiXsr97oKLmFl6Dq+W3yTXHXnkZrwo44x9+xSeO8zH3u+5ahAT058olWsQtWa
TxbY3jsz6ygWWuaXIfXKPGLgfe8Z5aHrtbvU4fuWTujuQcHPYw8PtOn++jkgLyWDNo8JQEu6iZgb
KIGh9Hf/HQMm1ww788/kTPdKeYW48zmTqLlLwW89azjbAx33PursZereejYAHoE1DvDoBx6Cm2M7
nbIcTYcqgBEfifgAEbjTdTzfCA8H9Um6Z9rXXRFMY15+761W4SE4fVh0lj8+EKe9oTiE2E9x3f1g
Tn3M0So6p3nDX2QrzV2HGeDWyJrDhJxbsGQDh15wRrM69Ae9w6A4cKooHG6vCLvOyTO8gnHceylv
j62JXtEAs0KMwI7OznD5cJ+DFrODlU2kcnLiWf+Lce3dWpldwu5X4Msep2Z6mdICSsk0Tek+A7AV
inq4x+o2iUqTuH9JCa/tIOdOdamY77uhS1k67VqdkjO1WcahecKZVxfJDU19mK7ojvDAnDTbpkYB
rXo1IrEfs58gRWAMh3RFSDO3/mPFFTraOm+f09TMD5asBLyVzfQMDdxzkbpJHkCiW14cg9GdjQYF
LSm+DV/jNDq5oV87A7jKFhhpLUGYieEmKtgr7BisZ9+gTeQr9LaDKnfbjTEyfAVumsHlLNfmheYi
hdfzaARm3VxliQzuqVvPaPynpGjqrSexi3nYLfETuMC7SAa+HVOzOsuxuMS1H994rL9c3amaym5h
VGQUgbY5O7RpX54bhANrkvYPy20OFfTzWGDGhbeZ2MUseUxQSAq9oSFhLcqreXULL3gbMKoQRpPT
W1M59S6XJH/QE5IFD1N8L5bh9w+Z6bgvouqMG7NGvTPsO+X7Pwu/7n4bjgQJqCFV+xiL7o9XdsYJ
tU8o4ka8Sk7h5sMNY8KIrwnmjoIHbV61006VCUbjjKpEcckT+rd2RL5ztGttPKM8QaeotvHoFD+t
UcHZz9bI4M3G3vqTaDewPa0OzSDuFISpF9jLuAEBQhBGzAIVnsAB+Dj0cv9nLzt+MFWbfi/Q/qkj
sJD1GALLBAJOr30WEl/9EBJOwiR3pkiXPSzicumNQStc9YpWQhVWvpruytihjz4ZFFztfcidaVtu
ak1LGNcN/Lbskg7btDeCM9uIg68bbz/lNT9reCloaomoZVOytZLWgRkzPCqJq+2j4ZtHmdjNllDZ
sXAs+Z3bM78KJqfrYSWakWTnsuEvHKFcdjLMIm1/MjQdwKQRfE8b4MNLXzzqpLC+m3ilEP2Vf53G
KcPaaWjzNDJn6jYeit1k42U2eym0b7KgNU3vti2nQ2NY48Ghbr0f3LSHm+o0kY3h5K84LLkl+igS
1eyC/E1s5X2rhWhCVaRvxJSwqSoTq37pxspErd7nL1oo8OcS4m5gYUGsw1gncAlBTgPoeNopdNtS
x4SFmqUB8IZ6uYthUQ0xtUeuEOhHtDmsI/d9/XccWPLE2ma8GFnp7FVFIVctHACqfZvidZUqKXaV
410ypac7x5ySED3sCAHtqvsqLM/ZNbJgWVS1Ej7ErLGHNoQGTWDLquG1wH0L3f6yqeSJJ4OO91OZ
dfcYzHIf60zLs8c0iFD+1G0VJfw5v1qb4giOkZsdZE/jwU7LoY5yqwaB3CIJhUWPpPCnh+ephjlf
HfSNMUTG5FTobyfGBuTrbRq3xo64I9n0tXPT85QGk4G2Ud4XT46M+51Vx/ftSFAVSgoBiTR2UuR1
4/BAOlwhh39DYKbtU4xEDGZ/bXU38gxvrmTGSj9ooeAw9+kyShw74KZqRZ15LZeTwWv3HU/fypaJ
DbOkLQKq8Qg+P+AtHIPnBjmauqpxJOmjGM3Eh0yTbtzmeU5XrVsXKjpzHHDREkeM3jhEjV/egA4k
UL1GCtW2ZbyxDa8N0XcGHEfHXeBgQuohj90/n9/ax0oLj8zP4U1iYODQ4MOltMbHetQvJjqhKUsO
nv3bSNTNFN9j24jGTIdN8y0uXls+vMLcnwef/4AP3ySuf/37uxOfJbI84ZM5XGA9/azcIg8x5Lpr
MdUOvu63eK14v3SZ2Rm9xBgy7zFEfUlZfW9rddeldujn03cFqeWqwceH5y/czOyAjo10dJCXTBfT
FDvFSRZYNuzmVRXJ/CtWDbjEdY2+e17UJEbJG5Ni0Jk8wlpoC1Wl7bhBYQzPQBzCHuUrVQ1caNYV
IP2gJxSA2EVkcGackhjeiF1FI4/kMoSk8Yvvf3b+Jn0SiwYZ58Vrro57Eucr+ASnG8BPf0gk4nuK
UbnPl9rHhQ3c0qymVxHHIzGT7gU5XuhU7CdQoWGqpqBppwEWUUMaEI0ytK7+Sm+CvYa9Eq4+LvHh
yrODudbU8WveuhcjcbIgp+OwFbAp/QUJULOPdR91wlLQTDsCoTljJNA1uo22H/90CujidQbHquE6
CwCA4G/MQqAH5BY/apRZ0ZYuMYUA39AAY2j+1m7zcc3ebWE5z3nNJG51Eo+Dd3F7zIQUYwgzl28Q
Qj3i3PP5K/lnzP1/tU+IY2evxDW8JiawWsLw2gCXf/Sjw0HB4bTl6sFtIDFtHQaZTeE8iNTPVJAy
kzzAljfSU/sXCmKyx2DX9DQSaYOSKF6RP2GZDvC94Y1vBJmu3MjnFgkbqzBx9B9ylFjlL5OaOoib
+hs8V45eirHbdBwbpEoq22SZG9OItuOvz+/xY/W1Z88dADtuUoasy7v0jn7prVhvOg0InIk6uad2
pdOJwIFnc8faW2RTmF8ZK9BKenxmn/+Ahdg3L9fgWFAUyNWuZyHj4qfFflL+Q1qZz9cBkgHn6pWX
ufR9zXdlzE3RfrIs6+KWGBCkBWQ1tQ/PtcHKdgPLRWDnU7GtiHFFqtT3rbCNLWrfa+XRj2cmsZhm
ewlRflfyvMEkpEEAgUnoqffMwCydY2w0u4wUb8TS3rFM/xgZqoitghe362TldWwX/0W3zlCs7asf
1hXxW2YbTgxZcmsWI7ugYsnR3TQw6Ud2LeOYYWDFIU791wJZiiO80PUTMGPGm5y1G9iO/GJgsG8z
rdc8cT6Ws+C3zLYlry+KVrQWw0ku26C9IMYjFl6vLIxS7YEM8xwc5+At4tp1iP/tVS+fL7ylZzDb
q0obajkbtZGLl7dRa9c/Lc87TGsm1vY1RnwUO2Y7FAZobE9xzDG0qfNLxfcm8AdG4d1kNWrUlXrx
EnZjJ30bCNGeYr5rjRcf8yLchJfioNVvBpxdoKBZf/WS5lqNqbxD4vdHVq2x1j8sZ+PXzMK+7fLY
iP1JXxT3AlS07n1e4sTY//Dq6eAyK6Qie/r8WS/F6tml8tR1BSUZYrWfH/xMvGaNd3K84vVap/v8
Eh+PdaGYc+21vss9yChKp+Cld2lYfCk5Az3FiJoKPNsqSQJKDBGk4iJ9a2+NYtPL+qffTwcQa8lw
dK3C2sTS2w9J/cOy9Bqd8p9C5v9XgT33ms6TpoNZLvEuOi/Yj3ykVjCqZgf7zhIGAyiwcII5FpzL
6vuU0DZo+/rboCYVZAnCYTWpt1LmYWPaQBC5bn8eeqgQIVh3g5o0PxOrmfbmOIKkV8hjSoxXjpNv
5qkI9GJri8HIb2bS/3Us0LKs1pkwp/kT54WXJOYozvXQ+PUi0C6qYQP1flbUOAxNVv3+/IV8/M7t
ub91xlHTEjR2LyTW39wSObmarAPOr4CRrTWDPuyj453P4liVDOhfW7gG5uK2kEJGKU59pvWC4bU2
oXuRSNhNouAozbBP9c7z93UjDxoILVRdW0lO1/YzYV0XYpS8335+4x8HFnvue+05lqatmfmXWrQl
nORbQDty+KcWX0qy4f/634VejpWTZEPtX7SJ4kidHYrM/mY8o8BFzXFrxW+f38bSs50FsKKqymqc
cJnOtHG8c+G9oH7EYOiq/CC75OwM+r7pVu7pY9kv3qT935vSPSkSbrR4aFjlAp7nTVtF2Ae88iI8
ss97BS5JcXbxfz6/vY/tSnHFWXJnVZLmKBD4l95P0Ylw6mnDWAq8K4iH5UNGXmn/U7k1hKksrndN
CyvN3iv/9lf8okTRwaPf9MjX3FMX9gt7bv1solxqgw/ggQxi/hF1W22ZtI4xCsrAdLeDg0nx35bC
0GeDKUzsgzp57L0XMqa/Sdw7UMHIOy4fJuLAEDzdULM4Ah+3NiuzkLzYc8fmvrG0MzCG4CrR9fCq
7GBV/mlq2GNuH0kO4SmcuTsURR3jyWyMTc/IthlqeHC32cGXtPrz+Vv7WF6CTWuWRZmw48hIbbAL
adNuixn+t0rr26Rp62CaLNCCqvytEJDv9HCgKzEgG8XorW/0MEYJ+khBZuUYXnb4H+GxJ+LWWYjO
wbBJps7fMT6JtfW8EP3mttASbaCCEA/II6O7k0SeS8+7q4C9KxP90DDyDN338MbSMRzih75xXlQr
gKpOo9ockYpynBQ+f2ILea/tXcPUu31xgvWLm2Gi9yLLoUBJ1CW3lgmMcToW3Q3tMDMUVJDWfYPo
AT4TTertXdtufgBsNt1//hOWnsUsYHFU1EtiZ/LCIG3wm/a5zfhdn3R7t2t/fX6JhWDlzYJV14GU
Dt6hvEyefVdOMMCsbL2NZR92FdwdClTOLdu7a4mbHD6/4kKUn09pK2H3TpuV8mLy7nds2neTmT0l
6YqMaik6zYew+0plZlUKeRkm/mAIHprlFPDkewPMtVPt8vKHAKPIVCKENbgPIwm05GCz0gPjwLYK
R8rP73IpLs/nqGupwbg3PH0xy+wXT6HjmKy62qQu3/fUuJOwAt6mplbAEYBGQ1vZ331+5Y/PhfZ8
qLqy3F4JFWcXuNKqgxkXp/aKWPf1gwIy7IA+19oHsrA8/2+4Ov0fZ1fWHKfObX8RVSAGoVegJ7uN
Hcd24rxQceIwCyQQ06+/q3Nf/OmYpipPqeRUHbWEtLW19xoWVVoFbMHsFFi0xn6oURjOoFKbobhT
jWSn2uS+bccgU/ze5M5ts5j7lOUPC4Wqzoy2bk+Nb9dnvbKrdHll23FhmOgt+C2JeMjFBcxvxgDq
bZzEtTiuc61dNrneBaVwb9LpvnfTIrCjghzb+94soBA+38sx2Ul0sFtnue3d5FHhZoa5D8SsFTqU
1ye58uQjOuOap9BMwkO7gY47P8m2DeERfajSHRBEQZ13uxayVl2J9pPyXvhI/nBrvkUDf2tPrwQL
XU8ZlWrDE4LJ+wbcRSCV8fJnR9bvMQpx8dBcErSfIaJlwieEGKe2HJ644kMEwt2NwXgIINDOkQ9Z
5h1tuuUcsnrSyP/G6QY1oFlenIKq0gnMzPzpYat1VX/v9PKGiQFCR+W5pD83TYzXTpieAFmAVpNZ
zDjaYpdCmqQZqjMV4yFbyu+bJeG106U9/foabfdhTEagWdRDz2B3XAyPJvN/pOaWEuzKodGZ2DCw
A4pNcvgIe/7Z9Oez2w5AL/0Tv8InOrHacfK6hIwnjT2n3Ocyu4OdeQTRj3ihL9cPxMoa6UrOLYD7
0O/Ck7UEsD6oUjSzp1YdkxaKvWLjRllbpMvYH9KAumn8jDd9fo927ZMo7Yup551vLqfrU1h7fut0
agr5OsPOm/x+Lv90iXUz0hiiN4GRyAf+fRK7inQnn7w6NkMrj6SHeXZf6bJrLfEkK+PJqeWvxdyo
aK/sbE9LOJTXw56AifReOvKRTcUOXcKj3/ZPRsUOpY3Ox/VJr1RQdLp1Z7eyzmwzu1+YOnu198d3
nReSOs+jXx5RNA83v95KyNIp10nvkIK7mNFYJzvH6N3AKszXgqIDV7t3/UUfMBlvisnbYieubRct
OJid5dABxkr3IjPPOLaANU4ABHgN29jza99Iiwu0NhoUQToWZ80E1Tp+JL66qcrxzkvR95cbO+Fz
WxN4xV0W9MO2r5Y+6wZ/wGGFjhAkXh8N0URSDae+7UPeoUMvvgj+bgfWLZveWbbcmdN4n5P0TZhC
BDlsnq/vlbU8/D+E6sGbh7bL/bic5ycALO9nld0IE+xmE3JnjAS82Bt+30WVNN+MhGzx3FY2qS7o
DAbFUjUodceAd6Ees3Ob5WCXxTmr6x0DgEY60cYML8frk2KXq4UYtGqZ00xGEk8TySGgGCvfD9zs
p+mg2vllUCgglOgWTaGxPA3pcODTcmPM1dY1sLKjdO51knWFMfaTHRfl+JznxglaeeHgz0exzKcs
2cj715IXnWhNFiT6eEWRuJg4eJb2r76A7iMDKhgS2W4XWSmKd6kZeNYE0UDABT3P3slmCxK89jm1
l07rcDDXQJCMFXFhVuvZL62j8oPDYW3m25d2DTxF4bE2Ebm1c9e+638yE9Nqx6xw4l6wfZGK19rM
7qT/3C9+6L5B9dmZy51NxQ33XRnWk3G0qvqkSvbn+sZa+7BaLIJWfoHzUI4x3Kp+eYsZcJb9kYMF
pmb/lAubbEx0Jea5WkiClVFiNiBkx87o3xqO8Ujc6aaxfl6fxVoA0PnVghXcGVJrjN3ZZPe+5blQ
FwVeI3LnTEV9W6O92ldVGrhtRb4Jltu3YzmijNuVW5Y19spS6tzrooL/wMza4v6i4pfV7qFv7uou
vTS6AsN6SRhu54IzvO+OFQDT+AO8BM9lwWx9p/ObCyAgtMCSaTlIfoYIFfrSX0ur2o/OL3j9BJ5i
gZzvsvx0cRmA8A9aolmA/3j5w4U8Dv4Vfyu3tJL/WtV+EnJ0lnfd2RmQZ1lx7ybky2BeMHzTUXn1
vqCP3CU7gFSirNxTYIeaAVqo3Aqrac8JBBcJcFTAp3r2fup/wvMJJjl2QKUXTW7cZ5A0GF4KgBwv
P3mzo7y6B7QQ2ULQyQJCPYffCA/76R3LN4s9LaALOe1hyHtCN/R2yM3TZm75uaq2T3S6eF23qIcN
PhK/GcVN5l4+6lyPYZKGwzBBYKCIlnaCscahyKHsWP7u55Pp2lEF8aBanCYLOMWz02y17f9W6j77
ZFpyRkoLzVY6IFEEIK4SJ2wwO3nAM+/yFzECI/Dbzh+wL/3m26BE4MFlwHULNM6zsMgk/MO/DcYS
8ISBafQL0hABdHtrOkf4/EFZ/UFvnvfZngga2Pl7VQ4QFdzlojn0xSunUUe+MTIHU/2a868+RS++
ucPA2N9LfUnYkOFHFhq08DTbTb0Xjo0dMh+FgCq0AKGjHdwWkeXZpQhnPDO4CdT7sWBArVXiYhvb
T6jDL+MN7R8ws8sR8MlNYvyZ4DHT5jtBMgiojeckkyccAzWfyiw59ONrWtI7P60Pco8vYfUhyszh
YpM9dMUt+GNfj0Fr5VOdXM/qvDYg8prfO5k8KBlOgL32sMis7DlygDcybRRyfhqAyOHHY6MsVR/Y
wB4Q65eTPOAHV/bvBkAvO926z9YqXboAeDs3suKtXz8YMEmAVSwkWcib17EnmKN+RxcaMtQOkPPu
9JDk6j6H3YxVG0d7Jvu2V0E6NruKbZmirlyujnbTiDLpUbclfWw0ZOfVxc1QLo9pU8H0qQ6tcgyl
dDeqEGtDaZfNLHy/KaEFGkPh4z3pm1PWqNusYl8mCe5E5z5iL13/6CvXms7eB+oA0jMCSsFu5R9V
ld/Z9vLOZvPfbmedsC9wgw2mbfXxWPfHYjS+WTZ9me0iYrN/CyHJx+uzWFmvvzfah0QeGv9pO/Gp
j1vfxjukg0k4II5sdveFT/YVcR6AFny6PtYlGn8SonTafmb7ziRZ1ccp53uvZt+rqTtO6QTD9nar
QXDZUp+NcflaH+aTd5DoSijrYquvbjjimnCqmP2/KOAt8ap97XlfCHGDmS/3XEX/NjMt+DLLVksJ
kkTc286zauTJhA5rK9pnCD5fH2HtirO1BLXIFWjzjd/F9YWPalc/CUsjWdIbRQoYtIJt7MsFgvQc
ztTWzlvQl98YeW2ja3kqhGZlWzdJB9eytturHIaU0p3QVC/IjzlDl7zKCpDHc/+p9y5869H5iWw6
uSUEN0fHBhGx1Hube9c9Xv9Fa3tWCyegL3TjkLtdLCkESC0J9HglwLa27thcVuGguh2EcTdi+0pq
p2sWM5fAEQVvklhyUb9PTs5+j67IzlDxIgWA1YCo+53j9v8Wv3T2v+UPZVHTsolZNd10nIHYZpa/
JbgeQc1MK6B4FTVGc7i+kiuT02UAFAMlYFgIj4k3JyJybZ9/Rf7sns206dudAZAyWhCttWyZkazs
pb8J54fjufidCX19m8d9l0GOEHtqbI7JJrB07ZQQLRF03G5BYC6aWMyAW83BKI4G/87y4yVxnsTR
tu58u7kk09cXcKWApCsAKFaDD9vn+FxW9bOFCueIUOMi1bNIf5sYZRPWcAOPUrrl3rz2xbRIU/hZ
L10LA6JvAATo5R3Rqp+gAkSju1HSXF1ELdRQQ3aAs7g8hkuPcz+kEDuHVJAJBzrOo9nr4HvQ5eLo
VKb7jQhVPFbC+k1L6NpfX9SV8/0XUPthk8BlvGOZldax4PbOmGF71KljQ1zIRpgBpcup6DcUeVdu
pL+ogQ8jwWLCrgywZOKhhdp4KI1yyQJwhgAw4WCuwm5itMwf12d1+UKf3Ex/c8cPY1mLAuk3GRvk
C0PzYrSJFwxGvYU2Xlmz/7D2U4DiiIlv5oJ45AAPZZvDMzEALrSMu2xyjs4/CaL6RCcPQNkHireJ
w2H0AiEsY+wGEBur6djZ5haEbq28qBMEjLGYJd5zbYwXk39TKSj+JUtrB3xMJvB/fYj2LzC07Wsx
HRYfgKRv8GwJjKx7gD7rAS4AlrQCF1OGZuWysStXTt7fRPvD95tN8JcrArnLaTZOyrF/trUXtqVC
PK6XaPPtvTaMlsC09uKXuTPKWHW5+mGP1Us/ierdzrISbnCkHo9507nz9+ubcuUA6MwCJMSJUZWF
ihEbVd/t3AWaZ93XTc+0lXivEwombipHjrmKAaoSAXfMsCdAbVtbKtdr217LTRZo5bZzi98v5h+j
a70U7AEXKETvvvgQZ4NI2Ma1vLZOWspReDQdCXi3caJc/gu1wpA65vAIEdcIxdmn6x9j5TLRCQNw
J7FJJxcZMyYIhF+LpgkG6f1scbB3rE3koRuTveV3u76yq8P1QVe+kA4UF1UKvp259DFfqht3UXaU
eqMIu7x6vT7AytLpAPEZ1OtuTMc2Xrz0HqLgKMS53Svpcask9kYcX4mtOgh8Aa8uM+xUxKWwpy9+
QuC+VLTpPy7RZWYfTn4GFp/gJBfxLM2zVOKhWMAI7IS9EVnWVkg78orQZoa4XBtntD2oPAWN1zrC
K+aJbVEu1qoBppY2UBc8Wb832hhQvBbuamn+WpU+Ht4D1LyXJkVjlyVV3OTZhESzpwooZbCQlZmh
AJRnqKuBLOPCTSaA3A4JCeEwlLi+P1aOsKllG0s3iSQXtYiNyXJwBVcFqLXgWEqzehmcTL2nBUMP
bjSzLeOYlRCrU1walc0+8uguNhSLuJEfXW6GZDLuS5lBXym6Pq+1UbSQ4VbNAuRU2cW8MCCgXI5P
JZg+RJoATI9DZJrP18dZ2z1axcOv3VoVS93FFMzRHG8SNsiDLMRNCT+z60Os4FssHQTuJ/5gQxxJ
xBz61N4NJChM/5XUac0Cqxlunbl48DxOAXrx5u7ZmYeK7A3qA+Qxdl8gS9XCVtDhsM2USafGYGw6
e3f9p/3N7P+bVlk6FFwWg286FxNoGMspioqzMNGA7xP+nYyOr55rTww+hi9Syg9qSXNVBKk025fR
hKzojUMbuw5zy+hayDDSAgwRW6o56FtcI/Zo2VBaYgWk5qGXZjwlokyrWEnzaeokWANjMtP6Njd6
Wx0Gnl3ITLCOvuhN0C2u3MrRtf4D+PaR9Eh/EXHSm40XtUY9xl7agTJUFUAX5v5P8PPbg5m1RQiB
x/HL6E2QSWBiBrIGFj6ck5090Rj52e9USGujBfz5sbV0jDiMymrllwQhV0Gfw8pUEZYOMggUCp6t
kncx7jJ6yFS65Wj4+T63dPw3hCqttittEfuLE7nUxesY9qt15gfQL2Abh3aFGmvpKHDiwRIexvQi
tpPy7Jcx+kW/e5uzHTOABhyySR0LJwd1Jn3rjG+ZiZ/TZNC2hAw8gU/0xoFbKShbTAuKSNih8Z7U
xp0c0UySQANCLE+FZsXP/uK9G5J60EiC5tQCrFfUZFkX0gyKh8bAmn2S96glg0oOK01gnEN0L+so
J8mdkr0Px4+uDajfvV0/gGufhfzv5ejRvoYeJi3jwc6/AMl4Ki6CEx5AnJBqz//1s2jBFD5fOYOu
URVTx/bCAk6se8JyCKMJoBoadjGUPAjXP1Yj4LDQxqONaEKrqWGxZm89vddmqgVahddhapR5BsLe
/K2DoE7Fu69TO5yAUr2+lpfb+JNYppMGc/i2wcmcpqi0keZEzKY6W5BY3thUn19IoF3975dKWkjO
tHlexUI5EcyWDhBrhYZlCWjECMLU6Gw8dD/PKC0dSy5BxSSQ9Gri3Aa5Npl9Hhq1PGXQTr++TGuH
VEeB21nNW2ZmDYzSFOC5KHruhkbS0GoPSMtfYfgHqSgC8R1fDUGh+sem89+dpn+kfH6dvLbfSAxX
WJ6WDgJPVGY2RYlqTDPbpw53QdD2EIyCehQ9dEJ+xSOkgi3XsK9GYEG9NFpK73h9EdZW+bKHPiSl
XVpONrjSTVwmci958cZI8jRuAXxW9roO/J5FOUKvc+Qx3DvupJXFU2mcq8Z6nFpvQxd2BZmJ/qw2
A2BiWW2bPF4y+bsty1vZsmi8XCELeYc7bwhJenS5JbvZrKJ//sKydPh3bowe6yfUOx1lBIpWj+Uc
Fu5LU01BbiJ7Ah0GkuMbN+TaGmrxwnERlssKm8PMOmhGQfqmyZM8HGsa0S0ViZVdoOPI08JqWxc+
5DFykDeapbdZ4V9kIa/vsZUZ6GDxBd7zkGtFMdpOJlyAxbHFPitL6BVt6hCvTeASrD5sY9SfnTxL
6ia2JP3tpGMBqTRjiVzP3DgnK3mKDv12Gt/vYLYG3XjouMtRQOcpOci+gSf99Kj4cth8ZK1sLh0E
vmSNW4B82cS15R0cB7a2oKwFeFZ993gXSYB7xq6+G7cUnFfCuY72TmHBPXYmhvNSLzBTCcc6dbcQ
uV/M92GSW6f0cho/uZN0VDcpmCFIqZq4q/KjqdzH4jKvp+n36Pe/IePxVNsVrlrQcAvq3nUSOibX
N9/a/LTwkOXD4hlw3UAhjL6YTX3o4CxXm1B+ySrj1s+2Uou1Ta6lFmLsRaLKtolJBxVIYcYueAIp
c3eTaG4mL/1hVE5kFALqMkygvm9FKfMPoq7toMhvxIDy57SFJl5JAKgWMgSFmqOc2jZ2LOMGRdWD
lMvGWV4LtzqcO03BG21c2cYsKVl48U+xlXiZDZi7e1b51ufsiMaFBxSS990m1VYzYWVKOszbbkxq
jDmGbXr3u4D3GsmCSUZNfVuATYciLdI5RUASI48zg/ShV/iH8aJusVX7WAkAOgqcTRRSDJJWSNR9
wG0L9Wb4xX3Cu3cm7DhNlp2zZZ68spV0oy3Ubhn8udFwhrvmwXCSE8A1Z6Owd5uTWRvhEkY/hMs5
gZianEkRO6a0A2jrX8C26GwRcz+aGwdvbQwts1gWgPBNkuHtY2ZGAGNzAJnMi3Xn/WZZeCVU6gjv
phkoI/mEhWLLfbF8y90woe4B2z80XP8BvafvKt+oDa60sywd5D07RLBEYTA/LZAOLuhczBxotu5b
D02/yynrBblp+/oGemFfrWaLOr+2jlpggaRZXfo+nCUhAPjLd5YjpO4DT6gjGbcMF9aKA7pnltHw
MhvGBRCHNCn/ZPXEDqadL7u0Boq2GgyI3xdvBYPjcTWxLkx6eNhl1XLvFT8GnwAjOVHIdiUpOWfN
vJWartVkdHS435OSpNxDmgVhMadRxb5SUDgDD6eNSA8QVwuw6eid+u5A2uQi9HiTX/ypJlXSiNev
jsGfXJq50G+czGCk07vsf/sECoJunYd2AYHPJD+i5VKyhxpsjusXzsqm1JHkMlv4TExkO6MnT46B
yj4e0MSsQ2g9v9qshcEczOa2Xkkru0PHj8s+ZZCrmZu4rRN+6h0uQsoS567x87NDl2/X57SSXunY
8aIxsfBj0sSIwcu58MziZI+kuXF4pX5fH2KFomLpAPEGldoaJXc0NkcF9DYLuYK4JWWRQgNe8ttW
wnmw5IA8ekdQ97/apnGsIXbuP9X9EJbF3ndue1++bvycS4nkk4RFB5IPJrwOIcZYx8n83NfWWdnN
3dAaPwBHLbvs4PvkS75MuwaFIwllz54O5ynfSPlX7hrdwosW1qia1EXnGgkmsfsLxvdYQ7OVIfFn
Tf8MMMcG8mB12bX8yKPGAI2XBmM1RhcAAg2J+IuzlZHdgPAMPWvniEJWHvTdDLth231dmuW+XSiI
rm5ph13fH/o0Pc9m+nVx1Q+keFvVmpXMTTf+QkvUAzimr2PJ7GCyhteZLQ9swmOOsPl+s8C+ltHo
wPKq4CmBGyOP59naQdr11YXbR1PzSFHznHg95PMheNmPUbpl1L0yMx1rrjJat2bLeWybBHLvZh+0
Lr2ZhdqnQ7edsqzEBh1ObrWQjakpqWM2s33GWOQiKSqkd5dby8azaG2Iyww/JBI5LRVkS6069gDa
hojntzTpI0vCK3zTCfQvXuOTk6gbeHXoShCSpTyGTui41CGvEvshLR31bg+N2E2Jszc7lYfgl4jQ
6WQSzhYZoXaYwpq0wvUldiYAqgEMdh+geF8Ho1cZ51qYKb7qYUjMqBm3mO5r66ElVsCNq86fhjwW
Vvs0JUaM8spN2ZT//DzU/b3s1iUFegvGXU/LgzKtvVGqOrCMBCRzMadBSRYoFSATtjeebivBSAcl
lyUn3HMm464CEDgktf8wkHaBYYbaDYV3Gnlzo9SW9crKRaPDjSueQEO88cq4hqlYJJFMgebsQmDr
tBHW1z6Qlk0Ja5nyLM/L2CzaPWUVBETSdJ9WIM07X0woDbdvTf0yyuLcYUUV6VA+mm9BIPrWW/0v
u0+/XP8haxPVnmj+bA6QJPaLGEqkP0aj2ZseaPp23m6901bur//giq0igyhvWsY5npmp6I/KzrsA
NbKDLcuwH6AePVcR8pBh+uqJHSd0b7Vbqqd//WQ+ObM67BhSyZkQlY0HRpZ6kG2LOIvzYg5U/oOn
Fv4EN6hIzD2vCS44sptFtnf7Japa9QxmlgKAMbD73jyBtIqcE9HrvhocG9qm+0U9JY3/fP0zrGxu
HSNmwAejGD2/iiXcNxqfxinDa9LrrcihxalvjKDeeg+tfPH/QKSzTKClhp3HTB8e97z5XrXspJKN
DbV2jemwaIjOj6SzeBlXPXT5wiwbqpD69Idn2cULNIr78+gNTzkHQ6ulcx9Nyq5211dx5VDZlyl/
uAUgNze2lZjLuMiWB2h/0whJwkuSeG44zGTLf3rl1tStzdrJmufaGTEKtIF3IBDDhYD51YnMgGLW
4A3BkPD6fNZG0tpmNoXWzEAVolCb3FnA7wlaRYJXt+5UPbpD8fP6MCsvhb/Clh+WbbTwOq5pihhg
ip1BnxcKHzBHRSmEHwZVPheGGaE2dH2wlQKK7mlWFfVIIChWxh1Up3dD16iwLqDqcP3/vgK1s3R8
s5z8rh+ILOKpnjwTcMvJ98JsJI/Em2ggbc86gljjh0sxm2EJE4SwrvJbCKRDecwnuffge3A+CExH
8HBe+jlAzU4cJqWSjUT3r6HUJyFJB2lyagp4urPLG9eFhDtoxwdaD/vMqyC1SysFne6UhdTs3vrF
HE98FnDhKuf7pJwPCQeaJB3w/J0rLzLYAL3VDJhc6LmNowOdyEG5X8BH8pB2WBPHAeP/xmK3dAFG
NB+5NxfY9S5hNy2V/D5JhBO3atpBN+fOd6v6tvfmje+4cpJ13Lgp+h4Wfn0Rg5Uyh7aBF3ZvDD+h
RQgNbnSNr++Wtah7+fcPG5/Xc8X8ZMFmcbxfdTvD1TM9ZH25g5x7UbVtMKbGJujkcrN/9t21FLXk
qaxNqEPHDkx5R8jBOOQ3WO2wvBK3vW3eJ98ofzC75lxnWxIqaymrjh8fBnRsXC6q2BCCMNAp+rNn
GaFheP6+MeYzDF4OnceiDmXfxvXf7f75oqrZ3VjNCMo59Q4GtU+sTmBhRLkVZHlqAxsKaYQZDpx3
jLuP17/ESqTTged5bieMNkUdj/7wx5Nmf1eN+cM0elHRz82F+bJFdF+JP38zhQ/ffG4lc80En6FM
k+8sZWcGIM9GJ/dyz3z2ibV4Dd15MkLG8fL/Ht4dMztm0vwKrsPh+iKtbVctV2MzEU2zoB47tWRf
g4tqKQfCjuACX/A5szJ2y1A+XB9rZZl0APbEUe2APQN2K62hIwUMBJfOxn2zhr/SMdcGWhOwSBvq
uO2B/pzH4QeK+ACnw3emtOt7Dul+14iWsR0Co+0OjZnX0ZA64JF3Dpib9IfZpFvl1Et94ZNvpmOz
eZKp2YM9RAyGJ6c/y4IGmXwDOylEmxNuGt1eQNQJ5MPDVKZn02438qSVj/m3BPphH45LNk+cj6h3
IIpXjnEH16cTb9Tl6chDKpKwpE/Xv+Xf1OuzOWp5Ec/d3O4Xp4a7zdLbAD42kJTgJ9rQ4mX0cojj
KWvXVA7GnLPyZC1zEdRj9yxdBUL2UiLxsEY4Ucgc7g4pyAtZdbYbqcKO+l8K3ONBavm9EzjGcO4s
twpFZmQ7bB8b2t7KFg8LS42Xpiz6qMMLAFL50+8p66tzaReQosymXzZsdm6MOuORWZXWxnFcwzPo
OFrXBduCpX0JAzv6ZeztX9yXZzkkaHsV8ZDCpUSygNPkO7RS40mKr//a2NClkwenIQRG6UiCVRa1
8NUDpGFnuA2kozY97tZ20OXofthBvblA+NlBdS4r5O+C+n+k6T80XfpUDk7AyhJGT0FPWui9zYEz
3sgb261uU1s+c4bVqKaHIeE/aVdtFAvXYCw6OL6qCaVc4lTXnhl09lNSyVvmllFBfza2v/M4wDlf
LoJLrqyDpAR2HrZc42Zf5BIFP9vkWgGRkTSvB2HgQCXTazEgYFnsacQNAkVtqKdUgX+p4HtgdW8C
nFYD2eWu//AJoP7t2Qr5flyJ/CBQJlZqT7i/Z+DR9qa4XZgD7zSzhQFct+sQrfuOH6phjCAHuOPZ
lp3dyu359yn24Wdwz22Guc8xdWV+H0T5nbsWoCZLHlqG9IPUUc/XI8nKBaej6w1GQNstUKSdO2l8
TTPYHmWdK9Hwat+uj7CS+OnweoBbiWH12ERFT+DHYrx5RZcF0px+QePs34bQzs2cORUYuk4ZL/Yv
1kBW205foUfzsnn419pYOgZcWKWggrpl7JB8l0gYaLH5ri/HgJAyWNQvkiK5kifyQIts1472t85R
e+7Rr1ZOdxbdXZ/nWqdQB4bjrV348BcqgSVuv6qhu53AYJ3E8toS1F59645M0940xJPDym3TjbU9
op2JpO5oRgZSomGh6nABwACWt6/wB9rITFbCnqllQRbuygnWTZhVCps6/1efW2eAAYMum7HW+Y9N
RvzK+pk6TBz4a9KLlgELauJWTmEF6ZEjxHRimMiNYefbd6lfHSxCbyz4Im4GsstC/TeQQeTuf4NK
SgB8Qh25hADr8Noyl94hH+YRhIjlrs6H7tG9WH+xHBrfPhqkliqfHIdtRfFLrvrZ6NozZRhTmeey
K+PS84OOfruUHejIIod9o1N7gE09nqmGvKUZrn3bAcFwqt19tyX08HkoM3Uc9jgsMNCuUR4wM1jq
ku626OqdQdKH2vAiyjfi2OcVD1MHX1PEgFzkqFEt6bCXbXPucUj91nh0YdrjEPhz4qV267hi46G5
upW0mFNUvhLqUvWopykcIfZ+sOvfmVxe4bDGgfhmj77XHGXSSmxpDpFFA6W/62Hg8/Ni6thrCZ1Q
iLSgwisFjbwOnn1URfBneuDWPYq+0WbYW1tU7QK2ge02KuAs47Kcn0U3PTRpyCdIYzO/wLS4dVMS
67B5TtaG0+IMmJFGBlOXIiZWD8RY0mCMiu0EFNxkS0+i7KGPOI7TzhDJxrZZqW2auvx2LVhVz+50
SetYlAoSLbkAX6K5ueAUS9IEfpke/DE5DVst2M+jqaljqH2nm0zVDCify6pDWYrClNT64YEqcH13
rKyijqL2wMYcHWUCHQOn1X3XQuSzKd69GdIyBHYTldkEfQFyDCoEG6/YtbOgA6rFRUJaMbtExl3e
L27Z7Ua/iAx3OV/ayq2A1d80cvgvqJ/U7s/wKdxdn+va59OB1lTBGnBMMbKk6THPFX9FE39GEdLs
Ix/i0EFqe1UAzQ0Jf95OBvCkIxvr/Hlegz7f/wb1keeN4Q3InPqWvaNAucsdduOz4fcmCGml2IPi
/f8O4aXSdV0vA0BHjWWYt2N+UvTgTlPUmJAGUUoMYW019EAmOKGPNEghWLIb+byDrP4X6vRNKMrB
PffTEKJrSvk9kN94hEoD0kh+6n3Z+Aor95sOxm6cOZdOgaKUVTVVYE14R3IDFbesElD8KIHI3cPk
N0uddN/iPRHARRGiKtcHX7ledJC23RO3mKsepAErP/rMe/VL4z7n3oO9TG+bkgNrh1YLTe48wgHL
Br2DpSa9hxG5/9CpqtrLjGyVE9cmomVBDDRkAaAmOI7ljWdLM5hzICBhBDCARxTCVOv79QVbuT10
RLYEZtXhxYjGFEt2grZQvZLnoWdvsK45echINqsUKyfkP+hsPrpdKVAIaVzUHxMZplB78sr5YfOC
WpvLZS0/PJN8qZhHUs+4y8nwdbGKCSQR4zzVhxyKvUn3FfpSG3t8baTLHD+O1I3CoHDCvVOdq06y
hjBZlsKW2Bxd9zFvcXEUOWAsaZtuwUJX9oOO1qYL9LrhZJ3GrnL2qnbepEV/D9Jq9qKYIaW5sR3W
PpIWY+rUhsbVkOZx5ey6Zn5su3kOKDq5Advq868NoRVRfUu22AZlDkEGGlhKfpk99ScFLDCAztJG
GFgbg/zv92mnqoatKnggYHstEbBDFHpDxjujsj0gh6HH64dnJQ5QLQ4Ax+OPhJpFXAFAa/WTOkyL
50azmW1JG65daTrEOpVD0dotylkJtNkogFJVze8st7zHoz9KRvGalfbOtKZ48xStTEoHXtcC7FlB
OuRdVXagbTXAlNUL6qb2Nz7OyvPZ1DHW2dwC29zgAVQ042mphQdLpgtsEZazixlR4NmpxETh/AtA
2AGLjJ+wkJ8XQlsgG7l3UwOIlK3G18pe0QHXWTspN4XnS+xnSbDkA7Qp0xQWIY27U1uvnrUxLv/+
IV54VmIPDtg0UMMyUh7+H2fXtSSnzm6fiCpEENItdO7pnhzsG2o8tgWIILLg6c9qnxtv/qap8uX2
rho1IH36wgoWGywomAGcAevmy5AQXtG1t/B6ZyLFVIKb2VlPUUsml+fBACh6MGoYWFvpFsp6UEpb
iIBzTzQJFDlSShM3bXLORY042/CnUhcftiRHSBXePl1zDzIJFDmY/7qxrP8PFENlHAl1HrIEQoyw
LF9MwGe4q+YUb91hYG3wyI3Po1OenZj4+QjmLAaSMQx7Bdlnuf1Tu8kuHKDuKLtiP7ZNsYsc2q2j
6gipSGp8HwSA4FEJsl5H76NC2Qu13dxZnAQYT4HPNuQRviWFR1cKAIQf1xxVSLu9/Y7nFpikGUM3
RKo2gYOCExogy/pIJOo6AIdv//kZmWRzCq32KnOsmIkWC6y/4gMBIocTCNzW1doScsO80pdJGW5A
HV4p1FU+dLwCdNErbS7NCGY26hQmbXhO4jWJkmfP8iSMPLLNkLBjjl6tS+s1XN7eG6V4AJnvyO9I
8V4Voa9iqEfVKDq9L6NDr5uhNLv9QuaS+CmOumMjZC0GQD7GqthQsNDF4B3C6NFKoTRZrl395N5x
gzxq3fuaxRtlZRuryHaG7I61Yx0yO/PNgfld/pig5O/RlJaGWmoOXfbVlebQFH9tVbHnJhV+HXPh
tuXAeCCme5g+BV52ri0bfU7rXpuQTM8xuLWXVp1pSU0R2W1fAOhtJ+nZAi5NwfSgOtaRfHSGAoi8
NILtBRDakLdq/Ai15V4SG8fNq7MfHnjhu7wgdAG7MVe6TsHYMIKstASw6JwWw7rg6oF5kQqymK4a
4u1aGO+6qL9kaoJrb8CUh4X72/ti5hxOkdjESouuzAq0IjGQtJPuri2szwS+l7f//MzsxnSt/15A
Zid76bpSngeBWFUbxW/LgVKtOfpD2uVrEaYoVvkWuqcfY+v8UukvuKA2sCe0wMtfL/yIud01iWbc
ho3OxcznLNxC+Z1ee1n4G96mhyLEt6VjtrMa504bgO3B2rjNyNKpm5njwDn3v48fR33fpB4yDu28
dc1pKHeAQUCFMYUOJAmsuH4c4WN8wWO3RvpuamOlDesLNq1vmZW+3n78mU7MFIwtNIFgtsuTcwll
MLd3NkbqrqyLl3TJHsmY79AqOS9mHDOX5xST3TsZE2OLrmAHk5U6KiygvcxdnGhYr0RFjbEA9HJu
P9gf0OyVqDGV3zabzLVB9EI+R8HqSoQZrYeh2QBMDcs1GUV3A62aVRaHK+0o7Y9DaL4VLTpPBcTF
HdmeU6bu0J7Zt9Zv24XodBFSqChLGKF6uIuOCEqvApCL58gAJ+PitKEd9z7zyLqFoLOAxNW+d6W5
T9MoWzN+kYMCju7C3cCe3+gSc2+eFHIHk/PUF8l4anJn13SQWHRcfedUS4d49kVM0jzPHkeeViU6
+zzf1GPXPuQOxHYldGeKMfpZpUA4lEUacEwTe3usVsLl7qoEFud96OjBFm9krPeRyZ5AJX9pmyZb
D/BnPQmDF2tF+53reo0PuOO5vdwHjI8+EvU1le1zwfoPbg+72Kb3dOzljkn7DiCAo4kadCfRZHdC
An8AM4io/YjL7Ri1Ld1ETvMdpt32QhiboVKZU4Rm1HfDACPj5NxwfTa8DuLSeRnS57DI+HtZZJUv
ukrfFe3wTY2ZferhefqVerIOgxCmJmzlxf1jjKOqAjmazQ7Wpriom9B4E53MUCek8DoJbevAhvIH
CclTCc0bH5Tb5ldhFs9SZnrhUeYqr6liOmBw1ZjoND43SfeQ683lRgbiYMMbEiSd9x0w4sGPpN5D
6fH2QZpJVaaQe6vt4qxVMXJqF8FfSMABo3swdleLUWFuhcsN/Fcd0vYOYOkF6pAhyfbGQDcesHYw
69i53pJlzFzgmdw0qHR0y1wDpY6jDmiIwYZuXJk5BM2ZgL+Y+Xj7Xc1gP8ypSLebGgkqyyw+twUU
wqAMuI01gLkjgxLDwBG8nTvq3g0ZXF05PDOLbABKGX2M28vPNICcyYVi4wyOEWwEMWPuUYsMARfO
W+zZ947KnmAUsAinnQG8mlN8vQddbS1aHp8VH7fZAIyoyXyPFkH/aPPkAxBNC6qcAnAfiXRBsOgT
meWJV07tA2+1AXbzHTrSC6F+5uNO4famS3oPEoyoleN2w3pxjjvzaLT2obarwF6SIpvhikGO57/b
1G3jLuctaMNRJoKBXtTnk+RVdK3f58kB0XBzCWSD6UT+xSxWy53W68j9MOLfpD/0Y7d3XBpY3tft
jz1XxUwh77k9MGBuMfnKoycrjO/G3AZFUGzyOtkNQLI5zD1d6hlSWC95aO4dws6GWnIRnXvpk1K7
t5RVGe2QnGnXvrhD/JEkHdSKOvaic/K0DOyfSc+mkt1pWSYyLfHWE7cEhBQg6XEd8fzeGqM3ngKl
bHLkppgWXKZ+e2Xr94XXewkNV/KHKT7dG7jTJ9kFDCweB6XeB8u997C5WkOciyx5Scz6sdLxWzW2
v7qxvM9tkKtur/0nXFxbe5KTJiPtgac2gI2vPgkD0Z+28BiGGBmE188qbjwgFSGfSVEaCyQMWegw
HxxENFeik5NZa4v9IHW4Z3G21mlLQCyBgpXRqlXthQerM1CpwPVkizW6c2+0PlhgWQMId4hM4JVr
iYkN4Hc1Kc4hNX84VoeUsN1LEFt8Rb1qVyg39QFyh49u1AVd+HT7uWfqjSmMvmdQqGpaUp5LmEH6
dsgOhMvPxR7iZWteeatTeDf1wPG2OcQE7QFi2SZE1fCKi4UgNPfHLzH5r0vMhOJ3VOa6PNPErWGS
6+49o1jYizNJ+v8IfndAFFrNAD01Un9CYfYYQdSsjMYtDR3LrxPzxcF0XQIetbAB5xacpIyZB52a
3oOAG6BtaDHxNYH1ZmSuIjHsjZStIGWzWeT7zkSSKQq7DZusC7uwPHtFTwO4DKkA52sVexQSa5dt
amc6XGhd/Qkb1/bAJGxZaeqY1gjFOSPj2Sck9n432bAerL7aQAQRubdU8uA6OCGmBkIbvt9fZR4P
mya2k6AEsEprc8C8MGt3Hefw+ChHkFfCX4PMh0d4gYYBc03vTsKDVnv4DxsKmbmW9s4d6FNuVkCv
xMVr3uc84Gkb1j6gr3QT6pqs4rZ4vn2O/rA6rj2l/d/NiKZ1GLp1UZ4r6W5Ro4A2Xu28nJ7HjO+8
Sra+4cEtHa2dqKYbbsJDFhOJ1o38gn6a5FmZDZ52jN/Sygokc/Q6zOWX/MeUcso7q6PKIdAjVeAy
Dai4v0v37SILsMgwnsmDpmQXGbtJR/JOnS3XhniQ0xxo1gPeIqudhAcTKdEzXWIWzfXOppLkmLJ1
qdaDghWu3HvluApl8Q7yNsZu2dqqup0J7kPUxysQ1FapRlsRqB8b5zVsxq3iEVSpSRBCl1DoBEou
PxiDJRRKTPlyezPMDTamoPq+EOFgSuj6Ch191/BEz5tvGWSGZA+cdMzWxBDbErIQdmf4lXhQ7NB+
FUMMoD+Twb+WEVP0PYU1M/wvoMBZx/GJGW8OUTsk4O+LVcRMGJlC6gW0CLqa4vLg+kH2d1HtoDt3
0XE0A3tRt32uF/fnJf8V5nOuEIMVFDvNVNxBjfUecIa3pEp+acj/uqR5YVmzLhQItEX/CULywje0
rl9df1pIfy2bVjLW4Mni4ZJLKzL+zqB8D8myX5dOrMf1TzADwYAutwzpqEKnEDi2f1x6EjGlpgW0
RXh5hmEILD7frMLcRCYA/az02rXAYYI/WI5soXZWjR1vSgxQDVBHby9/WeVKJJvCu227y8BZSKuz
4/J1S+UxLfKft/+0Nfe3Ly/7r5caubqpDCGqMwDUZA87hnQ3hALE9ScUMk5ph0E7fmfDgbdD5ztV
ukvK/ohG+Ru4vKZfQI5lXeqsBiW/oAHkeJKgKtlTKdtHbq5El55yO6Kbuv/HXt2fPfnX7yWDQbDH
BUgDXK7C+F3SVdjWr2lWaF+RYW1J9bmIQ/1TNF5785Ni0u1G2F17rADKvBk+BrC4pB9lYbJuuRcf
L9rFYRPpgHWk8pXRwNCmsPKTnTmnroFUn1JOB1Kq+Zx53oViUq56m+dHAwAoP6mYfqJ50wYq9iCs
SwoSSBJmW5kmw0tTDfet4vcdC3EnxN6TnVRpUEg1BjXn8g5zc4AXpWpXVa3YNoY0yrbqe7bJmPXp
gmSxc6R4NQcNj+zbO2Xu1E+Vv6EHCxEYIRVk4sTOsj3QyrsnXtmvFu7siNuAxw2PbrszSnPFIc6+
sOzMBp0iupnbCscwc9yTtXHPIJhhU+inrZX4Kp56IdcmDL8HRx/LWKK7oOGLpiI/bpKFEcjMNTpF
csPwCahcWqhzF447Q3RnNezLhG/DQT7VdvmVVNV24UkvR+7KZjMnBc8weLQJM0gwOr3x2o0khJEa
33jjpYyG5AnL4JQHxYrEhv4jeCQN2rIDIQ+3V5/JdqfY7joeDVtH0FodQDPwYf77gDkqMqE7kSG2
hbBkqXn+Xv1bD8/jU4Q3deyqSTOIDnrmb9e27+3UPuS2ODgNOqa1PNIkfatU6i8KXM402KYEilqC
I+MOqQKEvH1rB/aUuXBSp8Z60XDjTw117QNOyh9bYZSTqQxLZEVQtJAiSzC0Div54HAYPTF2rkNo
thvpGiD6exo+5X33RGvHWzc4/psBxbtfWdY2T52nvFAHXGVW09yxFHJVskfvPRd+KvkpV49V7gV1
lP1sM/qJNCldOG0zxeeUthU3XeKQCknpkIYfoSFOoUm+omZJgnzuG0xKqhZ0ma6lLZQDK/TGnegD
1+e93Zrws1xo1M4kQFOutN0xuykqHNfRekto+jOv2+3QVj/K1A0Ws6w/Vdn/fGhs3smHdrqetCZs
PM5GXLOdYTLr7IZp5rdR9CMVobqLc2DcArQKgsrJ6ieeG9ZWpR4b/Qhguw1cCyM0EbJ024f4VdJK
DpVoPoyCuL7jGdZHPsT2wSvlsEOVVa4srBAUnkdXMM1Zoi5d/Rh4iMsr/OsmdWy8KjeBnmnNzYdI
pPdUAO9TA7O2LKx0NXpijckHNztVGbTI0UIRSQRoK09gO/2WjPuqHn+0o/0cNZZClTnCjbA0v8Uc
d1zT3YvevrNL81G16b7lLqxF4RIH8YBhYZvP/KwpGpnZhsZ0RsOtCX643UDf8244C1lK3+isJ2iL
wMxhUfd07j1fztpf71l1aGI1RV2cI9P7qY3mOarXyJG20IjbDHIcAtPyw+iuFL8UrPZkTA8V2TTV
adTKdzK5oKU99ysu1+tfv4LwBCJxGVTiosJ+lG6xjnMn8UswMv9N5Bcfe1JwD7nD0wEmEmfLKY59
ad0nOnoH0lf7bb4wW5j5cPxydf71FCZEzS3VgzJs2XnrV+SOA2xmVPp7XWXfCqmD1qtWty/E65Np
PM7kOjbFgMG/BnU3YymUWt1THj2YWqzjJl0VRnqUit2Vffrdc9U3V3mvmJKfqB2hT4rDChzd5vbv
uJ6h43dMclDu5nmEDZSdc8YPHEqd/hjafIOEVOBgQIzCE3JY6bDcCV3tBcaSfqTaB40BK5Dc0a5p
0NxEYmkAvhN72wbescYYlj7oYvCNzZP4BYYb8R0Txko26HKO4+vtX341Fnt8SqDIa9epnArcSBzf
bzC2DkherjBJPI+ucPxF9PLMnpjyKFw6kBoTrQw+EUCHOa8K3l1NfjbjHiNlqPf1Ln+//UDXU2A8
0SRkdgUsE6q4BeIG9+JKMv6kBffbHh7r5u8iCQ8sbHcZ7I+MOl+PNP+xsO7VaxnrTkJIZIZp2YG7
e85csR1VsWoF4Stu2BApcuJ7NsL5ts0JbH874w5NpZ1mjeVHZiZ92qebRg/fXAMuwgs/52quiJ8z
iSVJWnle5UII96JDirp/PRbDCqmhag7wjlhBQOtCAnazcRPHX9rud3kdb5roXWHSn+k+SMpmi87p
YqvrOoYGP2gSeXoYQ1GDVOm5D5nyiaW+QUMGZAYdbYoy/kUhl+5bKSnXDQ5NIHq4OSi3eIdIqASE
bIlAO/szJtEpGmkxZBIUB4j2u/YPIzy0mPehFBqGOLBGsb2Q3hFuO+L3dxeFqcV0+g9m7kpG8j96
9KMeTYPqFIkbskUaixAHzGS7rm7avVs13G+E/mUrXmeBkxoORK282m+TqN5lZRvfVZ5FNxq8qm1Y
JSwgrhk92BT2DkNropSHySZ8sEKyU8gRNkVjJpsQOCgLshBV3qysYeyBVArtTc9Vus45JPX8uGyc
HQgxaNk3BZRknXF4jYw821SJLhyYZhdKBzbnCEWt7uHnLFJlvcgY+nKBBsCpW6HSNk5WOEK3IM2A
pTZrBZE2+BlvMZJSMJqIRo/5LHLTPcyoSI73XNLww2lJ9uwACwpH8Diy3phVDw/o5lt7j9lgipue
etAJzxdklWZuVjaJzwIKWw2UMcKTFOrByNuj4cZrh14UnFCt3T5yMzFuygWJPFNqwE2NE0yPyR2D
ydVGM8yXPdPZ1FYx+KUs24AlnC7dfpdff2VDTTkhSVUSE8NMaP6ZNPZdfKpOp1/4DQ98NI6F42xk
bX7LHOdpcTQ18yK9SXR1xgobIMVDQniNo5FDGyQOKKAkSOkrZtFw4YPN3EtTIf9oRJ3LowgUESLf
tUBh1itM8/K107Cn5eHw3DebBG10lbteRgM/maO7qWRyoi7dVx47dK6OfWrhCoew7O39MffqJhHZ
aglOZ2rxU0QHP7f6cjUID5rDACytGOELu3DuxU3CLLUsizFisJPhQo9XYXfnZQwvVcePwugB0Wdp
9Da30CSQ2uCekNbr2MkRpoBTlSv03SBo+lt1IYERd6E2VZguIUZmbtcpV6TJjcjIaMJPaWX3CIqR
gmQFVMpKx1dODQX5299obj9M4oQcbSrLqIIDSlMec94cYmv0WZy8Okn3xEaAQtJ06fReXtSV0ztl
ihRZOWYmwVpMD5uRiU2Yiti3pfHFUnZPTepbnOwFaxBjzSOwtdtFjYe5JGnKIdHtCMG3roggUIbm
B88gkib9BBasmnB07iApnmcaujtUBpGBbHaxWztzCKZ0EZqLFKphDkyPoOlZdE8Kor2QW1j8+zNp
z1SUf6A50UNNxVmRN6e1VpA9kL6g+uXChTHT8KG1e4hRL2JtZkLwlC4iCp7Bcz41ThqAalZ0apWj
DWcVSHNjtUUkWSf4P/BEj/hd3LFyoYUyV/jQSTBpexpJGN6Js90OHx48QGz75Iw5OpBNv9V4alRZ
LJB218A2nnmQ1dBf1LCgcSHWWVifxnTJKfey4rVtPAk4UtJUWG0uzllSm36UGBRNHNg+3D6Q14Fq
HhiI/60mi05HljKZcXLbAaWc2lDox3v1JjT2botlUpRQ2djfl8w4J8DYL84B53bSpLT0mtgpQTXA
TRfvQ1cHMJv/sp3wxW4f24sA5GZROnkmtk1l/dFg5b0kFrSCqwrAbiCjoBR/1JF+u/0Or0/ZPT6l
kTBoPMGZgMMaOmox2d0T4MP70nwQRn/uKDjEZvM9pKsBLm4DuYOzdJD20BLXYHoUPUDGKQdDE6Lv
h4tX8CGTBI0J+nD7x10HiuLHXULxX+0CaQuVFEiMT2gRfEDsH4qnECfK5CEpY73KTEjyGzRVK+hG
f3Ot1N3cXnfm+poySWB4aocuNtc54t2qznw2bJXHLmyV7mUs+/XtVebKjSklxMlKW3RWj2UQczqm
Xi1RbEQDXLV3cNsMqAJLFUHTttDVaB5APR+AAAdaYzCgYjp8LvyKy1m8ckanFJHGFnCUHkQEUqJK
/GSIAj7kR1gI/iBxuWlE9tB54yeNDcuXfRU0khwaiA4s9vVnrtUpMYTbGXOdXsVnUf5o3J9D/CPK
N30XrVpnH+e72095HeCAnTSJREyJJC9irGLbv5y8hkO4xPjteazMHczrN3kFrExtbyBjutI/ac3v
SdGcASg4msLKVzDMuW96Yvm8rXcGfNShRdWRuxF6CLd/30xAmZJIDNLGUUVADraF3nUFFI9k4Ebf
uPlSupk/9lD3kwub25p74ZPgpToPtlTEwAdv+tyPQSTzB/nJhERvJ23AoEw/Sf7iQD3Uh8bTq5KN
CC664fWI0r+uUf7DZ0b2w70hAfagZfLSqGxldpzsShc6vpBmUEd0F1Z9Nfo20Pd+QUyg0wWmI5bX
LxE/5x5jko4ZBJumdBhMGMcCBa7xzTbGQ+6K342CCkxJ9HYx3M+d1CnBxCyBHTAkEReq8K4OUYgm
cHxHxaFaiFsnXv/GbTcwTvhImSzgaBL9bAxwA5b4mjP36JRywls4n/QE6wMxgTOaj9/saFFgZyZN
mXJMkj4zNAyJxVlQ8lv2Ocx91hFOe9nnKx0PeZCD6ZpFUHJcGh7OXGpTOwBiWKrKNBKUscreQqd5
7UPRBDUojLdP00wiOeUXMJJXfWZ2AqZCHBQkccF2bLzWOAC2vXBgr4PHPT5lFLgiL6mAbcYZTcVT
14HbTIZo0zP16FjqvkTqaoc2THe833WtX8oY4Isu/bpcm1kNR2I4zkl71S4pk88chqnCP0NzkAJ0
iJTP1avEdPbhCCDzaMfPXpnvsgrIllYvPPrc251mXXkJH2Sg6U+h8u5IUm+sPtzqgjwt9wPntuQk
RHHeJ+A3EH4q8lVnqJMYks+srVcxGE0SEAuHu8c+Jc9u8uP2jpmJv1PSAQGmPyp61PqgLFUQ+5Xr
LGs2bsLboBrL12JkACpAZHPNwiVM0swnmyLadBO5xOxtdrLdXAYXy1pe8jPNobJYk3YTR+bFwCm4
/XzXcfYen3IdxhG2PLYqUCOT5KktkmcoabzmXb9rBsI3dQX9GGo4xy75BX3sLcbgJ7uFqot4vb3+
zMNO2Q3gDcghGRVHN7BdWdUXi8RdCgRMZLRbT1RAkLZLU4u5pS5J3V85I8DQWQgmFPaOJ1ZVvuWf
cQk5b3d4Eoba9h1dajvMpc5T7kLCFWajoeYn3HgnhUFgoX9oqwqG76nMfd3A6CcqVpiXAj4LncCP
LPH20Dl+rMXwq0jpiUXyqwRmFg4VIosvwmX/1iCbUsWsSFtx1VB0k0AMMsp8lZbQ/wBZ7+ESDeLa
frz9VWfi+FTO38PHTJ3I4CfR6qfKMD9EOl4GA7f/+tyHnKRs2kiVLVqG/ptjHDlwAJTJo0IgNTLy
MIbewyIeYOZ6nbIkmOAsMxQ6wOGQmesGOmjwcDfshbM3Ey+nsv29HkCricbwFKGMk3H8HMYR7F7g
vQWDxYUbb+5LTJKhMUnzWLdDePLacnMx6mPaG/0cm33hIeZKsSnvYIh7oB/gUXOC3QYG+g2HofNb
75IjC/vHklWP4KZmgTnAhrsvllTY58LWnxz2r8OcWRKeYqoHUSCrtmETqkDrchWj6ZZ5db/WUfSr
9kwDqWjmBMZQVUfHqX430kr9pP7HtumUuTC48Th0wLmfOnRLuJ8Qos7liDIcZrIZXY+pVO8cMhL5
QoY+14GbwozDJBvNtMoYVEbj+9LO1l2jgOHKtl5sKXQ2s9OFvx6nHXSKk83iMfhDUblSCk4170Ei
z2WXJGDFdvAPw8TizGPYatfWWAcqbx/Qjj621PmVjjIQBvu0ikiu0LZr1okR+pyOBzGqdS2qDaGf
KWVhEEmockMNHR0DUPxBvCGEr3tPGWvoRu8bS6ylCv3Ma6B1nCIyc9f4putGLRyL64guOElezstf
+yekxGupsmGyYBr9Vnj9h2IyP/AeHVY/N/I9mLDOGgABCDI0CJDw1+ruSBnv4BEebyk13cALy72+
+EFHZmS9o5KxoasmzFitSsbUEdTaeCUAqt11bdodSgAOA5gdJquWJMMhEyNMAUBRin0ziuWWSGiA
3g6PMynLFCpe6xGU91qykygs+IxcINWg0cLUctX1YWBrAYFo77RYgsxE4z/ohr/eJEIk9D48XKup
3NCevZNQbUmM4g7g402l3ZU30IUEc6b9Yk0Cf5ThJY9pjWQsdSFNdOlH+IZ54Fa+s0myENDmFrH+
uzM6alsVPjI/6YztLreKLuKdMvQqHvOXjlv7219p7rVNMlmaWLVdEyxTW8PBE87aNugWuw3QQvDt
U3ddJ2RJKXVurcklwKqYtBGQSac6gX2qC4T9cawemt7bAPedb4HpNgOYj9Ry1RfDZ++BWdMLJxhz
TV86R9PAVY86c0D4GFjg5EvWpDM/a8o2iOKyLrqUsROxjTto4FZ+2Lb7tiu/XbZOzNvHxV7S3JmY
HHfHDjNdYKB7ghdCAHX9Dwztny87KTOGR9sId5x34D0tXYpzy00a7ZkDU3d6SeFj4Xy15rCJW7Ij
Yb/BjSF9t0guue12MT7/aYldic9THkE7eiJOW2QRAp3ZwL7YH3RZDSa2hi2YCW8wVjWmTwEkgM6O
WlEafUi3voiNoKsDAHAIRocbfzQeKAAeeQhrtRrNbgxcA+JtnlPdp7kZri7dyNE9Qq44Bge4A5yu
MHd9yFkQsvhn5abrIcIeG3PlA2qwjovx2XLywhchtDPhp/6NuwQl96CiAPLVcJ9R9TqN47vcpcC9
jM2WRmPng2WBkFvnu7pmj00LEIEFRRj8M1xopZXfEZIlgemxt9vncOa4/xkh/BW+YMTQArmU0JNn
Y0pnEGjwqPoFAJtdBzpg3WVPt9eZ2+yT8y7buhydloKYBHzmqU6ZEaQXo6GERM4qioDt4mhO7CHU
JxaO/fXUD1Iy/w1kBca20iYlwYruL8ySnpwyWi1KCl5/b2yKlLW6PgkFlCBQgjsPXHEROO3jaCsr
SEHO80dB1fr2m5ub5vzJPP/6REndAAPCRuvUDmO+FWKs3nMN8r3gdrwenbBaWQJxyW19TRmUg14c
eIf5TLULW2QmT58CzD1Lxo0VWtZpaNSvHvUFlBHuDFu+LFY0c5O5qUS/GF0ks5CgOFldtfEGEW57
F4YGuQ8HlcTcZu2wohVy9hzChKvBhisVcO5mF947KdtAD34JG3n9q/IpTLwZwyhXUWydUkVCaBZZ
5zSsPpL6W4cBjp/z3F76qJc7+0rImrp5WDqH9E8cklOtgs4ORC39LlTwUVLxSxjmkJABNzOkm7Er
INTibQadgueYLqlVznVup3hy1UKnpnMi62S67XrIww/U6rBnDUFZtYKEO+CgC6hZxLE/VPww1tl3
SjF+aJzAhBzY7Z09t7Em10QaQjE4cZR1ykHmQaPnAS98k4HEjYlavzQMnVtkkjRVccE40jFyci0Y
yDhxZj0XSZ+sm9Zzj9DK6RaSs5laecqnqSxGKyHxQmPTRO4PL5I0ipbaVNdjGZ8yaGCdWxAH5ERA
bpwHUjVHR9J3Bmnrf/sQkwQpL3nMB6dCqExhtNM0L2KIf2Pad3T7hc7LzH5jU1B+y8xaw8jKPZUC
Ox65X+Bk8bZCfulJtnGiYWdUpvR7br+N5kU1KA0UhAuAGl+n6ULOeX0rAKD93xsBaDYydGPjnrq8
OmTaDahUUFTrzoiZt1/k9fjBpiYAUo4NVEIHSHNI9UqRKVbduO8NzAgclj26vF94kpk7gfHJ0Sng
dYO6MHNPfceqFC0sp9kkEHQLGC1/oJRrn5lx4RzIZvST1vtSbSE3TpgN3Cc5OBr/9riTs5WiE+1q
M8VHhdotdCNPJkpHpCrtibbw2naihY7XdZazx6bw+CHvqoLIHAvZZhBX5e+qce8MD/UPS+pne0x/
Vgl/NEQKwuAQVJCZ8usygfNrcSJed+yq6IkYdHf7qa8fRjbFzwOF5ingnawT7QB/JbHxi4x0CwWe
23/+evLMprD4ouljMxS5farGfJ9TQNwzfezVU1R+UY/8jLrhtIhMvB602BTJblcjy8y+dE42Cnkf
bnAHmo8Pt59j5ixM4etdZ43olBQOWnvpY9U0a+3qN9NR69BtvxYVW+dOwhS67rJGwSSic06DB4W/
HFqtF6YhDQGFJp5esR6IS1MOa7evVswmD1B4VHB4dt9uP+XM15oybigHhBiyut6Jl95GFxejMmi3
ROj3lkBn+6GisNZrvo0Qp1/YH9czaTbFzPMeJCITXIyTLOlTRd1vVsg/McR7gvR+4zshPVyGaref
bmarTwHxDOZbVmRU3ilPMuW7tL13zOotgX7E7b8/0z1lU4C7NjgahhA9PNUeX1WA/YeGs/YQPEJr
XFUJjjHBgGvcUEK2t5ecuQSmcv2UM4gHMgIHHFc/5161ThEYiMkfeFYvXHZzb21S68Avno9aYgk2
hN0Kjl7vl7YkRg/twmeZe4bJfT0mAMCEIRagl3o6jLJjbrcBcMYuzJcX1phpeqKB+9/bsreRHUYJ
xbePgDghlK4tum5r/WinXhZ05Gf2f5xdWW/cOLP9RQIoURSpV7V6b9lxvMV+EbJMtK8Utf36ezrA
BRx+VgvIywwmM9MUt6pi1alzQCHbQCWyygfzicIibga7CRRzL6KGuo+8ynBL1HtMUMfSSwtIwtbp
7LeiMb0rjsjvnPb7NDZky8y+RbvF8NTmrT9I6uHHPICmbm/4QtZY6Ihvu4cmFVjmcWFkY26csuy8
oo7BdOdAf7uGNaA8O5cSReoB+dy8NZ09Sc019aM/2bn/jfSFjv4uagLdPlshHxkPcj+Y8qUEHYoA
3TAblZfF8MaTWbcnyFkRb4CM6gFEGhv49p3DHbKfR/UuunGXDrbHSOFXVXzqsU6RlUJpy+1LsJ1U
z7OxhntaMGg6sC63IDBqh9wJmkRZzzRBYwFKvyfemcjQTnXSHuNi/q4KSKjMAEesHbeFiobQwesO
jzu0FlgimNVgng0032Qzqs2R2kMd4DJkKn9NYOuRHyzPdbYf8BQT0PGd7HLFXy3ZIl3vIIeaPCpF
igc0Es5Bld/MjrwYaMcAb+h2Dk1zEzdj68Ui+1KGtblyzxaPpxbK0SsRQOz0SEmDiV61aIjnY7tF
cgG2nF3QPntoSwGEkPWFJWhgR9739r1Y8CNcC97SKm5bh9fI/JjZPkOIatblGTTuX6tm/I+BgOAf
EUmCW39bEpbEoGTlBQq7KXnkXdl7mYh+TEDUDZzuS2CPvdUYf2lWmu1VfWVF0wwCHLA10aMkgO5m
DPxqDG454E1En83ZGr1pyCL/9jouxFC6XEJOkqgxIQITEDmpLYNk+1GCqGLl15fuhY54R4vcbDFB
WNCOJpgJG8eb3RZ85v19Bzhy7sp7I4LcjulAETJ7pGq2wWlXTl4SlcfbE1w6oTrwPWrLuu0h3x1A
lGODxAjxLGWfZuH8rJF4gjMSmzwNfwhVnFtgBfuyWhl5wc/pwPfeoE6DAiYebAMYcEgOgHgUdffM
gKWkBZ//cZjr8B8SbNBfgD5bikbYzDCewspCTs/aJ7F9Al31yhJeL9UnTkCHvDMoFYDXfESvLR7t
xeAewjDeCRkBFmc9jSCo2JiD85YlZKeGvQNiUXEyGF2zbAuXQge+t00X1301syAxmnSjemcfZuGu
zLM9FD26qtzYQn4lRn7pnWbfwbmYTL2bJqQc4ACSbTJav8DUuJWFu3Kql5yMZnuUO+fIlSAbnA7O
yU3oQz2rnXG1sMp+auPi3ebTt9X04gKyU+h4eEaUZXVZxYMxyh/NyHK34E0cPMMqm2CwQXScc5Af
Fqw/V2Wy4f07s6OX0UYzwMih45UYJRQ6Sic9u6N8q0DVuC1K7teT9cpcITdhX/80Z/t3FkPFvKfN
NwPe/dQNHRrEnajeMmqseYulhdPMWxKZpEhT2wlCCKZAvJCCJn8EP3BxP9f1tsnIhCJrB1pqvuIl
PidG5ULHwWdXHiAxNFi7hnnTncPvxX+lK1C5qHxKmqfKencQ/jkB7ULQ1Rff+EiDuR8fRJ7OXpfM
F1uucuYsXCMd947qACD4rmsHcUaeYQpOUWluAR9C14+xp7OxT0vnBKHooJnG7cyTx0ZNd3hjrCzG
wurr+HcbAiQmKww8l03WeKCU36nEwgWK/5uq5LWqVO9BaNZbNRsL91YHwhsWqr0Q+WCB7In00R0P
cg2DN1s81MnGAOGSnTXnCc06t63U0nDX98wHOxjGEZS4QC4WWAgrERXLzbV/pGPF4zyme1rPF2qu
vSyXlvLqTT+MBVR3aIKkgwVGMx74fDV71zJ9E33NDQuebPityvL99ryWIjsd5D43VyidO4C8qnCf
J/MNSygHccqBCQiR9rYttKfQ5Hn1ybHgt3TUumIMJRunYmCZMf5r0/Qtz8AQWM27f03cMM0OKDts
RAKSjXNMaATQlAThfAJWgqfbK7bwgtXFC2pa5m1auuNZdCW/h7i6gQp5aiGv4LLJXqN2XgosdNJl
c0agjSwpuKTdFqIi47BL4/gMbc/7WKbQG0SkSIfoZNXMB1bgkIPC9vb8FnJTOm7dMcEv1XLbOme0
CsIq2xrDcIhZ9+zE9nrcu7CKOjodtYXcmcp6PJMBtAGwHBnzMkrq3+2V1+D2TJbOto5SN5wwMamd
U6jnXlQ5BD1191YZHwB882PV7OuOYuviO+Z+/ccRtXCJ5GXkJCF2LTPB31uD1cZpz33TPyXKODQR
RytMj+QUuTfBiX57zM8Vk7jQkevNDDYMd+otqL93IO47Tj3boNjijWW9b9qvhRW1vmGZ2wyEfJ5d
B8P0Uo7vzKl/1eTXOIFcGllwNPHU9T4H6Yg3IEL/t4SSDnivxkxANSd0zm2p7uIYcUWuIj+UDGb6
4fb0F4yljmJPa4vSshqtMy/f5mtS0yzfbOiXofa7aZP6DNj5l3ZaUaRZMF5/lCY+WObUDU2U4zOO
dv/+iRf2G0mjAHqZF6S11vBnSzf/Dzf2h0FI0QEjVjB2bgG58cwou4tZ8SDL3mdsOhI7eUmy6Y66
ZrdJ6OyPzbSyW4sja7kzjgpaHbPIOcsTawEyH6YAFMABGsq30kZ02Nk/XBiEYZjOSMisjLpgCXSU
ecuMNJfcpGcwerxFZbJTFAGEsfa8WPr5q0P/sJpdkZC2cdR0Rp93A1daXZUUHWBT1lSarl75k+eL
juh2htAQbthNZ65wCkMbveOoE6uVDN3CidNh2aQa7XCaivncz9bRnEAPNeZDvudZUnpDE6rj7Vu0
EN7oqOyeytycETqdYQvOTek8TwmBwSgvUkEcxmxeizVNkgX3otPap0TVcckyenbnXRhDcAwMpyO5
r/iAKHqtTXJp07WsCiLdsKSVY52TOpz80BleHGDI0ISmVqpuSwNoMcaIFsyxQJ3rHJXRLhuvPCD5
KRdsxY8s7bp2EQWaZKsp7EByP4ybcBI/mWI/M6s7hoZcrS/Qzw+ujs52+8mmjqDWuebWIa+qE/L/
ngDdYJuayKjMuyG3TxQKeiJSpyhud6VhXouocsWYLpwEHaftTg0XqNM4Z6h7Pw1duCPYf9tNIzQK
c6DFVyL3ha3SkdiFopzNaKE4R6N9ID0ieAfUYerX7Yuz9Ouaw++LmmdROfCzGdMvEH9/HFi33sO3
cA50KHKZzM6sIm6dJRIPtBEvcjA3QCw/96l/+/sXrJcO0Y15BT2FasZNcerWM4cKXLe5/W+mXQfl
RjmdhSGVdVZjfza74aBAFDQbKzZraen1Sw65mXycqvHMLCfZgfZano24Dv1kHNXh9uosDaFd8wL6
PA0I22HbQZnkAmIeNfdh1q4l9pcWX7vmLkLdHpDvGeTA/a9CumBKXw0jFm6X3ioWWkU0DQjlLpVs
tmVlH7OwfAHhPfCZUVVtuOLjygVbOKR65wGBfBaEjzGSS7nfCQkvWzu/Gh6jnZHu/mkjdOD6nDg5
+vcmMMKk7uM4GfsYpbRVE7E0g+uff4wR+DRDK0Di11WB1Ffn3vNqAOAnO0LW4PYElmrxf+B9H8aY
c5W1M8UYtLTCTV48Schd2nEJhnwIq0ET2TkkefJe5W+icD0L/clO2TyvDL7g3v8gjz4MHsYZIGRE
DpcICRk/MoPGvurRb2vxgyFyJudmCsJx8mxUUWoGoQAFcRN7+GbO0H0Q3cES/bhzGrAw3/6gpcN5
dUkfvsdAPtWqJzJcINkD3JYRHrlZFxcUUuWDE6Ym8H52vXJ0lqLaPzvycTAaKleU8Yif77ZF4j7U
qCMBo4qNvutCBZ6acPqRGPUumckZenQvt+e4YDv+fM6HYe1WVjn0frHhBsAO6PzdVJP5A/oHKyHI
0p5qxqNvqBvWheovRDkByY6ure7CsXU8N4ueVDkGMX39p5noINeCuKaoM9FfHFH6bdLel7N7AQHN
vx0GHeCaUNHTMDOmcw9hVchrib1E59vWyc3nqpufMyONV7Zk6SjoGFZgUdwqbqR1LsAx21sbEx1Z
CKh3hTNuapLsuCN+W9I6pFUepNEqqc/VXXzyRNABrdHQVumM3N0ZxFK4YGEEEj7uhTQ8V7QAk7mB
hKwtHngLGdepP0kjXwmxFh7HOpJVlGY8m304grstzr9xB6S/ohMVWn+gFQ1pIwgCeryPja8d1B2/
KNLN4h839eryPpz+lMUZcJljeUlS9l2kgKm4jtsfO5myvT3ad2ZXrSQAFu6BzhVP0SZgQqi0vIQo
N0hLcg980KGPqEZtO7fMwdUx/irb1aLj9X59tpnW3zPjoeuW85RUF3cC4xRIoMpmaxdBexVFyL91
1Y9wHA5FtfL+W7AiOro1n2xUZ9HVeiGkCvDwto50rtN9HYFX4/btXsqS6SzwNkH3c15F9SUtk+e0
7I4mIc9xS32A28HtSB+MXgZDxL846bSSdb461v9dQ/Db/r2G9TBnyq6H+oJoIdlIYfluATKMAu19
/8YXAX7Qv4ewwESaUofnF95elYx44TnI09Rytbv18+CN66hdJyJzk4CiF1hLRQ9KMj8PZ3fFaX3u
IEFT9ffXOxU0WCuV4sdV8V+Tua/z3LYeHZMrS+ZvsBm2a7v/+QEDy83fI5W9baUOi8sLacpKeYxm
+Xeg6L7nI5l/dWG0tacu3RI7d86RhAYCNyB3HbmkhBZW+lApZ2NbEwep8FCr7e0T+fmNBk/G358E
TT3XCruuuABqje6reW8ard+E0oc01/vkhG+CZP8G7wbJwd9jhdOMxIfhFpfGbHeRjL5ZrDmac7VJ
XPPb7eksHXbNYMQWTycTqOSLbEKvqiG0C1FvnxTkddVK/EkHfXahtIcKz1yAhMwO5haJ3xzssyzc
TXm8gYBJ71KIe53M8FInDA2pAeRAPYwMLomNGQOiluyv/4JAzzWWL8PwCkKaXOYebmIbD1dGXYqm
EkdFG/yXBmNeNLLr/wTO2XNSfR/zl2YtXfwnnP9sGlpMQxTqXk2Cwzij+RV8aHa+T9HgBZJ2dK4J
NCLuIJTnWTTd97a5T9AakU6p15boLEKqtG0v9hoL3YJVBK7674PRQ1GkcDgyYMZ4R1D94jUy6sOf
RSjYi+3CZVvsq+MMKzf+T2v/J3PXMcGQWRduOmbwY12nDlEt2J1tFsMF4jEtEE72HTfjxOctSKCt
Okf/cIhXL2vM+Us7cBV0qUTpHYIyxzzM/iOGmEAJxrtj1yZ54cssDE8uBXIMTI3ufrDzUG5iQBrO
Yap6c8taCTKJ1AIGsKAKy2mDrjS2i8lPx9LeArI5rRmcz/0nNOH/XtiGQws7JZW89DHfcVZecN8R
GEkEetPRBeahdK4NY9KDbPHtC7hg4nSUoQX10T6fR3mxXTPzo7LaCqcyIO+2VntfsNY6Pm8ayyJq
+1RezBidkUP45pQvTjffRZM0j22EvN3tiSz0gkG75O+1UyyMaxdg2cuVGBLsTsfGYEfS1sgM4ylj
3eORdwfeGdyb7EzHKvRalu7xbsb7I3O4hyL2Wn/S55El6I7//hKnVLKza9Je8s7whwFVpjzyrsNO
3N3g8XZUNdms2rel0TR3ODd2OY2oY11CMES7Y31QzPZJI/dU4X1F8gAmfBOSf+qOBK7j77mNWdUq
B30wlzpjwWRQHJn5YXLTx9u7uOAPdOB42aRtNnRFe0kNA2iQu3ySRxGxA4l/3B5gabU0n6YahYSG
wACkTS+hwbZJ64Eafk7AiG00WxCa3q/uzELzEtcx431jd6M1GZhNVu1SE+q7/SsXwk/7cJ9YhyiN
/EjSQNIe/bsmAdGUAS0APm540q/EyAu5Fa4ToYNLI2vyGPdvSAOrvZ+u0mDPtDmkvA5sVWyabD4m
ojjXzvSfuZZ+XBxVc1ZxgQoDY5FE6IC+6VK+gb8OzGT0xEb+XhvFJbXzXePSwIF0hRkdmGArB3Th
BOnwc8PtiQ2Ejby4Ue5BsQAZ+vg+bsQuYvWKqVkaQovB5rluIGDN6ouBbgqRJWerdC+zTe7xgF55
uC0E0DrIdkwR5TLwK12g4PVklWYQ19nT7Ruw9PVayBUOaPeKRqu5DHXnJbRE5fTC4WZWKVaXLL4W
b1Xo36LKDaegTpux2chWQVXALE3hbuxU5L1vUwZyP1at2dulAbXDNvRFZck8G4ORSrV1G7kr4dHQ
P4+mMmUU21VZz4XgW8fUEqMtQjLmY9CgQYxfhUPmsgKOK0jaB7sVxjp181KIpWNnQTfgXJWmMacy
ij1nTF8GiwO1A2ni0GzOsxyCJk9HT2QI9JIxe7t9OBayQFyHzuYWuJXkLIagI+ICOpqTU43+QJAm
zwfEeCLIXdASJYJ/kXULna64LteCn+v5+CTI0+mkUeq2q9Js+gBCsD9ckOkPtXsQhvJtSXatjN9V
ChB7UYJOJKxONeSlbs95wSXoGFvoj1rgehjzwLAhsgZ5sgnMxtEELtPw3BYNoBJdxV6TNn+ppvT+
9piL+6vZEHdUIASF2n3AbQd5p3FT0saHoNUmhYAEsq8h8+YWT0cCgKm0VkZduCiO5vys1IqTWNA8
iFzQXkai3yRd/K1smek5YfiYmcmX29NbiCp14GwVdjaNjeuSgg+WQOax5RFeTHT/bz+vWZjCamQs
ElYErmvsRjn7c989F2P/b/Zdb2UBo0WFen9YB6Bq3WU2PwHGDiE6Ufwc/5HHhuvwWDKo1JR5V4P5
9qXiswJbUoKsQX7JeLNnOIarBZwFV6JjX3nFrMYt7SpoOPFbs/sSFvHrP+2Djmu1ckhyh3wug9QR
72BvgRpfLk/ZKrB04WbqONZYoNBfWm4Z1GF36Gn7pbXJDxAMPE1gUk57CCFU5klIuWIIFq6Hztw8
jSieAZtWB2QQj0bbbhMbmqbJdCFD8jtZy1ouOBGdnxlSY+EfUxfYY94BLftSA4jZsr7z5t7a9qiq
HkISb/9th7Qbn6VjrnLDrII+BwjYlfXWrAi6yJpyZYClNdOiiRY83lOaD1izykZeKPoKTFvjFSE/
gDkLD2//9jyWToJ242sqDZc5Yx0gvvOFXbp+n3XBADF1iBqCAiAc/CF/SyRRK95oaV5aTAFCj65s
U6A8p76dvIibB8NoK8+N+clp2v5iVWv8mgsj6ZjSzCnC3pRTFdjCemJIJV5PnbKmbjMYyTrydyHs
00GlILNJGiDqVQBGHXW00hjAWZmryyB62xeMr9yhpWGus/xQ25icKgKBUdEGWdyD9IUEeUS9qiSH
kb3ePgoLvkUnO84BNRjnjrZBF3e2l/fgCW3x9PUgirNGOrQ0ievQHyZh9DMoea1OginzHIHGrOzT
aINutJ/rvBbX+/FJsKOjP6k9gMYIilDBNSkJqAPaSHJEOGH8H1O0hJgM3w22SvCn4cOMChzILU5U
xCuBwNIENbMw1OaE6QCtxGJyKPIXoLRO4Li4W6XWWjByOhhUUizfXNkyQHLtF0l+CznDs6nTZMWX
dGZf2Rr4YWkmmmGwi5H3IeTOgjYCR2e15YP71tjGrhvI79vnbekVr3MZ572ZRHGM0xD1xQma1vfT
IB7ALjQ1u9xVYJ4pnCNrxO/OUp6AnMFmEupHb6PFDf+0ElAtdANzHQk6wRgxS5kycOu23aX1cebN
wVD9TlnD16idT1NBxa7OUNeL0m0OBcgwbLZGAi5cYywPM4XQaN1d6ZAPpnGxSdxDlLerdpk57aK0
2ZeJ87KyXgt7r3MTh4IOdW8nKkCqC+rT5RaCMxKUG9H4vaS7xog2IgbnxrDhPGjS93zczZV6qcgL
Q0a7aY+rh3ApC6H3CdAyM2XF0Vw+o0WsdA/YNHfXzt2RGeP7bEEhPYznr1PXeiWZ1+nYF5yVjnpF
1xbyz1bSBD2K12A02Ro834C29r1Gm5UykwejSr8PtrXiqpYqAzoOdnJnGzkttw7w98rLIh7vEsLv
7ObYNZFnmGzXIW+OooULXbTeeU/6fvaa2g09HCAYHqdHMcQJLd9Sv8bMFSs+e+mNowNnVUirTNTX
OJryvTDlqa3TpyK5a40tA5dpaVT7pH8dDfF4++QtoP25jp8d68hOmrRpAmpJ5xCO/NAM/d6E+DQ+
5QsWYtu6/K2Z6C6q4vo40Wm4ZCb7aYGW3AbdgN0G4XCfZLu0uApE1NtpLMLDP36cFilx5EEciaoC
8CingQbpDyq+txI9zdQKbIr+yrEBF67dmB4QH79Bhe2Dk2bnhvPFyjY9tLHzo6N20BQMLLJW3140
K5r5nOKRMzGMTSBMEAx6cWEdXGI8ZVX1WpJyT8d2Jxth/XR5BXbBcH7pqKg26FEKMtZ/iSUyiqwY
rlqH011BWLg14atIL52NkYkvJlr/OqTVkyZOH24v45Jx0eKyihk0NIy+DVyQFs2i3KVpfKRmsbUb
8TVVpPFWffTCNdYxwFRmxhh1A0KZYbgMg3V2HIhnke5gCDS9l9mvRE2PQ7dSiFka7TrhDzEHel/c
3izhMbnZoVDAENmM+yhv8Lglao/qxim1nNq/2taV0H0p16Ojf8s0Vu1YY8jaqrdxaEOzy3keEO4O
fHpF2imH7H29UXFOPD6jMz03and/exsX3LbOjBy6HU2LPkXa1IXMphPeF0N6V5nladX4L62nFsOZ
Rl+6CU+MC4s41OsMxzg2Mop8W9Tvs+J4rGTKCytD4oVHV8KqpTG1pA6AmICF9C1kkEOoMWetp2B/
2fAoRrofDQlk4fCarvddLvk3HUMc9pZro5NfXGIz3uaxCZpR8ONX/Rk6aPcRqAVcqr5PwCtW5VtM
6XZU4sft/VuaqWbMWFwgMTaPwJlSte0lLoRi+T04R05j6LZeXtKXKbOe62pN8nch6v+jGfDhelC3
BpJ2QJ59Sqc3iO08FBRAHHfNhS4kSf54lA8/P8y4fBk4VC4TMfYFVJnkuAXfeV1/q0docmX2EzhB
PfFfDp1tSMUiZMmgSGKnc+LdXtCF+emQZFHxipiGci9hVoldR6doX0iFqEXOauXOLcUJOhg5oYCw
mmzKg5ZGP40u3o0xLYPJhbKK4H5qp5urVnaftVu3VieoS/jAbdlJvCdJBv53CFqjNS3M0afHqrWF
/3zejs7xkbV9La0hqQOztPZC7ufQC5viG+PDFxKm51G1hzIv7U1jGb8i24g9ORkX10xOleHPGVkJ
Va6v009eYzqE2uAUrDjOnMMNQualLdihnCoLwqEtkACJvUlnu1wZauGk6ezNLchf+6ku8yDPyZ53
/SMkPJ9vn6GlgEvHUXcWpxJUDXnQTY0hTrbF4nRT9yU/qMkawJieN3szLpKHpszmneEQsctFv/JE
WTDpOo46rsiMRxeETuou/Rq5UKyN4vAIzfgQsox0DVC/wCuA3re//aRIKFBWRlUEEQEMoxicfVJa
W1d0IUrs5q7jRe4JdsBRwrPDGa2L6AvwGmSgp89ROJjcbWLI3q/rMfTbol0rIizwrfA/NvqDBakG
tNrXFXLrQ9ypZ2CCIX2JNkS/S6tHG307RmL0RxDnDV6Sc1wzXvLpmNjDwxjXTwNfg1ssxEc6srpQ
eQbGIdQVnAi4nDnbC2GcVTZJNHjJE0BqNmiCpu3Kgfv89vI/B/HDpGFMwO8yWcjzjw7UPieISeNO
Usf+PdS82xQue3Ga6kTQouNVvACjBTboexUGEP226pWwf+EjdAh25w5TYhQyD3on+i826mfK211t
rcAxl6IkHYLdo/YGLZo6D0yj+WIZ4P1WcvqVzGxPQrEZ5nxbQAwcGf5ta4UXl/Ur+OSF+6TjsUnh
KDMyozKg45UNbRYHXjQnC2u7SoK44MV17HUd9fMgurQMirl/TAz0PIDmHTRnYAgDAzuanTM/XwMa
LV0QHW/dJaRv3IEWQZxjKkDG0G5DVOlnJD5Qxfa8RChmWz/qejqUlTyMJjmofLVzeOFikKs9/nBU
h8qN0OAWFsGgyp8pGtO2ldWEW1uxdmMMQw6KoKHkgJEWGzdrj7g2uZekgE0nTXPH0Nm3qdh5culm
ANd5lJWpH89rj5qlrdZsGvAKZg66lCIYjcxL+u7VoabhRUb+253XMuhLY2gRGwRsJxqCeh5BqPHU
IuwtkYwA38qGusYK1mRpibXHZCrSOQKlfRVYM1RKZgm6RyXiXcFZ55tJOUIHzAUCHbCe2+bnz0Pl
f922oz9g6rlvEpEmM6ob4ghJXKRJjR4qUYz/6OuiCfjI+K5S4dFx2/x9zAAIExANJtnG4QMEK1P+
UJPRt2LzZDiAi7QCEM7UfKtscmDzVfOh5U8GyGq9LLWTTd+Lal/kyDr3wE/vbk/ic+vl6C8hd5q7
OHErzMGe3ou+PSej/VsKtuKVl37++ucfjn1pO2KIQN0bVCT7DiJJRePvzciPtz/+87gJBJV//3pO
ZhAhWvEcJDR0TxPrmCeGut4AURiCJiV8UaW7crgWHjuO/tgpUQOspQznYGzjbdl9u3KKJ2gZSeLk
Lh+mfVi4oIJyI68u5SWCyucqacri0NrdIUVkR4nF5yBuimQzQ1d+axpPQibnclZ3Q9f8Nlqr2VEB
IlkQkFOTfiUNrVZelQthnaO/fTpIFrfQQ5+DVAHumoVn0GBOfh1R9ZWGO5dku2h0EUEQSGMzIdZC
rT+55c+ul5ZrGQyT17yncwDSu9xPFOho86H1LEJMQJ/LxwRG1UP4wjaqLbdFFnvopZy9hACB69jq
OZncXWhO+3QSZFelnU/a6dQTfplJ+hTas+kNLQq7BkLvhygxHqkcztCmKby6rwd/Us4L6jBiEwlJ
HkRr0O005dz0ULiYkWMqj5kly21aE1r4sVl6KNrjL3JeW/br7n4yfd07Zh1QPk1TY9dJeohddFuB
+rtDInuwz6wavjLXPM2TfLRc8nZNhCFBd/tWLbhKiCL9fa0MqIZMMThgoJ5Y3APwX99DefJ1LoZ2
N9nyPYGW4ZY1Ejov1W4282PjPID0fCMyufIsW5Dic3RvWTFhF4h1pgAbFEQiOiUQcivt3pu7+UFQ
dj8Up0RuSVx9caPodew52q7ldyOPti0Yi6+rBHC8gWQq+Sn7/6xhrTvy85DF0TuaoiyFylAzjgGy
2V5hNxLPxepcQwx31xvRfk6MF5NZXykbnlc24/MHm6O/zCNz7CqoixDQdts+T2D9beDFE5tvr4Jh
BI0EMbEhFVM4h3oUr8U8XqK03iANec0i3/6IBTurv9wjq41ln9cEGf5foOwA03Hzmg1wS079MPXj
9vYo1+P1yYH/n1cwlAczOcHCGmZ26cL00Im+8UJprcxiyY7qb1/0o4vWFTm0DnglTpNKey+ZkWJw
1Pc5tnd2YdZo+GPqIiPw+o1M+nz8iizh6+35LUDEHf19zOy6d5iYrKAZ82bjKqg5uJUPMuc9cT2R
bEkBSlHawOcnk0eT9EdqML/v2vcE8t1QXTa+rnzINSL6bKU1v1nT1jH6boBeiFXvp4HcsYkHiWn7
oGM5V8Q4GVWE3bUJFggHbV2xYeH66K/nucn5lFYK8h1TdIJ4brSzxmjPePHYFb+HLPVU9N3Fw9q/
PdE/IIZPJqqrW0T2TEEq1Y1BK69SM1Pku1H5kA7Zz7SMZx+gyR+tFR1AjP9jqEf72M3WveL9po0E
hyAftOKdhj3OtuObpvWaRfU+YvbWsnP0YU+g8iUWYFPRWEiP0/CpqgyIGCD0RHdMBN3EusLrYh9a
md9Y8kjzY1Ee3EIV+9adfXSWum+JLYEkQcMWjkUF8E26kar3MygueQQPWOEIn3XUr5zZ5+FLzteS
JQsXWm9dDGXTE8MNkZ0Y+d3kQiqcKg85xUOf1KdVne3PA3JH714kjpPghUWtS2qiG2hE08veAkKW
CbofUtdbJWH+/G3B9JbFDmTYkoHW8hI10XaQk18RiJSjYkTYmkv83DaBHhM36UMcK+3ELTs3phen
qsExCOFguTeqGu3Q7EvKIeYjp4fWGb9es90muA+v8iBfjC79VpUFciHGSjj9+f1hemNjYyUl4n/D
uiTuI2roW5L2GyQ18h5By3gENHizKhC4NOPrYn+Y8VVshhSdbV26Ij7HDnlwrdmzh3h/+2p+fgKZ
3ttoToXjjv1kXuQ0vWQshqYNGPSN5Fxj74zcXnmjLdhcpjcsSpHGYDGMnP8/gyiS+GBUQJMcKKfi
8R6kmw5QAcV9ZjwjIxqCN3uVB3NpCbV39RgnDtoQYucCNkDU+M1h3zbpL1Rht7fXcCEyZ7q+SCGr
kPA0cdBz1G5i1vuWiO9kmUIr7x7px1DukRd8aKOVN9DSnmkP7NqMTahUps7FkK+4y7PMLpkyPduO
warcrnnpa3j/vzab6UIiY2gWJQGX24V17jsOvNpejzcIqi9oawwIsYAboNDk+z/OrmRJTlyLfhER
khgEWyDnrNlVZXuj8AhiECAGAV//TvbKzTNFRK/c7XBVJkK6usMZ0uE0anTkN9by73eiuyQVlsHM
qD/VeFndYfT5P/Rx6w1LCLU1a/ja2EPclWM05Z83PpD9/TmXpMICBcukcQyuvHHrCD1TH0GDRmU6
Ro78Kvn4wpriOmooA1bFCUa1rr+FAf17TukuGWJygtiJ1SX8Okp1gPfIEGV+uvUCV6Lx0lokT7Oq
pUniXpvBeSl89ULaNvYCuRvyLQbo2ve/Hbg/YlMQJF6J8te9wiHr1+Cj6HZsvRGYVhquqDT+/ctV
FTQeZYF7ZSN+cSnHeEgeMWo7FG6wrzlS/iQHUdgGCdcDFBC0bH9DNmRt5ZbxIqBgPHgMj1UGETPt
1WcWaKT2yyaDZOX+WDLCrH7GaN9y3OtI0njW/RmUoRuN+5I2Dpy/aPaNEjSVq438ayVgLMlfplaB
m9LJu9La/BgBHcG8/10VY9xWZTyJ/cZJ+nueASLlv98YDJtpMw2Dey07uS8YErS0vQRpPPT7ufhc
koMcn7RpniEwZjARl+Jct+86HQ5z44KkxYkdIyvdeOaVoL8kgNnctz0TFFhiGiLqzzqEC8LHD7qy
7Zf0XC/pK0Dz8auRWUFzWFQExkFbF+XK1uC3d/jHmcJkWVfFgG0PGUYnzAF5homNNcDbDPR0u/Ob
sO51FbvS2dO0rU8MJgzPzOIXIlitI9EFWoZg2mZxp8ZuZ5pqiuogY1FCeXmoZOFsrMLarbck6rjF
OKd9zeYrmMkXP+WneuxBWCDTt4aoT+gYHDxHvOh+uN/Ef69s5CVHx4JBJtg5KblOonpSdX6FQDp8
3ycYPU4naDNsXOgr72ApeN8UVQbLl2K8alTwM4vGJxid3k/UeuzaGZQ18DQ2ASqry7iINhnrGw0X
1RFYcnEVBTvDK7hB+YlGRveSQYgKY+kqNCWaqqQEwv7jPbyCAnCXhGwGu0gQ8mb/mhu+E0V5qAEn
S8x30Oh2gLTKCQoIhISuk0eNSEALtK6Z6b5wHuwGp/9NgvGu1fbzx99m5b0uSdsAV3dWCqQB2OEK
Hc3pHvZH+4TZX4suf7S3RIbWzu3t7/84WgCksgaefcF1UL4Db8CxuCeD425smpU+qbska/aQ2qvt
xPWvBE3RUpSyCJUnD5OCP3Q+Y0qdO+agWLlH/TrHUC1Fc4GZU96293kJI3obgAsLUg5Z77CzIfSL
AmPK7ZtnuxrV/cQZixoX5sGJ9nNUAEBUW/VwxSVodp7dueccrMrHJjHNKZvJz1p3j2XHyifLscyb
sKH306MCfw5EIeBixJ+hfZfFHqH2RjxYMYV3l2wvtxw9OM4DDNQh823n53FQOwaNOHJIHHRLeb4L
UphVv/jq0ba/W90ESHIaavCqygeY64Z6DiIPf7KGnDHbLFGAoKbK7GNSNjE4HqG2/RgQppZuoW1W
TKpcb5FJcwuiy47BVw6S7656heJSSCvrWNMvgCNPKOogNhFirXh7oGIvxwdjTpY9PSvyNgbvXGe4
tR5U8ilN8ijHqBTqGzCqD+f6fSj7aAxSmF/sJ3+MsoZs9WRvceEvefmSltano86nEt8Z5OMIi1tm
9z5y09R/9ptjZd7xzaFzEnYzmNW9CAlmI1CYDCnMVxzf27egqTbjvVTQEgJDC/8bTNauqMaN77cW
z5ZQHsFaNKiZza9Zl+P3CwHKjLvrHPdTk86nNrFgcpFnz0X5owyOH4ePtYO9eI2Qsu89Vfv2FeMA
N7QUhuVd5sUf//KVbHBp0CMlqzo99c7VhR5Y0TavZV1d84me8i2937Xr5vb3f8Ql4sq6rimdIGsS
AJ/SpW8O2P8YZIyxh/5GLpLfPV50Y6E9+fEzrbRg3SWvWGutZOI383Uop+Q1G/ip1J44yWz+VZgm
/eKOMrkpwUIxBrI8+97xmrgnFgRHIJ3x8XdYWdclxZgBfDnxfp6vk3TEIQFwoy694gAHDGyQwNks
KFc2x5JieZMBo9ZMgVEsXjRXkYB0dl/LKK/EAV2aG9sg3ytFD+JWzaIHobtwCp4+fsiVCYq7pF36
OZ2hZgExwKrpQo9hiEQj6N6jnr21O3R51P1PXLeJAy8y97kDsTrNYQ1z12cqQuxAsIluvl3diEHn
1stfWfklX9OdO7ihkk5c/YR8bpDFncYhjzLuHm5dU/QWfiPXlBGsdp19LnXsJebsEPI4AVcKHISj
7grH0ecuCbZMKVfgXO6S4tnWvIebMwRL5+oTlmOo7m93xuAVuxt21tT5DmWKcYFATq2QDNWnWZD9
CLBXXif3GSIv1ooGG9nIWum5ZIAmGZXTJKzgasE7VfI6HsRTYebIcd5BJdnDrYYmc+yWPOSIrB/v
lH9oIX+J60tCqEXhLiaUA+jn8LWfk5gq8L98GSvIcLbpO2dwGnHeMzeLnMnDyOdHBVvzcu4iBHzt
fg5yGWIvT8AeDV8R1Wn++XYHYVHQgYK4FR4BFRi2+jz4hxwPc7sn1BzaE+zMioftB1mJZku3lKL0
kpHXRFwHNrxS9gjgs8FxI1I9Wi3dgfgSbgJ2/4FH/G3R2L9D5+A6ra/cVlxHiF6VzbOePotBxrej
bA1WXBsLJnH5bh6K3Qi0XQljIywSjn0J3Ac8D0j6FW9zSOZLxqAq6d/1fQpnyXeEXTSts/LHxstd
ubSXhisZI45OgY64ItfJ4OaROPduRsJG/8xvPeO2Dim/z4x5aKCaNWXqpiaB75DZNQapekfR6EDO
cTsWgHjjbd8QuoghCecnDyMOvOJpeia44gsAk7EBHCCSoXFzxbH4+AnWouiitlcZBNB60aLQG0Mz
K/lTF4JsrM5Kqb6kvvI0SLFVA30preq9ZPJJCwcaw2bjZK189SXl1W7npGSY61x6iblem7inJmdb
5frKi3UW5Xra3Rr0jVtdEgGzidzSIcvBzIHjl0PQi7XlQ+rxnTOe0io9GbvmO9f64RZbVq4rLZcl
CzaZ+hTjTA3dnty8zhg0O3ByTaV1sphHd9Kf+E2d7uMtsBYWly4qBdThiVVScsY17Qmyo0lz4eV9
lUnoRuxdah9VmkELRR31lkTlWja5JMgWQZJPCemriw02J9JraBMNTtPsYMJIyXBu2u5718Ckuc/s
rQx2pRhd2qW0eetlFGbv56CmseU016yiB5VXcHdTEe3JxrZcy8GW5Fg1zcNQIaxf8kLyg1NxmCOW
xxE5ejNnh77yDn2ffUmzr7nd5VAIkNalyfm4IZC0+jYXSbOnba+GIRc9g/oTztB7HksYB5o+bHz4
JhXdtbm1jqGyZ53UltPI2nZdRJFJSi+B0klzcXM3j0yRkktrZHZp2iq91sBzP44OXNBSM28prKzk
OkvCLM+LsjdY6AsGq5P5liXtMSu6N0803z4+FSuPtKS5lioVUIbVwyUAv7mp9cXhUCDl8gHj6IvX
wCBxK9asfdIi1MwJz2xaSejHFW9OE5dojczMefddc+dP/RvEMKKPH2lFZ9FdMldl5RnYHFvkHPj+
sxVcAtmd8kzuoX1y4iZHq8LZAUV6x30BQaDvdZkdprTdm7Z7NFX9uzUpi9ykgGRPR3QciCeJ8rKe
Oex2AZNOnnvDkLwVkSWrFBHLswDYHPOQF2xvd+1jpdLXj59k5WZZUmIFtcdCTbejXIL9xWsTdbx+
38ykV26WJbPVRkVUCx6QcwoKYOBYr7zPNy6WtX17u2/+qAntjqhq5oKckTeEA+nOAFHxejhnwZbQ
0gps1rUXuVMOgafUEVicuRQRVDVglhPazrPM7Kv9vYMgQBLbbrubycFhUIn4nFVJ3NU21NRAXqAq
9jAB9ADTY+4PtRs4ABavPHEisC5EWcabhmEr4fifTfrHSlh9rVkxJ/nF4t73zNUHQatPNoQrIhfi
fRCl2mpgrZ2vRXAqCqP6zgcIOJ3uHQ4Z00KEA0w4EzFCHpAdN7fNyrtdMkoVdKtaRP/mMoDJ2zbB
Ea7oZMovvb+l8LT2CbdH/GPNMlwgfuZ0w8U3dOeR4DygsdAADOs0/w0l5i5B18ZFB0EFzXBxXQvK
j/ybcgOAPTZG3Gv3/hIPncN0vVNTO1zKVsdpDntC9jIpv4jUrD/Xs7PDDf2Y4ulqefg4Vqzss6WR
TGaNk+sZn5yJC/jGDFoQolvTtkdI295PWmw5mqwISbhLtLQ0DF0qSBidO/fIJHS3bjJuUav2g3yH
DHxIzByyFmt5rOi7h5i1aQezti0WQQWt36D0cxcJXJfAWar85OT0jrD2c76libi2iIuYUmlnQDqB
ZyPaDi3oPVbZZyatd14Ep00800pUXwKhxyRvA7dFQpZl9Vdt1z98mf4omNjYeytxYEkCJaViQ0Ft
ckbFBY3oPgUTur8y+4cu5H7TVWhthy8BpRosjKwReBmAdT/kygp9qMv03k61+wmkMbM3zTtFJfjx
7l5rRC2xo4hscERl2N7gGHAaw/lV2FOcNifRagOjhQRiv4+TLw8tCDljXd1jng+fjLfa/aJHHjnJ
d9slOzEWEZRuwdDZyDVWugVLsGkmmSespKRnnTxz/tAN/YHYRdxX5t7Nx6/DjSGWZ1sWtSvbc4k8
ld0wdEEClBM8JU6a3woKz3xWanzwx+ePF3r1vd527R+xN+cWK2BvmV4KmkZt3sF9sIKfo3oYCYci
r+2f8sn+3QQAddp63OgzrpzsJetSVZrmBuofZ2r0Wz277y2d49IQ4KK3JH/XPmIRPPy00HDnEd7Z
4pWz51D2w5QG8hRmbmVU1faw/3gB1z5nEUK6xJC55EhLSvVmOn0KSiibJ9M7DsV/+4BF4SNamWdN
i03glT9vBhViKPddmew2BX/XdtkikeAYZPaqbqsLQyR8SkT5RVTApXd19aim+qvZQkOupJ9LxiM0
SO2ygE31Bb5b34WlX2fqbEBgVkLsku1YDyA7WlLKC3YzFJEJBjlKvDfeRtG09utvK/fHGSkzWTmY
P8tLIrMqzObpVN8q0DrJNmL42tLcNtcfH5B0pTUlc2ed7Um+s6S6OMWW4dnK9UAW5xtahGWfKmOd
68n/mnd2i75j+6MvinOVyjJUI6Qu0bz/eK+ubKUlAUMWKeQUITp/Rp1xSjJuTv0E2pl/BEokeGBd
t/E5K4duyadoYXbjpf6QXozV3ifEYDDcPAE2/JC19VaHe+2dLA52L0bX4U6dXBRLx7ivFWAzybzV
zlh7LYtT7QddX7FOjpdOuocOPr7vroGeUa4fEv/7ZE400WNUJt17OqCRpJuz7bl13NpT9QhqjR3V
iYXqUMD+VzljWHebmhK3+PiXFvUSfQ3oLgNxGB0IKFW+mGb64nBorMph72h3b0bnyaRlAwHfdNcz
81ISc0glRP+2pj1/P2rOEpRd5S6dhGvll2bUL9L3oSwO9ROw8f/LBnWWgGw02zGVp7q4QET9q9NX
06ED0zAaC+u+9tMdEZ8//py1x1hEDNL6flWBsXAupQG/ruoovH51xhkG3IP9n06Bs7SUKSxRFuWo
5nPRuB50EnooYag2BAAn2jR3XXuQ29//EZl8jKkdf7bVZTbT1yIr7+TUnf6jrr2zhFnnFgOTtbQH
OHkm8VA0F5bWe4c3ERMgrAtvF4D7sN2d/Xt4cpbWMGmpoVWUtPqSMv2zzwof5FkcwngyzltQk7fJ
yqxvKSRhd9DBq48d3JNhQ5Ka0ExZGXVJXe4V7641H0lELA/16QQp4vDjLbP25RbxBt47VpN6jJxB
8w7roofiFgoriGWDuPnYGLNxl/09dMIf498vlE2Y2WmJkict1a67qdF8UQX423Zx/Pg5Vjq1zhKJ
PTvcM32OSyBnyaci5S+lg0WaJgoJ1NIGo2PaC6Z+sGz6BeutHU/9jaJh5dGWWOwAA6t5skx2EV4S
t7O9c11I9imAvckWTPPvYdtZoq8nW06uY5CM+f0cmuwOSfmU3VWYjWn13ainj5fwH6m//w/CzhJp
zTs3G0dTqEsh+zL2hrKIIEbxblcOdA+LicILfWpCksjvSVMRERaw1fF4BewRgzCnnVVXzdSD7Ooi
dmoXE2k9ed+MZcA/5tO3vqqHyLK9Zs8MIwLGDhAUsaWvo3xIvW+j7jAhoTpVmDyqDp7rEwZ+tZ+8
GsKh8m2z+rUlpo0ZcdEurdjFnpiO59bdqv7+XmU5/u1u+iPolGzkqi5quBGBwbaj0j8yz8K4bTrg
QoY9VYnJeu5boPFaJtjYPCuBbok/t9MeLqEIdWeMDcGyup1Bi2toyz1//E7/GSj/7Z0uIinEeKYO
UO3qIq2ctBFzIWhuJ98hAPAD/q09pIcpb+uos2BfEqmBYxSmm7chsNjOlXMeJim/K8cJsLSy4Z+1
wLyDpsmeUvVAfPdN5yqPYLXc3GnIppAyL55r5T5bPl5NMSSvbpdZMSt8moXQB3A/mdS6swtKLsCO
l3FOh4c0GUicw2LtkFDQCwJZvfgB4FpJ6j0SqwGUT+dDrG0N/23Q2LqIDoXeKduhb3bSg7sE0UgQ
Llx9p1mQwZezHU+8QN8jTYczVAx+fLyQK0dwiQVqNbzYaTL6Z1L4e9SN+kFY9ldIHQxRIdU+NRMJ
aUoeP/60la24hP0oP4DnUjMCrmgPxxryTbUqMQ4tG7C5XaZ92FU9MN9rjlQOaqMaWNuKt4z0j+1v
+8QNRBrIi5fxe/DjIq/jPzcb1CuDPOgz//vX68G2OGAx5JynUdVf0/xbab8P6sl2TyK9zj4Jp4zH
jnO3yWhaWcQloL/3GzPaA1pUgAlgAjt0L1ZnRal4R7sklT+cnB8+flsrbSNnielHHkc0Tbi6SHIY
TXeqa/0JYpQHDkmWoOHfoBd5zsw5F0PoERZKD4IPtf3aIwecGgH3x0l+S4CE7RtzcUWwt4G+yvWW
NsHKi12C/FU2CukPVoZKO6TiM23Dsf2y8eS3av0v4WWJ8jctaWEJHKDLKPQnAZ5LVCRwIO7y9jMp
2gMUHs7zCK1f2BRRIDiAC686YC6ED8k99jvDxVw51kOW4aqGnktM4F4WisSCfam3geH+p2P8t6+4
SIotUXuJSjAk0gHkyH9Oot1Z3gMALtgWVcLD3nyq1HXwgfsH6zO5YEgX1vScg1xXuiAICPzv+Mba
AX9M54YWbyDfnlmfnj5ew79XfEhT/n0w0pQZm2jJzkEvvmRD8MXPx/ePf/XKCVgixqGzQQQde4Wq
KkMKTQqIavm7Li/MgVEMpkCrfs949VwFW7T1tYdZBBEYMjNlCc89O0Z8bqzqBaLCG92WlTxriRyf
Et5S7k3+2Qj6YI/DY+bwr0EL5cgmp/9poOgsYblzV/vziKbOGfG2BjpY5bFb6S+TK+ix1Cz7byUU
X2TDyjZeZWFbXgB4L0IL4n1hxYQf5v38OGyhQtbWa9FgK9PJaTJwF87aGaFqmblIgqX3kM18jnTR
7j7eYisvfGnzM1WAVfcp9c/dDO3oEtPBIymDLU78irqHs6TP2ApqMrjg6Q1NE9QDAPIQUDFNGznk
RDreQvwdWn3g7OUigL5EFt3+e5MduHbpL5Inv6NF45OJn5kDqW3qH0Rlm10hyjGuoLnQ7Kv/hm52
/o9MU1MrH1PinTMgD0P4Jc4xbdj0iTfZby8AQbzLXBjQOCV6IPLrx69uxezTWVrc2PPc2NA55OcK
9mPu2+ySee9Qzl9MEZAQU4wHZcnkVMCcNkphStOp9DSxsguHRuSPjtLgYrZ0evEL49yXCT3qTNNj
NkIMF9Z0bVSzvH3ymszEZNZOCI0KAWt4t09iURT23s1a88yZICA2+HwPgDN5pWWQH6BZE0Q93M5P
QUogjjLK4c0N7Pjjx16peJdgYyCXIOQNMt3ZQKQz7mVqHwdIBkWjKEEr6uqvCin/Rta4wugGIv3f
wb3vJ5rInjpnMQ8XLbPyjZNuPKtq8O4lLEBCJqcnanvPDuLwDpq71d7U/nRuU5uHDhPPE4fZa6PI
1olaiQpL3FbSACZV8nw6+7R5mOcAk3vLuQTDndwa3a6s7xKx1QdgoULcbDoHSAAswKFDh95ODRef
1U2XYrK+f/wiV/KaJZWGWhiv3LLWc0+VPiFB3s1+M0aJt4n+WPuERZzumCtHOfbumc5m3Pstps2Q
orR2vEjbjZbs2kcsojSI4dQZmtw9u3ZZ38PU177L65tUk9J6o65fERZxluB+Que8y4zyznNSzXRv
NxOjceX4mY5qrdAgKXQZVaDNhZPtVi8JCl0n7kaXQc2XVv0csVZrLyxhQAxuNAawTLvOyUPx8y7d
MfmU56ACVJZqq7CBuGiIevPZkP6FVMq7FnMKchzomiGXdr/XfUtiZhn2KDOeRZ5O+2PWQY0oK1rz
qYC2ywnCXUjBSKK8Cx/L1zlzoD+YVvmhHJJJQ7HUHugB2lfTobEt9VrYlQURHNc6yjTxQp83zhG8
M1yphWzfE5bRjVt7ZWgJt9d/H+aKgA6gwL0/S7sMnmv4zDWpaSKFUS+UlsYk0nUFCf1uBD6QgFpW
hJ7D6q1PX9kpS7y9rQct4TrunWGX4EesH9JYWwOWlRVf2QzGCeK33LkzLou0CiJXMXGE4LU+Atsa
4AUHmCzctXLKtjput8rtL4n1EovvtZDnnXNOz6JodkTKWDpFtqugihQ3lZwjaVqMwcEToQaSrlVg
7SpbN9+E3NjXK9gs55+exx8Vazq1WaOCGsNWGNuTU9Lkz2MFeG+qgyHqZs8JK0u8KBhkyzbx7spB
mlio4VETuAgwRV7g3xe2cj5B6MX7gYj7nvT4oZylv5yphBx/P8A40D9iMuBFwuiz7p2LIRlKiXRL
uXQtWi5CTNoGo2n93pw9M1wgRXDonfzeIfAxhInJPkvk1tu6/cK/va1F/a26XBWyEfMZzlDvzBpQ
mZb9U2sqjPjrN/FGbJWFdan6g1No+FxW+4+j9MoDLkH9NG2mdO5KVEz1W9KMKjK5DzkwcInCMmD9
zgxtsvFRtvfPROVvT7kIpzNIAoVkEgAO4qXA2aUYm0odVcS2HAZHKpB5nmcDN5+fElUrNPCyORvn
Ah1vYxGYL/jMFeDBQwE0q0Ow9FTmPSYBEp0i0i3FmYs66ByhkJ6xz2keYepROG8gVk+lA/4RUNi/
k74JkhFJKZq195mXu8kPUFlzNIfHZGigjF7PZabumTTFTk8BOyST41q7llTkHmVNL48Qaub+LrXh
HN+JRh/QOge+YwKCPFETqjZ02AjakakbG1jFngGhQJQJOtgCHCFl7V6LzO6fqCQCSIpZYpDQixw2
JwH9DeXA+acYAPMs+i4LGxJ074KP4r5KCu9LGYz9Q5Mqsk+5N+/NLMrs99RO8PIqRq8QDzrQ3efS
96H7nlZuAUJM32pJwxY3WHnmkEy3YNGBxCKQuY7bkmRheXNUTqZ88GPdu+WOd3ZzlVSmP2XV1GDo
FC91PjvXAM+A5Bbk26hoqYg9K8+iPOvLJw5kDfiuuuH7Gq/zkUjiDfdBIUZYlbjKfYD5q3iwBJfH
oi+hBdtLyoBNgzP5cc5HSCdbleVV6KkGn61MY4rIE4/FdsleoVRJfgiH/famHC6ZmdTIM/2kgpBY
QWRkzWhJBGPhxmWNskI7Xb+HDFib73xpCXnkvAI/Zmjrt7otGGJykY7yolNs66NJ4ZT5EACxKw7p
YBpzzLQY7demqhu+syqFn+8ndxwj0PjQQx24Vx4b6cGKOwVQBQzHDIz2U20SWKXWhnILBrSQw8je
ROLDX4O3OWAZOwpFv6yLLAXtkiv18aNoqd/cPnRCHmWZEIyS4GO0F0lVQq6+h0+WFWPwWyGbB6I+
fVBjr/cS+/1aTNrse7uG+3EFLctYtRKN1ZZxFaui1PUTz/2C7N0W3oh7hWmwt8/cMdAirssZVXOI
Vm9VPyA/6v07txFN+qaaxiMPlU/nzgsF7kgSqVTl0Icb+qawDug0shkUPmVy5+w5qi/2bGqh3Mgs
8Ly+Dd0g50dLKACupAd/jc9smHJDr3YFTngTMjTO4QlTD4O6MkYK+zpOdS1/yDmh8kpli39aYk3c
J2gVgJc54WW4+1S6ytvbLdT1jkYJ7UeQkATwK6xJUbnR0E6BfycUD5Iv3ElsvReza6sHv8IPxHNZ
WZACw0S6E09i8Li9B9vAM/u0qR35K8ckFFTi1BmG5KG2sREPfj8M3rmq6gxaXHUpMVivE3AW7jqo
Ew2Pud8nO3i1CoM0P2kGHraBMd57Ydt2DfsdN6+fMMBy5U4SH8fT6WltH2fl8PE3LEqt4QnUdtlc
MY+3kpNdttiyNL0ZvXReWne/7ADOfHc+yfLuS66DEaAI25XWa1I6dWcgAcpHfzfWmQ1MMje1eMNP
qf6xbtyZ8NDYlq/uJSdtf8i6yet3TtlCt6LgztgDIYd9feF9afFdw7ypfvfQbXJRv8Ff4wS5BhIc
4LIVwFPKTjpot2RZ2Xwms8/Ku8mp24RGg25In4SN19neiWddp35qkRmmoooadsho4VbHYgT/9lID
602PXhogmQX9Yizm0xiUA3qoOW4rGXdkdG7RtYcQyLuavarb131T21eGaDS5u0pWIjuDqlmI9wGd
hvy19FTgwblAGeGgEivmRtwXiBXlacQzZU8axKVqJwLRguWmhFt8UWJq+TmFfMte6hQ9xMLg38dq
niux8wC9bZ4Eq1qCApjmDNUCHSYDmLcaSHEkQSZHtZ8Dv1XXqcCLubc8R3YdNHr60jvgIgJxhQYS
RAJT9Ub94hDY8Y6sqhmB1HUJz9BWe1rHdZsX9OesB6s/lDToRvgwaD5MoZe6FmzSKTTeMYypmv5b
xTA2foQtBFS4Q0QamVhI6kmTnFvqoYHWFkEGP6+ZVrigAreU4nviSWM984bS/qwaLx0PDiiB/pVi
XOP/yCpG6WuXMwt+QpBUEJ9tqqHOWMI7rEMZi036e0B+wU8pBvcNwUCLUee7Q1inj/bsWGCzqGFU
oYvpdvOLD8MAeJk9QNIF9E3Z0n0lwUi4yzvijVfT2KgG4O+T+Pm3vutFcA/3pTb9AgoMHcCL4KYV
r/4khbXPhGHenvFpTK7SrkorauyJumlcMse+FJ1lrEOu+8a9GPSs5TdA9RiGDdQMNGtjIVlgFFT4
0Cr+Ac0WVNz4oDIH0RiHo50i4QAkYkIGowvCd2COuflVMjCXoXKcJN7wcwbEKf+WKTfrvnUQV+Wh
CwHJ6dWvgFv5ZFeDyX/1hQSYBqhpy+vdvSdtNHl2XVdTSIykiLJPLLNImx6hKpL6JgJYp2uOfdqM
dnKECZmcfpVA4ON6kK7tiN00Vyi3Q7/wancMvbmUrhfzVBIX2QirLXhv+o0UoQqEw3HbCgEn6tDT
HWyMdzKYwJyP4WviVs6B90PXf2klMaN7MHMj5RBODhrTX7PebaBD4fVD0+/KSRAH3n2TSgYPzAZq
gQjVUTkeROFXbQ6CuOclNJbI2Sx1Blyqt5/YUHrGRPYYeM23DDlmXYd2TlM4k6SdDe0dR9KinMPC
Bw/17I4DgG6xP3SKp1EAmCAoucrK6zy0SjtzT7NvTfmRW4oOv11Se/xgAJ+uDynKZ2hQzp4GUpyX
GRKmUUL0UO5pxUVShFM5eGrnZfDBPBSeydkXS6SqvXn9OL/RGFX0Fy8HO4c4Lc2xgLCdKzpQcpk1
uiT0cpo5B0gaJf4lSBgZj63l+uME+XNqn/06VUDoGVPme4HCjLwqO0/mnRdYws0OCYOk+nVqrYH+
8EtGjo5Dnezgu7i/d4mSrTtEwTDnCUwuCWV31TiNbRGJuWWYxDdGPCZl8j+Ozmu5UlwLw09EFSAQ
cAs7OqdxhxvKbXdLBCFyevrz+dzNTNfMeG+DtNYfm/jVM/PcfQyr2K7Od5K0WiaZ1e30bV8o1Hgm
ANn0v1FWohbmI4shvvZVslCXphuCr4+xiMuE+tzYTZrrwmTJqVGUxZQmKwaLOPQSfGxMVUvQnLdq
9P0Xj0pN5ZxE5HbrjZG2KJ8dbwi92yD0fcY1Xl1vs1kkmkT/UY7o+ktcRDdeHNir9kfXcMIm9rug
3JnwsO1VcSijzY+voTfAZDbJ0OAPdwByij/VluMj2Wft6Bsmayl+jj0312NpK+O/5O3uVtd5jHkA
5Vp9I+bAoqM5E63X8ZPEVbBPdB9Xa0UPaDjcBIMpvtam4DIs8/2ibLj8i6JBT0O6zM3cPglJ+dRd
1GrKygU6nPBxW9c+eaXtjmaFdlpNgbGo1qG4jWqxbSdyHgb7N/GIzTzBdLnxr2CKpuU1BPaKX3Nl
+vyz5Gdl3qmiaNe/8zGiOyZbza7l426S0lqAiXp0+WSubFJNAPhtIYYAh7nsh3n9Vlm4hDVZF3vN
NUZOfCpX21Glkc/YOPxqjgbOirUqH3M5KYeJkijITtI+ViQGEcVxjmHf30LEibOHo9z0zutku6Jd
jl7CANRe6roETY9iruoxyuNEZ33SOILhbA+jr7xZYtFlcm7J2pXzEhZXfyXUIPUXWtZ2E5SvUWlw
PPIJm30lrNwGRUyk1eQaenn7ptVUAMSme/DzqrZeOkmSR7ifyX0f+MU5qtzvzeDpyWZlu20p/9xB
nVaHmn2UC4LjD+Y2h/9UQ9EcxEYQ21eYb86z3IP81Bs3opGBMX3cOdH8fge8Cii65qn1aGwpW7lc
MbzbngwEs7kP3tjFYZPmSZioOyljxFhITmw8HfkP1xeSyuP1TUdtsqz3XeK1Hf68fIsOtEHX7jOD
QuEe963asIM45O1ELxONbPLU9HKKn/uk1ct5mKL8LojHAZVxqM6MXKpqMTdXCfm5BWPJ484YaI6t
z3Nlj70bVkN3nUMbth0T9Tegpb3ZuS+mspuxBpZj9GfxSv99kX78l+WUw+yUbMbKdPbzdTq06CK/
NgnOQfmIOo2D6295hhmHRIiMw0fM27Fc8EF252ACH+iuikSW7sg6nlTxIZiEWd50q9UyHjoj6L7E
xLvHojgFU+9PT2EyANGRIub8KrolzoFV2QziTGxNUcXvbMbxSFVOqxqboWPb0I2UDkHNaBRAG4Pw
oINmpIllTMZ7vQr3Y0D4o9tsLZ3Szw/+3BKYn5oSi8/PziN86eCItZmqtNqXHNRlXUqyoMacSXai
6NGt/eOwqrz9HRdtvBwr3ojwJeZDkArYRUtYf4vrx0PZtduUEncA3GgcOe9ZS1KM57PutvX8YUXo
eect9qn4zKLV6Z13Dlkje3ZXp9qOu/ZKmhCS3l+DkNbPXk1nWelQ329rL8RlmZJ4IsOxUY1OR2Ug
MYYdtjN8HcKy6u9MExDGePWZ738NuSvSqK8s1yMYAQRWXWVsQK13jJcpPDRCCf/QV+76C7Gmcya5
Knhsps1xDs7K34M2ir+difz2NJZdec+zIm+DuEq8gzduTjbOrbgasc1vVALY1ynCCUIpJ5jGofGr
YEw9CJotdYUX2eRNBsF605H/81eUg1gOtl4qghVIhFxVIp/jmRWLkYRoT4+18Fxw0ubkZpAXMSzV
0yB6Tvg138VNYU1/y9s1eBnRO0Rsdcl+rWLXIBfZR6bvZb6E7siAsvakDG2xybCu9OeynUnrCPfh
MogwP0cqJ/O94ICiRYySTGPDe88DsPF0WzKwIRyLg7y/JRnGPVIH6qVdXVZZ7IsF0+xgz/MctL+G
eeDQsrV/KPMID1/OseuY72aaePnRj0nFWhYwOI2s3Hs9uEddcmZMtFNk1UgqYWyDBMwbwIMkpHeh
Z4pfcyzyHBT5EVo28PkOnPw0Vm7PxmTHK0HYnyNqMKZGxcJmIn6ewlYrgTBDzvevfG/IDHUItwR9
+mwBpMB1nfT+a2uOj4Beq1+1xcjWBb18knS8/leKMr8a1dNZSdM85wmZncLpZGYIoj5uhdgZRCXO
C3QcjE066ZzLUozTYetKRjopm/H3tJVx2uZJidnLi97KoQCtl0Kd4tw3l6plCExLs6IrDR2T37JV
M9vhvzl38yhv/SixbRpyNJwVvBTxMUKM+rjmQWxumylc/wRdzwDMchs8dZUtWP+jtf1bhZ17GQJn
ewmwd5/RUhCQI5udL00V4UER54UJums/m3mJbycph1e1tj5Pvl/ALEgy+TUPw6kL1XrLegxsXypz
3BPBg94jwa2LftuzLRmXk3E6KjNcxDJ/VW2KxzIR6qddKpn6s2PMUWjPvtdNjsqzQtsmbwrXVqfC
jHI6eEHdvIZKtc9tUIcfudcW/2a1Ok/9IhnMsG//t1vHEfdCUho+901+XXydOOlKbMWhDjQzwFZN
FPDCiHyMnIPdRe7AXAf8tfm5DPN1yYK2dnW2F/l2yRNP6SPJ9IRzRG5VeofWWmyl8TBvPdARzSSH
iuvrmO/55v0azMq9TNPZ5t56QbSP7344LtEt7VhOQeaYcYYj2zo5l8Oe6AexR+peeJL26gUgDxDJ
bJ+uu5lfcu3Ih6Y/eed3x4rIWjmDJ3BPOscxivtXAuOtSPtJDPW/vCirNiOfOH5Qpb/Kg4Jd/k4C
34cn5TFijntJBfnk00bWeHGnHqCG2uphZ/xVx2oM1GPgJ01y2BXJjPz0zBdZzFX/ISWVOdjH7An5
ZP8vx92+g3kuBJnGQkcpSX9JmPF0QCTVrp3KzPeL4FHgmV8zghXd9hB5Yd2kde8sIZn7IYLIPkqS
OJuGqDWHTpSiu1IMl8xHY0RH4LdPnhxtY+Gz9rtB3jv9GH+5UdHoTFY9A61HVOUvtw0inmL8+O7R
p4zn+9NOLPh1vI2/mfGGH/me5H9t14sw9WJH+Zlc6OZO9dTM/s20smVmG9WzEy/L4P4s7DI9cCh4
Hz080N8eHuppiactSV2q/czRWfbxflkSebNopT9lPYZ/GNki2oINQX1cIrNzuy3a/tM581vqt8FW
HhRz0sO8D5okpVUkt54afA7zcfBfqpHpjeaa76GUsB516zOB6KwrG3845euwNyfSqGZ7lZ41KJW+
IZCI/xkkhz9SVWZrA6hRd7rOhF/b6EcRq6A+qHBCeutjFv2/toL8nDF0K2VSAoqq/WlYI062OOD8
e9r3KXd+rkx1N2FPcGo16UFSuruCuGIuqRIonmV89duS+hc3WOMQ02Sukucd+vEC4sFuxqHo5gBD
cW3vutF1uyxqNucS5R3nhbad9H9o1SaPu7/aN+sVbOB7NOZ9FkQa7GPscmo+uQ7WoXutZbB/jmM5
XVY3HoKjs5nmRRA6/5vWw+hs+3gsbqdOMP6FXVANl20pine5FwRku+yzz0Tsqr/lXtXVJSi9fcr6
FWjvJA0W4JSyPvOrRpX7mAxz89BG6OiOeWh1fwSzkHPWsIOoGwUqP134N5IbH9ENTdCRJ8tDIHuC
G3a36HB6xG7fHqVECUsDSqTZOdBdUHjYB+L5u5MPg10R647krmZ/dA2aXDK9nTk/0QbJlWUDGze3
iyqXjyIcBiRPWw2fIbsgPrtBj3qO5YQhPBgWdLFzQVwp4KzSB+1vzn4sxKrsTbHXvKkVdLN/5XtT
korBsbwW5N7eLM3ouVefr+7Dmei2yGoGEypxCUY85W47bNeoqmxwbZIAFfBk5+opkoXfpFO1N7wQ
3GyyuwIe6OrYRwBkF8IqZkTTk4lvc72ijvW7iGuokfPsPTJ7bSNbwjzqLJ5Xt2CFK2fYuU58379+
bpPkokZV/QgKV7fPyehp5znaPH/LGNDtenaGVo2naou8p2luyo9q3Fmkw2IDzmwYk+BWvMD7xAjA
BCLicFCY4duuydy+F9N94AbhyE47U2lWdEX02JbO/Kcfp0JcwsrSWeU5ACvuMrd1yi+s/gjnUhyi
fSpJGI03yNdGMhn0LGb2FCdUDfRYHKK0Kogu2tFR34NIxPK8wbZf4UBM+Sna3n2Ze2XYhfrc3LXu
ZLqnSAv3CgT5pOtFPHrK3W881m7amTYLSUdPYgTY2Bgtzs2w4jFsikn9apN6K1NySeerkWMZZH5B
N8nuL5qVeTfh0e2GngHfLndtUAZs6cvaEJS6hso9O5HX/ujokk0OTL29RU1tp/ZMLHXFlTyxmKVt
5cdHC1BJcZD1yuhlDnR7T+h8OaYDk+V3hpIZX3RDrAuny4J40qv3Ly2mhNA0nSAIav25H49Jgo//
Juw4+kF5Y6aLsGgGxfzkMKxRSYLvJh0JatYHSmXtTF9JkpSXSrqxzEBHBUmwgTYLTXSySLJFueFB
DouE89jkZlNZgNiQcvQdfSqCJqF+0FkzJ4iLz1VU1cyOUbjzqXR7S6pUvzLzUOdykn6TlKmTCAHS
3LbKRehuzXjdm3brDo3ddJzW9Uzyt+mQgR1r0KdrNAn5CG4dHspaqIc4D3hO/CJ6l6MPXkW+jEwJ
uMnNu3LGgU6aNakZ9crE67PVBiViQujG749CE1K6JJPqUhoSx7Nomt1NzSAIYAtDnLCE0OKSmFj6
9WDgWeakfyHQevsdulMYHiIDgZAtPSP3cSoKTgI/Jmn8SatVvtX7XpHglbfVi1PNW/DQxfW6sawv
inIWqIntGObOCjpqwqZF9AqKm/HiRU06tHnhpFBp24tV3TYdwPS5B/wJ/C8dW7fFhKXq6EMlumr+
7aIldY/1ErTAbS1fErImdZv3giDtpgmaOS1z7exPnVR5de6tQ0NSoEYSA1lwn/JJ5fooG+x2hwIp
GB7wKKnQJuadekFBhLJ+I9zlDWat/9t60RYfmaXKS0jy+5l7nptJdebGgIutJ8HW+M0szPqxWHim
0l5tdXiru0UPN1sRSdrmSnCGy6QSsx7rcqs/6KfLj8rmxc8lkPMvYbzta2OxuQGA56kj8+9trT1f
MKrGyCuqvAseJ1YbutF7lASbCDqSNnqsamw3dSRuai2c4c2zwSjP0ti6RdmeFDRH2nx5aIJSmlsI
rCb5va07JTNzz/TNgdGbvwjGt89+1746Le7svZUKdkwVHfmp3CW3E1GTXyw8IUW9e14woUPG/B1l
z1Og4tWzR0NoGsSwpE/M5Ha7CyXA34yL+y0mL8/Pw+BgSKkmqWoI8BL7m2am6MavxK7DfK9yOMJj
I0n4qwLpX+NO9HfjQtSVduO9zYDlNG2FW8RC1KF+vFp+0QCk1mMFjQYuOKa5Ao/vGvTADsClmCKw
T54js/pfmqhwJ50dyJmxKOd/cwVezFFPXLtVRf6+1d0a8XgNkT0op585eJZuvA+dtfhngoQhmBTA
KEwhM2FZIlUs1CY3HckfY1y9ro6G5MQu+N/K1cZlPJDqFzZrABHcxc0NVYfey+YI+9Voxz3OrW9J
CoQrKzljOOgEk6EgmP0ofFdR5D01p0Xwv/dcSr+HwoL5JRWXjIHkIeWYjk5g4RZzUzQXxL2CrL1U
VcImpvYC6r138/u2sIy8c7WOH3NZdYe8D0NuFacmxDD291NeEBEIZ6XyzM4JmTlRM79H6zRRF95z
huBFje4XE7UXsRF2CbeDbpcNDL4b0ixr6rAHBMiV+DXUWGSx5atnlAPxYaSq87C24fJjcmgW8qGc
X7rIqR9NWBUZMKe96CinKKQTiDDdGHMxaJh3nvLepYsIAIG7UJ1rMVW8QUXOWhKryM+MQc7Tm51G
qH7DHCIX/eF5XXML/k2hHPDxQ29ieIicuTfzoLYu/gAG4PaquJ9E46dAot8JmuNwH6590JMxSW8W
zkzKDAxdB+4WHmiLH7NwjcKLsfl6CTzI2KbZtjuWjQ1hfu08zaFTXEpZh5RUfze/O2Y/I+6v70bq
Lo5EyH42OKoy/lVsQm2fF+lkK29JN1vQs5SsyVNVhu77Ulj/ADHpPgLq1g9tYbxPHnZx2ANtMyHm
PD+s1oXlUGQ6WaERwzZ7fsyrufwQCsxQGFddhsLTh0jtA6e443ygRcoBNIsPOiTMWS55fJrj1Xw/
F8FXhBB/0sddAA8eShnVzzoqxhOINLRovq4H0UcTFedb5FD5MP+ZZgdoppz2a2eDLwbuv2SWyxcc
t9uBGGf3YS3hrBZw+jdXudEZ2tc/FLR0XeOkdx6GpfuQrW2PVadhVxSekmCA2mMFoUeO+zx4A1kg
OrPqK6J8cn1CZddxkW/lXz8Y7QUcUj7X/fg2RHXxXrsyqLOJGeDc6SFP97yqsJCP8YtHKh/dHOAR
VKQnJq3QXvmk8mwm3cbIRW7lfUaocvg+5/Cwo0NDv6I30h6JKKr6DCULUZxLOC+ZRj2huewRxh+6
qi8O3Up60eoUv/wS98iHXhqxVjde5DYyOKrIOtmkd23o5xonLsJKOvAxT91WuurOTIMvnNMmqU8D
lRpHtYe8ACacf8yIXpsLY9u2vgKllhayauuD5D89zMFnWG1WP7p6jbqjpWOn/0cBzU604LpUWOH1
oDv/fk/2ePyIi861N3zdZf0Z+igJoLn7Vj/6XSXF3d6b6hCo2fg/NuHttFFXnoFuFOOiu5cEs3nP
tTd73JJu3XnLf8nU6+5v7Cyy29KmLbz+VzzxB0wbJGUu6Yg6R2cT/ehgupuX/J7Gmhk6iGL1AP1Z
ecd+bvL/++PKox+N45teJrIWkJf1zjGfu3LLAHUjRstgHBc2yWbEJ56GrfX1x9ZVAZxXTnNE/VCo
vHtnoaQSI605bgz1cvv27q74nJ6TIl70icw4z82SumvvAVV85AxVXrX/Zicfm7e2DLfmxcNG3GdJ
wcW/HvpoIQi+4GUt7+zQdugRPfJX2TuhsQKq9JKmeWzGEcvhSqEhU3e1AVhn9eL1UA0EW9rmJklE
sN0hL83Vz9GxW/zItOUW79sS7m26T0G7vBdNx8Pk40hlbBPb4v+CeI29pwqQRf3T8dj8myJ8dEdh
EdsWhzl0Y7ZZC8Jwtf3kiQykaXeeGH1GdRxi7bwlC08JPsSg0iTUs5JGVZ6qLsSlpZwJ9188jgW4
8RjOa2CyWMfT+jpqyJlDMaB6ctLIomz1jqEdyY88STd3p3/e0lJaeITPs98dN7VWUzpIPMqkR3sj
NQe550w/q9Bplr8JkFLsp5vTr33DPEYY7Jp1XOtgylxPBeTfsLbqhygdGHE84yJ2rqbVQ2wOJcmD
zU3tIzn6dpcmY06YfWi8C3qffrsOvTMYe4gGE9cPw9qvyTnSZdx21yXyFGORiuX+O5gnozJi5IxF
hDbBNB2MSaLlPw20JZ7Xyd3a7rAO0STzdJzDnvFXenv44BTMuZDWPgoNN+AbmlPMNP3Spo6j1rvB
E5Ewt+ykbLtp45ND+BVuYRgSID3LYkf+oy2QBTlMkbL9CSsAGNjkKlnfd/Bh9ScEVrP/GDiwwn+l
N7oQk7Kol4KAkdgJA8OsEKGVg9uq+OwETZoi9o67J5uG3UmPzog6dfcc0Iaz4Zep6ivnCQvcpWms
v/901Uy2tRjGuKheIAu2xT7Erh8Z9xDvRbf/kZ6S60dNNjcRPOsm6z8riMBEO4gQSp/auFi7Nhv8
cO/u1Q6BjWlb4nldgQfMeVdzIl7aXTCaoncaqdocGmTM7s5HSMe4ROKeLkjK/oH3V9GRt6+O50M8
bj21rsBk917IamZP3KURyQL5FLKfbIJzgm/a1O0fXuYyuHdHvyDdbhELlTjY7Xj7q07obPaGGD/g
mPxT2i0+ZuafdYTn0iFevkogL1DnNlB7/ZLLget6d03/xGEiyyvklglfq7iY8sfFrefx3mndebsh
cGw8eSRmUZvUILwpedyYTeYu/tJJWeGfFmXHK6oYKxgZu9F5N5zZVEqOcz0dC9N49QFZkjh60qUz
Og8AdD5Ctcv2N4ov/6sT605D5gSBCqy9xLQOQFKzc0BtiHMuewRXnk3ql7gtEsekq6SDiKAH1+/v
gRrrnxqRzfRInTh4IMRo1N1rW8TFaRO8v8c2gQROxbTuLWUi2o/C98WOizgmnrsOyGbX/XGzdtlt
OmPT3bOyBH99clC9hCcoZrKqS7GFGwPJ2t12fjetWU6hiL4QVok3ydUb1fW8PM5NYP31pSNUJfjh
LtJdP9wmRpu/TSzkgKPz9r763twzHJMk+Gv2Ense6bcm6klG14QY0BOI4F5lflWHYxr7Lq8SQAZR
YG0RgWAnvgyzhHuMKhWasWH2dx2Nl4YHwH/LKxrf2VycmvKasn4agriTjwPTLkOLHqcVtrA0N1VV
RPtV4rq+DnaXn2FCH9cRwYb7k1ql+VXxmx0yhPDbHSi3RA0auf1Lj0Yg+pJg83/ynLflQknI0hz8
MAAZjFxGwWsE+x7cIEqYn4MiILnKmCbO0yl054elcsrqtqy0ZdoQZvoI2kSsD+6atL/h8tYvk0dE
XiVtrlF5T0EAq6eqA8tA42ZLks9xhudREzAQhNEFmJG/nJiEoZr4ZVGrtTtUKdQxSXLKzGda59by
0BULMIT7/SJbP4EN2dr+t17GHZsTdDp3xdxiGI0Dv/r2g9q/NUThl11wVbzuQdj93hw06c9lXXX5
bd9XTn/rbs5MsTcMeX9EOLm3h6QZDIPJInRDky05h1lTAKKcsFyVzotE30Gk/171f6DkvnXG33A9
jt3VTiD6FIhD2VGw3OcwMaoU2VJ8u4jDTSQ2jb1YVFyooZs/AuDioMKH1VXDP2/UyjtqpCwMW24y
0aHahJvxzk7bO/5P1+a2e+etipbUMxsA19K5Vf2YAGP3Kb84E/0dkrb6U3i283iG9kmfon1p5S0a
Mq7qYsC7IpOqi7Ld8fwLAqVySCcNsDAOtn2epd8BbvZIFYon5dtAvQBUyRcg2ErRMclO4U7lTP/o
6DxjwkQl7knOBwzv08DZ70y186I4u56DfFVRFkVzGB/lqitkp1HnBMXtgqG6/lEFbcNxqbQTXhYW
sOhCDqtyTxFVxu4JhVcxHZS7IFExW4yHJVQdGp+oLt3tteNP157QFRtwLkVBE2/DsZh70iaEUp3/
RgxC0Kzn2je7OFSY557UaN3kGKBK4rmichyb3JZswLOLnyBcScPZRvZRb5XOf9c0o4R3AEJzHmey
zeMgBUTau6PoZBTex4rR+NFUS381thABJHTfcS5NZTLcjPG2vOGepvfHCf1BYyo3sA4WivNstkld
I8NJf5m3aVhSYFNZQHBwDt2227D7t9/JFdWr5VZC1N5gbUBI3gJU/gz3yQbHJWkDfox5mXty6go+
hSxMcpVT3rziToje3EQmP/yOJzkbvcV1/m1rSzvBGDb5X38U/e/YnSN7WmGwiKXO21Ud6x3oOKME
rJWfPmcfaShTQtjFS7zIcD/ORg/dO6325JXXpH3kXw1jRvRjb8OZClC/vnUYdV4GqjbQoFQ9v686
Dzc4hmmKUtcJygHgONoGnvqpbjr9FHRN7T7OHjrUuzofHToEULRwczbbQ+swVqHOLqvqoRs1nArK
TxxGRtf1MYwc/Z2qPO70uLieEm8Nurmr9UapnhrT62xhS0hblmnsp6FMLn2DvnNunO6nwOOepDXx
J4+tRwjAU8ipSFdhOdpfbCYKAUAXMHVZQJzmvjJ1Xx8bu2yUvpdVqTM3DlYOscZP8hTNo88ZFev9
l9w8myFbpn4Yubz/VA+Dq57NXPZkY0RWl9de1zSlwPK3a7pvAnhpm0X4ssqxQHvtI/A7a6Z/rJpR
vu1oX8AqX9lIEnvsen9+wP0S3qs2764J8wJCC/I+xAuKljU4sGwNw/te+8gro0Wa+q1oc7c5FmpF
sYN6di1/yEZvI9qtdg6LO+R6JVDw3I35P8iDcvzF2iN9j7Z5dwtOTPu7k3HOmJ9OY2JqqhM7zgtJ
p3HJjVRzL3M4+yKRyB7hstrzjPZptuDMxkI4OhNPLaXy49hmU+F4y4XCQv+jacqEn6DwERv2cYue
KCt2WmePG8dbTXfiOorHhdgtl7icZZZPq5FVfel6Wr5+rrTsLu+QVGMH9sk3aKpUh1Gyq9QFxoXU
xW00nre58fKLTfYdOjyuxuIHNwj5psWCgvXcfOMgxFmUKgZeVSRa3rIH0H5tUAJ7n92CVPASBWXz
b0FrzU3ird569RqtQRZChEN3euqkuBVyGZiH84qt85OXP9iOmjbD+EjSPTtsUBt/Ppm8bOR7kDQ9
eQQMAovMGol1lbdpATEq89acRSzZ9JIFNOohQUia8N37xc5LrXrxBzsBGEHsj3NFfr5OCF4flAZj
8So3OIZtsPr/4d8dveC8YEnxf/Z9WSxEByC1vc0735i33SnRSBHmI5dbCDb045Ub9tVXPU4xtt2B
K/enP7SA/ES5dcEPWaNHACIVwXzcqpoxIEX4ypRajFG4n0DK8/Gmq8btaygMyVApZwDvd4S6GIFA
mSt9RZRSO2+w+4ghN4C25TmKW8degiosxclXET+hFyxAXGjRljLbEG1d+cKG5Q9uJ96xBvAVKrrl
av/PVjoKMp7KQTyS9LbxAXw0KO2UqVpWH17MZ8qUndz1nQV9OQ5j4y4KDiPanUOwFG23HvTUMzY7
U67+MyQa4d/3+kioAzh2UmSitm2ESp6Ii/EVEGcyYJy2rXHfqHB7rLze/Ngcr35x0QtcidMLz2Kx
5rafMTGklhyc26Z3/VNR7InMyK2YX3jK1vsmcp2nHBx2vuZlXlKaXBKmkjY6SSgjQhh6LBEiMc7b
SK0H/rp+2Mq5/TFgjMNtUXlNhM7CJT0yr+R24fSZ93OCaOa/oqOLtCo68ckSJ4rnnZeZqIt63tzx
0E9sMvecC3hEmM3uVpLVi38slEHJDdhpEh27ykF0F4xJ+NeYQHb/Rf42+3e1rndo/o7E4b84QEGW
57DZv8AlVnHpZZzwEYaQbeYQSGs/OQNc9zGHJkNn2PgRSpckmPBHh1Is9Wcz2ij4hipEL4/QbPEm
6ZsHOPfdhYQcJlfjKXJk6Ru/lnx13fuwzkmFjrDxGoROYBOVfwx8By+WqA3SQN+N83BPezfJ3V9C
wEMpJp0pjsGtOO2ogFc1speMqDu3yQbl5sC//FLRz2WbQN54l0xdHyJbBD6kjTugQPi6BoxHfIvx
nemtze+9XtT5cWlW9S6mRn9gyAFgDHS4RIe+30IAsyQI4ukd/itobrvE0V+q0vK/naWOB8tTYcn9
6CINbnZwNopEh/R/nJ3ZbhxLlmV/pZDvluXz0Kish5hnzqTIFwcpUj6PZj5+fa9QZ3frRoti4wIJ
JHQpRQTD3c2OnbP32tnUTS5iZM/feH1sf6SIkzmrS/lg4JmoVrl0wdBgSu0+wqjyV5EzyWozxr6F
QqqI0mNbt+2pLlWbE3M0es1tMbWpQG0Qh5E/C6KqiZadX6TfBdNTeSqi0JNLy/LHteOKHs5zmZEv
lZzl3RQqebgagzhGta+JYu4MjveOwMe6rYMqPkSly+jJiwyOFHxYpvzTpMZV0xpoPbAnaNU9AzPK
PRG6Gu1PqNLJLMw6M9i0ZZUHJ1NM2tlmpwoTJa9WCnG0YAIWz2Uv46uiKNxx1o6OfW+TYmRyONK8
5ADkanCOvaQr/BGmLgabqQAI15z1M0xGGN7tLFqJ+cpI7Ik5gBimo0DDQAlD5tNGSju4ziY0bXc5
J6Vry+p6hrcYmhaBLYfpYCRx6q485osv7H1KnxvFEI3xDIHp9KQp2z9H2jRIXr3R7OixtvHZVIoR
vqXOfpZ+XfBgBc2HE2rw1Hyfdrno+ugp6mVxz7CEiZEdGJuW8dr3Oranu2GwnYNRyOltjJNsBRU0
Obia67w6BGie274ou+Im+Q4fqirmmWGPuy60h4NAESXnbcOyxVCt+ZajJOdMULXuKceSdwhKx53p
7MpYwlJ6k66hqmc/dgRzjGx6RD02XE2MfbaZcDFt5QHB2ID07L0YyvikZx1HkikQLOhwKiyiWSbD
RdobtqtaN3BCR0K9IOgRV30UM9pEArfH0Vf7S5xExTuaFG2OVYE2qezFvRf1zW05VsMrOEJ8MLgE
rgd3gJqE7FmZQ32ndTVzFc1t2jWq33DndU2zLYWBrFWkVAdgcrWlbnffORBig5BRckCOg/3GGPRD
SLzzM4rNCnjW4HMwGXLUEEGgyu0U2trG6Ivx6LZ28mp3eflUhqgZBVfke9TF5Y8ic3ARDErcD8g1
bv0o6A9pN7Rbi+n7wTQTMqpGU2zpslDZ9Dxms5SYhKPnpP4h7M5SKhnoGRIuHX8dibnUPVWzcG1J
mJyvFyFTCG1cMqxiM0cJy8oZD4gd/IShECZrmwF161S3oFWGDu2NJ6ATweG8MQyUZXYvSBFVcf8t
73J6XXQVIn8xdk20kdGgOI+AnJ83CdV2Z1rxonJzI523Gmq/2WBIjdqH1iKboM9cWlVNi/jKrcOj
FESzOE1QZnMt1V9l6ootASvBLvAG93kQFjkXuWcfaT6rtzERLdNyLXnsdZd2d9sbBzrbZIF2U7vH
gVAsAh/8UAimbVe1Il6IJBwemUcVh8TThpmioDrbvvS1yakB/Oewwpny6iJs3KjJ7zacIsxXr67U
Xk52eUO3hraXKZFZwniei8olwCzoNGujzFisESWmaMI1fzXgfjunL03fJx2LT4IL98lRRfMWdoZ+
w0wSp2nPhKgSWbcmXks585rbCNln0y4oTg05Hwt3euT+RS1Ql95DwGAhXRidFv4YodIv6cByWGBY
eNJ55piatYGmZomvFUc5prY+t01Lx25u1wMzUS3fjejDOcEkg3GkHNF2FZMm9pxBMGxjPVpAoYfT
RYPTfozGhsysug3jWUHbCY9yT6PDmGDeGC3qC46z450SbeWRYDdmT55j0f6i97H0XYlIyaUuu0aM
w3GaE5rYjpWfb0qT4YtHsswbOxKT/zx00gVmp/a7QxzvN4Txkm4zJGXbs9JjFQIk9OXolDc5UJJF
FFX5N1n0WEr9EWbELFKWdxozDKlYmTKkHIZKT1Vqop1B0bPO7CTZtXlA4RQQRc/wBZJWXFlgALu+
WQua3vkyZ6p0P3QmWNARexEqeJEx2uk96H6V+cRZ4KUAeYfhU7Vsjq2DD9+w9YKJkGMac71H1bpJ
xgZ1ZNQajP6wyy56Ns+Fw2EO3Uabr61ktF8N1FAniYh/YXgFc20uq8Mu0jfZIqIpPMcsDLGiUsOj
hroHdhm51i2uIUttbW1AxVtLjkaRKOJVzxgaQzGNXneHEc28KXunuQmnadzUeg630GyiFjlJrf9I
kymHG+BrCKlzgeDLtyj+UcPU/kdNSyucjWfP1Vw3Y7U3rDY9hrmt3D1TNdA/maRxvUEbPCIrQdSR
zDC2FcGsp87emF3rHeuoCZZ04ZjjNxUoXvLO3jAUMcFDgqOWmqzVQ4D5TX/CQ+7fDPrIhDys4zZL
ZtRYmK9wAbQrN1f6Nm/QSOC1a1djF2K2ieo8aOcdwKVdnYVwqUu/LIadjil8pF7SC1jSg97QWqmm
azKPORcAa+oWrpNNT5SlwTyPoDOuU28QL2HpyA+KCnszOla5muxMW+JbKO+NydPvJ7PTP6oS24Dd
egH70sSspTez8CVqOiNCV2FYB44KaqmbCfpODtI2uV9Ypuh89JAhfY6IO0bdPQ0gJV6UjwuKzp6b
PtR9bm1zFYvXlEyfYjNiPd3j6in3jK3jba/VzdEORYG6zi/rQyo67g1ykU7RyO/m24M88ETRCwBg
GWEekb0/o+0w/LCcWC45hdh8Jg3GJRlwMVZfm4EIssk7kEYBASKWccJDUaw541QYQepxpQyfUE4R
dlW0hKJV3nVlHfSzJGt5ohKzPI1xUb4VsSiuhe+Ije3W032N7AbjHV2Aaa78tkowGSS0iBzHXxlt
mt1MU2+u9H6yr21kdB8OxhCc45N2VsGm6UbBS1m2NPyvYcHFhzQY+8ezFuHEWap8cF2r+5ZFVB8Y
Wab3RpeodFVXtuhrpyLb0bsY5yYQl51AeH1zdnfhNxDcFPNzWMNxkDkuBmVM3yPNNG9dNK7bwPTy
68SY2jezMXsT1byTlqz29HiRWNLeMvsipftKkK6cuabOQmi5bbCyhqA7IaECuwYlirhsSyZ0EZlK
O0hSQq988DrMikt2mvEqVITBLmVV6HeOxjaRYix8G1oLTcfgMwE8aZhgktc40Gnw6yPyXL8uxQ9S
UvOl1bTZ9BGLTF9JZbXeldfpCDqUyNpDEyJ435FhpT1KGUxqGdlajfZKVW6yjUKG+yXduFClpFck
iB/iJMpY0VDK5XdDUfj6Uo5ReUSiKR6Miu7fyi/I8V5xThMt8bojMFVcHPZ7FQVOuR5rLAqzyGP/
nhGnlGuPqe44+rrpclpYY8ZFgGTQdRPnoKwosMMOrQh2cuwGDoIV20CCIcfWg3EOCLyvD8ibxoL+
ToOPZQZorrMxW0SEomLPcEfcPsJMJvbGs5OrUcreCnesjZecSehcZYHe3bIJuuq+7z1O41Np9NaN
SxzuMEtrwZNbaJ65d8eful7wXldobrzskAcig8JEIZ3Iky3rZFAEk+vTCkQCWtyhiS1vIaq6E+XK
tIlNRv1rJHSIXa2q+KthObbaYoxcrX9GFX2e08RhIjjMV6UHTwI6x4GU6c58LGjk+/cMxdKSlTFL
x6cqovUVHytHmgyTi5r4Iy2Hrjau5TRyZmYeltpHMBVGP2+mvkaU5qOG7m4HorgFLgdUB3mgWRWB
5LYlmyPzC89D5p/bTYiAx0X2NLPDopn2Veubxe3UIHm60hwN1e0cn9fUXJse5Evkpbbt32uFRljy
0FntcKhFNb7a4BbPSPYybVdlxIDJnzUBOiIKatd2OhpBuAZwi6tmwRS7vAlQPuDXqLThxRk8hPHn
joA5Z3AR35Jv13xjQFPvuITyzrdTWIJCWKjkXdt6qxk0voS4BXZtbSGP1nu88yVdODZuRhVvPC50
JBsQIWkTNVeRrkgpsZF22V7D7L9XDjJ2egHPhakKzol+dhyjyrtnV/DXNLXYmOKUvdcghnVCMMgZ
gebjgoOz9exkmknHrgfkRF9n0udJ0yJHoOWVzzOPg9YidgXxXmlJvkyGhljKJLNnCfEC1gLph3Gd
ZqG9V01X7pAUlbdomN/0yo/xSyXymbIxWUnDSZZjyKPhW7l+p3mVuvbTNLsfWqJ8JY5te458Uzs6
jYvxWZOyI1ZAM33otqILu0U9CXYaBkblSm9HnOZTHabfLD+o+8c+iN1q7SeRNswLjdV+aetNyLZn
6VaHPM7Cdu/1CEsX7BrkcQ/lUETryGYlpiKPm2rlJAMbaxcgFMM6Tm9B6PTPiZwxen3D+NO74Xok
cMsGT/eJCPVMiAgKPfUizbyofI+gLASrGGSGc0KskY9zCOdNfnSLIU5WRjTV9dpmYsjKMLjimGEb
QBSDZ/DFITP8mINhepUG+iNCTnXzWgvqgfrSKblOdNVM/xm+DeNAA2VDtarpfpj7wQePsnUCfChb
x/ZqAgubQr72KJzjLZ6WTOAsGkr42BgZfTgjCSIxFy1Ttiucqn+te7djzs2M2qITAT1xZjYadiP6
s0266fKCZYHZtjSuJ3in7bXjhYlaN7YxuvcuMqODocYqXo4jBIZNLfH4b0rZpmqOpkDly9AOjWmZ
jUac3xp0FTh0091Fuc40vfyW5mRIHOoCj++ii5KWOtoudUBDqK845FALVIcRI369cTWmEcuULsJ8
6POhuy40l0+ZJpUoFlVQTvaqcu2uQr+QymmGc8fgcJO0zg/aR2wpbDHuY2tUcqOGOH3xUPPYiJ2G
jlXb8bcae4sdzBBcOi3Ov9QOjm6Hpv251nxsEwhpZHsrbc1IDg0hdPRLW8wZc6bQnbweI0arcR7r
d9LCObTAPjquFd6VBmVg4VUzI0BMMNNSDD/LchC5OzeGsDDQbtLxWNGkER6BDy7a+i7UmMEh2xmS
K+T/1YsjK518rspqKYWgqQ2zHmc9I4uwYaWRHQxjioFuui+mJHxJUtmzPLqFFYdILxzwI3pcYfnF
UjEcoiRzv419ZNnztHK1eNuSGbRMjKEQB6tKU7lWZ/TDGmkbHGRwcuGw1ofGEB+iNrtkLuOwOQsj
IMp9z3jYejlzOpqH81GHSvkqbL9CNAgHpUhvRz/IeZRaleLzbgMrst67OKnzHyp3Ga2GDjSb7Yhj
nBIlGKCSRE0WdQvfaApUT57XIKWfoiwOz3jfsHzBMuoCWy/cwq5u/UKLrGhucXzqdpnV9+4aC2Ur
cY6UkgZt3LvNBp93cQsJxb9tKr27V301GMuGi5Iv2I+H/ChU3vZ7eibJTUFa2dPUOWM2p9vdx4Sh
532wypgLbMrKqvZxkaKH59gf0saHebEbuO/mUVp7j7FqkPpbFKzfYyMYg51ZUl08J5BYHCTphg3U
IBzH1xH9XT23m16+orKFXdW1lJh75gqBu9ZibrlljUbwGKZ6/DrgArkzxWg9KWofJpPoDFiU7Ci2
di1u9nHWVC28F5hWjXeXaWFf3yVBSVTzud2Us49Wnr8PMHUvvaTFVuShhx+WwK2QUTPXV7floOkr
Q03aacQNfpSqtBnBi1BVawlKBuAUrZYHJscJysA0DFZnNQvCmwTNBOczO57nrd1uk0C321nfG+g7
tKx4CTOmzLOp8/rX1rKTu6gdso9hSCUjem4QWoYUQQsWsHxD6yZYEWaaFhhbg+qxhQO17tzI2ecB
zn3LN8TJD9l22grrErT5vkfTKLRylfPKJ195rrHOJiVPEiAQ3jgZuIfBQa6Q+IZMllFAdTlPtTS9
91uhfyv83ARaarT6lpNswmE9TIZlb4altgiDya7mNlpqtgimJsglaLCtrcC0F76nM8isRpe0ch/1
/2yqch0XSq5EMCNvIaaNR1z2LJW4whtgSwfbmsatjeOLcUVtTeuAo8cMjGr3WrsVIfVVqvx+2/oj
WW2Unyu7SYorhCgQUNAXELmUDMWhbrL+lOXpuVIIolNRJgFKBmU+uLnQ011CV3zdtZUmTp6q/bWZ
+GLR2P7NqFn6zgJ+cgygvvo7zsLVuxrjbOMmg3Suizrw5RFO2UPI8WWZuEa5qMcBqA/dbFYmm5ka
bcfphk9hH0eDA0FFtMOqyHsFo4mJMQyMfIdh0KI+Leyt5KCnrjLoHriFYHyGeMI9BJhBHOUfonHl
vhzqdIfTh9BHJ8BWlcrwO5o99c2LiwbBFe5ofNwSloMDfnCyIaHN9I6m9DKcGsyEphmlB+53tc7A
KCyzrJWcFzDqnU8Gylpafdvgs3OQly4CyyTJgqsO8mWMnsAD2HPHrN5zo9JPqoBoxgqDwzPq8nXh
T/Z9G2vyez54zXWP+33bxKl5x8i3hEvKoTLkUdARN3gu83NPr9amoClGYwZlGdkFNaUGNjNnhp18
3Jty6Kk5qNxmPGO6RbvQshRKNoaANAVzmktVmdJ8daboiIjP2+VdPfBn2HTTHBNd8TjUerUMAGcc
osryXglAl28kcGmH0TnDQJwR+QlG4g0+Kh2lTQl3QzowGVzDCk+M1ZxbdtZuket0VmEQ2HecUsTB
ych6rPUoUwuLq1/sUF7pO8eCtc/DD8uhxBeIJ61s/ccCYbM+H9iT44OVZdVr3QAJriKPr9VOWmMZ
WirZ5FEQ7tOgJY1qilW/6cK42AZ11S6CUBlvlAfjvRYYEXcLSYENraqwBmTuO6u+HzHCJYm/MRIk
B1oVZJRcUVI+S7tGLM3sB9kTEs41XVMex0Bzq5EZktaFG69M63uv0fvHHM3eDP+QAD1W2Ut7MLgx
mS1zAdEoVLNOdpQ/EpfmRCl4C6LOPnh6DZgu7I2amkuwqJKibVSzXGnFiVJOIfixaQQEExLeLGrq
zZjJ4mhHfrBUVqD2QwJgDVllsLNqoT0QFctcatQEmvHyDOGayVp7r2qOd32GCF939OiWTT29cpyo
XoSGUz1qaZttPAPLq9k3RGIaA2tARZ93ndTKX9BLS3csbIxrnCgunk00Dt1S5ZMDLpCqI0DWREF+
flbNtHvW9NF+6mUrVmKwkiOnJlyqepstXRPdW1h6HZQs8DTvKV7bt+m83o6ukV5xVtPHhRfnw1Fv
S0xw7aSSJQ59HdNByTkNhBGwxH6cgwZG87XNDNg/48oHep7gbo9BPb8lSWlUh4RNLcIG0tu1PDk9
2uZsBq2JinnWCNcOTlpE0Ub3XPlue4u6LbYSiuIqp++ZgCABf2dGvpcjsgPThOgEKUZ+7XBOZ5JG
vIViYc2dapIn2t6cLzi6qDy9Yh/GVjornQxx23Hi4JuI1QTbIfwYc2KVV96EzOhWoO0pP/7MxfwE
nP4T1vsLvHQsHRPXg2nuOHkjy2pKmNdh7xkPf375n6GWvyFhWmem+S+v3yAedLq0tnbRwIIcG87W
lyez6Gd++8ozoxbcbRGnLf1GJNoP3W/3NgmAmRm9Uyd/kb3w2e94Qb+OpaW7WVboO79PoBtia13J
TH2VqqZ/AqC1Lni8pghTzCC4V5PCfygj7Yj8iyJ93OGnvg3qaZ877XdVFjfZOCzIbinmjHunL3i8
5zf53fd7xvT+8v2mae7E0BeNnRCpOReR2unIw1mebvnfn6/hJ8Rf6/y1/vIWgBBytx8rY8dN/lw5
6tbRuiWz+NmfX/6zq3PBSnUrMHCGFMOuzD3ziplsvYW10C7+/OqfZE+Y5//+y4dHVoFxj6n4juN2
cmVZN2pyD2ZCYm8O+WAYP5pQZAvydvv1n9/wk2/LvLjhPRM0k9JltwuIJFkykLeXvTu9aAh5vuDL
fnLJf+Zm/fIr4ZDR0zCO9B062HeJ7IOGwgjboEtfv4wc+OSimBf3tKh/omQbY2e1zkvsyHVZZn8P
Nf4zBuCXjz8G7LYI9wxAYcgIkhijAZdmVn4Va/3ZBbi4XZ1eyxPDwExR5sFbGwR3wEQ3LmvzF/fr
JyRh0/zrHSX0XJUp5+zdOZLFkkyQUuudPsHjFGvfAMd1X7zPZ5fA+Ov7hCKgT9qkxi6U7RWtkSfK
5C8ozOd78TeLhnlBe24ooyJO5tWuGDWvXZRDaxDoYLgPRet2K8f0DGvm+NMPORTd1d97LC6ecgtm
rG2VTbVz9PRHZ0dItTV7rRnxF+vgJ1fFuHjOh7ptGNrFJONACgk69IWoG0AWUHssoR0v//xbfBYE
Ylw83WdpDjVmUe3IqNt7uVo4iZzrMXP9bpp5KsENk6yrALlFQSMiS1dYFzA0S/31zx/gk5vbuNjK
TBOHr8Ecb4eEBKiyjhCycxeCwfoXi8sn66Vx8eBjxvASWzuDNbT0CrrvNq7CIwSaZV+WO6lFRH0B
4rfs6z//Pp/cicb59/xlMcjrCvRHbFe8NOdQ/YavkpZxuO0LuUlb/a7OrS+Wnc+w+T+DmX55K8bZ
VuObbrtTSXftJXconOZmqW/N/lj5Yi3MFSNyes1/7/E1LpaJ2lRTzT7f7QpDLQnRfZau+iIe6LOb
4GJlMHpMXImhNfucEZuw1G6wvWvGkM9/viafvfzF6oDJ2ceSG7b7PCzdqx5DVCbd4gYhwJ9f/5P9
y7hYCvzUT2kFxoTsmsOuqqItA3z6Hj6S0S8y5D4ryfSL1QBzQU63c2z3Dt62eVDq6TKmpl76zHsC
Wnd27q0cjxGi9II5adn9beaLJyeqln/+FX+G1P9mhdUv1gkm6LFmc07cgwV1DpjwaJRwHtSD7eCp
YNUPrbvCHF0uRjh0M+SdzMsTrMup6g/o/m9CB5QQVrEbnG5PX3ym8/f7u890sXbgOKoMUl+6vcIp
uxzM/jvNCO54ZzhNyY2uY2ImEWMW6xWObzf5u1/FxYpSJujW8HwQc1t+T0C43Nf10FIYuRvEKOuh
5kTdb4faeATDnS0QQVAPZNsyVSFc9SA9NzvfJYfZLwrCz5bwnxk5v6wDA9zYTvh6u0fHp6/Swg5v
SFRZ5mkl50FRY3Wmmbntpw53RRd/a8O7Sm4r6dwDwRNfPAKfPGI/T0u/fAZQyXIQeglvbKSxhxZW
7lAU6CvPxYD358v92VtcrD+kTFROOwTokuGw7LJGRgtp4tB0LUYEf+8tLtYhv9FKCHmi39ud5rMj
jd3GsItkr8vgq1r3s1Vbv1iMcij7qE3QI1du+YKBpVj63gidzdRobHrxG0oX1BFLbyK5r/5iD/xk
gfr5WX65OmZtMwuw+OowBpUL6TbMzeK22ZPUgOZEU93fq1m0i1XK5blAUWL33AVAhDKkPY9pnH+4
AnadBol1ZY5t88Xt8Mm+rl0sSLpvVWRo8z2SYJZ3zdyBPuZ61CvaLWBQVIpr8ln+fFt89oRpFwuN
7N3Ywos17iN32+oSE9B0p8n01PTae13YcFmNZilaY69q9yky5SbOKNqaOPzi6fpZ9P1mpdMulhyQ
ZtpQ063dd3nzPjkJfrYDsIp1lbR7HAkbBZfSrjcyEB9B8+OMedBqYOchMtg0V/dZNjxruX6rKbFF
Z3oMm2ShlZCi8tEHwzLhxUFyJnigWiYHA76a4UQj5YuAwc9uee38RP9y+/k+lTH0vH4/GVguUSgX
wtmHmoZG0keb437TqvIqMWIm7K318cU1Oz+zv/vKLk5NmeiErIFw7BMR/aC6iMj+nq5IjFiNEx25
bWfiVBpMkJbmmZluLYBNfxU+9dluqV2sVZ1hRY0Z8+ZI17The0HojWndEuUG7bxcoQ8habrURgQX
cGW0R3e0V7I8tmlw82XU+88F5XdfwMVilsCKYqhhdnta6gcPn726j33zifiGTahJyJ7BIvCM16TF
NCuk9dXF/uy5vFjf4L5WykOQs8eLUO/9PAU6FaDgckJgjjEwcuy/zzF9y3nqOgQnj+n1AF44S5hZ
Tl6w15xmqU+w0gO3CHciky/gGvNjFMkvKvRPFkPtolqTo9anBU5xcJ2Y6RWED7KKyq0f4kZvvjgc
nheh//e7N/2LhbDQw8SBVkHyUAnTssoJmCeCyO/NRyPsb40+3gXKuflbd7r5M7Pnl8eLPiQmfpC6
+zI0rUXv51cjRPBJiL05IB3WKl1/qqNmvPYwIu9cYKIeYhZFXspX6+PvT/amf7E+UnYAeep5wMs+
Y+KPUhoB6aOVY1TODPwo3asrmlcxmrMoInuJ6Qbe2qqktcei9Odv4fe3Haa2v64xqGlpWmtGvwfW
vsDO8FhO5bJ0tU0dED6j6Xu+gZ0d2D/+/Ha/v4mgy/z17VC/W1mpTWpf4kVBXpVtxty7hbQN+Pj5
z2/x+3rH9C8WsCjwffQFttyDWfww+3TnRuGDXhtf1Dr6+eL87h69WKP8GlYnqhJ9bxSnXE83nIfn
jYM3Ue8WaAHnYW4sQcakQb9u6O6PwZv0TGQN5ByMYBXVU/vVyfKz3/RipSIKA2pKEQ97COnztpRv
o6a9q+iL5/2TsxPpTn+9ViYJiSaCyn7vR9m6tVZT6e75PyhvM1FMO2NYjfwXOzy25Ra3+p+v3meP
xMUqo3J4IIrR/F5YY3kyqqLbpArL/J9f/ZNr512sLxUhUS4EkG4fk/RVeMkt0pVt19abynFOXvTF
7/DJM+VdlFgtWm4Y0PSFpolwZ2dqjqjtkBnktdiFkDM3tYXqAJVcMZ+E98Wv9sm+ZXoXi4mewnuo
fS6XB8JomrKJNkb50eXW0RLTrVfnqwrS5AwFisMZJ7hrYvuLdeyT+9C7WEPGc2RG2liU/3Z3KxLx
OuYmSV/Z7M8X7dPf7GLR0FSD36cEpJK2Jn5xPT2FXtwsov48SarcPVjBB015VwNhKZiCumQ3GZxl
v3j383P9m+fdO9+pv2wTzdAPsL7Ldg+sSL8KDAve9TnPJFXpD42wgYWhu9eO6uN5DBUBMRS7c4uQ
9mY0kuQEWubf+bj/+X34H+FHef2/3lP+93/x5+9lNVLuRurij/+9/ihPr/mH/K/zv/o/f+uv/+a/
78uc/13+lb/8C1733++7eFWvf/nDskCxM960H814+yHbTP18dT7h+W/+//7wPz5+vsr9WH386x/f
y7ZQ51cL47L4x79/tH3/1z/ObZn//PXl//2z86/4r38QJiz71+L18l98vEr1r38Y/j9B8nie7xsm
oGb3XDP2H+ef6P4/8apptu+4rm4Q6MNPSFlQ0b/+IXT3n65L99p3LYSwmn2+Z2XZ/vyZ4fzT11xN
8/lHKGI98kn/92f7y8X5vxfrP4o2vy7jQkne1bT+utrY4BJw5OqWYZuE8PAxL+6g3lMAMhQB3nYz
Dd2iMRuZvuHyR/BlZQgw55aThhLNsW16V2LUSgSbPk6s9rqHZRcv7Fog6SgpjoAj8yVoRyyeaCZR
DyFc6kzdt5e4glCHh22IJEZTMvOY/HVSPbhk3Ghbk/y1p7gFCr9xJgylR78Ps1eNWJ18XnTgZ0gn
6LxX08xz0sL89jrAKfDqJma0TBlffYt5/FZOzy5Xp1H6bMFQLRZ2gKPD576fBmyzHtSKkwj9+Fsw
BDq7odIWdkbhLAo7e4llVpxdyNl1kzHoQd2hlpY2YHO3zhGqJjqhayi2QQxeHQfmjG6C4FjvkFqh
uSPoxFZY90yL6qsGFUC+yOoyvGkHkm9woNnryZmGkwvucy6BHZB2BZkbWkxnnvReyW7u1YPzrtXy
2ceeP4fYpmbkZ+oQO3tkT26P3La0pmLJTApHk9Vii5pUmpPaWQc6QLr2bEF2Su9Kwlx+0wsNmICb
3bP7RtsiInKWKhjuiKi9cIN93kMvGnsPMQ6VbtbkiLVsL/gBFeA5b9IUT/jUz7i07U7CK5n3IzJN
VAJo3R2dQzksjAfH7FeiLxdRaSFDNAmQW5VoXReRU8D0wTezV/h811wwsZgAsjykqtavokA/Qv9/
iE0bGiZWWn9h4KJ9nMYmoImrALOWQZe/N12E2w1L5YYCFEmIkFl0dHqBlwS5NNk5NOBmEZ+N1C7d
qa6QKQ87CeAGYdA0Abip/GiLYxSgj2WIO98hh9IHw7sgQihdVgXGAT+KplUNUGDejppNJCvQ8MTr
xpWJ8TnrYp/3Q1ERgo9pzQgNYQr6nhHwVppEnaDZweWNyR27IoC12jnZdWHutSiA4YppbB7Jxlir
zAiPgdFX98iG81NAKPn7ZE3UJ6Nsc3LC4249mGO8RJ9ZPzoAOW6nAvYVocDRdynzeiEnM1nD1bIX
eD+TU+2gEBmFsW/42q5j05NbScrwHGhszYgsjVdNnh9QOlWbIkQOhlUa1UrYg25PjDSE1GZUXIQc
hLBnOMw06TwvnQbDA4A0eW/Znn5bi54cuTM0j6jtB+OcuW2xcCAZKqNxQWwixjS2uklEFcEZ+ktv
WslW5WZ4G3A0HWeMSex5WWGPAzEzXHlYfUkbMGlM4A+aQ+1ZTzCxrpSwixWMPfMIts2/kmExnUCE
hPPQpDRmQkmfrMp9670MLXM+Iiffypq0yDqO3BW47296Q9xDWacY0N2xOBL+QESJ6TyGhucM+zD0
Eav0fqK81cCl34WaMBE/12O1HUPrvgjqhgUq4rwOV3eAAX0GJ8UjeV2YNWZRHGQv3mAQKJXwz1RT
NNw7gyLDI+TZIu1qEWj2lRehPYqRwi2KxqALHBbAwQQciG3QYNJwsFI99U5r7jBVWHuGCekcXaO5
K/VgiS333ejOjKDKBcIIISgXqDplNVIkyKKUj0OekLvlwtALVqEF61ej0Z5vRI8MFotKKvr2TSKi
6NYOp/ChXiC237tENOoL6IAn/39Sd2bJdSNXt57KnQAUyESXeAVwWjZiI5KiXhCkGvR9jxn947gT
ux9KZVeJLpes+/Q7wnaEo0o65wCJxM691/rWgCyPjERLHPtxrl4ycyFAoDddCMumfRWOgEQAM+sI
a2MIendOBwfDq7mGbbbLRkdcrhYWJ08anYmaqeBG3s4dshBPRDnir0lUQTnmDA4H6sf42FV6jTS+
hjWavdfWAbYay+8oo0UcBAVXliyPdTTC2ScngM+4ZLICtM95Nc36nJqQ3xxzn/Y6DDFzOUJ8vo5k
EUJoyO97TJAecSo+nqRAh9nLPz10Qt+jEub/k3hoQ9x3ls9mcq+H7HPKem5wUMygjEQ7HqpRXinZ
7ks8YArhoIEOHvcAJFYYvGZO9824IB71UBV86bU9rDHSjpSAtK68Vq3cHGN+Pbo7CDX7MoRmZgAr
mway1gBMQm/wtY0+ALrJq8kcQQmL3WujHQqD4UimhXcGxTYKq2PGi2gow8sprwIOEDdkF3hzr5sf
2OBcgd1hxLxno+zEIZPEvlMStuTDCFwYr+AEC4fa2MkivoXTUJJbVb5vDOOyitL7jBS1FiNVS2Ir
AUW6PFp6bl5DVIm/aNJcyeDOJqaWLS/bWMu6ADqF/dDIqHV3mcjwsTnxMW8ZKhKjKqjP7QULAZvp
nvqw2FtuTiYGGma/jRzkfuDvZNkUh7HAGbKWgjjN6DNnFBTpcN6QE4amPy7rcIKH9AoAp78KYx3r
ACyQE4jV8D2WiDJoHAOiqVGdZ4XLYQahtpOWbe3d1DyzLcaejT3TS+puCogDCEQVHyOCDiqnxdjR
D3GAro4KG8Lsrgrhj2K54knuxy/hWl0RsXdyVDa8rqUREPPzvjBWeQwnt+Vhqu5hft1bWtH5FC8v
fWpTmLdI9y24Jr6LB4A9dA80aD+l2rWY9fUqdzBVpfl0u5nTXavEJlCymeRz9JSSXhrMo3Melu4c
hd2tHhmXDaGzK3njRzUYKIdbvXhCybMxDsbp2DdZedWUi/MymS5DDxAHB46VXQvdYEb+jsGVAe8g
nmOcqzXOXY+RSATeqHAphcZafetELS/tAl+e1STZxxjH3TPynSveJDleXgWIHjej+RXp8Bn+rTxh
Vi137IETDFlg2o5tfgpHoPWRPgDahEdI7LGTl4cpVs9ijiyimsP7KYdOm6bsfqjvTIzGEN2CqoVH
P5mbThBDtacP/T41eDERgvQEkWTy3TZ/D+8LoY+FoXTt2AON1uPeX47Tmp7zrj2Nk/YsoGAovRn8
WHX7mEMMHSXj1loLeV2kBkhaMBDMmph4pys7hdS+dVBpYEJOd+Ta3Q34HahSBOu3vuhze68NVYAP
MPuW6rwyCCO2AxoExLok6wEifHXMRiQIMWWq5yL2o6jrXa/HTv7QJWAespxCrF4YLPbCeFai+IYb
T+6bIlVHYnIvsKHC0y+aJztNyGMZyQBqU2cEUlG0exvzNrw7U2/4TXFbX9XhnJ/XfBZkIEwfpKSE
sgvzJVRig0Z3ZECNRCng/SF9TNwBHn2PWhiWatiI5bKFI3LTOU67z0jjIkytx5IbajaG4Kz6gqOn
zX08H8sD0G138iEORC9WRwdnVLmx4tgDjY8WHMDgPPe3oBlQMSYmLFZt1h/JQ8NvpSYD7I1cSWjC
CombG2fXUYCorDDYmtkRqSvBxwPJxuReFpPu5Q2Em3MObNdvYCZgv44bUqLTsjJuS0j8n4iU4wMx
Jb8PwSRf9ZZZw88kKxvc53rT1yDOjgVjy8mviVjG5y+bT/o8xWRVRxu3XR94G80jec4QeBZYrR6V
gbrUkLGS6rCyth2Ug4cC1Oqewts5z076MS36ESauWMUBGrHYEuHNjx2uUMqw3IabZDUYcYpup+Lk
hriyyiNC+nWeBnHM0nkuQdL1BOhYcavGR0GOGKKYPnTYtDV7Oq9t280HfUyr63YZlotBCA0FsCCe
YwSfU5VMowgbXMWXeUvq0twkRtKLf84OUJffhfTFoW8lOUwN3IztQ6w2xa3Vl+JldMl7zo0QVqKW
z9Zl7cTa5Hjm2E+Hwomi9ouhZbaNmFfj5hPkEWM8xMdunPWhSOyrqqrK8oK9utUObOMJKWiYZLCC
JhXniwUJFhyMsddJqoGXEGIZs81UJ+0VkTVRKXbjPpVzo5Bmx5g6/XhuZ+1u7ujWQxJ3iX7x5lJC
/6ta2252c9Rpznkdklp+hCEoTBpSZHr7rUXaRjCQCfppnmuFHRlGacs4OsX86vDakTejufZsruvS
odA2wSZzRmPSNexWW6iaBxaOKoNly3o19bD40EitHU+2zU5z32wmXuywKJk8p7Gz6ZLgmAbxtbNk
zchrth1fyqEqgeWFg5ncklhe1GcDmCGMktZQ7RHclAD4NiZgUcasBqsRUm4beJAq7LWmt7ZLA/MS
BGDQbqmaBtzir0s5kgzdi+w1jwlsilc53oYaVl8oC/ZNXCiYxsOa7Lk/mp86pPwRbB3PnoZhLcCx
H9/McoQCF6kgJ5CVZXlSlrYGWC7gr2qdHsAFeShz7b1RjHsw1zaW7w7qZuYERtpV73ltgHMCV+aB
AfiY5grPxtDgXStYPRmUAacTzR1BFj1wpMq9zkAXfqwq9RJ2nTqSzfBYzmRMFJrTBoNZiRsJi+c+
1O37vOB7tnXxAJESJQH0a9T+Z5i1rp8O002fMGeoa7E3cu1CZG3I1zU+dBIvqoksUXT542TX9X5J
5ozcsYa4zMq8XSrjuS3cM6eEEOKg1D2trg4y67/2lb2bq+WRUKfraUmfwmHBmwHftad/kD5yq5+R
r9/ElcVxT2tecrpPfXayyv5zqldHuHCXK6KA44h/1U65AbPrF/0amBhlRnsSYBmbU9rUbEOx9ihL
/a7p9H1MYM7gEoEHHukcutNX3cUTVUcu/VqtuzdzAH+5XtxE5nQHlOuK3vvsdyNAl7XGkR92F6Ej
b/pZg2Wv999IiGUGm8HVmRfINeRMVSPFfDXvEg1daNSMt2uVfyQF/ROn8+loZOHJJknZd2xOSDyG
tl4ftpdgmcDr+5aGhWfbAJMUrzLD2MGC27P5jsCi7U9QFS/iIZ8hKowBWbbmXgvTw8pxA4foaw/c
H0fCSUnjeXFjj5y45HmJO3C5U3Ja1vA5V+lns8LaKPTyE/2P0wKzJ2KTDEgEX3eyKh7nSOq7wRwP
+NdeiPPNA5BRsQd+adqP+mSS71cdSRLjgvXXTm2Osz/K9aUn29JLypTvPRb+VOKHHGbJs6zb/kC6
W1B1fGXJ3yS78lnoRuUtHFw93O1f2kTbV32MtZUN3ZcivZhz/VI5GqxtwXB4rRVEFYFbQjfuJid9
KDPrFjjeAWR4e5uMkhO/4iorIs9d0lWpbtU6+KSzYaQ0nYPq8/taw1pKpEbtlAcC2hjjl9Bvo+s0
mzH1TOFDPhS7PAkDR67Xhps9GIBOmGgSTq6fqlo7JGsLbcs+ghHNg5aB+ezkpAV3JdrP6WLsw2Mb
Lmc19Jzts4dc4ohW+U6Y0QmL7r2EqEjLJj8LQPxiNJNLVxdn4C5YC82T0WkPIc1Hvx6Sr7NJ8FYG
luIA3/scLmQSS/eO5IruGGNrBSlvYyGNzR3qaaDgdCjypb3BFafej3bznj7KiZbNR0ILv4QUhkw9
avDWWXgNXGy4JIFJABmqntt4MS5whJZHXUJPi9kxUvCMZPAtU5C2mnszTSVGnRR2W613NglI1eM8
w3M3cX55yTRngRH2xS2gdUS3EhNmy+u37UGYZHr+Pi/0e7vb/I2wzezuSiXhByuz9uvkundDFNO3
oO+92fD9WTT0OUCv4nRy6PKQGmJCoQHDO2Y7M+u1Iw0enbg1uUOweU8e02kxa593WxQ0WN7XRpn7
bKGfRNvjNjSGM80tTuF0KI+rRm8m1HZEAxytsigPje4QBURsAo7KVwIqPnYaWqKs3tFv4kFJHAKD
s/KaTLzN3XBqiDLiPESmvO2ctyhARfwbUM1TqtwdY/yjOesaAXnXLW60YoLqRfrY1lunLSJUkLmu
X5rgWIGF66CyjHomUTsmWTVcxseW2TOwi6euMlix3aHjlV1xZsSXdsN+DWwBgqyVBoDccLMhqbqS
VnYXkj6RMwRZ+ru8dk5EZj3ocg3GFQs3F5wM6tMgOa0BvdIEJanM8DAPAwh0pKlOZbg46MmvKcd1
2nMErzZD0Auc1F20RB/aiaN4kqf2XgDU8IhVwFKsN8exkl9LLOSrWL+pNvHzAQRU2to5z3S4fUAF
2GcePyTOeBUJvnrXUEHjd4uZEHgqVbuOcI29phNjAl7hy9iU5ymbPoFtvcKsvO+xbG50m7bOn0kW
8K1w41bUNo0ZInEHbbpRkbErrf5iKZsrMh12DizIujIfSfAB3SqSpxTj0Ug0lDkQZ9yY10mqOVcI
JJF5QEryWvI2wbdGO3uxngmoeJ9Z7XWJxcsTEo9Vrue93wLroZB4hIqxZ7o9k3fyTD/tNJNAEg6w
KTNSYk4hsDLdJSq1AWLtSY0jIcLzhyisArJjIPPx1wAUnK/SFfqmKpN7pRfPpGm7QTLr+27qFg+n
ZgEPHvG9VYq9kJGBxax4yQWCHGsE9kx8jToBDKe1KsxnE96Uj8Z42ucmLW48zljbxro914XJZYkh
99Deex24BQHRCSS4292RevA56zSdENh2Z+dNGFCS1v7YubdFmj+U4eBOH12OUZSyibm4a79f83zK
G/7WpArtYO6glgkFXwpviX5fdHGRi52m6nkZNB+juGH4wwhOYb8q1CaBrDPitSdNhHddDKxvn6A/
qUCor1l8wANmPqzFbzQHMn4dbKG2+FDUeQzlxcw1GOih5XxbhTPy6mSH7ThyTeEXouahvGRMUb8x
wXDuqnWc7hpdZSBmXW3mOad6wmqN+IReZk5C3uVaayuDS+zwz/iH4R3W7aJVnKRUyZuumLLrxK6Z
LbijfKBydre4NwUBGUfq8nHGz8jBMQK5Ar1pIO8ljdkn+I4qeZBzaKMbCTsDno0xOTBFZ6JsjlnT
cBvdOS1ZEbVptc2hjFenO6VuBcKd225AgMq6gYZ+SRrxvFTFJ5ma/e2k2vW9mDOIPyXUfeH/Nmr6
fej1wzznn2O0t8O2q+RzW3XVt/7tKO2H2dv7+mt537dfv/ZXL/Xbf/N/5dCNufS/n7rd/d//GXB4
vpnT8Ue+j90s6x0tbOUw20KmY8IY+cfYjX/CxBMKkKsDczAdm9HaP8ZuUn+nHOEwrDMAAequw6js
n2M38c5QLmITA8SoqWz8NL8wdvvN/PTHuJbRnjBt3bQFESy8gHml/ji2lWrt7bQL26B0sli7Js11
qnw1l50WEPBoO2gqNfo0JhOv0DdJUWUkJOlOXIjWxOM9l/bGQifDeD1oYzXDQ15LtzuJGWm0D1s6
zc+O0GrqOCvWTU/Rgqb/7arcQV6rk+9mtbG8wW0MwIN8lDLnfUYtCdCexnRkpiAfockbdz2MDwg1
bU1meJe7xJcm09AdTfDyIM6M+mM32NXnSEto5JZt9eXXl/d/3cLdBqz/fuFeDvPX4rUa2uiHgfH2
h74vXfudhdOPqa+0HHTU1mY8+z4xtt455C8Q6LgNkx0Gw/yT35eupb8TigAwh2myJV3eaP9cuab7
zjTZcJXruFAbBHqPX1m41iaX+GPlOrow+Q4c5gypHB0e+BsJzMKCiowBEpvs+n7L/ViwSDORQFTS
fm5qumRzPRVHsjDELRwS5M+NZuwwm0P+EEXqj9la7Fj5CewXJRleuOoRotSr1a09Z51pCowaFLwb
9QCA7Rf8/Y8VfKR1BvjSGIBkreSbIe0P+oI7144BPBGC3iMcAZ/Ul3gYLAq+JbpzNPXF3PKIwcI0
p3ltHA/WlRPYarZ9KTnili61C+3o1wZK6XMv6CvPa5zcz9AtffAUqGYJC7vqRWhwZlsgt0U64JBi
E+fgreN3djXHnG7dq0joDEOBuZFV5B5DiFOXLvJ8P4q7NICLfXCM5UGV4SfiM/ozvO7bOERTzfSY
IxHR1Q3ArCU7DxrzNpQ3xJkP4pPjylsZp/NhLJvPTkxH0e3BDxZdtZtFeMH4CQtZZKh9WRWvVjIZ
h6R3OwDiUbNPN0j+1NnrXl+N3ufmEGdTjx3pitHgV0Qc8JPUC8gq6XGOpGK1Yww6cxFdkN3zqe5a
YnidVr5WejoXZPI51tGUhNkD0gOqjKKewSJGPIJsaDUWy1W+9JqPcQNQtQEtVTAHI8FuPRVKu5xg
tuzzpm2upwqpADE9kZ8sHERcWd5BbbK2rO4uYDIL2T6RV7nVpXxRzvBtEtteAybPt+r20VikAyZ/
UfxPP3iJ2zwYRFOSkrksPlGfj/ZQfdC3xAhlzSsUgfERPhq5t2KBWtUJHwrNcC0BTHkt5wGfK403
Hl6hl2jLMQk3lF5IhRaL8amfKmDbsrmn2RIysR2vYN0RCs2pdqe3TJCSetnXpbG3tm+QqvwlrDl1
hCi4m54JDrAlv2ni63UM86AL5au+ECE8bEkfOflDMFCeB5tubYZZQ0BzD9gJLvI+W70oQsIN6+S1
HZGa5yQca1H5wPF3n1WcwuWsESprPeWgDvZ9aKNzsxR0hxHualUTIdZCBN8VxtB+mGr9SJIs4YSh
+QVIQO5X5fREMJHpw/7VTvQOZo+mQbdz2+G5NaIPdTxvg5FmPAKQM5jcxgeFKjMAcH+WdJcEqDYS
T2v7VDXOVlvDXdrTc8TukJNT2NVzd9JLBBsooHCS5aYHx0t4S+uEx3RgAtn241kfh/k49sZJT5U6
uotxqLFjHEbWFzzo9rWHDReIsqL9uN2EKEZtYGsQIJNRfdKH6LMam4fRKCRRRREkhXxDjvOdvMJd
3QNMBduPHb4nWQnXtTvDyDC50FXnoNAS7mmU8D1oPGLmKzlYla7tBimUOc+Y49Ejr+wTe0LMWIL7
GkO2CEiPf2pVC5XezGjod9O9YaXPSTLt+rVeyQgYDWx58FCBgUOPF0t+Ym+UB7OrHPhwavXdogGv
xJxW7ZXWXyO02S3UCH6/gpZTZU2KcjIk+6Ym8xK0N3pMjhN3i9NZH5yy5JwJqzMY1lyM3sruH4Ag
uiiM/tSlsuVRI8AkzePVk1lX7oYxudWlgf5zYlfR8F6WL+a0bsFJOZ1GQpq0nM5gCKjBc1coRpPs
If0sr204ZQetX23F8Sz8EkfwNpqa/ybOAyHDUP+Jh6Vbz3ksGdaHoXReR3KZ8zHjEa0I4arSxtiH
YfOUT1tkzhQfy8yNdkWjv64Rd5kM+oYiYuMOpTydLVPdSqOvnjoa6NlpZBwDboRJ6hwdOal/zdpB
Z9abbchYOnNbeNCizVixUeRMXXUyosTZcXxQ35V8v1RU/7U47YeK+j+ru/+dFO5/YcltotD994UL
isv/c/lSZj8I3bY/8r1sUYLamYEDgZK2ZUoemn+ULY5LRWPAUXaoanCu/lG1uO+UsQnYJJS8rZzZ
iqDf623rHZ1iE6oOydWUNbREfqVq2SSYf6pZTGVR06KVs22pDJsu0o/Vdl2GtgzZdXbIAaxb1yZo
rLcFUz8gpNP+T1fl9xPZnxV1b+qj758FlZbzhakk8r4fPyuZ86xEOzvvnAy0c2Jo5dVa18UxhHhF
oCrd9L//vL/6bVsgk3Ao80z9LRnFmUmSKp163nVVFwXjhJS3KDJGTg3Rhn//UZsy+O1ldBxbbFJB
ism3pmsoa1on4RXThArdG6F1LeCCZfjgID0VXgOz7KpNVbV4yBBQuP36hytrO7pR92D4fHMPSTYF
qd1o8y6zyhLjZ6cIGF71crMYVVe6JbobAIHqlNKJ+Pz3H70dxt7+bg6ROGGFkDo//MdbyoDS0Cxe
d7tQS4sraRfZ0aCXG/z9p4hNsf7mY4QEiaeTjqabCDJ//BgnJ4N7IfNyl9MwOFdjP1yqqWIkWTTy
vt2WFJgnph1gpLMbu6MaaYp+uVnTcfg1mIOzLWKxnUI4UiBapcr/8auEOM8o+/R5RwM2C7SKUddE
duVPQDdvrGPfP8bQefgFH2fDEf3xY8g2g8xJAv1OqgmxCX4FZEcoGGC7m9ryCSdg4XgrXfh4z3up
RYZmqOiDUHkvfnLx2Wn+5dqbfA92HcV29NZtY6KEGZOeb+IOnX1kyBE9mjBLLzRUnJ+R5Mcc1OnT
//0d/4t1JUwUVVJxyzm6bc/bn7TbilO5Vq/YQiFocHPd6KtY3Ojw6x/CDaR85PT3rx/igl7OVG6N
u6lOQi+zietjP/r/WDDSUTa7v87+ykb/409pBxOGeLYtGMONL8B0pT61af4To/xfXDDJG8TgiMuT
qN6aCCQx0fYomnk3ZxntThXXVLuF+5Md/C/WAv0fNjmO3yij37qAsP2MlilCyjusMTtiZcbJI8S1
eliQwQTW3GtEu5j9T1bgX+zjhuRFJxiwCPaa7Vv9aTEwN0TLgOBg10xLsTdz+uLRyJ6jFwCT/n5J
vHG8/vbcsRKYUPDQca/sbSf602cRQ2yWRYeshoQw02HYnJAUoSpiitTaUn6KFVL7YRZjlhxIeSg5
ODhkXYuu7qAep2ETEIcazScFsSD+yXr9i+vgWpz6Ba9/FtTbh2JNF7ROEh5ca/XiXExuuReQ8c6T
KeOf3Oi/2H+4kfQAkTQgsnfeWlj7UR+7ap7wZduoY4z6wPvlQ6KNZ0EotjUNMcw9Z0cy8AUyvsb7
+7vwL4vZ5qNpTkp2WEPHI/DjTRiHUCxCaR3cJStinBkWuwoA/k+W1b+UI4j6YYKzngyaR8p882Ci
7mmdPqn73Qq6nAMiadmtLhD0rNF0IPd49/c/Sr4xx7K2bN5eLldT2rZh8aT++LOmoVpXTU+rHYxi
Og/5nDPDJHDAgmoc96HBwSqWXwglaxk2Z3POwDR3kuSo1+gs0fzBCvaijtW4lzZn5rPUh5KTXmMP
l3khZH10Aex/JuysEMGgULLvYaalyiugnBooAXrI3b2F1sAP51EjPC3pkHw5VQjJNyTYqCHWwnSm
oLfqZiYatjBuY6NdoearzbObKqviTBzGH4shR6sqE17GwVAoyPN9rijfCGFGM5eS+Csf2pYQeRpQ
lmKMV5JEGdijxCxQZnW1XECft9UN4v7Q2JF0yRWYzDT+DAvazT21rDPp9cNSHUsTJJBfzu5wTzAE
ck5FbieT8pkG26Q5bnFfjmnS+YxnJD6NoTQtRqNqZIsg8rGKiKwXyH76ziZxZbCm/D0zPNRAa5XV
GDcNLfHVYCOwQOfuINpISBKqHT4InjonXeYy6UuIKwM3APz7r11Erpif6nn3NRTMHncDm65+RBgW
x6fQbZLLdHARlRXcawtRIYfohTgCoooRqJlM5YeV+ZwcVgh5jWV01aXl1OuweKBMXA6VEQ3B/LqK
WlMPBkDVBsD9UY74hNMa2PnAiwN2Zy04BvPkZydS0juY1SDMP9ngakokfVnE1Kds3deoApV9Qg0J
cbRaCyTwBlkyZ1MJeS2JaH0iBxGJWGs5YbrTMxbKHdorPFhOL7VbQNQ21hWG83Qy51KRFN1RhIB3
p+bwielBizarbiDcpiX7w6tU5L7UtjvkB6C4dNG1XLWTNxIkqZ03fKDD118QCZQ0Da/MclzCi2Wk
5PObNdfODRe59quJPDgCqPuwujBGTY8CwkLnIZiX0LzJoshoSYtoCJw3uJof6KHN1VmVQ7/sIPS3
eFMdc3gPhDc2g6gQCdpTR6uf0LNBJ1VES5AyEM3yfYJdhZz0pusCLR7Kb9QAyxObXVweErhWz9FS
IltuaqSzXi8Hw97HqIGiQ1so7H8GcO3PMH7TycvKpX8BykIuz7oV14waivZbzg7gBtjC8/vEnvk7
cL+kchczTUuPTtw3e4vBsn0/G5qGsFGpdAlkxa3dtWbvzDfrjLbH9ExS2OKgJ4B771p1TQuxtrqe
FYGKevB11dEa0LEnFr5sKskQGs6xOlUK2KUPPMGefGT6jXbdL3k9fHaiJi4euhmPrefaQ/2AK8ae
P8Yo82/nUcEm6NkF2StilLBeUYdruNcsVjoPX0xGa7iwcZFpYOFJGgZrZfwbh/2lievzyegMJswU
NrnaE7Unv3vKf6np8J91FP7bBiKboezftxW8eOhffhjjbf/+956CK99hcuMQopsORz/L5uD1fRSi
1DuHDGLJWRTlMYM+qojfRyFSvaN6U4Yudcr57Rzzz6YC1jl7q+1dZSvsQVSqv9JUMN686jRo7Lzu
jH+xiUdhGeIGsVDZQ5U5V1TenPNdkh0SrWHyQe/zLBGifGnLuN560TzInknQweIlOOr7h4RAh0dN
t56Awaeka7s1UuQc2E6Gti+GdpJaTnzbl8WY0zqEv5J7tiZuVYYOJ4j13H2eRR1/mmRr3ymybijh
TGSbKAF4MyWeWdXqnlOTtWmZNSciXjG1zpikoruIbR/PGs16Qdt+sP0sxZrqRWViOoElZoBxo4we
GwVL/WiUlj14A4FExNzKpt0Ls17u7JYc7htNkiVLybRh7KBMu/VOW5eUPizOASSheUdgFiP18kNW
iPTWqrP1xiTL92y4eXdk9NH6uomTw1jRApP0mn8aaeWeATa7lxLzw9Geh8nP6wkvVQlFFnadXb2G
Q1fuF3JQfJLtpkMmiIpBtIDfp8jJ0hLyULumeRs5VnzVOAWqc9FL+vmGscIzJs3hOE2o43k5B65m
PbYmuv9GzSE6sgmVt2UthUdynf2cw9g9shWbl0TqNRdFU3S3vWPdN81UH8OQCYo56CSC2gvtdlKW
sT1ZV6VtzJ8R1UO9gL98jYh2RFLEtp1nuANr5ZTvV6vBHzEpnF+GrblBQSf7qc9xoOHhxZGEHdA5
LZUWtV6NlO1UZOZMpxJFoyoj+aArIuidTXVC5tZ6u7IyM5QoOXmTmIfmgN2ru6vXmpGO2FLtm86t
2P3neAWcTYjQrJEVEut6c9Gk/bHQosjXmppg1VRBVxgz8yKOdPOJE6uxidmftEgfL0ARm1dTMUZP
dNBKjNM9wvuMUDi/pZj0I86X/hi38dHkAmCUi5UfF/YTUlrbIwbDPDr2MKQsSsyujHKckVTucZp6
4GYaFlPNQsPBPEeFU1CV/BhwyJUJJwD9MTINPBYYDUm4SJQ4uC1aE6+2zeUqTBdAGEPGK2wdhhYx
CdECXZA0E/LAKEfbvQkfsaja+G9IOi5rorO2nJ8ozIXpY/Ex3g/LHBGGEOdhdcKs5xCdZuH3Cup8
mS5K6ssr8nLXR5CQjromcGKsj0MUCdIeLR3oiq2tB2Jep53d11SoeH9Ncde6VoMrYKFL3++1JhW9
r3VY3/mTTXS2swx9SRFb1XmqZwL7IrQ3AQog7ZY8KQJspCSNgHKex45Q+atFs/qnyE3rKxikSuNH
kiXhW2JSBw7j/cEIoZAc6zUrd4LS8krbiOCkAJUX+UinMKi0Aj+kyS1iyrDlKNH0J/C9XGJw21vG
Eo2ZkiCUgcidqdfvTKuSbEob4jouzWHyDLIZCDYZrZMR1uKbw0D3NhJYHoKl7uWH3ugIBZ7yXgqG
u4tydqFF2CVUibB939CzREMbEsvKnJYK7aA5w/x50Jz8ZKuVO9eRGXVDgtNyJlaNPBEClHW0DV3n
4PQ0LKTQ+D9uK1s6e5AOiO8YPXcHnbLzVNuFTUJoOmnIxEjW0D0ycueJfTgSnxgwVj0+yqk8M2Vc
zxy+cPH2CQU21ipl3rC4lkvZOEz2+mqtSee1WyIideJZMBRJyewo2TxtYxJfGJWBHDhPWXN2gyWQ
g7mBv3YY5eUyZjq5TwoqflkrNR3crnBOoTaFptdNWX5thcK51MdmoawtEHp3LkSiIrKqHWMpjH6y
GYrbMdoG6a4OxUloY7vpD1VywZi7u2R42j41qL4Wnsct8jgJl7uKc4eTOMk9WXfzc03I3yvJXhHS
UUuTxzGcp6+/vZB/qTT5D+Yh/0WTDvW3Jcm+fSk/c42+/gYH2AgA27//e0nybhNg0Hg0cc1v4wxO
7d9LEs16JwxM+8Qpc9imc7ERd/8hzxDvdKpLi9ausATN8z9qEhNdEaWyTbPV2Mz56JF+QZ7x42mf
AQriJOaDtqS64f+97SlkjRUS5lEy3I+bmeByka6PZH+755Ld8ZLASl3/SS/pXz7R2vpVdOQkoxou
zZu2FdT7GudjB3yzbEvfiC08o+s0CVwSc0uok0Wk+u2fCsSb7x3xP09Y3kDa+V0IUBQBgdyK7T8O
F/rP7auqsdAvAvNn/stRhITSBcFvN2PWZTy6Ohg/a2dnOzZHvjzJo4+4IEjdxvj7bWZM+zrVcqS5
Zhjzk4vKT/2kq/Rj+3D7djQnmf5IqpWN/fCmuWZUgx32nOI8KBtoJcaSmmhT89vvLVGhV17zSW1J
S8vP2OFv2np8Mq1X1tDGcgAdiofvx+uSDLaTxq3G/ov1rvIrwuYOEZYwqokKi+ApqXRkl4kt2/dD
VLfQk5KBHLzc7DQIvRHSWFI10cHeWQJZ9k/aXb8BK/8Yb/z27axNimczFiOpxeAZ+PNdM2ezKibS
ywlVr2bpadTbN63ZMQRus5QjelMkzlFrNQW7AVe6fZBOXH2jJcZaygqt+zRYfXJbUL5pVzFpSFoA
hoFa5CeLi+eYL/LHF3UkukBMBARCO4LanMHkj1+0UIntzhYXI4UsdSIAr93xa9ILktL0o6O3Xyre
Vmj/3fYxjiZi48qUgs3Mnf59q8r8ckkj69nuYzMhs2jsbrXZMXxUIpnEmdk29qkhbvqjwWEhDmoA
6UvQjZZ4GVoX1206bUV/ttBXbXCxEw6LYmC9mWgZzbemm4jXlRxqHFgyHPA610NbZoyAJDp+za0M
4zZ1i1ViciLVl+NqpVK5pVBULqf8CPb0Poegmt7E9pTMIA3KkvN8lJkdZ3BH8aYee9vp752W/gs3
alavjjboWCKSRusgRWv9flwshPb9WKeZH/abP88VBOv41v+j7ryW7Ea27fpDgiKRQMK8bm/KW5Iv
CBYNvDcJ4Os10EchsTYpllrSi+7DiRvRfQ5qw2SuXGvOMZNFhDt3ZXNs+qqVt9NQBNNxhn8SrETZ
YbCichqTtePitkFCpcevIYFDOSEhPh+DE5kYJyYSvKk75jTdsuDwvzhXk+hWdGoxFAZVLu+bdgo3
KGVUvtivYhLOYYVeo5kuxYoobP7TGEEvrOntAKcLgaCn7Ow2t5K9Pqj3NZli1CX4RxrMtDH6qskQ
4i10VIBEEnxWtAlV3q9JX2mQyOsQwXQQmjYjqCLKnoa2a89eqy0DZX2UkOFIwUbAbFlnL8xoW2/j
h773PSOGkdihhhDf3OzHcY04xUUE1LQkzlBwZwsqYbxz7I51egYncDYGQrZXKKWB3dL4YElDpy6+
eU0E8jLx/eDaC3FCOFM14agLiabeQlHwUH2T0jD3uhu24xT2R3s2Qt5B2QtyN5EvryDZR9hnLO97
XGpNiiiVeTO3hbOi2WXeM5/vmhOuTezfZqL88am3B5KSG6uM/F0eeeYaoEB9p9BCo5eTXfFqsLIQ
MG1FzmOlqnI8KsTX+SrJQ80p1Y6nFYfN1FyZDfgTEhOH8khDq9qTO26erMz7mudGPnKoLdOvc2cb
Evd40OzIGEm+T8ninUd1z1LVWNOIPbkv6m2cF/15mp2zrrr5u5khDan7riVuTA7fKFsJYGkS8eR2
Ip/XFsIy/oZ57A6dbqybLlD5MXT69lU1vbWxugBhVWziAxyRfkfEb+1UN/D7p1FOPHgv3IZthDcw
NUoiSNNoEeUrEgzXdtWZuzHvgmiFMZF1HFnZN4pq5IxdHMhXs4iwrpppoYn1GZLm0CjV9+BYkOmZ
wv1BXGbyZCS2/5PJqprWHf99f92SZ/RUVoLCkqFUjI1oNFD8e+7GLqxqi7u0elwmovTruiJ5TUsE
Uqgnh3Cra+myzPC45aoiKUxsRegrNIIt69espxktZK8e7TlRb/E4FbcNOpq1U1P5hih4jjUuwquy
dIjqqYQqz5WSrCpl7VjDGjNe0pHKWKhmlzHg2021afwoPb+5rt2RtjAEZqifZRAxnJlo23t0a3+W
7QxzJ7DSZD1FBqKeVBvAIJvQ8/cjoJ5NGzfzg0irmNgpDytdiNhvTFojukZC2Ptn2nnoB4dF7ITh
wVm3UjTbCg0hXhvBziXEfJv6uBtXVdfpT5Xl8rIGTmhdyxY6SItH9M4rzHhPfi/9W4Om63ZQnbxP
wxl/QNtaB7f1bI7wpXqp/arEuz7FfryKSmPe+Y0c0ANKWe4Q63mHJApdwt+1HZ9wn057+BOqA7qQ
4esqxLRPIoJ46KUgrUSL2j+y82dvnhNbMEmaYZfnYxDcd+asow2Mx2bA/irrh1xYfnMAk9GTy+5g
gRVx4MAn9r0Us1kRbYcJ17RRkJmpBFHdKw+H/qImrde8xfMXK2ztflWUtrObfXfZfcLS9u7TvsyN
e9LJ++oYa9RwBzZkIziSgIuIU7djtCN/Dv9+k9o3rYtO09eO3g5SYApzImMt06TfGK1qT2Om7siR
O9qW91RCFL1KB2LhtNFh7ZT72jW/5dn8UAn/ByyCB7P0CRaTb1MY3tKa2dkzgBqjs4+qaetb22rM
CDq7Rxh0H7KmRuZjVjkoa0W8a+NhpcZMn8a85v9Lyaav3cJCiUkUrcnX/Bxof9zVsCF2ReUnh2Fq
TWLhpHVkpyNUIIyTHxxOI5ogYGt4B91t6ujubbDr8czgIiZ4hDd8S37zDBPHql/KpAnEphMGlrt5
bHei8ZxspQhtjU90txgdNZlfnfuEASjTsowpM71ndKZp/zWp55054gO5RgbS641pRGLnxsSh41KW
GIi+GgpzDzBOz3is4jAEAetH4TFOHEy5mZVnaukgCe8ajZ/ytj69+CeMpsWrxA7JHU7zrZ7rPngo
aguva2gtGdeoFdcQwYLwlBetpNbt1NVQB/OO2d7Y7ik1Fu7CqIgKwLqHJRgYDyfiXjdX1oQ2CNbT
XK0ZXyekPNZD3W7ReQ8H02sUWKGa8n2ybBo5ZZk7eI1Gd0J5183zQxJwz1kG6bOu7ShXn+vejfyF
QoKsshazidM+lMOOCafzzDdbXyWTmKBMGJ6L13gonE0y5dXdzAIEJ8LA7zi0YfbdCztruUfudmqY
9KP5nhTtoTJOnhjVCaSAOm/t9WTljtx72iBG2YiDdUZ+6s8K79pz3VcxkaTguojAC8NwO9u0HFOy
TNd+mMrn0bG8T5G08/5Ulz5RhAn2Zvo8MfOhFTADvY8EFFdmNMUG95W/wcPX3JZ5XhChKhNGaIY/
fu6Ztz3YiWpOUy68+4F/fG0RCj8gmsVWaMvrEhn3i5w0Ub2R7MwvimPg2cd+clg6TT9hWrjPIQ2q
bQMX6xt3VqE0D8SZB8cbw8/DA5KT8tmt40w1r07NSH0FMoGJodFj/S+atxGZDKG3ZoKjrK8OrUyb
aUVQzLjh26cKyGzD0jSYMvML2YbxymugrKFuQ9zs4Z0+pdoqil0KXIDvvoTqWGIDn6xxPDl5ixO4
1tCaqnLYBkhEXhMwV4QsOt5J5CEeb6RlPEmimwmFNFRPcUU22dXgWDBZk+GUwzpiIgSrIBDahfHZ
J8Q18rkRV4vcNAn3tjdPijZbq28gyp71lJUPfaZIYpxCazjqcQyRGVXenWbg/5SSeH3OO7O+mdxq
uptwwDHIzAp/h0Om2AYm1IlZjEeD5ssXjqbRuvX1eO+za+w94RkBlBR7vo0sIGqiYnzFBJITEWfG
+nsh7eAKp7F5Zm7bPluc1Q/JZNcnsJ7RtdRleFeL9Bwm7a07B8VVRVSb3HAAOIWucSzo0H5yglJ/
ZbpcPqNx0XsoE/cCkQRF3LQSUdnubYPoeM8dsqumV+26EnmLntyRO7M2++uZ+NmNmmXChpbpHU1F
tcsav8MfAQsorfPqydKc0UvPyvYThJm19EBkxHFq7vVUXRENa26xRvQ3fgqfUzt5dJYu3fSOCRvA
obG9tZDGHDVpjKy1ejpPbdWdKoArT5RcJhmVhXEG6A5fy+dx89xrqOH1YoyYGlu+TGGdIfmu5jOM
IcBWvXqLKtTpdtFD2PHzATgn3es0sH7UNlydXb/YOeLADs61MUPni1p/VUSTvMUUUD6ZMJSu80IA
aLIXte4YWVTTi4p37lNNjkCE47PC7zAa03QAjKA21SIJzu2ifYrm9KevvfY7IhAs8EgZCHOXNDDd
WJL/0Otgj0sj22e0zij3F1qDU5RXiOm/T0EZMAqOirPtzNhiJSCYzqqtL6m19ICrKmTdadsbd1QG
zuOy5Z1y4jWgMji4BZVHsDiLByfhEcfpvrVpt/deJ59cO0oOYz0Uu0zDHl5VRe1f90mLFrFv5nWb
oK8Q8AJ3gnX3m09l+MOFZLfqB5N9hmz0Yw7O/RoVRbqfWtt79u2As1PXgdY2GGFuoyF78eaQNVep
fBVkRbweyOV9NctuY3RBcupK30NIYDkcrTDNN6BZBHYEkIlXsDPUUhWLbQzG7ApJvLnTXfjIMxlX
jDwtFOpBy/RSv3iBKtbTNGZHaCZ3rW3OW8tgkzbLYtplubuPprjYWjFcSIypvCKDU04bIRkvefk0
7AodsxwhLMPqOtANj2PrAPchPhLlzs0sCutb5oh8R8jvg9VVCtXJ4EevIjbuMog8O0N6PxCtyBNP
29x6bC1HP473ftVP26bubqZs1GfWAo5utHgfqdfmwxLYvI6kZC8d4yvZK5I3i9z28nVAvOHWr7Np
PxglfDCf7T3k8z7Q+iJ1MZGfc1dHzGsAPuaJ61/XEwnkqsRcoooZogZSn3Wb+m+t7z3KoTLXFZlW
zKLNfm2aWblz5HQw+IBIFrWtqzH1ku8FXlqYThAOSBge0UJpolKnubjLCIeFkeCm7mMAOWg3dPhM
wf8IihoVBQc1z5+YwM+71rZ6DmMKZQQbWL6thwpqC0rqHtSFM4I/6vsO5Ec38AjrOQL96HJqsmuO
CCsvpPgg8/ct6MpX5h3e93rqkjP/xZw8pD6CKlL36toOqwS+X9PYn8K+tE/OUA43BlKAr6lhNnfa
xLEBuWCqD0Kpr3YlnA6yAQSjwXHsr5ktqjv4U8mptg37GmeJdWe3uY2GhOMFlkJxz4ESfqKXFvuq
6MGvMCPEw2BE5rFosv5kMCC57uJmvC+jrLmpcS9fd7kuF2Sm9djlo0Frw9ZfGnsw38i4zTfC6PqG
nHadwuFp0+mAvBlhT0vH64iKsuU/OAm0Vq23NWXdc+XO4ntg2DPSTW/6bvGG77XyRmD8JYyQNjIz
Io0LUF9GX+3HjEMQ3LkU8TfNVLPbYLYEpmGM4+IKanPr2ZWW7rdBqSg6GXa9lvguSObMhfpB+ADi
jj6o6/u2ypIXa+ZKYCyG/j5wjek0Nsx+SBFtvpEd7x9S07Qgs+jyFBbquxFnxQkfdrs2HMt9omx/
RGgYX9UJJ1qUrfO9Zqr9GjmUshFGpYMQInpLbS/9UYGVoy/gUGY13b7MRHsa8tm/6pqCGgky2xOD
RO9euE2xTXhpDn4ixEYnYArGKhnWqEfkvpxC40Hq4n6cqmhjq/6+L6X5LWvRGhHfo6/TQYPu8DN4
7qboIDKMRvXGbH4Qe1akZl2mZGtjczOIxhDxGBzy3qg+jY2qN7pMjXPoJIiOuOFIlER4nZstbjuS
iUECJIlzsopRMyDMcxo5VLE2dIKM970b+3CNTdY7dFMzBQ9M39L0MFh+R6ZoM477ivCWH652ZpAY
OrmuwvIxt+D1fYu60R6y1UCYi3kfMief6Oq0xe2QZsR5a2atMAARu53MvqmpzvtZetuGhYVkYzMd
oxcCaR29AiEq3kwgMdMuIKn3i0/hle6GpvaBsjGtWqXuLMk9MO37IW1oL3kTwaz7ybYN8GhhhYIB
oNqUpPHBatww2tHBozrOp8zxzqoeAr2WTTrhdCoCvzsWMw2Xq0qGtNJKg3nxyqyVTDYNdKlN0qFo
25k6C4kV8EBNlNrv71hO8WXUQJxpc6cOiRrLS6s+6Yij0E2UDpnzkw5cWjX8HUO3+NmSjsUTeZLd
Bzs4Qxz5GHFV5q3tZLgZ835oE2iLY/p9MK38SXIg8JWf9Q8+W3VwdskyfunyJnvh9MSYPhC5/WUG
sdAvE0813wiAETE6oiraKqXtm56vjON5IlW0qccozrcTp9brsJwwhOX0Eic6F0F718ggKE6u7Lsa
K52E+4MQ9arIKmNagT1dys0yG4t9AbCLUnMI7yMYU8zuenrEvFrxWK2Losp++j09V3xQAAOfTd/t
sn0ZN6zpkSkzwC0SfSGlk9nV21ZrzZjPsK3yxhQjTufUBXcDg9xx0fHXDhOERkr+/WKeea5tTsD9
am7r8W6YBz5vJ3Ts4SGKZSdvmU3yr+PnjpCH0cp7Cipez505iCXZUre62aZzx9B3DiN7WLtBQxsv
GhqKiYJQ+dVgmI7YkehAdySRxniNCdyd16Hp9q8MPEhyTqNMPTilgSCEeV69tlRAhCmHRM7MYAc9
cobD6BrAKVUi5ts82pQxo6d1ywshEKCI2l0nYapTwJHLtNz0UtA7mU7oog9+XsA5NdO532QjqlBm
l2608ctYu6gJ0IAUKy+InaM1xBZNjcrSd6EKjSVDuyZWxmHQvHaAdIIHo2ij45QU41MS2S5V8uzg
S3cg60GOtAkuPs6FDrpNIMEPEWZRfY/sxszXPQfuz7oJorvWsorvnZv1L47USMkGxMV2K8hvk6UL
xVDNIwSqIh/1Hoaisg/KCcz2GEH7RAHWNPRpo8Yukd9p1V61NUyYiLLqTkprUoAriuzFon5/hQEy
3/glMsp1VVe+xYZaqmclJmRfjT8ya6ZYdr/OtfZ3Bp1ydmmkgM7Kq9whf407YLHUPK0b/8SGT8ve
jNw+PbTapuSn/1zkO9owrX8Vst/ufXz11Sr2AmKR+Mutr8PgK8SFRuDxxk8q3vajy9sHZ1ifmnGO
P0mMrk/QTzpg7Gm4p8/AKyMwGHmbjvoxPHSdmtPzPKVCo98NYYiWqFazTWznfMrJnFtyn4OpucsM
w5R3alG+nKesQJnTOUpmR0PGRQ8eo3bZuINwhIJEN35aY8f2zyAHaNUTAs/C1qUt820EPKc+7qz8
JByqxC1nNV5unVDvbxzViy+xWspOCCf60UangaK37PkqBAd3vrk+N47YZVnqyeGmpJjIZ4cTEvm8
LV3sbNvIaSlXg7HJD3OTpzet1/nyFpuIkDQkTEqranLyDAKlzU9o+CqHtVORH7iS/7zvwgujHwCZ
pbO1OebdkBAirQ20Sf/ktSZqWDij5RfUT1YLgdAB+he0IKLo53pf47pLv4AejMZ9UlnZi6ToJKAm
TK2XWdALQBw0CprrC0y6Yu5+6/H5oUou3PHVnFJQpK1Pc+UoYl1wsG4N/kI3l6mzjcqsU6skDBBP
SisUN3ZTqLdgoPGcdzUfaB92PDq0TiLauyRjoEweKLu5og8l27KDgk73ZFW71CupXpPayK+YYU5o
lWzbvrH9RejbZ0LsdUe499aBFAVG2AoB+tSVAYqW2L7uKKRs9b4wSwt0oZozdgxYUP1mKAY725Lk
MqEjHipdIktiaQQPOGfuts9lfVtAH70b2IT7DX2OMdhxwMmLK0QW+qq1UeeCbO3c+ZNj5+W3yXUV
HNnWltNZcT4a79uoCClPCR+v11M7Y+9uvLJ+1p1blUAjS+YckwFk++GfKdaUm3l+JBvUhlXJEOyt
bMHEDYnXTLt2lNh3BXskU1u/Ch/TZJBIG1g8tw4fm0uoVe+/gDR2Y86jXvfgg/CEs9do3Nkwq3+0
PomtVhlS05Wx7R+jgXbRau687kWpYB43Td8snuA0V/S5a7Y6aEy2vgpq6Ve7qi38vTIQgaOp9pLi
MLSSnSFyMlQWYVFcBaYsgnPq+bnzvUeyN90lfleHN43T8fGqfJy7KzEONV8gjRJ5blM3mQ84uhgl
cn62sqNCUjpv6sYAHNY26GkbVF9ohWYDPJFVi+kMgUsGnyXs+NrH9B1kcMTMpvsqYpHOYDyX6sAz
tettVTr47tajR1E/2gijIDoTJFmZnd+vndJDJ0wHKN4UTkvfZwhq9gyGKHF0hDMRc7zUVZ9269xl
p3izASDAbh11g3iKrnzS3ufEoUMMhDS2bWvfGkEntQBivVr16rY3kNjnRQjZdhDntDAl9C+IQQ2t
wVc3S+dvYSyCazWTYSgCpc7kScyv6IzAnpdt++CGc3moJk+tVEh8s9U53oHYtfS2lpAkZWWC54S5
7ALUNbmSrOCEMpV1H23L6b6lsDJ5ffwY1VQU1XfMsbMfZtUMP9s5HGO+qinYzNlQP8RJlfhnjY7/
7FS102yMFC3g2pAQvIABTa+uGONDmwAKk34XL7RG98uIz/FzS87oM+q5cON2vArgWupNYoTqRx7n
nr3CriSvhynpju5QiNvItoiDQdfJ0RbapJmtshKASlwiuGMxUAeOVQ268Tkp36qoQjEHedHAwy/I
K4P2Fn21Zjs5AAWlA+Bp/4yBZzwp1BtrxwRlNsFoWoVj6t5E0N22qC07bz3mc5Bu4CjYBoOQwNwj
h5wfo9hwBHOsAv5LSO7ENZqr8ZDRIfwqO3BIpuunt3xBlbFxo4yi0o3a/ptGoUnfkFEUQ+8hueqw
gcp1ShulZiwdAxYOOenuENH7KUlMeXQ7029FxFq1jFYVqnJIMhUwP1kH+eOssugns2wWO3PgxBbl
AkIELeUK+WAeyXU0RCjIJju1t9S1QMO6ymo3dQr+GQpyyWOF75QMcUDYOjJYgAH9Z2c2ccPXfXNF
Yl94NEGEJ/i1XrEaF+w9Cpfm2jVLvAlzopvXSZs/PTLhb6p+eMZ/NbEVlul2oqN1xfx0uiXlm/Q6
w27ih7LTauM2CzaNrmeybgDhnroRkYRjGf1TNNne1ynT5ZWJxOKOZiov/qzrYidUIzajqnk3/DCW
GCnQvaz50/yQ+koGRyRqYImDwdA7yJBOufFzUUdvOXBAEhxg/wxN1ayNJG72EdpdQoy44Mb2dAIF
ltPxGhb4oxg98FctLVAm1p67Yj21D5J7xrSag/6d3aN3W1VKl9dzUIG3Iw79hYlDvunSXtJkKyLm
9IEXg/kD1HdO4Kd+GeOBXUxPUfmsK8+9ibFgffarWhJhyZApoUH/WpiGpqOL3m8Vlw0NCysVcbTr
NY0sIiSyMzDt9GYqpBPuQiHh2hnVT8OVC5WvgmC7SITW/yXS5sSjxkIwGz590d7u5JbbDlpbxQ01
G4y1U4KD+thKECGZp4sP7EnvtTlIOzzQMJwHUCTg73Mu8+Ib1ktRVHCO2qRmpUbcrc4zWr5vWknm
bSJ3b2GvU1n+XVTyXiT1z2UVehKkX8KkclPLP//Fb4d5EELw1DHQLtCSrvJssoNNRs+bJRWNX7xy
i8H74JqmWOQ+73QsviccT+LYtoRwcX++v2rTOn6XZ0yfu8FeupkwP5hDCRYvbBeqa6Bu6/5pXIKG
C+DHR8QQXnJg6M+JD6jD3G2jyRFvUwbbkwNULDi8uu1YvSrZKePoGHTMEXH6CahFxs3U0JWyk595
mk04zQaIAGDoUVqeJ2Sw31y/ZATUK8c32Zn9Ij+orCzuE9oaxroGD30zmFX/7HHK1QvmNbfuoQ+b
yIBEX3WHqM+Hftslepq2qca0sjE7AJKrhINR/YauclGQGFXKKspHR6sMAueTH/dMUBE7G0cRTKnB
VEmTsOE6w3xUVuE8jFaS8WlxVnjTo2avi0aPHiyl1c4yKC7XdWij7k9CKKmE0ORBSw8OQyVETWFC
pI0FzmDYxtPRyQRntlEpuh+IfKqTmTo1cxPO16/oDOtiU6nS+JGj7aTWGEfX3TOxij87WSHVHn6l
R+QMjsBvmTfGmBGbsSflcxhbsU2GEWFADT9401V0ojlolohs4VamxlokVl8fs7xb6Px+SuPYdxsy
YLEK8YfMmlCeEWJhCFeEGKwNfKaG8xi06D2YcARzJaSzfJs4XQ/7REcZbQE44CzfyGYUBJ++Odlm
JvxdPU7zsfInMf7H8Pn/Wl76v2eO+f9IhGqzCvyvfTHrKM7eaVCXf/0/GlTDcf6rbYLFYOi6QAL+
u/6U1hykL9ZkSh8kR7Q+/of+dAmU4p+g4HJZ9RzJv/o/TDGGgjhmOigGTRBiuN/FvyLbLUvZ/1x0
HNY35K+eQxmDIFRa/+QS/rLUWW5mJYY5zmdMkQuT3iud7L5rvCx4lkVems9RSOnzy535kyD0PTnB
QaxnmwvTDykohlNnuVW/rq+srmFO2op3cle34erh9erm8T79QBj4XhX4+zUuhK7+hADNUal3Slef
vjyFq6tg9YG7/UK/+fslLhzBE2L+eva5RLu9/3T9dJds7ub1Z7H66Kdc+J5/v9CFR5eTfDbBG/NO
Z8yrm6dow4/JN8UH0uB/0uN/fRcuHou6EFIGkj5yUvJYSJvcAAVf5iDFHDFNqRjJNevAyhFyHHz3
0QSnJvKBNjwx4zQhFg6WZZ9SaLx91X+wM37wJNWFQNdmpvyf2zzvbm/99f6G3I3/y0tcbL31JBTc
L355vvoSrZ+61Y1cfXR7+dJ//dJ443G5sbtLqhmU6JdJolXIOTan9bnHEKq3RhpEG2RH8JpCw737
+wf2vmwCFMCl2GotAulMVpHf+DlGIEdSSrq9oYLyKVTeqZjH5KCNMD1pH91cl9big+/tYiGxJapy
4QIIknj/WE4uRN4paQczTsz8ULeMTmehmdVhVNnk2DNOxF7F/9mGQDb9OQnPuryfywUXOyFv7SIt
X1bWXxcRTg21pBHMBcHCriTusC1ISweCF2T+vtL1Jk3rYN8l6F/wt5ItqhrUGCbppmyY9S5MO/21
qsiqWXcmg0N0+EQAxDEJZtR/Mz6sIHkwnNxbtSr3r2EVOyvCHMpD2FTevhqHbhu3g3u0fTM/G0kK
6xm66YbtHS8t9p/15IoIlRVKnMnNs201IB74+3N+XzGyZCPOxjUA+1QJ6SEhf38Lyi4nwQFz686q
UDX5WZbtGF8N//Yqyl3cEY6iLgU/sVgofr3RmJqsIBUzkd1OLtdaBcOuMfrmg6v89jh9KmIXzAU4
EoFV4+IrnxsjlRj6kO12CLVhzBunrFb6EZG8efj7bfvDpUxwbRS0C4TTUxe3DdVX7mKetncTgupN
ypWfp5w4Iw7c/cO/vxT2VWvxPbD9q4uvoswneqlYYncztqqti51wQ5COuYvgHH+wfP/2MvgYUthW
MTE4DFLkxQ1EUj5XAfzFHU4DjtJeBTMBdfIHn/nl0oJ91hdYqiDU8Obxqb9/GYK2j/GQ+f3Bpan2
s6hMYuubzI5/ZoHPsja3bvXot4OffbBCLy/ZL3sTeCUuiBZLcTDi5G1d/DohIwGncQj2jN5Lm8FF
1nzKFHOTHdq++LVTbvM5ptaqV5nZyo/2h8vFjdWNUgz0ire4Zzxx8cbkuYyqwW6zg5kKUu8gJSBW
GOEF6rXbpOJBDn5o/ss7TecJjaQlqAB9a3FivL/TXk7HvSuIERqQ2R1YdcNPlaPzddu41nn2CNYm
GLX74NO4fIlsACtsGvwfCwu2j4vHq3JgAfifSPMoUK1HdDqu6zKKPwBJXX6A/1zFp4rldI/xybn4
KkzHDCc+wPJQd21+NvNggWQpwJ8tOuq/f4B/+EEYy3l5FhgYTYSLuxji1JhG6CQHp/HnjXZNY+Uy
odj+/Sp/+EG4y7GS0bFwFszu+2eVlBhl56ioDrogtWPjt3MW70LfjuSmrlmHPgi0//1y7OnYlWhQ
2JwbFrvbryty75UB3eZuJDoYWyaG9ujskZKHbkBnHwQV/37/wAAqjiF8eg5GuItfNvdGV0bKIeIP
jygGSVLrBJDOD0rpP10FqKDFgcZW4Gzk+x9keL5ghtNOBzOfjB0tBcTWdfH294f0h4ssXR0IURYW
e+cSh4drk1mxkehDVSKfSmDbFlhYo/7n3y/z21rB3aJvhauM8oSz3cUdK71xrDmC64PBO3nr9nVw
hSK+vqZrjuBsGqdvf7/eRXnMW+DiVVZUAOzTsBIuPyaVVSFUmvHgEOt37+AE25pWis0uJ5IUU21K
F4K+nZcEzhGTUfnBo/vDu+jihLBAI4EpBYT1/tGlrJduJEnJa1VsbIMqpnWlIwGotnaG57//1D88
QZdXnk+MJRHm3uU5aBJ5VgymPgBAwHk+kXeHeljAqPn7df70m8DkAqSgy+uoS+tbULVWklj+dBgn
u/jKHXXbg1e0sbkvuVh5/PvVLkCClHC8jrDccbmwq0LQunhj2rjvYpcQp8MQanwnTMxr704YYflS
hIZxM8/Avz4nue896cDzHuC2W96W4DWNLarP/OSD1fmCk7H8PUxgmXgIx5fo8v/xc/7SEwhHB+IN
stZDyH0YsKONg48ZvHCznZyRBWzqblLtNpYUvRuWd2Hu0sgZqrWdyMpFbDp26C2Vi2w0Z3KSbfCM
Gy9mGE93ciwIl/37/fvtA+DPddmgoZCxS/92+0ZclD1xkdMhcU33exEYDN4jJCvrqJHqrGUIvSf3
2uve1e5Wonb/YDW+LImW24V11+SN4ek5lwc7t+vpo+b1dJgsbDqyIMDC1EO8J/66+RQs6UIFv/2D
l+a3V5SL0rlZ0rgZHbDYvP/smO91oyQ08BDTi/yS+kMG8DdtycUdTBDnH+yif7waJlmaiz79+EvE
HlqlsRkcNR2KIR6OBDojCQhbpCsykuKD1+9Pt/Mf6ivFAaiVy7qHzz7QfcfHl3UIwXuOXCzTU9wf
Ft0LIywYe3RjGTX//S268Lv+561nZTHZv5ki4g1/f0cjk7Aw2uXTYS47fHNzlPV72VnBnRV7GgK3
KA4ZSlpAH+mrCHV1a4/ONiysFBc1TCzCEONrk2MLSogs7OQHhdlvuwrPmzLQ8xwlaJxd3hUCG4xM
i0QcJrtTC2Rlesr6kOAvo+uasyXQgv39fvzpMQC7c2HQLZZx9+J2BG6CTknngra/k2HoLVDhwgZ7
ruw63DKNt/clsI7z/8FFWQhpbtrY4p2Li4oMwJaK5HyoCb5xVkViN1s1yPqR6XL0EFlMjVdJVVru
Bw//D+83zQtcwUuNT5P2ovM11gQ4AAUTB1xYlb1OI781tlkweN8dHu7rv/6RGJYpdBxmPFQKFxs2
BLogw/gyHaJUGLxFXYaZKXb6G436fsvfgf+w6tt/W8gt+xgVI5ZzZaKcvtg7ncEqM6tx5oOgL0oY
qmnXcP504obbv/+83zbpfy7EarzcSI8t9P13hP/BsiDizoc8YfjPgSo9ZKPoP3hif7qKw3fKj4Jp
CI3h/VVEHbij2ZWkZc9NOaAx0AXkd1fl+QcXuuzyLrshmgDaafChIQVcfnmFk/lGgPr6UDcCYCoh
lH29AVwU4lsNl9tn0gd+arvQ9jZ67mIM841sF4NDQ55kpzOBoa1SyE1jL1bNB3/en+4DFfoyNKTS
4pN5fx8CH8NXnFcYYwiehCCTpKrdOXY0f9Re+NMn8uuFLh4rZ9UsQO5kMiEeMa+jMDQEAdp19mA2
ON8++Fm/HfdZ4my2a0ItOLbR3nr/s+qaMFudFqw+huFipLQMgnw7eSQBIX/M1X/j7LyW5MaVdf1C
mxH05rYsq9Vq2Za7YcxIGnoL+qc/H3ROxOlicRejFTOzLkYrBgUwASQyfyOcd3FD29rLDQzf78fv
SjphWjqKsLpBkgke5HroCVn9CYVLTlqQpZ+xA2jVPeDi8SP3ApDJrPXUx1DBXRA5p2o/9VmVbPyC
lW/K8465owXKO2X5UHF0VIM8W6i+jTFYuStUIbAE60TlPd6f6spARDbvT97iaEgv68QFYoWA9VvH
V0Ms6CDQjwcxtfnrry5eKGRI3K2q7PpcL6iA19R6Y+D4AGRtavf5MHoHTExyWORAOfZiDsxv9ye2
EqwIuptSa46YtZe1YT0to6qOMscvsek9NKEjjsaEITJPwGDj/bNyMaPTTPiTKfMmX96TZEauhr61
SRm6bX/kaVi8N7xAkbzNvCp2Df7n3Ubut+wHySPJ49Ggo0yDxRWq+9crapVNNaFzbPq5jk/OSUyz
Pu3gv6fvIe7iwIhV5Ef0q7r/zNaA6WjPsfahBHVeHu4vs/ZHouSqLMcv4YlLnEqFFwL2+pdQhLdy
dU5s/EE6D4YREqjNqQXH/QGhTNMGwd0Yxdm1qjY5I16CyUw66tZPWNce9sYpplrsoKK3QBOhsYcP
cV0eBDdICWlIx+6nzZrIPfaJ0X4pirjp9jGs/RhymZlkexWvt09wIrKvmhLnT2o0ivqbFN00IKFo
47vcdoZq7woEug49hS37DC83qE5KlmCVN+mKObyJ0hpE1mw2JozcfnKSveXm2q+m6dv/SEDr8jHS
LUXss0FPv9RKlKNUmbeOc4QOWn60uh4xvwRXP7r8Qjj9sdRb8ye88GHaA6Rr8x1OdCzJMCnetw5x
wHGPLkGK6bLVK+5pZGcM4JsSfGDQjQ7e0R/qy4+JAY714Bi9N4McskrrZCQ1QhQmj0Btl0u5v+Nc
mOMPDVGw9l0Sd81bUNUGTNTIan6AnYNWm1Hr+kcEpepeIEAM0wGts+kLOiDd56qVOiKGmLXPBr6M
v6dGN3+6ojXrs+iN4YMNpgwQ2QjmdjcHuoceTsrLjjR8tIwPmWZj9dlj+v2hiVWYABO0m/etqDAV
0Iow+BkV7eiAXwmqp1YNesdnTv1ziUJn8M4GboinIiSl+piVTf7UFVoFxJV61rhvjAGlkQFn0B8D
UmfG2RBu9jwO6Nscg3rofplqP4V+JyGLWNACJQEdpVo/8XMamE9d4dgZ5S3+Ms484iqOmAgtEdvs
0KYDNYSTichDtz7FBa/SD+o8YJOJybmmU08e0S91M0MNLkqeTP2+hWSvw8LrU2yhgL75ADRK9Tzq
HrDpUsez/RCiXofgbJ8aP0srtEAAagCWIDU3ff7gKlX2z5ijoEYKiXE7qu6IUmh6g6U44ozGqUHJ
8N/QVct/TaPNtRM4rUyFgqAqxbGcXOUbcn62OIDxbj5UpBFkEcDj/ZQ4C4+u2g7qzoJILIgQENSH
IRtziDJckv/9T5+OA+7gNT41Cpohp3Ki+rkLpxjC2v0TYOWexrEPlIzDS9SlNHO9/xOj8vA1EqZv
DkaDq6ea1ekxHcfoWxOCVtqFVlPgT2yE5LTAabee/isXmIeUFRJFAChgTCxS6RycfjEAPPZbjsmn
ho7FIc824WDyOF0ecpxxzI/nIW2cxSSx12xRlct1XxdAESdk/TJuflft8hkb1xS59c7InH8jZ8L2
8f76rt0uXM/0xQwaudyi1+uL5kUoUwXdnzIQcCCvremMIeD80QKMdh6F/f3+eLdThcVJJ5G6D6/N
P750LyvLeGIV0EoHC4mbHA5uhN5xvPeQ0ezeKOls2TvEJubxFKFZs1VjuA0lBzUsRqaGSL9seWfT
dNIQLRqTC3o5iXcsW8f4F+Vo8Ke1OsDGyEun6I4dbhADMr+YjW68PVfKcBRupQY6jxbeZsuHSztF
KFXaSX5BUjQK/d6G4LQv4qKs8Zwnzz62POnwOFNiJEnoA1TKqTcbAx0dobbPpgrpa2N33aYxtPKo
aYEWIAUmDK6/fqrEtYHienqpYTq6O080HgRxzXrom9j95/6Xv400xpLum7TZMItxF+/DKrTqosS9
6VK4BpA6I06PrqZ3byOQpyfL7aONud1GmrSmoa2AYBfP7qUoXN8jNxtnM3a2cZKeQQS5O9ua87c4
xGnnWKBGBMZabCQsKwsqC4SOA8CSSFs+vQ11BJthGZ7PyZ09cZHDfZ5gKoao1GzM7/ZochyHA4OY
AGB40zhpwsh2Wkt4fmlV+kkxu/ShBZt7evVXg7jBrqFcSyd7mX9pAbJYIG4A5YAT5QoJFIgzQ39E
mXNgl2rRRhVB12/OQjJ5+mn0BtkqVOOvQzJB6WIYebVRG9bLjNIXCmp76hlG/WYcajCgCNbYlwFq
EpxqLQgCFHe06B1MOweFGRO2ljuMtBaToFE+B5ODB5ImUFl5m+hmYe0CI0b7V1RW+yFR2z54cqRt
chtM3vMckgptLN9KPAAE4LVH6w7F6mU3O550UksLt/hR1UekQbWgjo4GaGSw2qGFkcD9r7U6nIQ4
cGnZspR3vXiKcL0KxkjgVzXcZzRe8fA+UjVuPptZXm4p+K1EIIAjDiJN19CvXbYV6kmDdxRpgd/m
gvQy7G0sDPNmA2u0PorJVSGh0txV13PyGkbIsinwMR0CqK2kRtI9q6OtuRsDrdwPaJ5huORyT8gD
8Xqg1DH72jarwJ+d2JkPpMu6xMaLfSO63ALBjzJS5Y7RYzxhLLDxJF/7crIcwPOVsMcw43rwjHox
klF64EN3jz+TEbX6tzQximddaczq8+vDhNIgTyvesADGFsWPULghEkq9groiso59nXgJgii1euk1
L97YASvHPoFPfRdgBVnGDexmnIvU1CYFEWYvP2R9C8M+1AcMFKZ/J7bHxqm4curTrAD3SSWNhu+y
nWypLeyMXFN8WuPRO12t4SjOdvYoUoxhi6pXLpBO7Y3IkR/nOn8Dp0JJn+udcg4Gddcfr4WzMnJ3
K75e5Tau5LkaoSFea8LCKgORrYON0CV+knEx/KPA1DrrQkzmRnqxNnP6fHSK+Afk1uKlnBajnVt2
p/gULnPNj8oAYBjCksNwMrJ+UhEHCkOBxtLUfLofTms71AFn/H+rSWBnrqfPVoROJ3LFz2r0+PJk
VvYhz9mN+a2NgmAPnVmZrlIyvR5F4IxlQSDky6ZThEslfTgDPRpPOBsDrUWs+ydBo/VNg2IxHbv3
UMgNIqbjUE2CyFftvbj/ZYbUXJsQIuj91Vvb+WwLS2ZFUvB3MVzrxUlWYTUOIkaYB1jpgvZTa++m
pP+LzUEPXfZegaURKosQcS1wqPCJAx9+H/Cwzk26D2qUmyAZcxifuwKtDhgUtbfloLWypJynKAaQ
+zpgMBYDzyWhj7ep50MZan3Ksqi0a7P9nKGos6fYukXrWVlT1pL71qFHoN/ktVZGUV0+Jv1Ms8ad
HmjJYYpcg+KjEBufbyUsabJwjP6Rcr5Ja2nlF4aW1Z5fJVb8lOlF9IA9TnJ+dZDIFIzCHNBFYn8R
/CHQgKEkk/fDNBtRG03aI1pc4W8vtIrD/aGkH8byNONu8CAUcKS5RMr1RtOROUVwIvH8xMNU1aS+
csJKJpGPbzuEMG5mqK0GBQyzDpSe6PsdDjjuV/iz4TnIFHej/rlyLWMISmsJWBw38/LZllHYyBu8
cPxSVCmNQresztip9w9o5WsIHITZMW5sMj4utHpjLdbiCJssNqXcLzetYtjhwulyxqbX0iSPAyI8
GDVhz+TAdhrHLdO81eGkYjMfmqxx+ZVjI666AoEHf0TH+BLZo4HltGkP7wfU8MKNwF3bkzAgZYvL
lSLh8se8AGEMwYyiSM9nRpfW3mnjiJ2AoRvSSnvaCRg+G+OtFJXJTOkMUtDV+WuZC9u4PGSF1Xq+
yGYEbvJWR9qx0yOUeqZAbZSTXQYhikWuI9JzHoq+PCImAGMbWfsp29hQfx7bizubn0ItQvpNcqks
dlQymMJEbjSA4zsgYORRhKkfmjIvo3dNCVt5B/XJDY7ofvXjQUHD502fJ+Nve7K7b7i4lJhtdhlC
L7CzEimWDXv9rLad8zBRVh92XTDUwfH+zlz7YjK7+FOal53J6y9WBHE4qjOKUV7SNL9Rroi/q2la
fgcvl02HIuktfSP+b/ceTzE65WTFHk/a5VGAW0mANmeOF4oJq/Vsil77HlhBrR4ApmV4RlRxk+IF
U5mfZgHHfiNkbs9WeMW0yKRQvnznLq4N9PJSDyazS15lNB4y7nbinOC9gge6v7LrA8Hc47zjKbME
/0Ygf7s2dB2/DkP3rCDceulac9yYzu32ZjrwsACsUWwh5q6/n8jCxk6xHfdrCNAnbe7xfsAS6AQu
8f9x6P5X8sLqhHgCQX4Cjgjw8XqoCF+QCJyy42cBIBoPfgAC4X23v79sqxMijaBwSFWHrOx6FEC2
6iwmG347QlMoYWj1vulV4+IoeNf8xVA8pSlGahKQtAgFFDQwtKkGSv0cFXsXpd1j5UXjfp7K1xko
S5wOn8kFCUPLkutvGfRFToKNxrzjzxEiH4CFAGIP4uxiCrRxtd1uaImwclTILMA/qAher19sgTKc
MUsD2FW2l1gr3JOap1iYeYUO18mwXn2AMCceRwBgsSEAzX89XhAZeiHdX318CNWHUg2wBMpmcSwM
0e81e9g68lfmR7QbbCoXc1bgo9fjFakUfkxajg8nUd93tLo/8G6rxWOQ99ZPNSgTfeMlthKRcCAA
bwLYkyylxRYLkUJJESFz/QgdQajpCMvRwUfLskI35dURSbtSJgekmgi3LSbntGULfsxw/bmY3YfI
asWBFtB4KJCN2RhqZTdTNWQjyxRIpoDX65h6tYF9ALMyeqq0bSPSw9goW27ea1/rxSh/7u8XCYGh
JeB4J+H6bA3Al54+0fOb+s+TG7f+mNv2X0QjQU9FHAK8THquZzWQvqFW0fCtSjwccQPzPkz2OKFm
URYn00zU19dYXMor8Ds8AoNy0iL8Fbd3qPGVru/0QXh0hNedbAB5dLnGLTaJ/CLX2QVFYLivso1O
FdhbDNVZiSAhKFjLRtX3LeqRh9QkItN8xm55MFS/cuk+1zAVDlbS6L/ux+ZKDi/937k66ZyjyL2M
GIwN0siwWdvBSczKj7Uw/e3Vc4f0S+w62T7XbVG+n2qMLc9uoztoeYyG+IS4snioKJFJTnmU5Btx
vJJOcBaA8ITnAqZqmXMVzZR0zWg41J2sqcJardTeIr3t/NN1tRgwhdQ9sXONvvtPqy1awPcXZW0X
0eWC6EKJDSbhIt6QWNfs2iPhtRH7PYwYu+E5pymX+6OsnUAEF/ba8HjAhyzOdNThzTFWaDs4aT09
NV2RwNef3IM7Vj/vj7SSUEtyNjfVH8YS74XrDdSypWYKPAjkjHr/bigAa+w1+hyo5xaZ/R3J3KTc
oX40XJDIt589baDb2yKmf/93rKwrFEnXlT09HhQ3WRo6shBsJs8vvCh96tKq3/VT8WpoPsoV6L8a
dKswWuJFeD3ZxjZRSGs0zw+KBNlDWR0BhT25bbaRachVW2xdCUyHYkGXQZabrgeKcilQ1IaBD8mg
RJVDYGp4aLIm/ZJlgR0/oKBQvzU0rGA34nPl/NV53TM7eJy3nY+pofNeoFXh2xm29y2r/TA6UYhk
a4OB7OTa5/vfbTV+JN4QaB+rSt/5eqZOqZMjphpVEtPov2MyXL1FEsqlR0LvIBqC8WghSXaA7uqd
RZrkp0Frt4JnbdK0D4gf5AFMfVk6HU1E5QVWDn7XWOn3MSmFd7adPEEdrjBM48i/mNONi2dli5KC
I5dAw517dXnxUPYYjNzjonNbp9s3KFztECCpTkkzlX8xFGNRupHHMFny9RIbmAcgmR1xxwFkeM5i
z/yNuchs7ZDOD7cMxFeOV7Cq/38wuVFfXOCqOoyFNfGKQb9QNfcKWfj3bs7EZQQ+hujvHGrvAXug
E1SCEB79++G0dgzw3JCNfZMPujyNdHqPJlKpri9lYJ5iU4rCa+Sx90dZ+3a8oeRBo8uijPzzl3NM
ySeqDvFUZ7Kao4k1/H6cbPMY1VWwcRCsTYhKKS1kgKK3rBkzCucZrwfXD7qkvqTBjKZZYZR/MQoQ
TPm6lo3cG1AACjYIDaa2H2V5dJ7TvDzM6PdtxOEK5cZFl4tjRYcBRzNmEYgUsMdqxiPRx5aogmun
iY+TgUANG5yanpnaKFxP0bnSUUkTFZYIClS3R8BjNC3NTkGFGe1kx6mbpzxB9C7AvmHjy66du9QJ
6fvy8kJ7ZPELg16mihG0Vw+rIgSl0TXTDke1wL961Cx3Y9lXD7+Xwy02C1zKPFbD0ParvtdwOzeN
X2zVPj91ZTPY+7wxUz+povIzRAGzegA805voRM/1FixkLaJhF3GYySYxWdF1RJcIJqL/1du+MiTt
Ny9CWxr8VvgutbB9ub951iIawUyofJS+SIEXS8yXj2wEzhxonXhwgyqZD2EE5vH+KGtHOoV+bJX5
lM5Nmg2Meohdjhk/iibnEglXPxiAtShzlMX72uyjjX7NSuAYBICDVgNqbTcFYkhvVVt5gU1aP3dv
gh45hmbOlSdWYNwjwFSAXxV/cbDT+jZIrSnpUCNbtFD11AtCzCVs32iR1EyLSj9I5XNf71DwfvV6
wkEAOCN7J2zeZaRGc4+cRsRXiysP1T8zPvRVGZ4jV6R7SHzt4f54KwF5NZ788xdHbKZ2c9InieOH
NmqQDdZHT04pRl4IdbJxZ6wORTfDoHbEWi5jvxpR+wVva/t5hUxqCOT13VArw3NpBxuTWglKOP3g
B2guSWDJIvQ9wxA1wK7wgnkwbg7xUB8bhGbfzIO01wZ+vZFcyV27yCLRipOsS+QfJJ30ehH7OFeM
2WjDCxLg+Nu2QV88J4Wm4SZfGsMP1x697Cj1IxDiTlAEbdM+udz/jiu7ndIG6Ax6UyS0y+pcG40q
968bXrpKICVb8fjjDqo3dvtK0sHRBRsZgRCJBVlEC3rCcVbXRkiS0VaP6IT0bzHzdd46jW0/hpgR
eAdWCL0xp/XCj/dnuBQUkqU62SwhXycjoCQnv/qLUEV8NsyVsYgukYOhIZkAuGu6QehwPnZiAGKM
6w31wbHiNYlajIiCByvr6XT2Sl6VBywTzXMz2uZ8knoP8652E6c7D4rrpgfLrRqUGDSJVHYGs96i
EKwtnAWnhrWT/yzrRx0ocqOyPIARlHEj9I8U5xR0UfQ+i+f2wVMBK7kpam/OlLvH++u2tu24BOg0
SWDXTTcxQJg5c9tR8dUcoy8PHfxzkFvjIS3HYSMI1/YBICGpxEAWdfvGYNOpeTHHl6KLUu9cg/iY
UUqvsvaHHRj6D7c3tO+jYoJAiSPTfUylROYGf3ZtuqiQ6fI9R7Nn2ekyMq9tzLiLLq42xohYNsFx
csKfYormjVNm5SoyqRpTfJRNbmRmruMxSZNQNacYYA3GJfYuQtvW28edghNMlAOO3PVIMA64sQy4
It3/pisHHPUeHlBUN+jWLA8cfaAuavRC8Q3q193bHEcq/Cv6kjc/thfWR2FG6JveH3NlYU0OVQlp
leyMZa0DXX+98pJU8cFIP2dYET6rWf6ct26/8QXX1pXVJAEES4QUgPzzF/sc3fAOKfMy8LOsGTGb
wHglmuFyPtSD0zcYO7peAWqizLfe5GszhM3IM4DPSedhcW1MqtZ2WPHQfM7ayD2klYIXAFw+hBKd
sZk3UuCVIwGsIF8P5z8pdLWoHTmdknGV0G5uRrSuz17rQEd1J6QgfbQymxJlL9f+HTlZ+KlQQjFt
hNDq8FS0VfkuhpK4iN5U6SO2qxsA0NCVZw0x6/IQOgKXSUGaMT52MHlL38RMvbnU89ArX+6H08pZ
IRVwqN7Tc2cPLaaPzFGpTU0SXZK8d/pf8Cna6KEk/vrDrA8QHyrXSfBZcFL0uDqQ/9VO80T1F4V9
CfeH2WWrNOqWmxggXD2lFXAmZRThm8ztkp2L7OWudcJ8YwOtcMJd06UhLCkORPbyOVsWLpLYiqP4
2AAr4VtkkEP1hHxJVFBDM8xL6ZQVBMROEWgjRDbmYV+9PEzGvaqHmXOq+7xJzg58yQdrVJTuzaAo
09PY0d/ZCM21jcCX4Wjjwr19pVj5UKleEyqgqYfOQoQvDX8ofd+Y+wAPlC2u/NphRhDSeuYw5WMs
tl2eBmhopQAUo8LmYWTVpYVTYzQbl9Cown9i9s90uh98K9kSNyJgcZ23JzWhxRFDjoPeAVIfF3PS
8pOonPI0D7Z+vD+KLn/5Ii8kUbExJwLwJcvg1ydZ6mIpUroWGQsK3PmvGlfc+I2wNMTbG31Ox11s
6CGy3q1XjOdOdWblUnYDNnsB4K3kEupGlnytTVzHdlNjNMOboOi7p2iIsdlojb6y9tOcOPhgwfee
HnTM+5qPMa91+7dCFtbuhrzC3meGArGl07JCb4DhyaYBpUs3+Gb7DqY2pgBc44uCZZB30ewZn0BF
Ql129TR5IbZoKpLWeoCiCrYfghXOLVPoJ8NQsqfKw9N745G/9k2pFbGXkUblmSaD+sW1gUC6UAfD
ji+aE2CAWtsVnqzA+e5/05WtQV4DPhnMOr2sZeGirnW0um03vuSOlTyopMPv03auzk5caN/vD7U6
IeAN/G1zYCyvozlPGsxyWWI9DMfzCPBir0E/3Fi2ldtW/rfZ5tBlyBAXMZqpdapStYwvbQeuG2Nd
9J+HBjBBWcEXq0y9fRtqUXX+m7mxiOho8f5cvgWzuTcwlWED6qEW5jsUnJXkUNZutrGGK7cc5BvJ
LUB1AkqD/PMXQRFgIFjaYZZc0jDiScQcKVLGjm7gQpUWwXj20EOvnqj698+oriSvB0Tz3mGCeJM5
yE4tD5qwnqvRTNFrMRFSP+L9ZGKGUVdPRaMGftG2kX9/XVfOUqaK1hAkEYojy1sdzYewopIaYbvU
JqcZWLBvzhUmIVM0fVXHZEs4YWU86plIDgMyoLG7POFAdTmQEOrwkqeiOmZRYuEVg7w0yk2jr9bF
X9xM6ApD53XBl9629RxjQOg3qMLL1DfgQdoMX2qO8hP00S1yyspOZyhuQBOAAdp1i2uJozsZojoN
L8KOPYBytv6mVivtghl1c7n/1VaHolxLqEogyjIJQU0Vm0Gd12E/wDadE5G9CerQfVAwUNyg3Kxs
dzQ3qQlK3UGasoubDyeOfOi7NLpgyzoVb3oRGPhY8iDERAfDu3w3RUkSfLPQYI++3p/lCgqPLhu4
Mpqy5Hw3walZaa1bdKcv5YzW0xkQCUTO0fXKXyJq9TfpSOJ56uY6MA40zSeEgMG+YXtnx1GG81SH
NbNiVObXXkgOdt11zmNn8y+OtpXET6FqmdGX+z957cMAsdekgr4ECi1iIIWbBKql9/wBc4t9CHHP
pwqUPfDy2ZIWXKtRU+BAJ0u28G/ZQ4oJHIKmridhzPpT3NQmiXAp/bnDcp9j0noccjEe6yCOD3WD
a3jdxlviyCvHJeondM1J/bgRlseVELh7JGoj+65V/19Zjv0DGhnmIUDMdD/hM/3RtfLfQVL3G7Gx
ctfx2qM+AWaUJ9+yrTxHeMLEIw3ftA/wSsEW/b0zDluqI2tICTIWj32G3PktZQrvw84YVRh7pNuY
BVRCwYphitsuOum50XwHBpN8bXOl/2q1Pf8HM4kK3ppRWZYnZY5S++y0sxdtZKMrhyhFOyjoGno6
rL98Kr24pDItw9vOI7ZE06RvY1xx/rO9cEYSCTefagqqb/ejeuUrA0NjofnC6Dnf4AUHfHNsm14X
Pj/ZzsM+UIvfRY39tg7tr41m/FMWwFXuj7ly7kjiqcM9DCb45rUr8CAqmhRbzDk0yu8iyKe96iIk
GI4OZdq5+qWmtrlx1q3sXrYuDws2rqTkLdbVNvKoJfWFbOEl36k0tXuB8BSCOnNzuD87+V9aJPqk
ghLMTXObVsEiibIby0Yo2qSxHZs9xkKtjuySsJNq3NU1uw2jBfwqDmWk1f+GzSyCvZc3yuvhcOTh
rC6flPbZ8rAqm0zp45qCglYper5zUtV+Eo4VQAyy27p8fSJM85mXDWPC9VomwpYYgbSaFEuGuMtA
opThl8aKkn1s9PXfTOzFUPLweLE/+hgryDHvAz8WSXGuO+W7gbf3acKK/C92IgUdyHKIH8FxXNyO
OdoQehJ0cGbwpr1UeqQ+zg2HgzuV7d4dhXm+HzdrEQqZkrPIkzDXZbpWYYIIdbgOfENNEcFD4Fnt
jrpo89+GNutbCM21PcjbSMq80OO+6Z3FhVqrosWcPrEtPEHbMc6TJw+sSHrQJ8yKd1qi4wKN+ES8
1ZJemyhpOOBkDnnZjrz+hJ4x2viVKmx/N+mP0kfiqShzTCxLsz6+fk2p4NFWdgB53WCylDG2JzeC
94Rl3nzq6LPuhRmqvta5WxXgtVmBD6ZCAi4UtNJi27dRr1YA1B0/xVrvfa5qIXtvcvb9XNVbDI61
I4bEibagbLfeZNqD4xXprNIYrMzOeV+jmHDpAlP9ADQf0QCtHcRbnlniArF0+D7Qmtl6X6/dGmAp
LSl8LJO4RS4UmqkyDzn+ZmUUBOoFh6+iO82UTX6rWRj8V6NpLQ7hkBlfyRayLTzf2lJ7f3QrKOzz
C5YBRA+PtoPn+E4+5e/a3B5PlStwBQBD/vX1AUT5ERgPHEcQuPKnvDhunLKOYouGr192PT7yiYFV
Xx+nD6rQ/wKjDZeS+j0D8U2XR7ahT7ytFIbCenx+rGwDpRhAbvuoTjDrS5utgF0JIhZPgmnAgd02
R0ILz694dl1fon+x/jas+bkGxYihJ36J3yfMBGkC40mEzIxbPky6iH/fX9yVRA9QAlcyp6xkPi22
zBS2zWyUAIf0ynL2Dd6chx79/OP9UVaihV4hfUoQFtCdlu02w0UGUY+Aa3ej65yG2oxgEejYfuJi
vJHY/ElNF3c/aTvaYNAHVqQnohy/OKvzPL/v1BTLsyFOcfNr6W38i2jY4H3VqizAC6LrsuY3vs/W
4zya8ZNWBUb1ZTYR4zmafeUMTwN6ReNpaOsp+6IMvdNc0nZyNGlYF+YYakf5p7Ki77KDEDQ/2b3o
lP00NOn82OOU+IkGcNscFaTDu/M8BdMvL6nQ2YgDoRsnHZP3QwcmtNgPUxvFlzLDQkCWnTWknKAY
Rw8TRsmNl3nfNGeYxg8I82FWruMLrPlFLLJP2izwrBCQxvuDLrzyP2F2GSDnSlTtPskLHY07O27/
UcpaD1BJ6wgltxbRRzt1p3FX2alZXLK2r3v6DCaGnFXh4Zahdglu4wjDYBCo5ZU1Y73rmk+JNyXp
VzTyDHUjNlaybbh9PLbZBQTgcntPTT8nndxzVLWU/TAk1UUxEoSwCmu+9Hphvz5RYjwJdELU6FYl
JCYFDSys8ogM1flQ4u/x0FYAr3rV29hba1HPGQiFCl4L6gbyz18cXG2PwgtKs+Elssy0PDldEYZ7
LQ1dcdKxV9xCIK6kE9x80r4B2hbN1uVWrgE78HZW/A5g0InrMfxs4fi9S5BvPiTY1h6oHA8b2211
jvxXpZgs2Kblzq7tphbgEelC9oO48PGCJzS07HcQndvj/UNk7bCEf45ALppQNOoWF55wRnMaRENf
AsAKHniOHlK0sJoY00OlSdyDkU2luY8z1XyAboUYWxI5Ru3f/xVrEwZ3JFuuSK3e3PtQ03OIElQL
q2gIn0HLFntzbtwvuaKLjUj9c4kujzKilNo5iFmwyYsZ53HjGC3q2n5DIjh96ryi/EE/1Kl2VRab
0SnL5mE6dXpQZG/mWEkew5YGGiamqf0tRY//Kc8qTO6NzFKKA6JpNt1bC0QTFCTFTD7Eoe0Ve/y6
nFh6+DbPdVak7n4QrYr6WJsqOVaEU/wP2I3kC6lqoZwgY2sP+Bxl0W5A4ORNEwbxX7DNpNi8J60q
gGUu43ikJoe3sK6gepM/p6nhnasJa9ZMHY2Nb7ly+UkNDsZBapsrWO6oqw2a6B6CDeyYtM1Qt885
e8sq3viMa5UkSs20GmnMcBosn2ZlVZlek5t8xtgcH+vSkNbdUsvb01jipDDNfyu4+MfRTr8NfRQj
WKT9vh+1K4csP4EqEqDdFbUYraOQWXgK2xQ1AF8x02zAi7majwCFtJOWFuEGaGBlm3DsUeDnsjcl
+vp6acVsp0MmUB5JgbfviqDP9qanxOcO7/WNx/7qVyQH5tj7Uydb7JJ6xjfS6gzFtzD88VH3mvzB
a6wNoOPaKDysJaBLqqoui0JxUeMSMwSKL0JzwqYFYLzeguG9/51WY0WC5BBSpaR+8yYs8R91x4kC
vho0zsWDEusXo2G+620q35Y3zv/Rs1btndl79qORW3N0AAFmf7j/M1auEgRVXMTwONGpYSyuktEb
ctyFYsr66Rj5EyzTfd81yZHUFOVnb+zOtA235P7WBpVYJeAHYMthY1yHTE1nKjfDgS53FKK9rirB
g6GJ4m2GiifmCUX9Ue/qdqPCsHKpoBpDgHIQSFOPxRHQiDq2xxFhkzCKqy8a4qTHsK0BKc6YdI9K
k78ZIarvo5GbUyv+hoEh8SaYYvHAua3aqGhUSW029iVNzrdFWxUHzat+4yeOviWk21dvFeoagDvA
ocPEu2l/JVqrVbouAj+aHf2zY0yRpLtOG3v/5mUqWRBAsUwJdOZvuZVeHKuTXrd1S1fD9yrhfmjw
Un7Xebo4dFnnPNW54UDCqwAlgl969UODoSGVSC1Hysnk9NdDY5cWJPg5dP7YR526m+2o/iGCeZ4w
9bWCLYr87W6V0uE8vmlJ0a6lLXE9XDi55gzJFjeYnjwaUYISW/RwSubwXe+MtX3QKgqh+7mo0gm+
YZXpu0wfCnJqy0qSDTzLyrLzQMYmXu4eKdRz/WOSpLXVMCl65l4gLZsC3M+PIavxNak795ur1p15
CoXhYPEdWTwm7p8ZK8NTUZYXDOkRt+niGO7myOixrG190hZjX7YUlnbtbItdkcb9oyhAdVZZ5jzo
Xf719SNDdJYvS+7ym2aFh2MSRZZm4AIIGjRKquyNWpj4/Zp5MZy1OXTfNE3dHYBWB5f7Q/9xS7lK
0dB7AttIwk2LiHRlEQEolOEB4lmDn8xO/5A2rZkepiLQD3ofzedRE8pjlXTGd2/qerpGsTglqhHs
alvMsofZ7FDDi352QbGl+nNzmkohKi58/gfk0I25dmlAjI4SPL9xtLe/uAUSWEU1O2c4CPPnxouM
587Mhuf7y3GTZlB8syhmwDjn4cOFfB2CFeCa0BJ651dZpapH5C0zXzhR/G7wSqU5QVY0tyzrbu5l
We8zETijYyP5/MuoR88de/Kq9z28zSFvxNNRpQx+vD+x1VHADiGGwWVxAxVrRWMWQSB6v2k661/0
/qt3lBeMvxiFNxq3EHgB2SO5Xr7azNyiiSlaNINrIdY8lljyeFudgrW50LB3VFCyyEcsYW9issxq
6ofeN1tl2lfNFOGcFm1qvMijdrEz6GdjXQWgSyOXX2SAVU2lwkZrwDcHxz13ehk2hyKwtfdJWFvx
oQIc7+0ogFhPc1yW7/H5LN0D6lfYKkwVvtuH+1/wJjRhb4AjQcWchIaOgjy+XlxKpQOH39HqWYoT
pPrOKKi6IECultHO9kpdofE9Tr/uj3mz0nJMyms4x0HzvGmytVUZ9QIAmK+Qnr7vzFY85VUwbETN
6swgy8KE4V7nQrqeGRaUloXe6kwKg2xvaWLfmHRx/ZH2rX7W4sjbovLfnPT0w9lq9NVI0siaFrs8
HNHg5qtP/pyZydEDzvboFE3yaTSiajdqoXPWtbL2wzYOX9tBlCPTS+Av7hhqyddTtWOaQaBAVF9R
6upk5kb8wZzoJdie0m4dLPK/dRW/cizuM76eBMUuH4euAVezrZTZB9psHpvAmx7bxo4+DY2Zb7Ed
bxMJBkP1Dp4RyS8ZjPzGL6JzpEOI7BzWOEOm1F+NQY/ekI+68Skfmt7b9SYaZLtWWO3PIfTM/8PZ
efVIreR//xVZcg63dofxMDAMMKQb6xw4OJSrnOOr/3/Mc8O4+5kWK61YaVlR7Yq/8A3v/DGYH4uC
iuCNGOJyx24N2q1rCvrWoGXz8nf4aV+P2J6sd2ZjqveQNfoTSDC0ov/2YBjIGpHhmyZ/wlx5Ocwo
+8opPLYsGywpwrRB+SIKjHS+lXtf+54/B9q9DsIwpdaU1npnSM1+U7Rjc5Si/GvUFc2tP0b5jTv9
Y/XwFyU+LJb1DrJxF2ZqXJ9qu/iRmOt4QH9+vhFpXTzt23D4Z22cn41Vun30H8O1K1KPGTIRd+hh
rccKw5Q4t+35PBVrE6pNA2iSFIX/hyX7Y9DdTCq1GM5qj+ud78zGGeUheZ82k3lj/10eOoMCCedu
KwizCXdXi8Bax3ZXzgEe18v7zFyaY+8VuDJDdbgx1OXWIGBHogMqJjIyF2LomlZkfWeP1p3SRHaw
MxA89tDdor5dftA2ynakqTjDMd7dWFvFEswhWv04VTeRuZRTNFlz/TEfqL6/vkKX7wCAFTYGDAKg
oxepbGGbZSJy3bpboE6HPq7Ox2Xt/GMvZX6YQON+eX28y224WWASeG+cCRhN5stt2LO7S8ju+JQE
5XjGTKz5XlUF2r1pnebHosSGOwTKqt8oxFyb0a1PgCIgq0d96eWwFRRhD50I+w4gZ3YAqTdGpUGz
vNIs/caevzaj1GI2OAXTCgTr5VCKTK7RsSm7a0rRxFk/iOe0cdeHFfeS/4KFku2Ne3E7RC/fHLBm
BE28Brw8F3LLDuK5eZ3B/pywRPsHbXivuYfsDSHBqmWFIjIeBc65bCXefFT6Y2Wb1Y/XV/XK9G79
XKIkwgki3d1LlJhTV9a5QoArwU13CDyMH0ViHH2/+GudNHoinA42LdHhZWN3WTK6VCm0eCRKszOk
OPewMjfH1z/oyiJCjeFQAFCllr7HjUIBdeTINUq00ni05hykNGpnOEAcrc/4auBo+vqAu4uFTiwP
G9olxJggfyiAvNw1HigARYepjKms+A9Oglx1b2e38rsro0CB5mUBQQLAeJ/tl+2AhWlXlvB1hHqH
BWV7WCv/Fslzd8a3bzGxzqOMY8LzvGjOeXYjRA30M7YNNYTlIIwjohb/eqOx1qG9oD0TpiAhbszg
7hj8HhVADEkdNWT6uLuIduh7A5ZFW8aTk6tP+NJ092OCaSu6w0UVhJVoNhrxkIMaR3LHei98+mn/
y2+AFc3e3DgMe+ilZtnLzKNaxqg3+x8ci4ALlysvbNKkiNx8bd9qWtCE7lLIr6Xd1s+vb6JrE0+u
QzuPZJp8c/v7P974uqT1O1ZtFdNmRuFymaxviec2IfFZH5maqd5CDuPW++tRLSj1yAfQp0eFZ7d1
16mdu2BpqniFbPaU9rp5bty5+9zps/+2qMV/ORiMr6+PeWUjs7/o2Hs0uS6rN0alyn5tRxUHVWM9
NpXWhJmml3evj3JlSwE/4AE2qdWAuN/VaVBqAiDXaCpGedf/7jdFIY5TM4n6jsgGtStppqrC1Sgt
3FBUAfImdZe0+dPrv2Kbvz/u921jg2OjtE+kTxtr39qaej8YDKes4q2Y8DWxxx+LWpxQywfz0+sj
XZvV36BDIkQu8v0rmRn1iluhrOImSfpTUKbOabVmcX59lKvfwx33+6mgtLzN+h+7NOvyrLXbVcVd
QepJC7INKyvxyFS0v4Q7/Z46nD0oKUD02dywXw7VOU5VKFzQYs+bzc+TVcIIHTTO7lvEgLcI2KxG
N06LrKgPFCId+fdHg9IMlQzwuR7l+t2dhE4MSNq8r+N1ENqhG8YlxpNxOE6VLQ/odxPxzL11I9a5
soqAkDxLp4q+6fjv5ncqqhQvr7GKp1S3TlYyVGEwT7fsGK+sIqwYeiBbHx/83O7TLIT5yfUTFWdG
aYcir+tzbZmo0GnaeHx9w+x5atsyMhYFEZukelvOl8soSmr3usZp75qsnc9WmzRdiBGOfF9OWNCd
aoDnD6nbjsthRA9HPJgw9rRju3jNhEtvoG6JBV6bYrR5MI2HHmdeyDvOMkuH1Vj4+HFWPxpz6iHD
4xd6I2e7OgzvJwgrCm8XuqbD3ImGeKeKRdO1T+kkvBgDWu3w+vTuKjO/Z5d/HkTi1ge5INs3eWm2
c9Co2BkDYYWKYqZ7sORQGKc+zaZ7e8lQmi5GrThXJhKQN1b3ykcGNukA9XAoSGzYl4sb4O+Wat3a
xrQ+rE+aU033RjCYN6by2h5Cf5mAfBOfoEy6G4ZOw0ReIts41Wz9OdDa5LFude+stUYX1cLWohrn
vGgc1/6EeWMQmWJuPjmaFDdSyCsHhx4thGl6lgbpyO5OyuehNfssbWNQIOrd6DrqC2WiBhXFdLxx
016bWjAnZKsgCfjP9lP+uGmLOl9no3CbeKCndRwV5Dn20F+2YDewEsH4pgMF6YTIb3cTQHdONDJl
EeueQr21ZKfxNVMwckZ5PvUTpfjufWom01/6Cv8emUhnwyZAAr4Ay5eKUKhoIAZSr0w/WD28b+ip
ww0i9cUs8n2Ah3hAKMYSV+4WLAnaXvmGKOCQeUOooD2GamlunfXLDboNQ7cA9qtFgrrfoLJMcyLU
JI/TseGMLxISQui0MqjfjUJOybOZ9at+P01mZ51GfcwBs0tHaUc6AKvwQwQ5CjN+/WrYy7X8nuGt
LboRcklQ9rFdUqvO9LKuiFW9WDPvlk74uNippDc6s+GOukyWuG6r1Qszvwh+WES/SQg/TC/eJFm+
NbJ6IUK9xY8znF2r+2YskJNOmMlln7q2FgpBJJHfYqpcHDImExUIMOgQRgkxdmtmD6PK8HESMSow
85vCVXk8VyXulKUMbjy3V4ciuABNjYTIxf2lBTSJZbCKGDaSuFu7zAznSnh3+Vo+v74a10barOhJ
fgGqXvBtU1kBYUv7goMm3bC32j4uk9lCWKHUjq8PtTf1+r3w0F1J47ZCFLfmy6tjRLE4xUBMxMSa
5s/Kpk8Gdc0KnjUYXQuWx6X83rAG34tCF8W9C+vWD4100L9BcmvLqGkH26K3LbThrVOPzlNf9o52
9Mrcq6LZ9NW/epLYRjh2s/W58vFiDc1SgjadUmu59TVXJ+53ZR500eXdbzYg+Wm4F7E3YVAGhrgI
G71topHGyo2I79plQQqPWDeEb87yLlTB4TJT4JaL2M4xAF6HJX8AupWeXl+ea6PwZINz2zzKKBm9
XB0AuX1Qel4Ru0XgH4oM2aMqX9zD34/CyedtBuhy6V6Ad+1KMX/IY0cuzgG7OesE7/Av7Vi2ncYN
DvZjA7turJ2X35LDV8kqvCzjSZjp+9lHldtxB/n3lzijEEcCKAelv28yL5o7KWtIGUVf2iM8JHFC
J966EWVc2Wj0QaiAbaLtRKy7a6fVgorqn+AuUM3iHb1UdCgvzr6vQrfGvOfGNriI3Ji6jU2yEVuJ
ofbvu5AZEoz9WsTAQ5a7YfQVJJISVl6ATfCX2cgQBdcL6x+9LG5lVtsOe5GUbkOTeDu/r70LtbQu
89ytoFLEVdBah9ZKGw3mk7FadzP+tW+NbJ4+K6Buv1Av9n42uvPz9b15bfxNstkhMYfhvT8BbuII
pdpAxKOS1XIi6vNb2MPl4MduIESKeWDTPnXA74YjNxZmB9bqi+pGgLWt534WEJ8FtICg4GXoXCIR
auG+IuJMH+XZmjsuYhvo1ofeKNTHTBS5ed/Y3a0S85VtZlGqJf0gkmSX7bYZgugT6rcOtqSTYy1R
4qvGCXOq32BvoTH8/QNHEslFs5WUyNv38Z3lgcZwlIqrZtLN0MAZ+0PjN+nP2VrcWyHdlRl9MZj5
8jYQdtI4TpuQsQ9CvtH8Ij2g06+HXfGsFfrXKnGqG4doV+rd7h/kAWi1oITLlbo/REPeT01Q2yJ2
UIweQ1EW06dOoTaMA3Wu+5uSkpzfvr579xzm34PS3He2Rj/FgT3SteqQ8xxxuo+l36xP6LynSI/N
yx1ad5hIu2o6jdgmH+bCNbDVrMYI/EN7JH5s/+0WdYv+cm3SeRjBpeOiBiRqV+di9+RzZ/oEFk7B
B+vjcD8Hfv0wpFlxSMibgIsLXI5fn4Qrj9h2URJWU7JF5Xb3iKHjJJSrVSLGE3196isAYI2u+f++
Psq15aUTA4VwE0hx99E7Ej04qvcEMmvmayeFM/UJRYLmYwv64IPAJv3Go3ntbHJGOJacF4767jlz
e8LzLtCYS4t687jO1dFJByxqXHlLnP/6UMTl1EF5dPZNCn12Z4wzpIjd1nRCp5n/rW1jjZbAuWWw
cnWpoL0AEqTDenEFFF2uaSWg/TgbCvWge9p0n1Bbu1FuvfKcbYqiRNEbq+xCWDnQ227wJhItTO3X
8VElXTqHc5CvzTFHlb/FhTm1zEOQzI13r7Iq+/X6Vtlre22nEt0ObgIEkYit9lnDanee162E8kL5
iDmCHNfvUg2tgVhbWzF9tYzcK7+opsLW2aeoPoW5tqA+H/aBVz0veeHah6Iu2i5ancJWR4WTpnsK
6sC45Tt2ZUH4pQHkAN6AS/4TOGNlZS1np+vIakSZyzcUN24cnWuDsI9pC9PLZJjdVh4Tm+ov6Oo4
p31/JrERobMu9Y16yJUDuuWWbGLw69RKd48ZCkJq3GRBY2dqvQ9GsuSPnTPn/yy1Xz43xOq37AKu
DbhpJVEv+N2x3L1nHohGLZNjGmtV1Rz6HC3Nfk6Xt762frNofh9f31W/Q8tdkECkTm8UpOuW4e8q
T3WCXcdUjVncy6Z6stw1s0OofJlzoOetPhpTMlZv/UR34QrS8bybhnWkvG9Py727rKZzsgbhFwe1
tdz+KQppSXABRbYc3F6OVqgvIk2ivlCzHQ2zaYAlNqwsPbpBbgmq2r5FHQaOjxYqWRhaVLWpQEB3
k+A5lbqsToFXaO19k/hWH7ZzWVgHWXgtXWvwl96pNeYq//s7koI4AQXvH/nlfkYqU9k+NFY0ZBZ7
OU4+BkqQbaxD0nfLjaGuLTZdVWJxjvVWoHoZT5T81UR5FX7AHCxxokz1qe+r8jvcRT3KhWb+L7uL
WiZCIGhG8bDvtnMCr8KWKaaukzF4h7Sy3qWGTb6JE9v9umq3pA+vnVEantT6ubw2V6qX37dKoQ+A
d/CQ1fXukFtOeqgx57lxM195acBJI0W1dagvu9M6OuRpE7janWH2OtSuxnjTybb7gCCI+Pj6cbn2
QX8OtS3oHzVLCGKoM/vIKHXY1UW2JuTZqxCj+h9GgWlAUQDIBCJKL0dx3XXOxo0xk5ZtGwrq4me6
eLc8QK88aDQNAR0i/bYxmXcXaJlnc4mPQxonnoUhiDC0I3Tw/ASt1ryXbpudU7/UD2nJnff6913b
9sFvVJ4NZwNt0JffN+i9Ce+IEzbMSx51HPlzNZZGGAg+dxqlE70+3pUIktIlZpGblgjB9G7XB9DC
yEM9JMvsRXuyO8M/Ccp/pyXFYQ4NlRLi7HILEHh10M3sga4Q/7WvUfU0W8vC8bN4MszkKKZ1jIY2
c2IkabzDWDn9XUBN9UbUeuUoIO+EGSZ6cHBUg23//rE/vc5tEk3r0LvxlfGuFm5PsusNn7UxsE6v
T+rVoeBRgc7lmeeIvxwKw0Z39EveX5Xn/mlwkzKUmkzf+c34838YiRwPCDkPsLMnNBUqkI6sUWTz
naYZIiPHQIEGWyW/SWwxb2GP98DVLc6C4EOAx9njDb7QD5jTrO5FlsVdPwwPtq+Jk4fdvRX6fup+
7CbU/I6OXFcZ2Ulnf7crq3loVilvtWf/Pz9ka35xWGgt7rZtWjdeU5WokedGYx0yoxFnjL+G02TW
WJmOgUYO2IxMhVH5EapZ3ErJ0B5fn/wrZ3W7HXijYM+RhJkvlxlWj5qcGT32TgxIqRXeT2mZHZJO
wqGw4nr/wwa2aPpR2QXIT2Xv5XBlNdlmUm1W8lt971DNQw49sc/+7cFH3xKmvHKbs5voc1FFpmC9
b2rM1YrLS1Vrd7mcpghmXnu/CF2PX5/BawdlAy9u6qzggveP4CIbd3BKyL9znXfjwQGvdbcIaF3h
2OfWt9cHu7pc5EHo72xiZ/t2VzbpblWZMA4z6FtOpPqKlUsMuiBFZRymlbzgxopdGxEKAoJbFLrs
CyOt2vZm3hY47DAR0Mn3bTkAYyjS5F2puUt/cErp6Tcu9GsLR2GEFv4GCr2AoDa1RqJWDmlc5AXH
UNoBJAH31ijXbnDCMuIKKg+XdewEbhGtPULxVmkDQAwX8+BzC2HthMp8/6anC4HvuJU559fX8MqG
2VrN6GvC+IPstIsKg4niUqZ0tqVTGPdZVuVHYU1emAAbuLF4ex+f7bJzN+DC1oqC1exuq/vHg4Hq
97oExZjHY5ZK/WzKpG8OUpXJGg2T2Wqfk8lp3JMlTZnfKdfRmihRHcgYc02AxuiF7n/U/Yw+aiqs
6k4McnwuZVe4p8JJHP1G4HBtZv78tbsbsdWWouw7ibYIwJGDvYyI1029GWKp+Zfe9v9vYsCLmai1
49a0T/zKrqB/R4+a+s86ftLntYoqRevY0rrmsRpq+9D1/XBj5beV3SVjG0mKCBJsNdn+LvlDerlt
qpaYwVNB8dRPxhK6mpFFA07ake+W2gENDPsby6MfxiGQT69vvCtHGVTOJsxArXF7Bl9uhrHK3H4q
0ix2TWWpQ9qWNE59p5fmOZ0x5ggX3Rtu5UBXwlDSA0BQBLpkJfs8XiJIBhATN4VAM/M3xlB1J2ea
RLhqpcEmosRqYAEIVDD7S+rN7yUmOCNKoudCkXz3uXNaF8IEgxlrdeI+Vp5e0/DLjMgsWu/Gwl6b
WUg3aB5uYDzaIi9n1ltcsHpy64UUyRbSN5Zxlq4wz25N5TLVm/XGSbk2q3ApyIqAH0BK2Q1YDLKw
QAgWcZaO6ZepEzWAq6Y4to6xePd5NwRVyJUZnMjeNXlj8N//+m4f41ZKoE3OB9h1X6pyBiOhq90w
s0NWDBBHNbs5lPA4snsL0ZP2mBbVSL9zTLOD1ZPy0gXJdDNsLV89alk3PaetBixWpGanHqGctk5U
p0Zy71lDL56SJO+fgtZv36LJix9qXfv1emp9p1I3TsSVhwa6KTQmbkhsFPebc26zxkaKNIubupgf
MRk10nDAgur0+sG7NkxAz4T8hIbRRZUJ2pNAgbDMYjVqy4M/IKqkbO+WCOiV2xPpWCQz2IJoKe/j
Sbdz1sGdXBnXDqyXgwUDBV1srQYhZ1MW/v76N5lXtqCPBhcAH5qnIKh2z9iIyVMttmZJYnV+ekq6
eh5DEFrmx1za0xC5Wa3SkG3am+fFXOoiRJ8zgGHdzUv5XZpOsZ74jrw8LMUy/LTQfFsjezbb8s6r
PP6BWWoo0A+Bn3Tnak3npwlqxvRo61k6fexdNxWRrfDziIYmSbV7FG0bXqxxKN/Y6aCeYDatzY2F
vDLFMPkQ0QF6R5Flv18QQpGDN1iSaFnJNUqacTpbqZ3V8VDw540waE/V3m4wPFIB/8D4gY+6H24t
VT/i7scU56PhR+hclUY0SL2VoXLKdIgys5ffe8wT6wcd6rh+rlOtmEI39SgwgSvt/FAbW2OgPm+h
yzitsm4Or++Da1MCIw5cPzE9Qhi7W1bphlznEby9KnzWX6+HkzYvXeiU5V9qXf6eDkijwD7hkYH4
3g3V21WW4ehSxgilGifE0PofiUxUNJir+vX3X4V6NFyPrbtKf+jlhZ5u3e0aCZhY7yv/tAjLPfTo
nESuUJ9eH+naMeJ9AiBHeRZJ3V2xZErEINZOljHVmO+lzP1jgPpkqCOa8mQH0xhh5SIOk1EXN1KJ
K5fSb/efzUEWENw+GEl6J9Wlw2xWVV8frWXx3i6Av/6+f7upwlCVQegL1ZDdLVF2dqm6tmN7YNd2
twqtPmYzfl/aYNxSdt+iw92rxFDUI3mZgCjtQ7q81xNp6AUf5KfZfSYnFbUuGVk+LAYPkJZFUPyr
59eX78r2D0BAsEOAI1zinZN+M0AZoc7kS9sBhuqSN4WBYVvl5TdAJFc2ysYzxECJGONSZ6fPzaDl
NhbxNGvjGgcmcr33GZdpHTXWDLtjLap5fjcCNXU/pqlvJreuoytRztaN4VLmgbmEPfRLK/W00iHw
6Hb+I9Go2eMlnRWfDLcsm7DzXPkJsS4qtUj/Fe4Hbakh2rREvG44OHb+aPZ4eJ9HFBnegPHCWLae
0tQOywR67fH1dbmyGUh6aEzyIsIM3heVcs8eh0LQTasJyc7SnN2w0sV6VznWGpWS+D7J5/EG2fvq
EgHSJJukvkSX4eWt4dfVpCfeKOLBK61vRlCVz0ulJvJyOzsXXS8eJPPL86Y78eufe62YRITBKeY5
JmPeD031aFGYQYrY9JYMG28JFTuEqbIWUYkUe3PgpSlLBEWqWkXjKAwLmzvfgqI9NtqH13/MtTMB
BWCDjhMc0qh8OQ29ssidPadEfdJt/JD83vyap3azWbfo/Xxjpa/cY7BkIMlQi93Cn+3X/JHikmXL
rKp5gID+edAcOoQY0Zc7/P03Ee9Sjdjoaxc6RCnxCoXDgVFKw3sCRGuFmb6oY8q7eOODrh0zglEK
2tCwt5Loyw/CfVA0Wu/CYHMSce6k9PLImjPvyyymzKJfMKjnv/04WLjgiMBTEcwR2bwcEVFgSPtB
IWOzRLw99G3cDZFerHsnrFas4F8f7UpRgkiY7ieFZZfrbE9MUTZlQC3hHvFHH1XxoSrQklbSEZ8x
FSeTsWXnN1EPQbB+CqopS8MkCYCPL62jLWeXh3ihPpyOyVFNbpEd3cae1LFRZp+E2FA09l8vCIrF
SDNtUQfktn12Z3bomihkPmPo5O0xD2bnHjkVbJF9Uzz2Qb/eGM9hul8+ZLCE6U6C0YE6dGHmAZ6u
pu5SFXGCdHBE2NFGhY+tg7JG7+7GWmzv734sog8KpBSjoHns3meUw/BLM/oy5lJZukM2jAiyu5ss
dYiKhP6pIm3/lpRdU51Xr82HaIGuMYdwVIsUrnRTi7DpZea+AZU+35dzGvwExNQOCMHOOjyGdJrS
A1RXdzqMxcRrfOP3m5e/n4bIb31NYKI0U19uXW9FA9drAFDlntG+Tyi3/TslxHVQPc3VjdrEsf8j
cQxgQcmAG0h4dvFRCiGXB1eVaCRn8GnyG0HP5QlGpob9DTCGwtuFVjnzOeA0tz3VRlV/MnLNDa0p
CI6jHI3nepi/vD4JV4bbKvdcuMRYl5rzuaZPUznmJcw58pEM1fJ3Q7ECaApcijr2WtxizVw+rhxd
omIAAf4VrExhc8VrwgH7k/f5hykDkz3r+gJ53/axBl2GO+TOixvxz+U9D6YZQXZsiQhY6am/XGnY
ABUcNjHGtdCb4+p35aYz7d14SLcjdrmlaJmS1BLlwJ/bd75cmSf6KMog7tLWyk4uLJb0nVo85xgY
i5aFcsLcPJqy2ftm9FPVHTNn7rwDsgnjEkpfG39iwqLMjZbmfu1nJ32skzKT75ymw0utNeTYPMAq
6btoUvNS0WZusxRIj5l252RJEDtr0n4e33eTKt0wX/EZj2aRlLgPD7psUbz3gn9avdS+2o0j30te
2ZQynpl89dM0W0O3JKw6ADvUfq0omy0HtY7VO0Om/T/LMpfyIVjn+YdjjGMBNcIZVWQJeB0Rn5KV
IYp7aAYCGOs+b0c4C2fKos6p6Z1sidbAW8R7lMrKT7qS4qtXmNVXY16L9pyZZfc586lrH418Xdew
bKcJN6AhEeI/JGKyKh6oDWmhH5TZFNYOnq4fp0T1GIjAjRT2eZpcWieBNiz1P2luUSNclsb5oOmV
/28+BY1zzInDp7OJM5tARkH07YPQaJU+SOhS6WFw5lK8GaS26G8AjVvWv2MZ5FqIuNK0/uBGE6ht
NaUJXN1YVRLlwVK+laar8eK1bW28L1XSfJSOlqQjbJE50H+ucxOoO81sJuttYVX0ZrECnnWTq9nT
VNnGeGoDTP1p+tngRuCw1Ey8azk/6Swo9w0J/HIWy9p00bB55dzNVJzGu9Ify59ZYg5faRgTqUjg
DM+DjgT33VzyfwhBWU7qUPSLOYcoLHoYB4G5r/HCy6YmAkCU/vJVbdkRfMdiDQcly+/Vkk6Qu2U6
0bRofP8DwsZGCSJMZl8aJ6kbKGZt+a1H0bWMTL8jJl947AIwbgD3jpiPyCYEzWOsoVxLoDplqwIw
VzDmfyYp8muRYQD2AI6fLukBnFpQHij3zp+TJTPeEcb03wAR9eqY1Z1oj2OZTm3Y4nU3hC5y/2Xk
B0j9Rq2zdr84485hBF7xtHSBysN86d0HTQ0+UDuPxqOsDGFEZCIiKpLaHaIxyPInrWuR/XXQUx5C
aP7DG1H4ZYXZZtV+ThtRvikcS501Jet/F8uVwdkUi1EfOnwzyihAhPgp7yu3CDVljnPE9hcFNoko
uoTt6nj/GaOVfF1xyruvijmfj7Bq8AZTemmVh17nnXnImsaEXCJq+z6jXl2Fej11b4a8WEDuemny
ZKx6/jXgCS2RVc/Tj5VIik+606zfM63o1sjJM2OJCjNJf+CElGlhbo5lHglYlmmoYUO2HBLhKf+u
Nvr5s2U21vugLq0hzKtUfJ7F6jwHqT1M0dos7rtBgiw9ZLk//ahsbTHDYayoX7a+X2UwuAYL6n9X
Fwh4ezLXD1k1LkMYVOuo8b8PwbHwhzbBaaIqHhFoTQ2+LPea4jB0ldMcrKXLlx/Q9jjKXZA72aGi
/1feaX1jP0haZo9rkgUHCUMdJRNMJ5cQ2KG9Rv0I/fdQ0dyToUS7L5JlN33QLLftDks/mY92apX8
4aj2IOvVl9G8Tk4WyWBQX3PRlr+wzbWgDavaYHWX1OvZhUq9bxZc7SNnyYcvWVp2adTMqVxD/E84
IGM79yhDO6r5VziYXoUJl5k8dDjUJqc+c93Prl5MvzrXLz9bahDzsXfH3omCzs3eO7Xmpmfw5BCB
FtUM6SErW2cAokUh8EDAHxhEOWnShVOqmWe7EzI9WRVNpHBMu/btLExdcNPJ6TkxTYpfyiZuDiuv
sH7kep5mx6VFMOokxOJT2qH78s1aVZEdfEpl2LUiAvfcaVkyRDJ3nS/U99r+WGhpW4XwMtdfGn3e
jcY2+2u4GtryBeNt1UZBqsm71iapjqZGGIhNoMsqDi57JggNrVbv4bgVXwFYgAEbu36cwyDQ++9p
mjSYJ6lK/we/iP5LCdYCCYPOFN9LZ3GbY4qsnxsGU4/uo5czVlTk+caxgG3mhEWS17+mHAjRoXXc
Qh7Hcfa8qPH18tGEDvBkwEqYo37Osh7Ttcz6DJObGqSeD379nPS624NIG9U/6wYw4TgaWntcU4V1
ounhNGgbstcPOL31beR72fy5hqVDaIplrYPbk8KiWqCtiR4KLgZGuLYmwpkUbdH4ddW6ekdfmzww
OJ4GfAGcKiKqNvqBcaUnTnLuqnpj/Hl2zqSYMxX/yBHC1CJVm4Y8FpNmfqY8UDWIvU4A9Iaqsn52
Mgjewj6CbugtcFzCRlaDwtuyXJ6seawfHJF1XminLeAmnkjxuJjt8mxXYn2uyoa9ilCY+8tPiOOO
1Uo4zd0hzPu5EGi+lm3qNyd7xrYuDOqhX4BVIgcaaoW0ywerGe04T4fsn7TiWsAdMctEtBRj89zZ
ViZOxQjJZaTMX90jxbM2tH/sLp7rzvgH88ECe4yaf2FA7T3nmh/09Khab/pVj6uFpDbEHqrJsuMa
1LsqeAvJIUkPy7B4Z8NUXRNZieOqCM3P/j9HJaUTrrWeZadi6T3JKUuDX5C4WyxkuU20cK14LSMJ
DDDDzDXHCpQetPw15O64EltkFbXoqrSX0ABW0EdG2qZlaEwqeMzSDNEUfXHmaCkxtwptqym+juWQ
/VfV5jQeEk/6C1VtzX1KLb3i/Duareg4lQ4BBqqmAJR4WEXDOof2oLrH1TeHLloImT8kGnS4U8fd
Hw/unASHWSYExzUvkUmtcBl84NQ5yrdQ9Xh1XTdpv5h2Za6AcFLxqV3WoDyqCgBsiJuU/1ijNzAe
vDlhT1ZmP3d3Arbaf5bS1HuhKQx1HGnLKUp9vxbRVATjfFjEdmvRxVie5rTK3bvCLPK3SFVhX9Fh
1weew2nH9wIHieW8VJD8T9wS+nsfR/iZoMBYjtUg6+AdKXzxhL0FuW9rN548KGcB6rZoG1yC92bh
Rl7Tsj7quV72YZ3qPDs4tmUegjilnj9oWlpXYd9WZR1NkC14H8e55ohy2/+n1r54j1wa2b9hZ3jG
4kqymndrr+afgTGk585VTsB56edPlbtUb7LF6j/puuQZRHKf/oNquiYJK5MbNsJPQk6htHUef00I
ZFJ8D9yB207ut9IvOGH62lr3SSH9ni+g9BkmLZdyZJRTjX+elo1VmJqV+5ZcLp9DDwHb+mAX1qAf
V1GZZjRnDfdia82OcwCkA4yoRJ3B5IgE/iMgIJw5vCRLRKhNS6LYfpn20CFKIcO66Ub+Mh+Dx6qk
b8c74+EqnEzBNJ3Hnp4h/bOSwKvANeC/2nSGHGY+QSxwSolRadmZ7JVkGcRP/G/nBKnkzPgoZZ0+
a84QfPU6nUc+LbnThwKbp/OUZUl7anHJRJrINY2WCnWtVbjYzK7GhlcaLRRXVV/HQB9rKndiuMP3
NVN35Zxbn2Q7lBb5h5FbYd2aYBqDoTXUSW80G0C3A0bjQFcD8UN9Usmj7W+WyplNpxgskoPUJRlW
iVnnYmb/x9GZLMeJbGH4iYhgHrZAVcmarJYly9aGsCULkjEhEzLh6e9Xd9OL7g67VILMc/7RnBuo
Gk0GmUMMtMVetuZOHHV/V388lpsxbJznYXAJKVII1V+9q0CkiBYC1PI2Rj6eo47wb8bBsfB3JMBS
PWbN+iMTcnaLTqfbu3K9+r6hS2YvuiXo5xv2ZK8tsFRwkzgsOx3j4RA+LmE1wg2mjXdrdsczlwHZ
ncr71KwvxKREfGo36in62mP3vZNte2viynTFmBBWWuhZ2rcZ0Z7OG0/FhiLgwNqiWZdN58TAVJLG
cdM1J29lEC+ykc2m5FH1xgIqaflounAjrSgTSZtzyzjug+cgBLljOUj63Cc2jVVq84fnWYhJ5UT/
+B/YziNGkGwkrDqZ5XAy7chDFlLUYnICP+anGknjlJM8UP0NVk//POSw2NIyfIx8T9dNYBnssJTb
3mmA89R2S15BWqK+mWfxQ7VH9h3DAvf/Ee+LOSvGpDBv56z+0HNQ/YH29IYiSmd3K+IqlPy1xAg/
TvBIn0sYMWE3bvw8EBi45KOzdI+1dCFg9zGyfygUIhk+8/BBF+EklSl3Jq+/YeQtb9eEMedsmEd+
OYe3fpHaN3R4SNf0ekgPu847ppc/Q7/x4/lq30CX8QE8VvAx5uw7vfhgRbNfvewbBSHQ84iGg1w6
toltNnnbhBzClY34wMZ4hLb07BiDAmKqAv2AoiEKi26U/QflUctHWGfcGn1IwFs+N+oQpW6d8Fe4
spsVoU3MLxZaDjIOLHSSKcfzfVcPoSh2T2xNyZgnr9/PQKSIPvr9PbLxLHPqe9gtI/8I3jGKMvk4
YtO27KKsX/AvbdMvUQnzGa0DUo52YHXKEac435nYI9bXde6ryzYPnsnXVVt+zX00ixNF8wrzAjpL
za1o99+DIIQu18niOgUXfHtbUYbCabN0+1/H1OJu8q1q/xs9pECTM8Q/G4zi3VmaPcOMMMksuCMA
XcgyVUN9SatFdyVzp0TA4u2bvAwb8Qy5XfagZs6uphHZib+yOQ+hz2s92L5wq/gKGA811zjNLMs/
SnPTLjf7IdgBwf760/XSfj+c0Oo8RhrUlZzR1aOdA/EVxzpsy0g5/fPmu2Isrw/13USXCoP7HLtz
ga/Ap9KhTQDalEY9Z5gef6R7vC6FMsa6BZIQh+vP6dbPrjrwpGXOMUU5S669Gdts9nJGq+W1TvfU
FklLAkXuLIvzp+fS+FvZeHrvgvogdbnPVs7+aIrYiGOmLi+0XsrxJ52saHup3vY+iQS1OnZJztz7
+4/WncQfZDLzf+QvDe9LfHjJxW7erIuMMPg6V/EuuTGGcZ2K5hgSjv8BOXA+sOGwHHdN+GddF/0Y
CP7eXNAI8mllN/Rs3YepyBFoA64a7uqocGdrnnr+23MvnMy5xIO3/66GIXuuNt1mZeUgvOJNmBdu
5hAAP/+/RShvkDV829rqaAqnXwPkYOkR+aUxo3jtmH0v2ZBm7+aIQ87xbGwjzjti6nMpq+wfmT9z
lzMMLsspW6qwP5OLkLZFkDYcqHtlhjemRu/ekJ++5qGMPNrYE0+p8+TO6R9btft7aHx9G3nXjDqq
W/dPjmuelVRH/IXZsI6ckigG69wDAvjUe5R+X5NjPgrCY8Vf5qMszPfUGW8xZegElGJFcQAeMFff
GnmAI6nZPcylzUwLZO+23B7xsSQZC20wXFo2c3uz0DHmYIqPHO/UqF49oFvZ90LoVExcTDMQ1OjU
/PbbeV36XPljz3UW7Ca9c6RxX9dmWb9j+WYYOsKhuWdoZl3bm74eUUmojULqzQewE4cTMBei9Ovz
RpK/fxoiv/7PpTfkZvT96dkcSjmUWVA7k1deaqfSVE0i8yPdzEhARJqKoml23o4VSwVw2ebvpzRs
+r/H5mXvrqOXlt69zIOQnY9szbd09+tcpoDkxbrK4CVwt+m91Zml5HRJjQF8VtL9xt64GiZWs4iC
djvXKxqA5TqPUmJX61Cyb8Tb3Dy6TtbPBRNd45wxJsJ24IOMntsm9say91eydAMArj0PvZjAkzax
02fcb9T01VtycNdnqfrZtbZ6NjaoqhKSwf+n+Gkeu8zHT5h4ffqfFdryGYf26kb2k/cKSdaQdy1L
Wa4qQO08XLL6jybOsS6GaZbcMHWTzifJ1v7PD0zalMSIT1wreguOPJIBttAJYfFjFQzcqTMAjTp7
V4fdrT7m7bvTt0ODHlBnTzJeVg5oxz0ANpIl0KUD2jqejmhyeBhgvL3cHQ7/dlqnOOQDV/Evslxw
s6X9NvznhF7zQD2IjUH07PSW7KsKCzcW9sW0fs33Ve/xrbNMTnKL/Dj1IJbW2hJyWyfxLT3m9kuS
zUbtA/q5LxnuwDJ16BJnPSBHYV7R/fopI7Mu+a47/57JbF8vw9Xql2cCjKewo7TfF8bY9zGLV3Jq
IONfM+riGhZy1U7kQa7pO711/ctGtwJXhSUmFR1kyi7WHdP2lGVT27BpT753CodjiLFUJe4PCEFn
+TZqdus8q/z4sY+q4Jag4czP061e320dDX+Z4PyvYNjhAhp6hCmnkwFBPrJKuoaJ7fCWSzUK9w4P
qVwQVleTLVNTyz8iWPcUCi2rFSEOWaxO+qiXnxtYm8/wXnfyxCwAtJishyAwemjmr96dXQUHVA0f
21JzfPZgtmlp0snhzTvs8KQ6r/lCocOO7c/r9nJ4yn7fw8b85vkInmNK6P42oJxdbhXqUKIxq/l9
IC/ioa6n2r8c3Vb/2ZkY02Jpd3jALGEZy4/On95qs42/j85zf22jJ38sZAX9cga1xBeDfvA7fv3k
jxB1JYlF3Lu2nEHgxvJwPHtBl4aqkCHT/3egAv+tCDH61Y92sAVRRyyuTKr+57CD85ckScU8cysv
yZoGHcF5rte9xGFFfF7nV4hKQu5/N8+IZs7yfeizpYhca+0lW0BYGFsm/RPi2v+vTbLpxxo10503
i6S70YPrNmVHNkhYGC4Tm+smcGlB8elJzHcT1i+VM+81PJzfvpmscTg2raHCYZqW6N/oJDtwKpTP
r0OsJG42vZAh0HbnyhOcj7mVsbEJqodE//Rqv5k51OoguYxESKc5zyWSZ346ogb21b3nIOJ4E9VU
wbxKb/tCSsip4u4N/ZGQS5Nz5vu6sn085i+7TCz7gmbL+RZIa6J8n+ARc5l1Ns0ZPbb3GdfAmGN7
ScHiWmbZvIcVGPNZipBiE80Jkw8IsAWUycqDFdR+/08BMIBney5izEUF4zlEW+gVoaZ0vdybBTsu
NhGOxtnpWYkPSapKHgEU7uUEelojJen7p7WbqaxuzBBP3LlTlhV1Oy+3xifejY/Ybm05UGD+0M9D
FheUNbk/K7vEXwr64sdYb8wYuuP5XFH6LuCE0RRyPCkno6+vH998TVh5bkUiXrc12IJXilzC5xkp
mRzPqYT0foOzVv/W2Xc441W60ox6Udx10YU+APnQ+dnKPjMPy70n0HPcEMC3Dad9m6r3lbPjG5Oh
Hc6tRENR9LGePkNRteSmV326kN8aAz1TdZexOk/b+jor04CycmY3ly3R60OmNV5wWuC3r2Y2142N
BfG/aO/k0y68ZCTpYAkMw387PBjp+U/dZl1xmjFoiTyd1P7VDnFwNzXJ/hJJr3sbeEojko5n87Tb
YPkztXP8c4RoB0ETMevmGLTra4/cerpP6M1Z2Ih6w1o5+wzP2+C1QELbFrFLcJCK+VGCri7eTT+l
wdYBwkR7FADtu/ukXdRMiT/EgAWLqk+wAmPClNPuTO4uwuDu1Cxexc7lBeJW0v/Hvx6pUcud1Hpu
uXC+vrZOFzylIKeMG0hx/hlCgN7WTjm/Fj6Ll49k+O/wQsrDnsi2/pnoIIReYUUOChQH7a0G05Jl
o+QVB+SUeSRYtp9wYflmPrUVHwdWw8a3WCPG8Ow2GIQ+ew+3ch5CfmtS56qNSSZjoCSRi42ewwEZ
mibDrYpF9RjZ0LXFtg/Zj9HMdr7xierdL9tAyusVXHDljW9Y4k6RP9jt1Adj/TY66GSBLxYgHWoU
m7hwiX1ty2ZvDn3nxnVbnWxwJFk5jnGqc6FkYsoJKUbKWKLHZxwbewsxv89IsRPDF9Fli/kBEDGp
os16N/1s3D6CFUybxb1Vq3dEecLt2RRKBoxnOq36jpeJMf0CMUQZglpZHOZYzkM5D8O8g59i3TgF
3uiyAIraJY0r2xF4nKmLtd4TbTgb0k3uuDd/r1LA/zG6pjrKMBjcUzy09ueWrDorTZBoHMwxVFYe
Ir44vvPrm/1CxzBupd5SecelPfzaFhPcZG0/f3TcYM3NhjK3O6dmH9pzPM/Z92FTQ1fysgAhtH4y
N6wZcZedJg+3aC7WiAFRALDL8/V69L7VRkzJQ8ui8FH1IeV18xb8nnSzT2Xbe+OYW9JZpiLr8aqQ
Ond4X9EYMtnkwGE6vniJ9PXTHon1+AXoYdXDAQQen0LGmCavelP/w8VX7xcP6m64G6g8YiVYm2T4
OZFB6p+9mSiMElAwnL8hLW7r85YszfQY7rKyeW2OZPxmgNMXNtGQpnDeC4Zg0Gix3w5BqLxfHFts
NJnEhSByYZY1znvBHfxo3V5ET05G8EmQO9lu9QnzaP/CVFXF31w7TMv3yb8KxLo02v1ycKfjcxJA
gX/Wq3nzonnQNK+8C3HXCNc7BRx57UnU+P2KTVOZzqk7Dt55TuuV3ZTnByrVM4S4CaKDNf/nVIW3
pFHF+i67Dt2v9Iak9qPtnVXxBnP45B3rI9+XEso+kr26crRNbruQ1dsHwUNibSxu2XaHrsAe0QKk
G9OQHFpx48cfUxzJ7AKUP9RFnyr4kSaqs+0EN5H9bPbMQQs4H/5HsIfKPvdVrNbTZLouoyN5Y0RV
M0xuMXiT8C9G7rN5IGDW8S5OKyD1HNpUpjPn3PxlA2dx6YWuiG3QcKHn/vDMp6xbcJCu2q1heMm8
r40/fLsHgpu7cwCIqV+ThjPosh8jyyPfj/d9cnGfFRKHAhMuMTxB4REvou99ZxQ3q9wo2COuZ733
aFVcPrlYUlPAPI3ek1PNaVA0qcycp5ABThLWcKzbY1aZFIqS99/8503rYh7AqpPwl0cgSHJSVoUw
LdPum9t2T41+4B3wdMGWKcnp1LwQZTjhks+3TUXuhwfPvZSpAJr/Fpi+l9+AdUkXQH/PJaLxIyjO
LS6LmyXSsimjWBh18VfkRDnOld1/6YGHVD50xgXccYHSi3mf7PgwJoq7oGePVaVZRgTqluyaIe9J
gu5zhBLunettLaCTCJa98GWYaVYjAlJvM4C3z0PucMxo05U+sbhWwbmeK5IAa86L7X7MZp4jKO7D
lprRZ/rRXs0T3FWCWBy72tUpJyqlOz7mWrXZCU1AbItq0tu73x1bWGQYo4+cB07HN3WftPqsuiNm
i8joqz/54zbqYgnpri0VDYX7qSJhzi8bHc77W5cOvgtZGa7xS6Skl9xmcKssieQaFoEz8sFpvtOv
y2wrHC7UVE/FhsnUFopu56MU/bZRfqt3re3tNdd7L+0RivaEq8bnx4oP/DSNs5jpMTNj9MwfzgU5
8cP9VNoorzz0mhFvAa//ySalHglBqvcbSL7mLayu1xHN4ql77zbWNWeZGSaLyDBvwtg5jHlNXA/y
tq0192LXOEdcogA5YL91Esi9AEadg1s6jMIfIest6rtWE3CXA1Z2I2tDtR4/p92dh5zixbSCXhhh
fqdsraqzu7mhfIWIUPxitnao7wAyUAEooTUYM/xWfOptgxAR3ZmCyq57b/sJDN/U58NWpI3ilIjn
UtL9g847SrV9HNfEeYiQV6TfgBNimTvSFd5dBPbxum5VBFjaIAiDQ1UOJ9iSjUBzYRfSkJSgPCz6
PSAaX/mDBKHzhqo566SOh7wVbJO38ojIBKYV0HsGmWXFGPqFbD2djSCpw1Kp9yb0pqOczCGqYogP
qajKm0JRtiP6nd9yGJh8A+ipNk+Cfuxvlkko93vW4aE8D9uQug8ueXec4BuQAZwmPAlTD9aAIDox
QhDq01cm1hcexoMa9kVh7WnaHpDXQ/nrPAYV8vP/omsix1unm6aBDN5ga0+yrdh7Q5TX0Q8ZC3cr
142A4c9WV+kMWcA52jOfg98Azro86LPLEnYJFyDLx8P3WlE6CF+Dk45Mpm/GOlTrOUMf2PxYF7sw
TuCKG8/WIUlc9ts+3RjamF8G8qjvFiqul9IX+oBVROdRBo0XjfdJ0E7yG7fcgNLQCiASoRVE4SKC
jfb6QAy/wLuquBBzWjXUwkTr13DoWBAQ0K/hN1kvhDJtWEE+pfTUdwP59Qtvu/0/buJCBGi9B2eg
YsenZgh44IXitnSnui1M5tKXrVORJcRIbAlBhvRCXRCcx5HowBeya5CsJ3QR/mtXZY/bkUPQnBwj
UlQgHHnk4EtoG8Pr5j+jv5gmtxg64O9/U2/69oLjtBuKBR47Kf0xibfzHELTYyuzzjpPeXK0HfXf
rrtt8qEmVnwjrhiI5h7Nq9jOcTvN73pBGwVGtQqQxcwdic8g2rPiRKypY1f+gUG/347ljW1i2L4v
Udbc4ype6kuz7FtwngCJQQm2Dt5WZYc3IrMZg4oCu66jedzoFHVPvAAKqtkNkzzClTbk1gnMg4Cz
zy7CcJgUnoIyLKLB+jvlWgvb3OoosZ7HbpYXjdiqLgKKqpp7H9JsKKsVx/BNSkAWKtx97PaSquVV
FpO/e0ep62haCzgGbmyueRHAa4erU+xRUj9Y6oYIUh9NCrKXdc2jRsKJkqhZI34w4R2nWHg6uOzZ
uPxux6V+3HAto4URfG6PQODhfLBH/WyaOX7c+dxjkVXpyvZdi+nN2N7/QwhC9xxGvXyvK29AebEd
4fF0Vd6kD16wAbqiXVKE2AB6S+r80unIDQmy76KLZJMHOu0VEIhDNV2t4uy4HNYZ/3mCF/vc20qP
Z3oQo+jCy6jTk98kW38mOQKRlJ72XV58J+7sJUZRoAol6iQ6YwhS1cu2siyXSxheL4RRu2/8Yd5y
rxlYvT90zmbRZZoczy+nxhzNWaaxys57S5nJ81pt4jVsQ15dMS3V7y7NFAiGDYN36B50XC2xYT/0
DmB4srWJ3pcaC0k+s+DBFTO08MpzMP1UYG5NUTXL/GWo/R1KATf0CCLYIauJdfJENMCCuCGNtvYM
u255k/ymcnM3mAR6o2l1R8IC6xhkfHDH12ay2Wu7x/IL1XDYP4S7KxAvDzgf/G3qhyKZGjC2yBUS
T9vMJ/uho3lqbpBu0W1oN5DrlzW5khZM2ut/sZn3vx5anIGwyZSdNXWm+ROCrhX3lCJy4VdxrMK7
YNdK/TLoJZNzRS9XeFkazpdb3wHivdSHCtZyVsGGZsY3AxbUisWmBVKy31aR6B9E8/KIOk4s3we8
bH8Nyuv/nIwk52KsCZnhjaRN+qa1xAWUzbzRMiKPyg2v6qyA1lI0seOlktv2fOhtYJ9eJKEwGoY+
K/10hzuqnV4D1zWCrgApWW8Rc5hd3SBkWk3pbLP7hMUItGxq5oVcUfbd5jywDv6bttRCTu0JZPRS
8+h9dKNd6jzw7eGDYm52/obojy+BQULmioqQ4Rw02mvK2OrwN/sFkgFAtH34uU7acIOvG3cSRbSw
2jnekIl8ZOmr5rQCwrYP3dSKn43p+q6cp8xzT12yLtOvZK7GmF9aAIsS0JKrb1xPh4ZkocH9qyuD
cAcxfnQgqTLbX6WdgzSFWaz6BqUQlQlJFNGmnhraeMrE76LvLvOw+ezpIQ7zNYCeK4yrcBD3o9NM
KLyWWJybsCVbNiNzj3S+QMqfxifp+ryYhQZdzqQuOPHPHt6EFW6E1/F4ntU8aIMfVRy/vKatxgsJ
v2SfIdsL9aniQQX2RWn/2va1mzzMcVWjVai1V59so8HQ3cyJb3dnlYBFTTL3cDjLdUIlFDMqqIJD
MFJjPAdcrd0KRRIEzPht7KmEKbcxrW2J9q1pkJlIYKxN1pr2XJmCDnpT4vzcx4FNiq/rt+ukFOuu
EhsZzD70b2m3BpoIraWLCIITmqLPmt9yeax9stwIyPU/hxLAZwnY8cYcV3cMGqKZX7ZNZNs321jv
X6yauDot4N//tYdCZMRV2eCskEl8pSeH9YQtO8ZSYpuwhE+MXmbkNPEJS0P1jyxCtDnXEJ2nI/aH
9pJVg5vccnxuXcm4HfhcEXJmI44OFw0R+3xzrhkb00vEL/7L5fuamW91Ii49QuX+j1pIys8ZOeCk
c5GM/g20QH2LM95Zv2EqzbqrDuaQRTxY9nsfCHJ+nmLQ9NwfU0A+1aaevePcbE0RZTI9pVfvWK5h
FLybiODW4cJi1OD2q7umv0W53FlEmZHCmJ6AtJ15wsfuwUNgOvAGgnKcMOxXt+OyLw+N5td/PuLV
/QF5tj1naZC9+6MP690obkcXfNrl4UGo6H6JJXO6XENsNiVEkBecu8xCboDC9yjCLED4OovlOTGh
a0pacyyWznWUaa4RzhmEy8r4J1D3DtLPEz76cTB6cdfRabJgl/N0DZEPrvUrGYPJuRcBg0CZzdDA
Reh2xNX5je8c/6HZAHnTc5XFpend6KFHA9Y87xPZRi091oNaC1Qp4qHX1hu/B4dZIPnU3mSXwBHi
mqSvvGcXHybhfI7w7X9zNtWYh12p/9lJt+bOggFP3xlJ9mumQVoxD4/u5F6gXhlHwljP/hPI1KRP
Dpu05HRN27dJmS7Mg8qPlpcD/JdxqqvBhhnCrfPmzbOz3e+9Bzt3YC6JHoG/+u1Mm0AUvjpTfwQl
si4LdByLIL1uKQbvBqKlplQMtiLvTKsdviaZPbUsaMDXEKPuDYLm7HeA+rs96zXkucmy3iJlDIL9
Y92ynTuwm6Gea5Q0PFSVrr8cuWTbM9JxiNcQWnV5Cpt0R0UKWGSejmDd3hHUdguSVpR7+bwd8XAJ
NWKoU60zR5HqvCtVTDbZno619TcG2Wr6rRmEavwnk/N7lw7DYh/5uJqyYNjMS4oPRH/EgMJIyUOj
McdMh7Q/DopD3CcNYIRkwl/DcL4RZuOCqlHE/ecnexiCg0TZ2+j17p85W5KfAUr99brnzb+Hum+z
H37VIh73j6HN7o0r6/7JHsEVsUpFOl98ZLdofANuq0L6kL3/HQJk6X5Z5jm792QCvxDqrfsR4TON
Hx29+u2FCajyT34HkUJTUbY54FxOtbDZxrWw920EHnUya7x9ZFy1W6EaKTmq1eSOFMHOrPqV5ymw
f/LfvrdoEoc8FnJFfjGyCT/tAEhTSdbXWOVMGgPdrfLotxxZ7EI6JpV0YPf2mmbA3rUxtciD3uOF
YezaUHdUukiWfQIKm/w1KGq+d6Kr1tlMTBdxKguXA/c6wuIbLKcd7htgHw3lbcUrmBW7AMMsunlI
J+YXOY8FMch8wjST7vJ12Dbwm6s+et1PS+ZHfuEBi/8WnelNjgc08E9r0iThg1omfo+hIrz5gVwL
JNQy86V66cFoj/NOR8n1acwA5XBmtH1xxGrszyFSlR0pJttNS5IHmijuay7BLY5+eRKgqWDS9YZL
5yi53JmtEy/eIgdVbKrdnXK1qHRhZAM0yyH49feDBg7nTNn5EJxGWdfy1nhz29yFqdyYVIMNjSZf
DfPnKMz+OBKaQMTX3E+kq9p2alk61agYvbP9Fj9I2//C8ZzckBi6Ps9Bg3zIzlL+MVHSf8FFpi+0
0wCJr36F/J4C1AffjbrvPc7nJzNOejlZmAoUnuvuP/cMwnDe0N3P4cYlBKdJBBKzkVl0UfU+8md3
VdvZjCrI7oEpvaRc00a98zbMXKVAAFDjnqHVYWIK/T2k24ZZYl+Qw+11lH7VNvPrUytUZwuEcUre
ZM0cfA0O8tZT3COqYJGkc4/o3LmVMXx0Z/+uWADerOKOuHLasTqHx9y5372dc76AxvCXb4FYq+PS
IVn/jUoKE4S/D+mLR/Px8l0i0tNAVolnwFnSavq+pjuHtEo3Yuw2m0Z/GtG1yQWoA7ZsqpW4DZI9
w9RAgn1/w6WukZ4mtXtKomQZTmhaEc8pPJh3B5PljtKOgMHbwcu8/yatpptqnBA0+XPFD7ULUzHI
TG54myYDp2ywTOr3Nji+e06alvOdvZ1Dlg/JktSJPp7/eFwor7aJ1VI0xOMEJzdqgvRmEAz4J9xQ
oWTKGSOyoap6SvC9SJRlbWyGD9un69u+O/N66ySu+dbpegufU32kewixLI5PVxpsPeHoQwUYssR+
L6jzo7uDg6tEYN6OuHLlnJ2PNWL/Aru1zXD2HOsJLAxmfWocZ/wk8YN9eHfd5X0SfTudkWqhV263
DWh/GuUUMZ+P7hvVaap5wYdjXtlQ8NTZdM/K/eDeRDURuLhrFu7hnVH9L1WHxpbOtHKQUZCNPMsN
UuTPAyvmY4vm8pVQAei2cG7mjwStms7TLpN3STDRop1WK2COOjpxB/TB80PirVVF2vjRO8Xh7c9d
pCLJFYRJky87Mg+81+LY8rBvBDqsK3l4n9I9Y09epZgrE+2hFMd0jZTDBI4PgqJ20r80SRov4THU
8BboJD6SFbfzt2QzBz5q94iXc+IjFC8q1wbzJWBMq668fiaKDSLjNDsN0xcJ9tOH4EVsbvWIbQ0w
0ff70jEBB+zqTOHCxcxIez8MUBoo+We0JSgKEdCPPgvBqVepo04yq+0jyUkm/nvwTZKzwsTo3skk
HHBJtau/nRuRrcEpNsHe3fSJDWe+r4gzoj96jeNna6woWWvIr88tg6Si8wQuBJBeTu9kb2H64lcR
iBJu9Co4km7215Uor3KU4714PFzVzycnTtF2MZGEIV9uOHI2j/NWrecFs4y6SR1Ad6jcA9Xsoj0w
ZoX2VZU0ikwZipsdia9g/Ma4V1MjdiLR20fa0ujHLjHyIUm0qsuk0XVyHwe79zewZBfDrG4mvAAs
2f2iRGbkn04lyi/Ehkb+9qoWkyW1GGAgQHzpVsZOjcuL0SJNb5Rn2vbhmL3pg+V4f+Y868QFJ414
cFS8youxtYjuEIlnL8RTiY9RrzshZ6icQ2TB40L91zSKhpWSCO98SDauZlRVo2ArQXZaYDbAjgR9
WwMyTayJZxLTqPObRcDVjBAvOijV3nT4hLHKE+fK1+09McyHPilG3e5RsWGcxzUgdytz5oXTkgrE
L0p8wvYW4eH2Kwsr8RiyadgSOaL+V8du8ksG2K4e08ws082xuPq/pLdB99sFgThej3ozw02q91rz
jOIiKcdk3jJGhC5R39o64W7h8PNerUfqbdGHPaccwz7HLjfgSq4oW5MijdYbw4tj1tAp8SqMzwDY
4mtyNudDIuNjr1thE5EOrsMfZxiZEBOP7oIbOKNYnKKm7xifWtucaFa9Ul5pIBAoMc3eLyAKYzm7
yHTxtgddeOq8xIlA7Y/k72gbyLv/kXZevXIqUZv+Qx8SFFAFt53pHb2dtn2DHI7JOfPr58EjzXjj
Vrc8o3PhC+u4Gqiw6l1vMHqUQlQvVTLvxhyV6T5VEXzCHhs28yQ1GCTHuJvFF9XBqNoZELPToy6V
/10O/NS68zscj+jHPaEagWrVjdBiFjccuDxtlk+tZ4N9HxI5jRWMB+ZShiAurz+Hca8J2jyLA2Ft
2sN4rMA+KzaFzPmGhth8B71CfGdX7+XCpUqCA2BjFb43Qr0r4fZzRrfvwmQo6ODAMvX3cTZOA8eP
HSUnQwSCOltOXC6huefFTgMefy2q0OqO5sRVi55WUGQPoSBEBW2fX3TPemiXza6vpv4+6ZMcvink
SK5OJp3AB4QXhQ4tNppp/mdmSbKk1UbdeNIM4O0NCKtxEmUqdXheI+oeRBtNvMMQKL+z47yynsic
COuD1BYYpund6JkflH+FZ8z72cz0yajXJiMEUiBpuXxv+iNNj27uW2i+WNqjihmKqTnHqnCzvavD
UEvQ28HFx6zcObLH6f1JCyGwQo5wG3ZHwPIPENQn6me7EsFDUHd5+zi489yhg1Qz7AUdOQStixbN
S9MhtT+C6fvqhR+Vg98i3fG3g6+bH/2Cxu62NCKuuyoMXR8yXs5m7IZQBie9Q3beQx+494Vmq0OO
6OEuSZj075SOc9KJezoEfe5YkOhkZWj+a5qMHXhoXgy/bIgIs8e1qx6PGm1e8wxdnkJT5ol5gOqe
MpHiKHnoCmOAnQpH/gPqKdhfzNMifaH4dH9AeUzQDaugq7ZIugQ3VgxCww+yCoNv8IzUdCix8rS5
SZDNh2LLUuJQZb+vnTjlmaw7MPcfYijrYQOfNn4AI6qjM0kPWY8fV9L8GkUIyg0YBO+/wjSQCVTl
fO2Iwn0+6HZXzueCpRzsUiuKnqMgi1FoKJbyJ07nHC0AzIDgIYQt7ZwhlkfmrkuQo0KWpI2786e2
ustSM/a3IHjO5wrTqeSIdpBKpsuSuPRUbSTh2RBRQbomwRAIdGgx4Z5J9DnYrE/fe1unVlN+HoqE
VSZEjKkldmnEINi53rZ70G4nfYKoi9u+HCfUKZMogyei4wpO3T4d9zQBLH+fxQMQd6mZzkdy1QsY
KdU0+A8sMigWy2XuvR5YRndKZ4fKxVcOW4S0ESpJxL7OrjEajn7XLAt5340K2YECBmDzNQb1MCRy
fo1qG75cAyjvbjPTp+vmJjp3GhH303PGOLwVlAoRC7jkJpIIlUdbHfqAvTdJ3hj2mYkucJ8bFghF
EYDrbboaptVWBsJKjtBxEucgIiezjqNGsxRPrrw+6k4EvbZqJjM6WdKPrEMfhebCH7Pjp7Yd/AKO
WyLLpzmro/wd67eQnm9ow+ghpAAuTq3uKVQoabdFGfYQRnmJ1OLYVwm9NLoHHIJG5+yWdf4YTAja
PXfCdQT6SzJzh4gmB/aLH/+aUbrWHu1Nrk9AUm6kP2ea7ZQbLNYSi9kWz+kua0O72NW0Ub83Ga38
vWq0ot5WCgyJEmsO3jXoAsZvVWvSI4uo2JK9DzlEHsuebtep7GtF5Ug8wi+TIxKNhyKfaadLEefH
vrP64bk1ikQi7kunT2rAx58hZOYgWDDrO6cYA/2ot/BeN90c0J7A8oGNPQ/QK4JDVZw8WQIVZjMm
0uCH+jF9D8C5FLqyrsmfbqiCehuIMYy2Tj1Vxj7D0tobXbbPLWxLbE7tWcia82usm49NH8ySPhXp
SgVFE6V1HXTTxybxnXcBLR6D0gFK/063WjK9DYhJ8J2LENlzjn0zqo7UboaN7avqG60Q2vZu7prc
Ya0QqiEvJwKzoC5MTpDJjWQvTDUD1cjOiuiCISreY58TqINRA/57E1QaQKsc+iklWKI3gIHQ63aV
GiJtGycNZ5uP86PljTOE8pM9Zs5Peg6IsYCD4mBvjtVo7ucimz6yimknIsacNo4xFcbRzPGixVCh
tz5U8A+L+8IdpvYcVHb/iQW+JPT1XbDP3KL4abbm9Au6boSCrNImOGEOxbPsYHxyaDjon8oYvF13
i5aON6I696iNzVxvx8D3531tmtyfmO7PBRypXzTR3R0cwEWLBDJdv85TP8f8OEktPHDdQFrSB9UT
TaqK8nCE8+JRuQ8OdXldO5vCn9n1TBeLhy3Sm7zYE+Jhw3+p2I12Y4gt/Iaidvrcu3b73qyM5suY
qemUYlMUnStw6juFU9oiYh0Q36QEqcDjVfj/g2n58X0FB+5VhLWTU1oWRgkNm42bKa+qcY+nlQ+i
SdyKOjmD5iS7yQyRBrkDzhuhA9nhWEL0w9JBqxwYCU6QPxMUVn3B7jZ8iaZE+2J0OY2dTHGa3OON
lZp7gMre3kJ8d+5VPCIkIXHHggilE+pnJgqCROaL4bQ0QWntQboHV4dh99BYY/ldJ/542HejhREB
hgpoxpVTBPI4kt/hgghCOXppJ+lywePs2XBZcj81cPEidDN+J7EZ8u0PNmzmmBaNGD+obK4+Sysh
dso0ivBby6437lPw5++VBuNrA8k4GI+40uvfmBI4h3JN0bkXqWF8wmDCWhzzZtsiR6ROkn3jdk3z
TM5LDananI0fsppzbiP04fJdoXDT3gWzKt9HuP+Y+6rsgucIC6mfHOZK7rQunQQXacOEWZun6fec
Tt0IBb1S3GvmwYJlZya0tOq+gE40mxTzc4lmFW6sk9gnJbicbUN494BHAg/mjazxp9gKI6SjYY2B
i0dFhJ1RS4OmOyZB0fsc84N8JYl9QN9iZvZToALuQkbsmq+9r4Q4doUa38VRGqR3EuLKL6n66LXR
StZyxtr6DZHO3Q7Hu0xtsUYKP6miiPtTFc3oNVSg3JPmmmJ4RB9Gzlfvjh18ShGZ09mRsE4pHnvQ
kCIhw3STtKP8Mg0jNIGxc1v/mNCWvjMQ7UWHkvQUndKoWWBjBJHWcdbm6b6r2qHzBBI8dycTLq0o
DgdX3dElbTIWYcWv0LoCIBqdZpzQA8VTYmcbbVw+5oGPxQWzV/+YsFvkRyhbZD1pZjI1L4ns4uek
meYfBmoHbzRQVS59cgLp276oAlLjJ3tGnOQAWLu+dMXWKqkCvFxWlg4VRcNzzorCJDjaeDPQlLet
ItiNFvXlEUQ+NL6OzTh8KKxeaw6IGuXD3AZZfZRYQnyJOm4WwKtl9gKhMx82g82LYxrgVLDlxMRt
Y/Dl/FKknT1tABIm2Lu1hg9bYEjYLJ02ceXhtj8FpwCMci/0kQ5/HGWGReHSVz9b4XBJaKEWtJt2
kKPFbWf232VdZmoHEwHBDz1NTelZgzD/6+bSzoBWpP7sz0kG5b5wutclQhqyCMJ/SgUrd+3zDNGS
qHdcQ55yvKugMtNM6s5T2dvzAbF5/uwAgHNq4ED6bUBAD2ju2M03V2ah5nXAa+8r9AnxBkl09NjC
Io7pAZXWswEUziybTHoBYioi/wH9YYTOM6ndp8ZI0/GILpMQXrF0ZGDQVO81owWY0nPhhnu7TSuW
j1a33ZM7BGOwn4aUKLEG5/fixPZExeVmBoG+TMeU6KDRSVLmk8JLJMrhjoQB3TF2otYxj6WwbPg7
vxGibFGGgm1wTG0n9N13djH2zLgMFhOFU0gnBg+XDmqgQc/qe1KH7lPM8YY7DAfJV4m8qz5HoR+I
vTYq8AcAicHcKzxGoh3SW/Ui/NmA8m6WYUZcRa2e27Bil286ijwtq1DHYokDbw/ggobchn5CYO7m
xC/B10SpDjp9KThOeWja247eC/ijrhcvFGkUckOhG0jdGrap42yb01NqsIdu+ok22mDH0VJC1+DN
cy9jkLEiCrfRCA940/uEKd2ZpZ42ixyFUvI7dxqlcASxxRPvmbPEtnUSw9DTT+8s/Lg++0XVYL4Q
mvDw54gd5IBrV1ufdW4wL8GgEmT4dhlBEUJQ1W+KGDr6A7ADQFhQNNYn30n85zaY/QedTo1/ZxVy
Vls8N7Rh77qDkW3myZDTXRlY+KeNrZ79In2w/KKFnf9pgjw6ewmOXL9ofkQEmuVQIDagij2u4FUI
Nmb4bnaPPTSbrmn14Xf8jEJ1xFSOsMRpSifJ9QdbBE9TZfXkh5UBAi+5eO3tmlYfnyHM0THZ0jdP
SoNEjx5fzrAZ66qmB1E4xs7Ks2qbEDZon2iL0aqAHRP7O2tWDuQ1mM5kbyRpl7+geeiep7jr35lZ
0bBNQ2hvYOOH4+faWu4n6Ef6M14M0MacJFPDHXucr79nNiKkkJOZ91DWbNvYBz5gCUJQ+GsbLqaL
8b7eDne+M8KVtDUbt0yad9lWOoGhB5uEiKX/KjrsC2UNpfEG0L7/0hkODHDuKfVL2JZQ9nHDuStg
Sdl7f6IFh29TgB7NN4PoZ1B1xriDMo71y+KZITYzlA//YIO7tBgGmO5n2xfhJ6zai/fJGLFwIitv
T5MsdJ02TGjdIdAJxCZm0mD9T70T7+3ExFViinT3WLixeU9Xts1J4wbmfsq7FE4OQLX9oXWdvtmU
nVmzEKD/+MAJASemRfnYPM5+VLmbALMqe9sY+aLiDqhr9lpgxK+yiav5UNFo6Z75qeNLzeGEMb9W
uSCo0jbb/YzcAD4lZ5fkddl0ODNrbj5h+UT3J02d8kfj9qreGIF0OCrSDuUGJA44I1bdwgQMlnCE
bWz6WXSs9RGmD6Y4RHeABpnNo5jd6ANQv7QfmYgpnqFCdv7eqGzONMB/WudBB9sa0NKugr2eDDjC
8L/21R77Y3wLYjVjhYeeEZN/3i2aK+AjgFesHVS8q/uhjQ8NlrYhF6ywfxSi1xcTASd8mGdTc94H
vjV9yJbFCDwRc8stC1d+0GGAYG9gl8ldUDupicOO27z2ND3HY4bG/jHjQCBOLScWNqDtVHA0dMPX
Fmvo/3BMsO4tLbOwNlKO72wDCxL1GSWbjoNzWYwe7kT2ua6JXNwgbIEVMVNZMV+559tfDQDRzwYM
TcomOEcAmsg31XspUrPc93UvcbrhQN42iIw8jCj66sjfhcmmGUbEN6mQpb4zURZlB8fqpq+pGkC2
5z50g53gBpx9BZR19kh8F0jHrKmbud5p5glCYXfuzR4cSXMqm7pE2e43umciRYRvhMv5gDs0eol0
MD/gxKa/HxuR/tCYJ1+abCweQiuYFtmIzw5q+1P+A6G+viiUDeAyFxO7/8JMI8yO/oscNxPn153L
TJ/uUitLn7UkTuztDC843tgKqsErzhgBajdyiFGnYc8Mbj9zU+Scodm8a8dyeBnjeG5fCtp16Kbc
uv2UgUlCDcWI/hWGxeAcoY+ZFSygnJ2SUEhlb6qKi+dp0Aut+UpjXM+3Yoiq8h5cozgX1FfzsYYW
I/ahHmhIGqBwYdKTjeE76hDx1Qh8qs98hjYCZ7uFAzfrcdVip0Pyw6air1QAK5tlfJxnd0JRlqcU
z6XUXeZcmFuUyWyA4yHjCscuUDRG+QTNNXlETFPH90OZ2lCB9AzSVRKYOWzh2Ar2NlhySQnZL33Q
ChfGd7igIV23jcjJPVgy0tzCy/K/4cAVxM9lZ9fxgSgMke9r4Q6QMh1RPRLgXFUbI9L51QhthDgL
B/o3LG0nPaZGloZnANKCuo14oh5WVjPpr61Taj+5jee83aFQ7yaZWVAvp7iWG2wju+h9BfXrYAbj
1O1TMXLjn0XfQIA1/eIAqy5+NnA6wiqqKMr5Maoqk9hZpDYEwMG+DbLH/4EZKLU2agdPOn14xp6z
VA+9iHx3M6tpNHb/I3yztiDFZt7s9yRlGVle5ljuWHm6H3AFHg+w0PWCf2qGlFDE5XQq6ylX+7Tj
xJo6PhzCiWS44e55wUhUUuBgr4m7K3eU5e//sMal+TnR6Ck7D8NofWvYhQkvBP6u4J55yxx6Mdpc
GYliEgLGKrGi5L+VkWi8uIWi6Om8DpuEnY/p0T6SwnmcMIfZghCpr5o/c59wqQPpacM9K6jGEQLG
5g33zUtGkcokOp62kCKWaWUJqjGlgcv0zmvU3B46/DCxyY7643XTzQsemFJhDucIc0l1MFd2lFoA
jDtxDfE6v37PBww+mzDMl96i5oEfcImqUgTZ1wc1Lr5lDPAN+MyEB60zTXIkkIMP6OgNfW88Q2Nw
jpYwtK1FQ+ZA1YVzEfyafdbIeVcOSbUh3NTdlkNxK5T30tTCtuv//JDFk/SPqYXbUq1qyUvuswz3
PWhWjmNEd8hF+xsRrRc/J3QNAqEWY/e/HF7lKFNl1Z0n6R8fTce0HyW2cTc8qy+OoizF2zJNiG2r
z9nDT+kMGKKeIJ0VdMqyT8VQ2/vr3+/ipPljlJUzttkGEhbW2HklomiPhIpg79Ad+owTV36Oa4iU
1Hz9jfVw4VMR+aMTYmroilzh1aMRIO8CNFqdp/BD3Nvl1D52yeBj3obs7/rzXXiLcEFh1UjoSrjV
rwzQO8yW4IPEnUdQnUA/20rnAFWS5vm/jiOYDbpJ+o2BFe16swlztnNILMy+uDEfi1lAFZ3H4Mac
+NtXl1EoI01LoZH8y3EWs0Z44TYzz8du8eAUlfjou6M2nucoFh44oC9uRLMv3//tJkoeFZGS7F0K
A/n1XBdEnSj8iBqPEqH7FNpcM7Q4TfZjLgMslRev/0QWuL/5Qtwwvv0d1LEaWxGa4Eo8x8lbVcu3
/XNF03VBCBbNXttr0vASiL5YL1maywW4zEXh9QreoVd31GMnugKy4ppi2OeuQ51wSHS34l7loymm
R49vi52qKdsiifDtU46cFhJBhg8onVbHDc6ZsunCl9C7NymS/GxPHBQM2QzPE5iC6Wx9UPVslje2
z7+nJy7XHAwWjBmL7JpV+qDhpkUURWLyQieRHzCKgscwh/q765Pz7/W2jLLMF3ZowpFW661OtMSi
pzHRqsJmINSGFnFhKLyhnJvj9aEuPpArXce1sFDEluntN9ORqs5OoBiKvOx9YoHMLtTBG6v60gMR
ckGCnCktCdD+dhQMpNy6di1CBiETbafGxvpg5lKHZuFW2uCFBQCyqYOtcutRdOXeDgW3OUe36Ixe
wAWp2KTZgD9UNyyWRhgYivAem9Xw2+B20G5Fqk3hjY1l+fdXi8BheMNSSFbpC6w2MNDUOOusavSA
SzQgxIx+bTFA0wNxuKsqPd5Js7gVQn7h/ToggDZJZWwzJDe/fejSL6NYtfXkxVpEpIcc0r2qu2Fv
Ynvz75+SoZacBIsED4Ik3w4VyBgT+YS5GVvjqyXGDnUXvV5pWtmNkS6+yT9GWk2attKwkOmyyWsp
Ql/gbsnH3C0mpDGi9ypcTujJOvJwfT1cHNSlm2gSpKNTcbx9PPRwXKAdBB0N5I3vrJjgR1ZyeXFy
YTxkRie+TXRev18f9NLnszjzLF6q5ehrv3BkawFNnWTwAjQu5ypDY6VZKB6AqOsbL/XSUI4UFlw8
1xA4Er59PrynuaIO5egNFqbgg1UhPor6/7pxcG+cRBfeJOQJ3abtwVlABtXbkarJKvLekIMXN337
jIuoeZgID/lIa7e6d/wA+mKk/7j+Ii+OSVQQmjPOQJiZb8eMJhBFY2mP9tCCM7q+TXqXYjG/i0aM
k/AI0LH/mWCTW6frA/990JuGwXlAHq0ul4CPtwPDhcsTfJEqDj07RD5Nsz0lA+NnkXXFfyYmJcGN
7/j3vs2Alm5zzhL0IdehWTULbwhFU+FlrzXcGfGSy5KoufENL49CSUvxLNi7V7PFaHLcHce28rJi
hD7iQtt/58ZS3HiYvyclD0MWrcPRKv7+bAbQqdX7be3VA35msHea+SjBE4ddiHvxr+uf6sJgcjm9
SeXC0td2Vp+K7takqihsPQx3tLuW+MFDOPrZ46SXtwKXlin+9iwwseCkGpLGEqqwTuZyB9umoeA3
Xlk2VfsTv2ZuUaKb0kcMCmFN9zQf+zMiH/+ZBKOUm67BUX/9cS98QkyQWH6c7YTBra8lOEDOfgKk
6tl+2N3rbQfdBb3Rp+ujXHqpVCsutznyg+z1qedEc0G8VNF5YSbCgz9n31DuZntlwTa+PtKFlbas
bcK+FZdXsX4emgtDaIyq9mQ868dudIIYDBszaHrOfXfEcrX998hp7oQE+epcgTj61mdCWRCmYGJN
4Om1Nj5zGuAqJGf3TiDMPVx/ut8F5GrKcIBz7rCkF/7qssP9UUOj9AvhwWCKZKH9zM5LYF1Nxxx5
zgZVhXVu7Lr4D2ns8I0wArFnH9Q/CGy+b+xnF74nE0YIIkhM6rb1iQSzeRSVWHgLcHo/4F1Lm9KJ
Gu00ZdDrrz/zhS/qmhgOs52RisQx+PaRlcpS2UVR50Wwu+60obQ/+lWXIfhrAIqwgSQjZvevQ1oQ
yNk6LQgqBAmt9gCYOnmeRnHjETGBk4Mt9/Rem52O7fk2H1CsXx/u7zXIcIQwEq6i00ZUq0pmHoC7
wtapvdAIOw/Di+Ko8aw3Rvn7mzEKZe8SWKaD1a3eYwqv2PIHv/ai1p0fsdtxjmngQq5erF6uP9B6
KL6UriRYHSePJDVrdS5olYVzf6fRQK/76twUZgNTVRWHwI7+tWD5PRSL3XTwHHT/imykAQOLrE51
jySR/ETR8opwcFhUWcGN97f+SuuRlnn6x9IzMHBIkrYgoCIsh8PQ+XJnadh3XH916zNhGQUJjc41
3eDWtb6f9PFkcFJ0hmdQjeC4astPpukqj5pd7fvWiPe4QroPZKY0+xGPwxuL7cJDktRlsrYN6hSu
Ym8fMiEqmewiLCMFpItzrjndKVrEBtcfcr2keUjKIQXhBaGjA5DzdhTMvKQVsbN4eWKjTc/QoUbY
eJIjE8HqJg7mH5N9lvH+d40imJPIcN6O180a1ZCv6R6NQb3fZnMSv9a1wo/u+nNdmPe8OeogB5aM
/tdJ0MP2mbRcCtQrZLiimo5nPJZagFw0Nvgb3BjuwseCecoLBA5zkYOtDgO7qOCNoz/g2mwjQqri
+J6Pq7zrD2Uub+fPM4e3x0bPtUPoiiC89cYhWhlzmYWFx4pv3E9RkYcAHFbRfKhKDQ6YQ7pbBKYS
hIfcaibSLyohOG5nXDLhr/ZiqwWRgeGJ06noELh6fWJuG822dlwYztUcTqQgsK0iS6ef966o81bb
Yagjn2e4OkA3qWZaBzkkkfsFY+YJN5RS9PCv0RMImmIEnZxHX0+6LQ4yebglpUeHOw7jc7px/l76
wA5JbYZOz0MBWLydSGMg8J3BtdQLdSf2ZvSGm1hLC8AExGbXX/uFNQJsymsnyv0ClBTHGFngJz9j
mxX2nxUJNh5ytGHXWV353zj1N9KWlzNm9ZFNWgcmC2XBR9YXBqceunzWGY6YPnyF5iD7RdCk8zEg
qWKL+a14wtuD5OeMvJLrD/q7+PtraJurCjcWYND1aZulQdxUFXQrsN3AvitzK3qFD+G+9JpjL1mr
Dp52YRc8zZ1WvYqsqw7w+uWHyi/E5wEnhKceyHB//Vdd+NK/8V8Y6ryUv+D6bDSMIEosYlARaJ+C
um3O+H4UH2HQxTdewOWhaG3RfZULrvd2UrnWjJWBJvnSrY5nZFHD1rGj/KHQIJj8PzzVgtILQCD2
99XBnPWiIled0xIjE7RLmGS3u1QLwxcU5+3z9bEuTGBzuT9JIG6LoOnVY1UTJUjcOLMHP2BOPgXU
dh9HyAQPXYop0A8hJu3G4XVxRJSMC/Jk8sdqxFDLosBI8tkzhlKhscdSEtYbSS9dAA6bBreSqddw
Ahsj56Rp0yWgavvr/tb0WqmqpJ28JAzEbhSoHvsSJhX0jAymaPBDd035j5X37zGZk2zEVDy0H1eT
JYTHmQU2G3CuihfIIeg5oQAfiyGN/j+HWo6fPwqetqB/HfTO5M3CiaN9TvjAuyyBG7TRUl1MN6bm
xZdpEy2rpEmm4bomwCpYOiE0EM9tBuNuwOD/2Flp+mshz5+CuSw/4Ytb3pijl5aeQMVl0cOmrbQ+
2hZSXjl0oJU2oqPHEYPBY1vWEXZIaLivL4dLGyywvcNgliPVepXHTY3OO3dHZPqCJkVQVCdkigZy
yQTnr4Hqh1gsUkoh4N5AaW6NvCybP78j5qexNuU8JMzEbZUp2E/uhKnomLsnazS6n33YwCmoZZHf
GNq4NPbSw2WxEW3rrI+Vyi57GvAJX7Wv64KTvPV7GI1T1O+wCY6dLVEj4bjLuRYNWwnF2JvQtcZY
8PvuGR8tx9joCADCrZNbARbXqKNxV5tG39nUdtUQVjSLAV30gO/P/voHuzQ3QIEofuhLWH9V4lmY
+caE3ZlXpU56GFxN7bAOSKkedefG3L+0cVFQ6II6jn1rfV/SeyyerWGevb6upkNQhM2JuJxipwfT
fB+GxXS8/miX1hpWgbQBKfJtoN63MwI6sBkEmL96veu74mB1ZvcAt8UPnnuzEI6X+YurhJE07cv1
gX/3i9ZnPYwR5Acc9VTKq5FlwDmnY3DhFdooSrwlIutb7ZIC47WqcuqjBQ/COZDUlUT7oU5C3A0q
5C/wLEf7dcA2IX9CdZIIrOUj5Ex+YQ3OrpwirOId7AWSQ4P2Wz8VVR9/zHBCW7xy/LJDwBHWwRkO
/vwxrnodjtJkSyiksNesr22AHHuLJqn9MbfzjF+EA0Voh3qm+jANsYLR7FQjrPwOx7s7XHNMcoOu
v5gLMwC0Fo8wl9OEKnu1rY9x3kg0uyOlfLfYmJVGqt3FSTh8hW4bp4em66Lq8O9jGgqIDJwfyH9d
d5VkSoR9q4HAF2jrd1WZT0w7doY9hFffQKzaA3r8v4xJB9qyXRNId1WA1AHo8Fgz5mQpn49gQGhu
2RsOtjaO73vdvTHhljNqNd8gXHBU6ibwO32NtzMdg0Kz9zGh94KM7IaN3xJjs7Ux7r5FnLmwpCyw
aZsrkpTUBasP6OIQi/AsGz0Lt4cQhwnd0PD2yUgrxas1weY/nOf7uJnib9ff6IVtyrKwWKZ+5g+a
wm+fcB7iRuo2vT2BzTjxEDKa3D2RPWa/74UtbrQvL81T5qhhWwZ2N+Bxb0ezshHPWoRUXtXOHd5G
LUagVqSJcafaGb8SiYH5jX34whFCC8NminJ5BeRZTRmnCIPWDKsZRhKumg9tssiDZZhIKI/ZN6lp
DypX5rjNnda/cWYvs2M9e2iXLuW/YZMJvBoaN7Rcb7ieeuwp1YnNP91nLQS92rFij0RZ6ySJrdrl
dazNm7Kv6htv+9K3lS6Xa4IKTLC71ewFAs4ozg12hTZ/5xAl5BF48H0mheV4fRIZl0ZSeIgv2I9L
/bX8/R81QmLgqpUHFd+VMkk8hbENqIrwQMt3uPTQEdm4c1Y+mKpDG0zmS/61aqr8BEnL+aRnuQkL
EWXjd1ZBJc8RvJXWw1oZHOn677ywnDmuSA2xBFUU8NjbnwlHpVVuNs6eFaLdFF2LE3iDCvnGKMti
XX139DKo68EVQbnXVYsmDBIEsYX0DE799Oj3WVfeQbsOzh35QAiV+6E20dUY8Z0iiBO3pyCfv4Dj
FqSTjgnSFgj0+VFXEaR/haD4Z6PD7MZJWZiEnMxCtVscxXDzw68HiQlXTKK+/GxC7hG7bqy+S63B
1BZLaF3ccT9Mp5PTVIQuS0slA0ammcIluGwnPlKUlBjwt2zW9/00xd9HKyzfWVEQ/BKlzNqdPxgB
6l2fALYtYaUE1eCUX59NXOmCXabJKSchZxBnU2+y/Mv1N/kXnZDrigS9N5abIL3I9SUwxTAWs4TA
5hrdReIHVUE5/Ndh9vMZfXXYPOtWY3HnjXo53FXdiGNozocJtwBp0y8FSTy7cQBdmOgg+iwl8DmK
0nU3wTEwuEwrw/LMAtb7JrCNj9zyrWeyB8f31x/+wl7JnZB+l8N9lEdfNrY/1pTu1vlQlDbZmhp7
C1ZubYWVTqzIGA5adKMvtBnCf7/QAKOAQUKjYcj1ZhnMkYiw/jdxg8ikPFE2uNFhEGTQvE6WoW51
25b1tlooDqwgGwO95aa/LiHCZqK5OBuml5louE1UC8daEgGA83r2Gfr2cMj08t3113rhPGA+AR5L
i16GsSYLcXVUfZuHFl1tBf8UoyNBtLiTDc915VI9Vz0wVTAnd0igg1uE5wsbEIH0kB2h7rAlu6tv
OmQzmnvyFmGl4tCN1An7LCzV/32b4yCHGUinFCHJmik3RGSnJFMuvaSzB7IpFTHboXEr7/7CUnAW
RtBC2aSFv0bF49Z2fYuCzBuxv9+5eHkRtdZqe7Ogc3j9m/3Vt2Qf4A5oY1XlugZvb3mvf6wFePgo
d4lo9upeoS6XmX1vOW20jzR7PqlJTSDFWftqdb25CzUn3s3kntx4qxfW48I44csB3PJLVr9BokHA
UypWno3s6HMa2y2m5oZ/KJzB/kxOeHCrMXzpqSEVWwuuJyDHOssv+uOpnSaVJWIfuVS7OYH2NnKZ
OUei6drljl4SuX0T8TjJMOLCGkQD4YyzurHhXXxqhyqfEpEfs14uyaRPY5jqCmtO1zokqHK3pOXg
VwWlYFeYKr515b+wRFwd0Fqw5y/87RUHEuF7KmO/Ux6ap9jBIMRNcKq18l3rEG2iSmuJvXaiF4gP
GEc5ekOsPXj/ZMf1pgfy3eE/7xwjPGg+XZ+El34YuKdFjpTAJUZfFQ9GgQX9oGs2a9exXhQl7sbu
+uDG81/YEnnT/3eU1Q5hY5BEGHpE3EWC1SvH3ldy6cXncbC+9RgAn5uhNW+Uqb8bPattmIOGjjWd
XYQ07mpmY01Pye5wypZ11mmbUmldfSjysSQOhUTgTUuMCzqdFNOApxw/C7RKJQZDDyLGU/g+0dv+
C2at04mUG7//EqWaRd6DyDHgmXBKwSQEphYWi8h1g209DMmLLwfSjBLRyy346KKW19LxEz0cjQTE
IGhs0vnsRu0iGCvHMGnxYDOJ/kVxiI0/kTF1bPg7kkls/8XxR3hJhbngigFU/GDXDHg7YLJrW7da
uBcXpAnUhx4VgYNuibcLUmGOhY90I4HCisk9xDHF27GulB6ejITM101TW662MaZInQzZTRgwCNiv
CLJCXx6vT8cL2+/S2mE2IiGBjL1aJ27UGUvqi/RmOg37WAbEo8WCcC8302/sAReOTIYCGV+o5kvH
8O1jJ3aCzMgRnFpBFP5M0DjhW1ySTxjU0wPCt/HU4UNwpqVv3yql+ZfXM3NhNQCfsSnQfF2NnGH9
GU+z9JoZ87fcFv3WGqNbvbJLr5IeKLdEqixiv1bzH/vFKYkcZXvDPBKWGBgZO1tsfsao9uO/fzR2
NiQNDnQpKsi3z0NaBhkxZsbJ7JL3nCRR8Q3KrfkQtdAprg91aSMBKyZQeilWaQS+HUrLcRgsS+ZH
NirzHNha9UFmmbiPuHTfixG7dSXrG7XVpRfpcrsCn2FxsAW+HTOIMV2LSSP1lBl0aq9RhGXbyO7/
F2fnsSO30a7hKyLAHLbNTpwkTZBka0NII4s557r681CLAzWbaGJ+G4YNL1RdxQpfeEN5QF8l3kgO
1gcjLwCNTdCqLg6jXjtVhn2P4UW4mXMzFLN+uRKfkXjSNw7A9VCkrTIBI4Q8wmNtsQ2nKDISvedS
dtRU3Ff1hFy1b4jXUoRbtdx5iS53/Jwha5hSUNAl1FgMhd5DwqWqGp4Bzx52NI98hujh8fbmMK+P
tDJfY2B0Z+DZVfHO6UM/VLtY84bAqJzTSNdCfTa6YgjvMX7OU2z5nO5+3le/cmwqUC/mWUUsrEne
sDCU3xwdXKFbZ3GFbJUSq7TNkWuzkH3FSw2vhaZV6n3st/bX0TLhniuhmv8WcBte+xJ8/tEvTJ0K
5ej772YKl3EnGWHwBaZYkT3YqKHZu7ij9riDZCEprt375nvaJYZ2ihAJfLcMtBZQyZaM/3Dq1d5r
jPs+4atq/2xR1y1cUth+gpeulhgfVlZzCp2ys97gmlHiSoSo+pdmTOP8PsGh4VnkxpAc/b4Uv3BQ
rLOzXyDev58GIEHIaVbq2wA7HgxSBcrXBdmVK0dqcji/6Gk+aLsAmYD3NPHD/lBMcYtSCAHzY1JK
JiZ6WdXKd/gwogmoyJm866xZTj01tc7ceMZXkmUa7zzh1pwwUuFYHIiolWVcExLNIwrGoRGZKyf4
KVchryEG1Yr+2JfaAI4iiTG0DE0nRY9TtYbPPFnKN2GXTr0RMf0JiRebGeAMaaTCZlasZTrZt/2A
WqRMYyILX23cmJH5iBEkQ896rB/tyWoP+DsjfRHTuiok3dmHehgjOaRp9JgkxIOoKr/d3vrKvAzL
H0WhHGYWuQQN2MUdLLICWcm0UD09nboE2RBbyh+iHD0OdpsTfLMEGJbzmEcosjQIn8du5shCuoOb
06Z3WZmN8VGPMjwqN37YfCMvfxhNZQJ9QN6UKhc/jPYXONOpQK4qLIoeVTK/jA/pNFTO4+TI3Q8h
Ocm065vELlzkHGX8AGhk4bWi4yP2Vc3aUT5LaD1pew2n3BJZiLb9QXt++lRGSv/r9q9duadUcD32
jKom+lhmQwbmnlii1hrN8kx+TXAsHd1JQ8hxY1Wc60WhAA+yGOgvo5mLZ6zvIGLZoax58pA7/6Z9
gIEDIM5PGqEq2jbY1WRIPA8IEI1NiuhRhZWCsgEMuH5KeV1A/SM+QvkQrCC/8a88TIL7jUxQxZ3M
f7zySW3UYjMVuREU4wOkbSfnnAKL3EgF1paYh4CuDuB4Bfzz5bBRiYpT0wqKX6JXseDN4jsSB3Xj
kK68baquAQfAYEujj71YYD+FyQ8nRffoAmATj2qK8945ZfCsg5COjx/eNSQahJIUpOGeLa8oovp+
zBHF9ooyM7wJQ5Bn0cbBRt17ZeFIHi1qvPReATssplQNdh6joKt5hJXBnS8jcQOZq3q6PZf5T1kc
V5AboPVUh1IvGcHl58lFa/naUA1eHvm+89sZVDPZwyvQUb9sOICPOT3rjTFXdqIOlwGiMcHBdT88
F+ZoWwX0L6XSmu+DPKNTkBvZWcjs7Eu0Ax+mAie/2xPV5pksZopRgUHxA/4JBbv5jP61/xsN2+po
1HqvT7A0eczUCqwc0vz0ToAz1Z9ZHpyssBptZwHZgB43il/GITCasJxF4uHmDGWIc0iUZbGyD1BU
DD6NsIu/DJGgzzUDNR6ttMrxLUjCUnkLA0KeHWD82XM54cL9oWGukvxb8lT9kNpQKc4JF0YDkEuN
rOOQJgjFZkTXwUtq95m5C4ttcuba2rOnwGVS/pH58perYIWOZulV23pxrE2vPoYuGIUgLAicpVWP
I/VrrFGUani5vfor22xuzYHWpz8H73Y+v38tfphXCLjp4NcVSFSf0wD1c3SBLBfKq/3MZdVuXLjz
rbL82NQo6UWS4M4k0cvxKIF1BNAAybFVNZ6HXGneEe4KXVQTEB6tW/EO0KZyUX/KN/bZyrElt+QO
MkgdWOnFNjNKtSn9mh5opzfIoCEydjICYzzdXk9lZUEZgVM03w5ohi0i7ErY8VCVJhy1qEOypDV8
uTmbsaJ6ZjmYARu2SMQOsyJJ2qfIEIl7o2FPvHaYkCY7HJX99lcdYBBw5KLrETdTaxXcTyENX1Ts
qPWN37uy7bgt6avN3KVrQhH2IngX1zFNPOQeaA+b5ecpTRHf71st6XZR7adeMbaps7+9TmvjckWD
JwDyrKpLUEkZawjHIPLvSYVVntOujZ71usATuE+UTzyTDYKsdfT19qAr3+ZPbZzK30yPXPb3+35E
UX3mD2q2KFFIlHF3snv7MHbFVx+PKe/2cCs7Dp8/mrO8rzJd6cWRrvNE1nusK72m6ZD+sHoHGwa9
TLfgGWuhOT3YOdqEZOBwUVweKmFUtAMxsfQMsNBiPwRa9COnwjRL++YTtshhrXsK+r09UI0kepXR
W1dPvV4ZGJ+r+vTj9rxXvq1FSKPxmQjeAB9e/pzRzyX0ZOXGi7DYxM47jaznkn18aju1uE+QGVMP
ShoWHy+0zJEix0Kbv+1Vv0ckiRzRkoBR2CME7vu4J6ZJ0Jx7woLD7SmuxI1IL1P/ILel0LJMPSZn
IleNysYrRKi4RmAqu6qWHVeOo/Y4aqV/Uny5PUacpWOImd7b7eFXSoUKm4puEncpNYoloCMWYNsj
tWw9pDOEv1etDkmiHJuCzxFi1bDULYSwQCqx2w9alOpUWWMl+CaHKP9u3OgrEZ5FDEkEC18QNMLi
Xh3JspF6hLkzJt20N8HomDtdGrt63/RFvdVjXznC3OAwGDhXQNGWzyT5LtCttoHbNRQg9tqwO5Nm
dTsHD509Evn5Rtq7NjuLC5JiBl+bSPlyL4c4s5WaE7ceQs2Qtqtaw0tozKfgXzw5GvXT7e+68jrS
lCU946Fiay1Ho6FfoqJYt7DJutbtJAVRfkMpvC5WpKM1ohA8KpbxXKEGtXEfGyoTuXyYKbfMYTPT
nHu0i88IvCX2ixQCEQy/hKPaE6pj9NBlYkcZQ6YFBnXkSaT28OrEIUaKhW5P3xD/loY9GD6fKrtt
++YhEMK2UYIuZSyjbH9AQG9oG0weRDVGuwkPBWWPGlRZH5ohRbyuCQDLnOykGGcVdYEiaKD5yu/M
wXsGTcdgsnaWX1qvStlI6U6gZfbkd4rxO7EUKTwaI10DT6Nm8lYEPkrAfZ13AD2a7tUZEKA4OhA1
kAFsDUnj402YU/bW4PSo/pkJYF7MyPYGrETUdUJ/+F2ECNx5kPZay8X3xcj3NVqTvquYEU5xOyND
dNkNqtA0NrbZ9YfnKIPlpFymkJMtES5mPEH0Q4rNQzu71F9nIQbnN/ZaXXhCHx00SZjVcE1i7lt/
R8imbkHf1n8AcRFlC1m5gvhVQYilmyXxHpt6G7+IBmwNKsVN9RgQzZ3oGcVPgDuaTxOM0n9u7/rr
M028NLc8iD+41JY9uaih1yYSTaC5zJsgW+iMyhjJ7QZEVI7TQFh0e7zrM03AQRDIUpPuoDZzeabT
xAor3H7gGehNfohQMD8Ytfxf23eDe3uk65fwcqT50P0VXY+qmke4VsheixH6oR2dDgOmHhF83sSj
GmIBZIxTdbo96HXYwaCcYlshnqcUtYhA23iCjx4yPdWniDpEmn3Xj0m9EdzQIr6+MYii/9Ss6d9e
Xfx5Ng0t9ZO5ax7nw1etR+72u1MVifajtCBV3Mt6qA4n2GaYqbdRjb64j841MvEpGosHvVGdyiNU
SShJAV6Ld6U5tWKPGa+K5W+RCWOnKW1Z7VKMwWYBvbKM72MnpSgemEnZob8DtnbPRdNVXlPqaf+Z
2EKo6P/b/a9S92HGhlHVoj0d+kJC/l/BHrNKRqvfV2HD3ao0Sovyd+rjMRzgZtfDopm07rMUWkSh
gLrD8Q1IkPTFjGK0MYM06IJ7o7cxlcNkPvjtm1Zi7fUStdp91UV0HnUzbHZiQHnQFZhfxyfq/uUT
He0oPczVJYFsS2R+0umVhMiOtPl7QZB41A1febYBv3+u+fH36uDgXBqEgYxbJSZhzV4IShHoccdx
9QCh2aDwjOb7V6VV7MQN8SAbmV6rPg2tIuJ/GoE93Y7KeEul3ScW4HnM6vK7HXd2/bNNC4qiSH45
4b2BcuD0JGQp/tpOU+jvq6oZiiOSp86pV3OtfccUJ3pFODRLTqaJOvTZxrir+CwXHJn3nJpAzXyl
MsCW0WxAcrVCfUXLHy2vZuji9FCOZVd8jiuoaa48Gnb0Q20oj941ds3TIrEwmqtktYqqoZH3zhnh
fz/yOLyohwjsNmCRly3i80mtTHdYxNq2m4dQ8D6lLbAscNE5JhI2nh/+v2YZm3dtq+LjRXGc8r5G
ufcfyaibnpK4koxvqShVZ2/DftE++VGslwdYD1niWug321+HAADhg6hAEX410eAufgRJIik71arb
s1ajv0a5X7bGnR6jEvogtX4w7MaxI7oStKz1+1pEenwOsqImn2pAku8QBZYUnLAnM8JzW1TNEcFE
Xr3UrukByLGhld/6JrKGb40hNeourVT1R1BpYXNfRDneH0ETImg0cv/K5wm30BE3kTmcc1qt+GQY
Jtck5EtLPmJJISPoaCLQO2aAfPd8iLzet1TiIwRoTUWPD22NTzpoPJHeyQXex64oDfU71no+qroY
6IGWTdvpGRstvPXsAFMqB9lmjf80x8ciS6YKac087NwEgMVP369NakNJFpf3ue2Mv5zGinijhpLP
TqFqxBI9tAzJs1qoCrsUj9YIl1FinEOKL4S5I4PAjo+nWU3dprdbBUNtW/tZG+AgDnR+6PDjH4rm
Uha2TbYP1FqO9vkoRdlZyTolA67mI9cflU78tcC8+N7Ez42muO2nz7LRmsbBjsGq38Hr6ae70lGi
5mgJy/e4g5PhE5lE9IjXiFyc0sFsaxfbbg6WFU40F8dwyoIHWWkH7Zym8vCaorz0DvkdV109RYDU
FYbZhfth6APMc0opRvXRrLvE9RtEQk/4DYjHqbare1aNRaeDTSurogWV7SZbzpWDiB1MHgGjmN3X
UW5r6xd0jw4L2qbD7ot3wcesulZ5eycjn03zgIRA4+LJ+pXj7qG8j6rcfx2jNv+spKryxYAmE5yi
MI28YWwyZT8VWJuBW6zq+sQfoXm9Tea1K2qDlg1CQVvB60o/hlrl3MGc82vnqvxqJ6URxWlke34b
BRXRXGgf9UzVf+gIyL0m+qR9Lw0jfaxLrX6MosA+NoFqDjurNsLvQZ+P/gFHUDTqsRlQNnLSlRgD
ySAEBiD9q9etfsmMVHvsJKjqvl+5bPvyODrOeJ/L9XQv97nx8ZcfAUAOHtVvMNLq/Hv+evnbAEO7
tmQtYvLC5xofjXHHK5aeffZyuMsj03mbCr/7+uG3H/yoQkJqUEu8asvjMYREbjJZnoMoxZ4ktX/w
6dsdb49ynf2yhBTvwL1T51KWrYMOcHLr+IrlSanmpDuSQh876XjQnnJ85r/WVZjf60bZP+ApOLyI
WlTvt3/ASgSHwJVJwUOFG6ItS/Bo+MVqW7O6mMe0+0YDh1gGQGRH3LHOt4da2zgaGERC4zm/XYIO
ZCip8tipzJXi2M7HsJuUjEcBmXnnSYECtZWIXUdVcwHepHiIAMFV9KbGTYNtgWZ5ihr+0AOzuhOp
Y76kvpA3ZrYSJzocVVq5oFOoTs0pwV9blBa5mnCdgL0LQpKjdFCejH6YXm6v33UIjFwE/Qu8OqFV
oQxzOYo/mWrVK6PtGY0k38dxIOEzGlosYlue6QgU7qCye24Per0/oIvPGPmZGDFTMy4HNQXG50lP
QU/FNQlBRkwdaCAbgNJ75fC/DEXPlh1CD295FjDtqHx5qClzTbjVowWp7ULdmE5Z7Icbx+76g1Fy
AqpET5SzfQW8xdQrCgnsbK8KAdjPgPRHot5qowZxveEZhVYA8jSA9aiyXK6dSAHXxINuedzkvnwA
tBmkOy0wLOygJAzXEbNErfvji+iAwKdaSjWaV+RyTDluOA1YuCFoqs4xFadAcXmIJddsq2Ej176+
vYAtm+iLIg+EbOSyJdk0TdjiomN43WxZsEMOJgjPAwbtQF8H4Mz7cdRs/MWJ7HDXBQW4p+M31hvn
/E9BZVFw+YOQ4b1kn9Juu5xzZlkFYl626Q2VHUguVk7GE31aQ3fpTThvEBLi31ACDdwZQY6Xu5m0
UbtNPeQmTh9AFXe0E6zyiAasVJxMvx+UfV8GcXLs7Q6TBwyda3sfOGZZfx6yVu1IKKYgfw0kKByP
kxDIs8AvnM23qKjidoAqzuACT7C9XtQTLaA40d4Bs3Tqxu19vY+pc6C2xZXjwGBZwu6qohcTOliW
11Z5fA5x87wXct5tLPD1Z0Z5BHoddRVIi1fr6zhRXzoSF2mB/vNLN9XJv9hyFuVOU1tFw07TCu/y
DE+EnVpXxQmfuOrb7V39R87r8hNr4FO4zOmAU1BYQi7kJoprH1U/TxusXN2DOzHz1yEp6+7ezimR
ukCrncxNSZHeeuxMG2yjZOyhYe5H7b8hmrLDvpWwpDpDaMMvTEa/tbqv4sHSDpM0YFKk4Ce5RYu+
/jx8ExrP1CHnPvDyfKTCkko2jU7RQhGHKFYynMQw0Li9OCtX9LybEX2i7sWxn3/FX6/PgOOnU0eO
4eWz43Kb0CTYlRE7XFSpuqVbNJ+lxYfQ0Ojj1qRsPNMKLgeL8V9pAxlihERO7HbOOP3Ti8GKMVsJ
p886QWrldqElP0RauylrsbKeGjOkMSNTLWFJLwfX5D7QEhOcfWVRtgsmM3Hbydh6HFbIy2A7kUyD
L4vgA+j2y2HQRGmsuupsD7Xa9hE+HtObMEx/blQJTTrykkmisCa3akWWzqGA/ZKQFSS5pA0Q/eVA
wdzeFD8gcQFso/IacEqKWCl2CCy0GT46Isc+hJp+erCTuL4rW6DdLqap0WNFLx0gctLV/5o9EQfe
UqHd9XuL118+QMZz3m2lRW0Lb1ztycnI8kn/VKlw0e/BiVsTOUq3mEY4H75rZin8uaAJAJ2S2PKW
7TOf/xnbnt016QHzau2sAcP5+PuF+CM9EB4WqqfqIsgpHNk3g5HsIoKX746tleA0kOOrVE1br9fa
boLRhKiY/EffY1G87NWUVxRXS+LDRt5TAzf2IcH6RnVv7XT+PcpiQhT04krXE5ZNjQSonTI7BqPf
v8UYCm0MtRIgEoUiqzHDsIk8Fl/IH6K0TILQ9jpZGbBenjCY5O7G5ZLa0INT0ayHKm9tRIgrUQ4M
Jo7jDHG31SWJyRct9mMKxUs9xITGSMVwlAe8ImkojIcaJ6XPt6+7tc9GW8fCRoz9dQULzOR67PVh
sLyEtXwSuGu7gM/sjdBmbS3nFhw3K6Eb+/jyDnBSEENRjyAbFUjn3wKDbwfLTuoqeJ7dlc0geRhI
9Vu64iubBYqdPlPtCEqvHgybEl9aE0l46YjVR1RKgYfJG15xTmhvRNsrn43bm0YcSS70s2U2we0O
Ti+XHdSmwpycMzHUd0mTxie6POkjlMpsA5y30mkFJIcEMLh9Xg6avpdLOmLuEOBD6HtUf4NH9LWs
XwAltW/Up5y3EfzjPk9aLkSROPtEzcznKi78cSPyv45lAP8gyY3ShwloYvl+EcwWKMIVwV1hUlrH
8z0e7kU8jeiUoFHwNSSgcvCsCpPQddQ8IEhX8jLauORW1n5Wv8FHiugNtcvFSlhhBpUaELbXKrKY
do4sZRMoUGn6nQufKzU0w2Lj9l55tynZqOh+AShA9muxn3UDAdFwdCQ8dETkjeA3Phd45bl9NNXn
KKzGXe6EYteTUZw+fF7htc+oTOgv2tVnH4LMKB1B8dKwWuvzYOKj5uROunFe/1xui8AEoTYEk8hW
5yhx8WjHEEkD4VQSjgejrOC0jiJVr+D2uUsGMAY74Nzyf7JkJZ9jeNGYWjlT9EnGbPSHqghDvGVh
Evs7k+AwJGsyxPhURFmR7YCYIy1bKpWpuI7UtzizBFKkHNtWsXz8mmIZ/6AucCh0Yi4vDj1k1ocG
biV6JV2qDBCcUvzBQnOyMVOfoiF56FP6DLse3LpxLoNAeYPJ4AxnBXQ1vY2g116aofG/odMTvbR1
nqr7BGvu5kArJWxPEzzYZ4H+FQZLw+wA3pK7g1SfKh3b2WR2GO4jfXw1E/j7boIE34hteqd8wnHC
xK7MyNKXPg8zc49rav7WE63h8GiXRBqtL+FYZUTASt16zGrgmFVrNfusd8rMbbGhM3dtoOA2Z9Af
euGZ6UH3I7nS7cJurOjlFGP+bBQhjk14MWAebufpqH7OYySHgIxrGKbGiT3d5SSjvzOjVX93AQDv
cmKND0PQZd8RpUyc3Ug5u3FlGtc/4Rprb3UWZT9pafr/dnVQv9sp3gt3cReLL3CrMMWzmWqN9EZn
P0ClhcgVW1J6xC6MnM+nPoQtJqJSKdS22Na/ZJJlhhtv78rNPUffALBoPM808MvLbersRlO6ToJv
Hn2bRtWkO1Ar9kHX82jjAVwbCh1pRDKIw4mSFhFFhcExP4NARc7z8Rn5leJzjsvWXYS/68YjsfLW
zpBGleIP5ICrt5YGX+xjImd7LR2Tc4LJ59MUY5h1+4ZYuQ7tmQ1hzCg/MtnF2pkYS2Fcb9kejiXS
P3zA6j6MHDmCqaLZpEyFXfT720OuTQwcCsgfUFUywcvic8VNENPgI0GfkN2QrL5/TFW4q7dHWftS
xH6sG+XBuap1OYodDkoVgRf3hkYR+6TPxr3eDe/AyZKN7bc6H25YOOszJ1ebn72/ckDdlFLTDJmP
hR31Gf9JDE5Lf6sfvj6f/x9FX8xHggiapzlANIqdqZugfnGicRS5LRzY8+2lW5sQ7xVl/1nsBpmD
ywnhb28nmPlRx1JwqW8od/1qJCv++eFReH9nO7yZnHZVP8H/2E6lOnS8oOmzg9YV01EpivzjpwgO
ocyjBKaOkHKxbDHyDxkmdw6uAJGtkKENvnPGVXpoNxZt5fuQMVFkmiVLZzmKy0VrZeFnWVPTsyi7
7i0ZYoACqoZ6Gl30KtgIYtYG09lp4KvAdF3xEVS/p/zSkthAxvD3sOxB4Tb9uMNVbMsTbiV4cYAC
449Gi8Ii072cV2DmRC4qvZiU8ofk4u9Jf9xP7FjbTYVUtgACevtnHuKGp5B3P9/eJCvXEwrJfDpS
HEKn5V0RaihYZYK6O+bV2U6aJBxBh7DUYdmW0xu6JsHGZ1ybLmhEaLi0hPh7sfdFSq01BpzhIQiR
vIP7xfC2b3yxp92XPkkpGEwYGfJT09fo492e7NpXhSZBgxShKSr+y7FRJ4u6ObsC3ivuWrM3CHWM
2noE/qGrG/fjyiGH3qXhdUJGgKbWYrCGC8QXVmGBygvMQ6052ZOdqenGKNdTQpWCrgkNjLlGulzO
XuswV2wa33OAO5xBNjS7rgmLT6O16f+xwllD0Rj9MQOWjkNhfDEjAKYKXerQ9/KKQs+eLH0K93PZ
KKKModlfSCnqwcU41hz2TZs1o1tkuJ7v9FLPscXVdeLDgzU25hbM9npPzT+MIjFcDDhrSxEQGYUh
s8mjOT4RQXCk7pn8RGBUP+JArJTI7DWt7qpTUEe7tMAW9XB7W60OPwOp6Exw2S7P0GgXGG7Iiu9F
XWdkLobZU4+8EejPnRQ0xX0/yNo3cJFpdGgHlM0+HGHoMmEehRE0u7muFhdIUWOKideGjzA4rB9d
cpx9Lpf9Ifcd7SULkq1W3Uquy4NCXm2jHkO+u0y36rqq6KwWvidr+Kf3egujFLUD8zR1eJ12Sisf
DCXGBaS0h8/4F2MvqQ/ly+1FX9v4JFwgSCiYWlf9J5wW+qZxaskLx0FzJ2eEPJu2+UHNLWPjjF2f
5PkBpWTKnTFT2RcLbCWNGRRDIXnqiEWFHpNPW2qm/Q+7iB41Omk8PLNU+eU7YIm2K/Pcnlc1no6y
kmLj2ObxYUyQkuqwTtmnyaDtIwsRx9tLOf/Jl9kl7zcuEbOYJoipZZEr7CDm+UL3PXR/TbcyNf0x
6KrctWUp/yTRgdh6XVfUsnWY3/NZZczrbi/ObzpGX63jCeAhc96WJep3FMKC6sXohZkd86zLv1lt
q31p+lxPXQtHe8vNfTsq8Kcu6t891L1nrWio7txejLVbDjwkoOpZ1wIk93za/4o2jcQWqVyXQDJS
I8mO/ZAkr7IZq4i1os73bZhkpTxCH8+/y5IT6Duk8fNnLbLUej90VizcSiqVZGMLXld2gKASjnDq
jLnOtPhRTTKrodSW5cWR/DJ12UOBDPkpchrjbgqU9EB48AuPbbEP0ir95/aKXFcLWQf+IodBMOLK
D9DM1VAzM6qFgWI+dnmyT8LaBYiUPqVFCOwNtc3z7RFXzjboIHxveTZtuiHa5ScIgj6RtKpyPMcP
AYA7cn8IU0X+VSrTx9ENVHYJKnnOUDXmBbkcqisn+F50Tr3IylRXk+puD+Wr3fh8qxOCaTJ3GtHd
WgYeSaQRpFKC8YDpYWZK4keGAdXwVQwaycbHV8+A5s4fQ6eQsPxySmhQqbo/kkIHJqBCsKf5Hkkc
A59nfysHnLfd4uYAjM2FxbtHA3PZNpELWOu21DleZhhddG57KGQ7f8QaY4fp1Fi4shmBRFd7O3iV
sXzcOqwrNxfjE2aRE/CvJcCH2odNiMU9ItuS2NsQAw5Ca6t9YfWpC2ltS9975SUACM6ELRq20FkW
dzT8U1WZ5mS+a4zhkWRIR1U/2up5rs2KYgskLQJyHrjFezP1En0AEhMvmBwzujMCpXjNIo1rWC4t
vzsgNvRxrDu3sE0zF0mCFWTFgKVkowZkcdag/afKTf1QZsJ/pBKXblE7184C+rIowlB4wdBksYaT
lHXOwB71xlIekHdF77imJunKiBtvVGdXhqI7iGo37f1ZF3QxlCxAwGiTqXmhBYr+IAY6H5TMDOl3
GTZJdrh97tZeDkqz0Kzmiwt1jcVwSaWIQaBc5IHsrH4PmYYYGLhjOdnFKTnyaRJFMb5o9SBQ2w9q
BGJ6B/b0PknUmipsA5v1MMqlnG687yu71gYYQwmKvUS1ZnHHIYBSJVkAhT/VpfqbkINvo5FLL7dn
vzKIM6d1pG+IU111yuTQ1xT8mk1PKdXAVagUetIEuv/2KNdHYy5ogcYBx877vAw9G79SOn0GLnZ2
UT5LZudMeHZFJuAXEf+IpkDfuEyvbzgGnDVUKaQYaF8szmKC0qXVKOjtwePzn1tTz45j5JSvBdCg
nZjC/h+4RrnrxEazUfRfner84FPDA5q9vMYbxW+1WO4tQO7jdAI1VtJM0kxXhXBLJ1L7uCoC6u0G
TU7eDRrhV7dO4ph0+CtguX4/norRV851P1gfftqR+5mLUSqCxMSAi73YqQhtUiOyPMjL8LxkLXjI
a/HTUfvi4+uHaimFonnX03FfPIO61fWJOoDIRDVbfVI7B1h026A7W0vKUciRsVGlvA6T6DRCpEE3
j44xiruXz25t9XFowrwCQoD4eWxG9WFEacLtJX+8k2J9chHu+ahruQ5uaGZlm7xGPMPLjh/ADEcV
TUlPtXbMfVRgD8KGKg+zAvyX20fv+oCDWgS+MHfYHPKURRUWsE/H+KN/Hs0ofO6bofbsUhm2bLWu
7+x5GJ5YFNdYxCUreNJaNC7h9p0LW5dKV1KUYg8lEQ9eWU22WgCrg1H3AkI7n/ClRjISyTpXY+af
J9lMT01X4sdkVv45VKotpPefvudFrIRsJW19YhKK5cYVfU3B7MzOzDq8kyYbXGaIPId1kLsEGaR6
0tv3KSuHcV+gvG7u5DpFi6gz2vxHLpw4PwSWkaPgP47Vt9wosv+GnKLTsRPdVFBpSIufIePCFauG
ynd1o7NSNxYVeOdRsyXrkxbwzdRdEOBXu0tFrFsIHUVd6hZ5gcJupqKOthddEvh7HtPpm1b51X/D
lMTgCQF2dShIAejgZp/QNp4ZrS53vYVdYjKx2fLOanu3HPzqkyEJSlyZCEK8KoWWfRP5gEiWqPP+
t4iD+gyuyFD2Ye4oOLUPXQrhQxbJyyhsaDAf3LDzgs8mOnRmqTQucyYYiFnu44B0549NsKfVk3u5
CsDh9ihXWwiQLSeQM0jGBVh0cc3IoYREQTtKXgMm7Isul9o+FUr3FPq86beHujqBf4b6oxbBSFdw
ZTtEBsIwQGdYdRMdtL5W70WebYEIVkfhHaCeNJcFljG9SLvORN+DYtqQOidUJKVDDn9tYy5Xrxty
LciXzDqfEC2uqt6lcOq4tw3fo7moHnyrTV1FUqN/fKeL7/R6jLa8DVa+E1VudHNn4BsP+uLhoRXW
mAKP4juMvZGsbWTr5IPF24Vhv5UVXQM6mRxW83Qp6GLO2veXT0GhTGoFLFPyROhXX8gstXY/F9Me
lDYW/Y7iRt/vo7RLB6iOYuCohGZ7h2Vg8BKr8fii5qP8OhpaG+JIN0rdrijU2D5wcPOftJ7rrdbX
yifnVkJnZb5v+RyLtVGEGY8tVDbPyvL4Wa676DvkSnlDNkhb+wQMQbeDNijwnMULqQSJlFamA7HK
liKa8GEwOLzJGinGVMOVOyf9aItd40dItE64XknngKY9HuFKa//IIkcLn7U8kHoU33vjH5yAYEyF
SEVp5yRP6mlH/7G1DoPM5Xnfo9iTuEZo1OGz4o+JgVhMZsbIyKqtcZKiSGpcWAfJj3zU+8ltegO8
IsqYOTccCoPawbC6qjqGmuEXlLplsBbgjMRvqsAV3DffV7ccote+AqGmyj/kRShNX+4ayYgVA/cC
6rixHnLZVtOd5lcQSm/fImtfYYZVox6E2PnVLdI36mDkXe57lS7l752hhY+lko76zkTA/sOYL04C
ALP5aUWL01mmREqPyAfled9L4z6BdijUnaGm2QNIuv5we15Xkfo8FFQYKlXUDK+63gipd77m052Y
olF3BxPdhyxJ7cMki/6hobB1knKsdKrRNP+7PfJVcY6RZwE6LhcKuFf14T5ErFKyB8erHCCKu3JK
jHOUURZAu7FyJRtJRtVMgddlhjiAwi82Is+1jQNagsQdUSiunMXGGRQh85w2jmfkfng3hKZwUQPI
jrdnuba+IBhkirZID8CQu9ye6GWK3vAlx9OtGok7/Gj6U2qE6b8zl+8sScOPerAaF1DehysGrC8d
p/k5ostBbHg5slQA3sJp2/eMQWinstbk0wjKCXRxmX+0YkD8zlnmZNBLo/YyL/Vfxd9G71H4m/er
b9fJQ67K+X1eddaxLvutzHLlq7FVQYTMYsbXZbppLtGhuRLcoSjefK20YGZ8Zv2GfN/KV4NWNecl
tJfJFRZrZxawOUYdATqtt5PfgdoPp7yHYXso68H5LpRM414z8vCUJaW/sWPWZjgTdf7AdedO0eVi
Wolk2y1dsLuy6IwT/Htt2Ms6jKv97Z05z+EysgboTC2ABJ2eFLXqy3GcViQ5bYPgTsDuO4AzP4us
PzhRO57xNNny1V5Z0ZmqBk2UUge7ebGikzZFuhoG0V2oldUhTS3nWHaTiamOGX/RKrXyVDur/2nh
CG1szqsMc+YhwVDh+HHN0fS7nOeYFA4ilHV0l5pg/EalN05tmiZvMGa1+1TUv+HH+xsFlz839GJx
AXMiwIVJBY2p5Q0+ZSYwQytN76AmlP6B2rKEhJD9f5ydx3Ldxta2rwhVyGEK7ECCFBUo2ZInKAUf
pEZs5Kv/HvAf/CI2iih5cMoqy3V6A+hevcIbqlj6zuj207mTVZFdujSrjLto0uQQFiDagK0NSfy3
wM938mdU4n7C5NctfzDTsj7T9sc5RPd6yxeykp1vDGxTX5pKfNWUyTb81mstlzBmqe+nxNBE2A52
V4cyaaPOr5wO0/QU9ctfbjHDJVC89H6o+1b368pLn8DWxl9tfHe/RrE6/i+NVWy64gasl590nv4T
vIX4VmJWEJ9txICSJ8vCj7fLLfMTA9rlyWHDQtZfVHsO0FpuPr+9X3e/I+ee+hbE6k1/t/FKrR8F
mgX0yJl7FYvWaX6he6PlyyKu7es4Y94WTHCCjYMjuXNVUVSzML6p9Che2CG/xTf0WlKkzIskzJxe
dFcx5DE4Rhmb1qcql+07Nvz4QwEv/Z60uNcf0XZlrvX249/2SdnHL3tqzccJTpv7KtUM0Y9GmoZz
lnf5R2FxbYNnZGIPkYSw5Pcoqi6BgnvyDxjq04cJvyL1BMdXJoHWOMPzMhiZclCR3I61+VmoG4K7
R/oPiswmXNnTGMWyI1RWpZTDmYVkHQxNDbNlYgip+V6hpdZV04a6C+TcWMK3pG2WvitM7aCq3PtO
QIoRlDKY5NwgVcwewATtgDjUYeGd1jHnOavn6EkIMFZRYePPqpTlKZ0gHOYMjX++/YnWR90eegCL
zP3Qe7wtYKJ5qMbWK+KwNNvGd5XZeoxIqg/OwU4misA4Riag1NiU27n67FIBQrRilZhKE9gTmiis
chmb5Sh07i+1Dk8Z7YLW3iQvlKHSibycKyLXvXPXT+ZHI9PGExoWzUEeur8UzXYeCw7utn6u454s
JovjMCvGDmcr1TwV5bL4/dAfTYV3tyzlLI5bWGCuYKPXN0I7iqSssD+8F2VuP6A7U56VyLA+G0op
n6a0QiFMLUWgohB66SYNppcRib/e3iu7xxnE/0qhXBmB22q3wVksTTQSmV6bnW+MOVNy4Kat30tV
ZCiZYBlbXKfcTMB054S3d/hpVMupio3xW2VqiufrdmkcGVLvBVl28GpMgdPSDTxVzYvFIYrEIXfb
8AMp9gkou4jVL07UyQckNWHU6iNGcG+/jZf+5OboIBpFJUI+jhe5abz+JHhODkwQlTRk6oIGfYNx
yo8KXPr3aprVb6XeN5+G2RHlJz0bKpRLGrVXfdh+Gfo6oqUo9brO+YQCTvZlQUZX+IWzKN/xBhzK
oFx67bNRe3Pip2XTDL5qjIoZoGKj9SfXTma6CkrdXobK1OF8e1yszVhL2Hh95jzjiSCs0ID7h9VU
0uJbmyyJ/IfxRSkeCkwPf2H5O1D5C6c+4wj3AlVH5iZAASgBtj6L7FM2N80vJUurMajgAQCQR+8E
baQiyYxzXlaRJDLO1XfpapXmI2DfoMuWGcUHSkOl+ipdq3oAICqN53iZ8nNhykU+NHLKfjaJsP5N
42T8dfBBbkPZq++xOSJ1PLtzbrA7Ryv/rg+pc55bpwlKM1/u/nglSPdA1mFxMuDcxph+pnAayYPC
2QT0Zg34dpXj4JzKdLI+vL3U+qM3m2yda6xemYyHnG2ZUsoGAWalS8Oh8qqHbkEZwa7a6vT2KjuR
DPVPaiHmXghYby9EBxAslgNTFtIS7/82ozx9Kr0ovZS45xykmbfapAAlSTJBtgAm4E+bAE13Fj1f
K87CUfGa73JUl39mmIV/qWi/PPd1N74f27r4rjVDWt+lajLiszQafX0eTTf65+3n3gkd3Lu8Wcp6
pDW2k6PEAmE8NOQnYN/aJ7db0CDCmuXCxNc5W1Wmf/UsYR980p0ixnVpxxA1QKjeCHq0nlDKptKS
sEFr6wwZAXIHAshPcd92AR4m8Zf/8JDrII425Q5XDGGufol5yjBLU3pMq1r5c6yVDn8UafSN6f+0
+CZdKOMgQu7tXRf5SmYggEZuEDfEQqSdmNmGCeVu6hulu2BHnbif3n6+W4wZO4p6ZcWlW5jPbO/h
GV/yztHnJGyTCIoyAMHhs2oKRLu7yET2rI7FBwUO5s+mjKZ7OdQCqTWJO+t5LMYm6Do10y7NMjQH
H3rvVK3cRIgMbPabOWGsQ5Vo+4TsX9fyp1FxxusYud5jvuRHs7SdV70K7lEskoes3anXd5FIBrus
6iYJ9WRQ/3Fa3bh0CyzIt9/0znHxEJiFx0CwwDNsc3QxsW68xTPjsNG5cCZjOaV9FMxqNgdRDuWq
R8HizyMTcA6uWVp+tNi3oXacSlQ3O6xMS0uIk2nH6tXWGMjbCLkcRPWdcwm2FuF5PBdYcdtcQEws
U1QxpmE9S+VhyNz+aUkzZQ4EWX93KZVK7w9OyE6HgaJwFShe0T8MlV9/thpErxZrnBDVEO27hsz7
WTru/ICsqBomadI/WLZ0FSZ8mdKf3/6YO7tzPTTMs9ajczOfH/TFdgrVpo1YG8XVdNJvQ6NUH/Sm
+ffthfb2Jq4ScFNArwMF2OzNOQdlNKzHs0Jr+D1woe8qcIODMmpvEZJ+0MqIe9BF3LzJCFdEY6ER
EWoSn50JBdHknBhme0QD3TsCXAYrAAYU2s0mUSytTJOOh+m74bmhDX1ldu1czE6kLURGtQ7SFm71
wT7Z+1bUqiDFmDve4rDtEiUWnPqIJIoZfWjrsQhcDV8Yu5qPTJxfouUm41j577TyoGERWDc1O4wN
Q8Z2LUJIvFN00XvZZO+Rye//15oWyo/QR1Bom7rYPBn0Gx2fGUb3oUZtAvDsknzLsgE1SSeN6u8S
qNBPNY7751J0aC4WpVU3/ujVzlEyfvv5LeYyazaBXDGwDP31QeIImXIuZhHWhosVUR9pZ7SG64PG
wd4q69xMXTtkt3Mb1+tJdp2YDtlYpqcMXZTz3OT1Hx9MtrFB14ZPDZH7Jij0yZR0XYMk42KLCxte
XNtWq+/zFrbFnx5NhjXQSdYhMEObm4KudTNdjmMWOgpY+lrI+txWxZGA1O2ZgTtFB4jjotFs304D
i7nri7jLslDt0H/19a5ZugB9DOd91DGZ9fV60trzAOTkCIrxUoO93sxMpEgL1jkRJMntLNimmEJZ
Mi1C8EHGmohI3Q0GvW+nU40tSOJn2mJ6I0VWXMkr/Vjb9hV1Ur/XQu+/lMiDDqcx66FUcpvaDJsG
Wfxsik7DRKqJ0TRMwATEj16VJoBfgYn/Sxtyem+hn2oHkCLM96aXpJ8azUYvpdG9FiRFVRjTaek0
ge1f17n2Ga1SA0h5Euvzle9VzkEqFpTbrWhwBQxmabYwtLWiC9x2lWYRsjDToKpV86/FqKBLD55F
yMmqmQLQFK2LmJDFv357r9zGIF6lRd5O7wwlw+18AVg8eEpD53osu+wqsPk+61WdB5WTewfBfG/D
rFx7+L9gdW4EcupoTkbFmNJwQuDUB7Fq/zDzFpyvM7TPcFJwaJvkH2NxuQSZxxJj6cKhBL0JIUPf
aUaTkyaDHNHu5AzhRa08LOEmXTkB52wOzt5t4w+4CgWdTXEHpvmmoyPbDqWjMgs1t7LEKc0T82fW
2pG2kgFzlGK5gS7O7JXjGcSL81OPG2TK3/6mt/nHarZBuoNh2p7wVpbkiowG8o86K6NgiOb4M71o
8SDnsXi0O7W5N/W2R1aG33+w9t5+otxkzMFrv0WUtwCxZn1k7VIIL1jxj6uGsokqrjhq+O7F7dXp
zKYOoRO/fdW50lDiFOynCBHh8+SW9V3lFd1B3L7NH5HXJplC9YSOEMpOr+8gMRsL59bOQ10pgkoU
xTWi/+6rDdIuwC4OcnFt5/3hObQWrTzSrRRGnIlcsSowNLHe6ygDzLF9l4F+++wmpYzOazSYTlYs
4R27A90cv21y5XEoQBW1aSqCUsG68M4ekQ0LIojqD5kaH4mlvMDqNvGXzvI6wQICysW5eSdTTMRD
14y7LMYZ4LoAfwEJw0QAW6YOefBHDXVB9dz0df8+jiazC8B5DdU57WvxWcWC8X9YARfLg62m1b2l
q90qa92amBSnmXO2odhlJ3VIXQiIQq2re0H/SwnxyRFD4LqrH1SEEMt0LiJb5mAzs0EebOOdvQXQ
CEUQZy090ad8/dVtOhnp3PMZNNRAPpuF6fkGOtIHGozOquK0fZGMVzHrhOkAYnLzIhcjrbnHARp5
bjvNYYpevOZXNvMxoHlK2T4A6ERzu08bS/to1ZWpBEbO+MKX1kpl04HlFah5zWMUZI5aPkfxYiLq
ASN98qde7WjpSrNH2HBwK1/H9qC4eD3gxCCLS9EG8TS776hHgDDOdq0uQa/m6c+8M3tGkYv9o+gX
45NVzaPha0DkUl+VSZqdc31y7VPcK5Y8SQGl66z1ja2fxoHxLl0WZ/qrao3CDIZxju+qyho7v0g1
9Z+mTqN/izqynzR7xsXBART7OR2F8QMKPRKJXenV3kNUIt7s1zQ+o8ucL8O3dkkKxSeIo7QgYiUb
z0UPofbRiekO+tU4Ku3Jw0r5CxmWkl8WjMbu51yov9yodEZfMdvuR9EMM+cX7GaMFgqq6D6djVR7
l5nN9JfW4rx+cSHAW+QFs3FU7u50x6higGjxFDTZb27Z2U5wIkIL/L6VE9LM9EpPmdnGQawW0/u1
T/jkyaxiYtaV7wql608dM5TAcXr9IJq9VNbbHQfaaS2owHHdAvBj3SjycXbvES0xzLMXD0l9ajLZ
tE+LNzWcLD1J44fc88bsWnRkByjcK3l6J7Optfyu80bvCkwrmi+GMaJBXzhIq+ToIFu+RWvefWRs
Mvf/qlqbdgFCSbS9C7bLF7W3pMABdkmQjI9b+D2TMqjVp7p3h/pSdfn4oxAO9gDonmvVO9ddvHf2
MtvmqU3s9kNmKdlXt8bgFTKGmRf8Z5Pkl3fFPAeKdMbMV1AT+JZWi5pfCkftgIvPKYXJkpjF+AlS
OQdmRhi9DIe5r8JRpj22wgSY6SS8WXuvGgt2cY7HPjsIJjuJD8XFCu3hmJMYrFfMb0PboUE8Z5kq
715Xcclt9KLx/I4a6zRq7AEll80pIdM9WHVv07EsAhVwyxkwbcdzUbUCdlvFvU+QJ/AzG/TGmBfV
Ka17pll9JQK3kFHQSdJRVa/HB1S32qsh5yOI7U4+wvVMOcJvgel7gyNBYz1j9MEPgVp2Gpt8eVL0
qTszi7Keul6dULUvnItlHTWCdy5TfdW2QAxSXVVIN1HcATfgGfW62VWvvEQyU4Os8czLKtV4fTvn
2mlXclExM6QTwqe+aVVMJaNWEx+Aezefuo8I62D7m7lgsH1pLMyA7SJfPmbpgOS+06hMMiGE9enn
flSWfwwd8YQGcUbYTn6cRmr5xwgzcP9kMStDkkr6plkzYbkyrlIirtKKc54WS2hMY3Gwyt4+Xydn
xDdIIjc4L/6iKGZI9ngbZgrDLYCzn+fca9fbo/fCqc8dHJmtJD3KBLWdrHtlNjBrt0C/3iDoQOaP
Ttckyn0cCTmdjTZeRRMLzwK7wl+ZIPS7Gl1oa5h/TFY6/Uss6j6xbxiulvmsYdqbGJ13trXIau7I
NnP9FDn18PcM0IxhnpMpF3dqmd9n1KSfDrbO7q9fq1nSbSDV2zkN7eRR02P46fVCpAJHykzbyoQE
JKAV5uNsYGMB+TO+1JWmPkxRrLc+dbEVwAczn0a8UgKpDMp7z5iUy+L26nM8y/EOLIry1TDldE2E
cqTps5MWI5jHjUbtDAx1W/333uJILwFyTBwR99lSJNexNot/s2nKP6eFoh28pJ2jDEFmVWKie3Lb
bkzyBk5Jx3rQp8RPAcOkCaqhbz/EXPpHzIPdxWiIO/hgo8iwbU93iPdjXGcr9/PUZydaULi0oNN8
hxSbdXn74+8kmnDVCY0rQutWyrFC/w2RGJ6LQfIUaAv6zdVsGQdV6d7XWjHO7Ggeh+/2+gbiCUmn
kpIaQQA9qZtFnE1aRNeYROiUVPoRxm7vBXLb0QWHkrbTT4WK0mIPEt1Phd2fLDKrs4KPuo+axp83
UYnsqwgY0xgNK+5NY9OMImcS8fpo6dw9wkxVkV52Mf0SQ3oQ33afCqAu7buVJ3YDDehGxqx9rtyb
9ZC+6xVvuqdrKf8ptMTx394WR0ttPhhmM1oyxRnHC1GWi6O6tNbgEn+Jo/SPle3prHMt2PyPaSnY
htd7wwEDOELzje4zLHkSv5+NNsDsZbybHILI24+1c0PQFkEJYS2omZ+tkfC3TEhpOz0DUwLfPO/j
szSX7CkphuzkWMs/TZ/8a0ptPLiYd97k70u6mxxgLBcrn6zFu9fsFHoY7nbTc4V26kByKo8gBHvP
R7sAzMoL2nmbcjUrxEbF7+O+du3yScGh5iFvpPlQ2hL12TEeuQQX56CvtveEqz3G2nWhr7YFtPIv
l072kYvHqpqHdtLTe60W/RJbY3WwLXfiCF6Yq7AWwy10bjfbcsa/VZMdKWU1KN1pQZbxNBodxnlm
mgaU6vb57f2yt94qyrpi2DAO2M6AYQdH/VCi7pD3Q3ZJu3H5NUrrm9l1epjag3dQj++8SaozOj2M
QUlXt3zzVEtLRbQr1iRJ0CS2cK0oMN65Ii155DeyuxTf6uX+vOXRTlUKbxG2QUjwHR+N0pqf6PrY
H3oXrtHbL3EH4GWhg4ZgF0ocjNS38wDLFrie2dGqPuppl2kulKCeSvM0gcu4KpozU4gsEGshqD21
Rt39VYx5GeharTzEMR3vt3/O3pMz9rXBLbCXbiZRRsP6ladDrkL19DxDgLsjp1POMZ3aA1TKznFE
f4ads157XH/663AztEM0OgPcPrzQ5sdaVvGdlirqpV1icW6l9WFSquwAfLIegU2BDSqAe4hxPf3T
l5bPbyFOlYVA2H5W7jNZxmdvLvOPzCLaA73i3Zf42yqbJ6vVorLxf1DuBztLqcextfQzr0l9dKEB
L739xfYqSfD5cF/5Wqub9+aK6COxmB32b/fQPJzvmKJb9yNSFKchgiFAKuoZHxoc2x66aPL+0prc
dIJ0MYCSNdEfs9ypLiBcrNMKyoybWtpoKd4zg9SsnlURdrYjQi/2jkwldl8vEnerfA3U/W3FqqiZ
E2dFHYfSsKbQFYBoXCvpnjyv+A/DOt4plADSpJUvvXm3I4jCrGkA0bpTAgRT98o7MRTPb3/B3YOw
qr7RfqAxv70iECLwWjcCGh3hwuHPzowbiJ3jNJghgzuIVAZ9nhxYce29w5fADXyH62mrEwI4SZsc
BHJDc44lvUG9whyWt5lHkIbffrzdpVZRCeIb/9gWIxXhU6Bfhn40DLxgnnPMNqRa3EfItx3k6+vn
2B5vQB2IdEMguQV2M0FrK7WhVkOgVVz73lWRXOnzCyKq2anox+wbBZj1pYun/9CSBpxok3yCZFnZ
HK+D2TghoINYNFE8qb1rheTWyUn7+WAAsRe+KLBol5BOr7Oz16ug0K+NlstRB3iMFkirqPe5rucH
d4C2tyEpHFclAty2YP29XsbpNcatHpJlSmstsY9EVQOKthtmzbexqGrvImcx/mVAxiC1XbSpPrVy
HtprIRZr7VtNQ+0zCei8k+M5wGnXvZH4lViKX2q5tPJMe1M/GgXtbbNVRJm6hk4KKezrH63rSzJh
yKbcl4M6h4vbip9eqRtn25m0/3BgHaD7TPEQJbxBE6KT1Y5qLWhoVIV7WmFUfmqr/bXuyuGS53Pp
F1WVHXDN9j7Ki7Mf2m106d3NDgPZ6CWtCtxMicYB7UcNC0yMIM65pXy03Rm6ApSs/3B0VzK8TXlK
k27bmfJ0eDQ6nuWho8Xmc161aYASd/tzdpZvbweJnZPrvTS9WYWqdLuzi2zRapkBc1NKlJIYJ5jt
g5HG2hPedx72klZcPNudWS9XoKVHhc/OsaI2JcDTiaTTs41QToa/FQ6wcWhNgG99rVXBbKKAqx68
zt116IHRCVtxJtvOhVlFdtJIC5Z8m9ejP1ijcxmxbf/x5+9ydYAEu6eSX23fZVKgJLGYA01MlJJC
hs2IWs2AQZn3RiGy813gxdAEsfw4Kvf3HpDWIvmsB87tpjWjM+yyZUSbte2L4RMDrQa6SXt0Ke9l
PNTD6JcjQONwBjdhMMIXxZkbKKtJskqyLmkj3RNkhVVjt54X2phjWTvnIvOKyIeaMk50b5ORYcli
9E5gtKVRHySze0++EmnBMIDWvGlmV+4UW1kF+74w1flJ0n2AETAdZee7T06BR7GwgkF5/tdBzhII
JNaQVe5hR2h3E53pEFu06hTbUDwMoejgQYv4CfTN5HtJP9yrndec+tFtDrotu79knb1jmwDE8IZm
N1q9MnBo3XuhoGRyKhIgDPDCrbQ5lfbs2HdIEPWIOKoNjtM6hcq5RqSlvRhADVw/V+wxO/hJOxeA
B5oe6Mpai94oklhAK9vZyqP7fE7FpQWl82hkk3ZZwYP/4WuDSVvVLgDw3+gCF0sVIS6Wss8dNTlb
XZOdlak5IiDt1NdIJ6KnTDqBsOH2RpvmMjJkgy+FnYOgSpo6vhtULQcC1Eanesl+vh029t4fyDde
nU63/oah51FMV6JanXltKP5qizREXQ44yAy5+PO7bLVqXGFGK7l42zmgP9GgTRUriJil0VUaMlN8
027rx0EulkEmmmiGn1vJ8tfbj7hzh5JmExVJTVBa2uIsK8TUOwxyKZXwYbi2vdKGrjPHD1HmYn2B
BEE4SeMoMTF2cAQehBICAyGfcmtzcyc19HaMRMnva6U0z2mN+FKQJmixMP8oKccgcvZhj6e34WdG
0v7sWxerLqcBJAcVM+KiV3NTOUFCcea7DqpG7vewoKugadu5P7uJGD/Oi6eAPWlzkKJa2k+ZjxVH
9p324sRkvViK9NIhf/QV9808DuD7tt/UDubJB+kNAy5zgKDusrp1nWAghMUHKeXe9U7IQncWMUsQ
SJu45ShJnTZ1TctZSSpE5Scnf2zm2rs0TkbnuUhkdZ94ucf8p06vb3/0vdAMhN6Fn094vlFYFRYk
8lJrEPHW9fTcN0Z3LdLoCEWwd1g9g14I2Kp1qXXr/dZZqArm6+rI1ac0mbiz1FYFp4rpc1RbWJxU
Rn7QV3xBV29qHS7Z/7/gZle1Na6JEA9QPXUqm/66LIJVoPt9PAEQ5E+eb84YIwkAb74eofPlpExK
3n61uw9NC5AoRb+R4vX1Q+Msjo4KvDRCRt28nxSvvaRLrAdKY1h+7FVHk9LbEAV/h2EC+aiLZODL
pPG3l6w0MhsSNGPwLxkwkB5MlH9gJZztSBwVQbeh4tVS+ubRqgyAkZetss2uU/5YimUMPNSUAmZ3
xpNkTs07Lo6kgtYO++tvykOt0s2M7FYLi803bciwmW7yTadM531GHnhIQChnN43E4AtbVh/zmO6f
p0gMqIT9x77HK2MYRKnGEYU8vi38cmm5y6T3SWgYRfI+mZby0e2bernPALdGBzt472NyTpA/QF/2
VgpLDnLUFZzswzyOxZMRyQ43lWj6IKouO7iv95aiKkSx94V8sW01TmY8m1krALfaXn3qMheTIaQK
zjJH/frtI7G3FP0vrMpcGGc39Da1LWs17mDGpnOqPMyaIn5JY+hOzmxMn99e6vb00QOj10AKtgrf
bftGoi+UmWsHiDW1pyK5LSxjjC95NOYnmiTL+e3ldlI+1lvt11YTNHK/9ff8dvpamc1pPKKZi1Si
+3loy8iflgg0slJo56HvZxBotnHBkWE+YXSVP9bYWAVTrhkHbZDb24RWC8wDOiEAzHFHef1DbDEm
Qz3wQ6Kxyz54leUFhk1timyBE5jTbPlpo4D9LgfrwNBjp1v/eun1svntHSByJKyhn/OwWVRVgtSR
dWedVSvP3y0uGn1+3S7p4NN6hkBcaK0R9pgK1GEvIvUiuZg73l5jHAWOndsAKxo0LxA/5AjfSBpM
PUOsgfo81EtsI8pS2tdOWdJLNkyUe4WoH4xBZqduGFw+Wptcs2pU/8PWX9UXccijxr2p4aWpYVfB
HgnzznKCqGzVb1rfd4GNu9nBd9jb+vR6Vnds2rI3kJJBjRtaSBCp8nr5GymFUg1c1GhOiqyd55JO
wkEA2X2/JDAkq8hO4/G6uQ6MxESrwlKSMMp6cdETjQ5XOheG32uRfaqMyDxbLXGr0rXkvdXQs8WC
qD3oH+w9NZnMiuklf6XGfr350Kl3SxnDltOazP1HbTv7/TDn5QVZDflgksEdCYztLsj7xaATfNAN
lcPRsiwSHnFTc9laVqGKT7OSFQ/OqCQfBdrQB6na3qVLoYPcAgoPRNBNhKmSPjdqjG7DokepwhlH
XAbLCaO6ss9mStshOrWZaXx6O7DtPiXojhX/+dLmf/1ak5jMPxvQHGq9Yfo21Unnl0qSPY1WxLA2
To+61Hu3PKOaF24M1KbtLas3baF2pZuETmPjvjciFaMVw7fZjiw0+YsF48AkD2aqZb8U86+3H3Zv
J6PihKQ8zBLi+banZw0VbXoPG8uIORXugrGGyKWmoTZ0VTp7uRTYZoV6qzsXjALGd7TLjE/lsCTO
Qbm+RspNrqPRj4VdhygY4s+bb2031pSIqY9DwTzbFwgsPNejoh4kGburUGUC4zY4NFv0lssbdoXL
rGhOG+MXnbkvDZKEfx+8050LiTod5yzG/PQRt/vWoO/R9KtFjloqi+XTJqKNmC5p965Xa3ycZzoE
oeomzldOrsjBviKa6pcD6FJf9GB+fSWJltafPTajj21oHweLjec4bhCN1Z36cli9Jas8V44u9fWu
3H6GtVVHEN0z/hLk2V5aaJTittl4gTImy2M2JdK9pn1qqncZOU5F6ql3X+NCHayT407qgxbl9fe4
66NHuxJucSIXqP7YfmC1PyeLQvAdYNlNG3OEhyFKSwFUpsTjZWo645KApf+li0r9OJXLkRDe3lYh
c6GhiE7Cyut+HQbYKo4yIPIc6vDSQ0uPEB/q4dB+eHuz7PDj0OYngQKlRLV4Mw9D70dJ6ILFYSEy
4fqQ5JLvSWSbX+SiN+yEIkLNEGpS/F3vHW16p8xGcYdmUTsEC+xX+WTMVe6c9WKtSaB3Tt8SxwYh
ULu64t45lnBbRIWG+Ssof+dHO2SdetUmTvzJdrMG4YOlKJ4rN8JQ1Gem43Z3I4pi3rnqK/zeLGio
rr9gPjFexgmJhru5c+fFn82qegDd58X+OGj5cznXuv1OTbK+pg3bx+1VByvxj8P/Sf6/LoGfDrS2
jZ2zrEmRzvBlmvj54E3ubF3yXx0vRmBzN5HM0Ze8WuYOhq46GyHobftplLK8e3uVnTuJuSEBk2hF
c2wbpwYvrRAAYO5SZ5X60NZj82CXqQzFkhdPsA+/eFWkfX17zZ0igrKIUAIuhHHidsLdDbXUi4qt
j85CHUyFWdw3zIBPMEjSgwCwc/kBHYB0zCwdyeBt6OLSz0SzABqam+pn7bkD3zSfnzH78N5HsVf2
B0niznrwdugZrBcgQ+81lP6WQM+RGwMqKYAIRMYMgXKFDFwaodCwihWjnQLolmr25e33ubcoQ4k1
ZaLgvJkN4tIrmrkfovsuVbTzMuo/nGSRvj3XSDPWy5ElxM7ng7/Bu4Q5SmDddukbJ5UQlJhP9G01
km/Ha/Tmv7bMoEqN7OAL7sQtwJx0brknX3LD1280No06VpsV/1E1KESomOKBGTQOLtKdV4hkJzhY
1EVWMPc2ATYhYdc249VWZYhyaXS6E8/26CVAoL12qc51W8X26e3vtvMiXxBC1Jq0a8FGvH40DGMt
iZqgct+MZoPm4aJc8jpjPEixe/AWd5ZirgIUYuVCMGDZPJ+Qc5YgWgZgpRmqi0P5+m6ojaQIGnEY
uPSdT7amuRQvq7jYTf8bCqit6IshQgfd5fI8RBp0THtRrcG3rKG1/ZQy8mfbO+k/aVH0hW9qw5RD
0xLmv3meNe+IuPVyMlqYy+c619F4nuLEvZizq/0Fl8e1g8SrdQ/iVQ9HSBk7+UMbdPWX4cY2hilV
Nj67uGkduZPvPRdJlk5nn5bOTavVnHo6BJOSh3XqtYjdz/UpwkrkICLvrfLSW6HrgfXq9niZ3ETW
FFODW+Yi7uoRiRvPmI96YXurgGqEFUaCSvqx3gu/B6pYi1PXGEQIErB7TOFlBbLqjswVj1bZhMO+
YZlRlyJMLaAExmQnF91u1P+wuddwtPIOSHG29wnwfJjskEvCulCVYDToFzF/qy4m4NSDOLH+4Nf5
JFgBggRiuP9P3Or1awM1Mkm5ZHmoRXHaBlQT7TmyC/fToNlFfDJGy7mg/HtnOHlyUKTfHmGyfNqm
L51L7FY2R9gjL7TVyczDpTRLjJ1S1TfMYQ4TpZ8Pipe9pwS1yADLWYG2W1xYgvhcSdUtQiOB5HZN
ZCb7S+tMbhyIEgL9T90Z0CswCyMKu2mGgPt2YNxdnzkzpGcySchrr99y2uYjk2jecldb5YO5jPET
/VPVd6WV3BXJlD1BY1MvMMrkwcq7LxlRKzD9FA03vO5Od7oUnDgrL6q2BHjEuz8sGJ+x7+r10b69
PR2oAnH8MJhhyZs8qBxr0UuU/MMUMjYe83PyCDOvv779Mm8zPBgDQJCIW/D7b7xDMqMcmfOWEKaR
1CtR75us4oQOgaz8IWqIrU3SRe9sGi9HQ6OdlupKVkAPBPU6ksvtPmrVuOylkRdhhQTFl6hqp3dC
ZLZ6LlAL+5l01vCxk6VzQmG/f8gNJc6DvBSV8G0XV7H/8Glp28GqBkNzS6aPQVRnaGoIepv15yYp
nPvESvQTrOPk85+/ccASK0p0zQO3sk+gjPWut5MiBJku0Bb21I8zlHXfE7X83Hp9eXFAQR4MnXc6
HwjsoPy0DgKQEdzGBzk09G6LuAjLoaovsx2jMaFZ04eRTvOpd/Rfc9N717ztEGUUsjzT8ziaBe9t
aL40O42+yVq3bM6tMkboFTh52NIgv/aNawQZuN6DcL/7pKASgJKCRLmdOCumG2tqZOXh5LXiI0an
g+er+uRlvtDqZEWZj/Nj1cXJ2bXTovLL2h6/LDgYHoGTb7PGFdC62tgDuHZvokWkj9DVsbkL8VTJ
F782nPFHnUP7RDpzis+llv+Xw8z0jKCsAYW+oQG1PVrCPXnBSiHGPcflcn0YJUP/IB8ju/H7PB3y
oNWH1jo4Pnvf9veV17//LWGg/Y2vkcxE6FbK8mSOjR1iXtwedL53V6HapUXBnA708+tVJhqkcdFE
fFrpWWUICTBC5zSNe+/09hnd/XSAThB5Avx3I+qbqCPVhscVF5l6c7GMXyhR/cDoSw9KD+nmtxfb
CcFEA+IgPdi1NNRfP1XfqVPs5EYW5qOuZ5+Zk+R/6zhm6O9z24muGCFU96raT3dvL7vzjFD7GGkR
F+AFb1s+nTmbTKktNN9lDwL6/zg7jyU5kXYNXxEReLMFyjStllrebAiN5hfe+7z686CzUVNEET0b
baRQVpLuM68ZBdmBF6aUwBI16x7VchgPqj+3tV/ESxGGRMEW7cAbwXdgnWOdtNSazXKiuu5OzaQ2
b2ypl0DF2tX4QcjqqJ2bMsnj3x2KVP25mKJe//T6iQOWXYULKe/fLC6KSmrG0ElgA4h+gtJa+bXa
jsDkquhNbA1HolA7fTPmDZAePWr47jdcoZELkdYIyjO2NmCSFYe1PyaL/qa1RX9pLRPrkDhDcmlR
Ow+vnNbDCvcxkyLlO2HdeLDse7ttfXdBV63gre2ri0j7oOsUdoIqzqho5oMuFWejc5YvTWsn/jjo
3YNTK9HrpQfBO8OXAr+wAq22tY8IFbcwK+haRVFY+Looc7+1z0oB3D8Z34y986ylVnnw7O1cGASp
GNKstYHbhjRAIRAMo0OrTA6Rb6l7660jqiMu2E5YyCioAK4SCqtq3ssDHDtq4ZAoIXhqSIkHOaM9
C2UJ/aXAs/b+3t0bCqLeuotWbPK2pF8CaKksgYiTIyb4T03f4vqU9U6ImvOIg+T90fauCChKEGwo
8K+I9pcTayRYxl0spUEhzzi1JaBbegAEV0ck/whwVa+/dcnPKI8BRqI6sI1RolRUetKqaaB2RfNA
m9v2y0nrHkgRs1MaGt1B7Lv3MSnCreVoMvYbRFyJiMigSow3Tl0cxFMoTj2qOn6FvNDp/pfcHWpF
ZtKx36Gc5Mq8SAky6YFUEJTUolRP2dwpX3t8mA6+4u2eh1CmrrV1VD655Ta7sesix0nrOQtQpSe+
JPM8qT10yPsT2gmzGEbHXoYXZKdmBATfZOOrDIPAsIfNbHZZ05lT7UQ2tH7NfkY+rLlYSJq6kjLr
vqm37cHLefugrL/BwvGLzB7VvU1EOac9UkILEaVhDGwYbvHrPErLm5T19qbamQ2X+7xycf1CW2dJ
j7jQ6///Mt9nfLQGUadlx96Ux+U+MlEYtIlH1K5NXdNsHzO7a08R/T1vAPnjjrVY3vdWlhyczN1F
5mBSQsO7nf348mT2Sjcgs17w9Yu4Pwlk0y9dqWuv3rV/CuN0S1egCWyPl6MAJy2TJkPIao6l0Kv4
V97UKpYfda10cLHtfUoFiUv6oUSuN+DulUcvOX3NUGFfXSfL6s+9MdeuJQsH3tQsn0FRTmej74wj
jtaOQArTJM9Wycpg/Gwzsq7Re0WijBE0Y2m9nys9/VWMBujftRMxXihNYs6Rx1LyROetbq5ObyUn
HoLBN+cu+dSJGKwJ4o6vLunws2i7ADgitL7BeUTaOJaSZhAXRmazgNxKww8CWcjOl9oW0PD9A723
o2AVAB9HhwGC4WZHzVGdW9hFp0GIeLbmoo9lf2rsvnu9BCCz4rACiF1JVts9lVg03kVSpWT9Qzue
UyQdP9uIA4/oddjzY9UX5PaQk/MIRUItPMggVGXnyKI8hN4skM1bKX1LH/O6d4o0EEI02Qe16Gc0
y7RIRL6yKg9+LeZ6RMqpVBK0xaZ0UhdfA8mmuaqC+Jub2Hod44uQlpUrJSAD/dno7O6aC9F962e1
hpIx1CN6jktonutimZOrLI9a6IpFj7WDC/D2WUGZbeVckA6xd7e1TQPV26IqszRoZbUIimye/d42
8msvtKP9sXvhgx3nmKCkQwlsc9mqoaM03TimQQyY6l016hpKZahUnRb02U5Jk8xPtjEh5wTB7X92
H4PIU7BNev0uRcMISTo4evSZNjdS2idDZBgIyIIz7N/OYpQ8qyisg3tv7ywQo+JFRxeeuHFTTEWS
OC57G9hCkTXjg2G10hXNMPuoQLC3eoyBECaLhx7H5ouK0R4r5OborraK6cdyYnpdD2PTySPrgJV9
G8lRgAAZh84XMPQbxS0u7QliykSUI+r+SUEgHst2SpbzqIy+0OzFv79Ou7sFrCRdM+pcVHE2n3DI
ZrQXVyemXGjyP6gBLeOpt8pRf8wVq1T8lmJ44+aoC+auU2aV9ZwMpf1OznooTPd/y95nRpN3LXMS
EN1kHtRsI8lekHSPIQn5tt6GQZw61jnFoe5g2rtDkcPT4+Wc3Kgm6qBIIIMC663ACo6+ksud8jSh
8+Vh3kLf9/7E9haVvJLSKQt6CxKJsUaRLSkjpeqN0puBND1GKdgDJwn1X4Awj+C9u4sKPgSmEfkO
ktSbN0KtUVSn5IbzTTipuYvGYf6o9bpeX9E5Fpk3VVQPUKeKPi1lnDanOmyjazbX2lF9Zuc7I668
Fv/RM9OJv14GJh1fZdLQ66JkImavUASOMsCt0utYTs3Bk7E7Fpcr+QGtWBgOL8dS84GlxosmAN6s
Xk0nbU+OBZ8uUyCh3F/QnXuHVi/1Jkahhb79vtHU6jE0YrYPWoGXoujqcyiHR3yUvTeQWAdjUaox
PIV/lvmvYp22zNB2IVAEJmqtuosg5fwLXynlB8Am+62mlBVWHVOolo9DNdY8hngPzj/RWk+dE2rt
9efeWeThpCPff63aPpL9qU6nTHE1ZcEWVdFRrfZSMu/WxdwkWwE8tnXSlzp3Xn+0gcCQDJN7o4uy
jdzwHKfDjHpxIJkalryNrbh5EWXXzMyNg6O9c9gYiquTZwcM6jbXKMZEG9UpyYMKffEnRRp622uh
I31PBmk+a3q4KAfHe2/jQXGBNERIDOZ73S1/LVPcC9Q6CqJvXCqWp6HT7UsjRT2iiYNzkE7sRN+4
eAA6Jf4Fk7mdXL1UYoTWRxfIjpJnqXTSB9FmZnXh4+tPUOasgL5mgx0lPMODNdzb9CQxxDGgjIj9
1w//1zTRkgK6UTB2go7HaQGMeeqNpD+Y4d7HXJWxeNK5LnlvX45SaaMS9ms3zWmKxnSBNRlotEvp
b1Po6UFdYW+rgCMF207OdEu6QlMzRea+z/FpM9NTosb14yxFH2p1rPzSsqcDbaC94YBRrKE7pAB2
zMupTYgP1RNwuqCsCt3veG2+RAP0Zkkfs0uhGUcNrL1PScmYGAzNKBrrm7DFSDKr1fUiDwS69H6m
TqHPliz9UpNe3zLCJ4ByEKVDOP43GBjyFbRUQGkFcjiGj0o9Nqc0Ko4ayrsTQuyBpgkgqRuVQ+DV
w6DblLn6JbK8mdrs26p2dFegz/v5/g1/W31lQlBxIHBTc78pFWZjBTqqzrPAbntxlrgX6YHF9jug
s8Wl67rsIW9C+dVVUAZFzoJ4mXvyBqFbguBrmijjImkIlY1IGXnL6n/vz2xvF0JKoS5JpEXba535
38e4wDJdhTIbaKB4oaC3buU0yzlaxsaXlPLgOx6NttmDelN2PAuoYI9VYryp8+Jn2mTZc8/R8+pu
yU73J7e3QwCzEatT5kFrfTOcoy7wKsooC5YRnsEA5MCTYtinUcUJuD/U7swAJQPVQyH2JoTEh1cg
aMxm1CXJOSeaml/VLuq9JE3kUxvP4/n+eHvXL/seNjso41vanaYKxyptCi9OpuRnQvk6CFdV5fuj
7H1AYifELXimb3tctY6VrzNUiMDZo3MyoOGeFiqV12hQ2/+wVnQYyFBptxAkbtbKpmScTybXYZSq
ybkKk1jzpVnMJ8Sfx+JgsL3VspDUpbFDleym2FpFwmojjbtQimVIiko8eYmFkLMs6NdZVXeEQNm7
P0DdgEyFNAiAbv09f50yUCcwT0qescUpys9t0XcuArrJOak7+TP6MuKkJtIRbHVnUIJEXhgyYVZv
G2WxD4s2W+vkfIAuqHJUk928N3tvMfvIM6UCM+Oh7b7d3zK7o3JHrspQPNxblSbJUuGYWiINuhKr
w4QM+pLTIjrnbWw9ItNTnoWolNfv01Wwk96koay1+k2GU4+OGOu0ZdCly94OpYg/pEqS+YU66wdg
sZ0jQd5PMQx+EbnFdilVK9adMcSXcLZixT6HZt68izKQkw+VSWpzkFrsbFTukxX7AStyVdF4uXFm
3DxyLQ7Jx7Pc+tHETXgZh6a7GMkkdS691ung0dlbPpoQpGirvPYN7JiPKMpxxOIRWpzkJQleIqoe
R1ctVsdzCTze02WssO/vmfVsbwryazqwtnX/BESb5VMbexhNbNqDplTqZ0uZ35LGmufEwpfTipvk
skTlfJkx6/p0f+C9xWRM0gOk727rUkrZDhnAEwpxCHulHn49SP8WEyym0TTD/7CWK2idsj/39k15
alEJGVCHTwLNrOLeQyO/7rxaq2OKYRWUqme75KE/eJd23gkeQN51FNtBK2yjPjxnizXihQ639lpM
p8yfbDy4DhZwbxR0xEiwiPi4wzcLmJoNtKiemndTGLWfLWu5sR7Lg1t7B3rGeaPlZ0H8IbHaTiaN
8qlGOhsgn0IQ4Y3kfd+cppaeW45h6mWoVpRuVzZl7Sowgfwo0o3YFwlAE9nS+oMKw/7PWcGpK2l6
tUJ7eTghJ1QFCEbCCw2sRzRWhVfin/FGEaX5FZfw+luJTjneUVJxzem7+UPW9E/RjGrk/W28/0uo
rK5qbjuUsdiZc06uQkKdZ0brLbOevDFSKWFLm7kTdGHUv22VVj8vlbG8Q7lZfopbPOVx0elfz3MF
pCE7bAf6z2gebb4K1sCmKCtqvW0W/8rRnCFrSzsX0VX1MqVS8x+2HlEXNz/X/i1OOMo7ICiGSUip
pOKDYTXZuxiowsHZ3bkoNCJ/BVeHVSxvW8BGfMNcInTTA8Bn06nT7F9LF/dnQuX64H3ZuQth/HNJ
cIxW3vZ61P4OFcbQnq1ShozfVvVPPa7S+aGwu/ytDHuhdru4KMG8NJheDPZsSpf7O2lvdAq/yLui
1QRgfROoRMKuu5xyRSBRe6UBDNwmbbrqrLRzfM0a3by0+A6cVC6yg3Xc+8KUIenpcxHztq6/7K95
D1GkLEteUOqWs+WUWpLtx1aYXahUVQf3yE7/GfAA8Aio+FyJ2x2Kkgu3cDdFQSa6PpDlvsVGpCi8
oovmTxYa/m6JXdrFivGKdGmyvp4lSAK+PgK8OFzM21Y/thET5t0s8TJmJxgq4ix6Ac+m7xKflT34
sDsvOjcmPxPqAWXeLRoEz/MKDcY2fChTBzUmyRjf2Fa8eK3cLn5G3/YUT3L06f4+2mEMrgxINJ1B
D5BWbouVHZF3FeW8CDKuIfNJRBZdYVOYRXESTYXDywhaDPVqLasUeMOT+SE1+hgKvmGGozdbtfJV
USJsC2x7+i1Pcd74aoYVg9c2hfQmq8Moh2etIlDb4n5lXUYxR+8TZe513IT6+jGsMiG7yHJE6blv
u+qb3lbKciGXynKXJnz/k3ZRE59pdrVfsKhNdBYdxVR/yZ3EvpaGuSR+oUTVcwk9cPAHpCHzX5TH
Se7QchAn0Q96dJ2bKlK+qmq/fMJ/tjtCSuwcRxRjoabQ3uVjbruuGZKJEByTODDysLkUODWcxwEd
vFyq0/+lNQ2ZJSxjyDiJfL2/gDu7BjoCBRwU64g8t23DOFSatpxocql1XAX4SsLenOPhPVUP9DHG
qEUQNTvCzu8cTOJ3ePTYioB23sbWTY5lzuDAjiyGqD45Ipf9DLnsr42q5aj05PVljsrR6yzwZ+Nc
Dd/vz3kniqFasJoWAmNawRMvr6DKGtMMWigBGkLkD11iJWc5F+2BEsjeKFRaAPERx+DUsLng6wKP
LGfJ1hbbWEUuPr6jX+XlfFBe3B+GdsRajoBxug3JOsHzEINeNCZRFm6xRMXPMq6OnC12EhS0jbiw
udD+RJgvv1m06tSw87F7jB3jqbbxI0o6TXU7BBP8ahJH/ezdaRHMoh8DaYdN8nI8bcIpyikJoste
qoPU7vOPcz4e9Vr2R3Hogzq8xfzxchSE/Y0h4qmn3ofKvx8tsuFFWZ6orw8r8DsG1sl7RxS+RW9Y
KTR2kEiIF016H7mjUpFvVVYHbXmSALm/fn8zEtUiaFUy4JSXs4orRU2LBsxcXmJ/1tYgsuP2UGhw
786CZQMLmLAMVMpmFLMfhroBgRTokSa95ThZfoq42xthZx3KlrPlc6OUnqLMrxfZ/mNNBe9GRYnj
poQkJAeuWAZsVBE0MJdKxpZOSMN7WIPf7n/JnWCFDvmKCoaTQStzswun2NbmtiiSIDLr8XtllA0z
S7pPM0Dpg0XbO2Cr0j5UYJpKN87mqTNqdtLj6Yz/J32I1gl6Nc89sxRf+rj/en9eu4OxZtSD122/
jRUg3NuSlumYfQ9R/+QYSewWg2yfa9y5TzPf4qBXtnPO1mkhLkAJnyL3Zq8kQlfzSauQqCnS5Uwg
sTwIuKT+/VntrBajEM8Su0G324aWSZ9P86LMmHGriXg3d7jhmHQD3wzddITi3Nn8JhgbIktO2G2w
Zcp4B2GAEgc0Whw9SOUsT31TDO21siXHwFvQTC8tm/SL0wjz4MrfmyfQUUgb9JTISzfvV6lV+Mbg
MxTMU95mfjgVyscwndLal2N1Od//qHs5J3gCkCl0OSlqbs+AlEdhaTZmGeRoGJ6URQv9TJ5zN7V6
6TxaanhNFOcTiSIeyEbpQEpWYt8esoOjuLNlVzc2/B94fmgVrn//V96A1nwTtulYBLlaRQ8lSjje
DFb9bBQOQdqYHsUoOyu8kgjXC27FGG2nrcqVpDeJVQaTNsst0iJJ/E2eJbXzLSVciFwS812XxYm/
QEj89/433zkugPyAjoBVob22fS4ae+IxD/Ui6AogfixwaDxHstUfaSjtBH+A04j7AP5jXLLlsKuF
6A0JlmaQT2OEMvEINZb3+FR2gPwaJL29ru2K63+YHBVHMD8Ind4kvlFao4fWKmWgh3L3WOht8dBO
aXOQXu9NjZwEFixlOPA+6/L+tV3Aoep1Ji1lQGfI+NWNQr2GipV9d+pKg00TIeWE9nB2hFnfW7m1
pUxhxAB8vNXFBaYCfDGMS6ri2XDKWitBdFOdDuBiOxcAnR5oBnSEkHDY1sdCCt9Qj/IqkLW6kl1g
PNr3Nu2qEVvK6NDUbOckUJDm5FGbVjBe2VzeTU+ENkohJyE0neFqW1P3RLdl/NY5Slz6lgZ00sNn
d1DAXy5zZVzub5g9ADA/ACIUrUsShm2OoodKxq6x6eKIGXKKGPRMdsGJtT+72Ekx4muMWlxHro3Y
tbKo+FfDtf6LiLv5n6ZX7ZTach8prgTXOjx4tXdWghebI6QA8tqBXOEfj4agyU+L0FKVI3s5W1qu
X8l85IPPsHMBEoLQAf9zK90QwiQg/CY1sJxYrql9Q1TjG8wRB6zRVut1KNcHl9DuZ+em5RIC+nHr
SC4ZeQS7GOTH4IT92y41jWdi/8Y+47a62OdkliWBf+CcyX6H5LMZaLnZfkRtFRV3a5BS+UEUmXYF
g4+c5f0tsffZyXbWciC0NAy2X55uqY6nSpnZEVVqFL+kZIHbLiHxEU6G/nqYN198fQBWG8Gb4q+k
2vlMvIE+gZb8NkLdeWO3w3jWKD58fv2k6G1BQ6EEuVpXvZzUDGMoTFQjD7Ilq/xFThKyKwTmCnWx
DvKRPynuphNDp3wFm5KE34bQuGwaS5w0RdDnYfpjKlvxvp9yEbpT5mQPyuToF5MKjOnqaYH2jl0Z
p6mnfPPq4+NwsdBis0mQb7EqqVJKTlppRdBoyqR7MAuHzAfrtoLaFrU9kgm93TYOxXoiiDXdW8l+
L79wlQ2jLcegy6312qyyJf+ymOZPhF61Vz9yjESHkngUIuxNcXzkVS9DxOcDFQct15BD8dBU+RH+
5vaRYxR0mFC1xCH35mKkTD5po53QmEB/9zP7RL4SxGW/NPB2livH5nAaZTTmD1bt9iYCDoarExcf
uL6bmlHGm5026YwooTDzjygBqzCaq+6tuehNdBm1RFHP94/G7bPKiCSz1OThBdzAla2qJUEz9CSY
kgin7akvfKm2lIMbdu9zsitgWaw4iJuwS6u47Dra9UHX5NG1rSrltBSD/TbBW+1MKtB/XOU8X38U
adsjlPsn8eOPTaQSJyQqiiCbTdJSdbOQoyecIfYoFC4fW5Rtf090Sx+Uoc3PiBBGbg1nvDxY0r0P
zC0HEGnt5hAUvjwZta1PfBOaOVTSi0sYO+EjwctRGeS27kfTEF4klSoThPL22gbfsShYP6RBLUnL
cFkS3blKPN6fIhUtv7Paj7IM/z3OPwDATQaPTmr7/PqdBMKQSqvKTuLeeTlRZPuivlBjuAPhGD1o
mqT4E2K5B7W/vRPC0QSzSf3KID56OcrARx56DGoC1Y6EtxTz8Jy1KnroUfRPmgN2uT+pvXuNy9yk
hgVw+AYhV6LigjMP9AFZ4XKTWk3DlSa2H3pkxw42yt4ZwcVRWRFyazq22ShjoWpsPwtod5zX/uAY
QMzRIoVhYpnxqrLcR1dRLsOX+zPcIWlTFYG8u3KUefa3Oe+wSPUkVyTckdHMoWcDtPHmOZTfREBe
fxtF1/YenHnlYkTZ4rjkinp4aoSw3+G5JdHeKSP71/3ftHdm1sVdGbhExduMtEAB0W6XMQ66KdH+
ySK7fNbH/2Douj7TVKGAWAKh3uaCki3B1GhpDdhGHwbWhAyLo47Lk9nKR5L5fxpiL6MCFhYJPC5A
2lU3eE5yYSSnHC72NEtyzFxRc3jTFFOxuEJrOjAaWYRNWmQh63VOeUI/4SZYRP+0URXDHlG7r6NZ
D+/kvi9avzebUbvYFlueEl0vTFfEla64SDhq9GBmULFnu3eME445dXeRBrk+1Z2t55QTmuRbrznT
4mndSB9AmQXoLUdJKssT4HU1d1akbjy4/XeWc5Xsol6KEtWtUCqi08R6EgiKuXI+KUNuPuUIsx+k
pTsnlUHYw/h8cBdub8BIy9U+67UkgFzU+/iF0xNQRfNojJN88Gbu3EGAc8GErEt5mzWpcVYvzYp5
0SdZQVNeTO+mXo2fLCHUn6U8jwc3w+54a6+Tfboj5DVaJZL5Fm+0lCOSmCTmN3Q48+tI9fIdCr72
wbu5t1zocpAXkkvdsiSk2hlRx4jRqWvlgf6cMp9gqPcHo+ytF/NBi5hK222Ru4mE0lUwL4N5ydNH
ZTBrv5JUxYMaVh8k9evNuTl8q2Q4AcAqHc4L9fLNqNBjxIUEgEPcGsuvDK1Jb6B/f52HfPBqyU7f
WDhFPffpoWnVziRRTSSfWrvylPPVlyMrvUJzUUOczKEMZJzR9czeJkXafs9Tqf9x/9Lc2SWAlKgj
wPjik25VhsxWW5BWXukE8pKcsXGoem/Q6RmXWSe1blvq6kECt7NRMOYlq6LvAsFue4FmmibKOamL
QMRS5ZljqV1Wz5nT/XntfUPoBJQn1srzjUORKRlwEkVSBG2nU+GO4iTAqNf0AKUdSXXsDUUMBYyb
+IJa+WajoHs1OBiNFgE6XOInjoJR6NGQM78lcPT+vT+tneceQRhANwbdUh78zVgjl7OeGhimVuqU
PynztLReWHTqxyRUk9KdVaVCLbXKD+7i/WEpomEVp9DjWdf0r+rdsLKT6wUcbWvP5eAOXCu1O8a5
cYpnXTK8FtWyYJEn58hub+/b0oUB9QmOnCh1M9+FU/L/NKJpHkw/wV/wU6nhfFrMsvrh/qfdG2ot
ulJXX9mI20hKygx1zgqLp6AvDRRnEJh3rVrPT8WkAXe4P9je5cJ7AwoX7M2t6sSERfJSmPhxyJNh
fu3yWUHfVuusBzNvjYdU1NpVgT30lJapfkQK3psoJWboWXxU3VK1l4upg5xd9J6owrChvVSNLk5y
kzTnJLGjg7O+d7v8PdRm3+TDlEf1rNA1tov0XKZ2d554PX4LLcFzqInD17daQUDjKvin+LeSK17O
TZO6pk5KXAgGZfqd6GP4Ju+SI7AW7wz/zeZtWB86tgulIWpxmxsaIZSENgOgqbCODf1TQXojKhe2
vAQvd1Dlcy6SznLDUM16DzEdY/BiFPxJlyGWYL1SloVnKYO0XMzGNmtviQz5PS432lerKyLLhVmT
tvgJFLPhy3remc+LyNrfGRSl1LXt1vkUZUZZXh0TuYmLZjdKdOrisupcCYHuIFcUXN2dIgtlLy7n
6bcplzYOLJUtf1PM0lH9CJTk+3Gcwg/ZaIruNBVqWfumOiPg7qTR+Eaana4/N06qfbNLaR59PRui
xitzTRR+TpvG8TujGQcXE11JwmhUiLezqtXmQz0NYN0nCci950Bz/WV0JJYfQipt3BmhmSkXtW47
6I+LoE47IjnnLUmV5V4fStbsLkZPS14AW8QTcSnK7i2EI5yGm9zOa6KLav6nQHAQhWtqSyBTymj+
Mkdz9plbyhLvOseiL+WC9c+NfxGbnJGC6JT4e5c2yfRQ1LpzKUY4Iw+SOnXRiWheST0tk+38FMp5
Zp7kItJxkdAjVeNeSzTJq7Q0eSvAC+Q+Xk/d/7g9ZvNRzedEPUWS1IKLmtJy/JwuJDm+sPWifBZV
032s08Z8Ql4vKlxhTnP7vJh1XLt5a4pvtpE5vyZTLGdnxsPKHRKEfq6SYrbWpZSbAoXDaRzfDlmp
Zk9TN42TC/80sn3yyonwvjCyyBfFCHc0cyZdXGW88SI3knn1Tsj0W7mvLIPeevVk4mxYU5vqrpk8
KoUb5XWj+23vJI/lMnUDxt+Z8w0Nssn2+rk0PjeO0ZWuBVjHflKlaQqMWplylIXh/HoyD818HeNq
aZB9sAs9wd6kKxS3d2BOQfSpp97PwUc1D0oWm3hv8Vg0rj1G/b+NjsyfG+aS2WBXR8fZ63CRlx/r
XhhfBimMAYAZaenlQ4moopnRo3YXUG7R80gy2bmFbTbSl3JuVdOLoFcHUt2Jj1qKyP1zic2ucInZ
0pFN6Szjw5w07edx6Yze1ete+1o3qlDOCK2a1W8sKdXCUzHTOCog7byV5IXU/+jkEXdsM+M6myMY
fxAxjKHQngHihp+cxrF/FeTmH5tO+bed6+XgObm50lcCBhJQPJAEOzdK6V1mT1YDgwA7nSXxuhVr
VydSelok45/7D9dNyYgKP2rNpKRoYzLW5kGeKevLxmQVgdmp+Xd7dor3kdabYI6ctP9Wo895GbKu
4uQt8xfwuml9uv8DbqZKy4k8ivIj4SqtxM0NP6dzJ/KpQTe6car3czwvODSGE2lbm53/y1BoZwDt
5knZoiTSsSwjR4YIGE7wNYsyEtATauOsSuGRTdX6q7cPCtEcrUMUbG45CkksADvaJf3eZmr+Xd26
fikDnbLXT2jVxuWFXDWDtlXFKEHbDTA/2ZM2cmxbMaeOZ9up8XOVjxUHm3LvkSThxfgUyN0KLn75
Fut9rS1OSQKVwdR/4yTadBlpEM8XU5sJWxsnmR/0sVROlazMR6dwb5vgfE1ZjG4zIJRNxa9sAN9R
IuIUdlhHFr3eyq7KuA+l1PevV8MFRAMuAF1eoGs3cJrSTOQ+FtRRVQXOf6ZyRdn9fOkwIzn4pn+Q
py82ygpd5Knki+Jbe5PXqKZkVkiy0tBO83Ty14Lp49I63T9CL+3/mbHOeyUXdqa6RduWT5nZxvbT
otea5PexZOfncM6T73JYyrRsJxLb+zvsZs3Xn4fdGkwEeqM3OwzLzkXHrrQI4rAtPTzVeUc6MWl+
Xjs/x8jSTrY9514YlkcEqptQk5HJFECXrxBSZDpf7rZKSeIpaoaCNCScT5JWFqe8rseLkVnijZoY
y1F95WaHrQOS8a30XbKG7U2I9HATNjEDlrgaB9Uizxyr+gOUlPygSPXnotkuOixaEhMakZQE16/+
V/qF680CQteiE6mKcHTVKQKxPauTEfm61re8i2FjVy4Ry8qqbMoGSdslbX+oWVq9lzFx+qQaib74
YoERfx0HxLLdMjG6+Ko5jfW56Dpzwgiizn4AF8i/52oIdmmZmd5pVCtFnKZGE7/KWULssx5DwA0I
rio51nltq35hzw+9m3ZiHt+3MZW6k9VBKqXLBsPeJewxKaqB0vveRJExu6QDVuLhMJo6Lk/h2LtR
hfvLW66t7GOLDFToKos9fb2/MW8uWFYL3iA1axTw4EeqLz9hWcbmHJfI2ifM9WSKsP9sJFL2Wlzd
OgpVMNqZMHBuLgLZSnG/kvMikPNe5Z5LpKe2aI5ULW8hYAxDf4r7iyTktjuUpGlu5mBKA2GFySXP
w+lEvCP7c5IOrL8SenGu6u/ipE9wmTPEj7i1tHcTfWv//le9iXXWH0IbkMgPEiEsqJdf1ZxCmUoW
ff8k05cTZkRc9lJHb1rWZj+zJfYkl+PBcdi7YxiOo6DjP3pDreOkOWIFnlADicr/RUYxPqRSZFsu
+aV1DvVK/wE/LH0KEeU+ItztHXr0fFZkN/gDIuCXE2Zr1RyyugzMYZkeWzkfwZuFWKONzpH87+5Q
iBxTUmW0G3WbVKpJ91boEmLUNgVOKYKpgljAnAn7INDZWUZbpsGKKitFOer9L2dFFhFpC3o9wdI5
1WXRszqoM8s8KbQavLqJq0fZCsuDQXfmR0EJdRhwk3SQtsFIqzUmkbkoAqS2+x8ajpSXpB36wU1U
YR0h65Sd54F6GVJBlMN3TC8pnJFBjGyalrTRbUdDeTDbtnCrLkecMFlkF7h+emqzwf490Sr06wTM
XWbK3TWFRHORSmE8UAXrV7VK4YaNfKRmtBNZ0+6lGoRQkwzWcPOArcpByjzzniSGBXwKgceCyxKR
ujPWDtUnzIC6bwL88HnO0IhCbSNfrvdP8+43WtukHNm147S5IxsbuEtLqh0INTMf5cF4xqACZc6p
gCmFw8lBLLM3HH0disG0LW+lDWuzKQUdpyKobUX6bFcdwgNGgfJoPeYnYS39fDDgLcqGMiT0Fswm
wSjdNi27sS6dvOjBrIZm/RYcUXQq+jpGd8nI0u94E03nvOlry9NKZ/kU9un4ANepOoiR9jY+JXco
+mRRt/6g6izlbaEDsinMLnksYD+h2zs2bi8VycH9vPuJcc4iTyMWAzz28mAXuSwaO5uKwM7N/mRF
iXNBLyW/OnVkPfaitb7f30F7U6O2rwOMA5HCHF+Op8ZzPU3mAB82irsfjGQID+Vl/bMxjq1+sJx7
k2P7cOjoOKG3ujkwA2bTERZWGVpLuGtnSiYuSqM2lwphEm+w5vg/TI4sG0dMSprs2nXyf0VhuVJm
VihwSqg5KRcRlh9GZ55PCZaoX17/Gf8eaZ35XyOBKlEiQTgU9DSZfWBhGXUv6m74xx4VTPdWjHwC
a6SVEGlsz7za4QLjKKSES1dXbgWO7ynvelylYL99/g+zWjGjVEPht22DhQXeK2a8oKNSueyDxOKw
+5XN/TZhwyYdpLrrTtuEzCtkW6Nr8EfvbPMJM0plMlWiNBjiaPAmW1se49oWB6HI3tdbhTUJzY2d
xG/qzETvgcOiUy20z6mIs9PcG+Jci+6oxLM3IRIc0g0yq7U3+HJPjLlDPamhUddFOapElJMDwDtH
CLad2IqNQPDKM0C3e9sEwYDbTOcGtzEIm+iiyl3s6vbSPRijGZ9im/Js0ozdhYDw6Kra+5RE6FA4
wAHe8skLMwdVwKOGLFeawNeQlytVqMzL/4+z8+yNFFn/9idCIoe3QHe72/Z4cvAbNLM7Sw5Fhk//
v5hHejQGZOSzK62OzmqnGqi66w6/MKbl+fWNuPsqueFAiTCw3VAXGnPEZCoysxvpNWznqUVTs7eO
wI27tw3ZFIwvamLmg6vrFH3taGyspeQInO6UNMlMo1SOPk3anJxJLrPERR+pPWnpTKdu6BoMi63y
gJuyRQ1z5y2sFOgLXHybjDXo0POk+MnwEm/V8JSogTnSS0/0c58gRQCoxM5hBUsQ7d2ycOruUpY5
isZpimMr1Xaeu0AJuis591HTa2+zEXP4ZfRMtmDtug+TIlAZAhTApe8HUzDEMC3pfR6Xv4ZglH86
iLU994wcDm6OvQ1AaKB4oE7b0nvVwDYlzamy2yj35qPVDvE3pEqOpKn2smpuecA78NUw8lh9f8wo
1CKt8vxmxVb4T96N4XdHaidXGSG5AyEaXWdMj9zd944Rj7Ro8iyA0HWQbXUsdOwWOScjN+THXJny
yg0cq9VdIFnqr9cP0t4HXBTgcAax6XevEdJm3diznLMYPwZKrRYP1QW9iID8uI70C5pA0btRyINP
d7o5KLWXAL4K8AtWmfoSkjsdn0W5+q87MqqyEFFO4iEDJf2jUKR/0zFz/sOKK6IG7vr6YJS5s2de
rLf6mnUUqL2zjMDbTOkzt1Db6Zczq4n/+ivdXQYuNDwSUppNDk74h94YaSn8/VJ6lAR8ZYa4B5nM
XmhCgGFhUgL90Dda6XxNmbklNmZ9pPb9HUJDtJKwazd9M85MxZdMM1Zco+hM1Y3qti5cXHbizM/x
G3vzOBrBKuRbAfhSfnJQVje1bKU1wY+cUZT5s2akuAjbnemBOi3ffltjbYIFAjEZV5D16EAO9FpL
WoQmuy4vv7alTdeqKGEHZpP5P2QGy0dE0HIZVGwAvD3Dfa3LaMTZ6Ex8qqzUeIqSKvCtsbcOyra9
dtDSFCTU0JTg5K9SA2xACslsUFUzGr2DezKp3X95WpW/allUD2OiBGclawQkfjzUTlAo+6uqFZ3i
4mWnHezfnfjDjsKtF+QZKhSO8/JYTk1d2ZJCkqyaUfitqyfFM4ayvmVZOJ1ePyqvLwVQ6uVSJTbH
/ewAk4qmIPbKrhM+olX5O0mjcH59qZ1QDm8AJUP6MM6Cv3m5VKNhBtwsCXmUKmCWLPgJY5TEV2ds
04tAGf1uio6wE9tIAHIJuCD7lQKOG/zlmqMaizYpalrpY4ADWxAan6kb5SNN4G0cZRk2Iw2gJS9f
l2xaFFrG7NBL7Ht7OsVhrD02g1T4gVSYD3HTHAkJ7K2nIm0IJZhNS0f25WOpqSi1WaHtE0eV4jaV
EjyqQ5S+U7XeBL+Ecc7rn27vNcL4BKjBUHbpAb9crzBHp20EPNUm6K1PnaSk71pZEQerbPciJlEY
TzCS1Mho1mVUrFPLm4gi3AZS/3/QzA3OaReNj5qcHgjFbe9cVqIAXdjbVDfrOiDVmWdNEfA5KCXV
P7ODa5JntbJxsYORoQC6pVfDYPYa2xhGHhyDvXfJmgv1g4oHX4qX7xIcB2xjDVBdia3StRlH5SEe
qyMk6d4O+WsVdfXF9CCK8kkt2JFGK78P1Sk9V9E0nU2l+yEBfL68vkH2lsNfcTEvICPcICCTjsQc
ljxSx1PVesUgWYmLgUV4H5tdc2n4bw70y/a+IHNRMl4FuNlmgm02mhIMsBJvtSJG14wsIDZoKCD1
NwafJLDbNCX75AfG7s5RHPtj+fcya6LnBC6K/bMU/Zv6Djx/R0GV34ZkasGGWGRQbosbuOL1zEc+
VyJViKIySBQt6G7p2EkPoPYxssIM8hv5nPkTidW0du0xT3KEqoL+YH9vmQWQchmmcmJJKRcLgpeb
zFZTY2DYAMEPLMjHMC3T81D3wWc0jPoHPKPnOyBemFhnWIqI3JZdNJs1L+wb+zErrejgYP/Z0+s3
BqCHX0RRTDRe/RxDBg0Vtz1sWwj9hduZeVB7SarptyEf7NrtIqOIfcwP8+ksDWVV+vaIAqgbK1pm
e8Ca9Ny1g9q0PcC8OE+HShvF75Okbiyv7RP8yKx8BnsVRzYd/rGtVfngEZZTuX4C7mRyEEICsNHl
APydKQs7KmPHzG8Otd9Jp4l07lAYghNq149qgLqPkyEUN1VDgQZrfaRlu3O+DAw20edfALKbigQT
Xge/dLW42X0tPQ1y354VIzMudTk5Hj2hI7nHneSWw6yhvkhhQid9HSE5XFIRhhi8iMSRrxM+fZ4w
tG/66JTCM6Z5xiapKkEgQNbu3wlh5F/hQY1vfesgdDlli0gPChibe7UsTHzimWZecZL9Lmo9fw/9
3VzGrsZdXdX5kzbXoMDkOVvwWMb19aC2SViYTy0UYSi5i0b8erjCg5lYhYzm1ZHggpTgxp6YHfWP
jB7Gc65icUrz9Ih8/Sd6vNhpCGYvAFouKAsqorGqyUbbme1ETpyroyM7+KCpJiSVZkj19F43Rucr
ctM2Ik9ZF7tmbYv3fVfJpotrfRL5KbJeT/TyZOkucCYmh3OQhp8KNu872UQXddab+Z7sQT2qPzb7
kx+NKAFiy3R2Ed1awvVfx4NG9ThmpWRfexF9SzCYu+hWmJ4bqP5e2+jiIGvdWY682IRwCvh9y+nB
FLAJFsPUK2qN48fAahqPCTH+31Mo/bJF/fmtGwEyKuAEmmqLcOd6I9hWKPc6/q/XUis0Blpp0D1o
vfpdygL9fY5o5R1I0PbgSt1kQzhy4DuL5yudW52e5ctXOuaV6KmNnCtgo+lq68L29Al1wWFA3PD1
59ukJCxFmw6WHcNEgEar4NZ35RgGzciWM9Hx823U5cI7HQzIv6+vs/1sUBWgCS1kEF7oWhGuNzhN
9Kqsqxgy20/0TLpaHfCeYI7jc1sJ5WCbbII2+lR8NgSVmCnTTl3tylYdbJGrjX01urD+4KRleycA
VNyFRlXelNHpXckqy3f2iNb5pOVH7fNt/ECmg2IHLTr62htwi9AzR55bxbrmmhw8Ie2Q/WBs2bGq
URjPCBtyKTuWCP3X3/J247AsclxcFiRIm2S9q1tU4+FYXCNLmi8p+GIPeVHnjJZ4crBxdj4oBE2S
MJpHjD7WGyfMQ1QHtV7i2MtfAGir1yGWrTN23IXfV2P29fUn21luMf9Arge4OCd/lUagVpiXiy76
NTHrIXehezU/BjuN341ljhD/ML0ZDwU6AuYcH5Gx/jLRfXkGpwYCHZ0A52oPhf1JEpXsJmg+fgd2
znRHqf97/fl2NswiOLmU/oQ19s3L5Tr8/qhVFecaLBXdANf23ZR2ypMmWcKtHaW7zrLWnV9fdJNJ
L8+IUAGTnoWtvU4VoaEAT5lr59rmuhNeQpzOKtfJF9jHDMoovSLiKD0bWaH8LPO6PXIq3sYelgee
sai6LWFo9U3RYu0G0ySU1zz0ebK19C7gIQ+6Vnur8Kcjz8o9zmFcdtZf95OdaFoXtLZzFbXQvwk0
RG9lHL6572iwWRj4GIBa4Pav26l52IyhI0GeteKCNrzUqKeuSo+y6Z3z/WKV1Ruza10P6fMjqjY5
zUk4FbjhQJNdug5H1/rOawMnzJ7kTuDrrAN2WLLt9RBFXaudha90k3rVOjs4CFi7q/BpgHqr9L/X
3K8xqpxBIqNnPpvPV2VMwcqH85t9C/k4TKss5jgQK7gQXm4BJVSUXNSIPWpJ8XVug+yS10rsCcsc
DrJWKlD+rJc5HHn6gslA+464uIYMqLkY1DHGMrkZbOvJKkX4vUe/4kmZ5ShxOy1FYiguYn10hzJH
ZA1ciJp9LXoDSn3QdyZIyCgC16sP8R2CHjgu6DQlnyIpS/5L1RAOCEcauO/CJEsfYxP1MD9KOvkf
uYzMzoWqoX60WguQaEFbD2fJpNcfIzvPJjfX6T+7KSktJs4S/h4WqNvYc9q4V8+Z0gr1M0l5LrsG
Gjz9Cflxi0Qzy+XELwUugR7Gr8y6Jqs035tzWsjUPJKVnaRB52ZzOsX+V7dTuYK9EHLfpPWov7en
jtqoCWdndqNBzNM7klzj3mhqFCP70ZZ/lqOT/BdFmvUBim8Y+IOE3rxr4nzyW6+z4mOWITl3KYj+
T2gkBaU/mBb4S7mTUs3rcX35lkhF+dz0Xe54g2Hktp/1VTDggGlFn1MbZo3fQr87aYE9dHdBN5qP
opfG9lZ2cZ35UhNo35MWDgatem3B7ESpdBo6bQxdEx1G6ZwqsXjIx6GJvSGV0ucYwar4rkD2a3St
RqmdM77YUeHZjiTAj8aIPcB/GZEb61RDPOFvpgg/GFu18vQsF/p1bhB1Qs8p+VaiCy9wYIyguEjx
3AnXaFrbdM006iUfRpnVeUnJX64tGdUTosVS6osAsrBvkrbJfCRTogPRcgG/m2owUMyKJu3eyq2x
fpTUfGo+NKEm/y7KWdG8VKC64PZCzOK9GqTpJTFL3DVCelaSC9al/qfiO/feMKdB4ommgDOi22P5
YbbGwXKNxBH1naSq4j+UCLLoWrMkn0KFTOMasZ04782kUuWnvjdpzVCYNA/EWiQUQMJVoLGszPqJ
OUqUQpLq8+RjAK+0PNCq2IaUZcq/kBCJyFtFjMAGE6UjonzlYjd+9GHQfuVW6d8auOAdArrCW4nU
eYvUqaJZYgiOWxrOQOm7BAGpZys2nIMsdvMsyyrELjI5RjyA+18GrrxPpcCSzPTWE3pBytTdDTRP
dvd6GrBZhfBIa4FZO0Agpp6rVMeMhSJDx4tvUxsO94rWBCfDLOqDknrv7rK5iKkSSU03vJ6Je2vE
1wVdmG6IffhQM5P7LvHrYDgyGdpbio4BrZpF5I0B+cvXhqkhyqNxhhr8LOGfRK0GrCROL9SNzQHL
fWcpklLo3/S2diYbstqUg5EI6RokreYlos7PlTDDB63tnSOs0fK1V1cLPCXcAriN8TpdXy2tYeIj
BwgcTwy9O5mTnJ6M0sh+SnmYPQz4INYHOf7OxuDyJ0dDcH6ZSa2S0gyqsFr2RXCdrWb0cxwqfEFg
OupY7i6zTIUWBf+teFcLujrDLpYMjdzTz0TneE6Ne7uNOIhrDqr+j9HX6Z055Zqfm2F534vpF4cz
88PZLO6GSu28ti77g2Oxk5LTt0ahjmoDEMI6cWSmhIXNHNrXxqywLgidCGS/kE+tZZfP+mQaFzLY
I2zNzn5iUTDhi23ulhkbEMLnDCD2taPL7Adoh5z7OQQW0EnWQaDcbiea2MsghCRmES9fPstfifE0
28gKGpV6VcIw69woHIP4ay1DnR6KqIl/lkNwpAmxfTq2E1N5ZgWMW+ntvVwyLODijk2vXONxsP0a
3cxToIJ3TwpxFKABtK+PC4tQTPH38pAb/EiFnPNkC2ZKid7b4oRjtHlW5TAwvTZCtMGdxsr6Ly0w
Yz+nWZvYrqznln3WyqBKPNT8rS8q47zQp/kXB/44hHBKwQqN3LOlVbqppjbCjzpszHGiLdWnGHr9
iK9ySYaHPLCenqVmMN47NYbDl6yY2ucMyPZvJUnzr4YzherFoTvvXOUQN4EHjZCleznDaC5UZ1T/
NdvaaM44aAzfLcQBp7sKVSDrFNAJ/FFg/hPDW86a+dxqWXaelaFnGliXhnVdWOPVWXGSyfbNHjGQ
e6lrSFVCxHZ039Cz2PFkaegQqsAFJjhF5QhUWCE7fM4hDZe4ZOQicVXIA4Yf21KrurXu1J+aBsIz
qYYNnAFxP0vxyqCjuYAsvGah/t3XkUtaVQau5JiT6upZmCo/xrw0S0DwTQZRJdWSX0Zcx4FHFpD+
EzIN089F7DjfpcqGw+KERXbfKE5QX2oyndLLdLOJzh18+19prgTZuTPG9qOSVl2C70Fcjm4BKS1z
S63THoZ5HuZ7rXKi8NFJJbv3AvBc340hNsljIwv56dxJ5/tInobMt5Fzab1ervEu17ug/LfFjxY7
vxKJQF+Jg1SCp61VD7aTpb2HwMyku8kYar/nLM+f07bV7vFWKYeTmoVj41pWEoq7JG3kO0w35dbt
nBwMyFBI/6om0oe2UhvP0+BId2mvZr+6uhHf6wJ3BrgPH9HOKbsg1u+yQHM+Tak2JacmJD89LdEQ
5rKZJ4UbzUn/m48uHhOtm5X3iPyb5slW+y77gPsVJqY97MfaF6o0fe7jEbZRnvX9RUqmWDvpQd6i
y1DFzhMyT5KAfz7EzFDMuT3ltppE16LTgtIj5ameswxStKvHtdGeG2eW0zvLDPTf5Vg5wqdqlEC1
RWQ+ftbNMFjH1AjOQg6rwlNbvYv9oulCtoAsjfXkDsrYfAyg8S/e36UmHuSQwsFti8aw/EEOtNTF
bhDS+ThL7Z3ZZ7Nzx2gC4cYRA9gnIUU6p8EcPs5l4Dw2pS5/miJmm3dV2Gaxm/dm9oUZXDbxNfWw
PonWtsNLY2nNM7QWiF0VdMb+Z6jOg+LnjlCoPNLJEJcohhiQx02dunMrysiLFLsafLvq87sxVqra
JwirH1slMuZ3jjQ2P+rSdH5Z+BFI97jBy+19FIWUF1IYl/dDZEb2KWyTAbjPqGWKCxmifapTLYPL
CI1cukwSilrwiwPnC6Zr4/AJOSlepZqwwzmfBPmnkhSi/YQYaNx8mNWiCb0uo7a98VVUIPVz+y1A
qcy46MVcfa7KWsz+69ng5toj51zQRIzqgN9sskE7R6kbhhkDfxF7I3RHxFg7/ZTFNdz8uTFPfflm
/syyJNEEpPEi07Uml1kls0EwDMDs82E4tzE2GVVTRz79ifpqzVbs93oyHZTqm6xjWRR04SLYyWBv
nSQWVflHlBpS4NgEXzs11T9Q3B1pkG1uvD+rLPa8QDVo761uvF7RYqyNQygTo8g9hqGKBwVffOz0
8kjwa8lqX6SHf5aiwbpofqHwtLrPKXfogyOjfONa6WN36CrMTuoU6CIiC4Hb4gsEtqnMzqkWh9//
h03zZ2TFXJzux2rtMqaN13RAqDDPsrymai366/p4yqwWUYUxTiWPi0B+fn3VnZcLdpEJJeMS+i1r
4FaeR+htDIsKRhXbDxkm2a6wpOQZAdSjhv7eUsxI+IDYEfExV503qL9tMS4vd5711OsnlLYVLS/8
DkuKtzYsaQOjgor+ATnnduSk2UGjjxkmF2qhPMVkvvc1wgsHSfcm+SM5As6zHDoHqc9tzQcmuViE
29Bbg6gVykl/sg1mMbEodNehlD+oJbYvkAazvEgfMEmnG7uqJQY5wmm+haEfJuyIVpK1e4RXZy+E
6XzwAneebamVeXmktls1ZasPJBix+NvlocjvRFqkpzpr24so5cpDnORwbrvp+S3NcwIXFTTFJnDl
l2kt6ArDbOMhveltnE2+QNtRwqlayz7kUjLXv1UlJTeKNHVgLJtG0/tixPWpjyZFcacpQfrGYHPd
ddbi0vz6EdlGOUI4ZC3O5iKMvA4KgR7lfaRjJSxldoORlRJ8aIKu+/i/rAJCng/M4G2t5+NoNe2Q
1Kbp2amVL6Gz/Y6Mpf/39VW2W4iDseC2FqkwRk+rIGO0EN24PRB5aKIA18QgdNH0jj633VgfwP73
lsIfkUBKSx/ZrtVSQYpfQQp14ha0avI4jZnxIcjnYXTbdBzig6Ox/UaLTSo9HibMAFDXABNYsJoT
DiidqmYqe4MWxWdNqY+oKTuPxP2zqJ5xE6E7vGqKTGY6l3TxExx1pee0KXJ/lHL1igbpcLAbtivh
TLogIhm/orSwbur3nTC6qkAxTjfK+SEQ07+ZNWHYHmtvNspedhwM3+X+Zny1ns7ryTA3SJSmSLVD
Iu4LOrRw2SRXjaojWMxmoLwsxcPQjAORvMGjtGC6ZOSguV1L9BnDrrZ+ODBOzxkqm9/K0jS/8Mj9
tYpDyLcSMLSDan1LRFl+AIBFenUMtLHwfRlk+t4yyrLiBppaS4yXvIhNx9WE7FQnqwqKwNWY01kf
atwWf9ttpaR+6zBtwNozQKIgS200bdrItNxQkYw387r5ccxWwOsQALYmGIhdOVpj0KjUw0S5VbOp
X2jIS5cSg8+DiLaXn9IeURnKIsLGhn75HlB2mkjr+BA478LtzZXsnVmYqTsMQEDcKGAKUDbzESRj
7/MDGAV5ssxLN+ziFrcA5NaRzccn3Tghs0AkH4R50ajHLy1TuS9oXs9eOkQXJTqybdpeaKR0OIzQ
IgNmvAniljbg+VeR5wjJKL/gmSa5IVKWbpBraeriniMfdDX33jFoZrhdwE/o/y1v46/WEL6FciC1
8BtGwwi+9lEoeTjmBG7aDvljVyXz0veoDhLybdjgKf//oiR0LxeFnE+ITGJSLKTKLwb64PeDWJjk
4lAZfSfiAnkAHrkEXjjEqz0EBlh0NszeWz+qNEPo7T7JQXp0iSx/yjohX7w0FrHORUdz+ax/vUUt
6uBJBzwQAzL1I0a3+bnpjcJDO0tX3HLMzUsSDd8lpTmaG+zsVnSKwNlwSwKR3RRUAiSlmKbwJlK1
/xWifDWzXq0w11fB67pohjniQ1VY1j/aVMj1PRKmyREweOclqzBT6I0v5rMbcQul1wTU6SLEA9yc
wG1G4VmXyiPe484qUFEWYBEBSNnkle1cjmS69PoTFArunWGMDM9KKvtod+6uQxsR3SBn8QpYbRkQ
GWNrom0HWzpWsNPNwqcMRuDBGdjZMgAeMSWix28uM5mXW0axU1Mdckm6ql1eeMxoHWy9lZmekVDf
2VWiehGa8u9DkGNvz3ioDs0/jBugGOtLWzUiuY8RN77FYYBUnSEFJ5TZbb8L5+gguuy8SlqyHHbE
R3B2XcNOQq0fVII3lrkIF7yvB0v5CTkuOVhlJ4bRxeAnstQfcvbLVznHIu6kLghvpY2f5EkRofrb
SE0HtZ8xq+0zhJVqvJYhtc5BbbUTyP4fG4s5FxCpNfYsK/q6tFVQGu1At8yJ0tqPp7nyx0KKrm9O
icmDbYILurLgh1YhZlCaOAPHhox8FWN3Sv1QgFEM4zP+Rur/8FhcCMtQDdjXpp+e9ilS54EVomYY
djirZJF5N8FBZawcF8ORQefeS2ToQjkFBhnS+7KJ/gqeQ204tRQ38S0VXO4W+kz+IALDt2PpaNCz
tx+XohSsnkXGuu7R2KrS2pk6UwsXQfhIe3G6SNrw3+tfagurxgEeIDMZC6AahkerByqd2hhMsrYb
1VF1SrS0/oBiFNbr9aCdxqQVPrNeXEgTyTwF8WCgzDm9GQjDb1iEEdBzQ36H6PzypUax1SVyQGY+
yLm4ZppQLtqAmroIm+lgt+y9VE73osWncAFsdqYUO3JSIKaaZlF7Z4/JdBlTOz5gle6+VXjIoMeY
ZaHesnoiGopMQGEQ3ORKUf2oVK1zOeeza0GD9zq5y/wBQTGvRITGracu/yAC/c3kpeWtwgYBbI9s
2wYKGU9Tn4VyFUOlLctzTAMEwGU5uIBesoO3uncqqOOJnfDhAV6vznuEC3bVNTV+7mOIXVg3WW49
jvXz1BwiHHaXguUNZI7aapO9CEuLdAOO+Q3SfXJSUUXztTGGBx1rb4atoq4CyJLDQfMAbsqqf7KI
i2lOpuRw7Lv6E8AZ6yvCJIglOGZkHhSnyxtaJWULnILlmKGjo7G6YSVOt6UXSLpIWdufZVnu3Hmh
YKt1Il3korJ/vX7ud14j67HcHwza5tjLUpeEqoxmTlfNeYT4sNo+aJRj74FrBQe7Y+fKQzxmWWoB
jm8Iur1eDXAWFsojY/LEN8j1fBQSnALhhDTn/9DT5ILArfXp9WfcyVrgp3AjgIeBuLruf8lGqVWI
x5K5q+V8qtUqJr7J2ZPWNzIat0nDYKqTn4osH96etdDIRLwVwsrSqVmdhzHPJU6JgQRCO4y+EUaR
jzdidhrzQ3/gvVDDHsUGcRFnpHpYhZrGnFDyynAVZ8KrC9eKzfFUqcp4TgrThL2vqeLcmaV1UyWA
V345is68F47WfXvz215SQ1qONFS311UlGXGYqRL2BkFXP0ZS2nj03pj1psHvVMXNV8a5xh9HWGav
L7wT0lnYhBiz6J5vtjLO9NpUmVRNUa46j1DF9ce2SuLT66vsHBia30R0NJ64Ouxlk/918RdhJrij
6N6qDGY+K3I3nNVwWrQ0DkVOdx/or6VWsQCv0N4aGT/e2rEyfUeZM9+Su6PO0c7pWJyJdSqyRV/4
D6fwrwcC4RpVzVJMp8OQ/4S2G35Roe9cKnKOq54UcQKD0CiY25pd8eX1l7kT7V6svTofqjb1tUxp
e9PTvDghy2UxfqJ5SvRQ3Jh3e7BFtlz6ha9Pe4bmzJLarxFrpUiaqZEQlQL4GUaACMLsmrSp/Y3m
FS6AQ4ecldsA+fHlKQh5cifTHoywnB9RDcyPQCB7e2mRLKA1jwYxQikv91Kiz3x9LPluXP1o9VtM
VR9NsAyVq2tD9/nt7xqKOxx3zQA09Cd+/PWdaQSOmgOsAV2h6rlgxnaOEoSVITnGfqaMb0YK8aZR
KlnuFUL9Zn7poGAEOnWiGx471S3S9cZLLF3yo9A0DnqPezuYipSskQLb2thrq5EIhkjDTVerQVcA
Fw2iD4NUopkedUBeBitkhFHHZjD6II3St+9hso+l6UpY2OY84BGm0UBO8CbHswlUR/yWJ6RuDLXq
PiRWkh1s4Z09gyALdi7cocSg9ZWiDJo9ZSCPb33dt+9RjdL/E+EgflS91B1F1N21FmYpDWVzCzGz
DaZBnYmQTmsZ40MRmMZVAYp27Qzola/vzr2l4HqQkBsMADY3ZRHIzB4UwmrU9tG7WRrmsxnm/edE
Eurl9aV2wio5LpEbHgsd83U6lxaDKZcBc5psNJL3I8DgOwAf/8N3Ii3lzakwp3a+U8DQWdjyMnMS
0Y+paYXXAth57LtGO3ggdecAMODjuqWcgRKzPtoSEnJJgMrDbbBnSwK8XFn1CU903TmPQGxiT6vz
pPPgmoGzUgvL/BUUOgK/Sa3Jz+2MMTOlSTmB1zSU9HOTj/wnUTuYmKNIfYOObxbyv1tjMqBzDiTC
Vp7biFp1aIfhXz8lvedEjhT7uA2x4cMy137jZz0kZ9kIMCCIWxvkzutfcWfDMFhZcn9IUMvY7WXs
BM3VOWMOkQEZVXGC0TWdHAQnn6JmeP/6SntvF8NI4IAoaVBILf/+r8Ap2WnQ1MiZo7+iomwMHvNi
j2Z6waOhxKMtzz2tC0e8+LDAe33lnesRmDAflbn+woFcPWNntXWQqyWeYn2SnxLehyvSdLgkbdi6
eSH3B0+6czJAuDJu17mRtpgTZt0Tpk1goDtTD09lGczfQdY7B+n43pf7wxdfGvg7sAg1imYwjPEt
mOHnJb06fJQGhMkQ3j3K/PeWYviNfxEIUur89aejT2iEoUxDoTZLX8RhfYYjkrkpZP2Db7XkfavC
janigoKHZ8Vlvrzbv3fJBOleVgPcWfREGi5mq4nvqoSIleeUQXzOxyT/AM20Cv+Hc7BgCdADI4Hb
zLbFoFhzmNisGwEMhC81/siD8V0XWOLj67tx92Vy6wBLIoPY9BGYywKINYz4ZklhgtJcqHuojere
pJRHSfbexl+2IL1sOhabS64d/ow/phjtnyn3TLiyP7Mgkz3DCacHS9BAef3R/pgirb8e2v4kRvCp
2S6rk4aXmAm2EwUga4iM7wwd1G8C5OwHGVTrN6PKo89jJjDnia066lFiD9T/SrATn2yINbInd5Y0
eeQ7eHRavSiuaBF0k2s3+OUNGKC25y6x+p+90dgVY08xQnMaDZH7tVoa9/pc6EdGejsTFnoHPAh6
Rvxj3Z7kruh1FGOSW9HZPYNuKf+3ou79VVpJ3Xv6rNv0f2p19GcmRF+0wW7mg0tpL5YgA7S0nRbm
6Po8NIY9WrWwYPbPRvlNM0GWlWk4HmBp9k4dqCdm23y5RQH65amDJNT2xoLskOqpAKgYN5cxzr84
zijuAAvXnoNd8t3rm2XvHNB0XXDiTLA2hfZM5dkEOuCL3pJ+QTlSHqs0ie7UrO0OGiZ7x8Be+MSk
YDSf1vXBHNKgIOECHTPL0rMt6cpPrcnSEF2zuXwYmuJIa2zvqnOA4/wBHMIQXL3OyMGvwzQWx+6o
rp44EpPnxHhNVZKtu3I1tF+1RppOWcbeff2lbj+kRjMLoiWQ/x1QVKNBVClLInXrDNkJB+YB0LQ9
nmysZb2xw89S5EZ0sHu2j8ui1PHQIVFy2wD0ZkEGkyR4dkpBW9ypkv5rMFPdy+ZQxegoM56aoDR8
FevLg77QDlqClTmZi1g1M4v16bAnQ6vjAUsRvazS7wxcM8Md4nmGhYitwAlKMnznpE4RH2gdaSDu
GM7XoGnKdwJPJ9VtSGFVr+mz6Cj0bgV6mHtBR1iYENoOJAv9c1WlKKSeMRLrK1iOAhwTMuqBbyh9
8RuDsdKAXSAlT83UFr/ycCYh0ltV+5ECGp1dJod5dnDJbYMJvwl9G8i+VJV01F4ec6UcSynrSKbl
vGvvtB55U7OGk/j6HtwebNoKoLeQJ9gTZ7SKhNF3SbrlBLlx66XUjrwqiyXV7XQnP3KV2dt8lHAg
8mhGLKpbL5+pU/LY7iRCdBrF0n2eGbLryNl4opiUL7msTecuLPV7HXmfg1Rl9zkppsAnI1y6Mc+B
dgLzsQNqBSYFOkAPcroWXGOSgubS66907yEXPW0oj6D7Nv0WoTVJDpOSXC+M8msEAST2isCRdN/O
pAI3uCmwv4qgqe6TGcnWg22zjZ+MXkhXUPVb8Djr/DlMQjPR+YI3oU2NN2Vx+sEKrcidyyG56Goa
Hdx51l4UY6pKdxtxlEWZ5+U3BfI0xaJcPKp7LXmM1XYo4QBXRQvRokb+HVvGvObjwqzw5tKGnJox
sfxppU5jnyy7G8srFI2p/oi4G4yRWbNhz0ZDPLzrtbm1v/XxILUnemZJ/jhbaklU7EDZ+NR3hnRX
m+kYXHAejlO3CSbF8SMd+7vzKJxGO+U9GFekXIOicWlVdBqkgl48DmaftHhFBSaqX6oS3OdpD9Wg
tGfzG9NoO3TlSBQLXabUH4Oqi2QPXGxfQepvy4+ZFaMqOoySVp7QX8rjUz3Dj3CtrKZnFnIv4mih
Z/0CQtLQGesZ/Ek8dFxCugFEj+VWN2kjuk1m/8sAdav6gzFaTDjrPuOQx/ZkeUUzYyWrGm0Nz62R
isGf5aaFlTH2qelWs9GrftYEpn1WuzhS3KyS85HzG+nVTUpwgz93iOGLO/I47UteVHL3mEP3qHwx
9vJ7mQl/7HaB2Uf+3A6K9vH1I7CzCSkLUO9c2gDsiWXP/FUYjBUeKWrFnZpiaebmzFq8SQz6u4Tf
/a8ZWv3n19fb2YOYIBhLi9NRkWNYgaNypZxbScTJLSs7VfJ05yFH0TJzA/n/ODuPJrdxNAz/IlYx
hyup2MFut9OML6z22GbOANOv34c+WRJLLO/OcWcaAojwhTdExo++VLvXonfrjZd07UpZpEkXQTc6
1dcbXyJgwfMMpmBKI2NH7QrrRWLgYzMIsREprA61eLNwaaLrdH2oBR35JrFzMAXeXBy4pdsAUZnw
scMg/f5Krnw5xGNIQhBmWF6G5VX648tZMPTnIulp3qJkYfiytdNXMi37KEZXfLcadQvFv/zByywE
tRHKwRQyKeXcRJbCmXuAUQ1M58IpLV8JowbbSoX7YuNaXpsZ3HMK4QuJ80YUS7WlTa8E8/BZTdtg
oOe8k1ojfMqOPRnMtKWWtvbN6L/BZaHITWxxdS+OoYlYuotVkKHO9RHPqGZXZX33Kmng7u9/tNWh
UPwidcQXg9LQ5UeLeE17tYzTB1uV/WOEBvqDVhvdfpps8//YiWQBJDkGZFjt2jGinIBS5unIKpal
uVe6zPSbKG73sQll4e9ntVS66L/aS4nhalbCtkcjrlGLnooRrUFlGNMTWmlhSJKJmvv9wVZuEDi3
SOxRA/qtunW5hImpTahqLM5+hpsFxuy50ge2LH1kKOqjQCX7HXWMLfDHbcpKzxAmkgF4lqz1+t6q
8wpZVZV4qBjN5DttqWafmVrj+q014h9O9yKkH2NDtYLm6tmfI0V6m8HvLSkXTBb/OSrJdC3Qp7yc
uqO2vDu8nw+wzBxKUmWjvFO8AanVOm7yJ8Rm3OI1grDcIu4POj/Axqf+XKhqQXyRIEqz8SlWDiqo
+MUkainw0sS+/D2jVui9nVSohI8Van8oTPptWum+FbfZ3hbhFh9jpUG22EJAK2eTUXtRrxbA42UC
h0fIFOup7ovJG0+NnF0/rWNnl1lNdrKdqj6Y0Rzts3lOKTbL8GF2MUS9vwlX7kKc6yl+AtZfiHBX
P0TrLTUpXJ7NNM/lyQmt5INXmOHh/iir86WMTPOItjlqilcHq6XdifIzBimpu+At3MI7YFxt4vCO
DEzXu+XZ8Wr4++RBQWuhnxJ1AHlMCuzH+79k5d4CgEVZjQ4IP+V6vuj1VZWDVsPDOI3RDjlDLhMr
mwNcxLeqXauTBrLC8tIFWXq+l7uq6JIwKaDZPZhhY/S+WnWuBdNVb38QI9bvYVCmn6tEWicrnp4G
lPFJ9Ur93MXdlsz/ylWztAmZNnc1wPXr/a3bBCdzzaytToFbG+f9I90t+WLLRB5JxtsvVB3GrZt7
ZVgEDOCW8RzB6bwuj0VCUKGjonrWyhFDwmp2Yy0wUDE9tNCVygAmO/JBXe0i33j/M6+MDH+ObuFS
G+NvXaE0aifq7F5k3tm0hHPQ67I8e4MzHhUTim6K1g/mMuWWLtfKWQIyu9iuLMyQm2qggd6IE5cM
muDjcAAjk+/tnhrH/amt7GDcvmjJUJ2g9njNsgKg7tInRDk6Bbq6U5o02rWmceigUP/93YBLH2Vo
7iKKY9fhRDTPMVBFLsQa1IU/Gq3+IqJU3xhlBVGDJDCzWcCIDHSdoWPBaglMVdB4xaxsCAbRKK+p
5nZETEOUKP4sa9t8VkHOL4youkF4Nu6q6KmhsJP+fVjDp+OG8hCLYNNe7Ru0ZUMnVEX0EJIsHipU
Cz4PmWP5sTNvSQuuzHthHYNK5gFYAoElqf8j7iXqzcG8gfK2S8xVSy+cJ945Tfve6cXcBKnmNWJf
13P4MVm0IYIy7fr3nmiNH/c31PoPIVrkQYJdctPXdJs+7iU39AMaDSFmUlUS4HprJD6FshAGY6cd
urieAj3Rp12RjLqvh6b98/6vuN3WrAZKHb8Zm6gdLYfrz9VoKqvG+Fo5S7VG35nfg1CUayM6bBUb
J2h1wmw0bgheYLacfjlWXRVm3EeWcs4Wo7LAiJrU8JPKwBU2Bz1xQlZAF8cqVpXUd8Leig+FFbUP
aCDDa7w/7ZVHArAj86UwCvEPTdTL38JwXiYsK6J31sXAtqva/pii8/auiOr+v1QxEhycZvN1ytvp
LCtkrveYg5qGX84xGl33f81tcHj5Y64XRlNJnmcYI3qplq+x5aDoNWiT89Sk9RDkk+YiOASFzHOj
lxpdsL+/CgiFALZyAtFPRNzocjGarjZkj/LdA4reKDCYRPi/kdHfMW8g9Muz2ns39VV4QMtvEbhT
vAfWQik3boHbi3yBmhMNQSt0Fq+1y5+RmmzGyJbRQ2Y54lRY9qQEc550cmOc27CTv00av+AWaa1c
f/tKOF6sDBpsEnOEzOWk4DKtSh5my459RNGUD/c/79oZW/xEKC17Jq/yVc0iRiltNr2R262olV03
1uOxnXvpIzXibfAu1oZaeHmAZ5ge+f3lEpZuH5XuwJ2SWkriRzT1dpE7I9BXIs6xEb2vjgUmE6Tg
4t/yW4zxj6vDSa2yKMssehBp3EEGBhRpdeoItszaaretDrXQA1wyUpooV7dUmQEgGGMbvdtcjT8g
JmN+Luyhf4fZl/fP/Y+1tgkXPLSz4HVsyvGXK9iFCu7rdgp7y+yHvVmHysHJ8mIjMnfXhlnYMUBJ
CSaoiVwOYxSRVYXDFJ69RI7JwUlMVTxPkNKjF2Fp8mvSZrkWFM5M97mvG/GWwNxJjyjqlVkQV15l
BTwQUwKGz0s/FdPYpYeop1bsN2JSf4wtT6dfh2PVIQ7UJhm+LyI3jy2Rxbzr54nKZRfb0a/ETNva
5y3ChSY2kjENqjZ3+p3oFDiOs2MlcaBTbPlVQrQnNbCs8QV7ojH0qRDl4/smrNjOKnqYIhg8vSRn
TFvHOUWu2phBH8d2yZOaGwc0N4oGaTtpt7tejKO3J+fPerwYwBI9q/rsfk61bCyesPEVCFWjiLmf
zBSbxQ6PrFPulAX4EKeO09Oc2cY3O8cMwA9LGYX7bOyL+ejkg9LtNVGh2Fmrde4+Ee5PpyhCq9Nf
tF/eGUoFJnoaFPmldfMiPMdG2/4gvfXivaLW2bPeiAaVpaFAOAc6pJB7AYYc3acwQR2yRdKg8ju1
iz6SMKE/EUd4zvqdjtWbX5bahHhU11I3SxSzeqP2n6QbD8XKOQANtDRNVc2iAnoVu4QJ7WAd/Ztz
ag75I+86br55BORjptocb5zv2+4GufBiDMNTjeyGt/yYP8532LaVEZVt8uDZUbKnnzD66IXPu2JW
xR6FgV1Z5GgJOvHWwLdZBMgZKhBLLc2CQHn1Dki9kkbruPGDqWbZlxTnha+DNqTosOuuOOMqzFss
6sjemO/KK4wbm0WRZtFjh6pzOV/XiEPZZCZV3rjq3rssygnV+feD6c6PqWf+R1tTObZjTyG+ks3G
xb3SM6WcR3kZYhCwAnRBLkf3rFkzCyGTB2RESw99rb4+4stEXUoKOIhda/bVA+qQeucjSFJ8A2ck
X6ThkUwi15r5o9YaxySWw+n+fbiy5ahULI0ml/frBkDtFFExJ60KaqrCRZOnk/wxleNupCm2sbvX
vjuuhly6ZAE8K1cbLkF+TZ/TNkaJKLGhlM4yyL3ip2pElZ9Kz9vTM97qzK9NjyvY1GCkLPCmqwcz
TqciH1yIijD39QMXiHYOESV7ShVtS/B7bSjkREkiyc4XzYTLL5wJ4GcEWGxrjXarRe9n17dajyV2
OR3vf7SVCId8mE7yIl+6WL9cDhUOngs4xeQRS6fQ8Kvci54GWfWCtnsqjgnUMHXj9KwMSTty6Ucu
vpQUjC+HjHBpwXHPjXAZq+M9HgPWJ/pP0cGLEUXLrFHZODArm2Vp8tK8gJB1W9qqUmOggoFEduLp
PNFy/Fi2efUNXLYdzFyTvjVM0/9xMwFOZmUXshQ006ubKQcO7tijR+6YNDJoe91+r0wlyfPY5QG6
yyIY6/qvzRv5ippNrRoNK5Ti7atBbSQM3d4mphutCqHEiJKkE4QcCOf/+IRLNEKMSk4KDO7yE2pR
V6H0NitnA1Nqn4ZGHBhp5e4WHbljleTK/v4uXYmBKIpD6VmQxNSBr8YLs7BIHTEq5zZr62+OW8rA
zaytjbL8lcu208JEpvJON42q2PWxU5J+Tp3MVc55V+rHYZJlUM2lG3RVa/39saNDCD/HZlOS0l+d
8GmcPJl7DGXqUfU8KBA+CsP7J00bd4+355aq09qR+2O4a0JpCobZpj9M7h57iR/HlnacjFLsrDjX
96DTtsr1aysJGI3H0aL471zrjAkj7iYnHL3zZM6DjzBd9YBuqRnIXhEbWN21oRb2MWTnRQf/ujg1
1dA4NIQvz92ULXOp6pNZj6yihE1+fxf+bmRdbRB2yAJAo797W4fpWs5W5sR4wpV6ebKRGpeACtLh
7NK8fx7VkLhuyFov22Njnf5oTdkO/kDpGaCSnDiRpjG580mUBmreOcmz/VFNvFl8QrfXFHsTHxk1
QJo+bHZFNavWC6Zp+tEtM+traopqCCywOY9xXtofnWq2vqKGSuxu23NuvKMo54QHnvnqR50bBaKa
vSueQ3Kh6LtL4Dn58D5w9kpGgGXBqGtxsnPAsKv+oISu59cmEHkfmX/hfu/mXqh7WKzRtwSzksnP
rUE1z25bqkMQJmr/T6angzwihGN9oR7HI0WGgkq+ESNeZypalPm9001gDyYn/VVQOqdzdP9jrMSc
lCH4Z8lfeUiWffFHzDnbdmonNYrOsZ7Zj/mQhbtJQ2l9aRCRfJA0K4BEfuZQfDfO7sqOo+gKcwiC
PVIz19dEpxFAqTjx4odhVYeBf2OXxx31nskaX+9Pcq0QtsAICHFR0mS85W37Y5aiVgQ4M0M5K5j3
nSZyWyhiSjYRX7MDlXxSfB6vIWhj23xvlsYb2jfNh/s/4na+mLmAT6c9YdKUuS78FTghSqsEkliI
2gtsYLxB2DrzJ0Nk88ZTfXvPL+I9S5MPcWXIUlfXYlGYpRPZtKoHGkMnolvllGeN/HV/QmujuIgz
uQyxUmWxZjA8dUn4jqmj9lRNg3lGxVbfwnxpt7cuckso8wA+sReA7FWgI8YGLSJwVqD1XPlBA+Ly
lvXjbAfIyOV9AMSaEjrKGOI92az4jLvAfJwSaLHJrNlvkFeT/9Kh9QArq/GnCRuB08B2/nx/MX6j
Ny4vNcqstJxQ4SO4valvUq7Jdbcc4gcErLuHilrN5KsyLn71ihudSCsQGtShBj5NZdST9xbzp2LO
hn2dKs7O6h310DvSft/H9ny+/9NWNh7dGqQ5aNfQ47CudkMs52TEFwYhdbfrjzgMticrxN6mtLV8
9/dDwRoA8quTLyNUdnnOXMWlDZYjqyIUqe7UXOK5UDbhPjeyTRm5le0HHB0mBs8IWM7rBn9JWAAi
jng0gvT91lNCLfyKMmN2DA05vNnoL9aBJHmN/MYK5XvgL33vg/YRbzZlDfEkIqQvRrPrTSBhVHt2
4+zp32sgXrgvu5BlfGRY5/EQR6qgtKdUTeY3vdF9wr0x+eq2xRD7Bm3e06SPab5Lo1BbSi/V+M2z
AOPuVEvKl3rBYu8Me0ZUvVM0VFGLYkSnTIus2oI8pRpvgh4M5d+8slq/5w35NQ5V7PoCYX2bhsSU
NoGOd0hINbpKPjbx7G3hd1Z2yAKpJMOmGk1LaPn//7geFTpeWRejq1K4SR/o41zudWDbH0aj2oLu
LJvt6pgsTXhcEeg4YA1ytRmll1tG6JH+zWX6TZNGfJwVSwRuYbQ73e3UFw82xA43etVPSjFt7M/b
HAY+IAUH2n2I8dDAvJyoBuLAlTmF4dbI1F3RemIHDbkJIs/DWBheCLDGZkuaZ23KBhH+4t6K8OH1
oYgGp8gU5MEfRjV19y39l7OwuwVLJ4fwtQzDCVBKWITHuK6oKzSyBSJ8/1yu3aELaWmJk+k3UAO9
nDhSOcPkhXqI6rXI2HdeXpxpA4XerwnnBu0/j0KT9HsaH2cBajI5Ye7EozjTRlf2bWnqL0OWul/0
ubR+mUM1IKfo9BTv50HZQi6sLRfNCKD71IZW6jKNCYrLacNzYc9uA3ICPBki1QkxYE3xyvZFkugO
3J15bE+1HcXqZy3pTHdjyVauF7DU7FTgMuCq1auQoUxUMqOsJTwxvCkYdDt/MUtR/zUlgwSJ7Qhj
YGGqXmdkIsucDr125TzViTrsLMWLX8cIRdCgmqpWP6CvXX+6vxdWnlM2vwM5CTLNbVUkyokxs06E
ZyPD9XPXKrV97Ip+8vbgdLyPLs39z/dHXLlegKuy/xf0DbSoq83XaSHQ8y4Kzy0XYkNQvRcG9YIx
z4qN2tnveuzV9UIsj6IYMqZLs+nqAbKyJsySSSjnYbSVZzP2cscnGZ3VIKnH8TsbbsY4ACwSCOS6
LKZzlmrJ94HaTblTyrp9Q6PfaHzYdt7P0EY/2jcVW3u2ssF6wR9kHPxOa1ItmDV1RPiyUNTu0PZK
aT1Mek3VzOmooP/UOvRcAj0aRmKAsI483AzG9lUOCV6m+jSGwN4yvf5sJR1FVZKkuMBMhVRy3/dN
DwQhlOI77RakkvRRMT/12kxzqa298kWhU3r2qGeRsAjF9F6JStRHzMs0bWf2pl09c32P4gOdKlDW
rkyLeRdqObjv3mzmDyYhtxK4pZdBwy1KpT0lWYmOvVs2WrxT9NbEXg1XxaMHHTX/QOgPoEevJrQi
WtcbrQCPAEcEidRVift1Ld83qmgLqqcOzdM4Vz9LuCQfJbJOra/ESv+c5E0dITrDlRzMI+jGqvDc
j4ZBQgVwu3feGWDBvrhaV7kAZxCd3iWV05iHmK4pOPc5HeddOc9j4xdtT7MLc8uoDQTr0vtzhCOT
35Rh7O7c2Ha5j4owlzvsaFK5gw2h5giyzB4Ek7HK4Z3okaL6TlaX/8KUwJcJSdX0y/3NfvvE4PkJ
xd2F6YZ86nXO3rfCcun9WWeVYvJeKHryT44680EtehQlR2s8YE+wFXetJDiL0yi7njwOTvH1GxML
khnLau3zhLoYKklmY6JzZVaTRU8SgL9vG230M28NvM6oTrp8Ej1up/wRwlLWbSzB7Xm//DHL1fpH
OIEMER9HcWD3Z0W0K7Ej3Fd2o+9HddNRb2W1wThD16auRYv5mmjp2AUHa9DNs8bNGQDvVx+kVcUF
7pWzd5g5KM/CQF3s/jdemSC4UoIYLpmlYbJcsX9MEGaeSGTRG+eea/MY2mqzQ9oAbsawpTS/MhKJ
OVAB/scsr+VfE2GjUp5iISPBbu8aYaWvQo3Vx0Za8T/3J3XzLvxW1QOoYy0wNt6Hq0kNSlL3euSd
a115nVnWB23oPnldgobgbERbj8LacDqNNR4EZnjT9tVKswKWlGJxikfNfo6FGRBMaIGXhkZgFvOW
/ebNSi6dtSUzIe4EEXkt8opTSGyF6gxGL3SKz2EvQvBVChandTkrW/ITNzHMMhgFOyQReI1uCq0Y
BEZWjqzg2cqSJDyV4IisIC/1Yt/odieDeWrw2+tx54i4JeP8fSfnckMsbm2Bifd+syAtHt6r7znr
tCOwNXXOLm3r52gynfzYgzZtiO3z8rHmCt2ILH5r+1y8vkybcMZAY5+M8yYlM7m9C4A93jnOXLs7
NVqXzzuDHhrEYGgKPaAqPENKLbHgwHmyNHaa6MMfXTnoZ+FIyMuxm0Wf6yQewDfUXdZBrc/FVs3r
JrTjZ1KAoa0LQpZa/9XxVdyZ50fBCLYBxvhJR7X5p9Mbf61AvoyC9CFUMaCfRN2X58nTYavhs4Hf
a9mM3+pissFYTfT4IxSSPt8/u2szWmhiQPooP9wcpsrwhnCmn3FG7WTcExPLx6RO9N39UdaOEEIn
HnybRWbo+ggR3RUFyQq7Oh2yIMML50h9tfZDj5rq/aHWDhBJPbgQaCu8pFdxnD10OC4CYD93WqlG
vmP1xj817/YHKYvwaw4qIcbuKGoJXcMRBJ9N22TayADWDhBAPZTHFho/k778gBqmVhhlTe55Ah+4
2IFSNoAM1vUphdxSUc+YkW7Ne+VDUkrj1JISmIvi9+WYE6LmhOa6fSalcXdlWTQnA9H/8/3V/Q25
vDqoZFjEKVxOXIjXbTWz1VwlVTF7iyBY1d2umruh3RNfpB8LBAXEPiWRdXda13QC6ygbCU88t/L2
BQVTIDRzYlVNgAOKYn1rMUZ6kSFGKD4Q8SgKVG0W0zsPWZz4XejE1T+isoTyOEuEsYLJc6IfvWkW
xNhKOR+Q2/W6QLWwBzNDBZMtiX8FZledZuTneqjCL6J00h+uzLKPuGAb7g5ln8k96SY+QcHQNv03
1ZnAmIzmMPw3CLPaQrevbPpFABnoxyLoQM3g8ouoQ+862YBxmeO27VFTo+5Q9oZyqERWHu5/lptg
hnoIrTleeVQNeRivhirzKW5tBRPuiVg7AAzi+Z0ZpztIIfPR0gtSJmTE9vcHvS1cLqNSsaTXST/+
BoVBCTerLWQTz0j0KAfy8pJ0gP7Nx0rTtIeEUDIKSnp6z2PfWO/nLiueFQoa74WdpWe79+CQCFO3
v3nI8cYb+dzKcbBYdfRqoPHz666uAR4ua05ragG6Ylf/hYo1f5iisfl/1p10Ao6KTkJ8HTynRueI
pHG9s1KhUZciEFQFYR6b7ZMDoUGeU6Wr/mvSDEHx+2u/cssRiiwPBAnBQp6+3Futnrd1m/bhGWAy
rR5PeLt59MJgstNyP6SV+iDG3NsLLRpfMer9axQsX57yA8ElG9y82W/48k4ZyvoewaUlz7XwkkBJ
8+KUt7JGzUrLn1qvkPtODvqhzi19o0uxNnsAefRjPEIyCJGXs580O821JiECdN32yyLn8N4yKpWl
d1Dr07py12h555NADsHoqJvo6JX7HUtInrNFFIZfsJz8P6J45ju5YZmHZ3Nh7yKX15UvqZun2k7I
WX8ZZ10pyRDb5mc6DzEbL3P+bazYfATRMWiIJs/GeBI0Mr+FoUmQUppJ9DLCjq43tsnaFeTBOV94
/b9FgS5/6NRmGFz3hK5l0jbfRj11AAukE3n4YETDxiO/cuTAukFup+u45LBXR86JxlFpI9IAHVQr
nVJh/bJHVf57f+evrD35EwABYLoUa67Xvoy1XFWUigcom+0Tylva53gS4qCGpqIGovlr+hfEXvph
C6IDxd2b6D8zRFsPbeydh6wMjx1C4uneKWRbbGSGt3IXDATG1NABb9Ga+G3T+cemmnWkOMKUwKXU
BK4ZuTbZLjUIaXzDU0upPnrh1H/vdBNxXB4C8abniYmDi2dSe3bKpH5InTrp/34DXfwo/XID4evp
4HTZuJhlttMBrfjwg45h8L5Rw3kjcLutRCwLAFqBlww0FMHF5ViNUTptVavueTRDeRxicE8J5Fzf
qbz6VHDbBBAtDJ8jk+BMOlKkkmWebWzilRPDxWZS5V+qIjxslz+iTps5U+qOCJ/n9tm0FfhobRU+
oNq75ea3NtTCNqNDiQ7xTZhfyrmdrIKdVZki+tWJXu6xKhdfHLv6dP/MrJxMNi5Y/YVAzo19FR5o
FpW0BOzcubM6c1+EUfU6d7GzoSWzcjIZYwFEgl2+LQ/PLo1LqyXqRYpq/qLGIj0N+DW9JCx1FGSe
tL/fn9bKM7BQkBaeP08hJenLbyXSQjiRWrrnqgOm7DtDk3zLRycd/4m1AsiVWXnx29zm8nXMoegG
PRqqWwdkbdcupFgcfRACQJfv6kcg2ux0TTk4Z5Q/h2/05sJjizlx57u9UaZ+SAoQ+5D5ypmGRNs+
ghGYHyYXq5ON83ODxyDRWEpLvMdLl+r6+p3mEO0rqVpnL6b8GUnX8DVryPaphspxUefiwyRnJbCQ
Etp4jn+/t1dJAWwJzuyib4JC4NWhcbDccYaosc+uUzvz3hw789Dgker6eq8b/RMil3XrG4hBnCrP
CD/Fwgk/pZ4zv5u6LNw6wivBMF41CyKZS2QhN15ui5AUK87z0DrrRdthdMT38QeIDzsbWZSDVrf1
3i3a+e3+Zlw5Y0gkOigJAgy+JUhzoQOSbwr7XEj7WzM35SNchHijMrNyZaAoDeYZTjSWQ9c9UNLK
HII3UxMJFveFOjbohk9y+o5fnd3s789odTBAGnRfAHhjtHK1jmm0OGxP1KPTojqXSLc8LAaxO68b
zL+P1qlAg9Okpb30e64+WasWdpjbo3WmigM6o6jFYVKtbOOErO5TglbY5DyLiBReRc2jWhhDOKXW
eTbHJtu7almg/FPk6WvYaKkImllLn2RSpVmAI2T8TtZAm/xyHHBELtUCRea/X2Ho3ovfKN3zm5a2
51Rdl08ZO1Wv4seewlLlD/Dusp3au6bceNrWdijsFeAVAN5uS4vUKs1xdjv7rNDeCwS9pAAf4Hwj
JVrbNZBuAdxCLOYpvfqUJi5DfVkxCm18yHqGNQSZ2UwH0Dfy/1g+COq8ZwsuCqnLyw2KlGFt1SVD
wQfI/NwbxrOXjt4ujFptY6i1tWNrcoP+Bk1fR51x0ipzDUH0rDpK8dAzHkjHccuybeUxQW9lKf7R
H8Ch8bpk4FEqceGDc+SSwvshsNIOg3AWYvBne0LqWAOa+oMYyUbjqJhzzLqrMtsZ5kBR6/7WvH3M
+SULuG+RkSXavlrbLqJj7iaadXYAUT33WdaDrBR21GMS7RRP+iT0rfxhbcgF/rSchKW+dLVzbBCr
SUSIeNZhqp3gLS2KMFCuDhEWYA+jIbequbdblfIAsHQ+6m9bhqunmyJ6Xxhu4pwhEPS7tGijA/Uk
a1+2IArvL+fqUBQkEI5bisfX3WVjVA0QkpZ9zhW7gDWt4tmGZOmh6VJ1gyK6LNPlY8ys6PkQTTvE
sNdCEkRgNJoxVDsbdevs1XDsD5Po37RkNPdZ6lASjd0Q6awGg4Yp3QbdLXS4m/HJ/xZ+v22D5r48
lWpqKDHwH+c84kwEBiJqP+KYpT2qfYgXcKMNx9loK+lnOC8lvlHGwztka7awCmsLzl1HNQzIym2a
2EOVSy0zcs5qpxUHHXJFYBpTftJ0+vX3v+1KHWwBF/J1eVsWjuryW/7M3CoQxnC+7TOgawRUEQDT
/8vTeCJpcZVPOQiGo2IV3se2He3zOJbY3Utomk9zrg6PrWs0R5n06asjs/HX/Z9mOvrt12B7IyCD
nCDCw9fn2Exdpg7m8xxmkde/EX7V5ofByjUlMBTDaQ7mbKNg5iBapj/B6hEgpSdlmvxFYU07jDEG
nrVfWg1yXUkGGtD+UNdK2dVPVmZa2QsRf5fsm4I/7/ftWCV+72TNL7BsbvVzKm0RHRoNBOuTUMtU
f2o8urufrISMwJcYu7sPetVHwIUmtZr/jXOvKwO7M9GNUyxvwk7HNqL0DdBPM+x6Y5LGUXGMQjsJ
VxNG4NWhbQboe8vwl4PNVgHiYESMLaCTHaXPXT+0SJRCTx93PZrxPEdmJd9yO06zA4h8MFxxgTBd
ECnoiwSlKwuxI76lJ9Ehrzu9j1O9p3CveF3ud23aPMgpGUI/gZMw+sj4I2CHHJL+4iYVHZS2axCf
ybJJKwLdSDpiT+DRLkijsf/eWlVvB4key3inNpL/sk3C+AXpvEY+ZEmjhacobFR9j4sduO0u8obu
SyaNQrd3DsVx520eWi06lGbnhPvaANi9H91kwhoCDO2cfwWe4dZPY5po5eOQWlN1aHNSgu9DVYxq
ALzd7oNy1M1qn5QSgagK2c/2g5rXSo7O6Dx9axurNHcwPfKPAhV65Tu+3dW7qMoMdQervrSGczd3
Wi18aUeq+ZxPeNUEjWmMTws3CjRFL6zvjtSt8EWzO6rdKNw1Xy276bMd8sKAxzQRg8KCWa2rPkpp
qP6iO6L2GF6F+hdo/fFPzZAeEZc+jk9FA1nzaNdsn1cIuMUbLQ6n8anWZ7GPPIz2zxTqSvcestao
+a2GS/cTfR7jndXb84BalJn+kMiX1l/iKM+nI/Xm4QndqKp4mXkS4n0SWXrqp302db6w7PEBk5w+
PAxz1X9BCkb3dpOuDK9aaFmPqpopX7yJf9Asnibe4MQpAjnF4b8VaZ3lq22Y9btBTDOKCJ5WOp4v
EyeeA2gm1VtBLzcKTLM2XlqKHP2jjfwegoYTc/SNQhpTUBsN1lsx98tnZyjFm+hcqe+8IqVzoYLX
kY9Z2BbGMVMSQ56SXpY/oVrVw67ELPx74cms8TPPag2/Jh09zMJO3hJkQ74VDj62vq3mSGhFyuB9
TrpY1eh7ZZr0o16OH5RaIRZM0zrpfM+iOefLxk60gwmw0zsgc4jni0IavhvDkB5r3DsaOV5SlGeB
R/l0yoyiDvmRZvKc4vj6Qwyu1uw0rR4/y2iy4x0OPe6LjX5c2e/sdjScD6MWFmZgJKG0DnTXoSu0
Zh0LsjOpqV+NDmG9c57bUfXYwogIlaC1hTPtDGjTAPtiC6RVWS94xNZ0yK+HLvZCJDEGi8hPGoby
6ph14TxSbxOfC0Gf782dshxDz06G8bPWppr9ZUyn7ESwCpw+qeIOpG6Tj4N4HLPICN87epK0z6lV
O1WAwqT3SKdcpPtI8abn2lPH7306UwODOIDpQKo15oc6zoT6MiPT5HEVog3DTZqb/2m0QLIAvqo3
PhhuZ/ZHGpHd00ghwPZznLQiv0L3BRVJoNziJUlHkJRh3+CIOEMS8UND60GetWn5dcCrEcKDKecB
ejm1uRdZd/k7BV338NSHddbvJRWliE1XTBbyb0n1WlelBu54YsUaa24+dk1WDV+0WIb5PuJ6eT9L
kTrQXRT1m127zXsEdYWJvGWnanC7KwGrlbLU5KNuPTu+K4Tz4iCMZsL3QZnsSatR2fgAg0/8M7cK
58OI3Pa5tdnbh5j3ALBom7mBasPTCVADb6bANnDf2pXIGk5fsb/KpkNkAGd7rGYtwQcmGpPqa6x0
QjuaMNQ/xnIqnQPf1vXe8dhPMsDtrH9fh1U0BmACh+G5nhygaKjCOGJnJO2cIRWBAqCfJ1NX+Gaj
xnngVHnfHPJMt6NDXRJO88RpMt8bOoL4BCRadbAK3M2CJOpBf/WZbv0nzVFofin1HAF4sjifQh6b
d8I2zHemvHodQb581xSZ/HSc1njJC7RjoDOW6Y+ka4cfaubY6a7uo/9RdybLcSNpnn+VtLwjG/vS
1lVmAyA27ptEihcYRZHYAQfgWF9nTnPop6gX6x+Uqm5xMbFyTjNpKZnJggxEAO6ff8t/6Rx/hFmg
hmM/m9d0yjOQqdqiQpJh/d1yIHdl6PX1/MXTmuh6sKfuuJ6q+Xly7YmpcTH3nwbqbuJENUnp437Y
3I76UmCaWyhLuy1KrfrkGJ34IiItvaaXnGB4kxdig/KlhiFGOrj3Vk7PGIPbKs3DCumeZ9tlLnAU
qclQH7S+qpNwHBL1vHaVvDmg75yeLb072kEOojzy5YDPXICgVPIJ4W3hUJSwqoNMdUpxkMA/s5C5
tz2fyNq2bhMgQRHmEL2j+oh4T8+jy8QGJS2Mo1zIhKctAsimb7UWKsOFbcUnZlGJ3IfVkqDTPss2
jIaOeGblzkIrWMqORwY88LJk3sKUU8bTEihVlj4uIlrMDUUFXkKmNLv7Ia41cTtNbvmZ2eKoQEWq
EeWprIRIi7OS4hz6WSQHF6eJmrhhePfjMItHExcbc0MoKtUv8zA11jZqIw2vhmRWzY1sRHWmO2X7
xUB9j0N+1OVpr7T6Hf0EuQSW0fWTbwzUL36t8347Uc+pHTbdBOzFl8Ui3CMHrrQBN6wbWj9vixRZ
CGTfEDW36+pyXOLJovVdFn0QdWp0IJV07myKvTygxRbduBVCtoE7N117QQqpc74UqYC162VeHc6K
sjxWzqBaft1jshK2QBSoHR17No4mqbtZCFd/1jaTUkzqTh+sdt9p0rFCpc6G5KTQneWqHerG3OEh
yRoH9jR9bgvwlEEvdacPEtfLC55IQ8Gdt0BzgSJZmOWRL4gzjNyWeW+hHkrNH0fLJxknfEsPXO1V
WaejFpj2iHbiNBulksDJjRb7WyW7pr39ddr7thUK1mTtjyHzueqzvipeh4HdYCa5diid0jzkStaP
oVRzwIzGTAnkx2oUH3dIQp9kvaM1HxRg75QeyEQhkEWWCULtdREPW1wtONG0g1d4a5IWpxewgUtf
2NlH2iTvXArwIr1eFNKZhr2u9QjIZaFIYjHC1WMYk0cFThR1+1mKv6z4wxdCEJ+mjqnRXX5dwdaG
GtfJ2FiHqjOsTYS2+jYey/jy10/unR7AKqhG41anS/VmslvLslf7erQOYIiVxYcIIz5PxKRrIxrb
rY108OOvL/jeHQTYSvkGURxC9atqdTDbuhwLD0AmeeVGG6R+MlYOSl5F/pGu6DurchV0h8+BdQEu
Vq/6qdMAURDbQZPQU2vNZkFTehOJOar2MlK6HWp8Lj5Hcqw4G4WWfOTE8fbWruOJdUXSGUC74dU3
LfMureK6BhAqY3PrqGl0rBdga01vUEPE9OYPerqUv+/Unpgg0w1ECQXQ3KttWJLmL4Or60gMJsqD
QOAwwruBT+HbS2sUQdv2ah7IahiGwC5ddfHzrutOmshQwWVVuABu5hjaLS4mmEPzuTP3Qe/wQPIz
ZhyZb8bq0IStypnKUWHUWBE1qvcwG+2CPtsqURUWTh5jaGvq8taMB2W6HatGzwNhVtbdoOYmgUpJ
c4DNi7ARbo5I2lRUxTMc2EsYNUsrBXnTgKgMxYBIlU2uezI64l2i5ViYa6Qns9faMBFMZnJEcEf3
PAJ3Ml91jeOmG2UohbubmiK5aIU6m/etZkwGRlY6OukklFocCBp+KMIkHHBxWAhPKX0Vglq0s+N2
pDiKtO7K87p61Zde3bLOslLrpz1QCx2Bj7SaGLM0pWIHqiqjPjRTA0FNN1MVbUcbecrDQYkte5t6
k1aFJEFVj1CL3dT7ZnJIuWNdz8TZYGsIecBmaLJPDjpziu+isZoew1tuxMYRpkB0CJtwrLkM6B+f
TEr482UCYx9ktjT6QPTZsgSxgYK8b3fgG+j5zOrFVLpDcQqc27peLC+rg8SDtboZklgrN5oX19h9
I/wOqJzhgLkXQ708TNOifY5Q9uEoLoWITxTN6Sqf+RZnj1nWJboqaZm2O3B8zUXvrdAtFElKjzxJ
n9YfRIlxo2OFA8eTZnfiz5GyuEwBY6Fs5NCmMnCQjKJX0VtZF1TC6y4Vwy05GTjH5FaRDfcgyOvZ
uKmEXfSxX3r2KH2Z90VzVkZp0z5nS1vd2mpqUz5Y5uwep5obnyAjim0ktVTeByB3oqOmzbF59SrF
RYFSLerupBz1ztrPik3hAlW7/OxVRWND49At9gEggNth7O0jISbd23WzlkGuLuP5SBZWW/sitaJh
N5aZtoTSdou7PoX1hxDhYCZ+MeXGdW8J7wtlTnY9eY1+HDOIVII+scriRLigZP22rhRvD0O+Py3M
GbrlmC9Otkcuv4uCLmdQsJVFRuJQAkauQzw3e+GzVVX0lhrdPcsTNI0AJVdoiXVNXInAHsr6wTRx
y2MLFt6jGZfJyL5ZhLkh2VKZR8Yx9BR0CbQl0CHCWKgm1sNVr1ZmfqIWSDTAY5yjW7MslxIVfje9
I0d0isAurOXGoy3+PCyNumyauJhu8mUS/U6Bbi6RJTfW98ymNN/m7WBfxYtcGRuqI2kEVVZ1Joai
qRl8WsY3SoBFOZ1Hr78eK5Rd/QGKs7op3LTJofHMjrOL3D6l3VNiTbGtwWo8KYUtZhguAAX9wSiN
ElMBa75C8q6pgoQeo+4b2BiUB09U7S7tSs8LJIrcdaDOXqwGpPBldTylANXQ3VJTHlYvIR4vXm/U
fqIY0SbNReT5qmI3+ZaKzqC6w02ah6pYW2NMeqYbWjQd9/rQZwGDh6mEESwYaTu1HG+GtHUZcXp6
d5O1taOHwApsO9Asqi8mTwXOzZhG3cVdbOo7q4mnMMoGgfwYU5wkkHGnHvLWmIZN2bZKH+Qz6KbD
pMe4EWhDlF1Qc9v3pd4n7QdHxNupCqJ+cOvpVAPl4pR42TgtNFjmCLMYh2VtoTAK7kJ9iL2P+rPr
27zsSHMZAFscevTe30jBaE5FUdJk5gFkbJ/5o9V1516VVS37eayemKpX53NXWbs8QVzU9+xM2CuH
VEc60ci+/DrheJsFAJ5FzFRF8o/U9PV3dhcMph16IAcsjuoTL6I+VXS9P6Lv51zS4svQUfR63zXL
fPfrK7+XAACZ+444eWcyJ4um052uMw5dq7uXUz9p1BhzuTV7tzobtUj5YGb27jddPaCBaaEi+jq1
MhPUDUfRGIc11fNrT9ah2xjptojq+8gr7TtKpJJeZTtsf/1F3+Z0SKeT0K1Ac6g2rxNwJRsgJRq2
frCLeEECy+rDSc9dulrq/MGl3qY4XIr2FQJo8DawK3y5gmlt5FlmxcYBuMMSFmUXn0qC2Tni3Nk2
Nxh5DrZjB7/+fu9sm9VqkmyVvj6Q/fXG/zRvGOy5q/slUw/SbJqD10eP1qx+ZF/wzmqBhsLtw4YR
96XXc1wxJHWKwL56mDRpN4Hbj+VXbHblKVrvXrPp3NT6gNH6zmNjtUDd4Q8YoteY1tTuEUCPjeUw
50RQ1UpSZJSqdNsrbvkBYuXtjGw1bgap4ZEH0+x99diwXtSH2uq1A94gy2Zpbf3rKi22g9NmHrUo
MgTUdy3iAz1VPvKpH0Skd+4tMlE26heoPoCveHX5NMkLp2BccxhQgdu0AxDe3M4i0tIlC/rR/L/Y
EOBS1jT8u+DGa3xOmTMJK6W6HAa9VQOx5DUykOlwsKyh+AAE9lYcD/AAi3OF3nCDCesvF2dr2WNl
9bZ6KKOana0qTvewytc3vjYm7aNX4JWDMJZRCT/LPCULKPkmCVO01c562eRQHR11wCZ58qq/XFzy
0agqEQ5cR+yvb4PZyM7uyb2QJk2tq9Yw5q/aMGV5OLrCfBQajZMPduo74YFIDy4K4TMcTl5PBpsC
lp/t5JAyQFscBrWbwnkxMGS0RH+0mh8GPbTVX0eHt9uIzuZKIlvrPAulvJcPoPaqSbOWxThYUS03
2lgxUxoZM3iIAv71S3ElkMV0W3Ayfh3hwVHaaVRwomiVFTFdG/tih1qMPW/yHqGAD27m27BHyIP6
RrVOYIKX9vKLoauOEZzi6odlAE9P79A+XaRpfRAa3j4yUGxgUOGgAbQCzPbyKhmmnE3RxCqyRmp6
2lrkuKle2ifWDJ14UFURzEahPfz6mb331SD8gSHEtAut2VcXRUcycsxUVQ8YBJbHndnkh9rrPxKN
e++rsTvBKNJhWYFdL7+aC41GN3GNPEAics91YA4M2WR3keexedM0nhr5cwJS9YM84L3LEuQA6LBC
HCw9Xl5WEnrSJe3Vg2YI9VJJMwRrCivdDgzBzEDLoSeQHWRD88F130HTQErhhrIZECdj0by8MAtJ
Nwd4TAfa185KgWmZzBatu9yiqA+mphlbKwo7UtCtSCdkwTRZlmFedc5Hdi5v9ySfBHIO8/nVi/71
eaNI+Cda2ZCBzku+jWhoH3S1szZa032EIXrnUgiV0KVbM4O3R1vlSJmW63jGbMRZlLryLNckiiWV
om/+6qL9fqTYILAwD+RoeXl7oZt1dYeRyUFnLtCESmQxD7PqUvtgR77dHJBuVwvZFdRCsHm1bPUp
KdISY5eDNWX1CVj/KpwHXf0glr2TrZIMQISE1AaC9fW3oZdZKZYw1YM9cRDApoFes53mLNO3btaI
IbBkn32d6aAxSu6q/KPN+R1O+apKwVpn7Q7qxIE3awRyhtnH9qyR1dGG9DvkkmGv5BU1P5PHQlDR
zqPqA0nXrxCwYEwOT9R8RCPOu/NsYTyq+TTeRdiiY83DrPWsb2jZB1OyyomPTC/vc2PUhwdd6+kn
tYzvfbUHRnswEDg4NyiIHvLEtb4IPU2aEKN1pQuczunvWytbjo0ulwradXA8QjHTsflgs76TEgHa
XQ+sVcj4jf2Nlbl1lwP2OxgYG9BrmxAnV2LmvpTaATyzfv/rxft6m0AJc9cBgcpDX+Ff6+s/5dBd
aeiVa0PO64ekZXDGpN5UChEoZSIOH1xK571+frLf+bVAgwEQglIn6Ly8FoJipUtTciIOZUz8Ohp6
Z4XiTPrZkgOkD7x2kscoLmBWoMRp8gX05NgfwR1DTU8y8taDbKzb+i4zo9k5a4AABy1Y5Icpwgz+
W2sV3ok6yk6dfLdJbJtG0WghYDhYWh4iXGEl510yWUzJW9HXwbR6agVxYUcx9HJH/bLM3oJ7Iaqh
cjsVKsqoumjaKVQ6u+gCZWVb+fiLQalWl7aJ9/2kTreWoiegZEubLyRL143DJBtFdTGOY7e1JjnM
Z2ZU0rjokHb19ubopcZFo8cZx2k85GickJSKAy29NN7V9EPsPbicGbc+lzbvp18/gdcnEA+Ac0Bj
FoM77Vt6JJIqhcI+6A+pK1wEH1BX2xlR1BfHA9P2YU+XUb/z6mSKP2ICvzmDuPSKRF+p7WRIgMNe
PnvMUnRTUezhYLhtnAduInBRSsY6vlfr3BmCBMcQ5ciWKEofNKlon9mdKJqXxQI6/i/fBRI1tpbK
KAco67oFf1ryTp+Bgqfbfui6aAhrJBT8TMvsR88EwWCLUgSm08UfBO/vX/DV4mecAzIOjBzY7tfI
WYwCaPSJuj+M4OIGSnLbO9dK+nCIvI2ImmXmRPc3maNaPS2nGOJEEzfSDpVMdGB0tDj7SBbw9dZ3
0BNazxPmWSRB/P3yPiRVmqWoVc4Hs6q987hXsoOrjka4NF3+QVR7fXRxKe72ugCoAPQ3eN4C1ijF
7rgw8umzvSnL4kgAt9v9+sG+dxX0YoC1o8+F/PerfkCZe0uk6IN6WIq+DJMlh23cFh/xS95ZygZ9
q+9ePNy8NyB9C5Gn0c0J0SkG6KuyuIouoNttnKbXQj1fremh19Rpc+wpjX2mVdX4QdB+u4/5BPTM
6Baij8GE9+WTq8cOnI45q4d+LKI9CLt030DA3aZO5Bxyo52D2o6XDxKDNxXt+hDps7CDUTulfHyV
5xgDAnfFiLgiNpbgcfTIwZZWgdOcbPtqUg+DyBuTGQXtXU2fO6T4TLU5Bl+XSFT+mMUkTqw44CLR
Sfngs72h43//bCgrQGrgbHlzjBWxh1ZHIpdDoRX6cZ2N9jo8cpuvzoJLDSCWoZxQh2NQE3brkAIM
kLdUB3VozSQAYh1XAShQJKFmMVapD5ep1PetJLsIFIlVpm8j8tUGhqQuCaJktG8No7MnvxVIz4S9
3nQXNkX1FKiANr7gKdwJdLWbgYEJnfyHkd1/PpVJ1vrRmr74rWzKyldjdXzGxiKl9ymdLPUtyXjA
L8DVX5io2H9Reyk+Mq56neCttwqeAIoxPKa3YqCmLaLUk91yaC0tOlOtyjkpsxgXDXPJvW8VKLxn
PIz7duvUrX3z6x36ThSk7UwPBjkAWq9vcmUYZHrH/lkOgHXTeuPMuvWcx2hT+GZeOtMKrorOm6zP
iqAjOFbhmjTcFnLCu0EzJd3xX3+gtVZ+GZUNHYUKerNrAkRt9nInKRAJTE9K9SDKuk63DWoOA3JY
+LFpBsLRvkxyZkEaCK8ynE0jBa3LIvqg6n0nEKM/T8JN8KIv//pomEyliqO5HQ+ibjMgDOq8UZU8
uibxEx+EyHciB4qf5F8080mOX9M6zS6KSO6X6bAwkzlvZM5ouWxEMMZCPaqI/GGZZ8WfN/nfHqd/
j5/qiz/vZ/f3/+Dfj7WY25Sd9uqffz9NH4HB1M/yP9Zf++8fe/lLfz8fnlrZt0+/nT6I7jfCxrcH
mdbV69958RZc6ccnCR/kw4t/bCqZyvmyf2rnq6euL+T3y/GZ15/8V1/87en7u9zM4ulvvz/WfSXX
d4v5WL//eOnw7W+/s8v+7ed3//HS2UPJb/2v6lvdtqyKP9/qx88/PXTyb79rf6xdqpWWusLTyUvI
jManP1+BQ7cyrtFPXH2E1jBf1a1M/va7qf9BhbD2ZcChGDxILk+v+8dLLCF1fSPAIy4Z3+///Fwv
ntT/PLnfqr68qJnjdH/73XuZs0OcoD+4So2uBSfgLHM9c39KlnQGttJsERSJSEy+As93Lsyphi1m
M9cDt1eCyCzqQyQd99PgFHIPwFP5FDXipAEps/NQ4PfkHEz8TFbOw7ljjqiPD1P6eWrNYZ0Yu5t4
adwtqxbt12l4xFz5fomLgXH9fBmJYtiBdC82U4882aLX+aGwcdlQu6r2h9hsARKk983kfhEo3YHm
M45RB/yk2omxRf002UVNe6y5pRI0U/VJ2Fp/Bu7tKfIKv6lB+NaxuSZg5W0zD8Oma2bnCBKa3Bm6
nDdaqTnMbTukZLVJPkKsv+KjlNCAqgAJz3YD1apDtWBapQVn/Txe3HRbavMqvwIIIPfSJphHewgj
BS3wHEytbDVlO8d9tVlcewF838YbURvfahP/PNKKDDx4uevdZLjJCnFlxOJblCu3JkZG3OnUelYm
DevZNLnB3dHc586492q92Cu5Bx64FMsRSJMfOlh/af/e1CX/v96IL7byv7bFd0/1uim612/1/+Ce
5qT61a6+/sf/rn/jpvzj//z2UH377aL9x39Wj6l4+nmbf3+LPze68wcaLMwB4AKxaUEC/fdGt3kF
ZW52Ohk52fFqHfBjo2t/0KKEuPNddprm+frSj42uqH8wyEBxhv8QEAdIRW/tr+z1743j/zkMHVJm
uErEFaIG82H9tTlDYerTXDU9qasZeKMUB7VauikYTWOvFoDAYScoaUDxtKD1UfTRwSldXHGNJTGO
BpQqCw4PlOHUCTSKBSZFY6Y+L/dzMyhhjPTyjWnH8Gp+uuc/ItbPEcrktv10hPOpocqBJqajoPE3
mLyXEQoqC4aHzpfBErnuR4OmXSQpx3gg8y67BIdD0Q64/dI0Ii0JyjaKzwvXbp7BYxmnRmGYOBTp
02dFbbNz4NhIgsSNqwF+H5cUebth/AJyCY2zdaq+KdVlxl8rtU9w69TABuEw8oj6/vikpoO4Gqtp
2lq9MXzNzCE9VeLIAeGDpqiPS2Z2Mtf6thh6hLxpIChV4Cw5WpJuvHTPVh65gUhr68QoFCsAzq7U
wa9v1MujHy9lHaGQlZkFrhDjCPdVuUcu6xbOep9WbLjqnSV9kwZgV00QQjgraFr749H8pbjxrwWF
c/FUXcv26Uly8P9/EBnYpz/d/DWbeHHeH88tC7uTDy9ShO+/9GcscNU/kIdAm40lSz1FQ/yfh77t
/QFfn66V5xquCx6EjPWfh77BS3Qu0AZcxVG/v/QjFhjeH3R1HIaxqykIShraXwkE6Dm+PPZXzwPm
BMwLuB4pBH43LzfVrNBqxEs32XesXCQl0mXZMOJSdlGv63tDdJDIsLNTzsB79xBfSF4dJ7U2Wd0o
+3GuxPGIb/u3AiXM8yLu0gstyq9tQE8tw12l2cisocFb6KMBMKCXp2iots8NeLcCOLUWhVZVmE/g
l0GFWEOpbBGtM28wnXIoqzqY4UE5Ne2unIzPjTsL1a8paqBjVBWIJSvNpO9FlXkXm170qMG1O8oG
F51bQKewg6xBic6rEoRLZ1tgzwa19csapq3Wudu+KM6oaynRamnptyLNzCctpTfXjUm1VXUUAPTJ
mw5gBltAWYmabZbOAYuPQ4oPWnEBqud0t0k6dAcrVd0716bE80Tbw2spxH5VEpNhbqDXEfY9dgo4
qRRHKrDi2pdj8wjeyg5bp4h8Y0rO52ShLWoClw3jpaJxIr+mLWStuMD5lgWYhK2RYcVYUz91drbt
nexENaB0uMWwSVJ4gFls30rlsWvKc9edFOreor9XCk8JM7rsvitg/fRjfN8puXWWLqf4FqIJ+DRS
EwXINF/NkbgXTnYn0NgPFB3RHRvYoZ3oC9IaEDh1xOVWZNdmqVDirKwJxz2n/Tp6Ikh63A89qGoi
q4svaQr3Y2ldZecm6aklQCZapJB5VR63di2vYUvOn03ZHyBvbSodikO87O2S8W2Kk4s60xbNtYBx
/RG6x+ZRVcXfxlGGQwb6K+8jKyibew2X52TOd13hKhjRypiu7Sj8BPOkoHCfasxuUqO9ZPZdw5y0
HnpsRLQG4XO7Q+FYxfUjMNDW92EN7fMxuYNb/DmxbGBwjcIy9JPS3UeqsQHaqIFtLMeDaXeEc/ZX
v1eTTtmM9uz4U+tg0Jwvmf4oAK8kvhJ5tDJtyBvDJT4qSpCPxi7Tu/7geWnINKbzTQRxAaW2fVjO
IC4yvWBBmOWawFqlewNiMt0sg+74tplfLchdb7Vu4IY1Y/ZYJKoN2UbIQG0y5dhr9X6rrAewH7Wp
cTxa/VUKfxSaneFuKEWGbaZIofu0qoZNZVinY2te26M+31GbTrsJ/QCc0Xy4k902grfIBD2VZ67O
Flu6Mvrcw5e6ldYVZNFo57Qy29FF966HYul9zh34abggtBeCVzYiH5uDYeaGidY3oMtAGdpPC52T
bKBHZ6pVFZBlF1tpgwSAjqY9Y6McHzI1CnrV6fe128Xn6PVOYS0TEWiSbhdwtexSqI04gsYJ9Yzu
yoPyXX9cTMeTrp3o2MTs8668GmOtCBrHm6mqG/uUyW68tSKxLypCiDO1p9bqM+dnUv1Utb3iZ2XT
PVhwSXEax0NYAtbwnFAH1rv03lmrznJvDc5eiaKw8eKzfFZidklVb1z8hpFjPy+q8rlTktrHKXph
9VtEGxfUpzp+ymb4p6IJCTnzQUFL/XT06ttUFuGUuuQeWfMlNvg6iHQfdWN6rfXcyHjQw4yhW1FN
K/MK84FqUxQnixNdTmN2VszTUYfZpxEnn6FhWX6DxdHZrE1BmiX36RR7wZi4NW108RkR5NCwiyN8
fJ6UpLHIi1I7P/WmZdkzBNulBcHZA5TCAPyLbTfxcdan2ZWRBkCEmaXFjlQCGIMh/qKn2KBpJ4NX
6ccKZX8oqeIK0DQRnJ6QJAkDZjtnxZf+NMQISC9iU9P0g0cqAsdOyp2CuDZNVCdUlwJfLrfal8jV
BFLFj3SZkr2q3iiStqbWA3WFH38Elv1OqEoDzTPvd03ZVn43W3dq2t/aVb6bnUIA3ndLHlhB9FOR
YjeBbSuVvfggWL/kTfcF6Vg0N4ktYWHFZ5kLsteA3QT90uz2OMhT3M3zvjfb5nxx4uM6zzdJ0lZ4
W7juDaTQ2zLLxYljtZeTegfZkICIQFcnMSZR3RlzCkCz9bChGXyKBUpgtArHjGefZ4OwgjzX0cKz
4nDmIlth99mZOfTyqGzYQl5+rxdjyp5rNq0Y5jCPhLyfdYyw6Nw/G9AW7ydFs321tg52gyKM2g13
nhZRMufWvVsmG1eJVF/2lXoHgr81O+V8sktmm1oirnBZG72K6cpz503dZ3YHgTC157MJ3nXYZmO1
y7Pu4HRWvLO6cRerSCjaSXNmGubFMq+2qSL6BGf+k+MhWdmhxR/qVt6F2WA4txHsfUQtSSHT+DYZ
lWN7qjaRaYASJvUPo6YfjvJejNtONDoedqn1qWwn88KQJhTkVtu5KP77kRJ1G1PO23GGmNDm8g5t
NTJ6zjxzByzkMNg2TM5Crg/vlMw6D2pvXK3mFySk4qVN/Trv9mnjaCjyJ3JXdG6Qp5UXJmmEtaKa
9VjGoADa1c7OFeK2gBJ2UmXFlTGmmd/OxrGtdxKgef01F819741hM8wQuxLIeFOSL9jYtGeVU/iG
bpzPioFPdV7MWxklu8zpzKC2tGfsiZgjY+KIjW+ycezB5FpumNl94cuo1OCVa5dNU5dBpSG/32TN
J6Fley2GXlrBlDithaNf262ub+sphmrQIsYPfkw90VZqvo1xgoLi21WsNtVJNNJ4iCV0Q0ZK1X6Z
VPG5gT69w2d1Y4vZlzFY/Shx9ihAQe3Q540Yei8QGC8bo7mJa4gZdp+aobAX7zy34xAS0BYawHBk
m+XGU7va95R82ddaudMZ322YqG6XxPaVtkeaD7kV30bJws8Hc97hT7Gb2mqbx/XoT/nShaZUb4XV
07rVm52ODFY+G2gp2JxMuivOTDO9ifrF9EnhThUPF6E6xkqGcTU8WcgaoVpLsRlsjxA+tUG3RHKP
1HggqW4CW5WXaVJoPhSvmlO8CM28dX23KraJCae31s4jN843PUOujeNFhyJPo8DoiMZF48GEWPLA
7NTrVplObKiVPpDnMzwQY1+rGu9ExBD04ly9rbUJC4SJ3nSrqcV+NOZqE5OPnMY2WVPvnKVpQh3o
7d1oig/OSLIAD8f1hTPcRBVHVjmW9wPZ/qFTBgsqQXJVJPrGWXrzOMaquvEVB98lHY+kg0iiFs0G
7I6qotNu47hpg6luP7Nn9rQCwqEs9FBr6V9lqiW3aZI6e8vMotCee5Zcqn/tnRpNu6S57PACDsx8
dDYdGRaWlhnnL8HXgbqsXJOQYtUW9asufUrr3d5VcfJcK712qZRg5KahAr/bHBAk8UczSqEId9/T
niKAgz9jxVC0W42R8ZaS96Ak5RM9ObnB1HGvL/19CcXyGBhMu8GHQ98a3pQ8jHQwtj30mi0+TW3k
68Ie9rZeI4Ah1OW+02HkWskU7fCRksepVOcTZSFhkyPLanEr7ZPX2I8GZsK7xpJwAlBmJ4Os0iBr
1YklosTyGvUBA0spr5rPm6H9YjXlNIYCW/J706od34KjBKI8FxdwVKZ9Zi87ErCD1Jprx5lP0nRW
NuaQNddlag4boD7Wtz7DlaCtreqEFtsSDLGWhfkU15tOxDCiim7ZW7O2VD6MkCeU+JBBnb22O7Ls
+mgetOfONR61pe5DPDyOO2Qao6i5t9I6uqgFpGSr7pxd6Rn1vrCejZFTIzGNC9edb/HWcoOlKc29
Vdefy7U2sZGRhhpWYXLey2FLv+Zr0pV7D/7vKUkifVIUqDMIN/EMoyPCjRCNbW0DmhjV/KLJfFAO
QzCkZ0BTCTel8YRaMkm77PYQ2duD6irmhdJbflJcDJ6RnCp0FDeQT7LLLMddQE9Y/zA+3NS46bnd
p8CK+SPuXfXBS6VvOv03DTL5RYGDhN/k8+cl6762bnbVxcaZBkOGta5NF5HTVD4yrRxeok1DfFZI
OsyxCqIZ5xSMK/XpeNas8cggi7lY3H45j6th2WjwaI+B+Rh7KDHwxZwa1ptbqmf9qG2bsXmOvDgo
tOoU+2cM4pHcjvOWTI3zPEYqIDTbBDrxHBubuEgwO+2j8c6IXCUoaF7dUDfCPsYTOKCQ7Z9Tp49u
oNZrV9ZQjd+MVBQBjbjxTBeq3hMM7OJr3Eb6SYJZmthUdh9t5ibtybwGcZfMfbPLIt14TK2hPS6M
yfETuOrhIJRLNAgBb0LTwbfe28ZQMXpDPNtwzTrTRLDf4hHkevE5UZV0l/8Xe2fSJDd2XtH/4nVD
gXnYIoGcs7KyRpIbBFlFPjzMMx7w632y2yG32rIU3lsLhaJbZE4A3jfce+5EUGo5NV9t3D2jhrre
wdgOtgSDV5nBm5iC0dHCIluRDPnkb1traNCagDpcJJaubDtAfNgD0ZjOedag88myDXfd+EDUcbO1
Z7eJRHu3wvD0rJLR2Huy/xhQYIdAVyMWEyugE/z5GOJWacybwbLwAo79rF8QoD4UmGuWfO53jVa6
R0eIhs2w2JhAybM8mGLhtcS7wjiHFjFezGLd+rO5Cax5wcK0fmXC2Gehg+PnGiR5cMQZHTezZb/7
c/bs2EF5sEccqLo/G4e5XH6UKfdhKPrqEwzIs9OqrddaHNZ3NzN/lOwzGWpabj/I7EZjcMjGvWay
D88PrlZcZNUcFvLMWciaTuykxnva+XsrnR5oUVccJ93Prgy2iu2tN5j3xpJBQEXgkVIeI0xjiWfD
E+ccTNCproUZ0YK20YiCFG1WH6dkvW7SdnVO0GnVptcr1gME/TITRHC5NNd6qLYF3+Zzc6fwwLTZ
j759D/ctD5VbnnSHKmYmOeSYkHm66TQ9eWcorIXTrGpUaG1pxPU9+GkaButRLb61MXBIHa0BWhuF
c3DJRjrNvAalNCTLrfesmWyIDOu9h4FNNYHxHIB84KF67xFcAcdnOyM5j0VjKITpZfIc4N76nSBd
xEyvprNqzealJK/lrC9dygpczHLLrjZ9MpPWjfM1nfEJNvVuDvLq4Bf2vM9rlhnjZBC455PO+tGn
a9x0eK70Jv9eaGQJRliwuHcNb57CZJiem271T8JwOyS5A0WKVWwJi69jMTrFaVnyd8uZHocGZkYx
LsalNKbuufWaM4tyil7u4TDosKlC+Mn9WPNmKCVTe5zuysFGd9YD4UXNTlvqacMSLdvqCp+YmA35
xtqVa7yutR1S/enTzqhp4qbwYVlb34TFqdoWfN8UAXSuRmq+uwWhBpvWzZuoKQKo+bL6hnxgFyR2
WPmNoggdj54Lb8mZpUHLDhvIZZi7HQ14D61N2mKpYPMJwi532lr6b0u7vKeKQg3OS71HXxFEjsXN
HYzaN0UiVowo66Ve2B2ZebUbOwYzS2eHLkqhiwl5IsTtfGTloEWVytjTdYB3aFJZMzWufO15qPld
a3KsVsVlJDrAtTiMxFQRTOyjgMhaETUeUxIjN1/1sbEjrusiFL6jQkaYy0E3gsvccxCkljI3WmMi
wURabYdDFuyMBK2Qv9jVuTbqL30qgKylmU7XMeohSAFrty7N2eS4MbNgYlVWQit2g4faRUfRy/IH
QrtyW7G6jXUkf/ekMcxmgRXKEczd6shLM2sfIqluWMN/jgUpULl48ZosfesCJ4+MlsAbxy3nMCGI
9sbq4bGAL/nmYzfiFyjm+xSsDBcNak+tUu2zNrRs5/vOq+dBS6pLz4pr3duKzD9ZpbtdFyOIqOgX
tv35qSyCchPIjFpHiGdjMq9lrcjjStN47I0n6tQ0bAxHPzWu/9b2zCmVpC22xDnJZFQKW0ay8R8B
5n+BffGUqeXAyY+9o49V726dto4a0973aG4296Q0FPF3Fcbec+eXpOiyO+EaVj8pSk9e69wvKSZg
boV2cOKg4BZP6WctSjShxJkknPR7YitGh0Ojsq0spPgqgMZEUIEWJG5Qs3qrpyZDp7hZiUUKi/XJ
6IX2PYHSdlmXKkr5H8d21r0oTbQ3g/noTxIV180wlkdn4E90TVptWsJfEG9/lqo60AYakegXOrBp
62azE3dj8TZm056BTPXTTsG6z4loN7VWiG1R2WxltepFdog8FanR9+JTxjIYOUXAazwQ7+VtWmkZ
O+QgL03JjLLqu+mdj1gfasv+woyXd1cRNlp6TrHR5rrC/xy4W7Pz05+wWp6qO1gkVxxg3qRt799I
1DIwILSOgcKwTi9zw6BKhzvG8x2Jcz2qmckco80Gmd02Xaqrxe/NhGp5MonBCZnsTTuWdDtEyJ9M
YtLYKBYvspxhijH/tBunMhgDz/n0reVxeI9Ke3E6++D21RNszhvul2a/Ll57M3N+5WCx38tFPWoJ
s5pJjlqUzha0ZEV8Iaan8mkspfnEMpjHZyV39nxna4nLyPUbFiCdsDSbJ69f05u3DkeoJUGoZcth
XqtpM4OICsg93KDoAfIkNWZeZRWnxnTspiF2uK1fNZF6P5oZhaElCuZ8FsNWewzOrj5317mial8r
ciG15se4JpuqHndGPXrbNeH8NIPjDCUtbEr5jfnxa2WpXzziAecFSftQw7Ui6yOcG5If2H4Qy2s0
6laZRYDaNWk36ewRAUsN1G4kc5S4ywK1d/Jx2GvMgiUBGHSYy/zYlvVp6rMhUujR6STm4RCUTX2Y
52OZy6OTOhNUa20JxwBEkeGtVEU87EORMGzKk3PqW3nkOdnG0XrcKkb7DY9yGxN1htCnITeU7cCR
Tzg9JHTPTs+0ujOTeyuEOoEPKOhU6qdiWIdQzZVGhd7Or8DBxhM+OeJyk/xU+6V4oFCEblfnrymE
7zB1zCkKAuW99B2XjZZr5zwfui1JPIDKgm/rXIhHNDloEpyHNkD+oLXribT476k3PJrL8iugylVy
DeKqxDHPhiZMK8YYLuPnX1Vi3PrOOA2MNAO9SRHiJ9u2FBaMql/26MF71fhe6df7yOr1JyJFrvU6
69slQBrI5rSIs5xabDKHUO+75IQ6r7h6jlZEPcz5z9Jni2EuT0jQNq47L1EAlKEKl6HpQ4w5eSSB
3cGt0XeLIAJrhSTNzVuRTNd25w4yws4BQXeQM5vNtq+dTZuYe4Hv20vq9UpGosbEFdtrPRNP4H0d
vLo5V+0MJADOYMLitPCYnbvUoc+urzWPAkd43CY0MGWZjteikycdNhqDLjqZrLpPvcwkFOX4DK7n
IaHUJKFQUogTuNGVxX7M63rXJP2x8rCJe4rJXc6TSR9vnntNofrERq8DEvTaFk9YpsBoWI9a25Wn
YAzWrSuZgLSVF2MqD+HrqdiEM3W0DQoxthruVuPvj4au39rWeOkD7UCPypTFWX5WVvbT6kgtKMz8
xnlZHMpGwEDqIll47d6f7rETbz7Gql/M1XLaBj+Paf7kT3/UvoKU6cKuxa7TpS7EwsQYN/1ExZDL
3VxoN4wOzc7K2sOQG0vYrBOhZA2U0eyaed7eGuszyWFu5DBjHwYAd9rdv14asto1aSYiIFiXDqD1
lae4YNump3vTmZIzWACxNyoh9V2wdAQadV8AVYrjyBCHy1BZrw0dfAhv5OTW7rop2nULVJM9xDC0
Z9qLD7ewnoVkocbXCrnLjyjSjCqNSEhpQiRjw1NqgCJgmSbjbmmiBAz8Jk3THu5CtUvrmZJqzJLv
5bC48dJMKm6JAItNwxz2RiB5ys2qextVUTAXm+32WV/G8YU96bnJxqs5SO8n7eUTueDGZRxmWT44
uLoo5Zw0+y5N51BTOqn7NnOpxbkSbvK0NLUbU2n2zIOclYeUqiwS7ReQGvdVQQtV6GlCzeD1+odd
LKiQsrJk2D/t2RSgP2rt5ybpTownVx6f484JBh6oted812z9wUtMspzOhFlGdulrB+gndCddxQJo
yvWAPkn9aNJljRO1fiEYeNkRBPrEcJZnwcgMlyRpy07bJ9TT/bYpy8egqPcWsL9kxi3hD74e5421
D/JXmTVEfGpPPBO1DSKmadML8VKZ3DugSYpNbiBuMv3hU/rJQK9n5W+Oa9OwTtkWQQLMQlNwPpa3
u/E26QzFilewTdCyx/xuG2+06XkCXx1aI3qlpNyqqd5rjYE9OZiuCz0Qra+5qYt8JuUrYesh1g+f
su0oig9jACjMcxCSCFxBlid6c+fdaztNK7WHZXC20yovbaXu9giWCbZWkwPLsGwMs3HyYTJoVuQm
64PUp25XK5t/ng7gR5MA0glFVFjylCud9iHx+3ddZ3BH6pGzQbf1ArCzDRfbLULktctN9m6+k2VC
CG3QOcd0VZvOsIM33WpFnHKgbXJr2tbeYzN2x6k2bwMb35Ajx4xJSWM0iLpqs4yk62ChQw8TPDS+
ec1H5trplKGcd2leRGRDV4xmK8jDVF/3xmwRAdZAAZ+6pEfDxohqTVcmCZqlhaxOrOeEhMxIDcEx
FQs3O0hNRowyym3jQnePjal29y49DM+bESaCWIyzVVm/SmJQQl1RoRQVOxGo/slIxkAU+Gt6gCwF
6NEb2347zRg9oAQKO5QeUUSdn9t73DbGoUoodFg/JUuIv8USEZaE/JHIZA1GQWa+soA9idzcYgaD
BZs9cmTue0DuXCSlOtdgLTG/SJCCISGX3P6Lpu/oRfi4dhWXld58NZ3RfHZE+WVq1vnR0SEFRqWN
XD5H7CpQCBnOTgbTnZLS+FnsL0YC1sj2b1omrykUJ5oGc4gyRYJ2MjfwWV36975J9JOvlW9MbBs8
HEyFU82TJ0tCAC/cOY2mNX3K8VSA1Um+m5qNDh8uafWFX5aETGoU0hHibJ5K3gIbWjm+Zhxts5nF
uoeAbyydPZXmeW3vK4HxqLkOe6CyDhOYexQFCu5i8bT0qnlqR52BBgR9c1C7OmcIUTgIDtYw07Ov
LueSXkyPxaquwZLn+WYc1F0VKD5G6/votqyVZY5O3Aoytpsfjv2gKKcmx9u2y3rzwTnWWWYdyy5Y
9wGpO2HaThfflRSrR5l729TqL07WnNRI9PqCtkcy4XqStfkJfHS+kNKbR7+/5Xz5DAghnuw+Kjr6
07XueCKN82NCUheP8glDfBNOWvpBaty7cPfVMu0MkXD607mWhvk1Cdo0aoL5sC51TclnzMG24Gtg
/VDR5xlMAIOJBYWuDbDutQNBw+2ugrh4xyGRDl0EX0tAsh0gJa21HwqlvpW2zRwbJU3X5Ec5kNm1
1k/ZnPhHsm+C0F6tIxZxfq0lsU6dxZKjbq+/G/d/H7XClGJaGTiPduuwbiKrOa50R4s809WjQG95
tOK3Ckvpj29LNQeROyO3C8ukept16EeJA38P0d5JOsNFjdXed4uP2bFuDSI3SESVdqocn91UDui4
7pGfp5Miy9yVR6LaRiYyXRcWaUXB6dG8OiZPnUzsWTAMsd/VNNxt7V08ozRjXe99IySgiGGdVqyf
VZ52Ud+JbmshUnghHwtDgNvhxOvbGqhXABT6AJXSekeWh5ICr6HYCcPULtPv24jCKVwYON7Cjzb6
Wfk1w7zxrkbguSKt3YfORuSxk0bLhVRqb3YhvduSeNUl6xkpbjOX1lqRxw1xwBweKmdIz2J0tcdg
MvuvReY5165WwWcyZY0PN2fOzwwb9G2y+qwsQB7nVdjkNe+rTcsDy8ckdrzUOvUyIXClUon90k9O
vQMs4LH79XK0/qRhgbND+z8v7u6ea/Fpu3dCMRmHetiafbWrofzSlgbpfEeBzw8jhNSdzmW3NSzp
Xguwxl/gdLG31efmwXNsKhuvcz6UkmdlGdMHQ1siEpN0W7AeKvUGtpfxQNRidubbas4D+uBv+p3H
tU7DuB0Mq45rOVHWFIKWScPbAa1zI/N83S04bEOnXZwnyx+Nz5LIydioajjTC54pv+p3vlsy7ae5
PRPa8R44wxuKAZM1arK15dxuW3uyfzR2ffD0ix6oCykG7DM8I/uWOQtVhPfoqPK50tT7VJpmiDXR
26mGoj+wm/uC1X1KSL+KM/6TAx0t9F+VmMW1yoho30wqOQfdlD8suk/uPPaCDWsQQObEd1NY6699
4xNt1isNtGYrsw2irX4za1O/WbJ2YkuSsnUg7gOVCUhsrSjVKTOWk276AkpvHzzWoo+cmqMLkH0s
6/l+W/XsfNFufdpmW2zo/dHHmAgNOAiijF3lN2nSzk4g/ujj+iE288y6+QvzBmC05QYy6n7E9sh0
TmvuS0PgxgYdBFIHg9IfwfsLFqMpJJOcN83zmG0ApMCMbZwvf6ZtP8AnMoxhPzegzoyqyxjc/FFW
O1FP3iDqRjWhCmnYHTj2x1R6WDOdcg/DrcYQNomj62lVxHKNflj3iyMq13njdcx0yyGdj0jTtAMg
bP+97YihAvfOmtrDmJgjbL0h41+HjV1qywNUjiFmG1DdZ8ZLuPZUzIJsio1c6HHCceiqJQSyUX2I
vCnjUWunk0ck6xZXcbErKss+Gc0kY79f9Pd1dT45lr55FnFbcnbOTB845ltLc78vUvinDsYYB9pS
XRjuuew3C3nW8AhexqlVz/gnE37eQGPSYBuv2my2ScRwdjpPY1N/ZsvS70FllBb9gDtwKncnAaaL
uD0tqy+NRRYeYL/xM8Ps8uy44/hFma2TRnYzLuuG4SbzenNe8UqKJvFelOnOezl2cs+4CpCqGJ6q
AoQ6piPj1HLjQ8pZ6sPAY/lUeXN3DqSN2Mhxknxr9aW65HqlfaY9Wq0uH8UPXfr6XpoNnu5VVxbH
7wD2fpkT9VSlZhvN2VpOcdGr5JralbkttXu8ae4XoT7AXV2Ri9BoFVdD8ssPzcWkeI5prr23yRD3
KtCTZNYxoCFbp7l1TYuCBQzWzvZa4xlGfXpwhnJgRUV/Eyp3ba4Vg5P9WBDL6YLOt0LTEt+LxmBm
AVydfNW5Ib/XLt7R37Ube+gC3rPz2Wuy2zhN21yQbeM50Kz01S7G2Yt8oSElHtMrwiz9XvstNbtO
T0yHSgzzD28k9cFAZnnBUz9vRH1BtMbvbegaoSdW8bgGcvoqcD7/0psBMJZyiJi0WnO8WIh3GDTA
Lf4C04toLVcL8o1B0tV7Wo2/UmcZH5Ji1WOGuCrOOgRzINGyJwwfU2gVJSIRNWU3MBS0kpiBsn02
GvT7Al/ozZx5FPU6t7aeVcaZ+6uPVl/3wnxl5gXQxT5Y42A1gKILfrFe+XyCQHzFyrZcqsBDFsaM
JOzcTh70tFu3crCgvalq3GJTHk/+3GkUhGkapVPC5y76LGo1T90amUxvGmjDG39TfqKzc3+A0wFb
62jShgLdlcYrKgGyLERpO9fUdx9Tr3+3s6GAq+jbERZqSYHjB/t0NPwnnWlZt9N0M7+mazBdygxZ
OrwdVr75Wn4NpixnVWgFD26OjsIz1iHqe2Q+nQujw8q78qGpa5dRWCeICnKZ/3lDfS7pK8LaKkUs
szpBKZenj5ZfgPcPmnR/jyFjiDCWtyTR1G4WZbbNjIoNwlp7D8RyylPhDEE8twlhwb2FH52QmxGU
/rk3fK4rNTn4Yfz8aBTs2KAH2+LayuaeraaYCi5tO4VdPwQ/pkQlz6Uwu9dZoMGvIZh8COlgrCuK
6aasJbn2jmrnmM1XsWejQLwmV3uwZ/Z/L4Z8v7h1vGUZ+VVTfJbrJN80FnRxqt3VhEGXP2hp/5Zh
odtoEJu+Z6OqN/eGJk66Fsd7QsrF2TLakpH3yoTUKZrrYtU5Fr6Of6Y37nbWeNYHhma+rM4E0S/r
pN2Fo3INcjZclFb0tI1/gV5p72vTguFrTcMvKJ/2lkQMniY1MzoegbwFLxXEIFZSXsfpjk+XZR8l
ZsGAFI80/aDUrzSvqdxrTKG6EGmm9yQMnl5YOodtNpDiGlcLpZzEjk1ubF01x8kdeF7bPRY9Lpvh
c/Cn1grvloNTY7PznJiCH1bNHaNAIM9Tgrx7NgkrsS2Oc3QLWJmD6sQBgsB4xqyToXwdnYll3WDH
2tzoX5IGBjJbM1Zv/c3q8EYAKQ01rp5ISHVr/WdjscQVhvT6srhOf+7TuQBKCLEKHV5V3kDoo9uc
KuOUsWmIhwY1nq0xm5dGQZaymPuTMc3pYwX2NAoSCruJtEDmaVW7z0nJHUJDOeJUOozmWSdrEWI4
EVVAht+lqeAegGS8L/dQPEm9+rQy178ti1d+qAYl+MYDJbkSJfFd9qX+mTmzycAOnMOOMrcjG6H6
tcwjcKs+q4aJciqoP8zJ1SKH9WxkuxYaFSBbX3rZVo+LM7Y/aP5RyiAnFI150OVHDV69ttBELSrP
fhlDXUa1Ni2XpXXbPqzdoL15SAPv19Sch0YxuQ9Z8thLMTOPtZrnQCRIDtkO668ZS2V+mkELXtjq
oa1tdGyOMyIa18V+C1grkT8BX2BRLkBEPUsUm9AeS/XZQMPYGF6m/2D2mz6x+mEwvNYVKqtae5cj
D9siWVLEJcWE0rSn1vQt9yEvBesAc+l+6rNpvopyHreiLfzzUo4UFW69nhzUBXu979mg1R1KHp2l
TjhXPEJYg0sGKlmd3zQ+4RFdBiDNXBseDc1fn4Tmu9vRUqCAxTDxHOjKJjIh2UbCt8a4WGYqoTJR
8YxizWXxNnDhTsrmWNE6eqDsppQVaZbePi2SIhiZUMZHRloXEWNqwQdGK36aBeTdmVT4x4T2F3ty
YfRRZYFxt7lC0pBR4PhMEoSNY27unZuvsTgD0DC+aubgQsHFzA/llP2sk2ImWVRT4KWu1B4le38k
9bD6GG1KT3cZSnrGftxV5ppzLLTBa0dS4KeWUAUn7bLT6tSIC/5CcPTA/6nvkPdrvQEsWWMsRJeQ
Pum5o8UCSkKYepIvK1i4kvEifUG7JM40I/WTUWDu00R2LzhVuYaar4Kb8HPthiFdxrOHPE8UdfGk
D+03v0dqu6yUdTjUi5ibP9jUSa1YpQzynBGT8lyDTd4uHYbHTdHfreA2Gnh6qQwwaTFnQEXdozHX
3YU+JTs7jeZ+nZomi6Z8kD8ReCkbRZgYDovylucMFyBK4sEw2bwzAX3MKjRPCAW0M4GNBYNymOx7
KYf6oZ4Qs4ROsJaIDVxBsG3POIyKuTe/2oObfqRJdueueuKHtijGdQNtFKCgZOv7iIxsbrXuaJuM
NBn1zuKL1aKIciq/vPi13x0kWTvccnBf9k4hrH4faEzjFe1eOEN+RZadute2NorITwqQuc0CqmpN
fR1Jm+T0w0byOgOh/aYxx3siEaE7EVvkx6D2FtSspoF1sqLsUqr1X4yGMZMmDdYF/FuMAkFQXDPA
aazOO5YoPoPrFyDDs2JBA3zoOAIjMpmfDVbUz6qMs8VGsNcKUe0sSbD3BsECS5ZsNgoSVsRXb6Vh
3q6Bo74ii2WsU2e03ytURw5vs/QjSMbGvvTyLoWQkDpnLvbgzenVCJ+5Mfjw9JqhBrrpJfUHg6m1
m/kokpPRjwezs4/T5PavCR/9hCFmDO22GL4wTM5Rd40IjS00mlHVErzU41d5tmRuhD4J2Rs1doph
gSd37Vw+++ZwBXudnMZZWoDxQWh7pHO/N6uTbNKh5r88BoV9ZnqkgNB20qzmyNiq5vuYtaBrhsW/
7/DNbN/pTh8bSmbbmrDPfc7c56VwYBqMjrNGiZuClQZIdTUGTR4qRMOnRfJXL+libklBxaRBjNJm
9VJ6wxURK3R+qakXQSF9agxNC8veMl/toLExUGjlo/Db5Dw2Qf28tE75WU+4kcKSXLMLnHdWvT0K
otj2QbezgrLRPK1C/2YhUbrivFuQeHBiuLrj3DLDHjdM8vVvWT9PZ9suOQRhMF994YgN13gJimmo
HttOZe9WJoZtj7jmHFSlvM7UFkfW90ydza7QQouOjbODrbrwdRkzIPDjKne8azB7KsoWU7y0FFbv
TcMEGyBqcp5Es2yz1vU/ISBmX200xz/nyp9CgQJn465WRQNll9ugwHMUFqJ0H6yl97654KJCZec5
5phFBhn6ljrdk+KRvkpRrhqTWubCGqzBp8Uhwoutg3VgIpx81YOswI3oq13TZfLL6uYlZmVv/SFa
q0bUYA+nTJu9PbgrJB32KhZGy5MejhqDRF3yxjVHyz5K5Kovjl+M56kxuuNSW81RVniNpcVpqCn4
GoDt7Agfh7onIhFnxBzj55yq7EReTvYxT6RWq7xDBGQ7TrChYIE+QXVFkuNqZTTcI5q8H2VnOfw/
IFQznGVi2HCmfTeKO2ZJ5k8UgGrfzw6geVYSH4jS+1M+ZvkhkZ5LdpLLfcop6+ttOART+t1v62mX
BjzIgt6vt4zohqPPOGnD45QNdYKhoMf2sqkGZI25q6wDnOvpG6V8+jNA1fgKaNNKd1oZOEfdFxxQ
Qcum4e5JChD0leJFZDP7+8GA5215yo4Wj1eEhuezGJzVjia9voARl5HqsH9H3uhirHG9mnbIOWhL
jvdxqdYhphHxnsFys8PDaias2fjek6H61hjusFejYW2Ei/nakCAlkdI7jClzhjNtnaI4a8TEF0pW
zuNd6s0NPy05codJEYFF5FBYcfXuZrXM9A8kaSeFyR7dTK4S8eMvzW+ZksDLLtg2zhiN2hZzKUXb
in0eeHz6Kckl21v15G9NpNDsY4Jqb2Si2cBunym2A6K7Wm5QqqCxzMF70GMxWFmOTtdOH0lgJq8i
dSqHKS0bO+X57WcHBnHrpCjUTNXxZeiL8bQWilmJeZ8Hd6q7/lZP7FeXdg12g1Vm19mbrHmDl2WN
WqapL+CUijBl9L1ndv5ppoZVYmx1EuYrJgVlkqSA6HUZpPFKBsDehMfPJ0SWgv6vTQjdaXXzZmF4
L/eOIe1Xtx2LL9Qv/qbV/S76jZ110NV6Cm8rCbp92VgDyHnUN+iaeVCWtY2QjiS+n9TpY2zqBAmA
51/jEb//hqmKtqtS0R96ZNpR05s1s631Z8d6/8ENKuSaczmzzhkrl2rQNyzWqnZZvIzsQYs4ZxuB
S7BiQ1wOdsPil7UPJuN7gp/ujMV+yTX73M33PjrP52MhlmqfDZak1RYsX3xPyffVa9hdchWysaIs
ulFJXPxBjj9kkKttibE6Jq8mfZEDouS48di0Kws5Y2a1I1xKxPY+IrJoqrhB+kHI51JpXyCSmZuh
K8wjPPH0WMuuf1VrqnBslPZNYBU6Vp1dR54+qG2WLentN2uY6MltT+771cg3VqsF28bx/C18CRnK
Bo1vZrxyPrGNH+42hyEBVhl2zkq3obXDhxCkPxRGjlvCakqoOqQwjJxcZveNp0NFqOa6buGDWNG4
lGYT/mY70seoaAXYYsZmy9ll3Cw2lmfTSf1LqiXTO6r/5lUglIl+k4hvVK3P7i6j+tllaYoYpKcx
/m3oU9dPrSLdKyR5j1mC/lhzF2JK7GzeSRqZ3Yiz6A9j+f+7l//DCPDI/++0Ekbr1c/vQAz7/vv4
Z5jB73/uDwOzZlh/c7kwoHjiWCVL+U4P+wNbgg3pb4xr2bBYkA4MHAX/zS0xzL9hAMSt/3c+yd9x
Bob+twBULw/TgKrQ+z+RDP7R6g5hkFwe07dMm1BpHMx/BQ2qNlkmI8muQucyQX45sGftzEon08Ay
40Zp3ateUIP/GxTBX8hgf7yu71qB6frAjfS/Yo6J9avZYrK2FDE6kcuExCotqYq6+ezK8ieST9bI
GESgQX350y/0TygI/+ylTRAxLiZwXQ9c9y/ufjY7LRi57jphcD2hC2+nOAuqdRsQhMnMumVqcvFX
UvNWMSIo1lH4zBQNnSm2/+ad8Ov+icfw+5dg66QM+NQ2Fpin+7//EzFmRlHo2vTI5NukZmgarsmC
sLAZfJLqRdSiz+OnY0JXGWRydpiCkVIgDcO3l99PXD89mdhTh9B1e3Tm//rN/ZMLg5rF5nrFycpK
5C/o5CrINVetsA8Yc86hXfhVF9lTV74uipDp+E6xQ3hmUjf9G0DZP3Km/vhSbAMAHkg4E5v+Hcr1
py+FHA8U4TVOVq6BHxDX6x+qDlzmVkoeCwywbIAc71EL2vpNd1mL/+uPff/x/xvs8V+v7hkQRsC6
ep5zjyr+06uDF0bJ2QcPGV3+m3TV8MMk8WILjEPs/vUr3XFA/+OVoBNALHLNex7AP76SlaaKYJHk
IUkt/dU3+nZvlKPxb17kn30ckhTu2MI7O8n5C5Noqh1sWon1IBK7iQpbqFcldBCh7TC8/t8/js99
7Ji+T4a0/RcMQjH9J3vnsSRHjnXpd5k9fnOHK/hyQmdkRqRiMklu3Chdawk8/XxePWZdzOKQVvup
RVuZdZER4QK4uPec70hvSEG3jbY/vmt7TApBiPLq9x/yq59DSjTLlR144P7fXLMx93LZF+l9ZZMx
tGHyUt5Ybus+ZfWgb3//Ub+6PaHHO8kzwRL89t2s5zmyozS/dzsz7qcBQ+O2ZNS0/OF5++XHIO9k
GQfjDW/k56dgwJcZDHnKxcrNuwzx2x2ZW39KLV/BWG+fNfDnEvCK7QANV2/AL8wAOcWp5L5OLSl2
bdBO1aGKeiz9boB4zSmHZxR7noUufpCsvJliDgmwzw6OfmQTPvWvr63nQthemVnw2d/+aIN6n2gh
de2HqrvJY2OdJpEv+99/yPqb3rxfLK3Y9RSgeZcIup+vbFMWThe1GBUlQcMZmL7NWFevSZF/WcLu
D/l9v7iLPiBmF6GuBcL+LU4zGDwSfLzlOpNpfcNgXe8sJ/b+tF2sK9+bX+TDOAr4OT70HvvN059V
CWS+Ql5DWNbnsvep5hGZYwpTNXYJi5o7kiBq8NTiX4sy74PnG7Hv3My5M6OIbpinRkDbh+xZZjFj
7c6i1UJ2a/bkjWH1h5Vn/TJvv2zA4J3seoClFCo/X353lE0rpbz6Em83+cjNFz/2mk2n3XBT6tg6
WbPlPf3+lv9i62Df+O9nvlmDBtgHYza410zynbbpnC3bZFnKW9oDEHSdxo82VTGA0LW9Qt8h/RSP
v/8Cv3oOAodYO1Ik6WbLN+8ZLCLEl55Ezjgs+0l0/WVJyCT5/Ye8oYv+tUfx2ijyDPyVyeuv3+Jv
e1RPFCDTVetKXeE4eyZMEmNOYru0fBnZffDKPvkokDA843CioqFFQ7sGkW21dzlSxrvSKXxBu4Tx
8B9e7De59v/5arx0YE1hd6nw7eZtbILhQgRLPMdqF3V18gSGovhSE4u+N3mXvm+dudrZnFWQhKIx
x6Pg2RhPppR/C8OHNFrsHwWJhn9YZv+qJ98+jiGFjMVGyAuk3jwaE0lycx/if0wz+xwktcyAVkzg
I6aeMRpjwuex6+uPfrWQH93N6avTD3iv05Y0NUYfgdwTrSdvlqbKGTuI5t3v7+mvHhyMzU7IM6Nc
NrifbylEjx5do3UVnVcd0aCRV5ir8Q9pOb9YEQMwiVQCTJE4OLxZP5BCxmkeT1f6t+Srt4ObvJQW
87cUtzhmk2wp/7Bd/2rfCaAY84t4VJVU637+tycVxfVM7Et/XaCz3tpkSZAVl7noEmf5MDPGRx5o
JznKKGu2L26KmNb1rOmZUT7TxX99hXklGQyQCAJCLnhT2OX0t51EddcixptPtsQPSy7FH2qGX/5e
glxXBqUDLPrt0WKopBPlSX8tO+RtIAqZsXd9dxzrxHlirgAmgfZxSyERMaYecRuIrdFDsq+6zvrD
tf/FZkFwBuc7z2FXcN5uf93QBV0quuuccFYopf0RJ8/3WVlfojqkbWuOfeD8aYP6xVMcsLw5q+8e
FM9fl+dvtztvmEp4dXOFmICHvulawpddb0ug3LCpXRt6djPzs+XdUphXsa6Tzvjo6WE/2PUnFBDq
D2/9L7/PuhDxyDO5WNGff3/8jKPaic74NTRxd8PjXe1CjVr03z5Yoc2GzCl+rQBcjuM/fQhA2m7u
aiIeF0lr20r7dzaiwn/9Swh4sCWPFPxx5XrOzx9S2xD40W1eS5ArX53Zz8/Gy/9dDsi6ePMhynV4
YyGpskD8/CEkPNYC8ch1YDT73ODouSHctELtN3kYA39/1ex/LkYcShxabtwd+Kxvc4i1b2Wzm3RX
EMernkC58SOJA+l7pyfLcz+jkNnKJnNeLCIBbhZOLp+1LZNz6MhL3BdesxPBBHoF3nFPkCHG7XyP
ZY9I4z98z3Vd+PvGweX2SGoL1/4IK/Q/1g3EWBqUwhXbS4QsbB4J0UTJnzKm9tNqq/DCw68JQzRj
/twL/neAjBPj6vl3YUaUlXwTzgm8YaDoQU6+edByZykQlGqUN4Eh6yzId8ZCH/L737v+JW9+rrLt
NW6QNYyO1ZvziCaWQQw43ueqAy0zZ/PFt5hs6yr7Q7TAG27eXz8Hkj7nXioYn3PAm08au9KZBx6A
chm6RwQjmbdV4OrPKYwqdM60Ti3tB8duTh67akKt4c3i+xC24bkJWvPu9z/7HzUVF/fv3+Yt0JOh
cAxhY7jCN+ovbCKM0+Q8PljWfGkR5KA80ETY++nqqjZnlEGMuNUCAcDHArytpWCu9vuvtP7+f9yJ
/16ftxlIiza4aaMOBq9gOMRi+43xb/E4z4yNiAPKGOG43j7PcVHaDdLl33/626VzvR7Ss0GcSWlL
ehQ/rwVjhQ489fprUKLpUe0gt2nv/SmL/O0Z4a8PYakhWAU+Aajtnz8kmvCQFTmPQDPIp3rwo8Pc
6ovsEDJ7QbfTEFP+XbbEf546oO4s18HaRFBvyoBCVJlhpnPte2WtjkUp78pem2cVAingKoOF2kqr
jikPVIoNuUtt3Hyc/DaOXf8x5+qXL8GavUS2jIX9ynmz5DJFHDwEbpxY4vDWTCXNPDTWfrONMvGB
9c3e+Bw1bsLKxY8V+uVuRAJ64GBQPdRl037+/U3/x6K83hDqFlLFqJI8/vn5hgxTqWofazFZLEJg
9k/6jzYwQjzQVJXkDFbhfKlb3bf7hVYQrJug8b83sR7as2B0A+baVRMqy2gcj5iIUFaJwkJA7JZt
/v0P33U9QL59P1iYWRJZDClz3qwf7BpWvdTldQqq2OydHJXJlkBwxf2aoQpvYNIJmhhxj/I07K3h
YfTi4LtjZk6+3EnYkb//Qr96Y9ZjmeJuEjf3dveEPrXE/tRcbZyqKeM0az5iJB2nPyzQv3xkEN4p
m22JssN/89IUymGmhmNvChy43rB1kbnmoVNQVGEx3UY53M0KX4RZcaGmRYKS2+WuaZ3iCtOH+JSo
msd/2zblwQldi5MfYUXueib9+cFR+NakUeGlVzq8Y9hVPE52gtrdNPPzv77MhGo4FugRUM//IC8H
SeTm6H4utQ6WGxcEKCP6VvxhmVi/7ptniy6j4/hg5ZmXu2/KLZiUxKJLdYFF6p6iaBkReIXOY543
aL9I4S1Ov/9R/5hJEHQDrRYQPQWYpFh984EVknHEetOlT2X/wUKCiHSomgm8nNXI1BYsyGJhjg7x
IBB7VwBWs2f9rZqiIf3DtsO68/bHU5PZDoxjni8OM9abJZLTU7KMY3NxEtcg9psnDH8Oc4YPCALC
D54zzC8UkkwjyCQdlq8uzEMLezYG0oeF1pVDcLebeJesjDBElWGA1NFESTjelGFs8qO0ayNeLcTm
5qxJpjqL0ekFDI+Bazt23miALZQwD6Q/LFfbNPkz2d/tV+YB7rD1LBs2FzZx3ESBAZKxcxcBm9Mr
A/FlrMb8kWhryLUJe+LXAXvttUZG8NXzwahgv8bOsIE7FpwW7WnnBsjd0l8GRIDzARVq+VUPDpqy
gWZotkOvPD71rt1F27DghLGxRxmNByuIR401UebfgkpCcp0nWzy1Zqqr7YTmDsIhxctNjlf7IyYc
jRtcrpZ9lLtFu0MS4HyynZih7yQ8BlyxMeo+TZ0anfjgwPOrLasaz0sW4msIF2c8DRXTKhsmUhIA
Y2v9kkbPYrOkHUMoNc1+VnjMUvyOqUq/DlgGUH6ifnN3SQcRcCNnrSuk2Uqg/AmBQB3LqQYMlE1T
gkGWP7UKVitOzYjphDOqE2m20rtEyk8QJoZLuuCVFOHyEFaTIgSr5z8P3W4YTz2g8B9VlkJjGJwZ
jeFk8sowDY/ndmOtyzPUXILoN/iXzbV0WsIA0EAiuxhqUMq7zi8WbmC+4jgjmzf0ZchmKH6Z6+bv
5OQBnAmnfhXPRXVV7KKZg+emNT7oRwdeeraZeu7OzqA0BsbmsG1Kv5CP/lxI++r2S8AaGJEZiZeq
x9Nv+nHs0MhJ8xGGY6y2xNVAVILJVmGtl6QEsl2NOJyDMLW/g/mNOQCJ5VM9wmI6V1atxTF2o+5r
7UMjv7aprsqtbQKk9Dmq12cy5PHkaldlEF+czLa3fmp7DxoaDQnzLU+QpUnUJlS6USg9oB+gnezC
Ot4xCuWpDkHHoQPp1VzjuXSy5VDrCjUnCqNJgkmklYqXSRe0DmZbh/s4jMpun5TCRSdQjBnm4zqL
P7tDMliH2KmQYvp6eedo6RPZDSBsOjDwwgOC0Tl/Zy29Yn+08pRYn7SfHhD0TI82YfDOZmTrL/fp
Espvfr409qGbQrlHXok1x3Pw1BeYiop56k91jDnqBqlwnuL1j/zNPDfZix/gFtmQjINWo8UQQb6l
uG39GIFL0Nv43kuFCvCmFtXwbhjD9H4ZMItuoPS1uFtpFr0fLFVBelmSsNiPBgv7xsRtD3/HnZbx
P1vq/5cv/C9vXdz/3/KF/13hFv06pF+pE/+bt/LXH/qPdoEq8L9ahfXf/y9fXfjW/5D46oYUO6Tq
Mibmc1AVrqkqQnn/s4Z9rdMQydOwlvX/IlbFtv6z4/x3O2bUAcDd9SkvsBFAWX97OENJm9MLUPAC
EEMVfSdLXGZwDpRdnmOmPBK+IspYlpqyxAvRBH06WA8ROkvx6MPAyHG21xgsOvQ6bV66cl/nKHgF
W1zcYFItVIji5oyZ2bjkPKWLu+BnjKPEA4Wj68E5dsVk3OW5Jzw2E8iz2hHzXOX4VZlcY2VpgCpu
1cGy7NyxTTg4EwUDwmyxl0sTIeBEwGsl9gnjn+6+WT2FNmFCbqi/Du6kAAbHg0azO5mu2Y8ljeZj
Q4usrFEmDSAhtrwdAjJr1CgMYNpzkcxh1Y8gzG4bSEKkEi2JQ2TrpEs7P4yhZ+6KeGrzazOMfXru
02JdcYSftvXXfmHc92rqJXri5oW7mhU3SHYZ62Jyifo6nF/zHtOlrWLs+ckcFoTHaPLbk0A0zWNI
esQLn1B9DkPiYtl8FQyOzEnKrS8jsFzQtPWZlxyKdkUBh3iwG6ZvRei0w60uE/8BRR6RryB36ii7
c80K7kOlMn0YQjCaVJmgwHrf/ZxTU27nVCMeR4maki5WWnV4xFBibUcqqffTNHV6nzKO0wEU3DnW
Jy4WfupldVpVRNVQvUydwC+Dk/tMr6F+Rfqod8OoBXRJUwa3SzguGN9ITuwPkLsipMN1dYjqPsLB
GtP6OWVeP5jjQuSZK5+7hOfnPYE1IvvRjyqGXCeEcIoNANrgXhTJwlpOfnm77Rxa8Td+Sj4Xd9rh
dNcp2eZfrNEtjwim5c6CtnXSEHpvJ+m223hZueCjVbAzo0mrwdmkAbrBXNyPs5fueqnAgOkVSqpF
iJN7zuENz928IUet/ESnMzkwCcpIlIvxCBuXke/WEpjGAMzKANAN5RuWDBEd8oDSZynG7lVioMaX
6esO+G1rMQ9Q/fwQ+pDyN15j0nemW6YRklk3LD8qu2ngIjk120RF+2mNGJr7+1Y73M69kLqto71T
zRH97KTXpx74jaIwWPAB2M5g39ldKfaJKbv0Ap6VbdnP6AzdVjl/xW1Kv9oHF0+C6wKItw8hy+Wi
UGBty5TJ7bZLp/q9X6Mc+gwF3TlAOjenaNZech4FcQnI1udIfucNLvcxrupzya0TMCdrtz+52sDM
RdUN/26RWfe+DEo/eYBVvAC9jDBoBIBDeqwszb5lj/k+e7XzigwXGaY3cBQfxzzaysjU0WaacKsP
0hTPaL3NFsFeBaw4HJNDbSw28HGUXbwLQtPf54l0ufNJ5c5bOUZU8vHYDJyKW4hLEBFdL9yH4zxS
F0acYrcGDwfotxSC7DiCQjLspnsSoLDrRCMl3MVt7Nh6tCzk8JvBK4L4q+843WvhEIF0q+oWVGuM
bzk/aBEIiL5J6uAZBKGB5LSqbSyqQkZ3IEyLy6RocNjQEl/J3qtfBi3nV53rcJeXE0oAFol4i+gp
xw8QYzTJtlgxFdCAGhiVnVvR2SA9PaLOjh+mIpD2MR57n2axikFcCFh02zET6q4GsHaR5JwOWwII
ugt8ngliZc0/Gzj8+bALEqZRBFc5eDIz0moDN46YV0Y+9c84BZc+6VW7YmGq+jhJpJ6MEFDiT6Nh
wKDGTm2rqIivysrLAtuCKw8DIlf5CcXuFO493Ypmb9esHdupF839NBlOV30VmL0oF+NvciycLPds
izvco1lwmdvJex8plm8yG8yEj1trCdiylf2lEjZwvmWJFu+j7OrswTRxOMKq9m1NkvVi0ygqBiBB
uHTKtf7q7+ji4TxG4HEoeoHByMJC+pS0iXtfEXvzvorKVvww5aBQs1a1P1Djw3KDRAawYJ9IXZDx
EREotEVI6g0FO1m64DRFQWei96QSk5zlaggOD4j0JaqYjEHmYZ7lMD8GHmmtJ1nN0xFVr/cJPyWY
ZT6DE5vF4Sc8+GXWnqpkaXYAjbh9TmUnO4XpHNYmYAoH0I+cukVveOPTJ05k4tY4DEE/IlZOz4IC
tKZurYMFemRUP/peo+EAOgR3TJa2HmuMKoqeqec+hoFgJVeNxnziVfNLG6GISzdVW5jvfW97HxLW
JVxxcrG4zUVxBANB6HAeqvLQ83rm+wwOlNp4Aw8JOQR9dt9gn7RAAoHki0eXVovwpzncT6T0NLsZ
4jHEn7aorRMgc8LbSVpI8vVPDvWX1u/XjxhKdl+s9/FJ5h22ln6CuoJTlYp/E/L/NUChKiS4m1ba
Gdt777k9IG2QcWkZvgvb0cVGFsMk6brALWjHDPid4JDhjeOrdREiduJKzBnpz3yv0lpVO5oXVQPZ
2+v5RiNrvF81QzIiqrdWNmOCMGy3WtMO1EnmMA4sEWtu+yEo3baEo2FltX1wc7pqqu8XybUSfnyD
VJEohUEOpYVW0LZy8P+g2GgkFkkEKb4YbYw7q6Bc93Ew31MzaZa/rDjOZuBq4Uum5sk8x/s8lY2r
gEyNugEdXWJz2ixVZp+cqmPgMYXwdjc5GyGejWoRxUtYlDimWyKSe07O+OvdTDbhgXkTbtgZnU+/
bTi28qOqsgOlnQI/teFrWUCWuQhHttz5RuDt4DAlXJdkuZrbFBaIqCGeeohbcs5p3bn1o3C4aTxE
Bki/FvdrZZsuPsVB2DU15o1hehrzci4uqD7zhypk2QPYVzXLqbIcTpi14mwok4aEAfQurNx25Wav
kvcctbjLTvsS5dp6ZzUYcTZj5oYvVmd4eoOiqJ6QcahPOELEx8xJw+YSTRxPcdnHjKDcYZ6xJ2QZ
Di5j8nSP7mV6aGdDSIqdzw4AqiAP0tc8TuIvZRq5PrJxSLhbnUexezcKOVa3ygioMFOHF2FbtRbO
ljAWzjf+phC4J+zUJ1V77XJcAgIwT+vI/UM9dxaWtBxfXrZrrLkq9giQzbJTg6NvBmF51T7tDdyh
BP0pc/4QnONGhCYDhMcu96khBEduuz5exGG2xFI+TZyri41fqmV+NrKbvxlI3x+0XbFCVtMCCCS3
W7gpQbES97om9B8n0c7esafhsrzobIiafQ8fjMe3MRmUJSf2i0M2d+Edt3gYN7PI/RORXh4zn0Z+
XvymifbpJG0LxGTdIcBVecv3E2Ne7DycRuiRR5f8rcAKWMJT2k3+XiVIX6hzs6A5dz6D3X1e0sG/
7SxIEO3RMcZAhsPlGdVHgpXmfhdkgEL16ObfCKztV75eIXCu9xNI6ypRRKO4EvpENg/qGVWrsM8V
5iW4UnRj6sNUZQ2wAMQVzlVDd4RXR1v5L49Od6mLOGDTDqeIVhIqnM9jl/vUIPz8ZMvQMv4y5V08
PEBRSqLz4DVgAYsheup4erwjSrig+dwOZWpQ5sCZ3QufxfxpWZu3j4XxDYukWXLgrZNUbegz/HG8
l9bMPehoaNG30Ojo0E9+ocsj/PjFAmxbprTAAjV/iSrh2WcO8g4Wj7bS9A7qKXwBORGKw4TJ/s6j
5MLKncXIDtGL1dnepkXek6aNnXg7A5Un9IctKT/EseeC4MNfe9JTES7nIh3nY+R4TeBugqiku4Oh
zzwxkl3gTgijbjj8Mz6kqKdp4fmMKw+ty4rP7ZiwFBaAeHgs5Jwf2iltfqRFjisL5I33rl531A2E
5fiajaOTfvSFQRMiwVose+U1iXzIGxO4h1jNbXKmE6e+lENRt7BhougcFCVNmLYbmhhw/MLczhXE
vDgETMMp4gfDVIm7oH9QqeV87zgiwqKT2XhpF84JN4C4g/HWMiL+DEosYTLTQXzMhEgPVe0mE1bF
Ob1w7CRJkr8ddUPdS14LvSZR3BQmDd07OUM5vNVoOnF59LX41mDlcc5qjK38i1sw0/xmAeGE0NZ0
TlcTJThTcc5++UVnsz7CriJrviML2geiS6EWx1+C3MNfM/Sl9+osCr88cq7kvQiMT3pVU5eP/pQG
7/nNxHT5pDODGkONBfmw7KcWeE2OfaeN6uFlsgYZXVaoQrBnVcLbg02/dC52KDx9CNKlaN/Pjt+n
73Ii+pAYMmbInxZLl925tPwUGG8dc+bbVkblxQ3oUcu6zAvPw75Z+ngEG9VS35EsmnxwsrqPjy5C
93duZRAfY5YE4ex3Kpuu2OmjT6PkIu9pR8oh25Sj0fERQjHBKaIOsuX7bA2N97L4SH+PpVlssDre
dEx1Gz+NJrDeEyIjX0qGHTelxcDhvdsKQ2tRDh8d9if1mHVgbjeT8maeaSY4O+x3hoIadEQGGhBD
0LGe7VjdxAFOnxVNTaajdMv7xY8BDHeVOkKimshpATrUwUy92EuUbolcsd8Lq2TwL3uiggFWtT2L
zjj19FYp4XZeUIbEPHF8e/CNDwOiS40zbJiFOubYpgA19jj4oLK2OY3qvZ8F4YVad/xIGZrgLvRh
GFqt1nfDQBW0qarSg9oPJC44UD2n9rZVnR/g0lrhKmyCvNFVSEzTa8KzUF0az+ZIsfQceU9haSgu
sGJk78qIgSfGcldyEJ7hGTmumx2jql9uSqHyrzU1P9ELcfm8WFVkXbPFJ7A9JZxnme324uJd5QCx
wAsSpbbQO+DHjT4ru+DkIqu4v6992MvJqNLq7NUuoliYF+PH2tHx2QODeZYQgZNbYuCn25FQiG9w
W4JgP9AxRJzlTscljBvUedmU9VswG5namSA3TxUTiwleQhriUwmX4Tlf0BoCy25wdU+VqXF5gaf8
Zryke4mcYPLPPQJEd9vkVkuERxqEL34k4+cxwXfn5JxeVkwDoRoRES3xkTmL/uwJbT+L2bXfE3AR
b+POCLMv6mQ41kqCFFjmZE1SayVFmczMtV+wo2+MwnjYS/KvqS59JLg+PljuiD8D826XbDqKKpnv
Ndq0Yzh1abgL0kEc+MBeQf+B5ANuLlnuRjlia047Fwi48mSeAHstbWISusnZjnZKpAiyTkgzIKfz
D14muHGWajrc2im1/6PdUsU+cKhW0fdqyuIP8exx5lx4Ss8waMDFMcBYe/Ut0BzqwKG6r+0YjAXg
S/q7Enzp2ZSOBQBmKZuvYIrc4MMgJt8nAk/57p0gTW89qspLzql1pQ4l3qfWyawbpSesce6Qlh+q
sCbiqbOxB8vUCx9RTZEMNeZd/qzA4QDC10vtIZHBxLs16TzeemDIuNhzDScH7lr9wSCzIgwP7vQD
/CUCIdKC3i8CUcyyEUkcywmhq3phIj7O+352dXGbJ8EAJUgHIthlUkyfvcVzLo4voqNdt84VzNj0
1bhuUxxrekr7eAjjY5BO8SuoJquk5Y2zeQvNermLJ9s7DV1NwljBnOi5nCU82iAmoQD4dtNfKYmD
A/t9aB9rPyY1Kw/i8pBGJZkprecu3aPVQDXbGTyV6XORVTw52MpnwHsw4Gb25tb3xpuEfJL7ZFzZ
d37uJM8pNJytzSPmfIYB292iisUy7mVI2852pdWzY1H78LZkR+nF+Y0bk23mCaUeLCcAYLbUY+mf
hJXnO1QF4Tn0MiaIDDLrw6KBBgiTlCdQBQ1gpZhD72GcA0ezLwftpzJShf1+8INZ3jY9bWAWCxeR
YoxI52Zc2T9bUs9oR2ybDGnvwtyCCCPKiOckM6LbWFlBlFE+FuYxGpLsE0561tu13XDpQL4NRDPW
xUD8QZjxH/tiIoe5yLhcsxIfKamq8gbNcPWtYTPbFdXYMEySHad1Ibpz4soFgrWmC0nlENYAnysr
kFvaifYlyaLJ27foDmciwOyi6l6YyDTjfc7sxvyomf89kDbQ62tmNN0wv6I9N5dOdTURk8PXLLOA
cTRgcrFCWwRudh6MJgilJRylfQKjHRVM5hA+19JHvTRo/asXJ1l95r4DCDEFPd7gEQ+KXq/BtNim
Lo30u+9NVVoYs2GtH5rOKhdgZD1JhAgTchk+4suFvkrcoRuQb8OgjjTDaDjEOYdcTO2J916nfnB1
JCNjnKUTcW9+Cjxmq3Rf3YHTU8kWGy85TXQpv2V0WXKA4px/D/NorAyeQxjeUeQ3JAfFlT6gG9H3
vMr6hbns/MSMjk5Al84JoQcNaPfUSnRxYAjnHnWlEpdWXI7dPRJTvIe54X5YAj+/y9NxXQX9HiOM
rXlA9jN2eHVqGjQFpPoxtMJmwKu2S4HyfAC8QIzYJNTwAPNleEmK2cox0hMsdKMcTaZkS2TSuzKZ
un6z6BF2c2dsvey6rvSnuzQhwKeZLOtTQXakux+qipAS3etpftG2Gj9NjSo/zLU1bEvgnjE2NQaE
fufos7AWj35SO48viWYOvBmt1tJ7p1UAxn1g3Lsa/4s+spxW9SNojBCUl06C/NEtwLPuRRyyeC9h
qz5njMNj0s+HNGYVANgk82Y+ln5TfTJtFd8JwuNA+glQakMDTt9PQvpLkz8T2Gpp75QmayQGEDCZ
c2IK8m9jW5JZ5qrkSJIhIZ/gd+4qWKenqRrJrOts736qQ+tTjiLgjt/V3CeOFKcpIS0lqysZ4NO2
xXj0tfC+V6ouqk0xDfo0ar85IlaMv0M4c1/y1lTJBUH7AgkFKuhrVhbVYwzK7hQx6+RwHZK+ZDPE
zbcxRvp6Y4Vmpdb0c9BRvqc0FJxCDv2mWxL11SmM+6XNRX/j0J69aUECtJtUw9Nwcp29x5lvKuCu
80RqiA2565OkGc9rFNT2I7nP2CBoadbuOXUUgYp5NQbLHlu5rXblkPUnOFJQKkKlAUZIAAjOYZAA
wY+FO9UI3gbZO7tCJC6bP+w3anvbTcJbtJn+a+VHwt0uroHXO+CIvBszpw2+02gse3ZQReypkFY0
Hcp8pPUMlgE3SD2HAAaoeR2xNFcQRJ67oR0bIwTQ/kA/QThAKjirt4xaQOLf+aMfP07ZuPKf/Qps
ozGkhnCMGMATGSWLh1oDBIxWhkaKFz1l2cJzsvW6WcEYt7UcH9yEhDcCNxZr2ZrGLemuFUmaPkz2
HDx6CfvF1YVezVS+14n1g3Uv+mC80a+BMWbqQt6WfKDDzi1wSnHq4ppoGEleOoqmyJVnL22y5mOQ
FOrz6AXFJSrqYO/lefshbJocbEmoqFCNmNQJ9gBwh47CszxM89q2tPp5rk4sNOJOEwhaAY6K4BP1
oA7vfQP4rFjIeziLVpWwkf1GfYYEDTa78BySvKLGWkjwAFzouXT9GTRBcWh64QakaFU26WlDC2Yd
qq9ib6ncWm0h+JGI0vOfL894LfJjiUxwlYT0n40Bp8hb6oybWPpC7UII9ycvxAO/U76AB7dEUK+Y
YfSfkkEBcpv3k9bxYeplZwODHrIbFRoN1GvuiJCEy/l9dDTtlAnQMtjyjqYMx+wR0kQ5gCqm3tdf
FEXOXWr1gl4vqaP39lS4X2M51ifTivGJdWXZzW5RArAjF/nOkyIr9sgM2+TYZ61bbIiVqLK9B5p9
S9xhkz2ZucrINXfmXh7azqJNADJiDQG2ipdujPodzJjwh5UN1lNce/VrERv4whmZc6Sd2ijp6lKU
+d5aSu+xV0LWLCC29QOBhia8YXDqM8oA6m6/0sPCali4cErDOC+3HHQMigJN5+2R1sjSUUck8UPQ
JHl/W+iwX26TfkqSG2qZAX6MkOod7gWnffBsYCHs+6HwH1bZ15F2h0NaVorq9mmovfl2cD0J/0UR
m3tUxONsMxenwWYZIWbsOsYuI8cq0uOPg+JlYRGOGHf5uecdrGlUzsckXNpgX0hI+5vMYM/b1SAg
3Q3hc5m9o+M5kEpCq8K/7VKrNFs6fBAVgQejdkKK3HjuGsNbfQWw26bXopvm+sZtAsfacR5WkBwq
HkSWvDx5Dd22ZwAjpvHZabLJxv8lfBjuDaeuFHo6z7dmMORPefacIKW1d63IbWpeIM873+mItmNu
iWLQoydndqqsPXrSBFp6wPjGIiK2ZvF1FoJbDGfozbqgu7slD3Q+zrz9z8ZaZaZkptGc1hM2j20w
iJgnOZdfQidFztUlbfCBPzs+JbnT3Czo/4/MlsbPRg7y1Qp7/U5l65jKjVriKHInHkaU8Y5xqZCW
pTpnfmuK98UczuJOBRWBhoDwmHrKdJQ+gzq/fifyxn8EmDxVZ+w32CCM6YM7PbWAhagh6+axCsGU
nZpI9uSWl80UoZJqgvFj1Eey/uTGvSm/m34xmoUo4Pjv2mn2fzg6r+W4kSsMPxGqkMPtABOZRVIi
dYPSKqARG+iA9PT+6BtXWV6vyBmg+5w/DqeppTDwJciWlCx7kXl0+IjWLH/UkFHEu5eWeKsFS15M
qpOki4YcpMkhc5iqcXAq4DIGluXXaBCiXyQf5wE76vJAOqQRj9uCHomyFyQjsRWWGz7Qg3dMyavv
PmM9xb98s7GcZavXXqRTqv/orDbpIWxw4Y0IjCiVvipg8urKHh7cLLFsdY6qEJJj8AnTW1uTPOCt
X0XebzbCPZnO8gm+wfXOwQgq8sZFkyhQnjjpCNAJakYUUA37jvKg3G/uLPtzRClu/FiZMYOmbBBU
94dgN+NMtGodZ1eMblqf0lZ/YevgHu916/OU7tVs/62jv/v4zwYpbnyp4R1kg0fPKblFttCt2Qmn
7yLytdZ4luttIazy61be5GcJMw9O+n/A/esn3REB+Nac1mWxy+sgidBGs7F9jH3LYrTVgRY31LDB
TIh5TTkcSmxxjSdni2HrwCmCtF/a/wDXnaPNRn8tMjn64Tm2siURLKgJ5fExVrTWJF/fAru8ArS9
I6Sc0vMYvVzaCt5qLM7zxe+m8Ghdl15spk5J1CkrQok+Xb9FSbmlR9sNVO0ox1u6qxc7a04MsXdc
Os+9g5Edf2ymTXh713nLtsJrJ+/BW5RHPn3s0T/E+sAcvBHPWThi1YWrQvJ83HVAOra6jruTSVlG
RQc71HLZRNXHKtvpjlEc4mwNVbNReTzG3bufbvsv14qd9wfFwnfuvRJpJwxFTz62DN2dbtwNZZtL
jThY9EfV9aImgyaY4qed7YrNPtGSaCypbP3Kpkr8Pok0GXrRCkynP8RZP+8/td6Jh6K3uh9rUsNX
GleYI5osJt5CsMXd99anv+8YqnF29GknqTnOzg0hjuVnksyYJSNaakz4H6FDTnBgYAGDwWeWzi9E
2WZ021dW99V1bWUtEtBKM9K8orxQc/pXZNrdibkzKdndFZaP4Sp4M5ePNqor/1nKOak/YlLwO0QA
mhW0z3kz4q+WPar0cE6zWRc6nmZz3kgS2EiHb1r3vHsugap08Mrs09c2kwahG1tUnW++Oy5Hx2Ya
BQvC8QwaF2D6RJ4WARVYaJR+nSBgWvjdFg7ozQvaqixZoDWY/U2KER94LqMoNBv9j4us3Hzeu9oR
ha+Y96ZzBigtwFkjb7lEGzFJ+nFogkT+N/DUMOVv6y6PNSMCYj5YabAkHpcwWu67kmkBggmyjBUB
DHt67okRX5/nVhCrkU9TV1bUSyHLSYoVlfNsDwFSR3ri1hGY7eKwu8oDgeidbc9VjSeUKw9w3svT
fkMMKYCs19yGM13arS8n8cTJQULSAWoXOrCnid0b87bXciGttnV1dKgcb5I+Cs2FoMRTNpiFtLay
W0fp0P1i5uSvxJ+fvHvUiFb3LLJTf1xoNq2KlgKbkDRhlex3U2k7rke3TIn7RgdYud8lpdrE6uug
G46Q/RxuQ4R05DpOldc+AqQF6ykzaqGfgPS+8iw7CkL+KkQ7JMSiYKJH9YL6WgZFiE42i7BRR19y
IEkqVrQcIa+W5BavbR95qGtoKMe2gIOBQUKs6ExZ5TqaGC5ETgp9h4CMREAAaRx0FLMFsv6jCKr+
4un9QdObvKdl70fnbnVFtHzT7Vh5+2vmkqt2RkoDF8+kZEKXrMb1y1JAO0GpDlU2BRRDJjtql1wm
QzPnJg2NvVudSTRHUSLfSq6wF0ZekqxaaYyJpRsQpN3NLelUVQscJU23pWdX1bEqz5wNi6svyuUl
KrQzQQd31NYvFPYmHb0sZNs71YnfL1JXsaMlwYtTr+6/Ji0dsG3eivG/qXIgVv5F9WRggMMBJXwR
MSzvGXktfi0b6pVGGkWBjyNuUCdfwTecv2olgLdIl4B+9g59CTGxAk8skDBQMKQcuN4Bm0VnH4OO
gJSz8JVYb3O6xc5jo7dW5itBVdkzzg4KApGKtk6ESnpcGkn5YyOzf46O6+0i1OjK+67umVCj0uwr
jHEt/F9N3CPgLGgrqjxKTLTjQ6VGKvmne2KlD5yDQ3/0AZd1WxBp7ZO43q2tfZiJFHtziVjNKP4l
lua/ZnWNPG2kLtJ5fgB378CSDshsKk9e9xUlwpsNTE+Oc0ttZ/PYAtb7p3mCKDjapKdRyZFyzI5o
w2z1QdGob66hIKzv5xdHEF81F3byyfE4mjxdurH9XjrJph71NCYO9TOEn845SVrVfkfNiF4GIGlf
EqhVc9ZxW9hmnb+WidQ/pXtVj/JY+qkg+0dXLlnYqiPAvqOoc/2Vohj3Pw1gaHQPEMXwfMhcroDX
LqQe9TywPJBV7REBvkf4aXXzVRiC8hBYKNNZBovqovfpLJiYO8aA+T1F0IgJ3JRi02T3qm46Wsbe
7AaWI811Zz7eP4hd9MLbhIHGcdFSqSkrRirx1is6HX96mC1eyn/858ai5VIBZB5pAuBYuAKNsJyt
0muWY+9vPJGsPmXaXJemH5xTDRZWnhAntsS4Ummb93ZgS+BMdGJE2tzDM1tF0C0UWAwlH83jAH2V
/YgHOW1ZbuN507clqYL+ppEulGff46x+XmP+yyVx8R9TNObqrSFCeJIpM1ZGKal9NhMXZr6HlHcA
6my+Kq/xUkmCbQki7V/HAYX8N84PRBVnePa9/9a0veiKba4Nx7nu+n67J9d3dpm957rfcq9PBktH
h3HkX4oI3epvPFKx8Y0TWcJEjaEuC8VZ498r0s5CioOz1nxnBUurC4FOc/YrUSWjyqn1waaeeMiX
6Z1Y1qw7VdsSqvWbJU4tvO+8xWBMZvUHeIyp820PsZds/cdWS1jUTTZbtd92O9bRKUTh7f0LKU6b
h4Nr0pcIJiCmtDp8Sio8AUhMcDDY9qnZ+jLUOTMrkXvXPpnteoqpHlPDEThwmn8RVUmoKdt8ZCmL
ma03thCnG4ked8AgYp5QcGGFetr2lO+JMoWU9/d3m9b7PD/NVq7db79MWAqBoWpp4pzwZyWDey9t
o68EPVCrvJ4min38FgMuloYkdo6U6li4KN9rPefYNX1ovoWi20f/vHzR869+K9ORfHhuUrQ4tIr5
xBxnamg+43kvx/GY1gtqTZqYxbyvp9aF58G+20PkP1SRZ0OM3hSETWhlEG48S3R9HrIPpFvtBfnJ
2FHPDIL9UVJIsLTH0RAQAqU/65hhdZ6TdD1pAkWYzxDUvTSzJemPNGN6UWE1yOCdpv49Cj2SGtSu
gz9iEepzrnX40jsipgFFOOYe0X1M2GdIgF4+KLfJHmkdCBDs9iEHO6oIs/eEnkXpflQpudJUZYEA
mmPsKhdvhm1poy/9QHmnrCT+/6+Zgf2e0HL5y6dvFz/j/pmqkMwInbDnHbK9jPszkknLQ7u3nkfD
9OaG2723KoqLelmfiKehM7kxDqLOukUw55K9zl7p1PTSOl6ongddZpcyneDQlZnEZR929biiC+tp
nDYmBz6kWG9paabqmmX/FjZV+CQ0tBVUzNR8qraJz/Uc0DYdxHUInqmCqxc5zmccY6ZpSgeEJ97L
6vtos6SoY+H+YtwMz7qNvDuPbyN35zHa8pWb6GTpgM3jIQoJrIy6wtmbHV5H18HzMPfzkxCO4+Pd
sfS1OW0ZQyxu0WO1KhJigz14IHrahTgGg77KdO5f3ZWS3Hgdkm++Lyhu3jPZ5UC1FNlBSyDw44T4
PrAZ09S+248EGXEu63o4J8QkYWhLazo8F31zMi8yyNnU+MrSRGgny4WAlM2G8r73yG7MR39McgDH
7qNpBmjlZFj/YeOJtyeonYoJTXXhRbSl+KP10mEy4hn/Oi2F/7sLd7XluPGq80QitzrxzyPupBeU
tyKqH1MbND8JhkLZ4ikdvSOYRZcRbjHTwWyDq4rx5PWlKO/9OABidCqEKT6Ne3zDKiTHVU4jYktp
kdCUhpApi3yvECP1TBQ6+5fm/9pcYPUM4H8lBpVLwX0MVtZO2t/L5Fn42B0xFy3qzTURul1+YPEQ
tFhbD1nNg1ipjv41mhmaq4eaJE+DEmfFiImc+nHp+Nh7ldqLzNmwlhObnsO99We/culuGAxSHC4V
n0djWoODIM8zR+iThhdMSfGZ+hfabPwEOXemwRNhhYG6mw5ePhdBW7Opr8jhIzGH6G4BTc4qFuEn
UNZXwUmznqmJSU+wZICFlgyRfKXa8bqiyXjakmG4bZlgWm/meAefRMVqaFbiNWW56187B9IexCDd
o4LK3+7OENp+t01DehCClTFfIHcBKkWPxiturWWraSFnhdpXhASpQ+Rf6YMb5VHl6yNMYTQ8gkgG
d4sfwlK025QWjj+mGGFJTipQEwZXEs70ZXa/UrEnwNlrydlzxbk2XpK9NVcxgUp2Q2/vav7wA/Hs
8FpbltN0D0myN6DC7AypuNSY35+mpa3vy1RkD+6OtymH32wfaSYAg3bjOPkm+gxJWRA5JNTM0rmV
xPX+54LwtBwvcTKG9ADLr9oNBA7vsnS6N7c18t0ftuzmr8onE9SDGPW2vbowtcJqlLOIxL2x6feE
HpoTbzBVnsbb70egk3u7NFpC33je/VKL8aFGzvKRThPhN6pvA5pW49TLvwwO6SU0mSI9l8bvG/YB
3kLP9v2T6gyCopRLRhBBEx164l3uFXKW+vT/mPx1Tq29hShecga/eqBvezWPLYweIWSI+Ve61y8s
xsNJbdSX4ezy6QuczfDJ89zekcdN6V/DtHFUtLc8jF2ZkLttmvjRcDmh7YTn5JaAk7oQpMHrFg+m
fAOK3u8tG/qHwUR4g9VWR4mYlCY5CTpY+aiJRUnzXDame9E1QZRrYNoTFqzkMWREvc86ek7CvaPy
EUdXaZ71YiaFhWBqXmWSLs8J3wM5+BEZkUQUTn83tKzj0d/ZrSg3SH4xf2XbZSBYs8Ci5XwbMHZc
yAZkuT30sW7yfSL/tuGe/ay7DUeWbUkc5wGGbcMMvLBUd/FaF/NiZqj8OPo9qrJ8FaMKwUoYXEBa
NB2glwDWo8u3UdMJChQSDkUCt/XM4rSwD0T9u0YrfBeMQfZmU99EpP2W+9km+yKfdmQu2COzcH2n
j9J9rLC5QFCM2YsHhnR1V7VcJUQCTV4LDW2nrXTDcwXe/BcBZhQ9r6s2ryCQ2jlV9WSzwjK7Lryj
FfDlvjUh/Se6mws19cPfyNvnq4gj58b936g31fRBVlB4MslroxHqHsdkTN+I4c38g+xWjzWCxkL+
1jmiAQw6L37s/FAH6LY8/d8cZt77lyIixRhDpaMsvwxsVUuMtDtlYjtXfunuH70ZkwZMcuX/f+GD
7wI6V/fQ/qlW4UOrdXQzYvAtUfu46/8r6hK3vpoNrfTRCbNO09aFqIVhUGT0dzyZsqGPMUaJ2L7Q
TKn+v+F7xGUfIruxRpZulQUUIM9LyGmc9AgNys2S2u876FU04u6uLtxw9JEhY6+rLM2g1HMQV+av
Bsws2KL6PuWHQ4oAT7hAGPNP/0BI3jOt0KZp75jAsvKAnS54jlZKLV8c3KruyUlSlV4lEFfIAslZ
eOMWXClEsihAygQbAbH4acb05Cw4N1HAgGzTlaG678LxqIWrUuTzJ3LD1/3QGmvpZWL/Q4uYZfoz
rBMWxVQG0YnyydH8mVkKcyqyJ3Pj7HJ+UbCmCJ2PLL+9Ixl+NMJPXq6JQ+TQTnNrEXFWW3IKmzAR
l3Jd9htgf/1S9V+Gkb1xTfg5mmmafqSCkrmCGAwa5oVyfMBRJ4WQ5Z5iBE4Aaes7iz6z+Uob+lIe
rjR6TXfUnejkTYR8DOfI37PpXz/PrYN0gM+fWZWWeP+SGT0lP8FqlxNgBqLXPqGZgatk7NrvGrfm
es4WWNrCVEN0opiomX7jqRlpuiy32Ps2KkDCe8gXChETUs4Tr+hXmcgrqU6Ymo5YGbG15hElOtEV
FFK9sZT6AtNHO9xI+2kF2nTX089iHUzmHcZykUiqJu7/76bpk6AYN5wKvyNPAVfSrMYXssOgbyBo
VWjI0/Pr7MIM4oxMUJoTqnBpbwEpTkjlHw9OAh454K8o8buNx3YNlvIJdtQ5RUa1vxW9xsjVXbf/
RSk9O+teg6Fg7I5KhY9q+JbQoIgvueninOZhnV0Eee4na912vXcAX0v4i5YqacxmevlNABtNE2VT
Erm3hk3yUiK/+YsAeWmusemnFcaOC/rLHof5QlbV716Hml9ub4HxVje+hFHc/G0cvdwg1+L4YjJ3
u0f9+9fVCeUP5yapg+FzXxUeOuCvqF9OMTpV0nCJZ+dnTmC9OPgmR7iPSKykyAUfYPV72sNIn62T
6MBSkwYzi4pw6/Ul2EQZd/kkI7oscla6zL1YYvLoX8HbQFduH5ZUklU+xtssx0KFNKtNs65+Hhb4
5nOf7ab/cMy4wcJNNI+2J2oc6+1n7RKZcWgZ24nf6v0Zt5Y/4RZvE2n+7kmGD9jvh5CqsXlBkAN2
viPYERtO+DmwYDFrRNHEWir6YEYXS/4duugEf0dWmch5x+uR+T3DzDJnf0bIx/1hbAnjPailRsOy
IQFrH8Qg6qFw54rg/XO1Gy3PbggKcySOB6uuQ5BSBg+N8n691IoIS5NvOhr+m3YDmHdbVjSZtPPG
fq9vEZUC5Z7rxpWJizBgb8M+eiXGnXj6O6oCFSgKY5fd/WIqQb4RpyzdsD4KjVuLwnqm3SlBwmPC
EAMPOPhg88hDDQzS6XZFXO/bj1jrUb9SnNw1xzhKPR5jppe4HuE9ZtVdqYgPf9OKtXf8Va5brcdo
Sh31OShkB4doh6JXSP4DRE0qSTeESyIJRlrlKYkzRzE7/cIr0Yfb8OTJcOGvtX7UeA/GEnT94pJS
GIfvgFVNfCRQX2TnOgRcZ0OiuQ519BZJNeWpwFB2X6FSNmXR4SDt/5lWeP5vLxPwmMdhQvDrzhG8
Cnr2l6mjd/7G4utFuZ8A7Lz4ekSPKv3AXe5WOqK8VwUYvh5DlK/2UJZteI1aJFAHl9atYzktRD94
BMqdUcdTz86pRBmXg+fqjjOpytMZbuqGTh8VIbUKv1tYxaJFixQUPgMTnqaluRGbQfGzIkfmFEzU
gH+FDMy/yJngDCI3qykV3Qa4yrPTGoa00iB0W2i12OJNLNdxFJGT+/x8Lb4IJ/6zk6VHB0akmp8J
+dPnedm3+uwHfRIBFQFk8JBucOsdtexfTlUHK3y1pfOhbqh7GjtDwk/S8QUco9CaB9Vhe+RQkMML
Etjy5o8RpSlIY0u2SbXSPhBMHwY//lpInz7A2VY4eSFqx+UpcBQq2U3FHvInFLD2it5iv2uDAFMJ
WlyKwWbLNQlEDEIwEzqZyeY8uUrxRy0RZ6oTzVNLmkIRmNWvn0H3Y3kXynLmyXeX+oVQSTHSQehu
Dz45SCNLNLRpACVK7YPetfs0WIjUL+oTxXrLFvyNfMUUs2ungnxHk+cfqi5tBl5s3brXgPBJWn8w
xkynIYafz5OS7pkx8esfgUdk4JLZlLgH0cKkdYjNncd47/S5s6jYjmFdSvp6VxTwSGCyLqeRmsJd
nVJTd6IETtiHXYdscVjd9I5coYWKwki08usyu2WfqyC8MhE91aUWdw7n4FTq/doH0eyduUyWX5vE
a4AHB5XO2M3i3c9I2sldQ3QSly785N2Mggsj6J4VUzvXczF2a3gF7A3EqdTbQKasgG5roMG/x0vt
ppiL7fZXRDh276Ykm7/1Yon0NYn2+c1b4gSQxbHNORpLIU9uxj556hMTXsjR8FfWZ68PnzRIyvPQ
1tNtCpcpepwSo25Nh1MwEkzVplfr1d277LoYHV+p74t+kwK0gE8I4HECJcZntmO+rrwuLbEJMc6O
34mtmkuPG/PCqyKObCsUeEoN6HarN3a7q4ctBKNmq/aMMBhEgpfJQRFzcoON+a0XDjypg7IVuUxJ
A1PRZyI6J5NQR7dmTuXSnKe/plpZbdnhY5C/fdkLj3LCuwZcnrd5NM5nJqBtXukTD+einDWAR4il
Df+GgDbmnvZZGgZzHk1SLwWpC1C9pqI4sZxbSripiEBOYSMSVqT1orbIGAdeVdaA6gQTBe68l4Sq
9GM/Mbn7bvYkF10yXmO0PBCCH79sXoONb1234dgNlbsdpHXsc0ky8Glvnf62zaU6LuGM7sia7YUK
NTzTqkJlOMzKPG5di6+F125i4+ySpfDmRhXRxOABX0zP7hb5/RPlx2keAHAW5IfX7Y1GjrIg+6qi
X086aDdjQHMBYWyCd8vBpEFSk/AsUgd5U13PxJ6t01f0iheQxpID9Ej3qlLTOEXs0EK2lbYczzv0
181BmsPsbTEAn1DDIHDek4bXt26lpCAmjbEuNT6iQOHS337wbRxtdIhRxj4h2U6ZMvwwK8iIWi+G
ZNJTG7TgZMIrnT8YxcU5ozTzZ6TQ5JJs4wZXn4qxL0I0kcmBWHvkL0FQ/gzxFX0P2946uUI1dcNh
Jk8istPRDYes+TSk8LxGflTvKARgKb5PjrdSaR16wWmALWIzrH2SM3k6iAWIatH9cayNnydCSbpL
jwXYzQfim8/+2C6/qT+hhxbT48uwjW3Ro2YeqKxa0TWMDuEi9Bq7169c9uem3dSzMUFXfiMQen0a
LfwLcoaYXapFcASQPwTi4M+6io4D65881B7yWe1KFsCF0r3fMXV85a9hkOU9bAJv2UAJUMASUsWY
sYG4LqZBtUaFM7LTJ9tL02B6RwpB8RqUIadB8yYmd6ByrnRjKtoCw/Bj/QIyeQUuQxzduEn5GkYe
C7DBmoUQrF/rfws1nnTcCbD+QxdUHKqYV5witZgMxRRs7slHN/BK7TTiWgA190z+akrHRC2/+lUx
WvxOnR07mDvTmuNN+sltvDo+VpJjI58aZwAFYeR4wGE8qgIEs3xcmV2+L5PLLxibiLgVXnWDXBqE
yx+YN5TpCHuN2/kbSy9tLYkx1bWnuvA+9ankumV4KbLTJOHuD/E84k5yw96ffkCTUIn1xdKp6xqo
dThhHOqR8UKvpk2BbBWxAo4AlyielmpKlAf2FzqC7o4OPqrWh2G2eLuzKCn8ciaQMJ7qBJygCR/R
ehDSI8IJNK1apb4sphl+yaBvlwOw+Xblfw4eAzmgmeVbdOjGAYD2Hkbsao9L5ombE+j+Qj3t+MHu
Opj7bcrW7bqMM2W8SHLBxqnsCRfcWslUgZKT73AzX8tqT8gSDlrtzs1Vr4sBeXbbf7Ue2C7GNVL/
dhSqdPp6PLB4HDOcWqTuzP6t9Bgr3pbEuAwKYVbJ+NiPZY0voIXZ6ucJLQTSyebSpap9dkLKgc59
/+W2XLwFG5WHs25614LcRPdAd2KMuoymrGj8g2lquiPhQ285Nkwkk1q7VNB1SFa7Ixrur7xBf6Ya
BwfbmByIHGgZBnurL/B3GZ4awkIKbu3lieFVqQ88IzjPEagF8poyO6WXPaQve9/ICqIbaQN+cXtU
Qln5QTNyYF6+QOTlY0riDTcaLK/Mbem3n80GfkExYL2/eyhqeKLheFEvluxjj77oPbdosTMgkqN2
6KL6xE9PoTTzHb8i6QtsCOofgX7lu797XzlGE4q/pqv9EKLHI5MAEWa752Hrm+ScwImUHdECY4VP
A+lMhQ0RfdFM5V4MXrp/cjjWcDhs5UEFNYF7FsIdxvNSrTimz1lULqIIhhnxXbq7pE3oLgx0WEwW
I8R592v1nx/b8YXg4Z3cKMomLimPAsx/h8j0pU29mPZrXeYYBW1h6Gg6OuM8HjlfmmLzU7S6tCGk
dLbNyDGivTFntHTZ9C0d3ErciUQIgoe4ABpQ13bbr0tEhMex2vD8FtBL/r0mVeji4I25EvXsYnhL
JJFX+wJ7kwH/BppfjHQJ+1QitbtVAOO/HSJkPpQgiIBLay4xKqeobKhSzE7u7H4dm4IsBxaOUML4
1M6JgGMdX9YmnI+4pTh1FsenuXfbCKE6EwGDP0a7tUX3a/nsJHaJjX8v733ELy2hFwpb2ZQ+1zJd
aRNfuWhSB+88E9MZvcb2izrD5aImegALxlnybcIvHxRBUMtfXsThq42xMo+slV8xTWnYfcvQRf5Z
aKzleQJoPaihm88E7psHFC2Qu3qh4gtHwPi0g8Fco82fz9O6dwhzrQTgq3zIyyOfi/NqTIRnWuyo
VZsUxh9ox8jjbGI+145N4OjiTvhwK97Nf5s7apcuSySTPlHBTeFtNVM5vuS+mJN5esJ0lF615wIi
tbPJ2KIqN4LoqjKNOnZfwWyGJTdouV8VO81FT2JmmxFDc65BhBHzk9BGqI9SjnPpEo+5Yorw658c
bHCm2CnKk9irY77ZSKcR41O785Txx7hb9MLH12X9o5oH/UCzWnuPbgiDWVd6Ec+dwlAsth5z2lRh
NUlS099YN8MjlpD0j7YRjlSlw4CauVmVx0W7sKQEbmS4APWCgBOnwRuFeMH4vRlFCKWUJsuhBVnp
LlEyYsQlBrzjXEgxykMWD7FqDklQV6fRCwkQYK2hNzSBAOjePGWiFEKVbw8qHpbhMgeJTmm+G7wu
tyYQ2aUHSpZHWoQ10pcEVh0v7EzRr4ecexH4g3ySVCCbaSY9j87kes/4TO38YPGTPPWCHvZDugDy
P9PvjYIfkWSIqgFe7ew5VQ3YxzfvHFLsqxP5H2bNm6bZn6p10fwrYow8GKp/rJBlb8yZiBnDUMT9
HbLmerl37dYi0Fus35z70aTpSaaRo+9rj3i6e7W7MaWlno/ovjRyukSANz8QqzY/16ydR7SFKeJY
7qLxXTnsUS53d42OD12ePi+DI0g+8KIzHlnAxwiGFO/ruCJM9BuaFMv2s6aM90+QhvFLV5FO/rB7
/VLfsQ8gZOR2J2FOgCUAvII9Pw5kzfxOAzpkNF/nCxJ2g8k76ZoUTsxftzmPbeiVV6Jf/OAlQYsc
HAPfKPIZwMQNKTOYGHLy6x2OStVBC7lsZNNhZvT2kwN0w4zCsGI0XVXpMKxnpOfxL/zb9eTXwJo7
WXVMqtqyCyhabPJGmCw9bVRABbhekJh8T1bk6ue0RPByJKA5u262IXcvFOOTtFNt+WgIFyn4aQyW
IsR5Vz0sm8qXbbc/lnYf/8XpRDFht8VYmYeYCe2QtHZ7qiSignx1d+ISJAqoe3ppovlxrfaFTyeQ
KE4TqWCUU5EAZJclEvaHPa26FycZu+TB2QOULBEPbXJ2FqFv/u5sR3pi41sXpOVvd0XswCkc6+Qu
kkjWHsi86vdic92J0mc9dPImOuM+EfmtCijL8kXKVb+1SIr1ISqRfN1J5ouUxKQ9hKJrkfrFu8Iv
lWe9Y4fD3vbgZhWY9vLTUnwxdl9GzhKJezS5/QUWfnmqmpKuF2T68rhV7XiJ7NA8yNV3L6Qubf4H
ZH2KrrplchANumSGOuqQvjls9GHO1p+m162J9gusFk3A5CqFr1tIoeIT4gg2ulFi833I8F/siPmc
oOhn/Ah6zeDCfdpoght5zeGpcXxEVblTUkT22XnUFL6pQQ8rvOhAABF2rMxnPpb8vrDlXhhg5JqE
94abh4MBiYPv33k2Sx/bcl4LXWvbg9HHsCDY8uJXJP6ZfUGdTw706AmOgRQUD6aC/LPpJQujfbrD
L9rOITsO5gC+FdX+cxntwvegHx0KJiCRluxgZje9W5aKfB8pJIoKLPlGc9KmJStiTQDDHy+c9SlJ
Ozd6oNsQlQpeKB3hEbD9Do11ACNy04hiT+gtWPeA+u0psdsDL8p0jCJNRlG3ZkXnZ8jfa9fa8+6A
KB76KSRFiGDVtjyh1ohuzcY8TlVWfN9j7MBUQc37C77dEX2Bx5AQs3c+dKUf/6JaYRpC5gV8Ks9k
b+NAIzAKxwDRBxiB5cEi6+8wU/aymx/aJBv8Y4IPShUzODuRD9621PeWDUKc+8AAeTcz8NdBtkE9
nwPp4AduzJTct4qaxZ/YZKLgfcJ/9WuK+EGF6ofmNFoOQUzQmoS1afG+LpwkPqJ2t8kJHNfdryF4
0WHzTGdu9GPgdlzIpLu3QYW8kqCdEJ5jWLfop12X2LtUJmHhRusEwyF0zL3hNoPd/mxpO74qCC5q
ouE0EBPmAwXTsHxD2yb/OjPI5gcEhFtdUDY0/f+Jb7QiU0y7a+hFjTqlY8C220ZjGFIwZ/sUej2Z
riETBYy0P+p+PykEXbz6Ic6W1F367I4leJ/5XdP9V8wqey9trX6UsFL1c7JEySPg0N4WalapIo8H
9mskKLx2/vaLUh76nETdIDE5yeAGaetO9vWIxLPDMJqgcPYac1G6jQvChCTZHwjYG1SkMvTfHduj
/ZrDPvn1P5LObLlRJYuiX0REMsOrJDRZHuXy9ELYrltAMiZDJvD1vRT92lF9bUuQeYa91wZQcGvc
jJSZ/Bxie2YpuaBtm8jd/lABrwZRGuxx4MtwhDhEesRvaGpRfoHp4mjew31CJaoY34ZJLMw6HWff
gSNVMVh+d8uGsQqDxZIBkW9SJE71eimZ/ID1UqiodvzxLT7cNGYuM0mW333Py4fl4qUkLvAw6Kwm
9Jq7Dwepbaz2pMHazhtfZTqGg4Ml9XFqFmd8tuwwRSQZBAWq0YF/Ahr0JnwZh2de5fkZFpN9lrqu
nnxj4Ja2IvV/mfBH92jFx101R+uCC4XKEnQb8u4bymsIPhw13SYiUOsRZ6xY1s7MhYtPt4tDf4Ol
3n3ofPbljE5mcsZ/WPAjkkrZrW1k65WPbt2ShkQbMn9BIYnvsxL9ZAIxeha4NMVymD2qhsNcW6kH
pKVTflItUrwN6OkZKHoexL4MHfB45EULgcN1eUFURINooiahwgwXJSv92kfIh3GUZKY6wMAx5c6X
dd1vIDc1Lyv98tY3efXQs/ieNzHpQtsUYQi4CLRpIaLBw4hYJ7Fo9f/j9ccVZQ0O1ZeNGxRg1RSl
p26e5ug4EYC7HDF+rX+6VZv5ACvX8l7Knuh54CVDWW2DGIbLBjVXwDg+AqPwib2cZF9EU0H8PEim
WFsa8+6d8BY9A7sQnHA1JcU5CEBPH5bcYgDqzYOtt5p8xk9E9eM3TUK5EWpcoMOlMwSp0GeEmCFX
2680gFdCblbmBSwWxH7EYCZhqcbxjWyEnDzdk6WIOE7aiEpZrORoxrk4/f3IAdU9d1lYoDwj63Df
RI26n22uv2csTNq5j+3KO3u1Vwu6cXZlJ6TuvXtH7ii8pRjU9JeEUgESfaa8wpJg+XW3z0MV5Q8V
Omn5EbttcFI+wk8IVtMQQmAobPOiR7v+E7XUfFWcTQl7nbK7K5sWKnIYwLEhur32xLvJ2/knrVvr
OA+tk29XUMMvleWHI8vmof3n32S3W1P1vfOEscCt9hSlFprAiujejZcX+ZJkqdVdKmqZe8gJ7Axi
1yMhx9VIJE9RPaVJmDKwqvb0oJRcY2Tq7tCPNJMI8lePaa0Vi+fKXm/u3MWtOnRUZvaONlbPc43K
HvoyOaM0H/N60mkQuPsURSIyqZpnHY1uPLWnjCQi4qLj4sn30R6B5bKb1xZJ9m/sphFQYTVfim7o
/5v90rXR2moYG5kQ91ykmvWlit8FVst5kyvkSDxdnrnXCNfPLRPLLciRAQMn0GDxxK4Gh6Bt2Mmd
45z55OviNQXqJgfuSf21rJbYpzOOSEr0VPCjBUilJHc61hv0Qwg6Kdrb7kKKI9zSwuDvUcw4nCQK
4vW9Kqf6b7kY6ywawYJDKdJ38PJTksZWtrhsYkx8LVhOXLq2K/8UekJAzIcP5cznhdBBKvpdDYsp
fJWDxRK0M4GLX9FHynjzXyAcGMfw1LCNVs8KtTw62bCv/sJGwC6RezPDUFeEt4MSgvoOWl33s5JJ
/bwWy/qT69D7Y8WWFV5gNTbWPWOTgpeFbaDL2KNxTeILNDZ/TOFFXE7MVm5YND3fsbgPOww9XIqn
ugj1KWMCGOwXqVZrV+HIOHCxEiVLvT89chUrNtlZXO+jqraXTdnZ8hBOEJIJspfi4uuS+8GiDgLp
yBNlgViMmx9GxBBHY4wXCCGG2wwsH4fjusaMEoWGHoHfsjrxYo7oxki/7lF7epsqXlInSRsESaCr
eq5C+GZYZbJqbIPdAGkjZy/jyl8hTJ4guQ/vXHQA1NFejLaXVFn0cP0Y7NpaYY7jYQhZlqUxpu4I
UOq5a+IQnA2wowbDLaYaCjd2aayJyNMK97hF5m3jRUwvzVzoq2xUjoutw53zXOUjpXm6LHIvJlzu
wSQm5xEMw+oc7L4e8tNKxhy6zjjIXzum0aBx7F7l99Qa2b3OMbWAI6WI4Lhfxcbr4rh5YmW89o/w
FVFeQcQbosvch+z3mqVW7rllq86zC3oRCZeVqSXxRpJ+79ZlqQv0OFaDt82NMcyn7LoWIuJdnNSj
AnyLnwpl4Q7t8OhuQWagkIxF5jT/1Bo1DwHX15crh+hltjx99CzDuVTmCJlt4cwNy9+WNb2HsP9B
tpXq9ohlosfRt5u31ZelSTqtzJV5Ypi/EEzEmbqtm0Loz2y1ya0IRRSzewhsxWRjnLCsa4+5w7+o
yGrvy6PV+GeqBVtqL+fwM2ydYpshIImwpPch66Vqcp/dxu99/mozr6/Uye7txmJiU+2yYFjDY0WD
1f0JdNr2fysdZcUPHUaBvWFYs/IcrT2mcxZD3Lwh+74VoWwVefsqyuDnq7CO/nXGj9/8LAegwaab
ax+1Bc8FW9ZBvzIM5M1MRlwQD75FpPMjkkOEiJtaLCyNlyLy34Oo8p5nyy7bo1bVcnK9BgGEs7RX
r9AIq4QXY18cDPQoBYt83IiiX86y86OvTgGg+m1wYvw0Pccoy8yg6X8NuZfdQ4rOwj3d8mIalGUE
ZACo4WbCbIvGvPuirVPLXyxUbbnDluz8p2zHr5/CG+VDsAsgx/jYkKN+6FELYREnST7YuGEanSUn
771vliGAAxI639rRwdGNCULahl0TJW4a8JQPU9dsRRgaG+WG2ycABmjA2jnGNAMEYz1JVFHzh5q8
QH3C23Akdc6S6a/BUcZwKxfBO1oDM7zwpNj9GxBBBTtijscx2s5MATFwt+UTZwQAGOKIkH4MjOxV
0GfJEMbxnaIOHwGg2QCxsLsRGUGsQJ2fculk/5C0h82Ok9p5onCdznG7hre5dzz+lKruPjo5Y7qQ
WaaOODzGlwFQwKGL+u5bA316UOgmhmsksgL1iuXE98HozARe5YVg2YweElgVVY/8YRZv7JTk+Bsh
fkOwT8N/plj8hO2on4JtRfLHt+bWvvmbroULtLhFJghhX4LX/uTk5keuFEyg8GXqPaiczmmhcnLO
vcdSBfHTKti6GGEXYufDm36DHI/50h8k6ArMJmG45WO0Pyn2QkgseaUkLDEsxTzRszXluxCksNnL
DJ3KByYGiQjQ0p5+FnXP079xcNZ0F7Lyum7XDAtMGn/Mh0MsQ83ArEUztMN+WBTQugaMWF6kG/vJ
L3RFQT4yEWx7n7ZhLarIwmM79D7g1qFz2pNw18ZH+9rNf8eGcvwi84gBsO5ldpnxQXwXMbv2LMlY
3aFREw47VBec6Qx8IgWcNlRr/kyfjhJq6Eu2YUSUPacu8GyzxdckjgxQ2aA0WAG+26jP1mtBMAXc
V3QdB1exemKHx8EDyS0VO+OoRR1zLl2EyzzR9fjVlE1wL7GiNCwN28L/TytZCy7UtKRtQ1TKM3OD
Qqr0GRNWW/2pCyiOSU+VJveLU2ZJ5cAn3mdpt8ik6YkzB0FRpvWvwLxnv7vBaiNh8CAU/pnwLZTv
ERoE1qJoZtP8DLPSubL0k0xbCviNpQjjbtNydCWel7KXsLu8PTQuh21HT19fQjNjsS5Quj7X9hAO
29BY/hPT77RIShuG7S/JChMPCCTRYDxQ2uA3gbhI06udU0ph4+xYO6HYi+Y+t3ZuPGFTQG2E8dIv
wo3A5XloqqY7UVVa63F1Ist6bUYw3odoyrPitrO3s8vqWiD23Hr21N1gmO/fjzw96lAOQ0wd6DGe
3WVZMV54ftc3QFtDxR3UIUZWI4qTlmwlViJ2oX7yuZ/KjSJap8TGQeY5JBLP1QfhA69Klsk2MNDk
grnCpVOHXNQsp3YWBMxW0qmSGOE3wzNMHSfi1CGmh9HELqV2sFCSHpq2Se+22YWliLzWfociRLpe
/RZXQEzocNr8m21W9gPVU0AhMRppNhpOvltYJFtUkS6QKcvP6hoN2+pXw1fZLYE+ypluvwyYfSYh
uJ19xs4CD2wVQjeIffB+bzfMmaR25m1OemqdeOO67EJ5plqnT5CF6h2eLyhk+CzgLjFgui3jIUYC
+WqJ8rA1sbGPDOIx+BdVwzg6QvmFLsgXRKHZDu6shlmBj/ETtubGLVeFx2HQTFTSYBFDsjrMLXmu
+sVOd5FcTUQoivDBtnbMMq4QBa3ihSA9kV1ZJFIRxDZ49iNVB3lrK+dgljhZjjGKpulUs0+EPpPq
g5+37NJLbzkjxQf8BmX0uOD57TbKkyw1KluHGGdub7IQ0OoPXIaFLzYZ+gPiR8IeJgvCkdn8RHyG
y4Uh7AqyzbZxtKG2bwa2rCNPw3XlsS1PI3oEXHAjbln0skH0J6oK8w0fxe3eLQwVmBkafg0yN+CG
BmF4kUxo/tFZpqgU+6FiHz827ptMndQ9Mt2Wl5xWmf60dPvsCXGKg1JiMSynM5PdMy9iXyYzFrs+
PrAN42uPAZ/2vOexsUBF+vaM28hjLp5wYvkfKGasl7Z0UIZ6gwdpF+zI/TxBPsnBubIjJwD8uwXR
dTc0/bCn7cKt5InaOWr0Da95Dhr/PsLfvAMdYQnoZF7hbdG4VI+56p0VDzb+4W1pG1b/7L7chC3v
0ib8gfq60Ny+IoQPxCHA8sjHZMqOsfhcgv73w/I8+Cq09m2Xho+BHkOWmkuGBhF5gTO+5XHd/hqb
CTQe475FnieC9K4IF3AqrB+cPy6L9OY016vpbxSfoThCPEjJgOTyww13m59txhgX0e1tG+yPNoRs
+E0V6sWPI5LR/jpnUxneRfAq19co7ovhswcZum+6GChtbLelt3NW6qrHlYnvLrL75cNx8Hbell//
YBwiTBIKMG0TILFKp7778uqFOqNrpsHfFp0sL1CSg+nZnV0mJi3FDcgrX6CpFH5/xFibOae+p9SY
IlKIGZTyDzeVtfRfnbXOH5aF8RyklcKNNOoDUBE/4GlQzUlbDgkzoOhLjy3cEqmHMNLobVZVyXs7
gkLzAgnDSVGCBc6RO2OtMwSvaFgSBg7BpwBp8YxfswR20saMktbBoV9EYr2rqRfg5ljFdABXcEs7
YovzXx5bMytlXWYPZmzq+VtJAnwAYQZLCOlmGg6ePVV6ryuQwNsJUb67pd6tP1XgwFjtWhzjpvIj
d8OsznvkhgivFd0rwhM3x/PRRKSvz0LdA/SeCXxBjvsExVju6oJzmtz5cb16YVzulj60moOLmz9p
vBRTaWovJR4TSCwcTOIgKLb/5Aa7+iYLtPc5Lvi/aYT5mmb6+p1t0e/RO1rFmyCZ4IqzoXvCDfON
JtX8QLPPjzO0GYb3ZXWukMocXWCCjOC9TjI8Nv4pDENAP8XNwryJxCiI3mGVfGcPRewmo1WGjHrq
TDx7XhR8D4rDGuVP3h+rugmBX0zOu8MwgSHRpByOhzENjqQqsdj2bhgfZAr8loyK839r4ZWvuFSX
HzCTFnQLP3XZ8WFecQRyajSTRfw4G9FcB37tT9i1/RMVKqWYBy4IV5oonitt/G8pHeJ1rVDH97HQ
wXKXuTkBmhhtsa3M1hwcSL4acRa4cLJCXDkPnt3QfFEpJF6Oln4rFPhdmKsoR/Wy3jtI7qk0IT6z
SkdipuO8Zm0lsnXnCVcHOzRFxXubq/ytouvnkB/ih7yrhmvXFWCzqGfK9ykcP4q+8vm4SgQNJH83
93aaep8tIJc/uTvjgAxHWRwDEi9Pq7f87fLIHGS2+s9V18vyGPHiJS633rjpfSd8VE2P7CbAdHeZ
BI14YsaAwFKkTadFuXyqYTd+UH8sSY8zZu+0WTz/+H0tgr0Fc2XfwgyQm0wVrEeRfaOStRDJDXxb
BJnEOj1acxM7O2sUpEJ65kHcmix0Izy/uQFDicA4vnNqmb4IJgkbLqlq57H1YrdBgsl56NzixJQ+
WbzS7Os8pM7CYt5LVn1ddNZaTSBNvGdNNDwF5tKeranI3hYdXLFaWXsHPt890afFsWns6CnETH5Y
q3bRJ7sFEsBZ1NEvIJUmR911nXPB9wPBiO2BvfFc47GJmWzKDK9q3haO4TO4O75bNk05Ox7ivt5b
9pjr0UOm8exxWR1lnop35A9EVyB6Zqkagv0I+nUqd8b1Io/ucfxGmjm8xrJFClQF8h0hpnNqfBjE
1eRoFxU+aEgk3vkvm6I8KZqx3xRgMjfBwO/VzLCs5GSjm6ap2rWuCwWrDE0AgNcwDnZ8UT5ibJh2
Oo/il5xlEy29LjJkYVbAxl56VU5OD/QuBBW1OKLJMn/13M3frrRrytnxC73hnDiVmdGq1mn8ZkUp
arXMel5vfykiyHYhCoN35EaAwXZRE926MSC4AfXSwU7oAcZeH0sidrbg6pw75BQ0olE4T7edpxSb
am6Lc4jRhl91hZZbF8g4hEOpA/Z0O5Dgx4wEeqNNgsYTCypg0cx95EzB1Duly3GY9SQiDN0J9MFA
zss0Dk9k4h35rOOkUytywNBi/Yel9ttBGrDrbW2d58KcsVQzreyCUf6LbBLKrNHh8hv4VFfoyuV1
XeIo2k2BIfcE4sGAlUkRaZZVXGgAuT4y+t1bwTb1/W0lRHmISuqJHI3o0xr8+9xX+g5cQOac48zm
ULVBWD+ICRn/CPVpizsegimqGlL9luren2/m8wCpxU/a2XzefoUDKS6jYE9SSG9D3+CJtmzrP6nA
gznFAmgRn8GeuYtm5YgUrFJu2GwBiHIRR2F9LduwhHNZVs4pYtr8GYWqvZvDCQs65fAPlXvzW9ft
Y3VzWPLqpiH/Z8KONsK27C/TVY/toLKPCI75ZmQj+phGhJ5BRrfzjcnAum6lH2uBwablUi+8n8ay
q2curPnsU2kRtAiWh/hBsn2OyqV+priFJOeG4EKI3bldoRU31pub3cLumOXyCcbjkSmFYADJr7kq
ZhdqKZYzyh7U1rnEvYAoRO3yKmR6QG27oaSP39WcYSWY2vCIDAgAh6yw2MpKvQ7VQLNJINCA+Mi/
IVNXUyRt4BccMv9/I2pd/WU5FTeJt2T2g9Jr5mBoYGY0ZiO0eeXC5jJF8wNxZXQ3PH43wasa8z9l
SoY1OS7yxWNtvquGOYI8Tv0/bxXqkDBxhzWXu6qeclrWrGM9C7Nhw4a/v1UW+e+cOuOVXv+zS930
MEiwxzjqqRBYkRJBUKsvFvGmoPDr1J0eZORtc7bYsAEY0H0tUHbybeB3jb4TAy2/mvq/TIfT3RC5
BpjVPHUvBUnuUKdiop871vfIcuQNLTqBfMcd7rz6riFkx++76ktJOz+sqO+3svcYbMM2aw8LJLOn
rNfdC10KZ0mgO/2XRA+96aYVKYFuakYtne/nW86FkLgdAD/JsAb5uL/JFbZ0lWarLWBB7aLSnVVb
6DvmDCuiU9L7oGVt2GYE4uykzHZ7zFo7xMRD0upCYWiosaoKqfttME8kQsiW3OSkWDtK2RZ1FYlc
3W4CWMlxsrwBm0P/6Bpr3A4mxtpq3rs889nj30AdqJ1g32Qf2uArhaIXY/JFqZzPs4Znzp494DjD
U2Fbr87C2sZ1dXkRoet8MKPJP3UoulM8xoE+2FV5gBB5kx+VfD/Yw538KW0Yhu1DB/5ir3DubEkb
QxqT9uTwGAzYslAnsG7WqWDx2B6skfGgp8PgWuHKvoaun+9i/G/kcsUw0MLBea/UID4scG3WoSqE
/Jm0h+SGW6v+Lf3B3BeosWLg7sR0keqHEha/OMU+CRw1J8dUPDRjUN15Juq3SkeM+uE+YOgAvpOO
Ae1yi12oQBvv3XTskEqLqTsWMsIoULDqqsPMQ+k3/5fNCKNwS56lwFjeUh2jqJIfDF74YVP8XI9s
TuOyPmMSiDddZIZ3CY0ej8q8MFpfy2z4o8vlNUtvNQJR0c3BoOVGCOz5uwWmUBKMUXXCeJY9KVYO
nzJ1b6kbdchY+7ZrcOac4xOPEyUX0PUDSwamGpGoydcR3UMfQf6US6leDXyKbVlqt98iTLBvOsX8
9ab1e8PysNTnlKEH1VSWtwQCgXi9rGDUE4JQhh8M2LFmmZU1HHBxgRLMD92F3s2x3KQb5/m3VZLd
5cRf8eubgierqNOt1dmA/m28Ol+dLs1dzXTGPVACReC52YTjReMBR3Bb1BYTXXQlcLl/oU/M78xP
xCGqYl8RdDW4z1PU9vmptFln74fV8zDyYITTGxub1j/H9riKZsSkuykX418eX7s51Gzs/ziyMM2X
0Lp5XPu1ewphPjwZZCf0diq2cfZHprxh+kHYnFCzeaRKxQJYr4TFaXYDNHasPIHTB/ULjaPXM+3o
uMERuUrnGLrNjaKX1uZOz2aOvyb6vBChFMG596iWrOuK7Hb5qwpegTUMIc0ybUImMq05YMNVy+au
WCJuXr5AKevn0EwaCMfalefCCXOYeW3xszi5za2KttrfA6Txqyc8AI5JDDixd9LoqLU0Brh9HjTN
ke4QjbScmvDRNqD3otGTNLbVGl3zrPQBymnEflfB6Lfg2IBnQzUxuXpKkD00STraVnxBAeME27Gq
/aSQvkiMou9GLwi/sCyI/NvTuOaM6pDIuHEHZdMPiFDzuA5R4bfxZc2bRhxGPXv/sTdtz6U7FnSA
BHvYKKgdc+EtvCGPCSHYQy0Zfgvkmo9MccjyqWPPQy+cumgzITqwgIwwFumd7jUTIAGrgLEONv/t
5DFU3/tRuH6iufH1JvTW4I8eqqXZZaIJ1KMZMY8SUtejxh031eiDC/T7Qt7IcA6dXr7D6qpIK1zw
oN67gPGaVxZZ1oI65+b+/RI0se1H7qEuQGLQsUzBV0Hfzz/vHGyn/mzVlFwkOA1bZ2AqpVDyZsNy
olfg18QcJa/QTJhHbdl12Px27ENxeeVeGcCRArW6xe/TpM9uVuaZ3CGuymdFacsAujhyNFgZeexc
FO5LjKYCyzD6yPwPHEWZvqX1pONPg0l+PGuDnB//SmtphNoaGl1ruI3IKXQOqANGc8x5VyWp3Fau
LeAcbSqKeydNXQGcGq4TNLeIDIjyVGZFOJNota5iJGNJ9XNNZNZYVJRw/E8S1XlgY2en3MhSbGC0
Ibr4xzZSBP+ZCg6KAbRQSK9Dz1EFRr3kVapS9BX0x6UPDg/2S79ntAwGnItnfUEWEt/8KyRhvsRS
WMNRpaCDCFHhOtnQhNlY7joR7+pAkYqUoXPYYJRlLpbPGQNkRNLDZ5nNt71U5eh7OtwUpDrkCyow
HCYk4/a+Ko9TbdZxr2Ov/iRMQ9QnqySpwMYPNO0cKUp5pJsmOzFYzCof4NzJ8LCo0I1OM5y1FEln
Q80JUMY5a3eiR4HSw+LJp3u9guaB/LixvG4c7+oxZYKDNr9tYGxFxfyCrwnlcKMDWmiHm316KMc5
9I91T7z9PrKKVWGwa/Wn40zweTcUTLN3oXsxxwF3JHL8qg/7a3+jdbT2LaoRzatN43xTAhO8mBaY
5FE1DFt8Htm4t2F5fbXFhDjEA2/NXVP7zlOY+wQYY3NH3jQEJKecEIdFy6nv3CDf246p6gs/MlBE
iioEuRwHAZGm1vjWW0v4jABKm1cyiobHINQefxQxNIBKXFcdmqF2gdrFTGRsR9Hw+8jLKGgrYTjb
8/YPxUIz/U4wf34JqMMN5bAcj7CTYeC/R6LQv3dV3oG2Zdj+3FjT+C/28Icc8bwiaa2QlD4wR3Tl
o6ccCh83mhMeu/wbd0U4nCymq5ugy+Sj5DioDtpUeblviL77CQJycnYFHkRiLhhdZscSrluODbTg
94Q/XN8BDAuIqrKcwtutZecs/5jHTy99ptrpEC999AMxTuCpJkGRMaM7UkMHwDXELs+C9tR6sv07
ABdhriQssumG1Yg7wZbtCz/p/LLMnfXGa0v6E2ohEs4icpPD0+Cn9oOha/H2ja3Lu3yE/Ut11nHU
881Lb++pkg1xz8AAywa2fxYYSsb3FSQ2a5dhy6BV5ASy70y1tm84dAKG/jRKqKptp8DRMoc2fZsT
uDRJJLT1DyQhyJAIpw7hSBU46jslhOPi+0F6nnys5FzYpoR7Y7fYCYOBveUubKzgdc2wdfDfwAVC
VGjWglea7PBCngJeqcCCHHhz6OSaEV4V1DvUbX75VsNFN8d6muofq5oRp03MZnlmi9nGPgSg6MeT
eFTx0dtp+ArDvLzyjTbsBPpqOBP7EX7YPj3ckSGggwZp0IiPiyaa9n3T+dY+ogduD6vLkH2HM4Xu
0xWeN+97JHAan6vA4Dfg+f4sVpN2d5UPHfiMCDbP/vZ9XsvEGs2YJZZRqjqlwBkLSLGEsGG1mO0r
oHPY2wG7vlueJ4XahAnwOewnxUDETu1yW1WUhKRmd0TZ4ocrS245Mz5L9Ft3AuJmcbC5Fb+JUKRn
Zn8bvFCVADTV1e03HifBvKKxGuJwfFnhijdTzPYiElQObiVntMW1zbmt184JD/hcIDdzUuIuHjh5
n3ES1B9265N5y9OLoSDTMJJ2JIVBYuNKJB5CcRCddFYU2Wu/MHpOJvBZ05bxgftUAA5rd4q/4TXT
0Ll2s+tlW9Cx9r01FgJvSraWl3ZsKL0Ghq71Z+9bff+HcWpzscbVZPi3TFecafu8ROHUGA9M1nj2
WIc1MwhQOJEecvwLEzlxtjNODTtP9bddRxVGmmpl9mnjoWMbtMC/vD1zWXNS7AtRzxBvZiOhxN0r
d41x+j8Aw4Llr5PWBIJsapsR3rd0NTIFSk83OFIQ6mAz9MJGMw2LOX8Zy4ZPo1xsQ/qRF8wxNJ6Y
SdI8t/GQLAZH/8aGemq2lVXr5SCMlcqDLqLIPYwW4zBH8exsOqPGn8hmv70Pqs5cbEQ53XfHPLlE
0JD144npuJVdOgJFg4OrZRBQQVVAZAzDhZdqdiPUTT0lN9ZSCZUvwDVEsAlbN1gnzGRtPupAZ0Yc
WQuMxRcb3kndewF+86PjeK3/Ihk2i43op249Vu1AxpjbmsY/LqKX0YnbwjAQL25Q0zGjH4ZF47Av
dQVI9a3ouvC1wRZJ3hRQqOx71FPTnTNu/38EtbCn4cvur1aPenM3QAlZH7ysEf9QJs+PU2aASncF
ZBeMD7Z4WhQ0g91soMac+9YJ/6FjYEsXeKIItyGyx+hM2sgafinoobspQgI1QjGkeqir4iHsPS0S
zU1s0RdhhrOR9W6XKg/PaxSThUxpxQRO9jlQP5jvu5p4SQ4DIpLtvRTsO68uwLVTBRKH8sE0v3OI
KHqj+xENifbhOSd21jAaGL0JQGJTqfGxhxtCRVlrSuJCFf4rf1N6nX0BFo47OxZg5lLCnGQUtdNz
gVTwJFe2/DeImnjA/p5fWmV/CMWqdzfCb3xczQx3hSw8tfGBuCSqFSt2fMs9R0AGMw7qAKV7E6X2
O37UUT4vk/ABVDEH3zqcu6xBLOcxhC4kcD7XAYOw1nqy0aBfJPPUclsz6Nt3liSQ8Jb70DeItpKK
MfkJuUQOaWSu4wOyMfb6bizrj7XW+Ftrl8iog9GzVV76xUWopG2IYaOK+Sx0mq52Ai1Ndey50rUq
Ucau2JFa6fxXKjxReT1zI7Vtc6umos8bK+aB30E9gGhjl+qyae2QOlWlsylMC8usqZevwK17wLsr
ThWBOeXsOe5rxqg7SevoRq3S9hnlFNSGto4/4Mf8hXXkgWHV5gm9Ie+/nFZeAua2/uNME/UCNnjm
wGOiukf0mL2N1ugdyojHsDRLTs5FXdgw9HPaAL9zq3soBmidlnj8r/PH8tx0ImDtWiLVTOKirC+x
k5bHoZLBWxtV3IEssvEd9ZCCN0bhGEctGOVyw50QJoWPLBnwUBpv1Bg7QNMwEB3yiURqlOD45sa1
Jwa8NG14X9h4nEFqIF7TmGXYpEApcb018VOPmxSYwUNR5sFjjvDtEtlEDTGdhl4UMjJFa9mpn4lq
Y9pRty2venXBIFGJx953y3jVpeTlD9vOrsNoquWyYFDWHSoeAbFHuZ62fHqKu2MZFASepivnPhmd
qZhPrHNFutNVPQKepbLAB8O7ceW1Jm6R0XLZ7XWYT2IXeqorv8tFs0fwrZkjVwLeAihQE1H4WqCM
Qm/TadhkaKODHHgHgW8gCFCPnYD0+gypZ9F6am/bvH47mo96+RhElzdbex2i/nG2stFcmLVg7Ahw
7Hk8+zHKhk2WYkk9ZNaNc8lJALWqY5DibivHoAhg6BMjoxRefPA6Xd0YtqT8cL1k/gN0itsabcz/
izMcZbADuuUWAMQJQgoionmwH05KGsme9TlBt+glakBlMTlo9NwTR7LbCE1aHkMz0uyGGo2MXoKQ
P96m+7zNkZErbYu8Vgu3UW1PjK8gnqEwRzC9a5wsvELTYpPGj5fvqmk5zpYo7r7clDXfFu5RzA2C
h7d7GfDZ8vXORHMmM9pd/F7YkbGl4pcFHRKFw7RHbuldoZHFrOZQbmTo/GRXHPKSkifhzGZFKcc8
jiDmpijrQ+4jXnPymKF65trAYsxBB+28xvGWI94go7d9M4/uAY+qEx9cEEenNgbwgrAj15rRiVLy
gjtCqcNYsmNJ7KEjjSIOhg5MSmQNj950y8eISJ9/q60OJd+IbeRFeSVsWZCCyIKljoqFk6QT4kCM
DJNEniQyZwsSid27nmxFBytX0+e/oDrAMDfRkn4JMGbITUZVqJ2Mq4rtk5v2r4JQwt91GQBok+vE
fY9gt6XBDz379rvpKHxbs/9xdGbLsSJJEP0izEggE3ithdq0lEq7XjBJfcW+Q7J8/RzmadrGrLtv
S1UQ4eF+vCf7w9SZk6hroeCem7lLaBGkgM8OqnmhL4hVxGFjspjc+LrSRxcAmuyXHY5YVkTsyYyB
tPvqZQe324LPZ6fjdKwBW/xZ/GK/SmRf776cU2O68NAkHk0rnEPgjgXria83eVZ3aj1uVj51L0wE
fmJQVKNWPgDOhScfrzP0uZC7Dp8nMzuNDTisre5m/9MILcPauumaGcLJWkrYpnNrcWro6k/spYDa
mBDMYGCloAjHwo1AtXXr94GDxwnDp+3NFQ6MofPQm9hn9n3lwGuyclBRm8HLYWjoxoqzS4c4IhG+
K5kcubgZ5klaCgefDusCqKHWnref6p6PEDwSNWw5cVU2d5uiu8kUi/yaHh1NYHk8/Him2JiKy7Rk
vRXM+N6OcxZPnFwISnQico4K/jR9uHt+DlUGmSasnRPmFTt6djysdY+c2jsKNmQlp08p7KoJgH1a
wyHLPcvfYh5RkrssdizKt7zuO+ZF0u1ABbir5ErR3jbGd/w8JTnFkGT4enmIlDHKPUN4a78m4PnN
F8HKZUCIdhOf8AKfzx1GlDy7G7ABgkNiED5nymh/J7tfUebFVB4YBKPnwSUwsq8rQa4cMs3k3ZlK
JF4Bk1rncBqkLue9mip4sy5+QI7z/epSZSJVfzCHOeYxOUjvPBdW+DfJIaWTKreT3zkW9V1BeTVS
CpQXfu+Lk4f0h2KnxBLk4wVquapyZIEz9okNr+qQcS2YR0RdsavFkWFAynCTbzQDrVFqa3xKYaPO
RYQ1i0BFPT/z/7lPPsbber/YOOmCGCHa2hKq7344xE7GjlGlkbvBiLvhEdk2i7mk9yUQVjFKtskO
V9K9FXmF/DBCQjynOUsReJxWU/AODXLItlOYDnd6JOG/m7GdlHskprrZRiT9bngi2H7TFkKfEUvn
LZ/lfGnx6HdgZGv3CqmZahq6N5r+NDOb8qBtObaA0sJWCHVyiI+0FXR/5lClP0aXMAuPHTbKk0XA
WBwlb+uXGXTlH5iisLmWFkHZTW0Vy8PAEPPYdql8KKOac0TIwxSYzVgZT9FcV8Zd0TX5d0wz/D+n
jygAa2rMsQgDNbUM9H86O/j9Ckue7iiU9FsDqpo27Z/VPMjX1UjSB8VB8T+4RuIXj3p59aIZc1pK
2O+A2wlqrRnZNIhxsIIE19I1QvYvWcFavqsGzmh2xrzmCMEwSwrUfqe4pU+3jM7OU94AON9npcKx
VhsOp822BvH1DDvTqnctZsOf2mQvp4jCrN8EpWPulnKMpAtar+OYk7aoQKvnzL+Rw6atS4o0IipO
XhUKSYK3jrCwNt2dO8cxZ1XSCH1d+N9hk7RoKHCVFntmpGv4EzacaoKkVupBGZ3zCiPzllXzCyDG
a56k09WYZsob2knc4S2D9dPG0SN52fmh5SOVgLaeslOOEfekLI3lArdyfOp0pwLeMtkRM3bzTMPP
fOOav+zZ8KipnFzjCwOjeaGkl+ezNah93dHZlQKeCoTXze+R6l/G0hnxLaTp1o5t9zIRHbpXZYfv
OfOMc+lN5s7s5OfCB2Ufyv65AVizKwHv4U2g2Q4nT8lxFuWRe2xDiMZ3Y/1BUOGdg733mxN1ejJ6
SAXM98kxxklJ73Puf9UKVFIkNIezGvF2E1Z5zlN16ILZd9SXBKr0bsTlSq8arOJaCte8t8c43GLn
+go9ymnARbo1ltUaAgRSSHNH3Oll4Y2/6UkHQNcy2h1hjZRWwyn5rUzocvM8GOeMupSnIoXQYObt
fMU8SDtGa9Ao5HntBR92ccmyIf2p6wj4R1qkx5ZOwEdDD8u74ku5Y411SQjJ5YuVfT7x/iTaEIMd
fZ8Skovo+vKfW5v9BabSCrtsw9+USX4XeUt78RuvubNIIxGY78ojJq7hbcAixmG3ax79xmW7bqFF
Gqbbv7RUxYHRIHECWmfmv6v8SWPX3/ZtYb2amCa3nlTWCQa3fXR0b7+FaaT+DWTcDq1FOxAWBHG1
RJe9Spk2H7b02O+tivSxxRG7bo38mZ6w5rA0JoEGUtJ7AySKqpv0IIr6H+Ur5R6MBCJejiRx0Rou
eFjhjJbadlB7sXAdQrgJxF+cjnoe6o0Oc445llEFb5iNDW2ns0zc541O3mAC5ZilGRzxlAzBIFR/
lKoc70G6wvQdFAIAXUQIiT7qIuk+bhfIJifoBzPGl3T0OPFM3oZx2b/yZlEFXOvZfRgd73kgWXKf
xUujeCp348kyjfwbP+6N/Ej9aQ/kcPx4wCZbTSf6mcK3KvMDAxHtU7IOXeausA4VhggCpqi15Oe6
Ix+gK2nhj6Tj5SxyY/gjBkhmlZ0xd6buyjPu0y2X5D2TzrgDTosUZcGAKqlYhNLcoa6jcb1NCeT6
uCT9w/QvD5bT8FyAMEha1e5cexvSnnTLwUhpQBrFXlR+fgQd3FzpHiMJWozuaSEbFOSiPxG2M3GN
1H66o/Wbpa3v5OuMJ+STX8VI44LxXBPN+zQyVgbME+UdxXC01Dh4aoD4DYSJSqqej7UVO0cJio16
b0iFHJlLZJtoXH4LEc9Y/3sdLKIhRjUO78IwcY3TJqu4xkaQEcJxQKdkEeD1Nibzs6IanApcI3pX
bRNuZyr7XjIdUwi6yMb9gYIyPmY2V8hN2S5EFMjEocjjE7V+oq6TOwXPSWxk3afQ/iO7/lrq4imu
JViBTt01wEax2hQ0ZPDPyMiMNeaWgtb+PY1L/czvRG14X7sHQeodgVnq/0zH9D/cESNkPEG7bxpZ
OPslwswfQRGD+4tpZlcukXix54YQh7QIeVoltacUYd9EWuHCTmHILRg53fSVHaQ+eFYx7fIlh42H
0bw+qQhgeV7jVnAqFFiFi6EBjvmYS5NzaFctn+ZED8gUYsjnWGhdOM/2e2eklVBYGC5caOunJvQ/
RgnUv2d7uiWRl/wheuKfqBP2fzOr0sBNlLsjYUDWg5kwRHOt+x/LRbRm4qXfBmWeBp/GBfVX2ViN
OgZVwgGCoCj9Qpgg6gV+b9OcvRjfTaZ8dj+U720b+s0xGov/L6RkMtiJ3pPB1B/E/JjdOVhVZ57G
8VceKevStvqfqXEnwEf7ShxhXxqLauyRYoAgBDq3Fb2lIXyU0QMnLKKgNjfzHW4tcv25OQdm35cP
ZFXAT2Qth5QuJi9apapsiEpzmgOv13z3aercp54OH4WcUiyCRrw1B/kGCjZ6Q4DhBI3j7dEw8uRz
RFp4mkRLkrCAEd/AorynduCR1gL7mmtXHNp5Sq62IfS7lWPG7TPRr1jSFfVq1N6l8dL24PtAexkE
bfJeICUeCJaQ/FWD3qLxVC+VY+KGzcZmX/mhtYXrpAP0NnVN+E4wLcfUIGLZJj23uN1fFgIBw+Yz
2jeuMyFBci2ODcLgzsr78LbkHqiGiHY8fIrhvXapF2adph0Jo5f9TQaMWM00dYyJzsDTinTmBcoK
1BtcGtMbKLUq2imfjXMjTU5tfWQ7d/Oc1PekF7nli8jaLYjuD0ZUizsok91lmrzmTJaieXdbFkgl
3GaPEjx/tVH8BCQSJ23kXcHjfpmOrPGhItZtCouIjopL6xaCvQh6OXcX26p5+/AaDJQa7JOY89sa
Dt5TZAWhPrMMbif9eJh9fiCjmw/Nth4jNjNPdv5G4wB7TIhTnjX+hmdX9uK171sFNd4EcbgPSXv2
m1KxAF9UKtXR60rzxOgujtPcNvRksN6f2JlMxo7K+lSLHZ4ykv7nZmH18Tkz7NpQ6f2AoUNgU27b
p7kq+mOZTNM7if3y6PUlUDd+sC6EQQ6iz1NTL/d+y0ndnIz40vqV/ZJaHn9ar0t9ZCV+wStQY3g0
2szYZkb8MiWwDqkNAAyq4CU529GkIEJrGLMTgS1sr17EUd9BigTN6sTfTRdWOzGG4Yc2+wfwYfLJ
SlaOWeGG4cXuVPyYV0PxSmoNG2wOzNQf6J/lZDtUX2WKSMO10fzNLMpVyr4adq3b5BChK3oujCG8
UenBRRHq8Q+12843RJfDyOJKigfexp0QxXwo4ZSwKGKRLtEeB3vXzdS4ndOOO9WK3N8lYWLHO+5H
VDdi1cTAaFQzNuzQchKu0MWyN/M+OoQTQiifnHRbpsKe8V3yVgkb5gJ7UdVvHOv+IKfefesnnfxi
D8ZfAdJrJwmS/82lwAbAM6Pd9NQFHxLXfu9Hwq0bf5bjuCNtnt+QSTJ44dI0ni2SKJ9DqTUOCWmE
gapk+JCMKsbnzZqwp9z4Le6bnsoM5VzxN0Ee4wmeMfFNJS0BDlmMlIoNYjlcaD5CihReWEnxwtl9
tMOd6AVtIY1DVAjx56cjmI8VuE4TQMxsHsoXh3p3QkBW84x9uYUuGM4ALWjkToqppw2Yjh7OhvnA
5Dq2N8IyyxMwNYPtfnZR9vJcnxLIQ0x0s0uXQ+3taBYMcXBGw7e0CzOo7Lq8VYnyE94gZryLhODw
G3nUHVRhxXjQJjFUZl+dqLn2H5q0b797XkV3Y+66r0Swht0c9RwFWLwlDU82H4SmXTJ/g5hcbUPU
6++spj2eU9R0JxCTjwn5klsa05G4s22z/Ew5q/6SqowDCjA5s2Vmf+1qMAxWFie/tWXjgjKGtTwr
dC7Y9dKHxZ8orZwN563E+7qr+mIIIl+4q/2v9t4xdLSvnCbDk20X4dvcDA9VtfTnPgXiX1J68xOx
OO9JevDYmDtrEwPNWEEpAtSORwu0yIz+jDWy++d2egj4+8IXwzNZhxtJ7dwAW/8MY1kGFrs+6S53
vlOhmE5lxHt7LDjbIEFa/UPCXFRTHrvSuHTx3ziXw0MJwe9eStJjmD2hqpsTEcO8SH+5+PN0T2Jj
5ejq5nuYKJFF0DtPwLI2IJ+jfyhZ2SNrQP05T5pmmkaL8nXR1hthOtSLju7Bbd0zbPu1Ozz60I6z
NRleIg458l0b+OwI5bsjVQtSndsFbVOHvGfLoYhuVq2bh7TpNYD6qSk29K+NTyAUdcBX1KR4wfDO
KOt+f3BRmjAz/D/P1lhLd5u8SJ97kCPdmZbE4Ui/THHfwgHdqJE1awMYt4dClpcGz90k+szkQCEy
QTS1yaMpD5IxYsNEEn6TXVsSoE2500JpvWWgOw9UjnmQoUz6RwmFTJhP4R5p4hZkRjYW6Ln/d0+Q
5LA1PbhYW8mTMTmwlOMfKuIwPOIy9KcbfSeDusNClO1olQifoWwIJn2ISRUY/rWXrN3mQKWDVtkt
tRDeWsjipfRBC6v7Dwhn8khPlky+9OzxcZvYE/j+v3ZWwh+ptfsPziHZLueHlW+dxVP7VPJajJCZ
3z3AphSETlG1GQ3FqNtj60ZWGp0aTUHYx0mV9WHyRfcT81L//+3E+8Ij6FCgDjySR8iwXwi5FKfF
aNoEtdbnaMV9hvpH5ps627fcG59Ckka/YQsLNWtCBROvcP4iObQIMkjidzx1fGMj+eaQWOmak0vG
XgXt5H6BLYU0X802ZUMgZY429Xp8omLGNm4NhOPq2TQW0KqQJhUw5H/AU2pxn9aEJ7YAgNrLQlfO
89iDhSBvFl/8ZGr+xW3b3UK/zIjkNu1nwlPpTJpW7yKKWp+p/0hPPqHeO06o/cFQzENJITFizo5R
7j2rT4652bbF3nfq9iYMtbwZRaQuc2ZID2MezkHMDQXuPKQUxa+kMwM48fGun2Rytq0Cf9k09Tdc
oebJR4n+yJrU2hOmy1C2y04+5KnRY+xkMlPX2jaaj4RDJQ8tJJQ6dGbiJEudHCesl59dFM0/ysqX
a+P12eNcL5JnAr0WXmOKR9EpeqJ1Ub471Knu+tD5D75VRy8FSNOu6IxvY6T8ZrJ1cnRhia2m/fKz
myz0+7WjIixihXQl458M4weXgNK6KAodN6O2E7L4JM7gdUQuSDPwFdcwxjG1ARupTpFWNjifMn1a
AVwbHVMrpUY+2amowWsQs+qYNa3cu5Kf7l+IK7f3JTsefZ5ZUI/YeAf7CBbGPix4HRCNnPmeBkr9
vXSpATtiQe1PfU3kAr9pWXaMUoiMEUHzyStPJi8z8v5+GNv3Q40lykT8x8aZqzfN1uRvwKm9E4og
TW2QNvkMw1o/kFcen5Y46k8lr7aSNCylIY4iVW7D0sDhC9aBo8vo7elnWIKhUPkh8cPxFYhKf6H0
uriJtX8EFIeD5ZXjLpdEQFJoap3wb4bE3QG3GWtiSkrgJgvSylTMsHkTt9ZpH1B5Kr8YpMYpKIee
rkD8yOKi8HuLwDI4t8M3YJRuOeQdhhpKMu9s5wOpNiUAnegRJKg3UzrhWN7dPE4uII0pkajvXTL8
AtAQFtYwFfNzx4u3b6sEF48/KQow1gxJ4OCSei9X2v0TgrNQe/Bw1hm/GTcgZOhCUvsnpenvE0ak
F26NKE994XL9S1LK2n4ILY5PKOCRCOJqbOrtiPtkuthxh6eXyrooveK8sWhQYr/5tZUw7W2Rc0i5
x/PfVYCH4/QTJRLPE2Wk8bIh7oOhWWSTLLZFzQ8DwU3lV520RC7mtLAJrWUjPESEcSz4fI/xJVMx
hE/ZZznsl8m41/mKl8Eli8Gs5c1GD5ObPWe+06NmiaTgNpPpNKaTJ8bHUPht9DTiRrrBUMIgEWcG
UWj4LHvIgQz9rm2XxxprBxNKXnod/jzRct7zwSSdCkOs/EzXX/4RXCA35C39eG71IpYzLMv6BRAz
QLiWYzXwhGqdxFJXhN4VyCuXX1JUvC2dGNYQkLLM4LctR/KTPtsV2ldJlvFiEXTly5D0BRVGXtTn
Rw0UDPz9BBSMBGgN9g1Cu3kYVUdAJS2zjxGTKmMhoTm1epLphNNV7V+WpOW3kpjWAqQP7u8WEp+F
dMb1HgctK7Bb+Nw8tRND+mgM2Bb7afbMf1lnUIVCVsq8JCAB2DWrGjgl/5EkbbpkFvDxCinP4zi4
7gNJnZrvfS0oUjYN17jMQhfh3lKiLHYtaJT6UgjfPVLJZjanMcuh4LlTIr5XuinTr26rP1uOblAo
qjA2KfeFF06v3UIVDdSEoKFCbbwkwnT+TD2wuuSxV98DgXAe6Whx3yMe5qyw6KAvXciStBdYj6n1
BVZ2kEUFzMbn7Qq50/gEdmqe4NNqhFarqLwA06Xw9m7BQXWH7IUjg56jw9jk47OF3vpr9NkrNcHg
WyIfLZUsO4kGB3KKnr9BC58x3eLJDjNrxlbbTM+QVrwLKw2DR8Rq/o55ngIH6lFR1cDMh5ne+8A4
N7llv7M5IjDowjgwaftvSTv9zXaaBHSnsOypAW3dKfxjg82eUYKYA+p3Hz/hu6B6FQdC/M8e8HXw
ZQBcrX5mHtfvQJ3OkhjpZqJqu7LHK40O21KSEAcOdyUkefPWuKLPEEnu9l11Eu/iNLZ0msPF3Rf4
rHZiUMT2YB5StxhZAQ4qQq6qTo9W1+VYQrzhYFGKCJZSNQ9kWtxr3SPBb0NauUAXzGNAzuQDg+N4
j25tXtKodk+m9MSH0/fhGU4eDVee4VefS93495levVKh85IPGNsH00/+m1nsDyYZa3K1oEYqDDa5
z0Ha0Rsr8+68yZruBcTBbV6ZCnIoCTY8DfFLw8FMbpwefygMxBvysnhDEPTu0euq3ygU+upV65AS
3oMdAmCJg8O7uLmoH5kAvHYdpZZjvzr1M6bSyRLeUwz9FUwU3IRCuFhX2rogVr840CpyYFdAot8L
r/3zuasHgG3CrxmM0r+QLm42Y+1cJVDDIAvraWN7xpFrGLJ34fHCNgnn3A1KEDlTHS+epKxeI0M+
DYyYJwFbJWjpiXwA6pBxTuURxZ3rGGWkSjo/NILSiutNimDd7iag8vellsWFZRYNzrtxI0zwVjTq
AiU4JAwbmzFz4fgslnx2Nl4LvzgfKTIteeLsUZS5OeDUO2AwYV3kdoXeMeBInOVnSypi0w/2m8dt
ac9Zp9gQX390az98MCbrPiU0txnIXAeAkvhRdXm/mxdXB/Pk1zuU4HK/GHBEB9nVPyD8+gA7ax90
jvMez8QhKWXfMscDlgRfzATLYcE3Xe8Ob6k6S439uBVUaLUhfjvdknq2tP+SRzDjqBGGCKN+FuKP
QB11aV9cjNSnMo7VOyfxi1wwios2SWhIlmiqg/icZ/2f1WT3HQyErtGWjYRqNhc7LNKD7aoTblVn
pzxZoemE8RFrcr6P2hgVsZJzUPWtdUXy9y4ymS9A9dCaw/EFoI7DLLTsdezMF3yWX7EYXGI3LXBs
3MoBnqdvIJAc2CL6JLFxgoug5Gu1F0YEQxcrGq+DiZaSU/nOU8I808aBq2eq3V07OYKMnT07zcaN
y+ZT4DkOxqaCDtyMuIYv1HS6aqtd3g18M4CyCrGZPCy8HHjkASaS9dSs3gbGV8bZOXf2nQY8Ma6c
PB5PuKjbSj00eD/xo4t4Z9KHi6xGTznT6k6QgsYNb/VHwmJY00ahN7HO/xU2H5/eW4xbyxR49sy2
OwJzGbetl1R3od2/+twen6PWRmpKsThqeke70D7Urj39CFOyTjjenYsCxg4GMgjERRvAXAOqRVjv
CPUoe+igxhzq3vjRwIs31Gr1mITJWnhKdTRl8Cg6uknr/lAviEsky8eKKnpir6bm/pT7Qj9gILsn
sEzPuDS54nhzWe1tZw5PuWuw7TI5J+e4HJA3AAQcRtcUnDAIMRSUAECOTBv6a2kqcMjZUp2dCuoO
DfVJqrvvMablEp6GKwaWceyYG9hePQFSkTw0EIcCwFLNrvHr5DUWxg+w9mE8e4kBOpN09B92YxOc
DNzqA57/Ct90Qsm3UU4yWFrKaxFOx+nEXM17sLKHCzQb45i6Q32liyX9ZKHHH5U0Dj9L9Laknqsr
VRDunWXrwJ9/nSpx0Iha8rErYAwQxUL2sCKmqJSlTtpHt0jNIbt6uS03vmcZN143GFfG7wbjTXqY
EAg/HbtX/+nBwzsjonne6jTqrBPnX9b65HPonPBR8Va6oCsGmAm8e1IOd9J26VpNSycadtwM3kuN
EZ83LHiqnjUhofOnmHJs2NVAhJTPPkey/5LOxVHuN9mOv/DPZrzU80UsZfSeGPRWe6HlbhHoPHqB
1Pdsz/+aUeunJqbG3AFGgmSQ/5heiO8jXu48GgwemxqvlxkVd03RtFxFrQzzcmbuC+p6tgvOj3wj
pVcH8zh4r5yFSXPkAyvlQIPJIbVa3kqN699565F9SFAfaVcCyhFFprjUU8sLsJbFC/cVOmf5Wk+O
WcHtiLNX1iseSFzciLLx+Hcq5IBUcmMCO6oK95Eb/mO0jo3g4fL7bBmas132VoApv3qmmjuk6Jpa
pp1lUt6uIgKWBePaF34q2sqH/rU1MMUVpafo9qvgJdUus5TJlbnxV9oI1+fbJPTZHKZ3r4kCv8di
VRKuWSZ7grte1lyhreK/yJ7rmm4PA+KKy0iIin3fJ6n7li0Ut0xz+mhKxSuraeW5HMMgb7OfzshB
3ED590EJqplfJikzgk3Rf52xDBcSPXCXRp7XcF30g+P7NjJ90h7muF//DF30qKx4ffkpW94ZXtQd
IpF0L7xK5705VoBAnKLPP1yl1K85ifQXfxlElTip9nTUVX+hG16ThDDMfhj6j85eHrVKERcmrljb
nmKAeFHdTVn1YejhlrjtT4QXecupKiUwNZnHUZb6juPYWiC9Al0yzjVjrPcSK+OWV8gPE9wZJOl0
qhYeNA6x7JPVzmRGpj5KNl1LCdug62KPBFse5GB65MiG9d5Rv3IFelZtFpIIibpLZpbZa7dwhxlc
TYEnKqnmclhlr5XNc9U1IqKukH+Pg+cfwLH/Q+teQFl3+xzm2CXJ8FcmwL1PfE2c+8qID9NM+mu0
yzDddYjgu7a0IFonw2hwBuauIevXFi/Ohrs5WBXB0DuZBZBOSW9P5qxd6vkiH0jYjSZrM1TosPv0
a30Ew1FwXSkqUDP+NUuJY7khDgzCPPRyuXNyojkvvTB+RYcJ08SdLj+w8mDDHl4MqsoUdJGa1BEW
BVT0BbbJIXIrj8G77DRNbRBGDYh7h2HEbliO2dHsGhE0rlM8afKC+ypZtcK0oAGqyxmGC/UYOelR
EOAjWjp13/j3m4PtGHNA2x/Dt+XC6huG+l4v8c2DTsNIAtG5gOdcrzK4JWT1Q0Y5+e2y7pkvkKC1
M59eSgfDO1dW+cuaTkODTaz6ltV5e2+RRaRlFOnY8oavVkrCLhstkls8WriolR+t6iZDVAZwE7o2
Qo1K6ju/1494CJ9qgel5prVwA7Pkx9dldQFDU+37OWZa1GvreMbh+NIadXPqVeLvpogEolsytyXR
z1y0vBydyQkwarzEonys65ZXKdLoBIQjco8j49Bt4JpJTmjChcwdKh8T79Bp13gm7riKt9ypLQy6
63dfvNkrni71GXOwaOZHQ8ZPC+cdnDhZtYvwTj8ZYX/NMyi7DBXmHq3G3Ndek/5n4iPgMcMXt5d+
dpgQsPY8QVqITViU9tRcShrojeEpGQZNzQ+pjQ2m3zTCSbSW9iUq+aglmRUqvNZS7+YSzZwywQAE
mj9nXTtuQKCETS8Cw8sCDHx71yZOeWzTGIJTCGNGeX9hF985eKkhn3Kfybxv1gF1WqCPHKzRlvcu
j/aDkZIAnvhclCEvRwgmYo9nl5UWsbQfgzr0xhdPRtUukV76QvfBueGac2+7jf2PXA2nuiENP2yi
uitqDwZcPXh7bmpvkWcOpGxZijyyN/OEW6daUNT9cR45f+EG3pnr0LEzQqZWgvlUaUd+dAZB/OAb
zojKDgsms6lKOC/kou9z+PlndwGdyCe3dr/8wu1urWE/1NAMOHEhzZ9w/ONPjP0+ucQeRH6LgWOD
pz19XDLuJsNAq0DKt+M1bItkO9Wi+1g40SF/UMANlSY5J0MUqVMhcalW6CHM8mhi4KMB9cHuYd20
8tg+kKzKd3zXqgOgg5ZEC1w/h6o58MwuZmXmThqTgJDyQ5km4xGGHT8ZmRsfTKHA8ImObbFJPqzU
SC6xVnGu8USSLpl5NV4sdyqenSnqX3Ujm4cqi8ygi5fxRdAGgH6HXHTuFDqFLOZLrinUqayC2ZB+
4D8g1j7j5LhmqlyKnXbYAgFgFVEy5AE9S/VDU3d2MHTiO/PLs/T68Vezw10IAAqevYRfJq5ddvcX
84POD1nhKHyFTQMXIEmXsD/Q7jByXQ3DK/bt4RLpSKW3HLHGCUaJGnRSouOxX7MyE/BEhdjEddcJ
TjOV+9aQntg71EVf3QRB2lh6nN4YHkuHd0DWPbmu9yuGJEarau1DDk9rP6kZT3Jm+RIus5r2DqtX
sDBIHCqP700xuBCUJkJEEd0/+Neb9V5nTsBwSN1iWHey5T/dJ833XLj/zWWnDrlusz337zjDR1jw
XUZtOy6gY55SWRhfXl2FVEit+XXsw0RMPYs+XmjHDYtpPmyAy/4Hu5d8pcXbZqWrbTMaOA8sTv22
6SmT4Q8PDSNe93p2+ercVVFNtp5guRPR0YaFure2i5+eZJlglmtajSV2bu54ZMIiwC2OFdsc5vdu
sCoAQ6SoeFhSc5m/DDanyrM7jim2jbbkYwrdCrNiH3MTRGCgHybhJxJg2FHuAXJAd8pLLEJbhYHs
gHOt5ayZFO0brTBEe2HKOPJcQD6oxgcXexY3X2PQ8TqPYZzQRF6rBCOeOdwt2JcBryhX7pci/GTa
Xm4OOWpzQ0jdOiJR6dMAXuGF0LILXART4Fvjajj9WBGLm6nH8ZDFPpbLnr/dNLvoD/7ksPepwjwT
if8iuVEeFwzsq5mORthi7WU3ZmiiAQSVptzbbuXcmN77SzZBHsN8hYDnaxE9hqpV+8Tnc4nVHYNG
PaLVWukHPTHdOdYc8FlwW7ClLucwQvbD2YQ3yjEdHZLDP+cFLuUxNkTq+GjL4IT9Q4aMrKwde9YG
1BR1WXQ3eqRYENdQTDZoDtmBw4Od7nOBcQMzfyxerUy/pXOJDDnPMG6I/duY9mTz18UFmE8gpaju
1n5058eMnt3NEGMz4vuzm8rBe8Bro+5bnLpAjIE0Ng6H31nSqcT74L/EHkQQFnPMBWx8iywblCuc
OUgy7HCnZlkGLCB1FqLKaXc8002/bJJF5yvtR4jLYMbufccgfCQaYtPNA5kUXD1VOg0AMMxr43kS
CTktjkH7nGL2xa4WVISj2XAFKP04PvZeQ9o6gfDt5J2/a9FhsJny5P1iusLMHvbOaxhb7/xUVwUc
b+4mMtK7JXSX99KBX1h1I5a21qJOc0nKq8hMvff0jJ86bW70kHK0D8E6r40X4i9C/4AFuJ5z0PcE
wXhIFPxL1gMDojlvKqCeMFlcnr58euZ257VYeGqzYlJK6Suj8c2nna8pL7SQDJRShh6HpS7bp+sk
GkIrpBpj8lBasNnvSMZuKjtlivRHWqMghT/Wqfs3L96/niA/gRrIJL1B5xUOpRy3Ze9gAl2oZ9/3
0rXYnSTeT/iEsDiTtAosr1ydM0vJP3CRr2TQqHFXrko+eZE8EfKkX0EQYgdWzsBPqdfCHYP26fA2
wwQhsTD30wPv3+ZpIpk5n4ic20Sp+J8Zj8HMUwMNsKcyxrmmljj3OF+PiKrFMU17KkIsSvq44Pk7
7gMVZ06BVdeK0suEPePm+dMuhit8cE2b83du/iyRcdBNS4tlDmWxGXP0rdjyn+aRXgV3onQkn+uT
V9NFhQnM+Igo8wX52Joh3ya1QA78H2VnsmQ3ji7pV7lW66Y1QRIE0da3F2ceYjwxKjY0KRTiTILz
8PT9nV1JVaayu8ksq8zUmUgQ8N/981p8lG0fmx3tomBDRkihpS+7PZvQ5lQsWL2oxjT3QTM7hyYZ
rxQHyuK0MxAjcDUznjQ9M53SD6m2LqPrVBsPCi7+WAsNNx+diQKgGpt7M7bgYzoaNYMrbnX+MPSu
gdynwP7cFdBWrpGI4KNyBzlvp3ReirMN8/xJIdVWJ8wC6BVD0x6HohqBmTZBeDd03Lb3DHSrfDtV
GaSHeC76cSf9hVjshrlf2RK7KZzz1FwX73qon6ZsuqSOLTdOPfwgVDSZ9TzgtkQfYudnFnoggZ4T
im0imDt4pCKMbBL0wGbiZHgoEs0PONny59RpcwrR6bA1Iv01Qf5iWSQPoxkd3cYOFoNOXzUE3iMi
uRMT7WmK0CZzzD2ZnWG3sHPYRCFxYNSaRuTnYKHfVc75eJN5OdQ3oaJ6nZug4GmbjrazxqxAGfc8
Oq8s69UXu4DlzXC4nLbNoqYntNbhyVugj6fEsA8CRfKUW/brlZC9pV6i3Ua2o5+xP3dEfeIRc7jb
tYwobXPy7To4spkAeZFNaovdHMHOoaTlAaLCnJNJrlPy0FF4I3kqZfeWO4jxzAx4PkFW8bFuBaY7
YLMYNaMODEwp59SDGsbwVogFqnSnsve5yP3vhjKhi7fk7ivNrkwF6mIIVg5oaO6igeqgNcOqiIxI
SA92gSSgARwAmzRe85LyB7/VeWV2/eBtUStoS1wI6u54iw7bskESgmYVD5eTr8LkkgBjux0DIGZo
YpC0QESm0y6ZJwIrxSiz9ayG9mdQMZVvVY38xEq1C3wO2RXXrlUkc7wFNwH4vSaPdgBhV3MNcsSj
txZHM7WyabIBHoUVOgnmjU1M5JAUWt1VS/YNuni0XYgTE41T9Sn2m7uiXZ4rUFXOwMgIKBP1NNbS
fHUR6qFWFV5sf4T27XuK+WKRWyvfL2qQELHsr6/1HJZJ/llgBdnquq/xYSV6IcRqZbu+Cb2DDd8Z
z2ZevS1+uveS4sGPk1+ZzyJAAJ80dpcSTmAMwfPLjPW1FkMqKsITK11HMcyktAe7G8ED3ZYtAhoB
v7Z4HTo/Y1YGfhsdlgW2wcu0szj2H+3BzW6XgbR9i/qMcsOgyIT60GIhO2ScEhQJt/mpp+39gdrk
iotmRgXu62GX6E6ekW84Oqui31ekmW8iAENfCUwBYMJAn5CTNceP3Knu1TzrA1NpBwcWIfRlqtWu
VcGXovD7TAkQWw4I63uWHAitMuVL4DbeqYk9Ao7WhRSYX70bJgkBNaQL9TPdINey6cWhCpwXoae8
ItOS198m7DnkdyFJxbs8Uc4jzvJHShzcU3vFJYROcBcYS97hEWSayWCZnlqRAa2Pw8eYKeWGYktH
bXDSdzSB9K7ewoKcX+q+Ez8iHxOwE5CP6tNK3JtesL+poTrbh1I3/kY2VXFf6HTauCSbLgANpd7N
/ONy1bruACcbk9OZIad5daWqm90wxONTNuTO3ZKGXK5ukh5IRuYn9oJMSHyHgDjwyutcnc0toyP6
nUcLT4Jf591wGZU037sm8r6xj+lOWTRbezOI9KzjrvPROyxvD2RLfCLix1/2LDC8I5Lnc1veqim/
Hb3hvmKQRJReExkf8yS/LGWf7ejzuHatEHpa69F3YfFalFdTVnUsOPHyF68EO02TNFMFijmq+itJ
wAE5Dcs6QiwPPOLyTAlL5JzVUpZAYkdxaeqJP4R7lvb2/F2kbb0bOa2ka9um6156KtyNU0mNGA0e
sDk0zYZMPo9xDQsU9apaZlhGDKQP5SSikEhH51pHi9WcDFhVj5fWqa0JDUaEN3VdOv0h7fgtnhbA
RWA5M5+TsQdwmsIeSjMHWBsbukdxqISKibsHTWYvgUfuRRti210k60I9wi+TlJKhig8kQ2kN9sVn
zNTyHkACZd+Gr+JXrJb82OejspjtsNyVNv0g25Ek3H2Ai+wMrUrvuALzh7mQPwdSf9tQwEKOJRhD
UgXNauRuS0fC07M/0KgOfiL/0pIwGZkRxvAdGtKv1EQI4p3Ix30rrYMji5z4XvnocrbACU+kAUGH
wobIxHheQIUxEhAMQYRvOXvX1HwpJKeeQK2T2aUzCHXUTKCoGGzusOwB0phKHN7+4E+3C3ldtKBa
hgi4SH6YElFM3UBDyir96hBVjA/wTbt6eZZdG/vbplHtx2DsIqeroZiTTThhgl2TiOOmwxzRD6/A
lDDbeFVv3yhatE86zSz9RBubv1WiBsdagk/Z0hft/BKEgR99LwqH1YR1aTNgLHiPW5h7qyz23Ns6
nDua1zB971KdLOEeh3vZoAEVw7VzkCl9NnXoJ5PTdskTB8DJ3YLFRM4u66DYtNaUvsvYyXYupwj/
g/P42B+twYzpzrNbqkjhaeFQ81m1z86c1I9VA54K+nGoPuDfq+IhRsD0nlrpMVcC8lDFjwMPg2qr
Q23Ke2DbkmMfPdK9OQ2EP6fdIFNLXkW0+KZNqHI0Y5K6T8w1iba4dhS0K0godBCuOYdEuyQksIxM
Q5E0wphDQbRZ8htyoi5l1qUVsMef5DyMiBkU/DKpQsA4Fp7KUDxwRWLvrQYoWgmdzIHxBiLZOWew
lTLL1Jxn3xH50wS6xdp3iRrtcCWGukIPwaVFT9byvSlopzt7wIu+E1F1dnkpo+Ue32XabJuwjeYX
tmoE+NHZk/Iz8Fr5yKavUPvcC0KijT0CUlvI9s7K7UzQ9J6N/ju55srcu0bIZc84AHfLahFog+s5
hrViVohNPeTDDPRnaIWEwRLH44lX0QJm1tbk5RO3X4dUzXHLZu+FYVfTbl65R6KK8rvnpdSaY2OT
Gx4R9L6GqejvEgaJ+U0ErhYnDcaw45I2hXcnKnC8t3QllBcOf5k8cAAaWXazidxwKMCMruKY977K
ArhVkGN62I8jj4sZOYGnpdZFzt3qOdQM9KoyYsOqk7yzPXSpVLRN8TI3WV+/AbhTKb8g9niwBMO+
CVMG7zXls+GJDjFbHIu4i6YbBu2zpO+X49YauH78VhVNpTZj2BNhGfjib4pEeuMJz1nZQpJzgwMW
sNZ5Jd5Lp6lHdejeZ2/8mdLQ8cowpJafyeQlN6Ps2KFKZqhb4C3ZCYZNd5+PojzY1zBJZdNGtbIM
EjuChn+19gPJeUVRyyiiLFUUflTsWMdHH/cxaxjt0m5heVS5VG15Pe4WPRkmvw2T8ddE4LnalDJW
9Q4DztT9yK1BRz9SWs7Hk+2MTnaTd6o/Dj6KKU1CTX7Noo8NnmQrCk8Gx5F9wZo9XQgkAgNs2oF+
bL9YgNpThBNz+rnDvORgf0tYLiY3wf61SK9PbkoycOmdXTj0N0azk55cLOMGOk3sMSXjrDzkCIh0
OBxKO8XoK+oowyXjRpdo0DQTyLwhb98XOS2RXTrfWJi4OwbOMnmzlhKl3StpR76v3dDCAOsC0fJp
+1a36bQEb32Pd3hlTZTGh0jwr7UxclNOoX0JKlMeZeJ33yNH+wq+iSMF5kpyYWe9QJlNEvi2UO/m
oexpdEXxQC9Oq2SPKEY93zhEdrx3XAIOLOzEDVhxaHbpmhDPNn7m6sP1o95lp5AOhP4mZvVHE9nj
JwVR/fuSoWjGRN7yftpCDkcPbSK4N1fbhQjNMWxrB0tX3i44wu3ark4pWA4Aq1nUI7ZR9FJMjF1g
SoMMIirvLs7yQ/SyG19pn4jaXTpV6dXmESd0eNRTEqT7ZrS924aj+HJxBTa4DMKRKlfkbiS5f3p5
qDYaTP0Qz3Qx4COjtG8leovmn7JEBNoOzGrRYNH2u3Nrdb2HoBmp4M6Gyh8ClkicbxWHGUiL8OzE
PqZZ61SjaU94TB3rBagaLALKOvoA3uuVpxyvG8G4mmNc6wCRPQUZJv0aCSmlUDtPI2wFdlhdy61F
CQfPhRmMTYFH99Q19XNWw1eQV4Pvq+kbV/8aCAf39+RNK3jyciDsYjHcxApzJ+bWRs6sbJXLU0CX
664KcU2umx561U0y9s5Ap4JbxkcTsEM49Mz5tzgWuxe3SQCjmaji8Ho12hyVB7EBxy6AH4qs1Cfb
/3ZL9xumogi45oN2GF2ejcC6d+n8q8OwmysHLmnDaBNvH01Ad73IAzLXCQlw2rKomqJDYCoctyJ9
N2jcy3lZHwdxNQbaVyfNLjU6/kVDhgjukCv94g67pYcLVIugJgwsUN6RIlOpCHOlI48eFdud2LnM
PNW9q6OYyQrjio27wFrdsEnN5pup4wH7YFcNqhdGo/qsirF6Jd8xsVUqrfYtt516myWFEe/s24pj
wu6EybOMfKAvmLXbF0O0PGbw4vobu2EiuXeiEAqXHwfHtGjCnwpUPxp6b85gssMTpc3jjUpEASmH
d+DRaNy6DfbOjthHynwPUqjETtByEGPYxd+A4rlxDi9ADdjjOTrGO8z07bTxYgkYEA+Vh33M9RjA
klaMt5EgKHwuCx1fGy+6fgnOvufA4Bp7sisd1wLht0r2+b6FPsCQqFT2S1Bewc1AsJAWnSUpthlT
ymKt6xlcPolLznE5q8o6HWqV01bXuOuYvfNr0it9z8dkrodzt7/aTOf4XjHcclZO73bxno13i4mY
0g153+DTPVoBg1mC5hOeQ5CneN2iWtqMLNz51RWe/+rEg3jM+oyx+XhtJLgNGrfpbm26TsrbDgkm
/CyY8LFyOIr1FB4dxVYHjpgojmhNtDRFKsmtZKOJUUY5jwmu34M1Ji6PHEwpz9FUqBulutFKV5TX
WPntbHPmgU4VA4afWPfNqi0s9c7OVFiPts2Y9N2GKLrH6pS/9gTqxk9MuZDPeJ678bvq2J7s8bGb
8VKmc0z9y6Tw8vizmTeNoQyE1lvlkdFR1aMLqHYmWc3ZdePToMPPVhGvOC9FOuD/ujJb33qrSbcc
is2FayIcbkjqOc90j9BAbnNoOCZMVxUzbRm9E5vq5g0OOc2txU8enkM4kiQ5Tb0FA9JTjDRaau22
U+kxZXJk7N/JgQPSCQxjIZcVOJUZP1QdJVeAhEv2/wVhI8Ku7aLHz6EmAGvHxU9fBPyxDibILfOs
0cXzxRb6EM6OPoK+7xjxc5ts7bmvo7M7cZ5eZ/jsi/u09mE/IGWx983H2gd32DmM8Rw7g/NRKb+1
cHhJqcjUBQ4ZXNXiyYV+qf0tPQ7+9KHBk95Zgl/P2aAcj6992VluuaH5qn2HlU1neG3YiLhkKtpz
1NXqhEAQp2ucEFexwPe44LzUa0gkCpiTwUoEnpMcpecLfSzTRGVrx+KJsUKDxY4YK3/cEu9abpCA
l/eoFXaz7+faR3ppZsqA+oUqK7Jp4xrznndTAsyD8yfjMt1k9IYuBHjD1nrF7RkeA9UoFkOwVe6l
csp6ekzIe1bpOodORE4sq6NA7kQnTPNYxPPI6AISKiECiQWVi6AewJC4wxE9drjBkOVQmTzDFrGk
vFHwX/QGq7KEUJFWrfioQcv7m75h17xOYZPM2FVEonMQVKocT0JfZ1RV7EhTbyroIppjtBrl3G/S
kWuS6Re90zkt3NwOnL92hAKjTTT18kdK6v424Co9UMytOor9lmq6eJaNHlyPISD0jgQKQOE89YjX
NwjyvqunZiNnuHJ5U+OpxVU9/mBIFMefgaFv+JaUdE7w1KEdcOcgZIa4MNM26x5jr2eY7nZBme9h
/wh5QSOHXj8qt9zHdWihCdRhQTSOCjszEJY/+Dbp0m1apdUZA0G+HWpbHaIJ2+mmqNCf+knCnFJl
rK7MyYiveWluKSJmLx3JsW23GOvcHVL6iOeKSWANFyfti+duCrLsJrODscLgvtg/dVyLnwg1EH0r
y9WC/xz44EfNDSM3SwPIJpo6cOGrxC8YLXe590KS09sQmejBiZXW2SbwzKYObbCyNiYPRAkTLs8h
gYQgF/DxOGX4fZnacTtA6eg9cGTRArmzKy3nVEeefc0pMt/uiaO9+Lll/O92Gze3GMIXoEum2mNP
oP2EMVLq4vuZ+x2UsYlhf9Wj20AL9GK+j9TptyAGG041pu12ssaijmoZjBd2cGn1ArsN1wFP2UGR
HezY1Rg58xSoh8AP1qWHd3OuJnzlEP+jdUV7Jh5mY83ZI8XRS7AferZqx7bzQnkIqkiY5/yaLEJ6
ByHzfRrmCSZgCWkqvTqnjTktIMqIgyvb6TkTLFHyiCu88R4BaI3kwbwh4DCuYwtWDYXWZhxPcBXj
hna+km3PM+w4zlEbx7+CMCttya30k55Z68LTseVYY9L4IegoIVz1A17CDIt1VpGbsxlBURVCJWW7
NWrsvrz8OgdPkWdOjQrg3HAkpfbK6eqXKon0PpHCrXeRI+IAI5f0noup1U9dn3XPotHx1wRUwf6Q
wBmuqPdA/MR2OOIyz+TwwKY9BkkSTxgSMlmPPMhj8D4Nf0qrK4RTq4viZ6ufrW+IRPNFR6kXUjQR
wLcF2wf56yaEJ/cYclj/qm2NWMRa4D+Dw6YNKc/Gfr7PAaPfGt3x4YEmuDSuekMRbT1Tew5dqDX9
T70fV822EARD157I57OVMl6khVQMz1PcxN81Diyxw+MeFw+BsQmUhJpU1hbtmFXNnthHRLiPn8FT
WvI0e0E/se/JAXPDtZJVCeo7oyCFyQezOrvX+pasizEUu9aUBhU+Utm5wIKbU61KzSapk9gT257e
jrNjGEADcKNjm1kez70tdsBweiAUpN9JguQvjKTHYdswvT6qwofxDxDosjiMXk4cSf3iFDH5/BHb
zfAa2ENwS6LBmpEwgpkubAdIqI7E2H3QalmP5rzUaEIVJiqeVXfJwOSPtmDLDN8oucGggolnYWQG
ZjAkcqltzGNgbhcEMpZ1COcBhhivsurzRHtutWYwzygo7tuRuSBFVdT5ysBvoA3jz5vuBqGH+6Hu
1J2TVMWTD8swvLemjH5aJxwmWpON6rTYlMK07PtCo6utA/UyBrVfJ4ekN/I19uiqOzKkV+1zy+6F
0HnuxGKj6ZBRHKUN9NwVOcgRxIwFql9QLXgIGy/5IWNRv0ivAXCTDvZnnub6hA2m/tUldneTJoF3
NnkU5XtHDxQkacIRyHVjkfws5vaKbXWXaKBwx/LvVMhw666Nw1hzNmRLfJ6l3Tg3eJ7b+uAOfGIc
W5CNdFwS0qqmIKmhITu+++ENnXUkZN+Or2TStI3szoEUiHtD6virCnj43xdegdbLVGKp9E/ptV56
m499isLkgPeiSIBHCka70J14vgie/ZuS+mCx0oDHDsOwJMMtxw7c1OTjOSJMaQrCkCJTs1AcvLDT
PPp+iid2nI2m53weoktD0Kzf9rPIQIkvseveY3axeiypbPlPE5UZvMacEpYJ3WC8G3g8PDpqme+p
D/bNA31D+beyjJBURx35EB8SkxBAu/52AGpxKpUkmTct8Rfr4jkAL8qDiCgOAe0+N9o8Wp4Gg2yl
EnDeamDNcaprLXAKfl7GGqSHCmWFK1WNnBJWDE5HC3qHkRNsL97vKYR0Sn2DNH0xvFlMBGN3LTtD
PAw5KpmiA1ozuGjHXa6TX4+S0xu7ZvXBwoggh4w0x68RUDlDurxamg1zdTLgSCmTevGoRIMIjnUk
vfF0q7oEXiDQGbPikaWbG8nI6c0PJ1AeHYyIHKWkijjkFzM1qSlMB7ARk1eRcQYAz8lSyoy2kI44
pngriqYD2zIPcWTfcozssO7lpDUZoruVl5GRIDiCVS7wFgs1nmQscyu0oSP73Ykvr638QyFKkhpR
M1kU4gXy6Poqa8GHsCuBBgv4xH+6xo7NF6jcYh+N0uzdmiP3l5LXi6SnoOOotMNkcjBJ8TmlrpNy
uBfLZqDqXG3o8eZqHPsaoTXuqV/7sYwkWA95xfHjLrGUqe4dx+rrXYM1LFqLofTyo9VOtk/82ivl
bRZlGCZp4yN4QmfPYeL6B4vpjr795WHJz/ck2Vg2U472Z3+MoOgmWV7fg63mUR5mZrqtmBjYetV0
Ue0/5wQuvSfSC0UerTA/WVusbdgIDSQrDH96fGMSCIsh0TY2eRSjCC+HsZzbnK33i2APUjwuaZk8
+Si2nN3QjT8p6mBrF3hR8yjaJq02dCsE55L7+htxxwVmMvndLQcyxCJmmWLKVpKjxwRJvSr8c1JF
/AMo97AFaV0IAHW2VmPuGK8lsE/jxa39V1+o+QCawCMtW1JSiJjnrnqVQvgts/rYuiaz7lvOQFg4
hCun+4r1lIkoI4Vi2UytinxcL9p9TkAB4ohKdJmfEmbna40xuTebsUid5hY3bVJ8K2Pcsx+e7w89
JYaY3td+2HbjOktsK3yILQJCTNY9dgjkYSvHf69AeihrFcEfc94IATEkw9SlsyPmI3PrTB5QG2YN
8rumIS4kkkTzMSU/rEb+3loQLwpOOYj3t5YIs/BLV+hWsMpYlMHqfhh+Uf/AbdV0NBcUtqhv3ZYm
5NdBIoDv0t4xghCmrdSWcRTJuagbly0pBLqHFXMocC+dt6ibYIZ8AJ5iUbclHSuKMdCM9KG3OXoO
8xvAls/oXTH+NeagbEICIvkkoVwOURUhCJX1pzTAMnRkQVv8C3XedQQcxQpb9syGOWJObZ97ny9u
uTahwNLIhjEug5cWlYqTuinU9BP5HBsrJ88Z1wJyo8mQIanEmoYvV/MJ18JL0Cj01LfPWR6X3rpA
DXqfWYsZh1p+XLADm6fnls31Q74MFndWXL/B0fEOtRH9clPLgWNpAu5154NdiF48YU+IGYvI/J+c
MTzCa4y3nKc8roO3hYqIKNo5zgLEY2L1B/uhRAYXywvT57KqovC+J6O/ozIDYHqbLU+9gL537Wge
ov7Fm3IRb/Uww06lsqwuu0ceOymG56Ioqzenjrg9ScHE31higvd2HhWCS75QRUsPufcgLKltwgj1
MKCo5QuGicLzHmfOB/axoxrjowr6IHnDYATBbJJNRoN0ELqXoQodckJ1xpEoHr13h6L6EzlkMrXs
V2X03MHrCh4pJ+W0xZ2jv8/DNOy1KwgpT6Y4N+JquUckzd/YwM4H5F9SlIHrd1vKmkElAvbvIIFh
G5hvCzk3bwQlkukpC/JxblbV4PBvXhVSREe2tp8ds+yrc9+n9QpGDeSk3hCsK4tGbRdOzAReIs6C
66XTbvIVApy8mWaaGk8i1RWzuqzzzd7pFzagUPnMPk76lKFMU8N3cdi0EqNl6kWP7+R763Jsgzvq
odlykwBhsptVRfCNkbN57D1ngLAhi6Edtnz9ln1TajU23wR8H+tlJCRurRcSX2vDIu0dhRIN/K9K
WQN9DO4Q/1TsT/NjM8CLcOjDUDeI2UNzcAkoDxsgcwXeKN1m5j7QwUgajpOWJX+hP0mC3RakBXPJ
8UxXW6EUeUSwmBCyiRePjFellUcPrgXdzU4muh621tLWwSVKGyKl7GHCNSNOwB+gu8BWJWTmrC3v
T5lbM9oV/uOAlZk+BeiEVcixfhMuMvhcGClR1cxd8BKB3cBnkcFdJk9hUZzJrtDJ1+1SjHrDmchx
f+iSAO8adjJTYrg/9sxmGG8+syYIBsCFSAIiFzAie3I7i5qKmiko3EefMeXoFFsJpqtnpqQ4BwDj
wnPixFdGrbI7oigou9FudAlpDwBM3bXLNO4Zj7yd7VJ2J9cJuT0H30uAs2CtYqcudwylQwKsVMGe
prEqX4quaRh4pP0c4ay8Yjs53eLo28VsUEn49kBVQOpF+UfPCjbdB5l2srNI+6Rrd/ZslPVmwG6p
b6bXcBm7iOfOCeoW7rxa8L8R8ZBPnyEc5GyM2TzfO1NvZ8vKc7Fxfdm2n/K9sbBogMRw2ZYDdv4u
AMTCT/xuAGAvb6QF/AiSTlrE/VNFa+ATs9spokIhiH4B2O6zx7oOPPDeOBX2ucV3yK5Y4XeizFPq
D/qeBB0EbjJ/nzv6jeM8YspKLNRdBXOEB1vZEUcIBhRXblIUpbemj6qvPAw0AoCQ/JW4gb/zgwGt
6Tr+nk/Yu2Xz1iRT+MUIL6i+jzwoKI3E1832yAqb5rkEzQA5Hg3wEsoaaSADEMTzwwmW75kVG0Jx
bOwI9tFJTmeNYdGRPbbUW3+yx0O+2ObcxGPYPWP2mdzLFRLQ7DunA1mwMX090ybSh6wjXkxi/om6
oiJ+YsTk8Jp2RubUtWir2VNW4X/RTMRBNA26mNFS2u9qHaj72huyo6OyeluL1P6hiPWRpceZjx2N
Xpv6xl8ceqqQxTBoLdySO3IKto2JKln2oio5BPXcG8HkWsg7XoikguAEUMOWy2NjYbPaeIUc38uo
mPQ+o7hyht0UajoT3BQ1Yg2SvaSKkMUDPAMU/9CZlveSIRhGUVEu6UwMgmf7mpmUf4VfssNYDY4M
zDMDumA5RgRAMw49cwByjXWxPsRyaBgdzeaWcWTZEMmRpfvZx755CaxeeIB75lEuGG8s/sOunIcH
v2z6G0w86kBjjkV2J3MwXJQjKIJZK32V/EsQr7oclje3MwkQK3sa32zy0BKFiXioPRRcwgnfq3dg
sxRRSljqJwZMfMeFFaQWC5mWxDvp5ZJkcotUVE+RNgWFeyxxWCX7iv11CBvlhAMVdTGCkJ1v2W4t
+DC0Z9x1hgu33Fc9U9AID7IHHx1/4aHwJ5lx3w+N/Ia7sko71Ia0RhdYFoyT7sEjbsArpLMdB484
YJPbpS3yCrBBMFgPwxKMFJrV2rfvp1p09om1jBAhp7Dmo6H75iGzLRO+KtNb8oqccJpjHDrOriaI
caJid77zvJmZrJX4tzNHq/Z98JnBrlHinJ+oLFXyQhvD8lJbil0bZ0G1rgK+1kfaEZOXlinOGh+s
kT+ZPSzmRHemPhc9vTprmKeaOVRKERFRYpoNziD3sweeC0STOBK41jZRtWZ6nRbkGndtoRYiLGPC
LTqdapB5QIA9lF+a7+hEpUla+JQ7gELVY7oWObsHB6PLQILykHW2r9JNxP3JVreQvXpKR06Wm7Zf
Rk737mw9mGC2yBkXV0H7ZsFOHu3HlKQONUpaDh8C7GL2PLdTFoGgs1tkCTlqYjIErVCTI1hT084a
6Nq01y51BoW16j3DHKYO6AIBZm+ccB4uhAGipf6l7KYfiC0OZiZGSSyqm9AtK3xr5bwZ6rjs7Cd4
uSn936HFaL99TlxQea9dUA3TLUYdy0Q/NZvtNNwxP+MGw/M9YZffBz1+YxrWCiK9d5z1Fmo4PGXr
KAdkAQjiQJ8I0Qc5c/q8Q9MPlk1fOdVH0ohq2KeeVTNAErXr9fuUB1lPXG8iIFSuVYGF0z0wLorj
b/HgsWIdZrpDZ7MTJf442f36x3/97//3fz+n/xN9VQ9VPlNl9F/grx4wgXTtf/9DiH/8F8v69f8+
/vzvf3AMgVIpFUQXdm1aonDxzz+/XxI63vi3/5ebRUVH+sp8D/2urjecfMZ9bufizXc4T5D2I6dN
cJ5S7tbWM6eXJmByP2XMtRLsSX9/N+r3N+MoRG66IjSZTl9fJ6i/vxmmd7M/8tz/lgnsHhvhGf0u
yLR0W2co5mJPkQpx4DqL2VL8D1+ZUL6Ujq1c34Xa73q/v7LjMQOyYmt8Y6+Y7ZtippbFxxynlB/d
EI78FCGAq7+/ptC/f1wX4JwbCA/NHAacotz99xfFNoWUpPB7UwAytreB2/uAIztPFivmsYyeViO3
DUuzaaV4kA65U0D4Uuc8nV2FLGSYpm5ofa3sg49MmyJiNT2bAgo2r/5Ei7rrbErN8DSKPgxOUcHB
5ubvH+KPn8y1tQtSOJDaczycVjr4/TM4fEGLjAb7MisxYE8y0wf0vGHbOjaoLpdNzfvsONHx7696
/VP/6ap1hWMLClZQMblQpPCuV/U/XbXV0maxDP3qCdQjJRamDIqbISNZSIx46dbIwYr5Mo2zxzig
neM/XKby37y66ymPq9Xhb7bz+6v3eGWbtrWrp7Aau0tWuPIpaq82XfiI/+Glrlf8nx/UDaTjYszz
teddL6F/+qCt41oMBLzqqe04WZYYP9aEiZpdn+lp1yg7ePn7F/vnzykcjwsSv2EguS4d+4+fUwLs
qSfiDxdaJ8ktxPo6ZkHHACyXlAcEf+ZGPtvjv7/qv36hvKpEwPeEwyZc2r9/SjQOPijDt0uVsUVf
LZb/I25RsJmaWcvn//i1uExRxgIp4J7+ucZwbdY2Elt4YXTuvrBRhFtCHC25qlGk6f7+Yv/m6/Rc
T6jAER6DVvXHleIRAveRrq/FQNc4P/S67/M1jQMKyCG/xmGdWsk8EfP2768r/vW68XjhwOdXZB3V
7vWN/dN1Iy3Mo47Owwvuq5Ox3CbfNS4s3githYrtFkR9Mi7N98IXb961o2edtR09AyHEiobV1if4
MHKe0/BfHkCWPGs9eP/hJv4379HnwIkK7SM62vYf77GOTTS2wCsus0czySoufGQ58tLeuWzpfUzy
qn77+9fy54LL1a0c1imuM74SlpDfv5WY0/ISxJZ3cbi3MQaSH+gQBfBH+xCcXShSB8+3mN4TP+l2
CQW567+/gX9zobNeCt4H6pbw3T8u9GwQxET6SF38fnKOudeiJJk8xIw79P/hpf58srNGeldLEOss
hjZwGe7vHzZKp7APCuNfANrpjSFXu8N+z5mQcf6+TM3ZsPNbkX91N0KEUDaqCnNAsxSHv3/mf12r
pRZa8mZsPrkt/3jKdZS54OP//5ydSZPUSLaFf5HMNLu0jTmUZAJJJhRsZBRQmudZv/59zttkKMJC
lt2NdS/oag/5cMdzzxmtZ2VwdfhuR0c7l2n6D9P0RPoFVKx9qk47ZmSjlZWvjxu35LCo4+DS2YbL
HXDnoXat0jSfgXzQAVWsUexG6k8HZ06sDzSlPqZgjQ5+Z0twiFM+3P/w68O2cE+4Rk0jpABtcbk8
HsphZqDRnvWYSFaLh2KE9Cmcd0bU9P/eX+v6LdlCqAjVmTrPnlbb5VoITqO70Tj+swqc8aA2rkzo
QusIRLrd5uoYH++vp12dqgBbaQiMDBPJKlRSlwtmIC56R83o8gWKVj4gbhgbp56OJ6XhyLfqg90O
6jlD5gYSqSlA5k7MtnGeELWbPzVQTv5bALY3NrnZGB+sORn+iSy8OJRGNYPnZRnGT25ouR/v/+zF
Ntk2oHYehLBV/tPQ3MVd7JupgzVWyx/0OZ9PkIbVp0LJtB0dufQ5CNW1R3i9nqHqNucCd69L2Xax
ngruCE30pKJF6SJTmw9Mr8Mk6kP2T9cCinHncP8D/5qwNwEDXwhoSXUElF4OJsBdGNUe0EQBiql6
oJncvrqmkh1NU8+3dqiO58iYjX+UwUwQgxvBhJRZmxxn2tc7lSRmb+n6uOLZl1bo/3+PIGzgVkJu
6C7eoJZCqtLpcCoBmsmzEGHP2vg9xKUf/ueX9OHOdThKoh81jY85qBmYhqFH/WKiUuR4BpKnrysb
tEh4/v4gcEiOYWATaa0sXiX9Og3MZMuRBFnab2GFBqlgItbEDbVi9SMakiCJqc7CaIRc42QcrE5R
/0tLPQp3fWbSbrz/i27cEU24rms5qu7I63L5klxVGYj8xxZEgJ0e3FibvkAwNR0pPhh/VI2q0f31
Fi9XbgBOQXNtG7izruqLO5l0aOB01DoeKmij4Q6Gyml41BObDndlAMw/OVVtj0815e0XJDb7euWK
6tI0LK4owSyun/3XCMQWwXvTpcjGNGHzEI7pdG7RqYMdVB2/ulH9RMRvwqUVfpTitb8z2bAhBzZw
ThU1cxv11BN6STCM09wZNwIgFMzAmvNf0MOyFNhDvPFDO/oyGUKcIiMFDpJRZgQ3+/P+Ji4PzSFv
5sBghDTxMdRXLw+tMSE0JHVPzyU/Hckb24LBRkQf8YFiq6FZ8Hx/vYUvsR3HNl2L+WhVpyPuaotn
Hep1KCAEV86O4/Yqk55UoEeajVXAwNsmzSY8+Mq9lP+Xb4/JcUhJ8dsG36mpmr14uTYDChT8ndYz
W7U8Ccre6H5MkBa1ZrO1rWrcQ7hYrFyOhcvmOx1hkQxotm5JOsfF5UQyb8rAfCJK4AiH9mHGiJr1
0U7pmZwqtaynA6xfinIeG61s6doDbtjGHe2flY83rn+Iq8I7ouNQLYfQYXHAuQq+p2bwy0PeRx0+
0GwL2+cMTHmG+7a75h+z02xmezuqfjsjgKkng2ytHacX0UdW86Gl66p+pbxrUSWBSliNvg+GlMwB
0Qvt5lMM0i95rqDl8HcqzTX3V2PCvrnXwO1jeMKuVp9LmFtD0tgKvBysFjDZg41uQ8K0copQi46G
UlPPDfxAqPtk5kjjdIoLRSaikRp5Q5d1PSKOERD7LcNSSvBiDLAzv8YA7NNPxNdwEo7DOHb6BhEJ
uLnv39mrN0KC7lqGAV8NOZ1uyy1+k4PoYPbQRACnZDc5HdLEH+wNLUYocfS5/E1hxVk5NHk5Lm8s
C/JCNP44nJw0PG8WTBrmt9Ejyzx1GNvPEOaWXxBGDVZWuXJpPDGWIbfWeRR42sV3lVC4xIDOMw/A
BlrOVA7PtWmg1mL2BpLPpX5WMogWEQEPmX1CsyQts2YrwilZCTCXlpwfQl5pgZHRKMG45sIojIkB
6SUSAV7gmsOrWaXRIUeb2stR4+thmZc8kFFReqS81com3HgeOqUpm3KBILlYbrUGO19RRhq6IYwX
bu08jz5mcBntB3kLRwY7zmB+BGKRiBCnlGQ+3b9aN06apMbgXhHWm8ZfF/PmpMOs0ecpA00Z5Bqw
VzCh2W8lyqL332AdYJuKmwTHq9qLWKEfik6gRs5Jz4wnQm862o+G40/WIYiH4BtwfhQA7n/ZjUfD
iQq4EomZII9ZXK64CccyzMLQa0xkccy+eWCCEFh9B7rM0tHEuL/crcsMB7OmggLnD9f58s3UajK1
tMRCb7BT3OiY1Ng3H+MxjskBqgekUtISno0pLj8EPi2CyWm1j2pd/br/Q66iAi4zJXLqTsKWZeBl
WNKbIwiCOsg8aFR19NVHMToewzpj8o+JYOm8qdCtMn6MDci9LRmUHu3sgorxZnYsJfidiFEtP/qd
DuUqdC31bCsb2huWsas1N9CNTUEsGXtxNA/l0wwsqf9YaYJxf1eF6KjZZn7nGqciN2tQOMBqIei8
/4FXHhxnalBqJ/QkFDbMReoPUyQi0jrVGAfE+h/JGHts+x6KV8BDCADeX2xZ/8GPspv8scARU1lZ
Jh4gG3InwknAnJca+SGEW+gXc55QZSfOZJ8waoKUFBHO+aCDHaikOlf/UiLJk37gH82/6ABi/K1w
mugR1WytPCDkq/+KiWG1lSt448aTk1F3F7wwmzLg4gZOhcpgbxN58GHOBmBt9GrNQDSv1qw7xWNL
Z+O/+7tzw27a7ArbQgpo6Ms7P9qxTr1dSbxhcvsd2kIWsFgReTFm7FAaevOhMQK0Dssgfr2/8tUl
QBTcgEsVs42DovNy+a1NqqHMVEXcQxupWUZ59CAD/dlFDxlQ78f7i90wkgT4FskXY34G5dXLxQyL
iQCtrJDSM5zx3DJkudWm5H9wQtgp2kfC1G0Sq0U0P6Dy0EdMPXvNnFDSBOUMgFTVFIQ8IVaCTaFD
dWgCDOen2f7+B946R0Iz1Vaxl7JiffmBM+ActzWL2ENRKKWGpxfHFt7hXeiwfNYwucqMlLkN9Hk4
3l/5Ojam7yDtNBcW/6AtHjNAdmPo3CTxWscsxMdQoQa0Rxkl/KIHOp3dEblG9C2K0X//1ZWxlPT3
ZPkM71x+cl2axlQrfuyVaLzsk6FUNhOQ9g/jGNt/RnTokMMICgZbKLiWKz7/6vLKajkVepVuIVU1
Qx7HG6cLfjyInG7WPZtJum3B/+rzrPvwAcZqtpJeXe0vGQ4tSY1eIB/JE71cygLYkVMk0j00nXXG
8BB2EuDON4HdjPsJ/j36vmr2XkPEpspV8UKA/IlbLxetUzD7k2oIL4XA44E0CyorhIE2+dxGx5YG
yMp+XvteXAKJju1QRFNtXMPlgrrIENBJMguXx/wA45EoiMfxf5WNFgESJtMmjzK+vsxhcA8Z92Dc
UT8UI8Q177zN0jVpgtoDnQKu1eJSmXacmH7gm17TVu6xaYF3wk2R78xaGBvguupLzpDaytdfPV65
KH5Kvh+WdBe7HfnwYo6qb3hpE9shCN5uBjEzEK9vXEJ3D5ZDKKmFlYlTDX71vZEdq9OvJNLQCX+w
xZdbb6pajXWPLWiX6MZ/qwUKAlCAFMUTwKwEooygYeDg/dtME8jGRtLJoz53ueasoOOYBT3BHNJh
TKVU8d5XCvejg+LJMZB8b6Bis3jlVt94ta6MJGl3mbrG6S5W1ehyDEFrepOaGSqUVE0Du1PgU5HV
QsC0979RXpWLFEzuK5yQPCGcOe7ncrUsFV2sKLnpmSWWoQ1FvqVzrx2icPppwGjo3V/u1seRBxAu
Enjg0Bc3t2OcLYIByoA1Ysq2rR4hlqcCasmhKFhJOW7dV1lbNXTCZSLlRWBeadUwm3RZvLRDKkI1
OvekQNl9yEVunFtw769tpGk7ypewI97/Su3mZzpYJ3IuEs5lI6OG/wAS2dD1DNjXMweI81wWW+hx
xnpTMVvi790ILNoevQ0VgV0EfE2kIgJ3cql/tYYNUb/P2P6GfzaGKBOuvUk9zDnEE69ALHx9BRNw
6xIIyBSwbtRYMeOXl8BvfT+oIyaCZwckYg8CFLoMkZ3ymJRmChNlZX+uAh0unYRPcOFIm1yxyGFm
kPhlNQUwjGdt+xtRx/rIVGr2dP8Ubh2CY6uaY4NV5CYsrrbZOmOlqrXptUXVfkFlKXtoWyieomY2
V2zj9VJULzSDIiUhPAHO4oOQJ7AUqCkEAWqvbv2w1fddZUL4HPXGiiGU1/bywcpCicrosaPZ18CX
JLCampFAAX7fAXMVwIUs9Kj9Ckq8P/hE4Hvg9P5uMkqGZFSYWe5v6rWjZ3lBgxzsEdDkvzf/TUxh
wLgE8UTuelPozB/S0nxMSthuKbH5yNGDPdRDaATur3n9klkTeJHgjhIZO4uwEUZGRAEnSVpBqe5Z
nUe4zMRgINIo8ierQGu5GXqmsAvl1/2Fr++pjJ24ObIjKcFGl++icYayqoAEeXac2eZjaTawpMOZ
XCVf7y906/7IbF4mVZQRlniKXrH6ajKwFyEkER763eWHyA5fa5Wtvb/SrevDNpqyassBLvPMJGzV
aNIDxyvDWgHGZrdIUkZ1/KANA7xxSV71n5NUZN+HTo3/WPjGz/d/wK09lUEEBRpbJwlYeABy11JR
ssn2oI+aP/pwBKJmRL7/fhtDvkZ46PBS6NYsEUd9LExFQJzgWWEc99CbtpVzTCgvvtvKsA7+E0we
RWeaJJd3hPLt7MylQN0SrOkPYc75A/NENTmc+vv+zt14BgS7jq2D/pP/kpfozdMTZmgConYtbywn
Ze+rWnagxj1u+75CYRsAGjE20ssWrdKVM7u1MqEfJscWBocn//7NyvR5JEYcm8PcePYd3qR45+Yt
ox74U3hrY5Ed4fbrdgDL1ppPN14GtUnaXzQkQWAsX0YR9QyVhp3wQjdnFkuhuzW1abLrBic63t/f
ay9IuOUy6YmxUSmoLPxFGCv93+FLjwFi2lj+FA2nzKSoQp0YwhUFucD7C96wpXyWQ4MIv8u/l9uq
wExVljHmRQsgVO6tc2e5EJxEBjKKQ1HvBNwf95e89Y0CI6NxVblFlnF5kuQNQwU5m+G5PUTbASja
B1NngEEVhQnRTOKumJtbxwfOgTKlTQ4KhuZyPWixZ3UyKsMzTB2IAb8IJrIZVZLBeb+tpitLsmtQ
kboua0TtNFal2hveXFjuN60P+51jjcXKa7/1EuD7sCgKYVLEssemNxpMgFCweGUFhXLlZspXBAHy
XdAXINytRm+20DH+iIT/TtwmhoU6hCEcB7CfCdxvEaPBYZ+g0kegrgH+zTfMwtpfm8L9pmsArc2R
4YhapmXvvi464SCcmTJJMGxpzN8+/KIVYdkn1EApWB3bIAl2plv4Lx3MJLuKAc1oJTK8cT91KBGp
3LscJOCjywWhKGCKeyDJ7NvGROQ66s96rvtn1IlotVvN6/3vu0JfyF2F7ZWEEjZgIH+L96DG9WRF
bmd4MPu0WyuI4bkBb7iLhoHZhJHYYNNHBqwbvSlIFfr6sZCTPgO9X/gdwmZY2fAb7lmnwECTCOfF
81yc8oja4lTYg+Gha9vQNXcQeN+ASWFO1UYc8lQPbnloGGY4VcCxnh07Tg/3t+TGiyXnlEgUyHNA
1ckTenPkpj87ftTVOno4g3+M6KZ7Y1U3+7AqgpWPvWH/DA30Ki1HB+CLvnCdcAgasJR2uhdnjvrA
pAm0qF1nfy3iOfoziXh6bI1eXbHyN3YY5DgAADICaXUXRrd1LdGL0TK9XIXNF1pxt5sRh4DIZZNW
yMpuengFn4IW7pstBO3iQZhD2K18uXw3iyAefwqOx6IfxlteHDP8kzHMfSRAE5KL36Nm8D/PfajP
739N4GYsyq2yTQ/TzOVZFukADV+hGZ7mC/ouHaSmRdnojOczlmfkdHrff3dcrC9IFU4TU3W5HjLF
AwqydL9qRct+j4ppe4jIK08F8wcrvvPGNZWNfl1m94SSS2QoFH6BUpup6alUbrcwvo6oV7aQKAd6
CIH5/e+6YZUIPoDgyBQEBL08zjdvwk3iuTdKvGYGWv3F7cnqNgwBIrVkIOSA1qvr+CtL3vg+Lic5
Fo8Qn7a8pozFxLgzR/cY4FI/1IVVUuxroPCz4Ti9/3U3XgSlTIvq9P+3Hha3pIlQdvNjH60nTWJ0
LOg3hk2ANPiO8TnmvI1+/K4Yg30YIDYgxZys5/s/4IYdYFDOodnGawCCuTDCU5SKPPJL5ivDYVaY
kTck9A3mG7g39FGDpAjkTrJlOsupVl7IjZIu1pY5J5DXJEVktJdHyyBz1VRFmBIGWWJiVtCHbU61
kWCaEdBGwUtxIOmLwuRp0LV42zvoeTtz6PwxW2Hv7+/DDatAK5UUF6gzF/vv+Mmba5aMikpWrSYP
s5Jof7gZ2bZMY+v9wfzbVZaV1B46og6K/OTBUmN/p7ujifYH1NCtkxVfheU+z1FZe12Ur4G5bx0z
jkXwkuhwMQtyudVmDpDTZXL9YWAuzHyYargcXtzA0r7QtEx/tKMKF6DQUjGuBG033pJs/lAuIZGH
cGvhZ+JW0W3YKeMHeCDqk5M3+jGONYQrgmjNf/9tJC0su+P8jXQdwYzQMoBpB/7OQO7iQdSpiaIK
qFake6IsQ+SiK7u2PCPh1/mHAK1IxH3HHKz3qaqYOp7Rj2asaMWdX5sucJN0f2TNXsdMLtw5QU8y
+1OWPcTE/RU6ofUUbVVivs9TaQ0fuzZfG/W53m0J3cZYMq0h8ewLc8JoVGCpSowubThmxzxVo31l
Zc1O6OZarHJ9owzLpTwjh7HAUbuLg0WntUVqiNm22K6an6EW5dB58kSh9clbBs9DPdupkwt14v2H
euMTJZAQDw6eh/GZhdHo7bKLEZP1vRFWuhpPWmePXRTmxbZMElr291e7zjmo1NAO5u5qTNcuVzMY
XEV7BHQt7LbOUwof2t4vOwRjUPqGQnfqunarlxKsTrnb/3V/8ev7QztPTiTwvYLqwsI2F4x3iAER
Ss+KMip8aTdtaqvsGbS33U0aRNVKCHFtA2V2Q6efEiPe4Gq80cjgsEOZx2v9iiKqlerHARTL/v5X
XR8grtWmMCzjQCaYFq9iEDo8vgiZexNB9aeiceYnhUFyL21zdy2lubUWbk2lbEOpm8j+0uyJSKQl
eKfJg2hIAjsyuKihAGdYOVkrzt5YisRJQuZ5TGC9FvFXjJx9O0Aq7k2diH4iuJV+ymMl3SnzHK9c
yttLQalHJxDc6dLOIctRqjBe9cxhFOMnaEXyk16Y+R5u8TX8840ryJyEhJwQxMqm5+UGOk2PYJ+b
DV4P5dfRqaHQzqIBzEcBS+A8tN3Kp/0dhbi04RZtcwnIETTtoX68XJBxYjUcbL/3EBXMUNx0rOg8
haP/pTAr67ta+9oxCKc+3tQZpRM7wI/tykwfTnqK4gymvESPFuXd+3f22thZGBwyF8BI1OCWlbCs
RiBOj5G9gvAAag19Cvai8xMvhFAGNo7xCEHoOye+KDowQAh6mUKxNOfLgL7LzCFPYef0DFh8/1FA
NH8dqxD6TCghDlqDYt39b7xxq2RoAICAWS8bs7PYeXeEXyeLOq+BLNrLIUU+U+OfT0I02vF/WIqB
GIAL5Np06S6XirRu7MNUaz3IulLS7cA/G0pgHkISs5X22q2vwsyYsowia4uL+4QMdwf7Vdx6Yx81
nxxFc48EvNoLhQ5nZQNvXBJBIZrCCTmRsJZNzwimjVKtROup1QjtvFK7p0EgqyrCeHisqwnCqrl4
f0pNwY3TIoYG5ULGebmVgdvUjsjU2iuGGbjJDs4THyhainZjhkZ1COMyKmhjeKR1DyFW4Rqp/xt2
lrJZafnesBTEXvhlDVAilYlFPNB1KVrHdQEGHJbf6XOL5kF4zusKRjqSHAUi1M700+27L5JjYJgk
qIl1l+5ZNBOFhtlsPGFk43FCe+sQwQRzMhXYk+4vdev75BaThrpEl+7CbSHNNSaIRxGdS9YdX3V/
53Pk78HdTfAYKP3h/nLXgYdF1wvvSFOKDvoSTat3PWljaNWey8uHkp8x9wnRjFOZF58RGYpOjdTr
guOnWXmbN7+TMIAEmCLCFfACxsJ8UlDo9cbGil6g90j/GWwr2EHBILkVy3p//0NvZIFUqOWrIfIF
ErB0MTFhRlm1Ze9ZTGEBQIsT1MpTJMW209DCNdPUyJQEU+TAL5nNIwlTFvyb1EryY9SS5nz/11yb
C94So0Wy3gpSbWkuwglWczhpZupu1RDsUGKbn9w+qaaj2mjF2p26PmT5cmFxkOO18m5dPt4+rOPJ
TCvV06oCPbM4gQx+h1yd8TpBJP7i2vBuIz0VJ7u6S8oVxOO1uaIt8LebjV3E3y4eLFAjbYJfSfXo
kVRb0cTlD22ooz9FrkAt40q9YKuNnZ/v3mCg6ATUlFaYp1riLGMIW01rQJo30GCWM+PW+ZhnerNz
giZbuck3zpICJ8AlSlVEgEsIkdNYVWhaFKeGIjF+5GKczjCnwECowsB3/6vkXl1GLcyryxktk/q5
ymFeHmSAj5TE+pMXgJg+0Fa14G/OrVMK+u+E8C3AgEYBAxOXI1QTZb7yhm58qQD+znHiC8gWFk7A
gZM3k5OlHiFTcWxIRTYD4iQbqOXWArQbS4EeohsCQIoxvGVTqVEVg9gzqbwSMPxec6f0S4ZGEjKo
dbRiAm9cUIpC9AUpTpEyLPtlNeUf5KFHvgp6VOD9o9J4YN4zJOyhiv6WlTzkh5rnUrzbldFvhVpB
I79kuN2Re/CmFgQ+NprCEAVIA40Q4EuBmATBtZjnXQth3q/SrYf0ncO2YJ3By9iGSUgvB6kWa7YI
E6rIYude5g5ldpwr1c0OVZhA7ZjZHUooBVXfFWN3a4PBZ8mmq+R3WGI4qQuWPUPdmTcnaKb6lfUz
gjN643TMA+p2+TtX3DUIxLV34TNhkwD+ID3pspOmjVKCyPUzr66M5tGem/LQjnrGEFaVHQelWeMQ
WK4H3FhW9eRUFUU9ZxmVaB2cuvbomOdJS4sAinoDKUtEbsOge4pbNe3yjWxRqSs3aGkP5LK0FmTb
XBIGLXNctSjykHlp44zYVdOfygm22m1m1DaM2B3csXmgMQiXWc4upIG/H5xx2N+3SFdulcsP2SMF
KLAmmIQlKriukOKds0A/IyDUUsytxnx4qS3wSwd3jir104hsp33wFdf3DyXcIehnpWUSPA4lNfZ9
CEN9tBKLXxXo+E0UbAwJn2UWinHJy4cVBnYAiLWczmlZWZsiCOqHkc7q1mJsBihFiNoNE65bB10p
anhJcCzRWXtvSit/BK5WhnBMKoFRufwRGh5eiZgmOQ/AdPbCYUEUxUdPiPaXiqLxSoi69PFyOQrr
pB5ynp4w9XK50JwQOcr0/hzaw1h/SjI3ZTopnJADPzRck1hsYLBNUG9G+i2aaHkijbByHeUnvXVP
/AZgY5QmeOQqyL+Fe4K2PkJJw+zP6OTp/9nzlH5N6zB9qpuwX/ncZQ2JpShAcvNAOVDgXM6kzsj9
qc1gdTDl5QLFiarZ2yRgK67h+llTaqF/KOMIDNgyZnQzK6cTP/Tnvi+nxzplrBe+CqRp0lHdOFDc
be6/phuHKLlXcLIyFafueXmIbsx8Zq7N3dng9IaXPimIx7vMmMYMycPMTj1G3HQfmUTUizdB2prq
SudgaatpyRMtEcow2AwYTl1cI7tMBNTjQXPmksUIFcRmPqUHxusYJkkqAf1VrkQdOpSZgZD3GrPS
1cCZXJ5Px0VRniHQkRv0xiV2udsLlNnnM2pcge6e+prEPtk4iEClBzi1a+fBofenvuYmfHmU0522
dIdtPau9871DbkV7GmbHMY6prUfKdwWWvfJg9HCg7xUV+oJjw4BZUG+DkXLBr9Cv4/ST1sUCgY5C
DkL9cFzkmJ8b9Msh04xCqDjfe8KgSnATGv0ZnskyhDIjNwLvG9D7iqqXPOzQg25RtmmUlGmKvs8f
OqG3B0OLlJUo9frBGOBxJRwPCyGz+MudTQyUq0d78s+qCpI0JvfahvaUfX3357EKnWGTpI7bszi/
GungQjc7/4xwnR5vgqaThFFmP1A17KzSOTo24PC9GBPdBEuaBV/euz6AEuY3CDPAzaKBcvmVoSjy
kREr9zwLn9lQLFW96Xp6TnOY+D/RCAx2SZB2LoRddrs2n35tLaC1IZ2hdMcoIeHk5eLQ8pXQ28zu
eew1RIJUK/sQV072qddgfawcVr3/sTfWoxADKZ+c+2F6Qf79m8fiwnTbh/Eozk1SIWxcGEaP4mnN
cFlTKiQATVCtRI83PCukOQQcpCES07B0arbtE4BXuTgHcytHQZA8nwvSD3WiRy4q34DCsgoLGhmA
aaKI4HmKmFYdtDB7TBo3zVee060tAFtOgZrXKbmVLregTuEDoEnPFqBD4SnB+AJleLX3ezV5zEol
Wol2bixHh8RmcAxgqxw5uFxuyGPRIgFlnYMxhhanZTCkCCZ7rwXauJlUugv3T/g6vgPoRtGC9F2X
1cWFPxhN9hJpmsDrCvQMNnOpo0nKGLz20y78/EPVWzZCX5PZv0IDjzSRi2ZJfrr/G649At6A9RlY
hOXiynBkNo1k32jAZ41aceoaJNuTKExRaqBIkgfQHKaYu3e2c6mh0s6F/ZH/lummtGZvrnZGk4si
wRB4UOq5u4ye6dEtRH5gsH+N3eI6aGEpmZ7I/IQe2OJMDZW6M8IxgYeiuKIfYKIMir2lMqe579PG
fS/YlS+jbikTeBhHZB/n8su0MikRNNIRaBZKc0bwUtnkmZ18R9t4rTBx67UCCqK8RL2LG2stXkfp
G4iIah26bZY1H4wEFc/cRq+s1OAQr4fB3MYj9KhwyiFqziQSMrxueLh/fW5sLx6HtJoEQcJgF9/r
p0qglr3rntuuKw7DYH12pjn+4INAeb8tIGIgeMHws7vLkk+UutZsQWNz7tmPo5PlarmpDQQStnmf
1ts0yKJ3kk5ideDtwalS/SWJJ9u8PMxoNiHoHxS400ZNfwTxYDGZr1UnJsraFV6JG4cpC3iUmeiB
y8e4uKd6MGRagJjCeS4b6gRV1ah//LLS/rH7BH2Uirlpz5zaEaHnqVMfZ1OJvyEHaK6YpGsT+HeE
jEsMNIv0RpqsNy+zLObWYGy5Oo+l4lCobeHNqpPk0Snq+qyR4R/v35+/LK+XSQUja4QsJFK0ismy
LxcsWpQO0TEpzy7yNVCW2GmmFB7E5MJ+mdGk4IMNP4OlXHLTHFvXrJTnEVWU6oM1qEn1n18pk+XZ
0aTYzwMKqQjY1E1m/BRxZwfI8wxGGG1Nv4uy86hPZXdwtSGHpTmqETPaxLqOmCfqg6j7bkbauWq0
mYLANb6FrkDB56jVVRMeLDPpweszS6F/V5GN+wXHFjqLDlzhYp8OcZB8cvIi6zaRX+fK/v4WXVto
aIy5FbgKBi4ILy93KDcKnY3g90dN6R/dcX6mYzqeaIxkh2YCz6uO/rgSe1w/a0J1yeFHzVN2oRZr
KoqJ2rWdwOWKmuMuqtFwVnPLRuOKIuR7Pw+4FGEVgxdkejS/F58XT1keKll6HqtJ/2oiYRHs2sRp
xq0v9G48lv0IRnmusacrK1+nY/T0GdihU8nbBr96uXLmBlldo5xxtmEAGplZD1TQJ0qAigvFkOTg
mBHikVWPgOuMjVuxnNfHSgbIqAKFHQpnVEEvV2fqq6pxW+PZ6jMDem5mCakkjPueys5jnjrz51wO
Yt/f7Bvn6tKSoLNG8ZWJ0YXL6IBK03NHjFroY1id+pyxwZOqFyEM2c37fSEUa8KAfVN2vel3XX5h
FCABMWlNf1Yr1drbDaLhBDjuZo6NtTrV1Wb+BYXpcAMI0gKaXZdLCZibp7EI23MJ1hI5zbTaI/Y3
PI2Bqnl5nCZIqiZrmNKrzZTYE2o/dLdAidHWXyxKXmkORdScWz+A+55ymPUkqskt4U8rg9f7Jyev
w4WdhGGJiBy0EoBSjm/xhdEUo7uJOsu5awZ3P9LfesqG0t0EUJTtJyYXd1NC9Oh0uVTqrswV73vt
n2TiJZEUsmSPesDCPyURsCg0j6pzYTCwDi2+ezTzIYV1eq7Dj7Aap9uJvpPJL0BVfIcgcaWjLfJu
cDvBOfg/qvn0D7jJS86axC2QUXa0+pzNBiwUbWchf4Aa+CaF0vbl/p5fOUO5lmQPMegMU3NbWMHO
0uHYhIn3bE0GSNYc5cx4k7cwmR6wKNbBDCtfW3mht9YEU06kQ1MN8umlWTBh2KhtvzpXjVWGpzLT
wvHVrhVUrQvKQs+Csfn3Nn7knpq0KrFEslW8ZE31RToqSWdVFPa64o/NDNXWngP7derg+Li/pdcF
ZdYiuOAiE1sReS/2tIwj37ayrj4rnHDc0Z0t8zTYpnXbULJV/Ek7ERC42d4pS/eVQL209mES6c2z
goqpH28aoyraFVt8Y9MJLIFcgXqXVdbFj4JVpG2Rts7OMeJu34Ak9j/I70NlA2yvP1KXCpr3HzNF
bBJNyUsk3/Wl7Sjz2RJKYWTnLs2qhu70qEW7EIW2+YdvJuZXo0U6ciXG1OUbvbQhTLtQfmRowuBK
L5MTNRmMyKJMdp4BdmRiM/NwonJroVo4QWIiy2R6mJZT6BkGekWfbTuPh0OFSpv1NFU6ZDatNQ3F
Lw2lHWNbWlob/FVbjFH46WyqIG4UqG63H0LXhXMOHbDB2oQlsmUvqhjH+lTNdtke79+oG2cnCXGJ
IRwb0NGyQxEWRiPysUpB5RbRKVcs/ZQo9bjXS+u1dMJ4pfsgU9PFHlIuJmWVXN8klAs7WGZZoZVR
3JxV+nteMrbNQy6mtTriX0rUxTKM9wGewKXhqZe19jp0Ydiaq+GM9EovzmS4OVQsKhIjh8oRNLl9
BSy/vRsVlBJeKvhSNS8gVoNO2kjz5HsyIzfyCaXowf9KecYNP8YmGnDTznJzQ98jKBig95cQKUvd
1rFEmA3xTPtsDSM2nXlQB2b4qUqNvRUlfnsEZR8pJ0ZGqbjldV4xCQjkQD9FpdlriEGXwtokczqJ
z9DaqjDk+Kk7/2gLlGpRwkTa699c0dRwn/m6WT6FrhZF+xTCjmEbNSgD7VKnmsevqWlC+RLpev8f
GhTZ9DTnWts9pFOoGNDUGuGsEZ+Hea54tVtBN7TRdGg1kg24Dst9gvLQd6hHTkgR3b9k166exgex
ouReZmB6CegAy8JvIAk4t5Dpjqem1EeUuoMwSreMzDR/7q92FZgCEgZyQCwMOxzXYBFYMEEeTC5N
6/Nop6IKd3CKm9Un9OqFOObTGCV/2iqIO23nIFwm9tGIwMrz/Z9w44OBZTPwyaQylYWlfVKGOgWO
PFXUFsb8m8FIxbca4RmkT5FX+R+Wki+Jjg+THEuP5+aZmOwor88ttNDat5mBieG7khCh/jfC02V+
vr/cdajI1jKbSEnxL7/gooY9dFVcAgSwz0jCNY9ZjSIcE67nVKu7R4RX0w3oQWvF8t5YUxaOSeux
uwxzLYyGGYNRRZkKadh6yrud3rV6vbUVM3vtg0bZQk7TfQldpG/uf+rVIcrRMbAPciQH6ZhlMk9Y
Y9M4FjZAttx8FIheexHdakQt2zW/fmWF/y4FjyCDtXI2b3Fl6zj0Gwg07FMTKtVPs3Hneo/WZvJJ
hwzlnBlzv/Iiby6I0ZdE7xTjlzBJowgb6vSKfbLN+V8ftuvHAcmunebMvzNdjV7v7+R1+AuFIAaf
iRDOECiAdAtv6iKo08xoTArzVKhK8lnrLPW72RFM7OMkt0Pok/MCseR4aP2zrohW26g+pFE79Gf1
/f2fcpUIGLR3KLUBD2UIB1d++UtUx28CpxH6aehR2/2jTOHUiH3mOEPcfihHKw4kH1mqPs0xIJet
XQH6O8SJkQ3f7v+Q69vlkjTDqiF7XYK5n8sf4nYNDcwIzdVhboJNYITqUbea/NiDpTm/eynSR6nc
w3VWQcdeLoX+LVr2JXKgqN46BWWbMDXsL3od2OM3wjTHfbm/3pUBhkVJUv+A0KT/wh27XC+mZzyN
qtId7dge9k1mh/9OLYpSlH7qY2iWjGs7bfBgmmW0u7/ydYuUJ4SeAFALmES0q5ZHms9ODcVNewxF
g3gbpCLPEZK/D4rhl3u2qNwx4wrDjyZagM6agDKxmD80jRqd7a5ATc6EPxRgQraDnw4yr6wszinM
ziRmboXkad9Zn61y+D/Kzmw5biRJ16/SVvfowb6MTfcFkHsyKYradQNTlSTs+46nP19QdaaVSBox
7IvqkrHEAAIRHh7u/xIc5QGnw9Sv1Xtdia2VgHezO8VbYG8FARy2O63Q6wmMgKsEOqaHe+bJPIdV
VR3TQo69GBuIHbZma6qxN4B/EiAwIYiqchcHmrAMdSQDZj6UMaAuXQ/LHWruIS10ze9S5CbnuVKD
dyNKo92ptvwkeNOBtE/JFIDz3NnYdMjvnTG0pT3mmpTaXAkxJX3tZveUiV7ldDwj4QMpBa5ZQI0X
MVJCI9hox67eN3g0nJRmUt26Dmu3qaLCCwcp+tPMVG0rz4N2GQufSyY6D5u2ivG3LeN4r3SyvVH0
AEeqMIzfYsOt7xrDqDbNXCRH1PyTOzwIsQJFK/mD05bqzqkjw0sJjscybEzXwFx1B2REOmAaPK2s
3Ju4JN6O49sGs4Tg2lKGDKE/BIQKqd5ngZVvoFeld0+u4UVZqxs/6drLiGbURm679o5mWPjaECGG
p9yE+I5owC8PoKRWkCUew2afFROQ0yqy92FdzV5vamv3qNvoALiUroBGysJVYEk4VeD4jaWpxccq
k5263yhJbPm7wajHeKfNhV/c26oZa1/9IMznb3NN+U9emeybhAIWErtLo/dDIgNGa7G/jGSQ0zrn
EZJ0PIdB0Xi4hzYXY8iqU2Oy0aV2ng8vx6ZnB+WFIXWJgL8UFx8QcK1tM0iOTq22feTVLUrjKIub
hXWQ8RiZ/0pUNYsTL0/0ullTGr85bhACYnWJ9gioX3LF61eehrpUC0X2D9KAFlhnWOC7eyvZUmdK
Vmb3digqifTwKOKYBJSlREjIZcaMssk5FI2ZHighqm9R0LC8GTveldP8JlByyFD45qIn6vvUoq/f
KphwQZYt3zmMSRTs5AyROLtXzTN8gI91oiavbe8wHLVmemgkR6Ifej1cMhaYLeHDe0ghym9l1NS9
FDG1gxRilSWVCBS/vGS0xVTSQwdRQMb71L7gfrLItqljyr6uDdKdDkwkAx1aVMNdhuFMsgu73q4o
H2YWgryU04LarS25zD/j+TvI+wSXSPNsD7qMuiz+JAjNwliUd+TR3fyl5FL6kyslVq3xbIBZnrm+
xlvdTMxpbwANmJsNxlPJ3TgksrlTxjIJXQfl/8rz23GccL2a/VG6d2AvP6BKoneHeIKv6CHETcdD
90E2HKy4NMbNXFZ+sI9a38q4gmfKrK0hPRYBBYYt+A5heSCQO+K6f/1VegPreSo/wZ2cav6+ruuP
fWuY7zV/tDxL78xN3FvgeaZ+re612NEMzAWT/A1aKpmGri8GVrjFPtWVkSoLENKQlW9wbKRtlbTq
UQn14SDEPHYvL4lnxkSQkxitiYWPeMv1y2KYHJXGbFd3Y2CbhyBCryDvSvtcx/qEyHiQbIDfrdGM
n7Li385eJMARWmVIAdhEvHJ5gQ96jnejNuYzBRxd3va9PavY8rRpQQ9NmcLvRe0Pn6tE0jBVLppU
92z0yB8DLI4RcIjh2XtVZTaNO6EXeq9XVV7v/Cy0rEtQBvZHY67V4FMRZ1LaEokB8yHvnYYaNuVZ
OFXYuTEVpesE2Cvfo5PVxpt+ai37vVwpdr6p5KIt32p2OSsf66HoszsL27CEkoo/JYWXp2CoM0Rx
nY6VKATjA+QBa1wrMHYYQJ0+UtlDr8OTK7MEomOVzlhtlKDJ602H39C5aeCu7ThHkk99iUydS998
OCJDP8vbiGPzzQiV7nuCud0PB4Ki7TZYYr8u0vEF6M08ybjRciPULY6swgkHZ0bS+pw5So3OmPJt
mvzoXoedc5iiWFvJQG+WGcORFJIMoETElXQxXA0Ozh+BNCIYacTnxu91mrP4gvuUrXZzZ3zPneCV
XEvxisAx2Epg3gENLJX5HPpBzQjX9lx29fRolHPxuVW7+mxq9GsdIdb38la6Ca5oAAqjBHDi+Ldw
G7veSgbCo1FAanhfhca0R1gtvpvnsNgDep73rxyK855AgbkhpjiCDXM91Jz4VQ452L+ruG+/k+tx
crEvar+k47hG2HjSJ/p9rwJn4auhJvIk8APY7nqsJLMrhatlcyZWFtzBNL3NToY6SF81KdZLF4gn
OPgh1pxH8FVD50mI8Tj7Gk/WRxvjX8Hewwfl0NpUsmFAIfpRTZ3yqZ1aZQ2XvTi/RVwRKksEb4GH
JDm5ftY5KChsV712rgp9+pJDzfmLxEJ7nNT8mxTX5UqtTLz671ND/QgqCYmuAcmN2vAieOZJY2ZD
rs9n4Dj9ecCn+DK0ZrUSom9fSlxT2DXCyxImkNhbvxU7iq7EpzIphzPQigRrhkmO7pXSaB/GaMIM
nCNlZSE/OyCJCU1iikecR9cDxlMPOmRW+7M+zBMKIqXieH1iG3sEc4NdXhfmmr7vbXhgJiHNcREj
RAB1uR5xnPK5kHJyZyusZNkrNZTOI1+LMm/M2umNHGA61E9OsjKzNzsWm2ORQBOURJt6GZUkBal6
KGrKuTHmfiMlpulypfrZzs6aKvQzI9EOEVuVFjwkucUmaqFdJnnatWfDR/rInXpIOIbOHdFVzLBe
iQ5PUInFuhTRj3YlH5GW+GI6ZQhWZpsG7dmPJX/TqZzvnlSDTvvcaVZbuyoel61rD1P4pW/1vnBb
p9MdRFlVX3NFpqC8D2iE9Yeqa/tqo3dGgmmHKn3iHHSKbdYa3Wl2WmzLTCUKEFSra0W/s7BOp2VF
QyDeWlnf/annppx4SPAUbxFAVZOdrE9TiRJyV9MxsZpxbT/ezjIsfu4k+DIC6Ifhc72M4PCNhlLV
8tnAu22fISTq9pbf39O7GFZS6ds9QjCjQo5+D5oNCMJcD1U3vWJMVP/PhdX/zCsu+/7ACSbI9bFr
lHLx1ysjPpd5ECJoGAndGULb9Xg+sL7BDAc0JVNV/zniPbTtW7Uad5MVTGtSr4vigVg7HGDCNhQA
JkFuEXGsSfOjunD0s4HS86bMdVQD2PZnowgsNPj7Kd7h7VmDNVbTea+V4Zpoye3sUrKg4/ykusEh
Jz70byEvoytdTJj2nvXAHk911+ml5yTq/N02a+ONnteRv/I9b5cO5waNFcCiKBfCh7ge0UmyOMXe
3Tz7VTdvQ8xwjkE32NtgjOaVqHMb7PCrQt5WJe+2ZJR7r4cKjN7WA4XblOYnylZGM/TQ6SOnYons
hYwZzldbwpL25fXz5I/3e0wQxzh1VEiBbA7SBzHlv01pXBd+YDt+eSZjTmMQjNaQeT06z/O21qS5
vEPxzfoMQ8yXQf/61bwv5UDVPaS+s2ITTXqZuPVc2Np9HA7WrpRh47uU8yx1F1d5JO9TX6377ctP
vVwH4qGhlmFXChZCwD+vH1rNUCAwJxhlEflh/DbvElvZNNDH/izDsCwfhmAwXtk7EZauFATh93Ep
F/jzRRCZ7dHoe3OqzlHSp3+S89jZRqrb8uLEcdfsHL+fvr72LTmDBACDWjpsjiWYyIIDm06j35zr
viouajPLB4rg9ac4kDsEHLU1+YzlBZc3BPZBzEIqFyT/UjGa79mrRYbfZgDOPeAGrkTtJrC1zD8W
NU5YrolC6AdzLiVvULv506vfFoAhKgSoNFLyWIrB2EZOdWpQqnM6jKa+7fXSsD2nK53wMg6FvI1T
gwd59ZiC4QTsjVYNtZRFQBOm15lvGViJTWnxMRrVCk3u1pZdQ2myt5EtNY8vD7gMJ5yRogcjSrAk
xDfX6kY3ORZVaToLSuwhpfu+qx2glF3arN0FbvcIFwHgUEQSagY3uL7Sd9QGrZDxPJSKtq10vfCK
yZH3QR78NVOVXLnJPfdmpDCMBshO0H6vt6TAdwwa3PRzjuhl6NVQ4rvNEOrtV6OMXiu4iSu6SDcE
EFt02HDivB6td6ZItwFe79NxHraWmn0aYJZteiT17pK+01famE/qbb9HScaD00SCQ99U0G4WmZNN
ujAAOa32hTKE0Ii51WT3bWc7rQv6KoVGpUblfixxlHSDPNeeYGhBBLC5NX92oYz2OioU4LSGZiwe
bCWxP1VS3aiuj+jpO7lxpNzLM2mk3wyr0fawi063QYy8JzhpqdsGOXxxCkx1HnpTgKaeF1pl9uHl
xbk83p9eUlTKBXgC9t8iwpHS4dnaV/V+6KT6PmjiEPiyXO1ogOX0hLDdGU0qu0qup3vL8aeVo/Z6
eNRkhC4kitmU1mjAENivv2mupK1q03/aTaOZHHw1U0+TNMRbjVpLuxkkqUSDLcrBVhjllyCR11TC
F6C3Xw8AaASyBqEe+uNiCVtG5QQJeL+d1mCnmquQlWNllh9DEL8bbJDny6jaxptWzfpjrTTBtgLl
uYlNqVw5lK8D8a8HwXyHOpig0PE01zORVWEnObMtYxXugwGgYIV0ZIBwblc13cmHKP1QdVawg9Wh
719eA+JX/2ehEypEcZP0Q/BshYbaYg5m3LcBWoTqPrHM4H3iz/5dQ/6+8qmvg8XTKDQCOdyo21P8
WVYX06iY5U6ftb2tcynHqFJ5VCa13jixv1anuA6Dfw9FA56knD4xV63rufQBUhVWqGv7yOrUN5HU
cnjVyvjFD0Z7N8/+WkJ182pU7LlooHZFcw2NrcUE2lLfOjUFqH2U9xBgZOgu+I9Ku4GSgffyt1pE
Jd4NlU8OS9IDvhYM+8WOMQJOcQwC1X1ttO3D3HX+RpFs24VhquzlNv6eZGF55H48fsD3cHYDI7Qv
sh0l780coyWyu2bPOgQYoRX2ZiLdOk0mdueqFUf3UZhJj7OZgFwaUHGuYRfu+8DOYD8Lb0lkDLa5
2VVvX36nRYv473cSyhgEInEpXryTYjQTNeZO3VfopL7jdI6RCLDmg5ZoNdVnwNOynvcHta8lL0xn
65DmZk0PVqq3tjahZWAjqvryM90sIaZZgBfpaIk7wHKa5TJUtJ720t7WEuMNwstv26mZDnWOomtR
zD9fHm25+cVHJT/gUKMiyiQsNn9hziOdU03bw8Zx3icO+mWsAQrVciPvy1lX3ArS2Je4JDS+emT6
TiSACNFRA15ek5OQ/Aw+ibYv2ZqnUAErE2uh71pWOb2TtUg6h82sHn2pWWtA3b4zXAcKIVAciXd0
O643qWb4NTXSKTiklIk3Stv1Oy3Gwa/QUy6Wdl1s0zTDrrfT1jSZb78tuTWvK1S0DS4Vi9nuSyOv
AbYlh9mB1lQWVrEtDC28JDb5GZpcazShxXh00oRtgshbuEYQ/RbjpaOO2ExQQgzSSmjzuyGRyMky
Lna2g97xOKNySmW1P7z8aW+HpaAFcY1znUUFCfB6gmsrQlTZrJVD5msS5o8YdeGZ/l2vhnEXzcEa
7GtxlPOWotJt81EN+KpUC6+Hg+PQBTqK0gdcyOpN41jdNil67ZOWR+FXQ3LaQzLa5oaZlt2Mr72S
1i+W09PwSMXZv3zK+Zfr4U28oboJjYZDynl+6gApum0kDfuqjN9EWStv0yj5AntR2708y9c3eKo9
FAnAtpCZcgIQnRfjBrkcOU2gK4e08qNPNq6Qnp4MwQOSZ+p+1sju6PpmK7nps4NSGgVzJVx+ltFJ
jRDCs51MPYy1oe2kzLRRYiBg6k0I+Z6L3KZqlTWD0Wc+MIozbBfup5AgbjSwgPqac6arhxBU2R5X
Qt+NFaXaazFyFCbXKs/xu+bgF4WxgZij/nx5om+XM4V1ReNqDCUMharFITEg9apGs2Uc0H4et2ln
ZJ5qDfHeDo3YneXwdVaB4sPykNAGSfypHt6g16dI1ZKhSsxDTOfCMwvbvg/BcMDyrNCbXDnWn3s5
xIs41fEKFBfx69WL7EUuzX1nHhLW8AE75/peHQRoctCHjxkbZyXlWxAOfr0dzD64FUReCt6L3VoV
84gUSmQdZkgFbhVr8105DNk7tfBFTVjR9nVo5ns11TF2Ayu5nzgD3Zg7677P2vku9tX+sYkxVeeO
UDxoZZ49tBYUkVJRQg8oUAYKRSYlGvxgyF6XSopPw82MKxn/DzZjiW+kuNprhR/j3KwM2YPRZYan
KejxVnW3JndzG1YI28K8REbrgCxdvf4wc+8reWP15qEq7PjgqBBiFFAoD0NjgjyAEesVaWTvogqx
xpfX+yKpfHpJOGwcUQAdhUPt9chmwwkZ2gB4ME4xPs8OD+BWWoXmTq4o718e65nlp/8+1mJvlYi1
4jbeWgcrUHAKt2CpT1ZnnkwoBF6t99bh5fEW1jAsP8FMBwoGMoz9Rani+uWiuexMn877gaOpe5TK
/iFXumSjNmH7fqid8HvlxGe1K41jj2iIizLbuCNREfxTqdq8/DA3Ew3eHAw4eTunJYoEi71n9RhC
y3CqD6MlmR7CzsYJmuYldBrt3WtHIskVyrHAsPGjWyrwgjzTLYnslvQceQMpnqXtUFrqMUpU85UB
hcYZQ0CtYHJp/SxfqrPbuahyRzmqZpWd8zb8Jtnl9ygds0clk6ft615MtOlIYQUJkWrpjbYC/j6V
FaSaDufI1L26ceI7J8esMe2zNSOx5dHHUFwSOPIECIwu4eK87eupxmKGhRHJzeSWU2uKNTF7Wesr
23DS/qwz3Vq5oCy3x9OY3ISEeSCEMHmxQowppiOpN8YxRH9/pzaFssFTNPcis4627UyV7eXpXAYd
MZ5gMlETAQBEsLzeHU2KxH/OreQInLzadEqpefIIdnAzUSb9q5dQo5fHzJnh5vVs1ZcHF7/8t2oA
WgdicMYG68wRsGwxy35udf1oGGAoK/mLVpbypvNrXLFeHua570jVgUsH5D7+twg5RVYanWMPxhGj
NmlnTtMHTYK5E1vIUqOpElyqwKpWTr3nviN9D4o9qEDdUmdMlG/LNonMY6zZwRnx+P5tbDoJIXwq
PDUb5D9ffsdlZBFT+dt4yzqEnpeqmVBJOhZj8UGuh/4OlcLpRx9Z9hra4bmhuGbwciKCsWyulww1
JYh29QCPpaJSlbZFdm9xUG0EGWMlij03i1DVwYmBVhQKLtdDxfKQ+zYQgKPt90ns+mZge1WUJuQN
iFu5vZnnK+nucy/HWQ/ZjkKVEEe7HjELGl1L5dA8YgZR7wk00qVTfeOYgEt99VDoOYm+i02QVrgV
Xw81TVpnxHVoHZUo+56m2nQvx1hnlX45rkzj7UvRExB5BY04rktPvJbfmnBdP9hNYXXWke5B+Aaa
vIZVySCEGavXQSq440KcpbcDplBUOrlxX79U0sXF5AeaddTU7mSmwi3ZHloAajZgNQtavhaa84eX
1/7tKqGvA0USGozAcSz9dqZuxpTQnv1jG9Sqa0JnPcm1Isj/jb4HvPk6mbWndxQiNBTgIDdgeLY4
FzK/H8eGDOHEWWpuprwOHiw90VbKQk+qOdfR0RG9I1JnuqeUbBbDaEqQGpM+BjgFOtneStPGa+a0
f4ykaXKHOOvvy4qWgRX74WOlR7FHijqEHurl0TbmH27T9OoBIk5H71LtrZWo+oTVu3k+ckf6lajx
3BjE6P2IMleqSMfY7AO3ASDwHfun/q7uho9pgfCRlJraDlK1ttHa0vKMLHf2hpE3m8kP1VM/jO0h
HxP9oMaNJmRlHqpxBhFapQHi+rbm0ZusPxu4FXqY6BG4U0T0JMkMtqYRm9+TeDAviGUl21LXh4uk
D9YxH7Px0JeNszFqQNRDbAUr5+UzW4lmPUBkUVFi2y42bWFmDYl6Jx1Bio6nNEQscYpz49RyS1yZ
4OeHEih3mgK0vhZHc5HUjW4Uk3Q0OKDv4Z8jNw2W5xT0eb0y1M0JaQrUA01KOgIAw53FUksRekvQ
QIlOVt+EmyiW1KMTNrJrhY101GxofLqOftTL2/bm/RgUUBLNNgYUVkPXoQJeIGFEG+MTymPNPuqM
Zq/ZUb/P9XjtNH5uKEqeQiuYph4l7euhLAm+S2j68UlqC4xoRnO8DOrYemOT5SvU8JtgxFv9PtTi
dOzS3piM0Y5RNbM7tw6VfDuFWrhh/v8MAhqYL0/iAidJMBLj2QJxxTFCvrhYkM4EXdaq0APsu8Lw
cqkoNkESllt1nLH4sfLgbjBAeRi5Ze0mSesA/UszuGHkE9RYyd84aO28n4K+RAeGi0lRpsFrU1qe
0ML6DtgJq4uPcD35vpWXSqyhvkL4z97EnfFpVJXgS8qYO0dPi9fpF/6aEboVwCNpqrLAtOvxMHgJ
BqTwEwxW+nwX53N9H+cdGiW5JbnoF1SSO6hh5c2kbrk76k18NnGCW0kAF2TRp8eAnANIC6oKeL8l
yk+1KznPGzk5OdqMcKMko487luOs389qEmG6lNbON7Ppo5aKTzb/1ag+DRYH7n312pglYIZPQuBU
v6GYLJYkcHp0Xks7OXUyeMM5QN4K8n62M9jdK0MtC3esRhrNpBFQOrh9LlEWdVv0cYEN36lMUvU+
yFLLNYCdb0PFGi6jX5mejRvCQ2iG8tkP8Pl6eTc8s/meyFgGMLwni+vrTz8iKFi0SIidcqUfd3Yj
h6cilpttORXTO4Om5sp4z35kCkQcCSDNhYr9YsBh9ucy69NTb44aCzwZwK7MbeUOjhnSjndCw5vh
AATenHaqV4zI5rAp1+wPn5t2cNCix0EKZCxTcr+snR4twvRkjdb4bgQEtgtwTTvpafeRnwyfNMlJ
PXNqIs9sMeZZOT6eCa8iqwS7wIWZ+474LL/ll+1cBZNfzulJ71KfolFj3zdmGZ0AT6wZ891+YZYw
N38qpaBoqaNcD1X2EPf70clOUhVObjFYA+VhR/qGVud7tYuSNbXmm/KRwJ8DsgaXSDIGZ3MRvSCb
gZpVnOY0FpbtyTEiiw0iwlCWwsKV8hwBlQwWoNw56bbXtG6PNI39lvaj8cnq9bWe7M2CI/WgHsmS
EzJ5AJcXU13lrZlO0jgeEittHbcCInJIaap7LLUSbZA5u4+Yh+NU9voX2vzVPoqkv163yyiFijol
mhBMB3wl9fob2HVsFEMBYazTnBFMeJ+6hlWEZ6Q4xvNoVWvl8WV2Qmmcw4MKAYcH17JlooCRMclW
bignR8+NjQ76faOpdefiS6SixaGmXhLk5kr8FinPb9ktEBUh+QgIlOyLg2Qph6RXflsAfJfu7KnQ
TvlohQ9SK/dI/He0ZdveOIwFJh1Znq8V6J8dWehgCJ4wSn+LcD2OAeWhCbackhjyqQgce49DYHPs
C6Sja2QS3VZWQi42OPe9/GEX9RjeGUEmCnhU8UQEXRa7Y/REwp5uzqUBF7VJesXfxUP9yh6lGIVN
BQ6Q6yjXxKWsu9FYTevkc3YZR6U7hHKruUE7hpe6kWcvUWbp+PJbLaLT03jUKzSuhwIAu0xuM/A+
Q2BM2SW1rXhjGnVwqMcWG/BZXWv3PjMUamTURODyAcRbYozgn0d9ltrZhVsu36ksfMtyswG9UqeK
7bULoshar5eoczXaYh8CkJ6lJsOzkkaIZnlRDQe2G8yUNn7xjkRee+CErt6Xeu1cEBTTXJyclZX8
cxGPxeSKugKHC4EJXNMiPA4YtiRpaGWXotazYJMhWOXB09Te1Zp+1qUMOcyXv+YyIP8aUQA5qM2K
csbirjK1vLI1McdGME/nxJgu+Ew5P/NOqk4d/nlvbYUst4ydT61j+bIXGFQ6EMLNebhyjTu5wDcT
mcT7c0XnPojeCUfEdSzswqZpsDzOL8lsSHR+69T0+qrR4V8nANramK+RqcFeHazMk/y0DVwFiukF
SHGzNUIdcWmNKmFQ2ubHrkBk0kIcQNv42aRsVybuueWiUGdi17EZ+GjXj9oOCm1zSc4vfY+BZQKR
FuX/wPQsX5fvIolMpQUf97WyG/1DU8TaNrB7u1/5fItY/jRf4oqJKrsoecmLhCkV2bIdm/kFv6wZ
RMRg9DTPzXJvVH3i+nEruZaavLKf/GtUWNyWkNLiqrRYpb6UWb2d8ZWCRLPuAa5+zke1AOQyzdse
JKlX6OGPopLtD3Pdzyv79LmgwFH5v4MvjuzBr0bUJZr8UtLIu28R8NtAzTNPkVp+efkTP7cZSb9U
NgcEMSRLrr+wXUp+WJRTfpkqP/8KIDnZWkk3UAPioHYzbkK7lwe8PaoQAQBpR08LiY+bbkVtxmVH
4Se/1FFVvqlDbM78yOz2w9Q+oFMeIWZqj+97vvRKTH9uGYF1oacnc7miQ3P9prI2TI0cO/lFwlpm
H8lVtDEGSLJKZoVn2UIpfw5Ahbz8ts8OCgDZQpiRXvaSvIoCMj2QKSguYdTN72LTKu+0AB9Cq86M
na8H9duoNNe0kZew0ae1y/1CyCQCDuPcvH7VIpX9IBlLlk+Y6t8mdPgPnFzTtqni5rFRjJ+4qpr3
diN9qqCwXzDuqCkim9oae/q5t0fXA4ICiZHowV0/hz8qMTIuVX7JUkfZ6ZPZfZdDh870kEZfR8fw
76auG1a+89OHXJxxoiQFlJMiEUrEiw8NKMFOpokyv1oj346fuvSu6gx4/XY8ftAmWW69oJLnb5me
GjuAR+HeipyJT1IUR98vyh3N3vCOD7dW53lmOtCqpvzLQc9NZJmIlyaN1c7Mwgu9HASWOnvaWEat
ba0aVcRJsf39NKXD/pUrUBwypKNsN5AiN81PXyqDLMGB59L0YYDRFZBqV+4KTBpIBrL7fuiQjzFq
c+Ur3Lwrw5J28w+QR+T8i49QBrpkQAgPL2mrKD9THKSPwFWSU5oPnyMR1LRxWstFF2MCQ4D8S/WE
xUZrBamK6+VWjk2iDWmVvymxdon2tW8PduqCqi2MwqOdZ7UPst926c5R28l8XcmKwUVtF4URcE8w
dZdu6/EcZhSsrO5NUc3FmXvcRypcsJfGRnHRNhlXDsVF3AYKyeWSJhC4D8EF0xblya7sTaPQjRYm
c7uvO/iRg5Eg947BzQHsovbw8ipymLrf9hTDAcUHiCl4OCT6zuI0rAtLzx1t0B9l7NK8UeUGk8WI
AJgotJEoTuN2kGsc18M0v0uKQXr38vCLQ+Pv4VlS3OTFMbVYTWAI4HJrkf7YaHO8dfqxP0pZLQOH
nJxNPKrvjcE2PSjc9eblgcUvvn3v/wy8eG+tCbQ2DEr90Y6TYtMgffU2VlX7/cujLBfur9mFE8NG
QbxxWX4MMHnQq7LRH2MnkT7XPVRGiZvmbrKt4FBUqXPOaq1febXbFcQnRfeICgXiR6Bsr3dL7TRJ
IAez/ji3xbDDLs7cmC2IZizQDDdz/DXMx/JUevqIT7re6GiwU5caMmlkRbk5m/pj1Zedlytm5eF+
hgy9Vkwb6ELBzozreJci6vG+QNHWU0O5fluh27JSgltkV+JBnpwZNDJKYZsgPvpvtaeksScliWLj
MTSDfGt0VXRSG3jcc1GsKbQ8M8kYZ8FfgfUEdHwpbmUGaQUabDAex757qKxeOWmBYXxN+wSklDVW
a2TfZ1YSjR/KqNxaQbwucQu52jj+XHfG4wSr+pBnnfOTA0DaDAhzbH19crAB1Ne4E8/sTg0JGuiP
wuON2Hc9n5jWaXGiduYj9nkASp24PTpjB+GoaPXL7MOnSIriUZfHac3PcXnWi09JtZ40UhSVBNru
emh/wPqryxXjsZygwKZmRQtXR1PdBzG5m3wZ48okiLaGhd0QrfJuV4ABckOkad/4bWxuw7yUD01Q
rwHXr78DuBEOelIvAVnnhsfF5Pq5lDgJQ2o15ndBlHDOFDtT9exHcl05G1/TAPz2eRv3H7OuCIzX
ifU/Dc6wsKLBPUEzWcLXwkGjuop72fextKJdggvDiUkMN4lprdGfr8+FX0PRp4B8iqeiBWbu+j31
mIzF1kb7+wRMbZ9aSr0b1HQ6OGaH9IJkwex3Eln+YOMA5sb4lr7q1KUkyuDA1USxDWwJDKnr8Y1U
GTvK2/GPYoQwcnBQV5QfmirszU9JFSqD70qoBswroXNRUBDDUlxEmY6qLac+ItLXw6pRlU+tXqk/
5iaTYMg5oZlsEaIyq6OV1mXfbAAQyd07Dbqh/QAMVI7vpyYLG1dXfSDvCEj429bnBr2Sdl3HG55I
+Bqj0k25mw4f+lDXD0bGBWTPjOQfoCSh1+hJouxiP2/7jdFk1Wc7L/s1Cv51NKWODfcd8ijVfIG7
vgFL2hLqfb1lhD8pdzQ4ZY/DB9wIR1fJsvD7a87Jv4cSiYiwvCGZXQTusO3YcDjZ/4SsF2l3sdOB
dYPeZKfvFTW2HqY+xIKQvWYZK198Oa+sdED0kCQo0CHCsdQZoLaN15QzxoGb9FZ3juxc20+o+mtu
ZJnSAcmBfE3p/WZegfWiBUTdA+tHIuviU/Y+blCZE2IbK1m02aWgNbwyIKp3chHsX57Y6wjOxCJG
I0I3tQ66fmyq62UjEcMsqa3qwI0N0z8UeUZfPy0GdyqV6M0wW/obJNMSN7Tm7PDy0DevCcRWlOVY
tEIJYzl0PffUCdGFxGlct6f7wJn8bcad5Y1a0QR85VgCnu9A5II9BRJn2fhuIqkD1JL7vGbnx1+R
OyxNF7RYd5fNjdOspOg3b4buEdVSiFGU+/jnIjYmSkzRfE6GkIYxMENQRknmNnHqOO7AIbUy2s0n
5PZDbwfXKUITCpOL0eRZD+ZATc3QlQNdHhgNtVC3NkJfp/+RGokA88JKcIypuGiTbn9+eW4XbSbW
EDP7S7mBaiE93cXmHKjcplqv+aFLF0SVERPW4mlTDpmdnorRwderLoIY0265tr+HNiL/btI68ue2
bdrXeX7xLMLnV2j702IUTsiLZwnJlmfLGazQ7Swt2ndq2p7bouz55FaOI9G8JsVwM/t0F6lmYdwG
cYv4sNhAat8FI4VJyAr50DaPdFK7HeJSkqunqX8Mk6J7G5jasDFIQlY20DLVQN9YGPOwe3lt6qPi
iP4tm8XWxKrtrGfoUYuzL1NWPmK+rH0ocpnusaVOxwS5+ZWA8SQD9J+LEZ0mci6yPWREKY+C21uc
gL0fcQgVmhy6Ojl8806u4JFv6jGbco8/6+81MxyLw5iO6hezzaK3WqZ2+TczVfq7Bj3GwTWKZPpg
yHmkuKOVTeVdFOf6Z0B7xkWxmvGh7kJI61FgDNK+gXA5fiUaDnetDOXYa0ne6gdLDZLu1+Xgv/4a
/zv4UTz8eofm3//Dn/+isFlHQdgu/vjvS/RXXTTFz/Z/xF/73//s+i/9+03/o267+sc/Lt/K5h+7
Lv/+rY2KfPl3rn4FI/39JJtv7berP2zzNmqnt90PJN5+NF3aPg3HM4v/8v/6w3/8ePot76fyx7/+
+Kvo8lb8toDH+uPvHx2//+sPzpPfNrf4/X//8P5bxt97lxb9tyT6dvNXfnxr2n/9oar/BMcG9BtA
PU3uJxHZ4Yf4iWL+U1wCuKaTdNKHFPsuL+o2/NcfuvNPypIIsVLCh52PQ8Mf/2iK7ulH1j+FCwcF
aOFaCtLK/OP/v/rV5/rP5/tH3mUPRZS3DWP+IqP/Z22ShfJrQIkzBpBcEoXF7m8wN6vT/8fcly3Z
bWNb/kp/QMNNgvMrhzPmOTkPyhdGZkoCJ5AAB4DA199F2xVlq7pvRfXTjXAoHJacOgMJ7r3GTqis
HKHh+gaAO0L5ROIopyAKosFMwEI0pSxB6Ww2ekH3PW7wTLAoRoggiTroujVjZpLSnTLSUXCppde8
G1X3x1JT+W3QMxrbuJu8MV6uLxxaRLiJ7FMggiHlgYF4chX8yZIx2GuVrJnxovZHN4vmrPy2etOR
sg9YdfM+VuyGx5YcHNmuwAFV/0V9ZDfrflUvGCODNJYBuS/FTG5EgxU5jaNJ7oJI8wNFXFVmZDie
/Ln/HJ0XhffQsndQa7u68b90098l7V3lv4iy5PeDVbIIPMivLUppwkX73wXz+KM/1eutdpatj3Wg
8zUSbvDJjKIPSzTY+6ipwrfeOG2fAxvie4oH9IFDR3nfdCw8JiqcT40zgs4P4vkkvDiDu1Wj8ohE
mbM0sNAMfptK0YW7EebwAiObPGgdlG+Jov619KWbKZFPfNV7Bahix03jpNje7BX5VM9LhEjWlEiG
cpHQqdYbTyJejlNtd4MC3rX4rLqBDLDco4E2C6fgCwz4koO4Wu/6KFgvyoNcr2ypm5U+QXCBX9/F
nnDz2XPWnSPK5h5U6wutyypb4Qg7LxwBxFG3dCmSTacT/GZrLtzpFHKODOrR/05ivO16BAcVh/0T
CUhwgYwCdcLDvO6x7fU3KxXoxvEa9qrtlq8BdDWT4RQ+N3XwTTrIjSVzWWZERt7NwCqxL+t6TXW8
FYDFPfTHppdfZQNPgzbcO7SBJSeKnKfCG73hY+Ev4SQQhgMh+H2IgeaivRm2ymT+KRJI3NNOLO4t
N2Wb9+GA8Gy8roIgFyIPe+uc7RqgDXjw5+4hZmCxVqX4AeQH4vftMqbGMHwf8zq/uNDJvKwKH5xq
jfPqTRaHdafAlHB2Vv0kTwIKuR0NiM5ZN2QCDU0pl9TJYi3BYwfjbDK6Un0q9UB3oVf578KD+Hja
MLtqFOiirORaeHNt90C8aAF+oLxthlheRBIjgh4B5rzPSbN+6+lqDoHbAVztI79LlVndXM3mFQkA
ZWZXVP8duTdjukI85KFEQOqhq12WKRlEt2OyhiggQgHYC9hvk7WjNmkfc1NQS6ucrTQ6LQm8VURY
UYyognnG/IkrupnMmSoqdzBEj1+z3yN9Trg2x5jsPvvMG8EW1I6bgrDqT2Mn3CNGG2+HhrVvOpqd
tJ83lLSToHhZ8wC6w1WpI3TyHVfPR9KQNp3supwqDf2lN4E2bQyWCEfDsDMJ26MvYMW/YdjfrTZ8
t6gkWgrHkKSA0MPFLdJUO2SjyDNykJMj0F9kBEUSaXkWEQlwAEU4gVoSpBqG2Ftk3I+PvK7VyYkG
nlVD2xS0VuoM5Ss/o1ungf7MTZ7CRsuzx0aSbigTPiaCsPmwRC/toimkkIOgh14v/gcSyqts8Ho0
S68oTu/cSUAc2MlzTAV9JDWlBev8G2qHC+Qj9TfgRw/T0H4j9bQUYmjpNfKJuKkqVh1Jyx6tsaYQ
YXhbYffI4mjsU9QUdSnVK0QIGt0E3YTxOZAoHxjROp8Sohlez4BvcNDItANunWHyjT59kD/P67TW
MHL70WM/TViER4edy7IMimbRGhIoL7wZeeLjnpgRIq0NTl+Mh87RhM4dc5vPmh58H7mrBrI4svjv
jBwQbFHl4UDD1Guj3SrkJ0AJf9hxDCWmWtpDJTkMJz2pyQOdW3uL9mCRauEdW6KBQCUCwDUkSM7M
5rytlSiqEWoZJfR4HDs6pcmkX0kbNIXj8KwOmqx3yiBIO1iXR9bcQUGcQt1FIGRq1ZmhS+u4hIjA
WuaeHhI7PfpxfWvcsM6GQNFi8lp+XVqi7sDwsFcQH6JYKHmfJPoNVhbEdwv0Hbsx7ItalW99EB0l
1fNhNDQ5aT85wGJwQjLD/BjZZudW7bInkMtHs9zNkAScowT/VhpmROGwsM6ZkcOOaXJaveSn1zR3
AW3bAvXTZWpW9uEkTBTE1e61Ae978sNa5hEPIHeGDeMLQT9NHk+4TxsUfaFMTKYsDNob0jpzlaJN
D4i0N+HbN+InJCvfKqFYgYWDPiHtD/HnnZe186p/1D6AB7Bv1UH5ZXewlATf6rCObyZRRQUJI4Po
E/+sEL1cDKDCOuTXoL+1hqlywKP82MSR3DHbyptYLJfVjOYUcbTCe+49brIdEjB1m9EakeCRvbpx
29wuXZsmIfzsxUCVdzRW99AkMHdCHHvc7VflLwjNQV5HWndD9TNRpXrGKiwOqIDU+8h6znXQ3fsw
UW8POB5+m0l7RyRt/oTrtdvFVTKKdE2G+LEVpZ/10Ktn6H1gZwL6dj/N0eSnToTw65KUwYO0gY8V
ehF3m/ULGqne7E1c8Ydgbp295kl4WlDbfUHrS7iTchFHi5ixc+WW5khqzZAONc0pHxvy7KiKZhDt
6Z0xzaa4sDUgXYTH2OeE1c2QxrGYfmBlhyQjQclbPkoNEhXPic+2DKIUeIJ/Snog6gihnl+AvS53
DWi5FEOw/t4Lb2hTS3x2bpyOXcCQxUVIwMzChhbRztv5PDwECHvadZ0jj85sxC6C+MpvqsdADP73
Vvv4YPHIPnaOx2+UN6timeC9L50eEVX48CPopcOwcDxS3q6NCWBgate8IjQ+qC5m7xOxGPXiI1iS
80rNOYzWtPVhGpHODghQ5olAZujGPLX1cpRNfxjh+l3giMikxeGtUS22q5ruEgiUkTHjnQYFARcJ
VyTId15eQ2N0g0g+fydRbtMuK4JIS3FvVBjdL2XIdyvXwy5k5os45AgHV2qnPgVIfmfmc72JfoYa
iZVNHjXs29pOaFRbh4tT99eYrTabENk2B6RB3kup9kswvrqtvQDdSP2BB2nojMgc12Nmxzkr+fyB
GlOaEdQR76Flwc+WWeR0B9QXHzvUrOUgK3OZJF8VLJd51eAixj2yqyGAQaTgkuyrmBWQKn9K8j6L
vqpxj7rrJcajDHH5I0/HxDwYEzxAeLkLoShOwXt6u67xb5qlRVvVaJEjNjzFVezh78LUxYZzbDqB
UKLbxFRjNthgj+7gJjUDSIRmmut0Ng7Pe6a+jy7VuadnkTmkF6nXSXS6xTmLMIOnXs+PhJZfg0pe
AsQF0eXCMXqnvec2BXH4w4i6OzKqs4eEczXjc4akysNNg4MG7sdUd8CeBLojUwHuJDN+vUfo5VNL
ooPboHjEYp+4Lav5e6UhVa0ApbaGhwXAhZfZ94rWWd69fngc5u67GtnPEjFG2mkOFfKMUqHG/Vhj
YjGtgaUpqO/LErnT0H/zG+KEYucpDL+LWm6MmZPcdfjJZxQNB6GfInKrLiaN+brDl5+GbRA/Jvi+
sRGoDGKNdsfUa+UhkwZaPvliDdupqr4i2x0PTFpnqMIO8YTunvtBcgB58oVF9NSsuVpxppqAz/do
g81Ll6GD3R9OrmzWW2KZfqXb0UlUlohPpMA8KdsTnlZufUNwN8cYdsSEr2ldDuMon0RQ08Kd4z7l
6IxZm6659kiwORG3Dw6mYn6T4cpL3gSS71Og5fRnZxswYGuZrgMCkww/YeLHlzrMhWSoLoKWJOsQ
uIvwH2ggkb+fBx2qdfqKAdsKZDT+UB5CCtkiO0R+4koHJr1D8oAtjNNAtlf35KrHWuRz6H7i3Z06
Qi4cHYV5BOvErYN86Oc5DhVezOpcozEoMRjZuJAkHKEKXmQ+xiMS9PkyvbrNpLMoUbfcXdxdZbsB
LVWSnEkwOlkEj90FAW3hc9w6PMXwIvZ0i+uZxYPxVrzsBIddnAfumE0NTWsKbKyZPxQC1LokzjW+
QuuE5gaYfToZeDp8eh3K+iTqLU2B9fVpiuu9Uc03A5fEbTMHNB1adWr77XQyqt0hyqWYdXytgdKf
J1/JHbpr3AvmEpT2aO3iJlhhghsu8FG+t44Kd/5qL+AI8dBDs+tRNd18mKxujouM7/AYoCmx5XnW
M/KNBrm++rBHYIzWP/qlWbHxMCf15xJGvB7D/kh0qplSGPvHdT9UHlRO08Msu2aHTTLE7Sx83Cf1
WwcnITwEaPvi4VjeKmcO3yYzIdATR2oeoTS8qMj8iRp3mD08hvfVedEuCdkO2YRPfsdfEOGI4zwJ
fyo3QQpI+4AnYo7aRj/FfXqMQzukIw2d5w7XebpwH/dxZ0xWao4Hrw9SwGq8TpGMXqpne8+1btOo
7z4AIAkcZYbkbRNiiIjnunBqS7+gRUasHzbJuukyKMkBGpanvh26nLiKQ+coWMECwV/BFBWQErsn
NCrlQbsIPIkRYh010QssS3XWJcEJRrkMLP5NRQEGL4m3HoUrBswQOFhtRR6UCavCBsEmNy5wgJX5
RKowNV0AA38ZfStx9eF5E3YXJJqbQtX0a6bLC4aj24U75R0CKO5pUJ+D3v9GG3Q4dz0mIB7QHDBr
icmkcfeV67z6LYpaOr/HbB7TspCj7rEODS9DYpd0rSrn4oU1Q7gG7fYYO8WPGG02J7gTND7EBXkG
Qcex3wfL96VxIa3BbbrCxpl08dEgwv4NKTTzJYimZR/BkclQldLgihcm+ui5RSYcAjt6bERtd6IN
L9+QKeO9WgSXpajNIee6aXTGKuTKNGwZ0sFjdm8qnhzH0YpnuuAeK/nkLbgM15bhAMeQaZRb4XFl
kGuZ8OAVNRra3y1J/VY1M4ABu0HAAIxCjl+NuYbSM7vB6cInwZevBV6+I2sGfpIDDbJWxDRXBuNx
j0qELGaUQYIQDTek9v1jv0D/Hc1DdI8u8iF12sGBkaCvn1BvD9GCdNAJYw2evNEcyTQo/ek6e9DJ
pLFDPnTZzvcLJOzZ7M/BT8Kx97XWuEjqTdYnObH+4MC6m0KGavtU4iZNVdDI11qtzmF2bHvEzahu
cUMhso8ajkA94SJ9cfJ5+egGJfEgHJ+GIhS9fNDj0LwvU+hg+xoDaGRog6tsIg9DIi2KcZY6oxP2
eqQmBIXH/RXPljLeMad09nEzkXwe6m4XuXAJp0LY6h65Mhgex7DNktUdzh1B6f3kTeHnKLzo7C5T
csKnCDdxFUV95k8wOkBuhxtReV5XLNLiMb5CbFYXIkbzQIqsDySHMrrudOKNO7no+NwiRchBMZOG
Y5lEtU2rNVqyOWjd27gSslBRTEjal5M6d3UQfgsNdy4IhZkzdAB0eSRbeWpZQvKRu9ORwnyB51Fb
QtdCm+fQZx8S+N39GpkPtE0iUwFRJ3uZVKjohvU87xKPZbrCcdXK3t++Qr8A34Lpb8jREZ5Lj184
JpS8dgDTlfY4DD1gEotYBqz4od21XOHFVk8QbSGuvq1yAV76e7BE8QmDfpKTKLCHmsj4EAgh9lW/
OEewCd63Xi5wP0ER6vQcpS/Mw2QJPI3c9QibSTJ/5dWJOFN9GImffA2otT4ky0g+xWLqHZypqLkY
K1EVM3QSz7GZg8c+sj8akuC0ihQqcnrmPVi0I6UKCE2mVzjPSQmIAU97krs8RrlytKq71dXy3qci
esXp0r0mKqifWFVGV8dZq/1AJ++hXBjOALi3AV5Crn20tdu99DK8Up8RvIK11zbnutSPbedjogMt
Q0B1dRRZJEHd8CvKlBC4FlQuGt0kR6cgQw5liqgk5+j30r1dPV9Hhc9MCw3ZMkIh45NmH0VIcGLO
CgUJUBvAAkG3fNODT9qsrgP2pvHYYqmPI+ERPfMBnN8xcVzATB6jhRdCgdB5TfgH2/YfsQS34kf/
OI8/fswgAH5F/f/GG/w/+YT/gdzARm3/n3/g7/9CDaTj0v+o/0oMbH/+D14Ajaq/bVkOaAgH/wgh
G0iwP3kB1//NAQyGyHBozaGMAX32Jy8Q/LaRBQ6oQ+hVtkhj/NY/eIHfIFwFpwZVA8w/EKgH/xEv
sDFSf2EFQPoi3RU07BZyDS3yrymWVsBO60OKget2BYbDnsnYmoKV6McOE/MC1TBPkQyErmbh8PaI
mJn6YK24mqR5/8tH9idl8VeK4u9iAkjBtleCoAawpMhCwPv+O2O3TFXLAR3yo2j1scSUApjLr78F
iXD/DSn8S3bpH38VPkOE5cDFDvDzF15STg0oOr7w4+yUr5Xfw+NNb9Yy9A4efOY7MAPYeZnurmgY
wa5YD6YIR8xvltL6sJ3sxX//1v9Q+f3yNUCiguyHTSyGQAT69zdfu1Mw10FCDpijc10b+dCUB0hZ
+kfFW1W0lT2j87HJR0gugLVsYWv5EDvOOQkBHrt+zc8Gurkhxfz4AK/sB5tMxiWSuKadO027qVZF
mTQfZqYuDpewmr6XVvphHvMJS6258ec96mnnwyIpoCkYAzH4vy4WKx2qRnLEtZ1qghV4eV6mMUpl
T9Zr2XHsrwO9+M0xMaT+iX00ukNs9fJJaQ9vXXNdSjLu/InQfGH2xlmdb1KW3wbePC3oWUyuzPF4
0TTiSOLm0fZAkCirY6yi9jqo5RhGc/k5gJY2qlOProvIe38g8i7mCX4+UL27So7NBXMiakpUzNLK
Cgm57Wg+K2u7V/TpFoHCaLRR0Ih8MjdEYjkJ7aVnUZ3GlcqN4W/gXTDi6LgBvIvpIQovYZXsB5sU
XcXpFRKrwkVgxF0ZiWcNxL4IAIF1UCo6OsOQ1VYZCDXEr07TkON5JbNRVyM8SYgg7JekPAO2xewT
J+BsRNIi9mrY7Nuqc3aqs+8g2YIpVTCagAEiQUa0piky4U94Gpr7YXZfB4pAgmV0TqMvyIWM9vuA
N3uNSjEUrEq+RyMzKQk4YFYkZ0KHjDu5Me6653097BNt4lPYVX4uSzyf45HAXcbaOKtqHmYikRTP
bXXggzfeTh0Wb1RT7dd+/moScQU/fbPa4NlY99Q7/tEDzFcYzt+9yHkZq/mNEeEjTQVBKrEJp6MT
6vrQc+1lzJFLPpDFPduuUxgj8b1WUw/PBWoZ02DlNkXfMYaJMZaXdm77DEGUeLhKbDQBqQBd2+YB
0y59njs3+dQVI3cJ53rCHIJAhono+BT5Y/U1lXS6bdYlujhiaz0McRC/T6xJzkw2HWYwyCLSuIyq
Y0Vw2SPAjb260i8fvH4Cv6WHwHz2ZqJXr3Gq28QBdgOdZPBQdw7UeQh4x4cWtTR5TFS1AnielyZN
Fte9AK0LPhOOvpxCQPt97CAju/MsWY9JuPb7OejEaXan+DhHZMJKSPTD7KOgMYdkQR7sVLcffWPs
T9my8qBFnw/GA9O5uOEruOTxI1i6/k4lTB8XW4UPemX6wiffXiCY7O44QOzLwiFvwQ4k0O0SBAkA
3WjYY1ZH5osYkYF+jbEjH4RxzLOQtXc3L5W6BI1xHnG8faH+ChgIjbj+0VHvEi599WiFS2QGPYiX
W/fgKuygwI7X0SepF4j5SwbO92VexEfvzB/BKm6hkqrPMWB7Rcp9I8mcIswKUQz+4h+D6b3XOLsw
Fxfoh1jg8F5fWu6Xh9Fd1tdodU+zotGd7V/D7c8Lq3i2LAz88hm99Rwn0/TsudqeFoOov24tgMxd
XBK8YbZClZapAalOPngPqrTMY//dRMbZQ4P4HR8JBtjFFCgfXorOn0FkxQejKThqDRKwnccdXTm+
zpNCCw/AP9vPt6VCgLWLNsGkGzOwu8DfUBxAnlDfcwbNGyQNGO6zO6TK/+xgmshmVGsNU527W9Qh
V2ndoN8w4ifbuq8CaKe3AUDsNSIVtm4FukjlA/PO9Wp3IvDPuopyO+y0eJXqjDw1ZDyZLKSbpIzO
Oa2juwALmYY3HrTu3kryJHGUuC7kpPCtW2B+eHlqudCI3DbNCemnOWuiHDXImQw+qtgphqVC5SoW
XxoK1MlLpFJXXtasM6pm+54eqwncgAVqBDb6wOD3tN4j9BPZ2JN0Uj9JixnWhALeoBkbCpZXZzmz
eMm032VlXd4t/rgP0DW0r6pxV0UVqh0IeF2c5DPHK+mBXbBeZLWqiibhWRcNKXD+VIIIJyNKBJ17
Vuk0AflcIKh2Rrn0vjNP6ERKl+a2Ef65c3DPqaeuqj+9+Ec4kDCFehxmUAUwq6ya67heSGkeySqj
IkwIXGQuuavohKZRG1/WiYDXoQ0Gav5j4lMPkBB270B717F3zzhA/lDK/E0o89cxJvg9TuiXZ3lM
Ye/aElocWJh/kR4hcL5SAXQ8xxqZRmqoMTqxqwbzkkscHWIMXvq+HMEikIK1J1H5tJghPKNmqvZ8
Y8vj3aSAnyTuABBS77u5NgXnfXutBqzAACpywVBIWZoh1w4ZHlDz7t4tvZxwKvqfQVPdSqsq1BG4
byWSVfIZbGlK3UNVqefW+hK5C9MzRLF1ptSCe6raWpeDGF9DXX5zEFB0jzrvFKHvv/cqyBxtCtey
MbTQXjm8jDN62nHV9d/oRK7wzA0n41VPjlnGXdCoV6L8zKkR24M9JBspfXRhskuTmFUXCN4uyerv
p83NXCJ2gkPHlLpre3IXsotdHR+QTpykYsWTCa2cJpswceDZVUI9x3UBNsp9xLWCWqm+vdVtUIze
DEX79tYjJL7546rw9Oh30Jc8aLlMqXRRrSinDmeCSjHc2Wwh1be5Izc1AtpBI+XAg5BdY5Lr6K1F
XItnR/O3Cu7vlHrg25z9MH2FVBPQMnV5aBDvdFwGIXLmTOKA9LLDNNADBtU3NJDeIhT0R9sYnY1B
OOzRes/ScjCZlj4YTkCyqb/AUd3jUdho75nhET060yfMprjZEO+LktP3eNhQThkDkZN7O9kk5wut
8ElhHh5Dxm+Chb05M1AJNQXo+J3Bro4T6kxg+XscxxnoZi2vEwMQBecSFPXtzApnKu9ogMxy4+MP
DOFL5OICSczCgevx+GVewqmgpnmng0NTXoYibUGSgZ3F0Gu9Occn32IKi7o0GSg9rbCbZVL3b4FQ
kIFF/vMw8s/VcSUK0QE8NN6U9Wop4gQx0yJacap4RS3ojXGQGoWmwFQCMujlsYnkFxjlbGnNfedC
iVRhiIuqJp2rystJNZ8IZ26KhxfouJ6l8KHnyMF7KAm9nxxQb0j5PLV8uILJBcWDvBi/I7mDarU8
QZi2nesH27iZWWudO2t3SDr6Qm39sHrhBetBRhQeWGvzGvfjeXIfadIf2fqdVfQGC3omViB+qhBL
kHcEJ1r/6fg2D9SIGMXxgjOhEMhUq1GkFVbVMRoeGXaJQfsoXLApNDApqm4h43vzlh5eE15QWZ74
AqpygdaI3wDbj1eaWhcBb+t9K5MXgD2LwH3Ihru633m9u/eDHwDjdwDOKbnESM2GKdjz2ytmgxux
sYPVNYEsZxmBiGusLxaF97kDm5CzvrNpv8w4a6HkXeRtK9RuGHHYy/cgNh9+9SGW78Tgs9c2I6i5
bb7Pm/HeBdX/PM4wW6Hd0KF3vTPlQDSzhIhDWOWafW/6MRsrlNiBS613Yv5eazCIS245Oc9U7WJx
QmRt7015mbiFVgBZcPHUsDOF8xVdvrvJnfN1bFLS0mx7bkC6VpAEdx0IkDzysMXQ8TSXEwK4smRa
H1bogleMKrW+QiSB9QCf8BynUGblcVJdkS48UOfs47lZtmWaSP9UO0CXMH81GOhbhqtW8d08DVmN
QZWH9578CjioES9Kl2lPLH4O83cxr26pUkCe4sIgmwQBv/O4FMFc5p2GUHdeMwqSiHMHYKSX0ung
0z5LEC/eoqqe04cAxMvIHjGEFSqO8xCYlnZovoISlVLthFHZ1DHgdW/ovS7QU2eTptC4AjuNmsdV
Hwzk1m5N83bEZL6Rr/QDJOGuqQkAcudG2fjEBtz0e+mMLyHwsbj3L7Rpbx1XFStkEYFzY/i4J2Y8
GwB6y2bPG8nBKr+ARRAhLQ/+kCB6ZbwZ6vCk4LUNw3NYBdvpcemDOg3924a+u26dce7moenvvQWH
9vih+1vW69Syr2CIQbFcajC6/YqAQKfG8lQi/eA6d8uecjywJ7itkO6LX8aFslSC9IEdE/QpNAPb
aAoeaxRF23qoVGjr+36M76u5faqh7wIH503gsbBHOAyhCnx2TepVZtcqddHcjhkUsDlQYhdU8fDC
QS5C3nPRrLKnutOPq8+Sc+mCyxy6lp+EinaRejJl/NOj6m50c/QN78Gwx3lNxvPgYDyY4038jCsb
s4Ii3Y/S4qRp8CLnmsosbGL/xZ1kV5QB3//vKQyQaN9G7VFu7dNWxMOlozJ5k9K6e9Y02y7GCT+C
4ARerCTb8blOjlPXenewA9XvLWL4z60Mmr3bhfO/iRFxf+/k+ef4AQwHDTNb0itijfCsBNHydyhB
yJVAbkzZUcyAbHIdyfUBuyGczWAn8B8XcSq3/cTGvTmK0VF3nVv2R7yrGofXttOU23aDugfkxP6+
8sTb9tP/vgihZBFLEdn2o3LblPxtZxq27Wnd9ij/95VKoPj7gURT9erCffw9RrLAEc+6yElZPHan
CVnT55o3/vsUYVJNIYyNLrFbzbe9H1ZfSKmNTx7BzBDUAda9YQTuGzRt+cnsTJ+XmTQPggvwrgy7
4uIuT8CjwdgIPl7ikDtZuO2WQNdNait/2pUwUsDivbrY8Vd0IgI4sOS+S/TyNaPs4rH3klefQ8YF
4zDGM/+NJTRJ+czu2tm9WYPOS/tOfdgQMR/+BLXqOqAgIlLlrWVYc3hTGOsBuGjBhi2TgIgP6y50
dniGQbGTk7nP5yl6XbsRzyVPvbW9Urg4WZ80R6bY8laZSQ3ZuHZRYddBgg40bXKasHJDL4KLti0A
3ULe51OIxCoK0UpqEplM9xyX0+O0rXTDttwN25oXbQvf8Pvut/6+B47bSgiPYHIDydsAH+u2MXbb
8ggfaXfXbQul2lbLeVsyl23dRPhYf2e3FRQMW/jab2upwn4qtkWVbysr8s/aD/hZ5b9R7QPW/BWN
jAABAuCELQoE1Pb7f1HtRwnZqu+c7lgOOgGTmLzpGATJKPxjFeoo5wNIhNkJn/97/G3D+/55y/yO
B/7tr/3lliFh67lGmg5m/GHM+gBzlQt1QQZj2X/kzPuXv+nXVOTFNRVCl93uWFX6k7B6XzZgYBcb
fe/qf/eu3E3R/c+3tZ0EW00QOgI2p/Zmmvr7p/nPk6qSzXLuthMHt3p89rdTaN7OI8jmk6NCqtOu
2U4r23hQjdTbEWbY5O7b7VxzNIWe8fcP/D8iCp4Gjn/+/xiCv/EI+x/DptCffv1R/wNpBFis/nJl
/guPcN1cAf/rPIw//u4y2P6vP9kEz/kNbiZEvSIxI0BTMlD0P9kE6v+GIOUYdALccbCe4nf+4TLw
wBnAZw1snW6PhA1a/5NN8KLfkDLoIisB7iR04eBp8g+W40/I/g8XyP/dZfD3C47AbAPfPND7X25b
DQGbgLkRyHPEm4NkDMR6bJ3/qK39nz99s/r8F2dnttw2srTbJ0IE5uEW4CBqhGRZkn2DkGwZQ2EG
CtPT/4ve5+ztRptihG7a0bQDBAuorKys/Nb3Z1CwI5X9S6Pcl5n1reg72nTyc56+p+78eCjxx7U7
TboIJ4r4ISqzO6+o3U1nOdbuj4f4/4bpz5LAqYuvjhlgNfdNoQ/RfZln32tUSocyrs5Z7J66+PHz
P+7cGFCvpRF3Dn5B95GRXCnYlZ05KflnYPzfkB9Pjf64uGctJuKKPH4wFS3aylGpXvOSlDoeCv3w
ucFZnXiMfINCjT7GUJCzAJqVdw6AnjNk+FODwwv/5/27lNnp4nKj+yW3ISmZ5tPUq8y5/x7x/eWp
nhqblaSwi4ZsmdPUu3eGSvVFK9TA0tIkcBP1zHvzz9Xwv6O/RmP31TQtJY3G97FTLzf5WNcXrdVp
wWSl/d0kaFOCxfOmQGc6o187MVxrfw606sbU54V7n0l5u8R0aOVQEc68S6cuvpq+yKPLkm4Q556G
6O9KPtCf1lrPHz+L30Pyv6Xuf0O1mr/CbWtJZ81wT2WT7XW6Hel5cqOD3j+5C0WJhbJmwP5INHQ9
lscDTiCfP6KIju0d/628HxFOhR/fzMru8X83s5rvTaWRTNFNRyMruoF63C00JBcPY3Zj04psGW+T
K0AH0sWiHwb3xaHbqmTK5k1zGanXhUe78n/+aAbr+G8KLfMT9i+FQhm7+mVE59BA2nF4/jZsq+Ch
um1UTMkw3Bto7Q3jbaY3y2ZEjOmqLXfayCaZ4rvSupulodO/DnSz9518oh/DuxTiHFd5tWf534it
4kzuFZnS0rlzf8zW+5G+CEbOLfq9ZjNCS8AgjO4L/cFRvNNwUGF8KKdRvGJ71qJdoluy7y/4x0KQ
5xu+POvCcGKW/2Yd/BEBC8QUqVTq9J7TjAxzLecwTuqL25iBwPHQ73MVe9JK93Ex/6IpufTzbijv
Iyt7Gtz2ulObX2ntXad18eIZ6QMKpJtj/9XUccDeIXaUxYYDusux06mkzFeuptw4EqH5lHSHPjK+
2mP7Jgp1M0Z2AhRm+t7QXoeQZOMlyZVU5iCNOEQBjs45563dT1/ICy5VNdpL6VxRRAsSRb08jliq
YReRzLfdIPd4Ut5nSvc9LRsOrzTVN/TmAvXFHiXsfWp7gGAVd2fl6WbO86dRGXf5hFiBgnIAC3qn
59OlldaXjl7tuwFNSz7cGlr5gKiQplsOS2YZhUjvPhkFVzGcnoS4Ya/ThPrAApdMEx0Js0z2MteL
G7UrzbtkQf0QsU39eP6eClTrwM45p4NtEL+hrXe4ue2y5hw+8cSl15l4Nuq0WxZ6HZoUl72lp7hc
n2MWnrr2Kvkyq0K4dm00YdPotQ+c/9Z104ePh+TELFBXsXuAipqhj29C3Ms7Oucxl0fh2HIy09je
OYe4Uz9gFcON0pgd2pu6cB69e2nmKCdF+PH9n7r0KiI7bQdwunGaUGkUTh/z6kFm6Js+vvipwTl+
6R8hQsGcQMmMuOOM1h0DBcSxr3UISkSv6tuPv+LU/a/i40TTQN3YWhv2yhwuijL5un3Ws+LUxfV/
3r8EflEO8dKGKG8t3+Ps/GJsRfK5nGJN8J3cKetcM+/CfMq/OchhsJN5/9yorCYqgvc5VRPZhpo3
LEE0L6GpGvWZc7y/jwoMtX+OCg2VeT+MhJ080szA484xfHe+febO/2UPkhlKWZlIxEIxeT+WPPV8
WiDO5EKnbnw1V3O9nTOzSvsQre6+bEfkwxreBJ+78X/N0blrhMvFdS/a1Z0OJj3q5s3nLr6apZE1
tVIYLlGmaenQpj9sk0VtfuaBHh/cv3Odf1HyChqorDHt+tCTnMJZHLcPufjSiOxKy5dfo5leln0+
UGEs4zMGGqeexGrWQrWfF1UcB6sWv3ifAoMO3U8tUjTt/fP19CpUbaPZt6He1kR7SHbULc2Ljx/E
iXwMltM/r97rqRuntVKHQ++UtKdbyjcsajsO4CN3uzSTuhO8ZmjXGv0Wulsb+c0cVYGwtAdShuau
HKxotziz/Io417jNMRP1y1o4GwVOki/zebxuZ/lT2J3p24Nmf/IFWgWEXhTONClqH9au+x5zDMnx
dH/m2n/fjNGp/M8hiWSBHKMveJiOUC4Ki+43aThPqon0fszba1kk9JfUanf4+BmceHnW3sRLjx6x
VJo+nHLV11pV+BpnoZ97e9xVjKBlISpbqbDUHiXiSuv0PhCR9MzV/74gAh3951BphtJgzjH3oeUm
SF8Xq7gyx77YdJwnfGpB/5cFjsysju8VbZhQKfb7Cf8IBwX/mVBxauyPn/+xokeNUffp5Hah0yPw
pi3vpz3H5zY7K+Lj/9/sUCj759XdCfMkbLabEFKPiXaz0pAUpT8c4N4+AIdlm02DcnDdRNxwoOKh
jjIaOhCdc/TFU79uFToq+A3CsNs2RHP0UNXtlSy9X597aVdxo1Iys22Lvg8hov6oVfOn2g0/P770
7xbYv8TvNZFzjCZDRkgqw6ya5EFrZpobjdJjv6roqR+38bCps8lEquQ8cwxvbsZGa3xBsMKkapEB
9jHl3lsiEN6jJ784RYnwLXUjZBZFxe5mVsDJR0VQF9iAVJFo94tu51sQiN4+T6zHZoiKjbbQX6YU
rg7lnEaTBANrJJYRMAWtLy76vOs23jQaOzfNl8BUm+bena36kORz7ve2TG8VLDcQ8XGmXeiL+yI4
6WDnFyU7Yxb6l2qe+pdIjDN6Q8SVYzHO29lVf8i5y2Af4LYwi65GrqUVsE5sdCe29+IMBYBZ3YVt
0A61n07D24SYImiK9JOrzb+YMaOCXowzqbAvJkGvLMwApS/ORLoTC/MaF2gntYsX2lCHU5wWwZx6
Du1g5Tt+RNQc3JKD8qxGG4jasANCmpyju52IUuv2rKHlUBDmSh0SypNDFwGwUDxapSd9+FTqS4v+
Pye6LvNc2K5ah9itXCuF5voVaJ0zQfYYTP8yHdbmA0IfUTarZo1TIm14dDAdKSf4cU2JMh+0WRFn
ns6JaLHGck+LKGrV0boQydKdbKPvalk9fjylTz2BVb43paJw52ZswhE69De3NWgWUZdqi9ODuvn4
K07d/SrWzUsjSied61BN1Ouxnn+ipD+TZ5+6+1Wsa+tZh+RIjtTmqX7Fcbruz2A9byw2x2ee8amv
WOUzEpYFwrzeDnX6WK7rThkuDKetg3p2p09VyM11l4BUJCfFs26HSOZsUHzz18wbzzj4nRj89Snu
4tgNIA+ureSt9GXWYtjwuco+uIZ/zi0xjzK2Of0KEaACkqJ94FMvzPH07M+l3xEwXSxT2GE+9IfC
G19jw/tczmKvXnd9muym7VQ7BKiv0CYTo2UbUV187saPD+GPnKXFhDCagaKHgF3VjVdNZjBryRnn
jVNPcpWyGOMELCgv7NBSKsQneX8bzco5Z7DjI/tLJFtrXtqpQa7b1XbYqEN9ixgUixmvTS+khzQc
kiJEGmdUNh8P04kpZa9mrWq4rdMNhhVim0cvG8JMUB2tcmsPU7n7+CtODdZq1iqeJ3T8xqxwrNNg
tJsnRffeP3Vp67iE/vGQ43Sc9bqdecgNSkhaT2l+srTmzNicuPE1U9W1+0Rkg+TG52jwNRfRUaJ9
bhlZo6hF4qkNvjxtWAJHgVqXUDE3Xz4eld885b+8QdZq0oLjA/8ESCmcsuuyd/aqK4Ak7PTyMUpQ
i9c3U2ptUD1OxbtuvOXGM+2bV4Z9cCA1HP+vuUwXaAPRmbj3+7zsb/ezmukmbMdZZIUTuhGo0WnC
ozHfaM2xX0c/qNE1BxWmvHOa7CCG25IuyioiPjbmfmooNh8PMRqMND8enFMP9fj5H6/MmGXVYgM5
CEkOdlVuGf7cZuc8pE5dfBUXSrNPa7aSVRi51o1TNZdgsM5F4hPHaObapyWJhD2qqVuEruzHHxaA
rwPosVeK8zSbLgY10MaaD1NavyXR8Ghq9VNdqu7DRBtWUFvy2Cttd744Es4Hm3OratDSjVHr492g
mfE9fntG0PWuc1FV9be0w4qumPTvHDbcGA06iM8N/yreTBz+WzJqyxB95S/9iG7yXBBzH1/8RA5o
rSLNUlR2o2paETZTflPNR3AJGzv6uQvQDeecY048Y3MVc0ZOkNJhHPPQiadXRDlv9vj08e2fuvIq
P16crjIaZSjCaPK2hZeFWVSfG/ffvgl/mYNrzHvaJ0uTLFMeSs4sD8m0aF+gKmU3uoKUp87T+OAV
HShCz23aDcyu6bY0wP4t0oBHMtb5bhR9unHHzH5L0mq4do1SxQOU0mHPTpBeCO3RQi66i/rxfUJ+
0GzGarSREbBrQVv/uS2EuYpscb6gLioHBp9+/VZP9uwoNp8b/VWQSpelNPI2FiGzaG875ZPV52cC
8qkHe/z8j5iDVpmda96LULjlu1d7L5p9JrSeuvIq4KjjpDn482Rh3Fowzjq7hY3SfXKw9X/etuW0
uOQtYxoWciy2Wtxomxk+w5nJ+lvA/Lc3chUKjFKx6kWbuLyzG2gBJ6uhOHZfom/td4VFDwmAHrV6
PUIO4vQdUNu+MD129ofjsQk+jpsktzZ9MlI/eHLNZGcVE5hW7Bwwqa+0L8zTYEkeBehot36msYEc
2ReG/gWU2xYBzZZv6t2XkU+tfvefr9Xicw6+p57MKhYhQIKjQvNgOC3qm6gIrSpE0U+9qsYqBHEa
jd+1qESI+Qtn5dOuSvXPPfO1K1LqidhWRCnCqImvATnc1fJzGY9xTHf/mARGPGaYDBTHuEnJByOA
bTzlXz83IKuwkBNgktmyi9CyD5EZNp9cz9eg7qrIS22EHxMaQ45yhrayQy1bZ/e5u16FBREJLFcU
ydWr5iaO5At1uefPXXoVF44QL1G0ZhFCg7GCWIp6r+TQ2T539VVgSFA62MBeRbh4LUKKStyake59
8uKrsFAjL1FsFIHhnCNIRpEfdJP85K7QWM3KaBldY1ymMpzrEiRa67uGU33uceqrWSlMlf43stoQ
lH+3RTdPxuVF+sWnxnzdS7pQdYptLS1CkJTPRVa+lTVb/Y+vrf0uQfwlFuuryRnFtRDSLtNQ1SHd
OOM1096yn4i1MFQPat6i7z100+EYo+mf3yb9s00tVocSOMfLZjbZYhfKfTwsW0j++7YAk9r9NMQj
V8gpDBu5da1zFbtHbmjLC2q/vlnMB0O7TuNiIwxe0uq5YvdpE9sN6LR9j55nCQnggIcuKnkY1N0x
VHfO6NdqtueThddCGdUD60djJIfS/j5VlRO0/Q1/qQuTBMHwe3d+c6OfOG9qEUIF847N7jWLgbG4
P9vp4CDdIvrjPee7Fdq9LDkuC5VETZyYgJAeG6f/YsWNP/FD0vohKw6C36Mk7xG81sL70Um0TXwP
l0SwuYGr6Q/ZDf/MVU1UxgdLg4RWUMIt/jOMXe6rrYHukvwFslfXgTG65bdl0bscQPxp16xmg4oY
JTc3MlU3hRP5Zdtc9urOi0AUOLvjGjc7GMUN+V2lySsqBs+RR6dl/axbByhvMK4NHFXSbazbz9wD
pKMgzoGAay9tB6G3hHN6BPmW/bZoygBUNm6Wmt/1N7p97XCAlIDjsqmg4r0JsEDbTguot1ZeHIdQ
m9SATRmgUokJGHfe99+y0vLVcb46auLyhPbBeiPqw/E36vLFFfYNRQBfXYBGfrKosDbQwwhUjJ5j
ZWGXxamvRRaqvnMeZMeX/m+TYZUJxkk3FGrNNsLpx0en10dOoGS/NSoeZQrcAbXcYJ2ZeifShN/O
CX+sim7V2u1AT0gokvh6sCpQ0fYZ6dOpS6/WABhXtShlJ0JbJubBxSoa7pEzfvLGV2tALSeIe8et
Lic2L8U4waooztRgVzya/54Irn3JGg6tLZToKVD2iA63JNDa8ZIJlkhry/t/zHg6cT/y6g3JRbJo
t1r/9HEkPPXoV+tDPvWYLWVRBvY9B86JwiryuvqxsF3xywBEc+vK+Vx/16mfue5nbufItOvFhjFv
es3V6FnWPToxZFVRSvlDKtNN6WZpEGdQv8xIegtzEsplDf47KJn4h9SJtTPLy4kfvm51xgc3x1q6
KEM1q2qQkHp+23du/pKqJrpIc4bnmuXnTItOvJnaarVxhWLay5yVoTWNr03uvhRz/PrxAzzulf8y
d3939v4xn2C1LkVLE0uoxeJoTOggcRODF2QYQh5U0XoXipfPG13Tq89twdaWRMA6EFFOIg/B9w0B
DS6cNuafPGj8LWX64+e4WLSiG5/zUIzVt7KsXwtVP8OXOvUQVuHBSNpOcZG0hY2YnzR7+E6988zL
dOrSq9gwSwXzb1B6YQ8NJ+qy56ZFOvbxAz517VV6WGVdC7dBy0NvUJ8j4QFTPOe5/ttB828vz2r2
owGrcHrH9KF19OJymgHNqlZhPnbz7GyTTId2qUCVg/6u4ECQj/O9g6kf2Bt0pAi9U20PYV7380wp
NsrcDNtxqtJtGnvNhqKCdtEWMaiDIbZ3gh+xGXWtFJskaqJzGehxEP7yA9b9tG2H2F2DKBPKCfG1
JXYlkSTjrLwUrj+V9+QzMw0V/KFCdhFwK4+p1mg/W46xzazwmFEtCIlY1bsl1AXgSxjAuERkYs9n
bKp7u9gKB6Rp9Zy05vaYOgxuFByzrdT4XogH2Q0bw+RMvjMv+uGnKl/gsHzq0avHOf/HZLALB5JR
xq8j8U3nvXZukqECPObofxu4VURqvaodqY5maH7r5Muc1nJH8XT5atqwN4Y0t0E2eO1WaIW61cY8
3peKrtBN7rnGHuPyEUgT/Et1adG9o4sH+j2pxZPQE+oVSmeibe9wZU+7sT3Shil6V7btD0427A2Z
LMSpcTgqhcX10asYbYbVX5SDXh05wb226+tRXI09fg9tXOiXaluTiXRZOewSeg55Qqby1a28BzVX
N9ak3SV9SxKNvB7oBw0ZcKGgv+TYjjhJvWRBVEKbKUuQVjBxjWsl8Qwy+bnaqbIwvpqjuexmvRRb
Iwdepsgxe3W90X4fIJa/J3XW3S1HHHsqPLH1Fm6CFm7Lb1AcP0cYKG2ZIZDQJqekuOzqQZpN6nVE
E//OhhtxMACsbCrDuMcJ/C1LjHkbaYoSWHbeXkBhnS7ps3OaoNSza8RE8V40zWvqtuB4x8G8cc3i
Hfu7+ClZkm9eVefPTWFaIA7wdBlNVM2WWheBWmQ0fpTGONyVat7vxx789GxLe4N/txUsWupcml0H
h8hzyFRH0DxFlT7lKdr2TAGiruQRAGwa9ErK07X9iu8M+v++vWe5DnolMS/mxgQfkvelr0Gb34kZ
G5Ws51R6rIBAZ+AYtrnjxHeR6NK7tB4Af6HQ9mWafR+nutjOgjAyF94CeRej0xZOMPzQrvuiYJB6
v9TmLxqHzL2rx+Udl6XTo1W+ypyGahFPdAkikGaohnTGRCCNVE6TbeUt6z19Y5RQheMu7SE2NYof
L4aEzO7omy5OhotYlNohMzWezoTDmq/3c3xQy9zZ20YxfVNHy9gAivAOWTlBjPLowcpnozjyeryt
2trY0WCh+pYACtWCjoagXSXrDOU8Zof0d5OVOfP8mJf5grWcklDfNzzsiv3cdju/JbbSPlbbAXRb
OpC6nl2L1Bxp+3g2j3lg5dly7bGG3kPTid97zCK3Q5Qbb2Zsgo03RFS9iUFmO0+x2q0G8H9fRbq7
mT2lua3cyQjYZBjPhYWfRdApUf+awYY+4GcSbzsYz0GWqMAcdDl0v8Af8oZWqrh00du9pq07BObM
7lJiYcNZsSL2spn13WDHWZAaSr6lgmvDzKs9ROdy6i+WvKsPbVnJ18hqrct6dOAjVHk9MSOwMxid
6jC0yJgNyZbKADHV6y9WYwSenkApHpNNMdnjRZM6C1IZz7uf86S8LL3F+NapqXGjLRLIpDZ76aVk
YpJ65vFhVub+PulqVOCsJnt1dLtmm/VO8aQNpXFtKXCnQCthI2Dns4O7RW68W8KFGwTbUe5oMOmu
Wkm5hsJpqt0miSeii0ErbXjN6iSuFgMDIaqkmXZwpV7euY0qvC0u1PSOWlbxBNw62xcoar723WB2
qLcawBle4k5wmQrwVkjuUdAsFQKqJYFa6DdtsXyZPSYOIMblZ2ctKFbcvJ7tTW9NKoRlWDWwCN1C
o/nVVVh+dLPq7g27jiV94BPEPcWJjhey5JP0BEUtXHl+1a1C8MikNtFtphvy3l06ezvoOgCT3Mu7
jTQb8ER9U0K4jyDvovNHOhjJ+rbRi2GPkTUmCbVEXWU6XbHBD7G8zFIdKq3FrykTgJBtZ9Q++CXU
PnNiHH0f+6um05RtUbUUMSFN9lv4icoGN4h46+F1c69SINxMma1uuyOpRQyjF6SlASYoPkIdhFO9
Z32/vHb0xvnWvER+MaaBbJogqowU2tp1PWJU448LTWUlLzxmT0d3gayTOvDzeNzMtlfBGLNGEw6F
rZcQcNTkzR0alEyjaoVGrIHZIVRgWIPAjkbjXt8ZVicCJx7y7aQb7VZa0sThRLfg2gB/0oaY/LUb
9aBO4M27KaxjGBZdb99qcJxwj+r67z1GZs8jlOzrmFbci8aRUw1w3BVfhsaLAJWkA1WTVsVZqM7d
jdQ98E1FhCoLNpc64WvPmU2twIIhBe/hudjaqzFb/dtcOBQvSq257d0mIlWPMTaYpvJgJBMVBK10
gqZiHnVWU+N7Y9h39px2oEjtivRm5ly+jPT4ElwXzhk6SBfVK8qvStOWF4lppbf1rBW/cCZDpjdN
d24XkbeknXHHrzKCBC+x9yia5/uBJuegr73hDQaHu1vmQXkGC6UcRlkb32Sh5bxdMgZbkxLbPMf2
40z9rqXZD7Vw7pKsMDGi0Iz7vMIz25yHBv2rHHdpHn0ZcXsJCjPHBqyDqDJ4VoZBmlvz5k1yI6X1
upiz6esAywNXn/JdXnKG4SbKskHAWdzQJtffdUfIY7eQVgLKcJijCzkXvrnb3IDSYSCd8OskObK/
yO1AjQCsymnRTPoISqYDV46s1Z/xVPBj47XGbUqRRYCBRxGMLBn35DM/1BImZGZhes3SpNygnG8P
Bd2xm7yGviZwN8N7aOc1+QETjnRfgPTw3biPd+Bhtb0bD/U37JfLvWv2zm2rRMPOE7X6MGLkuOXg
TmyFGRl09arC2KejLPn+Fm5KWar1Y1l7hrGrOi0nz5JKenE0SE82jcRoKVrUkkbOud1JaY+BDrty
h6fHt3aQPyqpxPt5hlCfV4JljNwdTnmqbHLDlbz8U3EpIAqzeXawUdb1qd85QmKujNdcD+3e8nZD
Gb8PXj0H0E9z0/fackiDFDx8gXIybR/t2cUggp3ABpeJKFBrW+w7r5r3BCNqeGan7lus2ILsqM1M
QV5fGhoI8gCzpnJXtxhuDXljXNO79mCmueubqdXAXcXsyEDATKdD837MbG8R6kpQXvqoAvvqYzhZ
JjuJSscCqkuOXCgVA8vUqq29YkRgIcsEv4mKOV3IDKAiK8llARTVj4DSAF6HHLVk9qFMTeW6qMev
sTrogUq372FoNOOb7WXxJjPFrxaA2YXoqyenNmBjk8hROhX0h7SLpXyFqq28UgFVQcCDkCtJ556L
Oc12VuttMgBEieXKbx03GHSmVt6miqVduFUTfcU2sL1eWD43R32nV85fCCbjplem4SuY9+SHmwpx
mK1pOehN3OwMl6jNjK1gg7kTk6Pz8LTJO29fpl0RILIHNqZMhn5djkO1a0on3k6YyGL1gG2NZ2hf
lkUefRvQxgJfs68rzM6u6swW1B9L4zIjN4GP25YuVNh2eveKXHeCsZuT45ABDcD+G6MRjQAB7yYf
saFQPfZQCvBJOVr5bdPp3bXdTGS/sTbIcHEn9xEOj5R+rKfGj0RXtZ2Nr8vVsNR35Iz6IxiTp6HL
omCk7X8zL7G6mRW9eMgEfsmSfpEtxDvvro1a+a6aYryMvfSX7dXq1qhT/esC2HHwkbbjMxkfUYU2
rnOOnTk3eaXR0hypVN5hWc7XUcOWIijzpDmu2Y1fyQEaLJ3VDIxSbtQRz4EtobT8Jsp+GQJbCLFR
TbC1dgoqL8k8dyfT7nZuYudqmav0u2lX2R6Rsw2etACanybzxeQWv6jhs7+BS30liLtXEoXJbupt
dRNF5XtuOX1AG8a0YcCS29nQmfkaGV+tDy1dp9q8azNrAYVpeAggROubmp1faIZBWDQTk1Pb8cht
k8uPJAKfG1RuhiWmknrpVlg9YTTx9HbntSroUjzv0uVoBuIXSf2Ct4V7nZUa2SFJDNJc8aNqBoCi
c9VsdRFXvFHqQifXYC4oy0uV7KL1dGCjmLplblFv46O2t3JmLBBT8W6q+FYaRjtvJQXa3VQ6DVTR
TikevdoskEAUVNa575+yxiczjWLFz/AV301tbe8hRRSHJnc88l1Z7jwVMjPOi/W3xq6M73VquYHh
LGrA8mn7bZROF2jrOuzJR7kv6qi7HkElXWS46dxIbBQu2n4QAWhLiMj0xGN8Jr1bORjm17bq62ur
b0Go0Qrgez2vVIygAooz4U3FX4XNQJJswSfWfgYAjShVxbdCGsd1PnIDTh3wETPq8glnmWPegBWE
yi1s8w5I6ZySEdszONCpzNtbLYl7drCcnTVm12/xHEw2ZWsmtCRK8SWbuQMq584BCU2CtZyreM9d
r7CPneBiFt3RAsmtYvep6Z0+Ay+pofG21P6mjcblLif5CPLaMX8t1BUWnFZacOvGFHWPA4DEwFUn
+2ccCe2i0h3cd2zVpJPMSWhNSKZdatkvFeYQwaDCnzA95deR/bMDCGNAtI1MYqrnYM6AavrRi1n1
kjwurmJT2ldzpWqbuvKyqzE3cO4qxbIb4+J4SNTblziE0dZSl/pbBRGxLZF8tewY2N5kGm7nnaf4
lln2F1ba/aLF4NUS1gCqb8yTbbN4P8coSbeFltR+rmvyogPyiedPzUDJDjs3XiDa4JFUiraxdrMg
QrkSD6lBEt3mGlPHEe7QA1sp72HWlTRIsmTaSmVMN6XKA0L1YG/KvMe1EIfKXRs5KDBM4GvlcU9i
6dLbtlOpHuAR21tDSdvLyoWQ62mz9SV32dIThdjkzQpmKy5v30PdVck2QuBAx8+ADV5qG19Koxmg
lEmOfoy2QrGmFwrWUna56zXN3A0Rr5XuGc1TNk30bRDIfdylfsUxPkVDD+UwGV1tg0opBwesl/sM
M9B9NdhQEDOUwTh2Zn4Mhex20Nu0IyTXvxK8jV5ygXcdC6XztWp6cVAs/bhdb0xfAyuwX2KMUU2l
Zfe4yOqQ6DjCV14eBUa+mHsD7/LbiKvuJxV8MbkBbFiXNshowWsURwwMOittvOeMlsGvEuWiG/Tl
59wYGICpHLEVtbeE6czxz1AWP4o8Ve7tfFC2dVth4rQU0UVN+n3VUP313YXNxFRE4L6nhazDcNOd
maGRQixrPRY1pnVLbkb3Q1u2m8FC/4D9uUuWD7/3Rlaa8aDpfbQz6W86xM3SIge0hq9omtlVsNM4
DObQbu1mfBlNG1ldV1Jsah2Xg0qnu+hZoGBGpvIq4kjBT2fHubVHTlhlU7o3nSrL634CKNvjXCBJ
MuPhYsbS7aYszI73oiz3WkvJyo6H9EUvGCa8cJ2Q6ocJ20B+j1ITbV9tF99q2+p2ZYtJ2mBChJy9
/QS3a4MNUnYLuxLznGrUQztpQpzsVEyllMm8VKsEO9kmVjG6mQA+7/rGfbIrRwsWzJ5cWQW6mvWw
OZd3dmAvQG2/iS4vfrkFfkitdDapM6lQICXkO7upkiC3p++Y6lgHFxk4FizY+Rh64QY969wjp9Ex
NkyQCrq0FtsqmQZEQUN6PVsKMiSFqRzbfbNlsr/OenIkedIgwer3HjmOTqksH/EnYx8rjS69pNB1
L+jCo1ay4HwpnJa52tsTtkhKtpUJKAvMf63HVm/1y6okWpkltMqpkQ/aMim7PH2DNbgQ86p6L8w5
ZHvkXLDxHgLniCeSefWcJfGdWQy8yW03sjuzp+e+U52foqMGxpyr3QfByfOVnin6Q2JiWGAb2Pq2
bWyGUd+qsPCayR/qNtsmcUuXu9DsSwon2m1qsUGuVCei98h76eRyayTmFV5DE5zWvNqISY93Ao+o
qygR2EiDaflaUG64UUlNf2Yyo46kAK7CO9cDPNvdiCr7ypilm9ysf+a91lBO8uR2LPBam6v+ae7d
LyRkISwBts2a/pp6+WNflEfDMNMJCmUsBz+yXLa5EUvNNFKFmI1b9ioAa+PmBos1cOBZuV3GJT+0
HfMTJyYnu5Gp0l3jqztSbyinsM/d+bszAX8drVYL+v+j7syaG0eyLP1XyuYdaYADcAce5oUEF5HU
LoWWF5ikiMC+A47l18/HjO6ZDGV2pGXZPHSblVVZZkWIIulwv37uuedLE7AYUxs0lbtNOv/kDymo
r9JQh1SHA3/HJfNwmOWW8skEDZAgdvtD/MXy48BMvVNPzPumBzMmXffRcdzpi81y3SdW1Z5kEcsH
pP5ka5Rxv5NkX67aIvT4OgnEHwZykL3iK7AbK1m1aoQdbJvVIZYgrMeyN/dOZcs1lwEyk2dJ7vFY
Yj9ZuQWW7LG2bw0beG7peRu7TMgnJSDlYNgdiQPc50kXTqItAhYs6dh39kVbk0vSFu7W8cgOB98b
b3LqoEAaMCjK3pnXVjMVT018JncK+r1D7AboxOnVIuBmKZVyaTCjg1l3QdV2MeeoNW5LpvFOQ5oZ
t4to0kc75VPnm/aB85bNZvB7qgBDXCvP4qboujxeXkEeWMkNkmrgw+0rlO3K6dZU+NfsWzJoODwv
m8U5DmF1UlZinQjmxlxRapKWrcK4Du35Tc9nQERNkeIqU6+rqcjJH800FcDyIc8qFG6/e9UO/rru
UyIfvdYO6CsRbz+1H1bbPBvx2ZZoJldwrxKGrRFMlta6nfLiKOyQfILI/rIUitiW2l81Qp2akWEh
0iJPbdum65Zlsuo6ceoqJ11lPpn+mbY+bI62ZqoBNAGOcExtcDcYXjVqik0Nak3hreP6XNqXYt6b
RZs8SYV+nTZlfF1zobgY50ocCZVz172CqSh9n0m0Oj6oRRxkR09XWLvGdncWqqeymse4Ed4NJG8Y
ZsL0Do3fk/MvuOdNhA/TZdAcy54ZZFIOW1P6F0lcTZs4JvtaZaxmkyzQWwym6YdF7LNTm4+sCI5A
A1p96PZqZQlzP/akZJFZQ623lzo/LWb01tnhocmrq6aQ6aowpmOy3HYL3ENz2iVxAo9Ljbg9XLAY
pFqDK3HEvhELSDfDJyy5PNd9z9iD7+2k9AM9s9PPxZ1ewoPnGdlexf7vEcvoIdmyaWz/2HPA9edY
crzBUbnozcKaX8VFS569fWqNUhxUMTzSPL0hW+dohdNt1/Htl+eIeEDtDjC4ZdxrPd5EWKHIcYdC
P7tJeZOB696O06LvvUiiiCfLc1SKepsYb22dvi02ur5D2sFaujRGmmxkbnRWyRZwtHwn8PhQzVoT
Ax+CMUhZKjFlWlOt/Lz+MgzpQ07Pq+3VIyy8APoadatRvqis+RZ1BFZOHBZhmVvnqcxTwkEPkMy6
NMrojhbLeimA7bVmcSFEWwS9oJm2NHOEJSj+MhnD91QD15G4X2sf1qbT3iEXZLtUjl7gLWW8iiZ9
4k53ykezD0rQExM+2HWWQehQnZ9dxhMoORXz64OD2BA7e2xwMrP1FKCtyti/X3ozxkfEZ2bRf5hC
cjuWHkhB07hgAYZ7d5jL9ZAQvB/6ReC3KEljXO8T2JYXvSgkGiSx5GU+9E+N180bJw5JN+jiU9aY
e2Uuz0xVmZsRxs2GGm/YT1Hnr3UOG7KYp8u6xrxrTe+t0+8pJGGCc5Ff8vRDtr4+LD3p2BKomEfu
blknL2mTnLifH92Zsz/s4/ohtOxjo766rniqzPZgm1HQTteUBkCxEUOknyXHNO1xBSPNc68ZTVK7
ZdklT6UsP7qR7cK3sm1rJ89j2KujM3n64J3pzyJq7MtCVHdoue4Ky/pDhsK+aqFqdH0Ll81gDBoG
tbEWanxJBLtLY/eXGQjV3O1vnLk6dFX0gvZZrRL/DXgxAli9jrHNN6vWKk5mw5W6TSzrIm5Fvx7t
yyxso0AnDLfoQVwLA7t91FrteW9KL5qBWQ1/eSp8s1s5Yw2vxLoqybVaD/TS1sqpG9aZcA7LEm2j
6J5QkyNEB2vkXjt5r2z3l6H9bezyeoWtmmoPdvPlpHLU13z6Fjn+sIsrtojZMb5ntrG3hGzIZm8u
uPIABycqn1bLkL+PYZUbB23NnrtjPCZFyF4i1Qb4wsh8H3M3o5C3hxXX9Mfa8AkOV1A42TLV5ONl
U+1rJ8avnUFrii6nfRsL/RieH1Xp5xVNBMX1zYKdB7hG4+ypfQRaHSbfMgbYjWa4mluu6EVDBcF1
P3tA3/9m5GSsQ4k/NjIWQZ7Vt+bE9Ve4+SpLGNOMTRM2oZYvSOMyELX1vcv9O4l90CoJh4vivAcr
IZsNnIZi14TvCay72RiqwJgAH5dl9jRbibeGHXpZ+if84ybcJPBSHc+soSGRKmDFBi0undffBuo/
U5BxpkKroZIt8cjN5CdXprM1sKwbvaoBMspjTqR9FXG5WsY4Z0SnOGo+Ij0Pa2UmcKvAoo/8UaZ7
9Z4A6fvzcSaa6TiYbXk9yemOUZlNbPc75QxPyk/UqlS9/5Wkz50JuD0LuQjRE/+ICksF4zh/S7Nu
ZRYugrRXZeu2Y2BtJgrNyG+8NrozG67ctV0qmpLTMZXQ5L2KlOYw3Re1ERLnU8aX8HnTnS/6L2MH
Um+W5SU9zpxtiDaJrQk2CSmoUWfeqxwz3MDZutC1GKLWQ4tOX5C60MbO3CmB8o6M0wQduElZ6XIj
ZQzIpS9AkmQPpmvz+XRXUI43SVi/9qzPddf0D16XuhuIhwvTpstrY/mAXrNX4Xfv9BiXjeGJem2V
UxlwwEjy+av7YRGn1PxqOa1CJnXTvYOr+jSMWU4qew84qvSdx4lifWN38cEiHS8oPZoaqWE3d3MD
iLXuq32R9Fyd4kTTekYXD1PaRobV5F+TqXXXdW4+1TARCP9HdGggPa3dBXNaQwr8WomyvhtiLk4R
/FXuknP7xC3wLiRFapfVMB/IYcnYlWZn70H+WidKA6d2rGwvB/0F4EkHpyEJN4tnYUV1y36bTNl0
nztN9iXWKcKwE3f3nkKKi+NovKTzBxhg8uS9GrS6ravhpYmdmfrDswg8iKvlZqoAt3O1ce4LIzEf
OAnsOxVVFGlqug1pFpD403pbIQZKFBmrZ3PRzU4BguGzZi8PzdG+a+py3PxeqvrAmACmNLCna47A
k5XA3nG6uXqw5wrwlwuTyhuITiGQdsWtpISSNPi3o1y8o2gA4oJd5zdzkjdGWctdQZG8lstIlIFF
GwsHArzXXMy0nt1ovzTFw9wkPTu3rW/zFrB6NRGS7w/k9cUV4jfkAqM3uktNaXCUtUrWBnML+8oI
syCzhpAppBq4BsT0xWL1znFqQKqzo2d27Ih+bPc6LmRvrqqelgqMtioATCM2poyao5WRqm1MQmyS
oZjXBDEc80LA7UiFf5UTgo4SGA4MnTA69xBbTnkSkDPIJyGVUmXzrRgULoDMZOAOZBIpjW7KQRmS
mZen9jXGhOk2bkBkZ9r8bvd8X1np2g+OXeaBa/Q0HtthCabCeGomegNjn7fcJmjSj354r6SDbKfZ
OOs1jwcglmRI5wB9wXgkNQNhaWLGmQUESVd1br4fxNDsLY1mgLooIZJ63gKWnA9Rz257EYUjKxmb
TCQChyM+6DoHRm3WzYfKNeogH93xZlRnyQHY5roL85JCyki+jAPJmMB4/Vsxjg+oC+aqpY3usJ+H
sJJ04l9NixedRN8X23DK8ROMY7vTSbPcemIUDYUbOVm1nYSXUz+lF3JK7LcmASOyhL44wYvCnN87
dLJq53wouHG86xOuIhk9th1dX5vvrC6cY+KEpOjbobdqRll8DTuHaCBdWBSI+EhAXxiLGb6PTZhd
SN8VF33TLRejGJwTcdKLSzBgWnyMPFbX/OHaWceNuXyRuie9Ke9BYcvOvFPg2l+dTNiHaSy5ncZh
/eR4o/1Ok0zigQkLcsLVtMbexVmBYuoEyTLHlyif0XqKInFVei1wJdssUJAlYmrCBOwJ7uy0owsW
b+pEMT6Xdd1FO+TIebP2dnSh7ae2MK0bzZdyIfqyP7ZUNw8Zlfyd36Tt10iLWTE5n9iBWZj9udmG
H9/C4pL0WGesEWjiYgzxzYRo9t0x4mJnLcit64kceb3WYYbwnYc+iLU0y4mLaQyU/B6idFKxzWCv
TrfpgC1hZQ2VOiw6S6+mWi1fbaBgPCMtaZ66Ht5as+F+UZX+PptNdsYMvF4Uhc43Vv1w0pFTAMao
vLtF9x3IbhY8XaYCzlGKz/clEnF82bZeCcpi4YpvVcTtrujQOoxpVT1A2VnF/A5jLLuAhP32NNpT
fNOXkXVSXWQERQJYJHX6bWqmtOwQQ71dw/vEm2Mr/G/N5L0Njiz2VodwnQzDOW6gWCwDgVqIVymn
mnKvrOZvYY43lG4hzdKojN60ocYL07TVA4TqtCNixhkDIbqJfg0bLw1pND7UAGlqFoCPDFh5zfeU
lWulZXeVKr5MbHGOB0Z4KG5pipZvIpHj98rXoI7SEIENGt1N3yo2+maKvk/Sye6SvgAePdi0/cJw
PPgxj17eVnRyLDvdFg5lbsRxf8qdjgmceTzm0m4vculgnZgy2TwtFYePn7/HkYq6s3KT7w3RjOux
AUQ/+nDm4HRsRlzum3CaK1Qlg7mBavSYdPcA5xT5l6zm5PQzh1Vihve5n9aPSztHjGmgalSboivk
hxOBN+kMfno0TvnBF+zD6e8AOSuzTqXbm2vIlz3WM2w8UAzNN9Pwo6taadpMWQJRwKzV9WA7RJw0
7YvRt027SrmhsCfGi/vNKXLNeBs6S5qesUxeom5HixotGiNgDzVdk5sKW9526ER833U1FoEEgFoD
kfAMLmerPxu3tx3gi62t+XWMIaouauZVg9hzxcbIGq7qqrKPpRfGb2lGE9KM86eogvJWshMYYLE6
Nwkaq2xeVSSrp5HPZKPcidOB+WKC1bAAzRpbzSoxymzXxN3bmLURrdD2NfHUtGN2urvJGkjVlOAQ
sUiuvModaX9RWd/tnWQu6MLZSFNTTaXfuTP3m9bamlXYb5TOcXq4+bguljM1L4rph1sUs001vwp3
lrvZHMMtXRyPqzM0eJXOdlCmVoYbn37x4o/T1vcM+sWj3192SwZfc6I3FIVEMFujDZSQxs3XOsRf
N+aNvx4w/qySnJmWxffinR1OCF1mlF1GytXFqrftaCcALx/8pHQD2flf3MTjSeB8zl9iu22vq8n7
kL3ZnsQYsSl0pcnJIvJH9ny9iSWaZ/9gEgJ178w1UkFb2RfhAD/LiVV2nNHITqWga96X2gBP1X4v
ClkQRNUXp3FMG8rblEzOcezvR/yZ9NXd8Ys7hSkNTpP+BhHhDCRnCDV2WXWXi8hmgHCCm2DIoy9z
YvgEyVTXrtO+sPzVxVLPU8CNrdhPRWe+ZF6oD3M80k5WeJe6PjIf09bAyZnVd5Rj9RpUYsHnFxvX
o9tBn1KeCnCoWVz88ow2I2bYJOyTFYGW3KujjrefYulsneV1iEBeZ1raPBZtuVFxVW16r+W+Vtf+
Fab/dNsrqmmD7vY6lPnX2Ku9nfYRreLYLPa2CWSYw7g7So4hqPI4hY66GtNTPTniLhGzcwGEJdzZ
Rvgchr3YTXFmnKZ4EG9h0/KPTT+fMqXdi5gx7Z1jJvFF1lbtrq50dJdN6AIrPbrGVdLoce1oW39A
K5wr3ptz70+iIW9YL/hr4qTeATanjd/qD88eMBFz27+J8nSu6Sx71smNVLqeXTpSDRybg4PZpw6K
bmjfsiqc+AoH7hG5739kg1Ueoa3IG3I6MeZnxvMQzfmpb2hLCkcUmyZEcDKU7g8mw3s7VL/5akmN
IYiKslz3S7882xHAyLhQ9tp25u6+aP32oRmLdju2tnNBJKcIRs6Gl2QstzjeVrqt4LwwWOIkuCwM
c7hDSEcG72wHrGXbXIeTlW0SIYE00dDmZ1cAUPoiZju0xDUNoK8R/bqNoxPwVXGDE7i4oBEejN4c
r5ylKw/1QgBSPJr6QedzszH0nDwkC6YxFYnhw0OjQnRb2kMz1+5GzSH/GCV0IKghqpU7OV/4q93B
5czdk+z8EeOi5PPs9U6GSf62kIv3ODpZv2VjCE/toONjif2TwAnbhxjJ2MNsZf2bha/i1XA6T/Lk
dGFQaPPLwLva8ek6dyHQrHsA3E28qtsh2YDaa4IQflU0Gc1mLovwaGmixkQv5nsGJWcy5Bw7UHNe
3rZWjRUKfC0e0sZLryPfc/fEoVF7AzE9YFyY7ha3qYJ0mvtAQ0y57GhKPXFV5oYZO3bxYUwxI3dh
zT2oBngHql70p9TS8zU36EdlF/OOMFWX+OBoaE6RNT7WC/da0SzNWtvem05ccWzJw8YFg7BM4zGj
FYkrkmnDOzJ0Xt20+vDCKEUKSNBXCWtAtpD1+N0UC62frBhmNtWyD7irlmz4ZxBX0ZvvQoX2rqjc
9MKp/ZrRNlqGIQjmyG7WSSemlhh4/nWeV8Z+dqNs70GdujLi8tUYZzygCxl1e+kn1alIZnxRHpOO
qu5SOst1Sf/VvbUzmdxYYUWHSyXt7dwt00OiCKmr6dYxckfHPC6ycZelBuw3L13jxHL3bk3rJDtn
R+5ITYyOuefGAU1RO7AjNgdCR3VzhX/5cTbcatc6dX5Rkpu51uXCIPfivrhYV0BMafvZ9bCjpLGO
t/4UfpH59J4Q3hdkReFsMEQwDFixpNrQDu+qzNub7tW4YLiQSf1qyCK5ary2vHNbyUHptQHmFWsB
xhZDGyOjHtd7RO9iJXPjesmhYhaO/V6zIa853b+nntz27i5qbk27669EX3VXkunEZZDRJlS4E2Fi
+pdmPr93llUGVq0Re7vU4+waSk5bdLu8UFxxSkhPH35DEtuqV7ip4sWRwOvMbjslDbl86BSb3sUE
2vm48Zi0etZdla+p/gndMUNlBJh+5b1kC7wWXRbfNDggXtKkWr6LuSofhIkRQ/WDdYexI2MjGkr0
dkOtjEinT67RMfaJ72+hPDbmANM9Lk1D7MPBqA+Gzw1wU7oiv+3zCS8Rmm1D2y9UzbsvmI/FrlNv
akxYe4sWLD7thLDsyomwB+fWGh8sx8dYObuZ2VRaXEZ9EyPNXUy+SPZzFbKcY6s7kQtOSQmQIOzG
4pjnozhja0Pa7lE03g8Y73aYvTixxjzc+LgSHxqzAkQ5zPO+DtNobaG1n+LEjNbYJlB8NBccST9l
9XtIbQjccxP5mY9Ea7974DXZrCwDGTFbDP96nCjER1DSOx+z3deGHivXcVDO8xnP1emk/NJI53dK
N1rIejD9NHBlI3ZMEZjeMfZgPq1z7haX2dwBgGDgMsFtI93bBJo1V/kF212WfO+Q8a8GJ03SIJLa
+65KD4vagG8npCO6C4tFXplM4lBPJeX9WAhB/r2PKtmn87uPM/VQGYwT1hnyoXYZxwEvlT5qjFMI
Uno89m2NESL0K7kVLQFbFnAg3ggOYGP228sO5ypSfIrdIMrVnTILLCWGFqt0ws1HpWLuatE8Iz7G
O9RTfmiEhXyJ9VcyRYp335z6K+7g4WOBrrXzm6U6VEs2cZ4lXEpqFmibyHnPjUisLbtoD/5QJqDh
RfxlSRbwDZ3uOYcswjRjGR1klXUH3Y4MA6gUL8ckXL3zsiK6KsPSf9MaVa+VXbhRxdTu44xqptLV
BLyCDsdhGbXYM7KhKV4BGM8+V7R4xkM5ZdGSIg97zUvrOstmYi9cyTSZTiphUJGKSMZ7l/IBYALd
TdtKcBrFbv+tF8aUrJ2uqp6Rq4u7qcP2USVGeGyIP9oom17vYkXJfV8O42kaMFMSKsrMTMGdxO61
Tw8sl3fwge9jswmBDqb04wrrBSPNkK4zDkPPbsM9jtlqV46hddHXCgeXE9nwiyPp3NuR15xmHHOs
/TZbNzxHaDuuz6NORysOJUq+Af19JEL4iYc8vQodzKdckosvvU/iwEqMcka/8bp44w/2eA2SNHqN
+P/Xqae5FaccnlUdEuMxJ8PBKrx00xERvKn9qA7InozWuYuqEZHMRqIVey56/b2LtR1KMKAMJ0qa
9w5kBveBdNxHGLfXljEPR20tTK+D3r4ofa/bJos/fVduyLPgc4LuOH7qdcVRTnN1hKZhdJqZlC5d
og3jOOzLXZIj1UTzU+cx+o4+/LGYw7DRNs5K047mGGZ4b+wd2bzGAvI8QNlyg3EHJAKmFMioyHR8
ahEjHqqZvo7uUq+ijPbnoHQcpGMS7xqewCszXZg2Gsz+mZZxvqkyJkIXLqsX5uzJQ157KU6CsHzN
svxFWyZCZ8we4iiGOiD9vhhGtTAa40DiJLZxXePnvcuYYGCEPudRnl3lZrhHgNXIaOBxcBrvx5zy
/2+02v8gaJpQDKb/XzLTn6Bp90nZ/2szdP1bnwwdoLQSfWy++Pq//9fvf/EHNw2L/28+/WpTuVzP
le2cA19+gNMMecaj2aYF/cx1bWWdpwn/g5xmqd9c/qXwPYl/ybR8fpP/IKfxfznSNU0TurbrIR1a
/4Sc9inszCWkTjqe51oSHpLnyN9HNf8w84ePm+S40sKe1yCtz3hZnOkNpBrzcf6A5xEjfXKYbdrw
+Vi469yQ9wKLgnCAxKTpVEBjdp6Z4Eixfan3CMsfQnNH14yEiYHBDQ86sQjhrdrpeFvRO+zTdP43
lt51/a2879tv3/rLt/ozke8nbN+1/tb2Q/vtX/zB7l/bofzKF1iVn//Of0OKnzinR/7XC/LlW/Gt
/Gkdnv/8j3XoOr+5ts2X7XnC5lZ3noX/sQwd6zcmAU3LNJXp8V8ef+c/VyF/6D9XnfgN1ApHvG+Z
XLntf4Trw4zx0xgo8FD+IzxGLU3P9yzhn4eP/7Dq6l7DFHNx5la+ERusjbitb5bMIb69jjg1oKnn
SPTYsxoanSdWXOHuXDTFa7UoprSkmhlr8BxhNMglJXlESbr06OmiEFZA1HbxQoVkI1XFbN3ZkKkX
Ona05mlgVE+ebSByDONY0h1ImwoVEiWh6r3XXtvVsqxCgrk0BpbWLZso8LN55ocQ+qcfLRlV5Nrk
TQz4I+nalF5vPjhFy20+Rg1dmVOcZNUqM1JhHbBViy5ZmZFlePSnGVo8eWE62NumK+NTb+IyBbOW
lHGw5KYYIdHNaYGMvXjdDXhj6VxwwMR2uZoX8sIP9dxk1ZvXU9YwuyJtdFDChj38ucqgGYfI6SJP
ZxRIYpeSiBae4gFTSAm+KmnnwB2Zg8HX55kPoZ8wGoYl1l5svUpctLX4mLZpVXzBWtno13nqpvax
zcg/A5s8AfbFWMWQF5NomUgD369imzN4ljZaQd6I+BaV3n+dimKqL8KJu83llFCB56vRlXbaBrZr
zKG7jXgLKa1BfpgVrSNvocWwK7wEazYZOQWDLjYqSDEEiKWsjBzTByO59/5spc7MF6NUtZhwsRYM
bvq7ye7lUlAs8yCcwCoZz3k0xrCQEOzTuPd1wLlbKhzpbj/Z/SlvcKnqVVXSrfgQOtcTV760JM6d
DHmn2Kd4JZLvzeAYAqR6BKs4gRS8dg0/ewzNun8rGQ1Yu3FuloFf9iHWsjDNj03OiOYFPYy2uFRI
EuTs4vB89h1aYvuIybz6UI4FdvMuFnO4rhYnWy+Dn9+O+M0DOrPNbY0PJofmXjH61I3SurUNu8cf
osdN42HaEfXoP/fYxt9TmV6LtlZPZoTbnOa27dxWdlt8CI8ibe3YA/qGMIf22W6SpL2eUid/rs3J
vG/w6gZMJfsvjOJFl7RNGFJ1a8tt143LgDYjDeV2TIx7uyYxUjdVfpyZzMb0hC7yOrpTfZvHo/Mq
nJaRAYH9neCcIYkCeCZYP3GnrHqDyqyAOsXogmlsOwM/M1fyixAbDSPaDa75ifkknubvi9OizmmB
gW4x0XD6buMNxOPIPuVHOKK9i7zyTndMzIjcmb5XdQpbHO/XpioxFPNwZGc7Dq74rqAyXvuTm2p8
A00Nro0wVLnJy8yUR1XldrzO+jDNDo2bKBDQieXbgdeOeKW0H3YZvBBrSjcMRMbFM+sgHb8Kzkvc
Ft0YmldaFwDQCjcy5EuUdjNf7zwhxQ+km7prHS8hXq0lL4yrBSs9TPu5TdS1j01BbkQ/Iv5wGYnx
hEipV0Yo6zsttX8zTUn77iEiqVWcyfOE3tSLswcpqR59w2vlLuUOxC/BaAKLiZG7ctOa1H6IoP1S
B9XspOKmG3tM/VVq0fkxI1M8jxYe6I1l2Wj9YqzxLGZtmqltDKOnfCu6OGsPSBxVujdqQok2uVS0
14oljmzmgvwx1k+2bLxpF2WaJr49RGl8aqCNYx3FzEGYZRsy+/pNjdhnbzDN1PW2txnSMekrt/Ny
z5xQb0Cnb0QO1K8v+HQ64K20hbXGyvOHE+7mR3LAf404VTblk+9gaYcg4lseJ9PPB0ksJnrwaghX
bcrYOPV5alZBXbf9x7/xOrbveZ5NOwnK+c+v447WtChbh4zqWM17jUT6brWolb9+lZ/DYX68Gxc6
EyHTXPbE55DxBTNaLkdMIJP2sa0VabL1q7y8I6B+WpE21F0ShVLe/fpFrc+H8fkzlA7FBcc7WPfP
MTn5eL4ZeTYCXFEKpu8nnASFGTF9ohZM2KgCO2GeQyKrxm8IjKxpkcPaUH8TCXROffp/0RA/3rwS
lrSpC9ga5aePGPOSSu3ODVd0Bp88M41OHLWky3hze/Hrd/xztMn5lZgTw04pBV4+2/8cJOexbyaV
hQG2j0r/wV1Ca7t0s/U3eTV/fj+C1zizj23Hpez6tDRLkMR66apwJX2eh84XzN5FZXiae0bv/vEb
4gZBd5RPjlL+M5xpmd00ciUzCww+VEdvtr7GI9bzX7/IX7wfyfLwXOWAWxaO/PkRyLmU9LF3tm8a
IcVP5KDWMJ0MoIhG/j+Dtv7+FUlhsRaFkoo68VOBmHax1Di78JbN+JBNGopIPsnfrIO/ekfUoZZz
XgO+/JxlVJMVYCQOxqsFTzYjx8PQZ8cMMZe6quoaHfz6A/yLZSdtoDoW1zYlbfscKvOHoldinnN4
CP0VGKoBHaz3GQNa8s2vX+X8NfzxMeLOaLk+TG12RF7E+ZSxo/zRH52SUClSJGmw6Tg7yoGHuzX0
wAiF+fUfvxzXAmlb/vk+ygT3z29K9Z6d1J1U51Ce5GmifXE0cob+sJVXV/Y8O38TtvbnLdL0XW7N
ruWzG4vPH2K0jKnZdCQvKKS6Vd5Hb0IQIwTU62qWbbkSuvibV/zzKuEVmY/kwGebs9WnDzRKIjvR
Ja/YEBuwXVBxVhwR/hpE1t8hmv7yzZ03DVt64KTcT6ueKbdO5+mkVlTf0zbLxnErXTE8KNq428hK
k0fVjcyz/for/Ks3yOLnKbBs13GsTxtvK/OIHWRQK8+y9A72bLcBINdsuzr/Z0nHP/Z4rnyc2Cgf
Dl/kp9USsQFS9DIDTL7KES/Buc7s9P7Xb+jzI3A+0GzJvJ3J//AkfN55e6/LJlWw5nMdv0PKNna+
VZSbHoPtdeEafxcH9ZevpxzGIT2eAzbgn99VGkb57KVNSBoIHdbYaUk2SZz5WbOtEMOp0ER+/Qb/
vE6oDWy0H2Ry7vLi/I3+YSdJhsXQSvreyjoP/IhSUnoL+vsPjpjGQ8tERIa1tEGD+Tdel12FPjBl
l60+vdF+0hYYvYwjYCS1i4gRi4Fov7otW7f/mC1T3xtV8s+CyH4cBZ7rKMvngJN/qgucxJ+V0ZFv
ydQZFokOp+O7GJmP+PV7+/NTIKRvmzZjU4TuqM+Blzm1l+U6wl9JI7YvMMh/ZQ+qdintu7/5FP/y
lfhKEFx4Mc/89O3p1GznprWAfplW98J1GocCLW1n72qLfLBfv60/r01qY4QQiweBisf+9JVNMmoH
Cx8JhLF8J3JSYoxOfYyR3e2QMP4RruX8VaEgmlQJDj1RF5Hn53WZqqoNF+zAaCsahzcuOLqnxNf8
+i39viH98Yj78TK+yzvylY10/fPLxDE5V3GpvBVd/TEMSKxgFGaYBd1maVQg2vR8dn2kWsXPhvba
JWjgNg8roOOq3s48Hu5a0NgifSIqTfU3C+m8Sf/ptzuXFCafgULF/fm3I50sxefAu8ZODN08JMgV
6OH0Nx/Cn7cA1/UVyjK1Eevyd4XtD1uAVzP27A2Ft4o7LCgVgQI3kWlngfV/2DuzHrmRM2v/FeO7
p0AyuN7mnrWpVlVJN0SVSuIaJCO4Bfnr52G3PG7JcDf6YoBvgLEBA4ZdnVWZyVjOe85zMEw9zGGv
Xpgpib8Fhls/X389M/shngW21V/F4glM0DAuoO5ohoqOmY+3qourv2ruXZfnn95AR+AAZJP3ecLc
6LfWlT/8aYDUrNIyHbH9udZf/Xym4DivSpSo3JVK7cjSYqHJFECYK9/PRfAXb+2/PTKO4N8RZzWP
PSr89etF72gu+wAvuG4lPZvpgmzhacecTD2XcEX6/K/quf9tReD1eERDBxnetoPol4d0iJM2z1jm
NyrMvPrJSxrsKuwdqXdenGKK/2J//LdvqCO47YmYwUTI67ruz99QtxU9xQOBv3F6EqLx6qZqiAf+
3U1qfRVWVA7xDGadXwtFKz2NUZsJbBxl2R2wizlHvyTF6BCKBIso23eV+ONffHb/fpl1WA98njuO
T7x8/Ovej5FEj14akTfEnkiD/QvOqE91HN5EWffoy/HNI9rlheMj3pi/wtj/UrHJA+IE67EbcYgj
qi1+fUDgTvWTM1fEnVZ+mgUO45ylxbAtF9/cBtTKf4FxUdypbsBnBezkNGx9LD/vf75A/vL5cn50
hLf+Gpzo3PUg9PPnWzgkpWM4rVtQd9GmhSuFnQf79N9/FfK6LASCAVbk/bLYV2U6L20eY0c2at7m
KmtJ1JV/VTf4y2Lg8f3x2U0CIpCYAvivP/8teY2ZHWlcb+NljNNDnQTxa9/lUUWGE3TIaxIQzTx0
mfLFfsJKvbz++V/5y6O5vn7sIlFzmmT35xn9+fV9N22jbGn7rShS656dA1cCiWOKWOB1I9H+3Vdj
b7M5R4ackdna1k/2D0tfgESW1ibot33KGKLkrc9QeItBbgLy7MXuz1/tt3PiH1Za/jiPoQ9PSxDF
jCa9X7Yq4ywAJbH/bG0RWWAnnJEp+CbQXTiBIy1MfzEUIcjDztHB/KhifqF9UKPMH8maQQT0dLwU
025gMhJgUk+ISXljR/w0dFPncQwaCZEtzMO2vCvraW2IyxyAAy4Doy8zxeH2viidNj4EiUNUkTiC
LpuXhARQ8fun+LeG09f5V910zff+10nfz9PBP5sj/n84E1zP4P95JHjQ3+qv2T+4brzWvGX/GlGv
P/ZjQu07HxgyE/NHfQjXETVfuh8TaqaGgc2zx8DPZynnCvzfs0H/AxtjKFhkYoaCsPZ5MH7MChkV
EqRmoMgmGvPc/M0Jtf/zfsxzH4ZoCzaTR48mH5/Z408Pheodt1T1xO6IraM8D9ZC2hMbTVts464c
cTfwTeq2buUbvGe5mj4LnXnDcerLZoffOFmIN83wXPpFoWK3jb322Ig0PfpIZd6BOz+phYIkDWa2
ZTo1vau8fadpNwTCGlgTMJM0eM0IfpTQrUiyQHZu8gPzdHoL0ra3hm3ithncNWdZwLDMi3VuJt19
R1eVn8ZW5g22ewz/JyJtntmOWkJMknJI7CN2Wqs90pC2ANSkPc48DAa+xNSNndny5uvPuA5Q+Ek6
BXeqMeIO5OAoT3JuivcSCPI9cYryc+yk4wTiJVMvqdsTyujMWBBc5qk7TfY6CygyNX8jjmu7azov
/Do0bvZChjW690UlyTg1BOivPGCxYpsv9cKcivjFk6piwEhkkooIW7gl3x03CeQn5OEg+tRVC2WA
CbTxbB85o3gE5GKIMIQhwAl7Acy0SShRgCBB/AhcymzRFkYwAG+mLVPQiSBu5QQLj6EVIbLRiE1U
DJa6LrsMB1+vy0Ufh1rnKwEzVRfsfOrdtRmNbu1ZFOqgQ076mx4IKTjmRLszfqGluZGA0Wj9K4i3
k2gWhlBQWy3yIneSieKFZVDEd2WAbz+J/fJj3Y4dH6cbyHanoGngL8vq/j3Dkc35r0yt5OxKoV9m
24pe2ZC89yCrSU5xO58/eYWVPlc2nJ0N7VMSElbrcbAwPYm+jZAxmKFtOxGewHpqu9deqLxvaa1q
+ZHEmOccstxCLSFRZYqnvhOdt+tN7bO9SbFQOUeuBh8mCLFrhyQVkD4uBeJACHnA0BW2XHNsK7DP
nKdTZ1eTEQZ8mAWt3FWhSrNH3RQRY7Hcmad1gsBzth39oX3RtS09iJmpeXObLEo282hyZrD5rF+k
Ms7OKN2bNXoT3TX0kVkHMTLiunP6lqkz2h42LI/M2nfdM0u+qLoiy157DaCEhyAR4SVmf008ZHb6
ZCdCn+LDpaqJxNZSQknU3diWhC5MDcSmr4oB4BDzWpAINdZK1amqJYiWpgUMoiZ/AZuYfQNHF5bb
OghbxA7wD81GC8G4cclEczJ+Wt/1i/bMQVSq5dtU8n0HbeMtPeQpz4v2rakjMh7FhO+KuZr3nUhj
C0aFwVGwi4toRc+NWf0aOh0ju8kT+qGchIfpVmgysZ5VAR+sh9hT10NGbGrvAvFydlZqZyu+1x0u
Jm3IihOoSA+O29r5CY6BPJrCbzVVWvZ4t0Dte2mhyFhbOk2jG2l3id6x8vWPzI4z8ACuKB9T/KBY
6F0TPqfSju9b8Cm39mzp64Jx/bZKA4LV/Dpk+0MvbrgQSTlB/8iGZuChVcEXVsj8Oe47Azh3jqJz
FA9ptWWlVjB+GTtCcymT+iMb+ZjtA8a18PXqYqIRqHXERhLwhAWBw6IGgoSZZLtYfpzwFWXEu4vc
cjBAp+vwlC5BSZfJbHXmokoIHOyiaUjWQV/UV3udj+GPscD/xD7+v9fl8+db+gMMgewfD8P7689e
n3/t6MLHcgYunQ+fq1Dkr+6a3zd0V3zgm86/Qsgo6wWJM/s/vT7uB64KgumEI6L1ns8u/GM/54cA
+jH8dGxQ6/jF/pbj7N+Ei5i7JyMkisi5OGCJ+Xk3T3HBm1BXn/3CsYlkpmJfmwqPZU2KwfWSgHzn
qLy/uKuE9nob+cNRVzBS5abCScXjaBJyQ/v5Zf0Yizzy76dGNzVDzTJKzbGZ/eTFa/MWzqY9TmxE
nazuYrgs/VZmQ/jotkX/JoJlPnIwFf7ZB4ZD1C/IC+fYDr3vfjKgIjEoBJ15hxWeX4RB0tkHUZAh
2BaOImrfDb1JD/g73PbIlDW4TiFHviR97BGXm2ftXwOaFcG+i8r5I/o41l63gAN2tMIBV3tSldHX
mk+7vBYuUveabC0bTAH8LjztIC7IbwSjb1Xf+5zl5DPDcIFKAWjZjjqix5lx270qF2jk+7rOw/xM
PasHWCUy2gpeSOsM9PukcQLTUpsMt/qujaDafY1Je0+7ZnHb+s7NG/ttmgAQsBm0NbmnVvv3Ud6I
aw+bdPqJ/8kEOZyMeLEOWuXCbKfBIcjhOYX/QJeK+WRFlZttJ6IYK69uFO0hRiqnMVUR9bQBqct0
SI/cGOAyVDqJDo3dRXsGhHQeZThjT4ovVbcLMRql2O0xkB1JBLXOMW+kdQ0FH9bl4BqG11Xtk7e2
uyb4yDFskgdn0S1kl5Qc/DYChk150xjHdICu20248VnS7C2HBW+6a/Oozx6zUL65emonzjx+NMGx
J8c+4YL/0paNxgDCZXBcyZOMDUOqX0luxAOuJa4xYNhRr6oS9zWiHKw+R4mN28ryJfOC8TNcRvIM
wwz+g4Wfhjq4Uo7X7m1r0EC+XEFuibw2G5PkFGZf2n1lH5Dy2yfU7+Azot9sbcaA9+3Y1E0PQ2EA
Qbmqu4zDdNxJdYKfvJxj/EuQ/WZeOwuLb5jd5DdIwwvIcghw5Kk6P/vW2fPo7djAXNDVNfCdjGdx
uzSte2obAV2vlQ2B38T1UoQKqAhQCBM5XWlTMvGdPZ8DMTxL42zImefvnKsN5FKR6JdhyXyxEd3U
vqddqvUusHNcUHJWT17rKnUYFwaYm0D4/kByaprC81RPgAtQPIlPzyIh/4atbLtEBcSDbAarta+o
mvR23pD69+Rlu3cZx/n9lCYuVA4j9U0e+c0nzx4BkSxWN11ZuuBpispS3ze+Q0K0wqp/EeaKgcxK
TTxAq6dMoGlNeHR0n/LC0sDHl+WS7NylBr5ciWYy2yjsQhxGC6+3iRMxiU2CuhZspJuPHPtmDbCW
NFEHJ3Uau5oTgymHw2L7S7oBHqEfsZW1d8RfG45ill6uoYiNn8EP+F/glyzPAgGQ/hC3GG59J8of
inKobxbia+lu1lP8fVwanDO8u6G4cNKKCWA0KfXigXqjXQQHz41Tmflxng0PMdn6+J4AwfypHODu
eyOWvT1pRSfZkqciThaNFRa1mfzPbeNJdyb7ZMEabcGGgN5BcIT0Yzo8ap1LBHxn29ksiUaPmbtP
Cr+0DyVwgibfkfYso2218he8vbLdvP2OEWJ6KMkm6m+5mBduRyGQnDjgGLgFx4i9SfiybraY7loS
sWVKkEQPfN237hJpe8MhjKoL+h/q/ACcFm1i04LZHA5E2iP7OtWt779LLAP+RZcS/M3xr01C7yr8
gGbe26mZODq5OuaUyvwhJX54AJvQTtvIV2NoDiN82U98yOC3FnrBAFMGIgv2bVcxTuB5csfdVPhO
GZ5I49UdtJA25H05WBMRv7eAu2d2DMhncWNEsy0nAm1tVLMUualv+bslW6auuG70kuN6wmG2bF1q
oLtTVuOXq4j/arAVHoJZjYDUCtG7N6UXlTlf+TGA99hKECMZ74YVlO1OuFlyCLizraly2BenBIAF
QckY7dK7WLcoOiLwlcXhSRVDEwA4kTFrHNo4QyaSVfkyXQORoHtqY3MbCh5B2TDE3IpcO/a6qtbh
sQ0Ceji26DFyfOSCnbmftd3SngHDbR0o9Eonz04+AV/1VUJlYeDTVWCN9rfGNa17ru10Upuwwoq3
nYvJP5Jo9Njr/Mx+YbVLvi/dhNm1sGHEl0l05qKtesCHllfvCZ2pGqUbQt3GQLa4jubSo+pHCwLg
JOGb+wBh8blN0/4CCH//OqDM94RVS/XmzT3iYyENf/CoUvISydICCUyLCbBiAAKAHNno29NG6dZ+
YvHAyokruLlhxcLNxJfXZsW1MqAQISr7nk3Ihco2qsShLUEQWncyYkmVEZAk87AOXxVBaIegEDc8
nkZu+wd/ahayz+z9m84bBh7vUtrvIsr041DbmEUFGx2dP1UZ3qemqYZ9MLt9tXVFyy+/xJX9VZPP
J41CWuQhprrmzSx8pzczWU6urQBqwUkoC0/f0QRRnR3aCgY9rJtyXqnMhbnzpyj6tJSqh0asKglt
J6/hynJYmPXRNEKOkIpAGe6qIp06XJHd+HkibIqfq5izaEM22GGhU0ri53Gy8MmSfglYXnbk52Kr
dPpdnPdi4o4TVtUhhWn0WcwT1kcB1uTd8Fj7m2IZstc04Pkhi1jHLlSOEiOmXeFrxS1cQHNq84Uf
95oivPEMDbg7QqLEetyI/BF6uShH/FiIHTB/Gvsyzgwk+EHnnEFYkMdhV8d5G1zLUVfsQm2B58+1
WL444iwIptJaX1sHsOPPxehZz9zd6DXwl9nNd5B4AmoZjecQKTaILycSkEzoXIJ3pCj1TOR/oUyo
pUczMDPXmFnNmH9ZmA5zw/mHjncIXVTalNW5m5rR20eYpAYQYv5ApEGk+QHTeRhc5HauTgja1kgk
N+FeD4wsYF2KWHH1BCcVFGqSXIGCglxd9pbjbLBDjGLL1Jlv6uiHiX9KsaLQyrqY4nma2pzF1yVT
ujHS6d4puQmdA8rtWMP3zAB4S3gczUZJ492S7Y3uxtEAH1uYLW/wxLJ+pGpmGIvacdMJIrSxzKZr
rydFvi1AB97w1TRffMfP3INnRmQCr4dPFo1j+NE2gU0wDljct7ZfzC2Mdas/mLa0nvnLMf1ERTo+
Wis2f4Mnx0em6kBWbuD5e69N2NRsUTH9KE5IPwxcKKfYIipLVrtMph9NTfg2KiL9ddYFHTDQ02JY
bTB5X8hHtrewObJr6PHlM5/WcG5HPx9JkCkHxq7ttN9rQHzFDmSz+6jV4gjwYgZGlKmMnqCGhssx
YdDi7wb824hugM4/w1Tr5aaia8IcxylK0T0sa1y2adLAtOaKXsptA04JZgT23YeqaPr02GRBQoln
Z4gl9KWpniOOKutYiyWGRC74eyhLqmAFQ8phBbCJM8CapOYQbtk4wDED+w802ifotckbE1xNDBXv
wbejNMEvxtQgFuyBeD3z8jaPOus7YwcLHAwHRmpenfCFOFlxC0HOu4M/Hp3HkAYe3vzSA4uQpbjs
zWR13VnFIaNtnaSC2bgG8o0dPMlu/LKPv9UyFV8kaw2hnswKrINdeywKgBr4/UNr9oCol1I5Z+5s
5RWc6XXriWh3OcgGeOkmzpeIAp+SxWHTj6Cx94XlSKR+CnPERvVNovaRDPS9k1fShtGAt3I/9f76
f1dDmxNvTFR/HJxhuK3hM4H6TLnbbHOc5x8xuBbdtg1ycSiWmqUprP36Yzg58YskLOJt15imwAxY
K3z2U+EdCupIqSiQjvWNEktihFGeDvKqoA8qg3vPYoMcVzGc4PnLgofITkS9jzgmGlD85Eigeku4
knnOIW/R0JMJ/Y2df5VDD6qhk6noPOlC3VYpwsu2ghWTbLoyAPABqmKCNb/48buTVPkLUcX0yQiF
B4HLzVoSgiiZbSG+ybcUQsnnfOx4uyOnIeC7uKQYRs/tO2zvxv4CN4xza0sgfvWdeE/adbBVJlbS
3I4LvxCws4bfpySZ+1Z69pqSH5P43mlKwgdd0UaPlUI/302ahimvG30yMMtk8bVo7ZEjiEP3xa5z
Fx2cQr/WAWOsGINE1drce3plLVcpZ2S5j8UAHI9oO5JtjdsmYNY+iJNLCgGIrKXGfDOJbMD2yaHj
qZlU0EEkXJepHBAH2DTPgnvLYs/7G8ezK3dsxrHcI/PCm5DRfFcknEJAdDXluO8h+/EmT23IeGuw
QGdzRCzmQ1F1FVhZKVrAZRMMDS5XbnOk7IMd0YSOCbeY8UDhLRDHO761mXnpuIrUv0+R/ydkpv9l
46LVWvCfx0WP2bd/HF/lW/7TrGj9mR+zIkd8YNqDuWWdi2JSXK1uP2ZFTkCODPe2zQB8VXbWoOM/
tSXxIXI9egZsDJvIUmss7Ye2xD8Q9ygzViZPv015/b+TZsRo9JPMw0AqxOVkM/zG2M3IOPplVtR2
xpmRk+5ck08t4fIi+lKjldwJGVaQaf0iqduPngO+6zEc4y7Zmk7Fj7b2p/elrWh/SO2ICHcbMZbo
qqh6FrMdmR0PRnyuukY8Q9J0CTMq2yMrni/3TbCwZ9itN2UXSluhdaVCaRenaR7yp6G31RftwJo+
Ljjz+gP+7E5d5+z1awim4oatsY73mxpxOCgTGqiMUtGXOI+aejPmHKxhGWLXoLKAawSOpgVYj5dP
stsGkkMYq8EEEY1sGpVLIIO47WpLi+08jDlR8whY/75dag26LI/Wy6gSULu0IhJMoCP52i1VSP+V
W3IaWQovS/dp7TTJDv4oI5c5cvDfG4/nK5iVHA9d0CfkjdMJyQiaGswHCwAVKOdxBCpulWZ8ZGHx
bvohpDtJwQiDXDSMXrxdPCgBG+1rwU0ZiDbUIFaf4iy8bN5TncBhVnCcfy6pWoM6Lj31PLVlJbZO
rKx8H9BWBcJXF7mzh/tSUSwnOPNzGtAhhTgLiQSXKzTDEAI75jSHRUkSbgJWScZMl+ZkVQ1wzGTk
ZEo7ifvu0z6eHsCoG+o7EMQZjtC5SDFn2BT2dgYZ0O39qnQnQMI2ExyFSgaI31jLY89KZTufOhfM
OXOlEhbWuLDFnhztubREBCN3hAk02VU1cdo5EK8pU9AMIa2EFbOV+xEYxIUkklntKm6snJizeIlW
FBt6R1k4GZMyOP/p/y1q/8xbBywD/3lV+5LLt9e36dsf59/u+iO/L2qCJSiIBEWy2M5YoVbp+Idc
7qOJhx7273j1nvzm1PyxpFmOz2gcY1PMcocZ119Nxj/WNMt1P5CPINuKge331fDvLGrRunL+Qbvm
HI33NWQKtBp+7TU2+7N2raI6muMRN6/TBD5Fmw38kfohbeuxg+7IIdg6ZhpN+hrjYXBQoBsvGcrr
R1NzxwEYWmyw8jqHXBUIx0k+NefY2Poybzkc131rYKHbzv0cRs9+7F+GnWuOXZtPRxXBkcLyJ7kO
q4JjgF4u64x2i7XHJh1i/ytBg2YHeeeRYgrqjVB5bRuYnk7szLrjXNRQvhUqvuLk0Oqvwh4oNvNs
inoDjhJettTngl//1PJ/eWi9KKXrQDQQTRsrOLoJ9fZ1QgatThn2BSn3I4J62a7x2hfP6d8GP7sU
gYR3yWo6DgyCq6hMWHBaeYq8ZLzkRW+HwjnEc30X6uhGiYILeZ4Nl+GcFiGM8rImKZq5Sf5dGJtl
TqYZU2lCO87Ra4x9buyl6y9w+gdX+eD4r2C7OqAkUbM1tvdQq7W8bgYj1CM4Q+6jLoObXXVg2HfK
wwIszOAP4UE7c33QU9jtJgw+MOfz/ABM/auMegRnd6bKaoacBHotvgm8KdhF5TLsbW77m7JLnoaa
PpWgbYuWQhUfiHOTIeVlK5uwb8+9JczZsbPuo6PyjuTA2Fxalk8FqCGf4Ig+PRdWTy8PWt4jVcJw
zdqx7r/qCfliyjvnZZGjdzkHmfhS6dg6ykJLev2S8Rz1g+QDzHubDqvVitT2NT1tDGlQQT0U9tC/
Gnr22axklLuZEn0onZVsb0NPPLWx3eLpKVqPKqEYFcMnVvo45WSlI5BEF3MR+neSDr4TY+x8ZwTl
823WluSXOsp7et87ptXAexi4ptv6KHRfaSBtXqJCylMZoUkurXHPnhEFLWBoe5LxKtkaaCCpLKmI
SF19GSeBcxax5ILMX30T5REc5cLj4je17Dd7MGTWAdCPBzzDti6DIgYCI1MiuNSy+s4x0VXzOk/T
eISTZR/VsGAscJcpOAkV0aog2K82ExUy2ypO0iuhe7rWMjXxvY7Kywa6FkEc7iIJ8XD8xyMdZqP1
RufoMaxnQO9FN1mf4goKU9PH5pgMTfzaEJR9stauLr44C9+UsNx1fmnuPIf+DdNxU6W9rvuaUtxz
QU5uvMcnQcMvjAYaZ8KjX6OpN+v0x84MAexlzK4m5Rj8JXB1Wmtx9rTB6oOf0lhm/MbBq2FjuGBW
kYXfFcryMY5r75Iwwx1DGcZbzI3uap8rs7E+ImDGRwwsp87y5Y3RwUXbY5NlnHUi61o/4CKhisXJ
bkI/eOCy8dq4IMBzpU8IWsUOQtf6hpEwdylARAC690bvbfG5IFMqoo9M7WEyxqJcK1upURaUqEba
eQmNF3yCTlDgJLWHk6u9E7fg1zJxqaDCW3rDqU+AnF6+CpJOb9NYfSyT+LFpmiMxBbmLAg8vUPox
W5YnGXeAz8o78GSv7LMv8xg+JVJTuWHJQ9RDT8XIvu+Cbh+E9tEP9HfP89PLxvZfnGr8GroMoGo1
JXtTpW+Jqz5G9pJ9ybHZkfStwg1nvezbmvONs/Cma6S6rIz13ORrzNBu1g65XRfkl9Lk5yCzsKhP
4a3rWfM+z9XzmEbbIKcgD5g2o4nsNgPFI1ChD7Q4XlhD3R6wEl9hmDyOmIRARrYHVP1ir5j1lF0I
86BrvQekuO4ILpClMQQd9miU738H9VsdrDB9EFiMNxB5LpnJ2Qe4V/WmreObtMfuMAP/3kLuXTYz
asLecwwdBSI2+2WIuOG/e6JsD2TLNRGTDMF2oNyPwtGLOWjcC+m5N3GahZvWwlQy4sY56cq/QkNn
rLVUX4lTfMsX6+hba9uQl13HhbrIC4wtxrNarnvZ17TnAK7Sx2isT4GtBXdLs8+j5Fo0Ch/FxJ4C
z5VKUfRRLCV32TQ9yiq+NDwZm3B03ZfB4nmiCfojtPzuZHBWb8PMvZsoobHjiQryIP5ephlKbtkD
Bu0BFjbauilydk/UnJQGDqc+LEhq20A0xzBHx0uX3tn33kJUY5WhFAoII6LwsjAj+mq2PNkybEkh
t3SeiBpZsu67h0zpYTsLyJSdMzI8iapvVDBW97HFhyZI0Y+MByg1gn/VHx3M7V/BGIN91yiiDH71
+9KNy67hLwUZD+qiCS1omDi9MprUcBLHd0MY8AVfFtirmdfH08EN4+SmmReDuAG/z9mqaqrehn7M
H1rFf+40ZdQD+IhhnE50dBUHFQZ3QwZB1hqQMNIedXkAEw7sza4v3Io7UkwWcg9baZt7bnkl+xw0
+ZJYu5K6aSo/kIj4sP0btPyja/HAWbWi8tZVAEFnHe6d3phXZcsg3xW9oFFFQ6LcpB30c+4VrWsu
uj6GFTfm3WgewZEW8QV85BIrleTCUSDcAny7NYy0NyNdJ5LM+ZZhNFDoWgzQ7fNTyhguH5pXRrF7
RQeEG+P8y6AQt+Vn4oK0oIwA2JgtPJti6M+8Mbd259PwM+zihjl65qv9RFVjMqSQq8pdXBWadZsd
YNsaoixe7lwyL3trx/kK8zfcYGPftb+RO9vg1mE6sm1sdtaeu9F2GUlJMwNnKFtSs2WTkgpR9jYB
WP0dHyFS8ASGCp/gZHaqql6LgG7aIQkoSGiIViuzLww9KkONsAmOi3dJwMRbmopxg/U205L3MWg6
fZSxeGkaBmZDFyOk+zXFNjiiqIoKnnI1X2dV0p9iLjabJkwBaFkwshMYEvuk4lvqlWnMCG5edpiE
xnMZ5QJIvz2GW9tPoDRDH74urTS7dKKpPFEBWsI0B4dNlOaziGJcleEUWDY1r3DK2qlPrhovSvAE
V1yUfKv4NCm5XJL57x/G0P8SZkx96Uuzruax/64kDYeKXwXk6s5iarqWWQdfCsTOfQxqeu1jnxhx
Z/HB0c0RMZevUbTzKO8q50QdKmaHe50qSN9zfwkl/MX3ZIfQPhePUvLAa663fAWaaOMHUFcnX+Vv
g0pgGUk10xUQYshTpR5f4XzveuJgHG56aqglcv+8pwajhjw35i7NRn7Ih2r1i+QNaJohOGFasULk
T8uiT2IyJUa/GplQ3TmK0zRqbiXZbTyvXfQlRjH67sSMFwJpeFZ0pCNYgWmnUBiU72FCCp8Pbjq8
pHM+D3ugJ8wzZUY7ynUE8Rh2CT7b9Bzms31nFw5EDYkNQh+kveTVrZXOwvnSCducFYSnrtppiMfN
p6zouMeKnsbwGwfjYR6wwM7ht7bGOUH8IhNJexFXOF2Oquymd3TucKRm263oFttQpmmebR3Ay3ZS
gW6AZ8ySFU9RQdN86lb5hRiSLoZL6XbtRZcEHAmtENpGzbQYPkIfDdOODIRwTii3WQFQ2VryJ1QS
jgsB/jHak7EBoppm+Skh9r9d7M670AltKkMFY/iy02Pi7+sZAscXUHvBZY4OE6WbahpHfTN5sqRn
vcyyR2roup0Hm2vfefQsgwgZc3PBbd1BAhd037gZGbRzKmPJXzx4Ods++Olss/ASrxEgIaiRch5Q
EwIVlNOVswBP5IwsE/fGpzmImwmUvfEs7IRm0tL33+JCpogEZF4A7S1BMewFWBsmhQD7iZkNeA75
h3nL4t6CQUyzM/II37LJtJhDeqyjX2qcsP6uCaLcYiLSOt4JuagF3pF2lKqh02JhgK9BqcsaxCzx
nnSkBE+p0ca6LzO9QKw2Kuru6zxQ8bMTdizYIpxz+2BXkEeOPGM2sR4aggeqiHLYNHhWgrLftFTG
W1BgtLKOdUNQhCNAnwbXoSNzcWEcN6v2KfpYxWCFSqxNxcqh34F7M1IJM+s3R5Lxr0oBnZh7Xpx+
8vraee0jll/AOol+ivKKXBhbg5xOiU7u7d6hQXOhD8pcT/7SnXLTLM57hEuwO9pmtkcwko7DlQW+
6jBfLmPR3FiEPc2RRyyYLmjaWLlKkVUcvQyg6CfcCna70sdMfWtjjWGzlTPXY1EwPaz6tgtxa3ar
ncvx98OYvDQyCu5zu5RnZhP0hq17jiblxW2WiZweTbkL6iLegyYzpw6jwta47nCOFmHfhsoub12b
/tcKxjc0+jaRSOeAZj7HoBJv0cc8bDnZE/cmvp/OgAUDUi0hI5eHbzs4sXyZRqA9Tj6Cw7R7oEbk
2nrMkk6Awp1h2niNgcvPOwBcYtO1YR+fFGfxZ258PQhVZcLugsb3kIk9pKNLtbpmU7dThzgBGbMN
FKBb2moAClyMcUTPRRtQ7EMZ3mtfusF13oBwZ6gNfTzyaKobaZvgA6jT4dotwglneHHXpTQzREVb
XMhwwAOUwoH/qNPi+6wKPFeQOOLDjHMVihWlokp5NCKOLpRX1Izh1fK84XfH3v9J8P+P4OSfqVUP
42v19qrff1Kr1h/5b7XKp/LVXQ0I9kprQ+H+Xa1y7A+/gQaBmyB8E+DDWflDrYrsDyhUSPKcTYKA
9CY5jh9iVeh9IN+At50sLSkOfvDvaFUr7eFfLkvAIwGRQlCGbgy9Zv0Nf1aqYICSY+hsZz8DKvjo
NBHTrtByMRWTL4yjK0epFJ2IUol50+R21V9ZVImEz394w25/f70/QoF+C2X9+msARkSyYxJAmOqX
KUCNQ6WLZ8mvoXOqkhJjvPjc4E3kSpKzoTA4xulRhG31Mijkhc2g43zes0D682mAhPiRkFbonRmk
gjxHFu8uglJzP7FnhbxQhHQf3P7F7/zz5IJ0jeuxHa6BcH5vtupffLFFscROTXf1PgIBv7FFPR/z
JOxvGiwNl2Pq+vueUrr/ouzMluREtm37RZjh9LwGEF1GZK9U84JJpSz6HseBrz8DnWvXKlMy5b21
X2pXFwQB7svXmnPMx2Eccyp1Yucr3WPw3FniJpmcgaNH3EHFSGP6YB9cGuOZN7/qdmlcG5ZGRjjo
g7ZL/48rTercOqEJM7Ipuumdkc/l00CL5tRkJjCuD/mamacaPyNpKEIcs9VGksXosfzgSt42Qv/3
HtkOUmQGTDArfzmF/nMhBa2JRZDEFFkrwpSdBVvqdemJ37I7gsXjjq1nF68455YVztrf78J2///7
TP26CfQskEE7GDW8TWD8n88mQnwVHvTsCOPwyqx/Ql3GmSNHDjd5xCt7rQ2Dr+mkDP/+we9Mpb++
NT5LYWPS4r3y9Hcv1SBppyqvRSidoJYmSdJnh/EM7zh4uZvvRjj8JyJOFQITaT1igqTykXP14NIA
aT64C+/8tdvF4K1FcwuRwdJ5yd89puRN9faKIzMyWm3U9zDVqWxyaGNbPlvjGkR01U1+7nODGLbV
mcvvrdi0GU7bJUwd/28X///lNWfVYthn8M6A1eH/vHvNleVgUyoGP/I6a4sFmNgSEcXH1wTTTkV/
o4y/4oL32c3a8pYgo+XTpGXdM6KwfenUbNTGtLRfMY0Q4pBndrhAozx26xh/sCD9/tz+Whfp4ts6
ajzr3S9IfLOdZLryI21JER/PNE6DjlQcshiTq1HG5a0lLetpWdrk+ME9+u3dZSCLkx4sg2E5FvPZ
t49t060xtR72Jm/V9c2WArEYnQ1oTaW1+tesGozPQpbrvwWKq+PceOnNbM3ZvvDc8e7v17K5C96+
QlwB9cD2DMEoYlr89lokIh/qvWSGx7zJLopudnhVkTIgDyRS/LGuSLg9G6zQd+uCnP8EVX4gbiRD
Vh6OnlgfhrIzsxvkI2L6LOIkbBgNgBnsVxSkK0LbaW9y3L5w8EhIZjaqeTwMNbI1ICxl6QcFydH/
RyuAKTR5bf70FG4/3puFARoWewxvpxCski4j8f8uDHjPHDsTKOYsexyPExX3UdRkFqoUyyEURXNv
FoS47cDl/UOzSDt6Yian9+/3dvuQ9xfhoqPif+xM/Mnbi2BJTjJ41mClnJZWGx5cOglYeMXVH91P
dVVah79/4B9+TDZX03WhfEBlwVLy9hNN2XNuWXy551ypvuombKRiLK1nQy9rLyQkVQbt0M4XYOzt
hZAH/UxaCdlpuBMf6qb6yZSpfGGe3e2Wxchf2oZwApJTblKxECGQEoB0tPUSyVVqVw28Rw3ty9YH
+efv3+MX3e7tneN7bGYY9l7wZvq7zQ3OprUwNpr242Ax1O8R2UROI4cvlkZYXSMm+xiTZY1uO2mP
EBOXcMAq+aSG9mGx+s3EwOiGOFbn0WLbi8DaIjgtTI8QSHMKW1bQD/YDY7uz764YJhoSC95pjCzG
+9fIH/F9jr3aex20UpMjO3IzJe/spVwe0jg1jgYvzEnaRvXoauofklP9i0HAQ4hm2smiNV80OLRr
9dx4znhnNKYMmSJVv9JrF8Kt6D5aaz3fMb3+5CZacSKX8qoxPKNz77LF6to03SJBLD6ogX5/iLfX
SLBEsM8a/CBvHylj9Ag6qcW0h5myXOCabJz1qbmjkltOsWnlHzzDv38eGCrqOCa8nFqs98ZiW+J4
zmN73hucJL+Yo/aTogMXZNerH3qSjcUHm+cfPg/3lc842QWbwO/39vv19BRIW5Bqn23OWi+1i1dt
nd0bm+bUpui3P1hwf1Hy3j4pQHKwUMD+8bbJ9rsb6kL29hJ6Yvu23zIiTBeZW9dUT7Q6OxoY05ap
wr7ToeaOLIW+aidljWCPnqi4l+6YPJsjNqVxnJ0P9qX3B4UN/uVg7fYg/OGTfv/WqbHFc5DFpGeV
ZnGIF1+8kPlUY05x5O08MkitHEe8juMmjjTqIfr7W/+nj/csm0qOapZ3/93i1XSVlRpDs+DRKOZP
Oi6ib2gAiEdnJBuNw2jSvBp/eoPdntNccz/48mIzm73/XfwN0YFpAWLS+wcPxU9tYtxTe0Jghg5x
j28/96BUg7JbVhnm6/DsT7V7T1OOOHLfOvW6O92Zi02ofe6ZJUPZFv2fk5fjIZN18un/8+6gW4AP
42DPo9Dlj7fPqVNKFEZ6Z+4dSoFjD2b2rkma9FJi3PmibPMfT1XdY8pbta/LQX/6+6f/Xu/akLHQ
cdHQ2BQW7+vdjGjw1fQHpKBZb2iPWiObT3jYfXWbD7xVIVF9jgiS2WnHaCgGMABZ0vRHgT0fB1o+
kM7+9yv6bcHlglyfMw47HRqR96dawtykXhU1YYKzIsl+GjU8UXpD+rNWqK+uGC9Sq63T3z/0t0eU
D+Ud2UhLqC7gHrz9EarVimffBE9QJAOiqdyfxL+oadfDUjlIPSdV/eP6tTiOXs5fazTjI6jo1kl4
+5TafFe8DYjzAPZxA95ewZwqx0gnhzCh2CRRHejwSlhIBq/8tBh6d6bFnlcn4jo6co34Ry6pRlja
vTmKaSAkD782D29MyPffb8wv/tObt4frQo7jcybafhb7XTWdbQ4KQQrsPi5o6OOt6CaiFF1Zq2BE
FwqKAB/YHIDkW3HXNQjlDkhwGfdM5JueZrR2AAkmw1uOvmhWf4+VgtODScqMSzs3tZ+ybIs118Ds
xYdB0cYjukqb1Qcl2++rAAxLj94HDl2Btsh6d3/7pipFy1RjL4shj49bt6RE1N3RciA3imluXCeW
E6SEOOWExyNDpF/r6oFbWHYRLcu4jAeVJQg/0AeVQau7JpahhY7dB1f6+6P4i5HK6ZMnEZDTuxLJ
bZyxzCpuuEbzJywQRpxGqX8G8OxfjWwpj2jylx922xwWx8j2f/+5f9s0KXAo0BywqXS9cCi/fQqt
Pk3jIsvcva9Met91Mt2Tf6VfCsHhQYdFffv3z/tVPr19vAwOJzpbg22g3nrP+6TBMDgiNSFmu7X8
0SKvORCRvJJMbemX2NRI04wtWx3ZU0nMAlIbFThyT0bJQgT3orptNsGGnaTDjVnZ7aFi2qNFdUk3
pEpW70uKfeiXUvwuX7Lxg6XqHRuP87kNURBANZJaXhC+xNvblaZ6Ttwec4CaJ/zW7H3/WdTmcNMk
IsH4xpkXLUJK/jZzs4uPAToQCc7rlthZukdmPu0ZgiQfwRV/SdTe3lRQtFhq0fmy3znv4cHkDMCN
Xs2V8LqkRAfFvrcAVI2xtTpoET7PVqo3aKkEIZ2WATkoqmTvXMbVdM+jvXHCmLZtgZEy76/oy5N4
ryqNaFbV+ROdf2AD9qU1VPpBsf3HC/cptgX7NAEumy3+v6c7ngTwmpO27IU3o1bv/ErVUSEd/x67
T/y1xsuGrlSUDA0RzXoiyoVQzPvrLNm2alPu8ALh6MuGGikT2gv3KMlHoNbWt4obgb79kLqo5z+6
8N9Xb3arjYAGPpnaz323fyBvciHWoPHK0CoTf2aK8TuWtzuBl+EBLtq4rxJP+2bBsnkgCGt49poy
D5Q+17f5yIv997fqD5sJbWEE4MDNLRPo8ruKazQnTh3U/HvHVcs+iYmdwKxNbhhW9yuyRYglQ+qe
vUb5ZImN820p1urKn5xcY0k+QPr+Yek1WXERcPo6d4hc6Le/KhKj3KiGmQqHJOXSjJkIMxdXj6iu
4q0NYdyY5E/ucSrql8Tp5acZ308oMVigglnwZuX9innWLNFGoDT6+736wwrECQjagufb7HK/5gX/
feaQW2Gg1bt138eTZl3JXLUwSMRYorS5TxvcKFnqftYW5ny2oSl972mLOX/LfBDZuxLASkParduI
K/0zesmx7bRoCmOUCMS4r2l1Xo2aeO8WBQnAGztOm325ZpSZGaeWj271H55D30aNzzmEWSU3/O2t
BlRZmHkxCeRLfr7LUgOdVeJ4JH7B1UERPqyADagj1JQ8a9yTe3QxqOvIZTgUJRv7B/d2e+zfLUQs
6fCBddt0+TrvnkOHXy+VnAz2qVOtp5xkwNt65NcIychZd9ZoovJZmEfjYbS28OaRjtKg33vVTLJp
NyFyQ+VW7QRrBSeTxLciklBwLhc9zJ6VmScjalNqz+4GihswaH7rjG7fJIAksH7lXwlWdF7+/p3+
sOZzhCX7gH2L1wvs4ttbTLzDohW94xN2bYu7VBTm1emTfu+TmPsdCRRim6JrcYRmC4ON2H/FWPCD
H6INwd6nj6NeGB9UDH+8JA5YRKjz2tO3fnfyzIGYGAXzln1Co+gCraC9ZDyvwJ9IoDcmsRycspRf
fHalW9aFBd/DhPG7F3iY+Sp3aI+sD67p9yqeNp2HZ4XTDR2y9yvQNJjdTBhXvAf74Xxe8ioLGRQ1
V2p6gpO1RvtkDW71wVHvHWJv249p+fKsMRdjckBJ8fa3KQglwf7E2YEQW+tA49M4jjVerXyo5oOA
cnXjcxFfsj7Pb9pBd/5VZvE9tTF/7ZyakNHCG/srRHVYPAQd3djG4Nxq8J3JhxQWZCgsWIemmkSk
5Vp5Wus2fm4YzD6z0VxIfOzdD+4izJd3bxBaRwpX9hUmayYnlPffqOyNbUvUowFRpx+Y8+qQIsnY
4Dn3DcKetantEfsxkUhCFuG2CE1p+Ke5gm61sxaOnFgnRwQwa2Wq9qU2mgTBVp0vJCIOk27cLrqp
KSSp09x/mwEbROBBvMNaL/0QTDksirCoHdAx6fIlBsjJ6KUuXlBrN2jSieToWhuUhdaBqooI2aF6
z82uJn2S1wQvIvWxpHaz1H0hRUH/OXUVKjZEht/s2hva3Vpkgq5mEZdncxgStQUBCkC+FT4fz8Ey
FyKJ1PwQ6DX0jw51UXmKLV3dugYKq2CxzfiBW5ehRs374pXcX0Ll8cZITq6Ehk43E1VOfDSmQSH0
wQk48AU1WZyoEIoHGjn9v5lhkEqAsscJK7WsJcwLMCtBR9BOlEF4urVQ4uBXbXEkwbaDvxRI5W+y
RNfuBIoSreSsYC7aDU6Bjqhqq3UCnektpyWN6BeUaUh8AokQ5javlk0WVjuyPw5AEk5A3cYeuB2e
T0grLmnUU2/e+cOi6WfRMGOLihXYCGEWXocioav0+KDGERCLWaBt5OaxHPbFdqPiAp0Mb2MxhlgX
3J8V2DOiJz9Y/rYd5L9LOg8ky7kBGJA55cbqf/uKtR3c/5QlPapEJs65XqBHdLcoAATxVzCoZbPD
E9buBZv42WrM4sT5UXxwXP+t18YHGFuzbRt8c2y23tVbutWvg8eJMVpQbZygDSTnOrf1qPSy20Sq
+mQm2FBJM6ObmvSIf8kbXlz09gxFiPMdF6gbMhte/35z3p+e/veqqHGIfmM2sUUM/reUaDtW/25N
4qhfKvUKRLkNZun29xNAsC92Ujb7v3/eb7ULKxwnNTZYsKk6n/ru/LHZoWqnhz/g+bN/yVVcYJ9I
y6/4yY0gAyDxAJkGuImsktOwVhmIsXTajlkim0GdCpuxRZ6uLyhHq0cyFfMnu2qBtLSuc9Ur8oZn
WEZAbCbFUEcfxEeIe5bk7RLfPE8UhnB8qTWMzcDza0n/z6TXt2a7NeTmnBNydaLGwjty6kpCj3DX
jZAKHULZznHJgnbQgbE8dTx/eNHkqvt7ZQt1nRNvIFtazWsTYsknkN4ps+ZrNuTop4RbnRCBFXjb
6kH/npDomZMgnRXtbgt9bsJMb8eXHgG+FpN7d4hRYeMtHIa+DoiWS+eHtPKI9oA45zS7tXXrL6lD
6GzQjQNoJpp3noBKqWf5cVAJsVpNPsdlNMmpWU+JV9bjvR/HSw86w7PP2/naD9E3IZXCed8gBF2n
6gduk6zFj2ugtwWRlP5wZVeXx3nYkCBQKbesPauXw87JxGqd8zU2+p3w+uWyFrTGwiLh96Jp1/9k
gSjHZ5ow/Y+0r51fMM2U41Raiepcr3W9MEtnrBd6lWnflp7Z8iLoGaIM3I7qu6Uv1QYmyPOKJc0R
6kDmMgMmlC51gn3QTRBpM7a1ohJ2BH7pzifGtcUShGN5Q2nspjLzFCnAWVmf3dK3lisGF2mGtVrb
g8IweDUMlvZFbwEGuMp4jBtAt4jHTEBPU1xa/7AAefe27eNZGvOsCs251rA0coZAhVmZR/pi3ZNl
jrV2jCGxF7hC7IIkVhq1dyAz2zkwcUumO+lDtg3TQje+Ivzz74c8ccEeYObWI7Yi4AdxPazPtaZ6
Fa2ljbyzGaeeon2arnOtxj7ITL5jo5x6OJZzbueob10igEnEduaIuDWwMvxdwhLslMbwZqlYyye3
3wLF7dhNz0gop4Mr+qR+yqCdVNE6l0P3bLhCDveE69XTobPYmKKlSbWfpKNP4pTY7JnRQkKBE0FC
wJuSEK2397u61oKmwt6xp1teYqyfLLpkY5Yhe23bpYnKBeQs5/kiRSDRDH4GD8PxVXdvTugzsWIt
9Sc/p7t0wVJV6KEbF3of2HouDxUH/RElvOWNhzYH2niZpkLwN4tC9nT1kibekzhD7miDcfexZpud
QrPOiDmspqK+HwSEi13uSa0MdGSNdcjTWJAkLN3kWluWkYOLmbPHWlaYLXLpxfPFGMy1fdLW1sFp
xrupTlnvmtAmV7VoB6ic3rSzPOkyHpuLKr+gaYzHiBccszA2jLnE5VuAwxfOBEaIhn71WtgtvmNd
6Sm8nnaCyEB31OuO/lTCpBAZLLLAyH4hLeh0WpHmtYUMFA3Z9Y5Hr80hSlkL/Pm07PeJ1i3unoxC
hFQD4tNjpcUdizqnFg55yv+mDGtwgkrEc5iSXHjhhxyYswNsPMkCU9gu9jL/qa8ZI9+zoEwL9j8x
J+G0bqMYxRT0mYDznt3LG4YwSSTAzUmwb15bYRcVKcuUsnthkfKAoDM1Af4klsKr0JEVE5Tkqtt4
BBb/qYKlJjbcl/0ErFv9tHsJGbNrpsrH2+OZw95QZZUeq9hiyqYxmwMD16/9V8toSztop7Luomlo
Rb3TRNlgTYoTDdArJkl10uFkYRRUffZSKOm9Klc3X6yir7sABhN8Dx0lvE0qI26onQRaaUeAI2pK
ZjkR+m5lpk8WBPFcP+JGV2O0ms3w4jDu7Q+IN9RKP09b13BKNMs7kEpWEbBZJmNxn/LEjIG06nZ8
cFO+6B6xCxUjGXRk5uTuPN/AyMbkIlBvR+Re27grMnu1HvSxHc/Kiqn4SmsVimlbPzjX1MrTb1pV
oOIx0P/OQUO2JCl8LTSyqLOd8tgPiYspvZS86nSylY/7A2VvYJfe+KB3cvy0Dj3I1GEqxvzqI9Zs
I+wWlvEJMbj1L3fXrm8qDlhGROSo9QLnQ+sCtE6kRQOlfTXNfqDdvE5eGZnuOOonjUgqiuAs7Z1H
QDRaHILbV8Zhnnn1DzMV8RTl5Zx8ksQj2DuPqZ15cpJ4Pml5XspTIbvmaaAPABTOGauFHFBtkDyU
tlPsS00ouHk+Wvqwc0eKNE8fjBLhL/uMTS9tRI2bAgmmh4Sxruq9OQUZ1thhUWhdcsSKaGBsSaSn
o/n2eIBTlKtnAK1VfdaoTgNAjz33vl5bRNBGZamd0+rGc+E2Q/YUa8AjThIhb39uUrkSckxtSsU2
yufWL9sbxs/Jw1LwjkaLk4v7Iq2cL9PokhRe6Poir0szzE8u1qw0GirDXO/GAjNgQMi4QaT6YLHE
ptbqaAHfZc6Z52XKDcei3xAkeYMbaO10lBnENcbn1HGRSA8qMz6nUsb9RoHJTGy5M9HyjV2Oj2py
sVngD1beDhVe2bPozzgkxGy23gOzg7nZzwDUX1PwtSn0tI4WJf3hdthpyiLuNk8F/xV7bNrTPNkz
2upJSWzsrF67fk3YBUcqAgNdY4+9U1UZzTfi2d09fKcOg4/CmLrPCy9u9iN/yTyWEzy5nd/n4twb
dQdSUqXly0IkII4k+t7LqffczeNgVKoKFZPpM1pyah2vtGr7FDsr6g9NgnDyZW3B9+C23haIC73A
rUyD4ocS62YBvsbem7tyS8ZdbT0ARCxuGkeD+iETwrEuLW7/c7qWvdyDbMQ/4880mM9xMbMR1kxC
qAoyGl7msDqPyI7GKXDsUvexiqVKv60Ym6U3MpHOD7Rr+J4IqYdAn/Z9ndOLSPoqqI1u/J6OFsJ+
W5p8Gqf89aur4fOKcLUgCPeadbBDC+QbdDtzxbswQXZ7zBdnHZFYa/NPObs6QOHyIeFt4bo6KZaA
1YUGkzTL6eAQCYzxt9HNh3hZDRlsXW4kfUygxFXLdRsJf1JoVwMmy0Lk2TwBf5x9HQMsqKIJ7U2D
jYI0BDesuolcrRjc73l0paYdc3xe+1YXVfIpo/u6o79ZyKOyIDRdBwjUGU9KRYC3aBsgWPmIquVE
T2Y+NQ0I8UfYzK22c1dw1W6dzmJPzafpD6vWg0LkfYflXJnp+GD5DKKiCaPyikgH8ItZrzCJdsMQ
5z4ndQDO8OiQprOvWmOITLWqwxkl7HSsdbJ596waOC37cnKWAPhIhlkPf7J3jNXiJUEsTeuh60zV
77h+7TjaqpNBx0K+mx2laK+XrdViYWo96wTOk1RhCIsaA0Fv1I6y99bxO41P/do4g4a5kaFluSN3
eCAvp3JkfNBbB39KAfQIBJAt4GyZANQ4Vqeavwd8Pa8Hr8xGGhDDkAIMby0HUA5j0fzEF3TiR+hI
xgkBWrxeOwVz4s7yJrtH1odX51AshviXppOpznNb6lpg6a0WTSXgssgdZwaU1eDXL1YGj+dYZ8Kp
eEcz83vBqUMGA8J6lG9zuWJ5ARZbYAiFOX+0hqL3whjyTxPysjdu1GAAg58amLDUcbs5afk9EZX7
qcQPoELDkY6+MyyCmu/9emBNZ44GN8TRZvdrgR3au2/bOu/3LVxoCO1tnk7HrJNO8kVnVJYcbVWn
d7jBje6GFZw+DH7K+VZBGyzOprJa1G2MCHGEzR1pHAW5spADklWqS27xol7MlTbHHWm0WXnKqiSL
I4NJwz2WMCoMWLIA9iSAWubaxFmrCzBVK73pslTlyKHRNx2aQToUGAPela5ZWFMz06weeeRRtGRI
YtFcWVhVCJvorGYvmqW8EQYHzXCyF8eNLLdVF9BKHCLYg4W4JmrLlGQF976PadPYUbzozc88LhNQ
/V5FhnUtiP4uc1roR10v7MfO7IwGXzyCsYgDSyxgOqYVQPZOT9ZdAyUwCaxRcSWzi40oWKp8/aFn
hcY5JEuTM3rTjWza5txCrWPLVpX0xkBH4QSL0qw1LcoYAUdKLBn1zph0r4k1MfiaS02Zt7nmmMfY
WKsf5qw4lc6q9RBKjQ0MMWzL3SvQsyI+NVkpm4NNOhYHfagKyU41TdZGmgYja+9rE0yB2sKzu/cA
8uysoRusYCriQXus6nGV5wLobLezK6t/3t4GFXSVLWEZq6R9YV7ZPQmeaLCbmKSwKuazMlmbPbLE
y4Sj2E73MsxThbAyO8gHczyMzYw9cExRBiohkn9V0WfFTSdxnTFuNM3zWLpkNetW22ZnLfeJPOzc
0sY+56EAAQg2GWHpcrS68D7Le5iQnrcfK73+LvKhyA5tZun5DWvv+KA4SjgR8dH2T+IihJaEOgae
J3+yqpuMqNcjfW5QWrITDQNIU3e/+/aq32YzlfeuKvt5nzS58p79Ea0fWTYt84oB1pAR0dEnWAQy
4ACychBxf8i0Nikj/DTrM0mG7XRiohRfqhYwb5AborfCFBnssBei4zzbJ1npRRjFXDyA/urm+yzh
eQgJ802/S7ft7MATfe+H2I6ISioMvnQFuhmZiWdYPzOpZS/Sqiaok0k7P9G3Sx97siz+4akoioiQ
JXBByo7b9UQpP6a3SdvVWH3tqfw5iHQ4Yv0rTZiSGvWBu6TNElquGuaHmNoCH7MBfCBIANA3gS06
YeCzSrBzFRRw7gVKh+Fd3LrjcpplmHzQYEBGw95lJhI4hoKYkfuUqXdm5fhtwHaQT1Qei7DDmbbd
xqKVc7hOq8c6kXVxp+38AY7wPVVQcaktT5OX1NWcI1ACw7iai3Ql1XPlZ/eaMkYjbCZtIgohM9Rj
p2c0DEwrGZZDw9bifmLKU/eRjxoRY0ai+WNkJnNn3rXFYsPel62JXpGMgiNvjP/VRAcaxcjJ2QQo
WuAkG4VNB93QQJ51cdonnwiaoBwwyqSlxKzcc+ovPd6srsEi1YOmwPaPAb8540XL3LBHQcLyxCDv
COtt9WgL0wUyQQlaWP9XgslhFjH/bWD3q701+OmNvqT6dzW6nhZIKp0zyiNdnRfooFZA0yG7bG0p
nGQqEwvp70bpPPoLHX586wq1CrC4JrSBrow3th5PzWFtTeeOGqvXIisV6iZ2nbWPrEYKSCR1uXV9
UVE6Lt6XCTjLmkC62SH3y3q2w8KTYCBpPQ+7KsfFeGqXwi9vbOgdtMn9Gn91k8XxQz/EmrePU2Wf
euX2YwjGcvqWrvQX9h0D/yWUTAK6O7CaZfPsd1Lzb83S9QFeUsfRa0d/zS7pqa89ALqExQmF9lQz
8w3rVCaca5Jy2nI63Li+9zQK5lOf17FxcherHCCl12wpHXhJ+NbrtmRqZdfUVB+cl09eIW3o2Q6h
Ey8zR9klgkqCC2kSbbvuW0KGoHm1Rfw9zz2WwbniOMXIAeF9iHM9f2KPcZwjo2dDHnmqdIl7ha7Z
jWZnpn7HTXZ/pBrpFaT5xfkS9F2LBVvMGD7CisSXfypBUz4o9WWdHuI2ztIIfOFcH/Mysw8u6Pj8
tM6wViLEaeU5t2pisggUh6HXr1tCGZG9fTA388A2WBI4C+CXhzVoBWhbWJN6GkoP+csWZ9F/Xh2M
6duQ0e530MtYGhob3PFBIqxN9z0aObYme5YjGK4V0Tu6mjFUIHWy6+xOSlAupl53cntOw3c1KOiX
uSny7+ZU2NXO6PI0ORq5A+uxxNDbnYhGAUWVDir9wmiKZCrTmfh4YrmfIWQnzBU4dM9nDjqSAR5o
oqgGOmuGNKrSc+a3uIozmZokhXZdG+/cRKQplLU8v+LUiW9yt3fbi07IPYtdN7XW2Wbf+DoyMM12
5KxbP3wafklUbeS2KzjLEhlemyVLkEK7pXu8FivNOrqT842PF3N9aAsfVToAydUIBhryX1Tl5v0N
D6ZiPdacyf1qDn31RSwpA8maV9S6y7R8tYN4XKQ6iaRprkWqVd5LPxo5Qg8n7c9lXbSCorAbwbFO
ACYJ50kmcl7QiJaHYWqxvgCgKF8n13GxRlle/i/n+qY+tC048Vt7XhjB1o0yf0z1rEMXsIV3m/r8
Z3dcmuEdBB5rOl5JCsOILCPtAQUgQBQ6R1nEgDqmaJtLpV9Bu3okmxgJdbjpauZDTa9HUB0n/ita
OLmBk6tcP2LmZDYIxrW8T1sbtN1Mw7jkYKgk9e4qfY5P9XTTV6tBu8tNMf7KhTDAvS8W8nEAX4MG
l02RceDuwPrtmHxD2Cgzt3pFaLOePOg8P+gNImMpYw8Lmk74kcZ5a4HoPNRflrUoDE5NSxbfr2lr
fM372UlDBz1jG85y0IpAxtU4c8DH20GtBcL0nOqDlWFgHf6l1a3cB9/MZlA1ntL6R5PNyYl65CHg
lFbXm1kjoUqG9CR866zL1cC17EhvDnzNq9KrSfoRtuuyT7RQyzjhEHNoqZMds3+FbuO16MvHlept
5rD+NCz0M84QT+fq3Kadfh3NJntSsCgpA7wl57jT+Eswrppx6I3eK0I386gwF7vU6B220xyHVlJw
iuRUk94nrVsBPR480sRpY7hXy/Oz7sx42hn2KRg+ddv6vdvf6u5iQ5OVy0b0FV0B5ForUgaTnuoB
IKAUh9apfQMpUADxRmBwoEKsRzoibXtFm7r4pxhZak7FoC323p/ysgmHsuyhP9njZG09C3IjaO6t
9qFDbg3Xty5w4Yxrs6T8W/PifKaHCZ4OVAT86CIjZfPINwY4taBgHKIYn9V07krN1p7geOrreTSE
zI6kcjr+ycXkPoUgjmNaENkA4SEbpr7Y2woM1C5mRQMDQTLSq9naE5U2TtWOSqKSxkFbGiOmWeFX
pXHXdql+oq4c6aauRn+nqJrEUVWGi4Bd4Lx/9Gl9Dt+6AeXMrSpNVZ7BFwEDK3L3B2pg8HnkNqX6
wQGK+hybffIArtFWgd7rA0eGvsiXm80FXx+GxASU27On7zp9Iz4sXZPqASnRcrnYVHufV91hb1KJ
mZN/Zzce02Vn5RuyrAEIseibffXXzvvs1vMmkY/pQIWQS3j4NTEsUUE1/KMpqvSHTo7nt3jKh+Xo
aYRfBxr8+J+0+OTJUlKAB9PjhUfT71ZyMfxcPmEXSkCsWxBTAsUvQ8s3NTy0E0nVb51Qws6szu5P
Ri7cz12hrz+LrB/709DaDSFgEMjzPe9z6xySjA55KKbRnLGUF8q9afyt+0ljWKVXMUNDj1K+lXeA
CKC/0mS14i8unDjnG7PbJb5werSqnZ8LKWDwF7X32KJJMjnoufP06hhw6UIjS3wzFMpCuJrzJJr3
a7dC+SrITZ9CirkBXK/jllfC2pj/MR4uvjd+itzIXtI6LGeYVWWmvJo+pNmb8L4Ab3Ez+Bic7Rzx
DbunldC3PgaFPF6GHl4mJ9zb1HUUiezMpL9NM86Ke5xCWRpo7lS4N5SSMnTYc6KeNAFt39FnU0AS
OsBBRzudqp+tAaM+1KyWrK+lGSUCH1VBpln7BOQLcinO9UtdDRu0WSv8a0rj6iGuC6dlRobeI/AZ
g3y2ui5bLrHCVHecqbVCtih2BDAV7F0VD+zLEAv5P5SdSW/cSpaF/0qj9ixwDJJAVy3ITOao0Zo3
hC3JwXmef31/dBcaT3LB6lq8hZ8tZSYzGLxx7znfAXRiJNketImrH+O+Y7xvxFIHaZyZUD/TpFGz
n5O1JKk/Is+sAssqxHJKYjeKYOmQ3RgiVmrGfVwyLNuMyN7fOE0TNz5rukLQ3Mx5qlJ6ACAxakX1
W7Gwei5BATNCmF232scxka/nooHtygyVhr1vrwRrP4fWDNRNdO1dWxTcsHkR00eNo8pxtmWX6ITj
xKGe+H00geWdmpQlHDpG3u8UMKqDp4XDiCsWtbS9VfPaOCq5dPkFqigUjw272VhzYhi7JCcoy1dR
TdqbpGT8DUiUu+tpbEC/cOKURnjP/K28Qi3SgR/qmy499UNlQDxBzx3vsi51r7CNidBbpNAVf+xk
02/5HzD5cA2/OliZwK0tk7lPtVp5HGs2Lq/Kl3TcsEeHIccunU2N3rKKPw9Fx62MmDl79AKMg5KN
FhgFmRuw81pDXsZwzZJgmNtu3JmMRCbypjXCrVsHrx03mEN3zhCyag/hMA29n5kzjU5Q1uhcIKT2
SH/NWQB/cSolYUyEJH5TMgfuN4to6M0N2lTnAGDjmJMG4Jkb3I5AjQxlGezvkybau5qt76nRYI9u
cRDWOgOjzriIdKsky8SZloc5qh3tiB6YiA9zJG8eJawB1Q1eWNQenL4iU4ygE0fbW/FSvtJm4FpV
UbfeTh0xgpuM1I5xl+eZs2sjJnO+mjWZu+vQMXOcKmNpA2oKp4c2t8vXsLWA/Q0MLW3fCO1wP6Iv
bvyCQ55kdm03ycYYHfM01NXCJFahX+ZJnNkUcnYbiR13e2+eqFbx2YGqFu+chOrJ75y5tDhxZKNz
xICFhCQsQVpSrMLao5QBUzRPWp9smSo5a1tU166yiiUPJw1ZMyPFCJHBegC6gPUkVGBEmoTG4lYz
JMYQ8N7EP7kBCzRkkJiyNDqMZRadVTuGjGfFbvM+pWa+Rj9kSnakcstoW2DHD1J24j4ooPEk+3yg
f0NnjTEqGI5xLK4iW0WnVPI5BWE1rTADJ2MGyAwhbs6MD+kTwvjTfyYyNXg/djZZ37LGCOMAoBfy
BcPMl70WA70n0QLAWuk3yhyqG9iYhgEryKERo4nM4EwFtWBb9xNXnHzF8NhOaxxOWxOjStZDZSEn
H6fhK+nab0IvyEho7nF/OIgdoUd81I7IVOXMpvXutgRLuGvpqWy6weqPqhIP+AdL+SbVcGJSrdlt
QOODWIJScNruFwMYHPi3aFz0Y78sEJPKJvOLoYvuK+5ZCngpnzU1gy7Xlm7u5WHW3v9ZiLK+uQ8i
DjAUoJPJ7tWRxKuf875ItMzEwLQkKLF/epmux4fItl3GOoMByTljiFLYE31ThndfCJJs47fXNlel
pWVqTIdtwpE/XjiGVItjpuUSDJbeXvUWErWwMzXdKzJXzQLBE2tCHc70O9m1oUOEfSPELHa5PRpG
gLkBhEMM+6zdN1WhWijdHVr7nLKRyI1tarLtUGTHJx508qYd8/EusfVxudTixEk86tUxpYivEDBP
WtiHzDNELin0aNFtzawamiAaQkCYOsMfBiwMaaxtE055dSmzOXqMLXP1aNdLfJiUAXn4XHfjfYw5
2/CLpXszkDP5NHSLR0Sw/TWDjgZYaTJJZC0D2TCy7WxReEhLu4pTGpeaL0nEN5QoS/2d/AtB9FXH
FM7DxZB8X6ZFL2ePYlspnmg64wxvTUuxgbKV6Vu+FOjTtdlQryH5IHthfJsMt2QoDstOM5FdsUOH
5Ys1OTiO23JUXlCuoC5XZWT2tLLNsaTJmik0tI001IJ8qOvnRMC0+Epx/5tuiK8a8RdiV4Fxjdbx
x6/dpNdL993G3pmRksEeSwg5dqSDzuXfGl2mbUZ7GX40bvo8iDp+NwEJBYVcLoRpM27OzeFqjHnP
f74RfpPiYk8nQpsZOA6jX/bwj28romei0zqcAkQo1SUPM/XBjZJuZwJn+UZqQ7urWQ0eHQYCOwfS
4x4sMYa+gWjX1/UIsp4+5sYXcrnPYlzeFLcG10i3keKAFvn4pjq9qnsVk36gZJU8Nm7ZryeFOjlE
bIpQ6eLoYKG4+cqFsN55H3cFCyufQJ2GG9YxPzuMhd1ROJkMs1ri+/yYoOsd8onmEi09chL8zkzQ
OD1/U2oQZ7U5PPJriqvMKZa9hAUaNGS1XhOB1W6XJqVW+vNX9e/eHXgP9lqBsZ7M7Y8XRUMMnTIF
1QJ22KsxLVq4qWleXwA874cvhPC/uSyp9gDxCzxdJisDxcfHF4sYMkdGL9m0lc780be1CesdAv62
G9T4TZ+p1eCG6dvYrOaLolTpiGeVzXQ6XLb/6ce2XVzYDu1+U7XBVHx8J13SVaMJqjYATd3dphzd
aTfFLlF99ZK8/fm1fn8sODpCSIhj+mo+/rw105zsUVdES2DY0PmYQCy5VwwGM8ESYxUbTxo99Q4n
/p5i4IvX/k2LiUIfkPgvYSTO/ZUY/lctZjs5IVMn1nwfm9HtmDMAcPQhJ/O4zdqtZhFn8cWC0nV+
5Yf1jpeejraO5QrXg/r5NtP6aHH0Sgu3JHNkfIMAjmBKD2q57Yycmt6I++FAuLU6IP5L69KH5Vbu
aGBxxOdIpB4KQNrqBuIuEVVIujvrWlXStPU1cH7STykHWDVMAoxtSK24CbOMI19sdk17REaWKV+5
ST5fQ8JMQbHbjrUiaFg0n/SsXTqxiogppByxrR+cdxbySnAt3rH9F6daWuNz7dSoLPOZPS23yU6x
UpduRrMaZHn8Ass0BrrBJL5c9L1ivEy2TM5/XmT/7k2uhQd+Rf5D6/3xi+ZRP+U5Y+5dX5aENc1Z
3M/3aqnYxFZ3k9YeMb/13fc/v+hvNzSXhiWqk7kOCcfB1/7xVZEvqQ1xS+Bgy74+0PmpqMxM65Ya
LdwuDMwvDBEO+2ZmeOKNxXpgHG1D7hlGf2X3+2VO/uu6EzApeQ+Cgyk+AewWH9+LBHFeqoyfdqGm
Iq8DPzgBw271CwJfF/tcCT2PTwtnvvSSOwLaOg68xD4QRUR6T2ozxfBcXPEGFF/VHc4IXhlioCFr
tNNQabRu5gyCsqc2Ldu4krbWJfOVbAmE4bT1YdTZzrxSRmq019sqPLsxAg5PLC1t42rS4+YiR+Rg
H1OTfe6YaKkenq2FBtumHenveIs5wkeI6czpzBkMRXocQJeSgpYz1hnxfftkgZKZn+WSqMlV2RQ0
dKd2Xk7VELviZJiNaVzqHUKmmHREcZYstcw3AY0vAfmjHIyR44p7G493uBnd3BqvkbZFk0/7EmdE
gxF298Xy+LwVCB636mrYwNJPSfx5lyXirKDfOKk7jAegUcGNVQSidBM2M6naEK3INGGeV1uqA6oY
tJeCIDBzRt8N4z47wV8c0fzUgBC/KAU+P/XYh3VSFoS7oiCQz38yiGHzVIGvSfLWsi7adJ2sMKam
3K1ydap+sYHwIP20JQLfwIsCYISjDfWH/em5V86JkreCWC+Ua3a9CsC08ios6/RnbijVvDUwRSDl
SlCH3fRuOz64PdT4Y0+DUF6Rkq5lu5QEUvVFOj3n7clCbHRD/y26dHNkdb50JTj9FE2S9lwqRTbd
wTits21NmTxtq6pt1K3lMOPYWKNKud/OsJAuQpJ8iVMDOssFL4GAXS5qKAdIzGGcbO1plNkuTEdF
l/yYlWoPfSyned+2ZrbcA/hGVTfWpsFcD6CJtndTt9iZCpa2zToefXK10HknoosuitRsQHaSrhyF
HckCyhZOW/6i51LbqRApxTHTZlS4mLRCFUQuviWM9hBNqP2N9goJd2MxPqe22jERI0GsjeYeTiin
gnbbg7gP71uG9jtB3z3zLWC0r5OhDkWABonkJiuq6ju30TGk1LXS/6xKaJrV4o7ZK08NOj5Ajfv8
iTGNXvtdFGt38xSTpEY5ZDSPFdmiB8nxKT+YvTXcGmUleKyFYRkeDDuc3gx2Vrb4Eou8b6R9f+cY
hTuSLatZxoYpdfu0Pqxcr0ZhGvlWMmqNV5qRk3nCyYyfGjh0WrFxN78XqCi/GUC47bc0dZCjK1Et
ihpOc5gmOLtHwPikJyQMIVgsZ1joZP4W7Qgt3Xbwlm6R22Q1AqywD0zCAZmvNitKmuEPpxikP73i
606sQk9LyY7F7VPWpFyAOzB4jHLF8a+QoLETHFgXX9X64hkALp0yOx90+lmiCl94QELQp2yLYKOW
k21t9QTpDZzYZNYfMM/iONaXbjiaWhMf7EEhZgZdn4OPmnEd+1mfVM4+g3aUb6zIad+nZGDumGuS
cyShk9iUEcAxd0C41o2nmgdQFEwS6pancP4t9/Ql7OIU9ZU8jbATQbk3q5jVie1o8kojin90SUGI
Yi5HGHBwsvPcTxutZHpBAPDis2fzNUSFRdrsPBCKumF8Ka/1GPE7fR0SeDYQrZN2SyblXPmGaPNv
KlJny4OlHZ+cITWxD9TCel8SnUY/zhQHNngZzlc5P55sSrZV54oeOUIYuSjXU2k33zn9C3ftTM2s
gLz9YaaLpQeUUZx1bBznfmWaMFBnM69sBsTRAPJoAJ+qFznlE7lkutwmjREfhZZq6bboBuR2Sl7c
uSKZDwUygjc0JfWBiMWYsbCepmZQGfBSDgXJoOhZQGTrHj4Z+MGQhZfFT8xydjwmhcY51i2Xp/RQ
IATurLZCqYM/luIbtsJxUOrogXZs31zIrppuyRAiOW7IK+2MpFNpNnNn18WZxiW8SHux7fB21JfI
PSVDm1gblC0sUqdZ9OdCU+motTEGQo+GGpe7QLaIp0yT6rRpKGOnrUinieEVpLqGmXeYXitZFs17
gLVrChXt8Q6RF50OLDz4FLzMCiFoM3eNERq5kl3IXeU8dmi256KK53EL9RLIeMxB/wbVPgHGNMlI
iFos6zYeJtH4hiPL07K65z2VEsHY2CnaEa+e0vFxRA5QHh1nMMEXp9oTGOeF2NpZKZZNUSVyOgwA
9p/oaanwpcvFlP7CUCYHjC4SmE5utOWuoCUAMBi2jFbEz9mayLx38zp+xsSIhQae8QjEPluqB3Id
owRomz2x8zFNLFgVGWubX+/cj3FMkLIUYfJYNmCG4J1ZU7ZdUP4ESzLl9dbO0xqHne6qYVBECREg
PJYJ1OjMvHEBsAvzuqgkI47CjMpbANeWvgHNv8pDFrTS/jrLIeAVKE1M/143X6uUun075ItdHTSz
W55GEVGGGC0rlXSERTxmCPKRmyBZSja08HEl6p3CTT6sWVLlXM3SL1NDD+aQVqivTa61VfgfpW9X
NoLcSLXqVxFZ1EhTGQP6QDRv34zpxPZTRF34kufM6v0eRBHbj+MidOxGC4/JnCz3C2Sv3JvMRv9G
3VYkvhigARwgha16dhe/kr9YTbmZIqaItK90Rfcm1VTIytZVOzsxa5oekolpKfv4NEW3lmzTt2Zc
tJtMLetoLwoInGxYCmlEcgo161FjrlJ5DplgzRH+goKvUsg1WSOPH7UUcrg/oOcrt4w6xUadGfXI
TJuqx6aKSHlunAJVOtsU02YTJiF8j9k1l+uaOOOAvFBV95dFjeP93FEqEY8ba+qa2JxzOGUKoO+y
AZvfaEwOCRJmF5EcUWpOTa66Xr7jeGsRxGQV1zmq0UQgt8mEgyTR3mJhOs4N/AXclT3OsEWPp7WH
XRL+wBCWkCcAGqMv5smy94MwQvOuah0DYLXeD9r1RFC2uA8FS8/H+8tDDZQTvS13ICbdthBgAMYO
5a2eYObBAT5Mu4bqoWUjx6pFzLCbcEU6Wp921S/yOmPud+m2CIA2XNr+xZhTJcy8lHx7O4jZJfgZ
Yjhh4Ekl2zb2hDdUnXS15WlKMDRRCkoWn6Lc1O61cXbzA217/F+067vXFJ1WgfeiDtUbR83Nrd0D
9tkgRooaJGAaqR9aVT92Vpya24g0WBFodoTbY3YAYaFvTVeHB9z2LSBAeZuyK7+i/U5iLqJhit3Y
4uFAvktY+BxP/YMdEWlnaWQr7EO+0m2U5tX3lIPiEtRxXr7b0kHk13Bn5n4l0V9hWShzopHwFhds
Tim9sHGMbRW1B88ufBgWAd4Dxs7eG8d6OtkceZgGawvZGYrSgOXpOPxyGgbodUkqnTTvwfUSH90r
U20HXV+Kb10KLT4QZsI+lgmj5edVN7u3l5lAeitxl/NQpvA5gQEVh0znSMCN1/OtdaD6scxY4lyF
sCR98qBWxedi4pmcYgernzPpSJ+VpEtA81bdvNxg5quADraNmRGnMZn5pknzmTm7cIm+0gApvk2N
rEmHhTZv7pIptRvWeUtTf1FttJ2dwzpwZfVNyxNdIkfr2/uhmjPyvmzL9HN97RBF3GexL+eKcXie
dBO6M1pnhbe49VQHrBTuIGlw5MvTZR7OjHPq7wCucB5okzpYVwpDZRLZ41m7hJhPrRktWjVtikKL
o3PRFX3jiWwJX6xBWu8124nlDaSyl6diHvRrzHAMeDA/d6k4KYVBqEZS1VNydIgitTdpzmZ9hotR
kcfK9LPa8jyIza0+amZ4yU2/OOjmhmnrdmxaFwoz+Autmgvr1FcU8zdmKRUMPxEwz6NT8CVt1qM0
MpLIGXLfUFGWBXrSWGeq5GXeuKlqosNJSudJkVNEUMyEBMIrAMM4e8LEIhzAM4k3lBvAgLazgrq3
8GzGNe5lFHKO2Gi6tjj+NKb1cpVaYlqZ6iFRO1TV3bKnQA/bfkM2Mr5/0A/aJtFRN2zRS1ZEpkwZ
haJUMas8VUhIrCAbyprYNF1RjE2rm90FSGklP+Y0NL8vaq/TBu7r+DUUfNc+7pq+O5caMtlTnZN9
fQXySAw/Wyschi3pCnI4FMli3ihJbFo7KqqWXR+F29R7M9qPfEtp4z6TpVjsp4iEBo/fYuJxaoHe
XMdt5DCCGPRC3do0LfI1MgN3m2klnTzHpnST20yMkRoIdq/hMDqZjO5szJirHZLM5G2cJmp+FS/o
SS5IThRZgDtEjk/aICuO4y05uwUaaNA/dhaFw44hHoFSGXhs7AH1YGg9Qx/RzoEQeZggMZwI9Rg5
hWO7RIqpUfXXqFQQ8ivjNXzWhpYWCbU3smuRsdvw7kbfGJldneVIv/SRTK7yBvUjXvclQhpAeRnn
Tyr52G77Revu9x4SlT46Fs2xheFC0fjYQSlkTKQcZ6odUjUS67vmpcLAN3rMjFUS3qev4Lxr4+yv
HRvIIcwJ4Ig4ADsgbn0y0bscvrNxnvtdMqfDQ2vEMXE5SnI7Rl0fMK0Ie98txic4M/0F9e5XvvF/
9/I0AICL0TqiU/np4/aOoMPcMJVQ4xH5Ul8qIC5a02zuRzNqH1ytlT+JOUc5VcbtWTGUn39uj3x+
/XViQ38EMTcXAuP62j35i+eb9uncNJildrRryIzBwUUXhnrsgPyp20LxqLeLUw6rGg9NPbVlvfnz
G/jclli7IMxnKHY0utK6+ekCVFQTKpD3GVwYanIk1/KoxJX6SORZe3ZEPzxbPIu/6Lz/RvNeX5VW
ELgwwbiSMv/jxyYKpNWbMAI1r6QPTGzi4zASIqujVY03aoLJQSaOc0o04BoZsu9b0BL5F/2f3y49
FDzrFzzBNpkIuevf/+XSO86IWZhvZhdRhpZHSwB1O6ljP4w+AMR6OdWQo4rbqDabt9yV6hVIla4N
/nz5fzWO/7r+KaqAmoAuYA4raJJ9uhJwWQiR05CJJ7M1m5yjQspvtanG5a2x6nG4Rbaik2xJO8Va
PXLdT9K/qjjIgDV1F13SatlFZo66cp0Wbtn+HLsqwwQcC1uepGmny54SYCbNx+0gwAzVkm3DsCJ8
V6oReiQzEmy4SkMCUFojiyFvSMvU0zI5CGqnOirHoDJVEe4TYFb5PfYLs3xCJ+7ol07SY7ywIrKr
9vSACdXSBXiqfWb3o+kTWd73QV+6ZoaFHMehNylmQZRmaFnlI4P3Wdv2vZ6/YR1VO29skA/6JOZp
d7TfNY47UFOyU5pPofVFl/y3waStMVgGIGMZsHEs2/h0yVVEtLOdjjjLwDpvJpQxQVg6y8aq9fgh
QQhytrKSKJ+S9MaS6voKmry1S6t1dt7PMYlbVbn/8zLQflsHDMIYwDmQL226bJDfPq7GbiEhSYFD
F7itA+dpxGmmHLuC4KWHbs7hAjjhgDMSHWXtS8Ndim1vUxldNvTLuEcKWKEPE0EZzQFZ26zuUO9o
tWcOND3e8Fa3Dw62ebmfQxpG27FQ6mebmAfUntNkPRHI6ghqV7t+VNomS45TggI4A5RbB5LAp3Bv
6lgLvL7WIcFOeoE4A04Gipc8nKkNJW2/bRaHFbrBPh3sE3aNsTjS/bDMm9EgaSjITOiy35xOyPpA
2dmpjG/KyAwwuo+K1ymJc07hH5obUPbWo14vTYbQt54amuV9WDxXmk08xtyZPSddAB5NUCa0Twh9
Bw2AcZvWk691nYXmQtO75HqmULWPHH8YeAOeXpLtPCVNfyX0pqCDWNTNrZlUKg9U5DnzQQACEg+9
BjdLKsmanIU+Q9xLvqiHcSiN76RO9tWpnWi/bKMIXhsSWD2MgmJhvIJCukWXG+nlsgQZ8rL4cuya
kQNyuzh35mDOlp9WcrltubEKvwQiIjYJtUEU5CFR1nzofIw5z/VEg9K5cjnjtwzDmBO6w6U1JMTK
gWmgYw4fstnyLSzhBo/hnAatRQ5OlUmTnA6QKyQpSUSxfZS0QT/NifCp4vgIUR8JFEwjvE4EAmZL
kGquKdsWrHx8NSQgbo6lmrPMLQRFg2/Lqhxf4Z2i3vdYALCZoa12oHkYhCnGWTbkLMEjahVeS4ps
h37Vma+rtFUrL1bs9okjGYUw0heUcG2qR9OVbN1a3Gp9mR0RM2koxx2RRdh24n6H6KnUglAjHXFX
KJNmnXAC8qFjIHHxJUCD8AmrOwx0N3XMBiQDNKq80cJ3M+rwQ2XziGBshNp4bLM1tWgmjNzwFFGM
DwR29bZHJ1jtv3iKfS6VABxS91pr+M0anmJ80hJAPK9UMlYldC3geHJym5ulIeWFcmY5FCy0/3CO
u74edcIK9eL70OxPDyyK0b4fdF7PyBXjG/zi1xmfC9FOMvoRWc3448970m9DXF4PVDbZzy7iUJiA
n17PVtwqAxKDG862MM7YzXQVSTdo8EE+JzlkGaBWQ3bq3aH03Hg0Na9ziXBm1u4860J+T2214IBM
JN242CBmYUcnjl+EYxxuXJRyPvVQeU7Jxz1H2KLxm8bm458/w+ex+/oR+AS67jB60Rz1067K+SyM
+hTqnpzAvuA20AIbX9RG2As9VwLl7J1KG/DcY0vY/fml9XXu+dcnO3ocghlIPWLy78Ji+zSNJbEP
XSTpikERY7lBvpgCyG3HAgdZqFq9e1noA34i5MZIXVsh0XooY7I8TV1t9Ru9gwLuUzRCdmo5Y2PU
M3p9zyETbwP4reVVZIK1JhYaEzg9OcT4+HvcKHCsHjGzJCP6ooptF2wO/afB+/On+23tMwTg2qIa
YQvSjM9li1IMoSzKocKdPCcbQb/np0zguWoaRlOU6EryRZ1qfKZtrekvK8QeFRoVIzXzxwekhDUI
fkjWu3FW6XqHkrgZp8+h1OG85EFgNmN8smlH5DtdNkL3EgorY4MDiKxOMunSmZRLFYMJdA6XuY5o
8oeizcwOBUKMaYDzGD5kOzIwGS0Mqx+UvJ/upV7H8oCUiGZ9XEZkWYatusfNl3NmNZPukKLheK04
HW7HdXrM7ts+/LrU/1Ei2VX1Xnzrmvf37uJ79d/rj76WFSFSMur++d8f/nQRvzYlptDu87/68EPt
P3/9NUkjm+/d9w9/YGzAmOmmf2/m2/e2z/73Bf71L/+/f/lf779+y91cvf/jb69lX3Trb5NxWXyI
F1tTYf4veWd9J//6ucvvOT/38j3/EaNG+N/fdXj7x9+Q0PwljwwlhmMhOFjXhG5w+43vbcc/0v++
Kk44w4I1QrGhsXb/lUemOH+nkeUSYLb+AzDeFjdlCxMy+sffQD38HRE4+C2SfTiTsfX9J4lkIDA/
rlh2ThiMZGsJpEUIzajvPq7YrpqVXjH7FChd2LmbKEfhfnRJ20UWygAk8zSk3IRcag2Bly2t2ce6
C3MXSHOsyRH72miPb6SMg9tOnELWRzdXQQrBEI+ddwtJM+GaTY599jKL8lTF32GX5UPshuh6AGG5
E77HRGgvujul2XVuKbRQtV9JnrTAICoQFCIP7q+szzBcouKCYxkZoCags36b9+MTDoWCqAKln53A
kVmOQoBSNMeIiAOkGfDerxmjEstmc9J/ZY9W2tgy/MvlTCppmLf4fSgH1rxStRbS2SJMIcfUhnCd
7pj6ME4jwOmlpBcNVky4F3E3RHdkeQ2nyFLbb1ODU92k6/BUt1l1nN3C4Y21/bemXaqA/t4zpQHT
ir54y3AVbPQZGyrF7vpkwnzYK3b93Va5xBSVyyHE7bOPa9xN1lQmF6raXykxiOJMRwRo53nla27U
0n5Cx1/AKzm1bVpARTOeqVGY0VSqc8KWYV/roAe3ULl/FEQWbEIVsGOxDkEhEz26PFlOyA0GeCxq
8TOarO4Y1pWxI/NV9avVTYkHgoMFz1wvqu3uycqRLLPDW+jew7FmcGd2q5DUYtjdXXWZWN3jaNVw
ABK/BQftngSCYQ5Su+WL8ppKLZsb7G+L+0yvkHhSN6XgQp5UMJokN7IH3wFo0c0b0/b1zigScA1Y
Ta6SIa48JZEnDnj6uKdjW2eX1lxeFzUagC2H/wpTJQF0/lD2qelxpuIcoiEHYqhU1Lq419dObDt1
dyR2MhJJVOSvKJ4gjay5WHazbBOyKL2wqbcFmUodRmmTnzALc1C2TjM47i0H4EwEQnH7ixbq12YK
9REHYlHYDGad2vgWRQ0Cud6iE0EcjGPujaqLw+OSREYCT6Qu4yNfeGqfGUn+QHmjmgeFPmZ6RO4f
0Yo1mhdkbv23EqypHciZocQuk6jT9mG+VHs0ljf60tReE1Xd+2J11oFmqPmQmiBfEg6k1wVgTYZN
BTZxUVV0o8iiyx3FoXyhB7+xSqOoN9kYo6+Tig28Ekxb+8roBBKckUYtNJ4p3GmjnSw+w42l9sYM
//NmnlYTmxPOlX4tcL3gwWQSvN4Hy5lmz62hV5c1Ttodj5l3oyVtdKCJ5ullbTwCw7DLJ6ZWdQm9
FRvaBoRxegTVERY/JF7aBkOvWXGwwMUsNlNaWITB05Js8PJiSUEXbo3J60B95/pqTx5LidXIb0aU
46XX9yO4qmKIoI9a5sucAHXblLP9ii7zkILHOrNBaWjdlpbvFFOvwDMs67g9MAe3Hk2MjCiLiecG
/KL+YLxuCAYZQxNz0KOR98ZegOgEJ2XmbOgwztJLMtJSOGpOICjkgO53C6tmaPHxxjVcnLBdCGAv
oubHkOGs80KwFXC6hhCPnKssMO+EqVrlhidG6O6VeoiSbdNAqBkqsInSFdYZgaF2w807bVdpyIUt
7H5XyTjZFTJbnklUmuNdJ0aiu5EpbZAIv5kJJube6FF316Z6iBhToVMel/tZza6UskEka1TtTk/R
Vs199l5U9nziqa0EeqjYIJ0649Tl8NfMOlZeYWxabJwSDUZriVplloq0J2i0xTQCu26twHb795ST
9EZL4/ml7opHTldWEOf2fMRzXgZ169onrcA9v5R87tTqfOJc3sYJh/XQ0WFeRuhlLA3zcVTxdhT0
/48CoNZ2zGHaekM5yQL3x5CeBQXwxgp7aH6F+u5S2dyy3yJYgz4BjmCipSBnhu2No2IkF7k4YHHr
vK4SywtN9DIgs2J5MQWpTKshPzknWZEdTFBbNw62tyOj6CvN0n9iNEqBLcEAP2LMKMlwr5fjOPVd
UIaWfpsuTv9Ui3LcsdM6hzgd5NEZqvDemLBeW2yDtUfsIt5o8pivyNAVzWqymZle69b3dLAAK8yF
u3XJbrse6iQhGqtGYB7mga3Vxp7eTrFP1Vo5V6hHMSDhojJGwUUciBPnneBMm4buRCycfQmY4q4I
c8XaAGZq16xH66cTTbc44swDrYJhB0PoHM2ceEOIAV1Z7stKJ2aw9/FMXVMuCs/ieQlsVv1GlwH3
anJDWvJJOvgW7XYKFpfgAD0mjSCpKuhERrenJVEH1ky+L4otqCyxFXSAib2ery1ozPlWJ5jHm1Ox
acyavHjVPoDoQ5eCBOfBNUd+FR0/fx5NdxfFIAYn/IO4HkkiH/AgHQX4Y1/CmPthan1/JKNS31lz
Sq9isMsLDZ+rXZJMnLuYpTJrfpWDHG+ccTkQYHrXtPCtCkW/wue/n+kI3AE7hJoWk448+zKCW2n0
P8uhvMES7FEYk5lnvLRNs5FJxCGl8tKI6WMyOZtpiR5lPW6GXr2KG+0ItoyHNDh2Gv7ygiw7DQ5f
cosy7uwm4zFyaNioDSYrZHEP+Cf3kYARApdo8aw6OQo7PSW1Ox+mtNJ19FCkltJ8uceCwakAj29g
2eq1GB0+C1lPQFcwA6KW4L09MwvNeU+DYMA2o6VfGNFvVy8X+5Kp3mKDd++Q7lo+QKT5KQP/tvbO
CMw2TJSWgVZJ3UW7nZjtpuJQbAQIGrvosOB/JGoDMUTmN63IvutQ2qqC2ZuIcrzmogE1OrSNDx2B
2xDqUfQKwyQ71J1Wqt0F9PTeI8Wz0r3ByNYkOro7sQsF0YNOecItmz86Iw58l34cAI0l772ltpEb
7biDoAzjATk4NMh4pPf5Vbv0UUuVUfVH3S2X56bQ1cBqZndNam/twCxd5UYp2F3IgkDu4Jkco8TO
Ie38+/+wdx5LkiPnln6VsdmjDVpsAYSOSK03sMwSkA7hEA7g6eeL7h6yi/eSNO6ujc2u2c2qzAgI
/8U535mWxcdcz1CZQnItDBRxxVKTtAmi2rqkljl5r1PqdsHGGKai3uRTn97p5jDcrr3p7oc0t25H
6RAPB2zDQAEF38MN2RAXBxWAHgwRtDSH3jLWu6BY7Btc73M8lVYJFbTsIjpl+AYjF90UBlvG2iX7
Dv7CZlC5ftumg34xM9siceAabm5P40tDNX2vlvJeEpl+C/x5jRaLexddjL6bzHY5YQCXl8UZH3Jt
fu8wcN37lOB0hOUtJeB8tseOBprwBdgxKFa3SCge077ghh6MNvIL+aKjRorZIpxNfc125IaITd/Y
aNSVl95StSBk9eobBb3zNuWBjppG3+tEm5tBsv5IXe2T4QOQPqxTm8xD3iG1Q+8W6hNNZhc7fRls
lL4Oh7m5KhBMDk4wsqp+4rJO7yIbWT6lwTc4E9126tpy3/TOa8uw9oYWyDqo0Wmu465HZM8cYQus
nU3JOh4aC2/XSGuhZLE9ysWGpzY7+w7nSTQ5bQHYb7LuZFetj2SkA9XKQGgspn9BjMkwkHjHw2Rx
ljj5sjyJOauJv2zhbjPQj+zCaOOpzYMtsj9nE0wah2swfFejdU/mQPsm9BLjo9A/rAHOnqt0cZ8k
WrsxxJx+C3D4nhm7629ONuwyBFHx7HYQ6ZG/RGmd+lcS3CPYHfHGhPC7NuuHCnZeBANwedd7+G2T
yvdVKmzs7j37G60dH4bRkPTzSfpFDIn31VjOeCuJmnsOSsl23EhYwLZp4jzWikcsdZvhcdTX6qTN
iD2ZlgfjT4dV+dbRxLQrDb3faYPHmWb22s6FcvixmPl4W3WKYBNXV5Tx14wdy66eCJnUgQ0286M+
qQPKe3Ont7bxrULWjN7S1N7taq4/+rLLNmjuDGCfY3E7tXoQsS4XeH2WayoqzGHdrWRs+vXrZM3G
brYmMmj8Zteo7ErSgV4Dt04eRjsg6NIzmTEnaxI13roeK92DytMbOc6qfEbKNppEkFYBey2US9Ou
haR2zwopxh0+RmYlsfWz/1zvShcj3GKPkLBYyD2vJTh7SFEO9mPvIWOqe1x0pw8RXtxnCzrRJhuM
eC4abLJe5pxmCnlgSesGUU530L1yUyDwJFtAN+4H2TyxOepOcMoukO9UiLIOXgO95t4a/PK20Sxn
00ogpBqxFp9s+nne/PHdt+fsDkWoe2pXw3w0eis72xwdUcl0NHbzVOIPXZ6BJh9LVal9QR7GQ0GJ
BK5WR1toEJyCeAtKagUmO0ydII+XOlmeJjjfNlE6BojasV7srWHT8C0cNN8ZGZUbStv8rhFd9kCb
TneZeEF/45bdt6KczWgsrBb4n5+lp67RgnOdgKfPOyxTtDAQC1abnmPRWHi0qLryaZmg+aj8PBrd
A34fMxoUc3c/dRgDIC69KbsqvfgFNpeUJovzEWZTYqPIXaw82HcLfnl4HCncFXaPRdk6D/W1/skV
eg3bbL/pHlooqzPivAysEMWTAZOXx/Og1JUg3Hb61pI9ErduCd0spQ9FSELvzQprqa6SHqaTQeTM
9o8urd8KPTOf10yOKG9xBJbGMn9xvZwjXq1ro5y/9TT9b9zOB3y4eeRB5N8WAk0U0Zxtx8d3UUiD
aNsIBgVIjMnrnmkHEUFUMtBzdCygXJwMzWKQzNYRgoZDGZ36oe4W53Ty/V3iJBfb1B9MJMVRgSPt
Zsz85yafYpbBwQH/NaQuXO9zhxFblSXfVB3cB4kDcQin5mbt8k/mJEDnGlIK3aW0T8aU7Uf0JKSW
rwc9rT7wPCqExkPf30568IKSDNWdkXm3C2XsKQmSdokQx1SIw4lhSsEaDePF7z13bzIs+GBvpiLM
lsgKxQpLJDi1o2wfNbfIv6br6Qz2YjNqbfnIyuJcuYCGEkMrt+xjxRPkwScGR/1LPwbqduQciBcm
xd/pDz79VrtpjPobeKr6E+WHPFdLCbbVKpS+b1K064aOKAk1Sx9bCPKOXgtizw2010yX+Q4fmPtZ
GK7zNmNs28HZPlcT5g5eMnYFTRpSYAedZK+GydjThH9YjTHC+xgQr87fuUUSHguruW17Exs8prEz
yqYzjsp001hNsXXI2f0JHEg9uQx1oHNMPkaBCSXtkspwHSGqpHk57wfN+jYJlnchgvQ8NjvdiYlX
Fc8ztGDe25m8gxc8HGjZ3JiDV4tbqNvIkE0nstGAHyumKBstWJooAEe7dYVjRMBKtdixO4dzDFhG
Gxjdc4fGJ4KUydIPqvo9MpPq2JYmHbD+k4DTDDcyqkpgy6j/WjA/j+2yAlsEGe8vvh322GcuQAw5
K68717kx640EKnUFBMJm0zsZ+zgvTuYa6Lu0w+js+me1eK+URxTltuhv2qaFql9J+wxBvomamlVU
6A2J91HnNMBBm/2cF87yyvc62AMuGmm2oRsvCbxzw4eLfKwfeua8oCNC4w+S4sqNKMJgBHwEBUzs
yr6eP6vBmG/Ip6z2TmOIuBPr2wjsZAsmwDvnawFArzHtH1qaaARKafZ9NQI4KHQriY10EJcm61lp
0v4emduaj3mtN9vehOc86de+DkQcSR4+PWHXapJ9lm/TV/OO9+gzNjgo77uWiLNGkqHiQW9ljbx2
h07U2sEYAiOSufmTCZRPC1E89rD7Q5gWdqgTtBZihZvvJ8T3MdPNnya7zBPGR3cPXmfYmwZLzk52
cLYCeeciHmXSYupM50lFN/1eHBX10w1MVVhRS1+YIe70kjKSQWOMWZuOSQ1dxPODcnmux3u4hIRK
YRlnXEe8iBSEvlWzT3WUqCCJV2vx4qmf2XA61TMHdAP5Fnd7nUB9RmDWRwF8xEhm2gcnnrYxW6Wf
fC9tDqmprK0onFvkV4cWMMPJSOd2xw4bA3HiUTvyfqC3vy6yFpusNh8R/r6YmSyhfSKjpOvnGHcR
MU9YnzfC6Z+bdH5BwjVdV6DmR1rJr6pxb02REM+yOuplGIL+em/1B8iX444h+O28Sj0uXfsHe5ky
GhrwGwrz2rbVPBh21TJH0lXd0UyGnMhA7PXQVYHgVQWTVwD8fTqrw4qBJ5rIo9mWdvY5T0liHenZ
h+SEKQ1Fx9T1Gfk/UEqmM1ay+RHbo+Nsy7Ec17sEcZiN+DLR69ibzNQKwb45yy0E++KcWzrfrAuo
CRBz0fUJc7Ngyl468v3gByXQeRf0oPXb3JcuHbQ+W3PYusJ/U3Bxu6hliPtaGap9ypFa0j1AAp4P
o5nw7Eg20iO8x5me0M8Mfe7D3uonDstKS+krfYUQwRMtr7yecAxAq0vx2Op9avyAKeJr956rlHYs
ZGMi/q4tC7s3P34w7/Ed03AXnTWusREkY3uxlGQf3hldQNsYDEZ2aknXmTaOIcsm5qVprCBDXdTc
Kl0qicqAZylcM1fMZ+Hqo0XaTWLeDoW3/ATYi8lXTXoHfZiIWAK9GS3fMfkP9l6fLwjM0yexjlfg
i0uZJi7JCD7XgGrcVwzgUuxMD2DlcYUbX4kJhLKsjAE9PjZKffa+T4OxvnAjqGfmt8XO1We8gy57
SnTq7FxJYp4iga5824M7QI1awk5va7+9BOhuUrQI+Vpfy3K/G2KtmoqXOenkcG/2Y839IGcPmwKD
5AgYYf2QM0AqNikeEfFYS9WedAZCUdkztuxlKl5LLMwqFKodL6pdWUtkxt7UCDHqsxKun7lqmENU
8zJP0yt0/SfRecknRDP7Ycw154Fc9zoys+U8m5SILran98EuqC0G53FOW9oCXpIQ1KA977qxre/E
kMFECjSPcScj85e1T7wDiHJn26HOf8OBsvy0rvh4zwRZBGDZxZbbJG9VATo6HeZr+mpqHBgAOAcF
pfdnIEfMORlvDJ+dQdMbF3+WbR86szK+z/hfeYWsrbN8Cpd4kL3Ip8rcUIp3zt4CHYwUoE+C4iXP
e+giOQzanihaYVz3sW0nrdNsFg4qcsdIOvIAOjgzjcnihxbZbRji1shskhqtVrEJcl4IYT1PPfn2
ZAGA4R/Zsz2VtiNnZmplzqkKPqxkS7nEA+aItdungIFBxkWpp9TZ79Qnq6AEuCLXBupaQBrkiot+
HdfXOWvuGE0f00VfQhNVSegt1yzjlUktGC//AGMYKlhLftXKwvXIjiK3wywHR2Y7tdq5RJhtrZQx
Nqo1BamhXKMx9S+EYhY37DvQrWfeeyrlbYVKCW72zFpW2em2xEC718mOupXOSBYgQ0n8Er7OHuFq
B4owFXSHpG19eEGQ7k+1vrYfq8i8t3RKvHMH4XeDblh9QCAiVoQRacOIkKns1aaMAWlttukY+Hsf
1MkR/qMYt6odZMv1QYxD9iOnfYs+WosrbhlMYbYlNgj4MaWjFzZCJykfPD/4ILvIeGQxcBaGQT5o
1o5bh2Tin6uU886QlOV6gqeJErzeTCaIzqofei8S+WLCL/Db28nh0Q1XX7PDlknV1gOGxjyeUA1m
+Ix8Xtc+ICUmJTni6nuZ3t2u/9E3zJgrOaC9t9oy4m4qYqoUWPit2Vww7w1fU+vfDoqGqxjzYUuF
HgDommdU6FkLXFaY91lj3RCVoyHlX3b+RARLeSW6uMEJmyUadxxU3W3gT+nFZjsQqT5QkSwDibY9
bWFNTsQAYNAkiZgj+knzkhu2HRyKNNP3MJIlpjSzerDs4oI+dwvd75izzpOGxT1vZPV7pzUdw2fv
k2ReM7Zttkzg5dIHwJfunilAdo+fqdnAR8atOZtMbzN+6SBoNosZlF/tWhz6YPrEpnQ9L5hQWq6l
QqYByZDe41SZv/G+Fa+T9BRPY5dsXZ18QQ0kfuoNvog0JgSxtIgfQfZjqP3YSucRpS0CFT0RxcHE
E7hHlKZiSJHmE1PZH8pNn4Wjs/7iuTs7Ypn3XqrWePFXvGYiuEGFmYJW5BqG+bVWqBBZHCb84Ydu
ZtcEpRb1eTcQejmJBd+5pd2MhiOveghxmrVObaD38RDXs689Vn7TPRIr85ALitiksaetz24zJEER
F0RrEpdUAVk1PNEc6tF7rQsMtjqKtgiIprgQq0ETCAy6Mu3+K8W8ujHG9Ma7fqnSkN6GBq6ICQiC
1kk11wrtTSJD3U/JSPlWNC/4U8Bk+agsC0N9qsJYI5+QW1ZS5DkQ/9ez57RqcbX6uaAl3W+157Ck
8Sz9qfY5C6xyurgIP/H5k2VpkYnLB2Qc7Ra/j8puar1kdgzc0J3B4ng2tvOWl9ZxnhwRk20FsRB/
b/Y02Zxip1JNk7xZesok/O440k6CaX/yIeWUIGqDpTSeOvSi4TQZNucuGQaJUum802YLvS4IWtxF
VLudrdwjzmAzf2bxcWXrBzTC+3JR2D7pCLPuK4Ese5JECLhMWs2+Pf7nSo1/qr/4RaXxL/Uc/xOV
GjbihX+u1HhOP+vvvyo1rn/gx+dVj2E5Vz3GlZthW6z/KGz+ptQIfkN+C+DLtTEAIML/m1DD/o0y
Ukc6ZcHGCnTk2X/RafxmY9xHNI3w3KH5xDLwuwYGicrdH/or1C1823//3/+LMKU7ZsBDz29zlYP8
RaflE7cWBPZVgG35Vz3f78lyf9GBs4wtmFoHD13nrTV7j8HXeNjGTIVUw9qF1vaxc1XNw9dUhBS0
rQNOAuAfoQ5Vk71r+DJm2hKlE21iuDlrRELcnChbDC+FCcnOJ6x4zkimIIbbxcCMfCfOilW96VXj
LNhPigULfgpFAQFdnjxNw4BNyOx8HkYDduEnmzjq8jRl+HtmRdFlyQ5X76CYpWEJI9luXV3CPiIP
cZmxtcysZk9dIkBE285RavJOr6gQHtWSZlgeHZJ3uskVNuptBKFOpNpcuJE3Fvmj5HGH/StNMh8m
HkykZRgLs81crnMK1nPo0BtOpI+RfmCIN4XEgtpmAtQSpabBUjwzKaMYPNrs9fLuppwF9K7UTNAD
MLys4dj2o+kyjKh8EM5NI7utbpsIFBZYZMh50a0TSqRjut2IvtX3wSLIBkvcovxG0BHDEtmuKdEG
CVyr7aR06wNQavfcjn0aZbh45RbFXEcwRYqEMlTMonbVFfIfdX7f4kfOwVXsZOUb+TuNRfnNSYoq
iyua6f41BxwbvJu61r4XGJzKuGDXYfJWnKqDWAxbbeZBOK91PqyfHlY4DW9+zXlfiZx4Fd1WM0PM
tiJ5VGEBT2DIFzEOfAZCpbDKs8SqSkXeSMiPnUc6YkRwThNAaAjIqCCRWcbEpuMXLTWIzqGwl/Xs
0fnacQd+r9xb1myzJ+nI8AnrzJjr0O17TkbshYkWup7FyDcwan8NubuIEsXe3ziRVmtuErfBhIqB
bT6eUqtjg43w22HRLWr3igubG8Uyp7YoFguCin/Ao2XAI1NyXUOoRh1VQjK5BaNIDTVNkDqAA3ql
fOTneOZDhe9axrNRDNmlJnX5y2hrLKPZWIkdMI38u98Pir1WADJ6g3Z3emLvZD6owUvQw1hMCs12
U+Y8AX2E8QBDZAjVoEveF2RM1c8UYYqjUWS663gAU87dgepgxnS8Arnzo4YnvCSstvS/AccAwjPq
s92zU6ivXjPk3bekJVruJl0X6Vy0gddBhLFtepO+5V6CRhjtjjJTpdsadzYGdqFN7NY9W+pbdB0I
TEia+I7XjaAPgASO+ZJ6eWHsAq/Nqn2Nqck5YChcdhYQ4a9kyLynbIUpFa29qO4h1QD+0dxqgGjo
a315GjwNsuaCWXNvtiZJInIMWD+sznzjg4wst6JkMwP6U4LI9NP1SSkSnhi/m8FPvYVdEyTdulw8
ze96Ch0TsycL8HedwRqvri4Yl400s+xF6aWXoEr3hB15dreBTtPICI37gNUCccwZ4kjXPTTKogG2
3IJ5AUKz9t3BAobLrZusd2ABxSvmOt0C2DpbeVSWqMwwI+junaId0ljHSo8RS+ukMQVtiWQ+we9Y
IAOtQxnI6igbyuHdunD7bhmDSRsR5VWNaQAJLXdo9hdgHLgpe/jHHnSarYednCl6UivxoLMrYy7W
lvQyY9XcEtHh1tR52epBxM6WHAHJKC7FaEO6nLOeVx5ynOWW2LQr2H3UFet1AIJ25CQUaVHCuk3n
r85ZDOCAL/p7CGCutpGkqrFP9RPijgqkr32sXV2+e0O3+XvEgHrrYyZquw37idQRdkVAw74Cv7AZ
Tw7Z/I0SX71ZQGC+9FoYD26dsdvuK51B9yzX/g76qF1LjK0y3Tdag2cBAXXwzdFV7cRsb0oFAhyY
b7ikPXh5wmdqFVoJApaw6hx4nVgVgw1RG3wdKH5B5vErETtSMJX5GDzBI+EFmXntwqqmBke+9rCM
ApNIi3mBJLQ1e/pTCB9jhwDJYSkZ1YY2AD0oDQN+oa5e2mCYGcQ7vX+0rl9B6OCcX0MAOr3xh3z4
P9K0/j9aKV3ri39eKT024hPH6y+i1uuf+KNUcozfbChSzlVsH7h4gaiI/hC12vpvxHEYnueB56Pq
uYr1/xS1Ggb/CZ5hgDmAyQF607/WSq5r6uRuGqhQIaP43n9SK/2qaGfoDcYRLSCNHH7Jq+X8V0Gr
e00y8A2fJiJb5FeuLBRyoy7+HT3u14Lszx9jWZDyAvxZJMz/+mMY1TA5XG3GWFXB2tvvU6I/GEZP
etqyO1+8x79cgT9Lwr+WgOa1Nv2lBMRLAW0WjD9kJsekEPz1JyblsKpEgsHrgqbQh5i3wDrTctW/
h1oJAuRJJEPmmfLoCFJBIeehWTjmrpfgh7JJXKQsqoU73DNIFT7Ym9kOtrY9LY1PknqGQQHHfl2u
SCkHLdHYrubodpw494N0yGPsRBZsrNlDvsdMgskPnG4FVnuSuyE3CrY3yIBsY6IJx/aVh17r5J46
yYnu5hs9JlI4sBZWwJkjEEUHE4N9aybNpwrQ7a0R8wLhWohAxJIroCG6nXrRrOsaiAinrwIXhoPt
eWxXzSAnXWs/E7GBryCDfpTAHMNa8+IRAy6taO6xA+wHCeEdfdjAEHGn253LhHcArcMIgIThBo0e
BjCALbHjaTONq54UZLeRg+CVMxIeoCVEOOrKKw/V6uIQ0aXl1uaGxSBFbGjmwpmdkN8lMGlNSd/g
hctW0iZ8APMTMFafyHOkZrmeHcU4aYAycG/bSSjyRiLPxMT3arOBcg9pEZT5pmCH3LSxcDwj/ehT
XfQHrBUL2YmeFGbzcykG+WSIoTZBM1DDQ34hCSBeOivD1O4YKiBGRPjmE5anllK8TgmoKfBOFd8b
gC0ycnXN03d855oRzoaN/7xN2iD7pkrTt37UUGEQ/nGbGaDWitoSp6GzDI19hMljHVoIYv2vEoso
o/x8GbKtbSL/kWxcSV3Romm1DHGTk53jhNJjkn6iEpzEQ7tqWoMYqtaIDBb6RNWF5KbTqjMa1HF8
pDfW3UvVjnX3sBQLP7CkStJviPNQ1unqOy2j3kESk0dVaZaQFFZQIxtBBJaL1ttUk22FzEVwSDLR
pDOHX9a5t3PKOIxDQ9RtcwJlQWgRvDnABej0CNJ1oqmC+EBU2Oi2SFBYcbAuI9KsBWxTdWh/tqmc
+/WdmhRcAvJ4e9QfGAW4rDQkXJ9LJ7hsd4CpzOBGMoWg0G78EjxqDjjyBq+iZTzZiKxEibSCJZSW
rOykXBoox4UjhZ+6TDf1ZOekqsGUreqbfPIFKkl4b+51CeS0zG08kXaXKQXEUEaV1MGK0EHlOiRt
VJAL6y20/ccCGMJys6ywukISs1xguv04jW3opOuaIY/qSJ4zdiBdc2/fGq0r3wPUAOo+nRgQWjG2
vXp6lOVsVxmBUF2Dpoi6uPwgpFUMJ20C8vVcpL7r8fZZjWTA2GfpHaM86k1kQFFGHkO3PqiJen3F
SzfCwZoebWFrrJyXYEAmcMM7q5EJ8l2TxNb7RAvq68yk9Rbpf60kgjr40cwskU9j29ja8tg1MwXW
lFOSxW7DaFCFxUTjtekQ5Wdt3ASSHZVXoE8K8SFO0NcV2X4uobytsgCV8SoNbklPQQ4Y4rUrgwIx
QwCRpMfzSTesWW26RVXNkMrrB0+/DbxCK44rzQhyGZZkoKd9J9H2M/Y9ljuFRrSQrulje3B5cRjP
GrGrzq4m9AXfmA/K6VgOrTzVqd6UMdpsG3m5ZsBnq7DWL37MQnLQsojhfB3Ye4KPUuJCET7M+AJB
ldmyeE+1aZEBtJ5gSqt7rAR49S7phAkTzqIiiGaM/vW58utx6RvY9bApYejVGVXgBvkH/4eLVGiw
rpNtIpNQqwjAUXiL3DX/Nya3//bn+MhpETmbJpaTX08vzn2dxbyRgYRvEenRgE6PZL4Gf9Rs/3RS
8uuxzMe5HpIePHZqE/7hH/1s+OZ81jX8GK0jtOywClKH9e7QS0eCprQnc/uvv77roft3/9z169N1
pjG2G+DTxn/4j4dyQ5LJ6hIva61gP9acIQ8tUtPExEgTEi3omxp70T/LpFX/5spdv7F/+NF8XN4i
lsW3x4bu12+00ZfJTdiOAkIjwR6sebUdukbf6rpU8b/+lP/14vEhiYvH++1zQF8HXX+lEHBYO2LC
hh8ag8TfnJnlGQhL+m8+0H/9Lq8fBMgBwGUAwL9zU/8y4xoXuKUwh1FesmlFUz23fJhEOG+2PdTk
yTL7r5ci26M8FX9cxv9f6v9vk0HmP6/0wx/Vpxz7Xyp9/sCfM1HzN8/FygsX1bQsK7hCc/90r1m/
GSg2ofeCG/59OPq3Qt9x+U/swHgYPBrJq0Ht/5rXaBxYPsKA5zXDVJRn5j+p86G6Xr29f38CPB2p
vqHzU0zdohvBZvfrbTmh1itJX3FiAy2qvcllFWxBwIAtJ25ln/btlVXi7TCfGzE7U//gVOntpDqW
W6SVV4Sg596utuuPTmfmaQQr7+aGTRdIjUOwgo5j8IHKkQ8Sjr1+X6fjgre1qR55q3ubihBp+HHy
2F3X1X6hkRyE2WYza4R8YuZBCESbDCZJ7lyxzs+Jr03kryDBTdw+5v/lRgja3XhICjK5qgKDxpDT
SftDu4bCQ/SU8djdz2uq9pNo31u7v0+TIkN+15dxkl7z6dYXhlx2DKVEPxvm2sVgGyEOKj/b6N6w
9bsWGZ3VZsRbqv4kSMfB3RWgNuIK4b5N1Yld4HeVYVlrvPoJqOw180ZdTL3u7wq04js7TeHwG7I5
Uk5aBysbrW3dW+XeDURz4h5JY6nDA2b6pe2JSs33JlkFxJ5k42lGqMUskbSlLVlgI+rQhDeltFaN
DD+Tg1p2xYvhoynSV7U+4R9xT2SHMonM2LqagQ+10FpF5E+YjZx8/DmM/p7p84rWAGyni6iGvXUf
St84Fx0ZdYijzpZrLMdCJEgP+Psz8t48lAil/6NrTSabxI+10dhQHwdofp670v5O7S0Zd7HDDqR0
jytF8T5ZUXlq621Nojua+tLcTjVVIDYeUhxJsdxoM3Id5ShGD2tjbQZD3qGCZcDnNR+sEfbUvjm3
gUWwI3DcgSj2gmYGmeY+Zz5oVckYJrRO+F3odcAXEgbTVAyAh/yEfvQjyJDsthqOJhtTDNQ2Shgy
w1ct054W4v/uChIJPkgJIVc67ap9RpzPKe0QSxM3x1Zg8cHxDFehHWGxI5REQzvjsI5tChnkiEQV
cR2dtj+rDL2d4Z6zxjmmtXh1WQVzs3Et8OLYK94P43nugf7a0D07kbFQ6CTeSXs/2XZwi1uUIRkG
oX1iAXbUnaq+BT6KuqRBXM9jgXGfx9PuXwa6KT8MvAaAXK66Uz5r8nkah4ixNmFH44Lo064jvv2T
lKwGvdWIuhU3eoFKeeJIy3r2vn5n+3sImD5intT6VpB2RzwMe/E+hbBrU5ttbSavBq7Fq7zd1IYz
MhyIC05HrhoVI0N3Vh4bAcdTDCpymD6WeP0KAyQ7zwR03vxCipt7X4G5Ijg9c7+rcgFfPGwAZ+2a
3OJsrzQjbsHTxzpEpNgEWLmhZBLPdoMnSTSpfBsIGrkDLtGFMIaWoyqhjhC2IyNlga/DEulB0R8n
BDnOMN9xc5+93hwf1zS9CmO0pt8EffFG/BvVajHsh2I8QpUkSKxZkp3N8jphVwB6dWKLcxwTg2ym
lVFcpRQTZSQjlZ4O13DR4Wh5n57beSds/Prey8s8uipmLlKOA/cUKoKth4U2HpENsdhYtfscWQ1t
Mi2Aj640yhSEdJm7z262vK89+ZSW6e+CUiSHdPI2WKJGwLzBg9vQ+ReJp+HTcZAROeR3kNLDC5bw
E0LvSHkqMb4diRhrReimBljyNtEezIzXRVY4yV3TZjce8hsuSgMAz9Vuiiz4iYuUGxIZ75SXH450
rctK3i01iHvRPewXvYcOvEjAnGnIP2ADCe5cfUaBiulivJ2E25wLpx722YyXYurETTEQuwkesrtB
4FQ9Gx4KUYzXZThfl+az1qqjZGq+QQvT7iyrN84r0OydznmD0KS0S4RNA7iO0WbUTnYzgD8rQKW4
IJUK6wapoi2nCsRK/9lDxDQxCpaZcSsC8Q5D7JCt6xPg5E0qvSMlzqaoUcwG08YePY6wJSImDyft
EmFk8KPJ7cPR7b9czyZgy+PXRjPHMnm0zRsEQHdpkB8dora6Cc0EKVnA2rp4MDUZOkaRxi0e7XCc
SHYbxneRa7fD9Krs7NHBNVgVy709yuFbs9AaV77mYFlEiR5Ud6RnhgZqSxCk7N1K8MOj/V0v2kNh
fKGDuSxwkxFID+vMc5Zn9wAJ6J6axjqDbuojVoaoYi0TEf8yk5JNelN1WFwVPLWp/70RM7lbuvOc
tLPaOV0w8cti/gtrBZhjcbrpNMGwo9lT6WbQs5/cYf4+cIrShH7U5jeapouNOTNMJjhoYT8IZPEV
Tg7c9pLy1Kgm7JQ9v3nPeEYgOz8t9YAbJyF/yehVuicrLb+YHZC+ECaH2GULulFPdf5D2/jpJ/JM
48X1c86qrvDIgpEiZxwvPDJiLaM8BnXSXaACGm9DgX0Pt+gXA780worjfsnSQiU0Ztw5gaJmYNji
bfrBdPaaO/J2LnWFPpwsq31XV92TquvgZvH09rbvAYEwy2rQ57tuvStb0XHPXf+da7JGlop1Ji0N
axjkN4OfuXfo0t+wPy0H4cK+4X1wzCDlvjdkCsboNvHvZBkPZyXHe8lGctPrQIAGbf22ojuueDNJ
EbH/EufM6HMoHZq9bSyf2JsFxaLPkgh6VwiDGjp3VaLAmlbjkPptt/XovZF0u+JrmrLgwo3FpEBP
Qi4R00cjcPRDl1e4eaTjP2QC624VsOBdetKuCFC5SfzsXQDgPczt+l47AoPPIHkg0CBLCYYIl5T+
pIpZP5BqV+3xNdfbGj/8qxAsCysOZy561l00EgewBCIYO6yj8s8gJoONhnIK04nUtlCVrwLOLEVh
OqzntBFyp2AI8ES1t0VQi5ARjB7xmlBuaAewfYscg7vTyv0gmuoVFFpYOgH3EE4ab/nMyVh6r4Nc
bu3Wn4/J4LZV7PdsoYmHS2NEH+l+RC+9MS3/vhyQdsue7dGIXWRD2bUeoKDmu9FQ4kXgoo4YRqGj
U8LHnCaTuO9asWMZhZv/SIknMY7jDu4oLDGQXVeCKMpXUsKYvscM0hmQiI8umx4ZloW5DlF1mO6q
Pt3MmZvcpUaSH7iI0AtsO0PiAwgr04klxoj8OoJtZsi67IijLr75HfMmguzrY19n013T+7fu0mhc
TYfBsciHr2JN1M3aG5qKFFRteKoAoqosvRsY7r56mu38H+bOrDdyJLyyvygMMrg/OpnMVZnaS8sL
IVWpyOAa3Jdf75PtGc/YgAfw26DfugsldSYZ8S33nvtqlTcGmS7VBgYM80MNLw00SP1S8CneBYns
4SQZzaYevXw7MORggT7JPHSCkfIyFdt+hFCfYww9o7XfWStCqD4lBiuLy98JEtxeklXnBHoHFe3a
BniLZ3bF7hRKRTq1z0PqaP1EyvjRzpf3OkmO7kDkMyFYUcf6VVX2SWb+u5rnt8lBE+0YVyaVFHdI
Bgww8ryZOHD8hS4Xbd6eHPjxwNjl123huKyMLMZmeJyGlbqt7E4E451gnELXJ6BsIjt8v67Dk69d
cIjFrptE1FS/8awTAGCc4S0zILLS9rMU/ucAjj8tINGNfv3KxO8vI94dk2eicXlbK/bVbGjJEOvE
5QYotvz+BDItSuskWqv6mSkU14XphkyLN3Usn5IpKX/+gXUBuSdrehicO3K/DRRWbnbuRFpfu2kh
3wW9PHR0Rmr4oDci8SiSCEK8iISwkNQAFZMYHwjkISOUrAIYWfFtcdbxK6kCY4eNpgCheAc8B5gt
IthR1SfyIfbl2hjMn5eHYm42ai6OoP+iClw3dXyXEN+5FBc0b2i7tDIfdKUygiV0/oDdFhrBdBWT
c4eryvwwgZh9Qke7JjjdNtk0yz0ZCqBJFGLOwrSSp7KcSIdf2mJHon0QZcbwY6W47CFbxJsuTYDo
tgMDc6Iy75c8WKKADW8YrI51X5b21fKHR5yTzAZ1Zn7hC9c7Cqj0J1PKw21rZN/V2l3nauT88nh1
UAAbVVa9BqbeTYDDWZjuTZj8Rc0vVQI5J2xiCj2oe9fSa/64lakjCyfilTQINAmGIhyAIMmoJc4x
NWvqrZFQUUOTWtdYHtnDha83tm6csyMRuGNk+YkHwnjXZZGXwEpeO9meVYwBQA3ddwZkhUVCYUUm
2J29MvML4o3kK8h8zRRo6mA31DYj1tj0HXBjbvnF9KrDVtqigPTXiMxZAgkHD9t1XqT3Mw7byStd
hG/1zS7R2geyfC+47qfnZWkfIfAXG69qHmsnfU6T9N0rIOa2PV7fRH07KQIIIHLRJKAZZEz4B34L
pqOKuMnRvvgj9QLHEfxrCysx4gpA46XhbuasuIs7Kregqda9PZocf5lvvcXkr2xLvKBfVWP1H61t
EpOeMwgX22wMPDr4PsJ3Gqba+VWWvQxpgw72ZB0Kh73W0AaHlvtnXzi81Dh48c359dmektexacRp
9pdHWahv146ryCh90C6j/hprk/278+M7+VePgCHUs+W9qPxmQ3YoozvNURQH1sYekIuS0DDfGS42
4QZWjeCcjGPDQyhrHUzxNZaCmfK4cybbPSipT3MpHgiqLb56fNwbcDTAAu1bhqzg/UsSByc+gK+D
mhzrBTJYvEGL6ZPS05/brufh8po+bLRphK4lfw+qPVpeU57BPGVXey1gNHtM3jOYdtBk2ueAUGVW
712wqT39SW5icPBHH2lhUBW0OkHBTWJytgbrA8zjV4eEx2i09UUt3ojSsThZqvk1sAEiaHNsD0w3
6jxUNHVn8mRprajxq+242gRn83puAqtF+eUbJcVyab9COALb3Zkd5Re+ux6ayRu+zOpOeA6j8w7/
Ffv//rGHJ0GgK+H2kT2mzGlJsba3hel0rCZl+qBuetrGVDVIaUqO3qnGO3C34w8SqwzcPKIG1yBS
uHTc18arUEzD9PmOa7N9yYUrkSmp6qct2YnAM6x23kxs0SLjMiwt0lgwTpR40qyYM8fKd9BW8vem
yIIP0PXDl/T8caOU85PJwTjmfoE2pvaancg0MxWWoDuktIQTpUZ96Gwifj20HBssr5qQ2QU+J/Hh
0Vqu63eearFvhDsT8aInYvMKoZ/4asYta0wdJvENiLe4+FCGoUENU43esz3AJMtcO32cstp66kmD
QGol5vKA0I5WaiB/iLKxDZmtDw8W/uoHunEfeQy8UtJXPRS86RLixSuQzQIEWbKZRRsullvSFgT/
VLNuAhq2A7Gijr4SxsvIcuQSFxgGSqAwl0ziPi1N5Ehx1p0A5fspP7Ic35uRr6GfQRnYONyOuI6e
VdHs1cDTkow9yuDE1bw7E0crid/TeajkvWzZFjnjNOOJ9zKojMbCflw36/Rte43G7kA+Agz99MBK
N3sije3dMtDzTkNzNQrtR1ad82Qm3rxHHGv+YU8Twy7LuP6RiOEKzqsYHC/2heJ5LuZvnYs1JK4i
eS46cu+TxQvMbZDEH6aQNaufmBmCpLe+9fTNXqfwnsrqliyykvcCvmXyrotdW1uZJx+S0AjKbcxD
WxqcC+aNHnOusMjDqTP5gcqnI/OwHzmhNJ+brT6IQ4GNExvfMXAidsMFSI0a1cFir+oL3O1zGi/I
MNu7II6R/DnEC2MMxIvoLic47evWYPZNKYp8mJ4qIWGu9L3DCF/zzYe+F2zs2SSIpxX2fGymgtjf
CdDCJs4StUX6kmznhclFD33n4NZD8Wbh0T1ATjD5xMz13PJwnxF9KcAD9vykABO9+YVx3zaaaENi
wDiYG9TrnNMGI8mkUpFwNF5JHcs7PP8jTyErRseDPbDMVfpY100JFx+9np2IWy6r5E50gow8s6n/
YUqDCcWc15MtUnmIB9JXwIif3cwSexx35v1SeujInLCpkCBZOYE48xy/6Kr+W1OmbXE4VYrAdFx6
ZJM4+3aV2MOWRGwYKiIpNTpxbE0a33+m02gMIc5KgVUIEjkg+cCkkZwxH0212sMVUlhhe3+6A42w
i1uMEEwGQwiqm8bwqLfzAvdHYCleAz0/42tK7jpoCbsBgt9xlQV8YfqQD5esnaK31gNe7fZcTgtl
lO08uIZ5zVOveNFOR7+kFeMTPflHEnooPGfPusRuY52lHXN9zp1xQk02X1Shlvt6oZCkCZV7CRMQ
ej3yg9xuD4NY+2Uz1d6ORGW+4HL8Qrz8BwzTR5EqKtzKYJXefJjkrx104PI2zSUmxdRkLtFBR91n
4wCkKy/cjWWnnzOmVRm/CFNt4/WUTPV2dEwAqzMazEd7ro9z0xG+liOtqpog2COtQltnNo8B9o0F
ZgY2pwvqw/spoBJeyFe2m56SiFFL0Agwhq4eIrccfvFI0zumzmM5ClzpgfFOY3YKJopwz9ly3Iz7
2lf1X2YYKPHEc1V6ybaem+RP7PJF+GC2qtQO2PG3cjNxhL+ZRnDqR/vJcLSFGi7/m6ZUfszcq18l
UGyMIpCt3BV4ZGPN32aVxbt4yp8qAsKitoinN7eV+bWXDanmGQumzUjcr2umH5pxyqTtJ+HDGypP
tcjOiGr3XlAEfxtZ75iNkJ634iobADWuaXdmGdfS1uvx6vbE2pCmWp6slowI37nzU3xSQUZuVTMs
z8uK/W1Jlne7vUllYazhxtnVhRHvlfYKHNNw1cTk7yfG0QeVVaAHdCWiUacnuBjDZenKCTdQypky
JNWZiLEPD5HAH8mUc4rXV5PZ9gtMW3W7QS3zPJWYLHyNOyZjTtDlHnfJosxdA8+ppv6FIjIq+6GN
A/4zshj255YABHTXDUbeMrzN9G/aYBJxLK9X94ZaOXLaxbS6S7/cfLgj9O1N4eXENI45nIBo0ThL
vl2/IvCyLgEbbLB+WRKmCToBfvjq3QbSII9DNaobhMcRdAUTzvlwbQr9x0XhSjBhIvJT7GfZEMW+
8j/MEYgYXlWz/g2qNvC3jWzVN7ThGYBaMoWjMPGyzgMhUzqv+l8LoKzQXufPHpoPQvTgDbzEwKKQ
E+7kC+vJQRxInZTecWQwawOlfmfQmjxXXpOE9mwZ+1zkBu9qH1yTpCufpypPz2upyDMX6JwjkZLx
SQIDPDrAPjQ6eWaCDF+8h8CkzfMB2+Iw7LO9Rpt6DCyTsLAMkwjUvsdhFWd0cp86xUQd++tpNUiU
0pa3X7w/vc2rBMSKWdjyM6isfBsYKd97HQoh8lNgyA2Vt9N9i4QasM0+WCRrn1UE4dpyngXQ2MJF
wyI2uulzCpzH3oRds+qyJlVmSp4CwQaKDdfGERxDBEHlr0CwKEZ07+1Qn+8lFRin65TtVweioFed
ELkUpzGn04MvAUwZSHNgWktkxkW2nyV7jqJkwp31sb+F+v9kNhCi8/SR5JLgN7zj+atbRHZV601v
na3OiCIMv49b8cpJ5Fn+Zqzi4bEcFkiP+KThBFKs5O516dsJDMzEW0z6/EQtJ/cW/phjl2Sv9Dev
PKQybMmkgJL0gXw/8vzkZSAQqYWrUKWT9ZehF5w3gc5gazS8QWmVF/ANSh6L2Glf/GXGdWkYf/Dc
MjIafcbdQL8PNZHZURHjGZ89fc1m58deuY1J37Mw/2EkdJXLDNRgAB2TOkj8Dk/0ABLzk6l7FSFw
h5RLmN62phrBZywqIupTVjY5UXMDoU61281haq9uOKj6qRX9Me5idkUBTTPHPVatsRwjPYP7IL4q
24tphS/X1L770JfTEJKVSsbESCY8U3DyyeY239mz574HonY5Y4z475BjL8a5Id6Ndom5T7jOF5xZ
qnrKiQx/Z+1WbVcKWlrk6tLN6u+q25CF3W9T105k+aR9GUX2yWge3lxd/fF5urnWNzITmxV9GkwN
tid5VTeHuKaP7tcmgDxTv6DBHJh2U/qgn/7D9VdEZCCTkbdGhR9Xl8xyljPT9zlqja59tsFEXm7f
YO9BVnZaVGV9UzzhzFE8bRASJsFYcipiieWwwPYOqxUZ93pfZiT66K7r8HO7KlqJXoFLBI+zzH+P
tvfqztVpSnH0i/yQWOS1FdjHNuDmil1Ttr9QZxIdwIdNyZw1OwuTvbM04sGz61LyQoC2kXM50mqr
g1Oirk5sC+ZW60+f3WQQ/WP1xq8JTukm6RtvK2kQnqqScJmZiJfb6DyLbLTsd6wa06dmydCvs6J6
NKQ13HU9uTv1CCalroNdhTU8LJSBjLNadfHSUShuyyYOoHQE4uj3QfaMO7/b8dwNMA8y3PJkYwBs
wza+5dyztoAi8jNgKzjGQv7mtpT7Jpu431uWmWS6M/4I6njfN+rZ8gV5q6WzE26b3+l0RBqqU+rZ
ovuVrLfpm9Tbzm1+pIksrli560ulX9vUv/RGBwqspn5x+q0kTaeO2w261K/Bda2ohZZWkqZ4xRhQ
/66cW6ykB1MsGYriJn0pXnuIn0cexupKOq1zJnKq3WqCYO0yeYIzIk+Q1glRue2wuq6QW4PdMe1l
ZZ+DosWGU2YhQ5q3HqgZyyyP+8vqLzhy7VPjNtNB18tWEKv0QlvYhfYkX5C/qo12AIOaXR35ivVA
EkCnxktobYaFbVW6FjyrIGksK2a2Ww4RLVKVcsXE9Ehi/u0OUkEkhDLw6BIHutGiIqOAmW/uij9i
SEr+1zLc0MR3bTLIbhdZteBmfSltdsTNfIFKC+VxmX71w/DTT32+qSt69K6gJajrdx+oAdc+k1hZ
WN1DukKdadMTDsCox846dma6LRkZh2gKCUYtw6rPzg3gSkURDzqEQF33yqVfk6WHyDUz9DbNp7sG
mBJYTs5T3AMoXEtY0BhUtp7LU5b37CNawZRbWN2xH0GhQ6AIRjc/qa6+U2NzRS2pLgr6LFvREn2l
hq+xw8PJItizX0eWJQdIv9l93FRi67UZo1uRt0xFK8s/9TMz5YD2aFbLR8nKIuENPfIJ3fuTbYYk
gjDZxZihZBnA82f1Z7OkOUxdbO8xeQx/ULXSTs9J/5QHq6ZmHXGMZ/XMxBRCROQQW0Xm/S1KVK3e
p8NA8GzCKGGk4e66yt7MPDIMtq0wVVQfqITsZ79OIbWMsz7Yfe2SbVlVZ584z2ujzJ4KqcvDVRgZ
I3CkqAYOkg18guSgS5OEu6A9Dwv3VYr8dxuoYuVL7Ax/61V2/+2YuX0IMvdjuh11eVwkWJoGFhZw
WzdlJeEK1UUbeaZMzrFH9N5aiX2VMqDM/Y9OY70dZ8S6QzZGfR4PEdxusQEabl0mMk/KNcUd3/7p
pMcnggttbvbYYJ48/O75eGbAhnNtebEaXnHFutd09TbW76A4ERVgq8qKi+MXMtTme6GZJ/vNs3CY
oqiF5xNPD75xvekRzUoCnCbJdLWR+x50jzuaV2wV064exzqUwfTG63qajP4Z9mVz8/QcEb4yUBsj
VGfbcqyijPeoavJIy34/T6RueBbL4CLFlJ0D7SgBtJXcY53mlF4H7O+lBItUhUqY316GhJs3JfNZ
DhLxsmlxklmmEzUmA1PExOTxNfv1FjaBSLwCHUc7wHhBnFLMB+yfS2b7LAjjYm9SaB5XAndBkgw9
z0xZq9fam4mCEL2KiqImqtrMH0BvIHLPi/lKWCNxZ3o4ZA7bIcZKfIaG8bpOYp/Wc/WQCNUDafI5
rmw/vZdDAwAg6DAQxji2ZT8YB/y72SFnrHgxJ/mJ1B1hSG3mR94NO79TOMEeLMQMYU8277FvBir/
mtvM6Lrv2XXEnqPxfq2U3AqWotzb9iuOcA4vlRbv3BaIBNBih3QywT5t8w+smCUvZUqEhKHJLO6M
H7+yl3vlgdtVczfQPKpla+OvZmTtuW9rOfACF+z1mKXjo9uDXty0oBsyYX1YtCh1Xe0DAEOS/qLy
GUBYk4Zx5LFXxymYcyxGIHwON6SJ7bp8HL76Q98StU2996wlOCSqO5naawDIEA6ZqGFE9AvollFl
nG8s5mLvwWIeLSXZTE/brMbUvfo62BaQBe02xwh7Oxezn6UJSBTJw2l0U45atYarYV2Q1zODoiDq
uvQZFYqzl40ko0Oo8YIQf+cYTPZr+eSZwnzs6OrobvwnArnfhZ1PoIyZysYDFYbJuoawnJqWJ3jg
mxD3mkbhwyIxCwBW3Pr7wa5Q3NidklfCDfktGGBpY9h6KL70XxJp4Qr25ewfxtHoQtjF9pHctXBw
Uib/M1Da2wL4lU34uUtY4kuTay2DeBSlhZ/cBaJ4Dqa4PA+x04TYAOmVhoLeLFaCKgZ9sIXXlQ6/
RiVsZO6DO6t7zGRPq1C/tBj3c5fs/dZ9ULb3hOEAaAtDP8ytEKsSM3iG/M+6qh/dyMyCkg1bup4r
u0HnZPB9bWYnNf56JCWPGxP+yJtZA4Q0zNQCpmb52WtlcpftR6Lssh2LaOIe8BCmlHzW1WDRx5Da
e6zxrMZLtyv1wEDG5NYLDL5EIgfXmohUF1V16hgMob2GqJyNKYMUngNv5HYlIMclznqpYPF16bEd
E+N1VnN2C+x1HWh8Q8brDOvEfyLMmDfdcPWOVElQrX6ZnKgkkZ4F1m2GZXAujaaZ/KRejFwvJqSx
Xbd1X8gjTSl5jo0NIeM22AR9itlyoSASNrE0HdSjzjDvvRpeHCocHHXCQDseP+favR2xVh92tkyO
Xpq0lxS1Y+SpgJTXLntDG4fr1u3fkI/REsDeOWLcSB6XgqvZZ+uQeVWEuOvH6JrtOsGHt4VPSHoH
xq5cLQtX2qhBlGeEWWMT3hNd+7LU6YPBMTT302PGAxeieD/por4as7z38vr1Nv/cdZ5ZH0lEC0Jr
MoqdQXw3tC0stV2tglfikNqtN4trm0sOBSgH24FNHgv09gmZGevMFROwx5qrSHZ2st77OXG/7m01
jEljS+LEkymWiLGoh9ameMkr5Apwzp5rPApsib0g8oQTb6TVMOKiZW+5wxmYlU0nrrrr071Ig4HU
Rh4WwheX71LM2RYlfxA2zpCE8DmZAPTN3Yhnfls1ax4lHRrECXzLE/Wke/YGY+D2qcQdcAYHRsQ/
r9SY7LTdyB2OzwRm2/x8k/uywGfS7M9ksgKxD4d0RNgnmdRrkbADH+2AV2pC8WQORuhZSuOTvuX4
qvlEXdKcta6BjOR1f8cn4sHxK8qPZEglWEDt31WKiq/R07sG33HIbAMHfYz13UgmZIJru+7Z1vlX
1TU/I8uEDbyPKRpnpR7E2MmNw/kcsX+PMJ78Jl6Img7/YoVs6yDGYNqV461ytanKGNBArjamTxav
3QFNJ9enRwylsMaAcE8jOUyry2x+nZKHgXksVELT2eYD+xbYG8YVMR0GHqnnl46q5cTPesVn4myx
lwKTXfya65Rw7YdV2G3kZJwPrcQZ7Hpj/kKlP4cw/OwbXi94aFPVPoJpw70Blp1vNbYBdBgTyZ9y
vQREiK2hOxQqCvzYOdouXGUdDMU+M4eB1X+ZPVqFI8/kBE4X3L7g3mf0LS67cw9qp4tDhcnXAsc8
B7NaOgABpyz2XxziSSkjV39LJjhExFn1LEkhHQr9vqTtTJIgwrZiWyyFsRUshVlXsAPdCn777Qip
F9pkW/0FZ502nzr2FxEWiIL/yrFxONSQcm3SYEHDpzGQk5uezua5s7qa+kh3l7ZPR7XrIZiQsMND
6m9UbSUPOUDmRy1vQd94CSnGwI+DIEqaFKBSFUBmpNxQFDJqLQ3/dkSjXSUpQFva2/E+t9shWH9r
WLp7Z03HTVt6aDZsRdV2M+4eHDfZEqr6IKtil3r0K2pYg8fBxRyA8NU42y37sQjE5Wgdc5ssYbpJ
9CCES7TbIJ/PsSVfdB0U9+lEObRARZ/sQD+aoxx2WTF81Y0NVYYOJ7PZEmP+ak4wLbGsxKypy1pS
6yWMzVKbvxkn40dfr+bF7NUxAaa/iX3zAcbMchjrOrIq777yGb1743tKTRsHQ2TdmFz9eDb4dlTW
fNVB8pa1rLDTtNsyCbiLSQeYhyIyJHM9asNIZzPUNHOEJIlfvO42qK6SU5MM0OxmsFIjE6LzSiTC
Fh++vacK8iO3wOiVZA4/EwXvbWc0fkqCSXVtxCtoJ29npuCnCNbFqMwO8DTOifPUpCxANzWB01/Y
fzA7wWSHrpUJ7zJVcfZFtjD90dIHYMktHBKtBf+hp7gl00m1MVEMun+nAHu0/GZgBDwn/kEkHUhd
OpcNtEIslDQNP0Rmw4p19VNtAaNgoHGfSuOndiSbaHE0svHOyOodD+m10WPYTS0qPvsO9v5zXDnf
PrsuagqbvrHFRbdLwSCAIhb61ZXshiGqr9c8U10om5xYkwE8WlaCxBtnLm1E9q7cDv5c+F9F67EY
sHqLuPm1sr5a0ZYfc09llyYKB1wrR5smrzhamLUjKav5oa7M+2Fqh2kL4tG5cydGz0RI+MlHut6e
Ukh+REgTlJHjpDwyMampQS3qYe5Eb+rvy9SQr2VeUNinCrFPM6RnLw2IRh7NeGcJIT8Ysz4ByGhO
Hgxh5mKj+FMOjkD5rOrgtdQ8Jjmk85PUfnYgQTgI49Ja31MlGXuwM/5BQVFf7HLJoC1oSM2OENjA
Gj4PbX4R9PBbgz7YkF6c3cu4+hiKwb7QrixvhpTxAQl1+0jQbQc10GW5T49wHHTT3BtgEx9Q18sz
eY/ZXceHe8+pzO6ihanMiHPGml5NRy/L8+++DVAEo8wIoEPwHTDls5Z2uKtgs11LsQCkBhNLgPot
sIG477oPjLds9r6zFC4/pDzzFsk8gMWuzGvmLMEWVO1j2Sf5dACda30mFVxFjwCDZ97XkC1pRWfp
GkfU0Xd5Of2tHIiHfdKfF4PIKl6AbDlA/mqh+dnzz1ShAFMFKdy4yMgkGNqtMyx/BLCuqFO6fgwG
jGx13ituLLN49MaF2aLhk1VXFwET62Zx8VrxF0+IDsLCqLut9PI3pJrOZ2/n+bLVHQiv3h/+YKfj
yVgRINNK83ox5GdI1a2m3itPyqueKFxNK/smCJpFwmT7JzftfjpyFfsDA6hyV4vBe6YDk5HpJiMB
iHw6SunPbGTFOAnFa4PJaKvL5RWq8orYUTkQVJ2jBCB9ZR5kny06H6QFvPtLtn54KYJMlsekCPuy
evZMAmc3XeEuh25yP9MB2nl5W3P4c1W9loULUT3BNLCOfKlE+5An7SWc32r8qV0LqKQsfzE6ZQi8
VobcMdlDijUsKEcsgJTbyhLrbuoMVPdlWniHvoa2BYSxqyLUYuXBGkeHhbrJdspbvQ96DzbGvXsk
wOvcNxKdlY7t4eAaTnw288bee73I4esFI9MPMz4upZ2FAxDgXRNkZ9Kf/Kuse5/5hC7DfPL2XeV7
gC8Y6zg5cRBulvoP+AbBJEPk2PNGrKyg1vhFFpQclR8QxJ0iq6RcKA7r6mfh5CG6Nii4vtAAooSU
zHo9purUfeZyh1lYRE6bcgsm5tsYuyT1yQA178SUkXPbSD6ZmVAYua3xXLK8DxOY7mHnut1T0QWn
wIIgC475Unvpb7VqEqvzKrtjGRqEZj5ZUYZaQsPnot+xvNY9+ArmtkYWEY4zJJsChIOiDx4SYiGn
Zjh2Don0vbBBQKxk4NXd8uKa/vJrTsU9CmwG0l7wOpBAS/KQ8TEGRFvH1AahMm7i4SY4ulV1rQr7
Gb5Ah56pq7bcgB323mFltu68Yt1LyNKMjWhs6ifJNf04dXm3h0AbR2ZqZAdLuLWx8ZFCEZBeTK+y
0o+oDZwwY4KIava2gV2YxhrZAunfyq+sEKKpKeyX5p+Ho6qcJwvVBhEPYFprYg5DwNCsRjMmjZve
90UIeWXCP07+lUH7qlp3GwzwDE1ckUc0nOpArc2x467+L5xYNndZwzivFs2hmZQP8JWQJ+Tt+EiE
cA5OmznEEfJMQmRy+NqCHhal11rVb/Qz3kHl9kdSdrRMdX4xhDKuwyDMMG3smM9FkqPM3bMjowHo
kkNFgyyEtrwfOG+Q4M5Wk2+TFVvVcIsZdjsDVo+pHybZWPedj9LeIqGI/qqfh1/IxqdDO+r5jtKr
ZaMmfq9jepsNmVbIQw2nuaHWWbKSudKt1krKeR+s1nTndtly/ce89j+y8f0/qWX4SP9PJt1/y/a4
/bz/+GP/f6TQYb377118/1okP+1/5nXw5//dxHcDbwTgKgK8m67DEQ14499NfOTMuZjx7MCnUv/f
TI7/heuwvH+BhBbc/gFx5mOw+w8XHwl0geuTDUxFjfuVccv/xMXn3EyE/7eJDySIC5zFCRyJbRcP
338BaZAeGLdlrk71RIhJ/sKeyLYvozE7+QilAHv/DD5Hx2ZbbowbJjXbJ8FKP8OWGWwD29RgEr11
lQHRBCV7T5wOgM70cFsV4REqkQKjXPIismAX9MdGxr9rv7J0MI1HbgamIUSzAZyQn84cIHT6SLER
IjqdBRaDmb2/k9qvSEUnAEIQjudnrgIIgRNlDmEQK0qeyKfRZFvgs8Xv2U2iWcaDkO4WUgueF3LO
oEcFaQKev8cFZIJYlKwxbaC0Yz2mfxKLCOE91aaRHskdEfrOdJWBO86WlOhrlzlii5JGqAPDdBgT
TWCO/WXBpF4IeksO2uzD7mc2iKBnW64CTw5u9suukTygVxm9yXwWepl98ots8g2aoZxekKEF3cEW
6OsfGjUFiMP7ilA8vnUXnlQ/uBVWR2i2uWIBsKOa5HcpUtMZSFUDbgaXvizK7YDJ3oZ6sejDzHQX
lnpRrmwQIKaZe3OxfSwongUbzba4QaCg98Itd74/u1yAfZt3LZYrVpQ9WX6ONJA9Ncz4mFJnvbYx
ijlqPvquoLVrpdl+57mZTmFTel3J6JzAETIUoEqtKTu9wgVzvF2EidLilEiCsTiNEmJTnhdtwMUs
W/4bKdAIqDYerVVFo7GypiPvBmrG1aBZwVahW0nXDtX9JvnM8WAwlx6I8izj0WN0xKrWD0tJiAml
jO/rQ2laDSebazT5LndniPDAWUaEkx2+FnS8XTOdAOp118bxiecwBgSJe9R05XyYetfxH80yWBfm
1KSf4ulkphx2I5axcILsYIaBXKpX113cx8Spsw9USD30OteXrzAQZhlmuadp+Qu/wZLHiAORW3tZ
UiCCG5KzuWDIiMI1MNCED8zjXJQ1ZpFXv3p/TO0jFIXkr4dKvNrDAUT7QyaJbdwxx0XTUWTzzBwk
pdI6uD7e7G0alwEhsLUr7l3oqc5mygiBvJFMg+rk6CJ9nzM9yahXJQZJgKjkd7QISuHVVux7dkY5
d7+Jw2YDuo4CdSkkYPFgagd3dyKTAetiZQTdrTsiGaoHU/FpsqXrNo2bBAZ3IGYZ9sIWfgsf0yjh
g5nDd+Yxfub2LmE/hOhJbH6v1BOg/m3TxYA1d+8jSty/OVlniKEyE8EcLEecBWk5kX6d9P3UsoEA
LrojXSJ7ot8Yhi1gdOxMiNLSjwLXoInOacUvaDD6SSLSNYIvMXvMx5mdWUhEsaCifItrYhuNKq4j
D135L6fOPaJAKvyKENwLRrNu13xlfgMB46Z8DHikWj5fRkpGutrjKVdI6bHU2WbC1mW13Wbnyjkj
epppWIzKU/f+V+qPZXBCqI+dd1Mb2O5Ya/KuTVDW4Ra/DCN4oHt4A13x6C8QT0YsuHFV4h0bsbVE
rV8M8ddEkz3HSFF7QfinspI0/TM3nBK8WHAGQ9yWFbS0gNDD1bn3UwUcBDlJa1iHZEhk/gb42ydu
UMiGMKe8Z7s/o051ojQm/O7ssfPJP9McYfey0bPum+c8tdDatbgPbkeujRMvOfJ+cnpzXvwbe2e2
WzeybdlfSdQ7Ewwy2AGFAmqTu1Xf2ZJfCEu22HfBnl9fg06fm5aOj428T1VAITMNpxtR5CaDsdaa
c0x3md3thIiwCGD3zPN4KjhITloezBI6+U7L+k1YmdScE3q3sP4QpoMt9y7gc+8yESXqucHovk27
YobDjwWq6vLGDXM23uD/s7FHAerK+jgx63Y+OkSVGEgFWK/Cbe9qSco8aUBU8qXQeLTUZlxQspAk
OmjQMGNjQuKoSjDKCegXx4ccB1XaZEZqozFsqvrYlaX7uUsT42kYDU27o0xYUEmLXt7I0O7Ha5xw
4jN1d+bSKq7B/fTDNIitmQkjfhSF0NvdPAK/9UdjzDGWo6SnudpbY37p1to87nsbeve95/bKRSpj
2xP6uDG6s41e3Oe6wAiXunPLwL6f4nzDEYgRciBMI5Q12LAxU3PC8zyc1hC1VGPCKQW9PJqfxkgi
Zmkxe43iikk/IW7ZTY2godibahkfBvT/audNskmYfeQx6rxx4AHr3SZhltbHUxtII8PY4yvlONBz
rbAxj2FeeZIbSen1wKylFk+hykv3gK2cGVjU8PSghMgbtW9RseQ0EZmnbvK+pO6zbCTiaBWKsNr1
oGJQy5X5yoyMq/w2zpPUCixydqByjth3xpxXB0pSFUUH9BBNc6SRLu5ROKItF40GP1G0smc4AZfa
xNKZL68Fg00E+CFea+5jrNpEbeFlR6kUR1eocDF2J04RpmgXm/piFPn8oOVTle1yrmN2Seynbm1D
7LOM0PQEA902jiXXGilL7p2WAiV/1DTM2SCFqZkVMI9rf0Kb4sq7MjMsMmfTWFdXpd0BeoRzGq86
h2G4g2fTdSz/Urz2bppTuWq0xwJd2u28LfuaJjRgPec6TweXhBHMttkOjPiAEqKNzIBxVnk3pIrK
uBEq3DSWTbhKh44EUvpS8hk5Uy3CbSRxFay7G5tgEfaAt3WpILbnRlGwvrlqel7ot7g7QwtN9F11
b56Q5LrVVrCrsrfoPJ32jH3VpK68YuFFHhgL2uVT4zVT8jlf8ULZtnNFSG4swplifJjSUaWraih8
WSoAs76etNF9JxgUMgJDt3/ZUfX0L7iYRgJcBB/pgMs39/M805jD9DZ6MvrhHU1jNjKM2SyI9onq
cHO1hcJeUqcm9MI4KmiChHLOABJYOHt2jKPY+S2lbVdXIjKLYdfm4+SgGi4BL3YaBUqYFEbAM6wy
Ji4lWLUepCbhoXjyIRigw2oAeBIXjxJXxwCeYVE/RKrSnCMyxuwJHPbcYX2onfoWKFan7jDqt2ov
zEq9orZZ6PGWBlETydgDqs9GN8l3NVWYg2xBjVA/k4ppFD2OPD0lsHa9z0k5wSnrzFlU1wtCOWOb
oAq0Hksza/Nrw9XT/s5K2T0ngGaLFbKmbbWiZisQ72NX1dXUM/flNFqeXQ2wPNo6vJA4HIHmLpHZ
nocqTl8jjWHqJkp1J94bs0hz3s2KtjEQqO6yVii8N4Q/5QS3MavDouJOs4IAvHaWx5xX4ik2FUMe
lzl/foB2JS94w8ZE27VNjo6RYT59piwja41XDe9qk3ZQGGHzO5rcWQiw23musTkb8okwElehN6qM
0M90G9PF5LF79tu+dj8T4mt2pCZ2tLlFhFiXzRVumw0vuPHCGQZ11ZctUnako2il43aedkkcww1e
Ztl8cjBM3UOzJYA67JvoJsvxGgeVHTJUthlBQSgl3eqJFREN4eDFGIxTR6EkHjTexHhH6nxnJvD9
kzEnQBLZsERlhc0P3ZOpp69Ab4d6Xw8FqY1VKtWHaUIB4E8kzCFmyAv4EW6kktfYY6ew6xuTtxJM
W9c9QFKpo2BxDP1ZWHRoiYsP58ZXYGHBNFbIcfK0N784OYBUhiUjAyrHrhUsNGLmEbg7Ce/3SOVV
wcTDXg5RMUQMimC15ftMXwXfcZ+px7kyytLXDdSIG02VZc4grZGfu2TSv5KNmhPpmzi9IrYtZZsq
NTyxG9rD+JY8Co3v8MR/VKf/x+r7x+L7f/2ymv+/sE43BJXyf67U75KvSn3+4/xrVX59A91Z/9pf
BTsZyH8aDmUxtTcES8M0/gu7ownzT1M3dMMDu2m7unCA63yv2D3KfHCcHthxaQjXgRbV/pUZb/+J
t/obH0eY8DdJmPhHBfubch2xMu0CXbdsU1rW+v3xHfyIglJzVxbh4h773BOfaWZCC8u6vnsWMq6O
P1ya679APj8iL992Br4dCqu4CYrGMaRtme+QYa0QadM001FZsvVH6BdgXzv3N8Cwnx/EMWyH583S
9XfnY9QGgQhUmbWwCRs2MEhqKeP7X5/JW1TX9zPxLJ2rBrDIlu8OAmuFEOxiPHJxuy/YQshJM8zx
hh1V+FcHjGfi56T496dj6ZZjSfCmurB1Kd7zyMiFGuNwrI6p5SJe1qKcyX+d0fD/9Qn9/DAuvmPI
9DoA6rd3ARnUXu1E9ZGuv3mP3JnZnw5i49cHWb/I33gnzkO3pQmbzsPOxbk4dK5+vNVSb+mneZQo
csd5348dcfN0EbqchCqBCc2sm7+iEf7BxaMANgzDEx4tZntFZ/14QKOF/4OO7WAj8PK7cqZbW7PZ
/udnxaNNZIBjGZZlvcO2OR2GwbbADJ0gezKshrKOfTzKEeAMLh2R33xSP7uIfx/Olu8YWXmhlmHR
xAHyobXTUzoLXV10VzGk1h3rSHPz67P7hoJ796FZXEREwFxCx7bF22tIq8PukdEdiJgrP1WNnjzX
RAmnTAkAr9NNEvMKmndxf/NywRUQKo8Ca+rVgx5BESeWDLsy7NLceUKPOduBU4WNdiiz1biy8Ep6
aIumWHN34vZAjakPn7M8sbQbNTHzPORt24jffGLvn158PCx2UPZs6GU8wCzVP94WnVeExCD1h3hu
LexBo7ooDHcN4wyT819fvX//sBwWOpZ3z2U9Qq709kih7So9n9sD3A0IUyb4217Nw9e5gnoxdAvQ
ql8f72dnxmF0Q9iutJjzvD1e3syQYiN1KBOnpSodSOJxp/GQ61N2/+sj/fuCwZmBgzO56R0Lodvb
I00pbJSobw424d5+W1YkG5WEyv3jg6wrOC8/3hi8D959UH1GCHMaVgdzYlImHcxMyViI3a8P8pNr
Zgmul2GbJmXo+1XJMFGw9k5xGBi9+9kEYy5FYUE0m9Wc/TeOxAEsXQCZdGm0v7nvrAhpjTZVhxSE
8HkqOg0ZaVnDnYvNq18f6SefDt1VW/APNzoL7tsjIRE1JqGBADDQCEVk6vkJpNHfvM5/duEMVziW
iYDMJcrk7UGoO+hHO9lhLDHcjZZN9gE9viPITHn93zgdtiawCxkqMER/e6SxiOYmnPOD5oE4ITgA
LZQsnN/cbOvb5+1Ct56JQReTV4ZLDszbg9g6qmOzw0DkQIqr8/midkjlGwvDvi2NYf4i6Hp9+vV5
/fSQkjc7tbmlm+9HJbEeWcY4Iz1eVvdqFJc7fRTFwUZheZjnrkaGDP3qN+fJVuvfzpS9qMmghzGN
sQI6356p4/RdJFW+b21iT7eDPeovyBBRyrY8bGMQZvB1024GJ4YQoXsydZU+e1qMu3s2K+K92cnq
l9iKQHLg5yWJEprvyZ5s9ai7borSdyVA056qAYuMkkbxkJNru42zFh1mprwErxIiPOemjQ15aWWO
6mETVsi5RI778NZOSqxNXUPcJNo/1eHDDI2ia6BzDPFnKxWljnYWpLCfcNNI38bwgTtdpK+JRZ/i
FM5c7q0Ktepeg/4FE8RodcS0qDf0hZwcpEGxfqEbPTGjDCu6yCcjZTyRbevAhHB7GiYt84GtYKqQ
HIe8dcnHTcMn1AaMawq0WsdyysLXRlqt3JOLNz+iYkErlxIGQhRlk0ZfNTAjEN17PQJlnTjE8EZi
yIIEZ8M5RW/F+N8Jh5zs1qm34cpOTXMgUCpDBtkQYEHnzmn5QJzMFYjXZhZxzHvzGGR4UyEmSWdO
UavaqC8q1xpjOleLfBx0RMxB1g7FKwVzhpx0qvEpml141zRzSJQhuJjdPEfk3WvlJL7IaEAiR5N5
eNIjAVFKkIpz0eYEICKWK9GkzDUTHQA5aKf6uAhhG6Q44btZ6EDExiqEMdaUnX2I5p4AiMrD2Ykg
11oZ1Xk53/bS7p+8MYM9xQOGxExG34zparhPZ6ci5jtE6tmNE9jrQ0PDOQF2NgqEd01iuehNU+Ay
eGezm0WCI7tYYiyadiyg1ChUVAweAM/uVd3cM8HIwwPJufOemh/SbGONiPHrATl9HE4IcxuetVsX
zbHyza40T+SAZ/hN3eUTee7iAkVq9FF43pRtpZZmLZnOBaN41ZcFxlzShRkvNc5jgTQTNTlvdNQ5
c0cls6Kpip2REinFDdm1z3OIZybAF5IngQnY/XMfp9YXECAzA6Awmhdf1hUJbSmJKzW3BxEhK52N
yJm6ZVlrc3oDqOmK+PMCdlsch9oKk4daa7nai2VDOBg7TDywH1V6Z40F6i6NWpJ4RiATld+zpMAh
IOODbPg40mZ6hvpyETEjYcxHytyxjspmCvA7TlPgSTL72A9FWtAPsfbBBFAusOs7cNHxcec491Q3
LztXC+tP8eAlPEg6cMeYNY0eqQOykiFhooubBRuYHsSurT7aAnPcwZ7ggwdMmtwPeVNMjNtiZiA7
msh9vLWHzPswk5mDcblJDIR/kS5r5MtRhigCUe8D4jbykTtUIDAjnV5O2yaOi5dsmpM7EGFYXOeR
B/2ypkWdBw4t11d8WWXGiLWk17QUNX1aE51+FXh8FugNyZOM/YFGDlgjqwxf7Ja8eZ/8uYSGOb4Z
Wnh2a5g0TfO02Dg2arCAsev0wtSjm4DkO8Piq9mYYapgeK83DT7g8cM01BL1e13QWDfxO3VpeB7O
prPGqtDw3CghRHxhG2331xv4/7dd/ofFXlmy95MWPTPP4m3FVvY/t2EeSL/6+uWPu+5z97X94wKu
kvrjCnvQnJTRH8c2Jyiu/bE989Mv/71d46zJcTRYPMEWzTJMyb7mL4GFsO0/YT98b7qYwmBH9L1b
Y7h/UlxB00Z8ZJiOqfNb39s1mv4nvHWdk4FqDH5wLd7+ScNGvN3c8dKmmAUJRz/AdQwSRN4JLCAG
FNGQ2NFTQ/TCZlCxdcsjgo5/OdOa5itDlm21LHfhPIFgdaWf4qToXCCvpEeNW1WaX3641D9p67zd
xXz/flxOnzgYQVrWu1JgVB2v4nnAz5yBEoQ+ltOn4Adm+4SMZI6LHkP/+OtjirWq/nu3xiX0JM+U
Jx1bcNXppL7dw7SmUWozyQz3s40lX6yg+1F9iOa42XQKWbFqULqhAygYI8Uf7Fb8Zhe1VlI/Ht9j
92TB2EcHb0n6Je8+hCIG09Tgmr1deEd4rB9xY847mSUbGw2x1C2IBeblbOjLb3bd/37gtVfHTabz
8RON826bqtooxpJjmreGDbTWdNgxjKurmtSmOxrYu1bad5aocSfLp99cc+7TH0+aO5gP2BTsUx3i
w2gIvDt2OpDCWyA1vMk2yOj57+Li0/FY+I4f7YdNeG5delvrsju4gX20j8keuOWZfXQutW0cuAFy
3K3mr7++/rn6QJl66DbXsBn5qbc1jsY11qwNSjr/ZfBfru2gPOhP6szbysDht9Pn8Qkm3dmyn26m
W+siOtZbcblc4sp6mG7Ga5hA87VxHDaaz2DCR229VduXa77oy0vHT7H5B1wnPwlurKD3EeXvQKv5
Iz8zN9rB3qqAMJV9tdX3w07titf02Gy7ADLDwTtYQbrH1oo6gbySL/qlOM6309V0pZ0VZ/bWOTcu
tIO+Bwzsk3jm8+7biqP69vXdrXUEOrbxDss1xLrj+pVgDvqvh7NqA5PXd4L12/ACpIFn7SH374jD
813fPMb70LeO9mW89+7bw7gpf3MPrz3kH27i758ndaKHKIzax333eSarA6mxtPxmF1zd40k+Yyi2
j26G52Rii0TaHRmnW2zD0xlziC0D1C3OrQ2svkOyrfb80W3jp7uv+8sT0+iN8u9A3ByYufrzhl/Y
AggOZr7rnEuOUTQoL9gAjZsbqHIUBjgVH7xrDL8gT7RgPGgBSXj++ncPv+k7yrVH9ffD+u08Ke0d
CmJBrANLOr//QxABOICxCwezgBXo4WayRpdU2CY9eoxzx2R1PpBTgznOfe50XE5//VDEJ1Cq8fHb
/7Xz+ASjvN034DM3NUiSbVLOg88gVYIzrzwUsqLRjyEmQmVM1enbD3TIXmKjpr5gc8xoh/GYclga
eIzkWSfGq7BM9VPICZy8CI7Qtx/KyoZKzBYS1tW/fu3bnyPz1/3NHbCmoL6/MrQsSWTjvcbLy3l3
ZcKlnMDKqPRGSnHSpHYuy/gWI8e5W5Bg392J0ELnnl2amrhAaXvXJu5uaY5D5G2XFkLTckohcMTm
eSnHeyctP8NEuGmc5CQy76wvuo/0Dn3ggMhjnkkSemq74sAIDVqD2iWqv/QqG+7hB3etDwVWJixy
+6YmrClc4r1NoR/20zlCgh1Iru2IvreKr6ys33ZdvUXbtK0c2+/s4ZATU+fpekCyBHiK5Mok94YA
yVuzLO/GrjqNcOt/sxq+fQN9u6nw69FAdLh0LLjvGqNF6vY0Eor4RkdJw0DeGTZwAzaj/qp3jNKT
bi+s6xlTOwak4TcHX1+pP9zQfGJ8YLwBmaMw/zGNd28fIKXWPHVM/S1QHH5D7IBPtCvoSVj8W6gd
3W0tY3yLIOp/fdbv7pd1VybXXDcaWFIIYnDfPknWqNx2wmFyRXrt16zw1CZG97NbIuOKAAMsa51J
jeLVq3m9FftfH1y8PTpJJS4hcHQCeYyly97wXau9xslBBJal3+MrNw6zjG5TOs9nAmsvIdsaI911
DttZ1UVVV0cs9P1FZlW7QRRnsQdo3JblZykXohw70BHRVL/Uad3eF/i8fzN5+Pl3ypDbYaLiuca7
PVHpkl6Vs3+470Xy5LJd9MmCLpFlOWdlSwgsZvkqaUraG0SS/foqfUve+fvmoO+7BmlIxizclOiA
vXXV/2G1E4gHXGzt1U1e9gEA+RDz0XLcBdjLQWOvDBxoS/JYZKBRC8BRUCHKh7nM+zPKQrQHTe+d
OxUrvooxw0jx6M7leNONhtor5hn+t/+1KyAIFvRLn8x10of1+QGeRn5Jn+vKbWR643R1+CC7y4Vh
z3kanTyw7neViNFz1BHSJkJ0gniyAP2P5XBacEwGS9l2t04UXur2QKz6bD58uzL/qFy6rwr+/Z9v
Js3fgpv/Sx/+/96IWufu+8+10d06Nf7jf7+q5OXzjzUQg7h/jahNl5KHRBgHLTDzTLmuJ/8qef6U
NJHZIbC/X/cP3+sdzTD+FEy1GUsy0NXXqubvgkfaZEMSouhQ8jiMu/ly77Kxf5WVLWjyvl3u2GpT
BTKYpP9Lco2+fuM/3tEyaZl+DoaxSdB2GAGtDXqBBuw3Vjyn65+MSdoktWtl65zHpk6mh2+StAYo
KrLa+tIUiy3P7aJvikDVAGOAu0jUgD5vieUS5Ufv3oxIOCIo5Li2wttMSjWc827Om62p1546LIWN
1MkiPOVkjLUATCHKPvaCxJbjcIfAECTpBqo5MfGOZiw9K0wzt59zAp+IIM4LIxIuSEotuin7dpkC
Cxe9/UnHUUtynMdZR/ssnWjt4dWncLsyPXOqEYuXkj7kiJ6+exid2nZoYkkPyow7L/lVURW5goZI
ZvedbkAGoSsKLuy51VrnxopKW7+xeiaIJ7tq8KuZE5EwgSEAI+FjrpvqkA9qcO97GnFWGxBWR8qZ
RxBa/lwQf5ceOtcbFxkYHYyoI32swbsYqk4ZgUnmojNfmNwx6RJ0xVoPb6bV6nzJBLJ3Eyy1czU/
WZ2nLadxoh/3FfKC19DVHaoWOVlcZU3gsTY0ELkWAUdmY81laxwyVG6IFSHJqE+x5STtJbkRQFpN
ux61Y1Gbqfvq9m3XH0RfLe3XGUUummHUOYnUN+0wmhr5k3jl8mh1+pdgJGM1JfEUwElhUYNxJJzX
ScdkHyTlIqgByPjgY2sKQsimDRMML7oqR0l+POi71EZFAMlcQ/bj8s0mXIiErJf1z6u8vcoR55qX
REx7y6PWe11CVCVpKVNI2xhP8Ccgn234uBjx1HxoSNqtrp2m3I7I6fZQSu9NWh9nmKyyD1Gddcdo
9EYQ9s6jnO36i6iykGjvYaCtHmHijGT87ca9iQl88aU9wbSpRnSNIFJRbxZRhKd2mqb8Oo0qx/xo
RjLsnxpUtzjBDbAXjCCSUQ9aaFWEifa8TqHg9AMgfnqOXnGPHJJcmBRr6y4dloVIv67e8aGiytJi
HQ0dEAFuY7wPMJ4sksr8SSToEYiRtp+a0BTsqLFCAYUp2JHoxLBnSsciTs8TYTKyfwosYi4x/4ma
4ONzFHmJvk/wZSxgnNcUwq01ZZaBfxZn0VVu1JnxkbDT/imDr7htpJZQWnVzYe5xUGO4m9vwiT9q
7FPkjJBwIJxnPlGUUQMRKyb6Rwc8jLlZV0N3q9VL9o1EE9Pd25Dox4PbkfmsPSbD3A7PM2L48Ysr
W8896naBK4tU9TG5aOa6Ml6VrmfVThChHZ7ssUnTFb6PpmqZTNwOV6qtq+6waG1xy6YpJVKSiRUG
LRyU5uoVY17et4jo9cGRxHA4AyGS/axVT9oQNzHMPRDxmJNZOi7JUFlOKIUSfI8eFxUurObSpyWy
8eCUi+XQQHU0FMNFQ+AU8gNvG0ELwI0FiMRXvZaeZzMOZoh1OFXOsBoWy6ET1crBDyuQ+DpADWNr
jFXxOBT92GKh9bIzzVREBSDBy+lZpwCKrFrma+CRVT72RrF8hVpgn+FkweXSJ+OXCmTDNqpG+7aI
3ccltGaAyDTysEbiFYEUjy16NIAVF3CctyHEWcMHCxqd+EY0GL0OODEHftN+qYZxmzDzQUSute3T
5MHU2SSFlrxE4ah9RPkWXXV8zSCjXwsG3ZxvLQZE+xp5zr4J+xlfb06PPi3Gm5YcWOMUOu2rrdud
2oTEBOwabSFta/Gqh9QZ3dnXO2G8Dgbqzo2i2bLRZtfZqIVs223hduI+MvFdovAdIrbypgMmfVWt
Tr3s/GSe6BN0RZqfels5fpi41gdpj9Oyp/1NtAd55QQhVATqdUPhkO1lhARMwRveQvt0s63QFaJo
Aremr70aHjplDxj9xqF8lKUOAXRcMT5C4vugo4XRtCcS+YubD2jiUUMGrlVGgVka80XO1ODTGMeL
OM+rDoZFn6sBQ+2YXjmknNxwmaejXXjZp7buEeiLyu2BxnNSG/IspQqIkx0Sn/xegz6ZoGNUG3Tu
R172eHwmA6SyM0h5m2vQPzvhxI+l7gxEV7q4XkIh77EJqyelj/2OPqq9Q3+bUHUwE2jA9QA61k74
uJNNbNb3VEjN5SgB51zNLUQ/RSqsb9bFCNhdARTsbBZbs+6grDP9YSuvmjUjRD8BS7EelEieZVOX
J0HuUBZ7Fi2I0eo+iJra2/B0eeHIfkVm5Pc1aoRghrWAzmKJAzxOxPgk4XlXkU5m9Z26wW9enSFE
Yitg1kbxlIStczLopd2OTMxQDFfVlR5mMdRoLXqisaco+Z1h2+iW9povhk60W5P26PG1St5MetVk
x3quAC1h17P9doJ5AoosOcc//holKRmkybFsmvApFMa1M2btHXp2bZvCFPiIN6r0IZxcriB+JTDP
pnGdrLmzhf7KGBZDtopBSrS6LxoZf9A0sJZdRNhcWcijF5EDtLQtEm1tpQcPLCwmPG8fiwBRNx7p
0veTV1k73nxfYKQjz7Ad5H01pHMvS6uzeiSFpVRpEwxtbtXH2lAZVPlaR5addESlyemMTY57YEHF
kw2JYY+Y3PrANkizPzUV/J8vkz0Lb6PnZP1muQ6arkZEjBlew9oDnLT7mGK7MU8Mcad7y61aXB0a
LOg6cCLFxAruZtYcmDhNxa1Y9NF5QoY4PMcujr+gneMZlm5fBlirQIjU4rWOEEDvWOSKrxmv/Eu3
tz/miIefaEuyPFcYXRJHL/w+hEhxZtYYcUMmSAEhNXDfJitmfekB65WO3lzkkwYx0U6IIPE6gHdI
6s+LenYfeTLA6QDXsvZ886CuqhjwTsVW88OUD4l2zAnihtEjItoPVHh9t3PUPL9gce6x3JGj0V1J
GcLOYzL5YmFN21YJSVCLGPNPQ5gWud9R4wShPSAJV5rh7VLk99t0lrQ16vrKSCHObiURtD4yTJAp
TT4zihSyOMfTzvdDVIJfjcu5FY5NtCvqsjyfQwt/SjmX+8oYkLLYmiN2mhiHbZhBdtiwcwZUJUHs
IVUeo3E3LUa/bQecu2aITrtO6GVtFIyDL16alZgakhIJt5U9ztogH6cw7m4nz2Jyjbi/2Q367H50
CTYApJWVu6mvviyFozOmJvAG+bl7UYuyuKjssd057pJ/KUbD3PeZ1A8wDtGJewRcGZVZXCnG1oFl
p33QRm1yO4ykxrXx6u0bi+LBYEB7WmUMH2OnfmDQmLNFdmnTpsvwFbkdJozc+VpxN+wHhPmQBzzy
L2KSvIZsuGWb0PIyTSRzgMazfPxaK7sljI/p4kQXxIJxy7pTxLtWDy/QVX5Ncgu8E/c/0Acpm1vF
p0ncXGsXQdv3xUdpFrAzSz3fD1UeP0NzshGSuTxwrSGyhxZjyF4SUn1Zjb38NFYluIW0wKNIJQID
EUGCs8fcyfbUKef4SoLzAHWUws8JSSjJQERmlp9RvJXszSb82lZqvJaJ1ZNZzv5i08JC245OYSjE
d45YI0s6Xv7ZmPdbox7tY50tbBpKVbJn0Ax5VGah0i0B8QLjXYQq4kTSdFqDZnH7fduFEEHSOANC
LOouIC6LcHZQ6fJRM5T1yrQ5fzaafryAn8xucZHq02yURrCAP6p8leo2gErmrZ9Nwy1OguYGnnea
dj6TXn0bmWEdNJpqhpuCrOM4GO0lYkvXXufGKC9xTWKp0DNvi/eU0p+J22Wnr7rCtpwJUMyrodzI
MCHyDGwfNNi+TE62sdq5cl1xJ5rKKZ1g6tKe+G4grn5fQwoQExHva+qFtnHjAsC9NKCYhk68pk6i
nrtgSJyANZ0NxSnNCGSARppUgtyx46XXO9k9PmA9DLQ5DuszmhTOIW5c87bR9JnBSibTExEsThh0
KJkfxpp5D97JaQ3EkrPl946IDdC8mZg+9u18oYyyYsKvQVNko00+whyX5pYtjHXN1IZgCbw7LyiB
dCbPWdVfoxrNj9hd0vOpWKJnzLFue4z0yIDbUlWKPqg1AwKdbRatLKlgBnopbqAKh+xyZlVW0qCr
TYad5/TZk8bs+oxAQ3UfTS2PYsW+kZwgS3+VbldsbRDSR3hD5seot5LnIRW09rt0eFRVW171kvVJ
2KQEoZsqWKo6IA5EJkVXIxDQEBZFlX+ANQ6ckxfMDIV/ji9lBmgoTh1rm1px5bJ5MPXLxMwcur1y
/AziHtRoY8sXIEUJ7Il0TRrL01Bd5SyKRxU28tyVdnkPDKN8wsLHdrqWOB032A7r27r2EHeUeQ5c
pdM/2VnUbkEr2ke9UyR68voJv8i6awJRhOOda6rxZilBF4FCbEd82cC8A93qxD6zkxdPn6IPGQZL
f9bM+KKjEwHXB5tYMDdmeytkuSDsVVhZZ1Cx5w2Co1PXVuMeB9/a6y0t8LV4HQNLlx+RpYRH1Q3z
3RxqcIY6zDezB0ekqbgVe70LX6wIv0ZHftilXUzZLbIjYyWtkoCA1ii7iQ0v5wabWsBMtXdD/ES4
MyaYFWhzj5at9+e5DUivxCMmAKp0uo/zo7lzZRF+6rqmuDBqRcE99sl5TMbdWreRdWlxF2sE1uUh
ILNNm0CI8hMEN8BXIRnaWlufY6IX28as7tqFTctmQmCz88w0sXes3whOGqYE2PJCGvsggX3RJxY6
MPypH+TSjqaPJVpnQVv9nQU1Iet3IW4ICWs/lo3T2r4NwI8NPJAQ6QMxWfgbo+3dRBEkS1609QIF
tIwprumesKnGPbWZYBUcOnZN5QYamfRwjk7D50ZV8rGf2vGhFkthwaewLGMbNcL9IEost9xOk3fs
eqv2zualSdLnBUGfd0gb9vijV2TmUcqsmXboTot2z1b5S06YDcjQdrweSmmNm6FxX3UQi0+wnElb
mkCmplcVvp61BTBBjO8gmuHZy55bS03TPfZwHtzJSMpN1ozRRw/9GbhX2d7R+Aj3TTJB5BgBK1tH
02owm+oqmg/jhA1ioyMOI2BTN4E9GtFsb7GKqfKkWZKB0Uhj/7zsSz3dovryMkIzTHPnha0bJNi1
v9iR3uzDrErHbQ6/CyoMuyl/dEItyLRc/2ovM02QSjcw4jqQWVsUaNmO8nRBBlCwhz/W9ojEZXKN
+ZzGDkY83FH0T3ld5n5p4ZUiGkIAL9Hr5mFSMiFNoivpenlRtXHAwb70nbBOLToZeLH2XRL2Q6BI
HXjR24Ls5dmkFbCY0x0KG3nOBtUM6E8Rm1sY+qWGtOsGRjWOyhG0oqtK56LHzH8HVS275EwpxLQi
e7JZ6tugjkjKUcRvEu4qILbMrhZv0cLXjDtqvL6oSJhQWvN80RCajk+eNmOIfTxJdlalUtJMkf4k
bZl723iWhu5TcuXXtpbQ0J5Cwg4vhAOszM9EASoAL77pnPolXvRb6BEDfbemm/Mzuh2RG2QkSaaA
WnurJ//W1Mw7VbdVdI1Cqqdu484aob8aGRKpr7JY+vKZ1nhq7TJLNbgdOsx8JCnazVJ9IN3edg+A
CSAnA0bPpvCxs3pU49yFdqjtjWIAiBQgtoyjfZ46mXXdUozLYwjoimDrYaSQ6bzRC89iRKoL8QUJ
R407yzm30DK/jun/Ye9MdivH0u38Kok7sgEzQXKTm+TgTkieVqdRrwhNCIVCYt/3NPzu/piVzorM
W866CdhAGfCgJpXRKKTDzX+vf61vdYnzOtl4x2CIdhxOm5K8Z3Ma6L+85eZgJE9Y8UG8wRWIW3DH
dmJvIzrtbFpOqIq9MwNBaDfj1gDTikK3ZLt0KX8rWFzze8FdGVQmfQ9uqfFmZsNR5Al7UYubLQiN
xAgdfzb1QMOhSBesO6xG2LsI/nu2T6DK9Rv+7g6s4eJom7AHv2WMURdvwXEs/X094rjaxqmeBzuV
p8k8D63d0X4D44ocSRqIaI8+lFs3GYDSfidADiUQ5sBmBfSA4Lj2W0VVbN/mHxruUArn4QADKO9u
Z6XLsYfZaTTvEttSlW0aqQXlTC1p79skrpx8R6oyAPo5t3q5d4xJEremiJYhmWuU+oSWLjl2C+J8
jFsJmY+U5a5y6+Dac/ylWxBq/1trzXatrm12cTfPJ8oA2D4lxhuOtOrYqoFDsjJyyEnYUCpPlhZM
i5dHw0xvmM7dylNGDcNkaObytp3y8RT0Eok5INlMoXTocjuBEmUEOzkqDQNSt/puIAnsBJkODxgI
c0eey29x24WboVGDJ2QMKmzVxjr0qIdsgXTtRs5Lcwj6gDoKnVt8CrRtE+nNu4TF4dl9/yUsnR7k
rl6f0V+tRzO3m+uQMV64A3TB0c24ul2ht9PpND1NNt3KQ2N/aeacRc/iAH5tj3oH7RRKOcq9M5Qb
pi7KjiM6BWs1JbecUvkMJFp6URa9NAsTB3VzFi58hahYpzTbzlhghNBatyOeruwtQq0IfoxgRUcv
YTruWmHJ1eeUe5W5jNsgXysT4ChtEMa1W7OtQSXphIXp5qyi4GC2A3Udsa6miCoc4DOLz41daPFb
KyJ7S9kQD3oKusDx2FwJ9Qw7NNlDELtRBmpBE1Hm+ESjeVvr2X1rm2+xpB6NaKlZ34V2oO0gb6UH
ORrtAZqK/tilsvqcbRldWi5l0CyqPLvNWHuTKjc5v6qyP8PjrL/iF+88tdWzAzM+9Wg4WMPX0VC5
N5mF8HOeqZswrqdPu3DAMpktD7aM02FHIl9+i8AXDlTdP2NDDF+GSqH8aaqsdxEk1jc1j5Es+cZ+
sVrmjqGNYooBQ5wfkzZcNDLxm4YVkYdeVmxyMSA1DYPjQdIgmV/axlatohdZOnOy63A7cIjVI5OT
7oT3Si+rfSvjD+hhWHzq+UpvIqCKwXqiYLHytVThqK5jFSF0AJ02BZ/GMCYHLcrtb6UJ5ixHHK/1
/PtcCYnGbFT+spgvvRQJzRfQhyN2z77SUYs+WE11a+XTGyM9rKsMlPAqz7glIfzb2J6xH9GD0fkY
3e+Ywb7RDQ7ChtY/f5mS24z1DSbueNxqVMd+WUq4gZvMoN8HmDBUiy4eWdQmU3a/lPOd1i+knqe1
fVMZq0Pe45M1MsA4ZaBq/pzFmkeA+yGBfIITmryZH/DI7ijKpIwwVe+XTtzPAKXnNN1L8MwuBPsv
oJtL3L+0ChKK39cpn6tEYDCBCnSO+/kYgPXd4AKjiyuqjB29JCxip6Y85wU1tZqJ3DMy1x5qXeHe
U0UTTYamBoWrCC/x2AEqsLWP2ukY5yxbXyVgu3FlLfuDJZp3EvaoPIhcR6sG2WCTSCmztW6LTsGt
Wq9gNsPZcW00/DYNZ59YF6Ws7VpQYgxfe9q0jWwIDnHaULbaJ3LY9DUmCdcCj0qQ/DhTGEhnTpWh
LtK0iwirmSOgzkFcbctKDdy9nZlzgzKKIzc3Chsgp2oUggYyvhFBIC9C8rGtSHHugUXP/jJkL5Wa
8E5tAu1JzbScXd+c+6yXiqMV0Z48542Jy7l4akL5hfBBzL2om/xMFBzflvaS64vh8cNab2wJNWLA
F1HD4taOaRCSL1qmvZcyAv6Sw5zBQZfvmAXyzRAXJo6YXvnuBJPiajr1eNWIxXqJyidqtNP91LPu
8jR0PFL1rX6UtGmjsdThy5JmzH4TrPjYEmzy0qT24kjm4EQqbUPx3+SHQ257VcKyjYtjYt6Jth13
Xbwe5CLEBOPlc/idiyizhp7Bzko5GzkHKz7HZVit/ShY8+3i1KdB/aw1Fe0MIcJ1Ekw8lHZd7C0t
pn1RWMq0IWoi933Y77jNUOkbdZ3hsyCcRyqc4lOfy/6IOMgZHvUe8ND2bk4S84afYUF/DixzPS24
pADGeDL6vj2NRB0eo5Jhw4WiUfBPS+jGW8XhT6VjnC7bvnzSZyKQvZHaiCasjvw8A/YEDr7n36sp
o3FuKj6yB8J6r3ThyYPiVCW9bUbUdhtYPATyI+L8dtPrD5LloZ9r07dIh1/j90oTJJtgGGPh96mi
VkCsDFnuRvjUxylpupcAJfWmnHlZxkDr7thuF16qQICA3zmzAgCR5Qqa6t8QMBiilXTHlQePk+iy
p4ViAAqLCz60dUx3DtgcRKk7jWYi2I82x1EwSUqq0sVP6iX0NUNFyE5hMYH7Ir3fjKT8kZgpQans
9zjp6BFlHREA95Q1bADu91jHjSwRnl5V1CrPIYIw1G/PZJPGVJvr14HdKwKQ0W6HuEcVmgjLwnGU
bJmbatzOCwQvN8n0YVvN87yNVDLIhWGzyYMb+dEvxTGxpgzlXZ1v4lZTrpzXcjfPvJoZVmHCACt+
JK6LU3Ieh/MPBoPbv3lNfgx6/8FXiGvaWjlz2MnWnK9hid/v6wEBjYooZgmoZthzQ9umcw80ap6t
f+Z1+Z0xwNZsgQtWxz6vGiTl9f+QrxzNERQS1TKQEg1IyeRhppsZDJjq//m/6PeGK9JguCCEpeGS
1FSTFOwf/DzAqcekyilRpOBqtDaUXncUl+ZO8HUomR19h2/qwpjmRI9aKM3hnzmf1u/Yj54e/n4d
Pw/wAAsjo/hjdJAqeycAzR/jOlSMjAKskmuZGWNcMCJ4bFtbsZzqC/6JZDirfabdqgtRBteozcBn
oa5Ep9CpVAdSdE+Fzv8VW81/jg+x+ygvb/lH+0eHzu8MO/8aCEcwBiq28z9x3sB06X46vzVdXPz0
X7bNW/H+8V9/tOD8+if8GjyQ+s/cFiEMET7Ai2s7OAr/5sJRpPgZnw3uNcE93wbkw+fvVycO+EYN
z4flqGtJOJcnzDG/Jg/4T3xufklQoGqaqmX/FR/OHx5qc8UvYvEHLLl63on8/v6hRp5quwkbkU8X
or6nLdTwIrGoGwE89p881vofvJW//F1QAnAYSh2ipfkHb6UwuQ1OCQNb0i7jns0ILUopK7nI8ASG
0pDiAdh9pNAbiU7OERrNU7YlVgsKUBXGrvuMeeHtu3RxfBvpcH1x+UZTnKxUNbc//Ez/wWG35kF+
eDbN9Yu1NbLkKqY7ixfJ+o37wW+n29g9B354kPSs5zBd90yDnZ1sOzqX+DmmaqDIs7KfZAb40ar3
qsqOJmGf4uatrdLmJwav6hH0amF/S+P60UJb9qoOXciC+zyZPURimy1dsiDssOnYTjAcdyQEj2Q/
J0gDVbYxSeH6yUVHi/eKsMIS0NQezXMUQtCgs9X05Ahh6KaRiS/i+DvU8ntRO9MuMJVHuw6OJhrI
5q+fC3+Ke/k9GGb4aLq++eB5qdqftn3xHVhNWfw/cA4AmPjhE+O/dW8/fRQd1/n1IPv3f3uY/4By
/eXX/+2ZN/SfBS9JgvSY5QgJ8YT++sgL82cgr7q6hvnXpMXqhf31iYflKnjlMStjyjZUUtG/PfGC
Pw//0hqMsTFd8Qf/lSceEsLvnXc0NiO08yVInnkW6fBHfv/ZbnsUTuYXVgx0jNM5Iujv7SjQFB8F
QIjBLUTOxR0AtJ6D0ipYVNON0W8Foj2akamF+Lqqbky9QKasAkRn5xNk9okRMM2RW7yS3Yd1MzLD
UeARMS7ZEzXQ26lJx6Vy+76zlSPVJHGHPGAOMRKqGgRP+G5TGvYQNHCWU0NZNaSbZIRCW/aqnEAj
drVWx6gM9M29S4q8MDGA/oicfAs8EC7YRctxDTzEVjeRdbXnjkIEvZPc4anfKcP8k63ZOAiW/U66
qXvif3s2WH17PwVoeC4rM1P4dYPNn4Vvl07mp4CubIfcovopPYN3xPpkK1rwLeFoxhlizuQSJpfW
76R7rrO8LwBdT/R1zR2sNPrgULo9pMbGJpvb2wuNOJDqk1dcXfNjlsj2WgO8wwFN1RaMPKxAWvTe
KvK5DMSlCweXZlbzpGfdblZVN5kEFaTRXc20ErNNI/1Y9HjtcHqo7gwBw7OT8qzoYNwowm3c2m6b
E8ZvsTFLWLlUF9KusrwEqcH3lGvxGdTscUjCm7Dr3qbxQk8p1oHohguTn9ZW76l2MB/iinqXhonk
XnbmyaG9meP9ZCArLJ2xt4Dt1a3ED5VWz2jz54rvMLmZnLaBsWmvyxwZA3FRNrzWCNMbduc2zECl
uWXXH6epvSyBbm5by8BaYFJdYkxz+oVc8HSRazEWkL+T2vW8ECZUqZk1s/kAYRTrSx8+yygS+yZS
0ruci6g7zGTcQyegCK9pdvk0U6WDBdXTDeMJtQmAWcL9gwL7YIeGkroI+ccsWfdciIHndMqks4fH
qp6ssMB7qfl6kz9j4QuBctbsARqWaZ7sp4r79VJFT6hV5VHKxnG1ubYjFrHRjep8SLZbXMNMUGBG
vFCdSp842GTWKZYnVEXfjMGxtOcLXs7E3LClMx7L0FHCDf2ltEuw3OeSxAcBWiqtw2ZzHxtL41rQ
QbdDM13IncP74qePCldeELEqj5+9HyVU7OCX2LPdvYehvrcqQOTj0hU7puwnjXrsPITiSVPpeNs0
duWWucbeBiAr2P0VQ2SK5mCm1UC0OJ/7c4ZoxP85HyMY7TdBIcW2RbjZWq1F6xC3lluKtxNycbV2
EWutqjOH7KC0uKLfmTZKbOffmikl/utEyXeLl2Hlofe9ta0pTt1Y4V1lcjrGTgqIVFbGWeJjpHdw
2leBwFTq9PRL2FQ7R94cGKRnqrGhSxDM6JKLc2JqEuy+Epxb9pkeOD/T51/l3OpxaAwbJ9FkuTXo
uk217PsotGJbdbl2AcyVFXujVNiNDJW2S1B9YsRafnddVFRNj6qyGRUl1I9WqHfhDjQeWNh85dUW
3SHRMWUVva6FW10klAqMVP6CHzV52Iq+5ySg2wV0KGRigiNpOPQn6muT/JrXyic+w2sbVZ8ykHqL
Q4gB8XYuu0fsRbZPEc4jmOCKLRwAza57Uun+8WzO2hMlBcewMb7MrOKUbznFgpErwQDbAKQ0dXRj
W81VVwsK8d4iD7lkxO3LpDQ0X9raJS45CtMYz8RKqr81ZHRsMCfFGIFocyE2UGXGNRvQ+lNbwSA4
O6wUhg4JQOWnGcqeN4HQPoukdHyZ2UQEh/qjGfPgs4ms18xRNnQjof0JqlwXrsbbeQpegmE+a4Dt
DhM+RUj9JMFRxetDMgioC6ZIvag0SuG1VZ6+lYFSXMNi5M5t5isFpNhTVnArlOEypyGKcJna3Rbv
Gc6XXuOT1VN42qWNTQ8KIqvu0DRR0fFTpeONlizn1hjEhueJ/yQn9UWr69gzHMwnd1pYmzfojutd
K+RfnpTspQLfZv3XV+0+NbFqONR49DaaxtiqCO6VieM16Q5V0LW+lJFNqyluGMw2yudk1h5nDvVO
qPhuiA8KK6H1wP7iKxaeL5ZZWqfZee6Kel/a9XYa6opKjPa0BIFHZ8ahd2T/JU8CVDanPxTNyVwO
eLvcIauvaT3zNh2JYwmTz35ZP6OAdTchBg9Pg3aClI+JoQWx3sfvnHQ06EWheQbOa9zDOQy/i+ED
KuZG8FTrLhbM9DbmcJjT7M7pRtfUpl0XpCfWNxGCRn2NFwNfKIrGK6L6PQVMpywS9xKkY2cOp1BN
IP42+2YJrnXdntWyb/eodQE74DrbGlpUfnPC/lpZJgqWds477Tgn2V2qH1Rl2k5Z7DKOamhiE/da
RE8/Usczzt9TOGu9V2jK0zybF1nRJtFRqRoWDUJ5+MHhO4YHK5AFEK7oGsdGtm2c5IQiVWl3PaWY
Vou8KacXKicUCu6TiswsqTEY3LC1052Rx/Aaxjp9rzgny+pRF99sSmcBa9O1+L3Hjh9O5ZXZYKtO
gKObc7C6vQEGV0X4GGOvbWyo0tRKJErotSSOlSjey+7SKA+50rzg7ov1BA2OJ6AN6GP4wBHtNQA6
pAV7Yaq3VL3v6QG7SKwo9iv+cJiOMXRI3u04/9diEcs488jeMk96gMDcuMGbt9ABvPoHCg7jOIH+
Ue3CeDi2Oi0cWr2T1nvWAHyOxW0ELDqtV955y8eI3I/y1VROuQDqizqkMRLAFMfkn9Mb4SQv9AT5
Mtd8Vqa68b1R9TXgFt9CieD7FR6nsuL+tWCHDYRHQ9DGVuqTk8G0CsIRiZ9SnfJuobPCiIyjrunb
SGf+mJxrZQdem+b7Xt7WLWQMHgdqQqNEPxdlj4zLMtOTql7dJU7KLMKMbHuj2YyeBJzEJs8Re3q7
D4vYERngriV2UUYjRcWnJZvfqzIcjmOfpT4q3Y7b2nWcQPrKGn85P+yK13C4tHdLregH8kvFEXQt
fbisqjYYZEcwt+cy6Xj2i+5LO+NnTqrSwtRkLZAlZBA3d/oY3+fN1YqScj/kWu1jTbrqdnujNcON
jr4mbHpFrRL7RZpT0ITV/N6EOPo8kU7bS8R5L7UGch8JW9TS+LTm9BbsyCHkt8DLcagiyCmCNFCs
TbPfDwW4iWjWtnna3DQO28CxgiGjRg+1oFjN5H3H83fIsh2+HVAgxlht+J9npquneIywg+DCxo7I
nge3MWgflbwihrU32BQHZNaXEkSyW4wCZEC0iWJnB5DDnS2WwWb2CEN2WzRx4ypS3SW6/WzEvU9p
F62S+sXo7mp9/cSLzMeCv43h3/Iu9jFve2M5n7RYXX1cfGNcbAoHMO447wcvr+x9HJczucFus9qm
57UyCHOORPLPcJJEmYothhFvpFkJTP22UtQvImbWnGCTzNUDnEq63efRVSzx1KrNy/q7JHYUSGcP
caK84pCBIovrX1M/O2V4GnHtug0jASyhAV03pamcSeq6jMVDNQfbOku2QHjObBeOisiPFoudGUCT
C5X/QcPlNamFL8pvbcbjZRl8O5L8ZvX+DTlU+3b66vTjV7uxziGrIkmflxtPzlYh11PE1dNUBhej
pz++DOU26TFVVQ2lXmGnCnI9JvV8UiH8YNOULJeaM1edXAXPqmdGWMH02NhgXvNUBcarG1Zy9rHh
8oNcXeoLjZB9EGP6nXZEN187BH68ABPN7o3mV0z09UgfAQU3fUecXWR3YXB0CvHVDiaiJ9Wmm+jK
CiJGpEhd69tob2vwo5b2MaRaDwIxa1Iafcye61QSfV1solZmsULtKvWNohEf5wsG2dlnkXRNggHD
nvSj9jPqjGNplXhXnTerVR6dwHoMswGGMe7EHJDvIKdvZnoTYH91jaqJXJ267CJyrjIZJj/HEROI
5Sah8IruGvOojGlyIyema8OsWAzpnEKr8WgfdamO4838oo7qzqlmutLyrTVW1pEF95ag0n2MB1tr
jQv7PiDJ3B6YVDhlNnVbvmap3FS82VmzbHSoedYweFQPnqrAPEbLtWS3YBlfcPhtRPcZlsoGbf0u
JvodVz0d4A3DHw4avkdGcVVzqkqKrvRNJuNgZKoK1TtaGvamiQ7O2y2lphC2vq/mySu90mdFKs9t
d7UotajN6AzbwdXCt5F50p9mZxtKeU6jARbQ+FwOa5Qp4+2xpEr6iE2Z9wM4d81rw0vSRpS6xsqn
FNNGt5vcG5pliwd6vpHaZNLBGHGv4vJSZ+9p6Bj9KbBMxjwyLdxwgqaduQ0JO3lhpW9xEBoTs3i/
QPbO2JEQlbX7abmPSN1MOM4qGuMsEXDrWfJZ/bDaRH/Xxi68byJqjFn3xfItqpr81cEGhGKXdfln
ExQc6+RmeL3kwpkfjDmz8F1SLFmfo9FJDqKD6ewr4VzAs3ZMWMg6OSUsnHmqXQfucApsaA0vWSJF
U3pMWc2byh2RKS+yM4EpIjTo3g6Clk1wNtDspM0ryG/NaL9mdplzKTEaMgXmPEhP7XvJ2zrT08m1
E0wiXr6SwLaW6K2NSln81pKNys7ILMxoo0faRYIzehF4ms69HqmvqGchGR5KJEMv06lpo2BmnptN
PRWbqGFI9kVkdKzacpPK8rjPyrWCRlk30XkTbAoqR6qbgm8u09Wg00eO21w+he1icXTTZ3kxCeQV
fi80RkDi3s0XI+9l5RE7C0gniL6V23SIw9OCKa3zgzqJL3xhI6apvjqNuiJS3BOL9ZBTijNQnFWk
j8lUpY8pPugnkkXjJ2kuaqJx0zo4+iI8sR7p0Bw3R7veLMYJndI1sUMXW5ZVDHB6iQeDGo4woDyX
1TH9NIOZA8PiwLA8Y+C6yUW5kfdBVpmPNgZtTpaZfgjyXuaonJLWWZ3vEyuObSuLseGhW/J0w6pt
snGAx5jvLCiNeOcrumiCvrfIEmcTMhPuiBsmS1vHpgxMwUsnXpaeYc/Zeo6PZueGsZY8aB1BVUYC
x1yY+KHguNRbhW8xDZosSLMZD5WVxurDOJq0foABVb/i6NNMr9WB+vujsryXMdXFFArmMZwGTS0U
MGczRVh/XRv9zy1E/lRB/RfciqAU/pkaenwrUHjnj+LHPcgvv+fXLYgF3doGmQpiBtASC4ffJFHF
+Rk5VEOCYO+HfwkCwm+aqKX9DA/pV7qSisbPxuDXLYil/gyw5hcN1SbB/BeSyL/sLf++hTPx2LDU
hD6AwsqTAPby92pobIRVWyvK4ue84Qn7lHPIPVUz+DTDwYwy6iPYgcflwH4fuEUd8tK8URfVx7AQ
JiEASyWOAY1Q5KPBNzRFyP19zIHzGyCX0W2c+GUwFcJmwNvHV3pVKDug3x4expTQQ4EvV0XJS+jW
UXnhra7LkgtppVfiVqrx9AnBhY7FSSO4J7ivOH1LNn+BFlu7hVEVbwmuNPynQdI/dObsd9bMoJbG
rfqEpzzMMQc4+c2oqEvD6aXMW3oOeLUqRUoPICsYZklpJu/6uBxsU3KHTfQpPFaTMQ0eidX+GXCV
lvsRlqZdG4/T1iQ/nu0Kp3t0ijhnQ6Nzckx1tGdGSLeFopUYMFinbxfyHm96Q3eEm/coB3Pd6m9T
lXSvhT1U+3I0UFC7PN///8ewmw/f//3fkO6hQAiEe1Z2jm3gXvuzx/K/328eNvfPG/9//PTy0XYf
TfHTf9hb/MM/8m9PLdsKh804DyzPIFuL9fH72+py3WOYOmsKvho4Algif3tmhfjZIMfChY3fBdJq
xQv8+syyx2C5IaAtYqtm7W7/pU46/RcWy98f3H/4hf+4omPxJBouzKA0cxiKVG/vQ42elLisQBl1
mFjicYh2pTmczUy5S4zhGZ+l34faoTUJe5BrS1cQ5I6bNDJz6loi9XunvaR1m72CWMZaiJHWzWdJ
yboe6rthki+CBwanUYIjSqMzy25m40rWhU98vHxmZvgV+2CBk8MeT0pGyVwx4UvJ8nsmV+7mBGjv
+o5qLGsoMWoTVvWcjnsyGG5/dJwocAGpcp0ZyoaQks78Tj827/k+nnbzuL7FLQ2JFQ2d/hWob/2Z
GAnwxaF4SfHG3Box3ammzYSyxM0j6Nu3qIkvRS7v1ciiikuFkolS7fGLL6WwLksZP3dOfJco2glX
xpnG311j4jjO07Y/mQMJssEUo28n1eKZOlJCYzk7Q+31DWuhs6jyT86dgCKMRMO1r58w+J5mjNa+
MOrZo4eNGg5V/Wij7K3FAxZi82TuVBT+OzE9G7v8durG1ktam/yd2W80aw5PRWVOG22Y6bdKyfsx
kjFoPlA8dCgd+wroZNnlZA8/mrb+5G3TskUKTWI286HTstXf5iGBUkYyHQJMO4HuE6dJ6oSaOOyg
Y0CDdpx99jOWLDLmHT0cxFB0/IdXaAJbohAq7T0JQolApcoZxbv2gO1pdrNGMS60zzCJq0mzQ8G0
3J75kyT0tC9bzXoYtW8kwOiOjdr4OMfRQxTqdKHaRc7OrGtWgGiwnu/JSxwvT3lEk2zMVtfrMRLV
1Pfdsi4pT10zjreLic4/KKMCR6X92raRs8srPnFW9j5AQNh2Oa2lFBluDHOwjmQuEx8+XnGDu/Vk
KWqxU4bpqWX+pvG1swnVsraYdK43yfpyyfakB65p0j4G2kIZHJxbKlOS5rPo423c8RMR3a7mbe62
vfDw820G/O1RWB3KEFDm/AqV3E372i8V3plzcdcV2q5Bfxry6qYOiR9TA0uxOCGmjdnkG4WSW7Q/
l25Iv6YXVcmc24m8t9XcqtG0G7tj4sRb55L2tpvBypICTcI8o85vqKEJYSZrVyjS2IPHcKNajVcM
w655+j/45vhXHMtWv8b/3qpyfsvexvh3M9n6G/5+uiOUSYtFFEZOpqvfTnf9Z0nVBnMVhA+monV/
/b8IMc7PQtqYlji8deY5JrrfjndFszCtkMS0GQhMk2lH+ytzGfMKr4ofPRhS0pFhGYxnBJxV+5ev
48cDnsBWkiz6WtA22dSkBQ5J4FOrq+o2SIPyOaJGY3T5N4ybyDYahELbPERF3t7CwIMzaOv5Tas3
2aPsAJxNqdIcWZQuPk4K7YSjjuFjNcEiHHIoGUPdHcMpKw+Y92ZfOolXjDXWCjAbMtc/aC79mhNB
J4h23y0YqQPSlmXJ5kaOmN4h3j4b8JL4SiZydbVxpKPrhoy+143jVTST6c9VUeOGZG8X0qSJYlA5
23EeblTOE1dqeCx1B7IaUOmFBK8SASPUWqZDWA59ZSibSZHVsSIGhqoal5vFaUjD4mef0yZ4rOu3
mYgLaGv0KD2Ztmzg+ftr7QFQPKGv8tIZirFd1PxxktkurFDgpoVNW73vuGw7zbwn6sHVd81tDmNL
qjSKroUy4s5tFx+kN3sGeebQfgqUTUuBEmkihy6t+CUCGl2LyRszQoYYgUNZvQZyZtPYsVpMhP6h
cniBopaFrzKg7rnwKzjetQVVMQMtETJgT4HjTY69scYQwD2BLhd0RHpfrEn5Mn6n0DC/SR2b8qy+
jUAboI82vfouOiPC/fs9quQxUpW7Kn80E3LH+XZI+zPLMOyp4/jWmGO/MwVoMVtrLnXaHqvupUhh
ijspbiTeF1BeITxQyTJ22hc+URALbXRfpwMTX5yqMSBVAqtoR7/Z7VLMH7wG0QLa4uDQD7g3y+lb
OM77lAwNCnWKVI2y1yz59zju30PDvC6Sz1LDDJyrbKOSWAnwAY+fGLKYt43ikJvBVgDVclu6vLal
0Sf7iXirAotn06CJ4rlXwQRQ/5ZcEwQSl41DdqSy7KQXlrErxpF0jQjuG5mxI4WlkIialq043atV
e2nHuHeNrH4Peu29KA2/n+eDSHvspHSkBg7rmYZGVjegdcSrwuSW7NJHG5t3WrN86vQdUgnWTZtS
IwnQEFbTJ1ddyFCQx8Oy1cZP2LGeeJdcwkp9MBR+RW6DWgYo7ut6nSEiio1FPLtc6mMki29tHy8b
awnl22A034xh+DKwP0y9KdGuzQhT0mkenZJCXhsPhQJMjeitB3fgO0YFT7cAB6nk0pqpuK3XYKMQ
BZhQtdcAAenvNFjqx0ghV8Begs1gWUk/UbJjnZpvOleehqtZg3N1mQ8Oa5Yhvl3CG5OXmtW2fkEa
btb2AeujxtG+y9k86kG4q/ojVbiLNrnDhHEYpIvNw79GNNgE5jm7ux1maGJxjQ8dmxVo86oRnXVH
W6v5QXe0sPHqx1lQZC+ifWB485tcw5JPaifma+eR99L6bTR2cMI9q3oZbPk9yjKI17hSVX6RZP9d
e4DWYY72pVW9jt2oYURraOngRRwsOu/MtEnCmkYws2e0nUU039vqrMy48hewKEKgyL+byWDwpjU4
dZLULRSqMg8Y4dXoVU0KMm6Q4Ky0uFNli/ZpUT5Zfy2rONf2UUxo++jAbGFaaq28svYB1OzZ6zsR
pDdLNjOvtEQicUirBjdMY4givqguFN+aKrevqkOLnq8pynCHId1QWOmtTZ9JSV5I0JNK6U0ysbSw
u8QmEFQb4iVLiWC646xW9E/WQr4TmEZAb4pkEZs2GQZO52SpOwIBDTiLteXWkJuM+GzryVAkg98O
swIpuVdYBSy8b0y/1dnTV3UVBg7BR6E2riEy2vt009oEbWOzeDLAHpN5p52CB942UdAitsnSGIoz
suoh4yk35y79ki0mc+2iXYokuxp2opzJV4tHzDv0OZU09LqGnB+EVmHrhWn2tWwQ/6YgeCYZiv9/
7L+Dg6z2XTXlV60beHQ6riRm5dlo84XeHJU8co71sp0ZkbspvenM8WzE7Brj0AOmgRmFQ3Ro9yiT
mzAd+MaXt6No3cFxdqng506fvFIFOWGObN5T3KzhYvACbD6Wkp8HZ2K1WHWPcRzDOB6Cr62IN2C7
rNM48H/07cdiZBRaYy8YZbTPY2u/kg1qHGb+lMQd4dR02ycsdwWFf5kydpuRtORRoSkgaMad6Afz
FTeMcPVJxJgeZbddeIoOtMxg3gE1MMBeN+Jju1T+mNKyREZmfX1G9zIOzlRObImJPASqychq2eIR
FHR+AumBx15VXBlOd3BC8oNBbjxv0s6NDW5t0mRfMYxI4HQ79uX/ZO88llxH0iz9RGhzaGA5BDUZ
WscGFhIaDoeGP31/rKyqzkqbmrbejvUy7ea9DDJAF+c/5ztDs2qW7icuy9+gyM2VDXpmTxiP+FJY
lHtKV8uo87lNle6Mr3PZNDPfPT2VG8Dy1e1ULVuT7oV2gKOa9LvY69YQsK6D9M12lm6byOxUdc1t
X7uRbXO1siHEZ9CAAY6VxGjw/D+nxnxuGn3vlSADOF+Qp20x3gmPoVVT7EourL5of8XS3/p2Vd6A
sqBh19G7zqTZypyN8+gO136LX64tQoZvgyezR8KLHzG4WXKmlCwb4e5So5NmVRTqcwvZYqhHGDCW
YCsNxm8JXMfJc7IuPot/P5vpxqisfptSmuundb1pFvXU+/NRp6O+jumZ8Yg0n6nH2LqZddu7jDHq
sCJ9Ple3lVtA5nDyR51+1GO/IYK2HfXEpJ5A+MJFAt4JgScILloAXAsiQ14iQ0AoD2afnwLpLBsq
CfhZsnvgGqzHjLRZl2dR7btAJsxhvPBkFOmvD/u0dIzPspX7QPIgkbOZZgaTcon6kFxgq3gAhmUo
dkW2PDeW2i6wVRJh7hO/ekvi9qqR6V6RLEmEv1qM+icfuR9WFaXrnMWI8q4yWbzYbr/3GEH1cX1T
lB1fQ5qutgGYF/LdM8NTvBPdvJ3S8BOW29rJbrv4nGY8WwotbSlY6lmMQ8w8zVnPiIPN0wjZNiaf
0U8vyu72YvHK56ER7II3oRbc5np5ULGxtyyDIUIY2VAuiCm8CPUxVsYXc3K2/rOMR/GTVfJkFRY+
zHjlMhiAjLsbMuOpAoewSXLf2tVFgFdtCl9M4CUPfCcRLX12OQbnVwShd0np/Xq5vSEtfF8TQWf1
BdHMVsnsJ8VilnZqWXegHbB2vhiKK6lLvJeERL1zpRNzhibi2rIUBkCgRRGvOuO6wsXXhu9esrGK
U5fdoa5v8hFnTUfZO2qnTm6nRr64AUOMnEim2zNiSmvMmClZbXLlp7FnyxDyg8nUqemD67AwjYPK
mhZptN1Dmfd0lAjXTVcLK9gGPNa2wj3+OjH5YKd9b8pQruEEJJsQJM7g75KOjXwUzLCNOiI3FOxj
S8VP+RTvw2zf1POrrry7ktnuGtTTW6g+MdusGbHsR7n0myX27/DNTWt0YlaGjmGag6W7L0h85V7s
k1ecosxdIifn+WG+5knvOjSdXRLSg5K5QnEmqtonCcHBXwn6kb+aQIaMh/xlPNvzmOMrmOndgIi1
Ni9Bv66eyrVqnMeWXuTLSOVWUubxpq1O/2YZ/+YloGVCsch5hjbtcIt750kvipN1eATZcyipcUY8
JkdvUt6isnWOgGKX/nZsvG1bT2tX9TBdS+pEKt+40wup8JAw8jOYzMfK4oRlLCeFBrOp4xYSX0q3
TGa+GLF3av14Tw8v9It2XQZMDCs/PAdzes6zcJWG+bVRBy9DNX81NBWk9V04uJ8U3V42l1fFTJ8U
6IZ5zyYnSY7s0nqPrlkbe+252apzygMJVKw08m+mLQuGI6v/xPuIMSYP9WZ0xQPp8xtwkts5rteg
Z7gncHFlhKjafROQu+y430UXF9vk+rcNELPUcS4+hq+xkt6e2wPBv76JqKbfd+D6GkdOEZBMsD6u
h/OHOt49XblPthi4zKGkrURfPIZsshBmdq0VH+xpeOIgeBxoeWX0ihyo1HKkX5YzwYsCFh2J1LUu
VK0vmA/HifWLEvfPsPbTzUBWUDOi7907tpVHOsKj1hkmipyJ6batg8XOhfM/xgNq+/BS2HD0s+Fa
N2Yeua35O7XZTzKL7ZDkz0M4nIcU2DBZ5ldsjVfOghknCfcLvxYv3kOv4MTxHvvbrOVO4HC8lbnH
/io2fWmZEXbIYlOW9YuSQ/icL0N/tp1g71Q+pOlywMElbjQGMUBb9Go2OXfCxJ5evMZ+r4nRrhli
XJe98aF0huxYPaUKXTOvQuye5vfQhxFZU//YjTfKWqLYb/eqVQJvg1pPjXMb+Gn7oJx6C0ZqwmLC
6RQ59K5UwXa61DPZ2fSb6Ja3GFuSJYK0RW+xroqQFSvEuKRm64NsK4P4xf7G1tASC07dqJ2rvVHM
9bZ16XmPIQ7UkvrJgMuH7Y/VyZw7TonOhwNiMaKojRu+uzwE2v6kFfqR6z3sLQMtFpp5uO2HYVuV
qkA/9LeOTO6nodm6sXU/5aTswfS4U76RtPzWGOEYzz7Qb//acHAvGRMPHXck+npVcApLZ0sY9ymW
57qr7kDqqvvY9dfZOO5bBwfMyBgz/Rx0ucuml2GI/auWtDiOdy9/hwfZbqBmzvhxU3WfeCOSa3U7
+GH6laQZNhsrK9OfxB70FUzPGCuLrM0DT5QhN5fc7YviQLLCI2Ef0hEn3JIF1mNnWs2tAMV2Lgqe
PQWMJypFNrxUAKIjqjDEofQxoLR4Qdax1leq4ojrNIDQOldKsCpOyo2aB5j2dXPt+VO303ro2CvE
dgrFZ+ykwIsEdVOHojLDSLlq3kOML3ftGL8bVlo/mUaL6hsk1mc5l+qlowRjl7ZQa8OEcVYdU9Hn
OCCRnGKQt1xhzbvYNqY9yWF3H6sx5bOvlL1N08B+stOa8DH4UlUAN1mse5d0p8vrS645BkLTY8xW
dmxqP1xpo3aKFdQalnkSzpzqC3dh0yC6gK2Rurudn+tyPV1kDsi9w1XapOZN7cXTkWB2hi9wKpZv
5pc+qic9t6xA8pB06XIYZYI229fcPXonkl2bIBhk1nYRoJLQ2+eXAhgulmprfu0aH46rBrSxHvgx
7715nn4RtSFugFze1fYY74mvUj4RV8t34YZcekW1bBZQYw1W/ySAWJBzC5K8M3ku6JXbmAw6dn2a
zJHfJsHO4Hn4SHAQ7EJ3KT5ZyI8jcKqN0qPYA4AkOs1ONf84btC89uPo4pouPPtx8voFDmbtnG17
xhgjYyfegw3O9kI51rriqt7lbcWSOeLb1TVF2AM8mYD9sFqlWR5vBz58UuyElERiYDExB4GI5I+4
mS76YsNS4oFTcae4iAqNzdPq/c/ZqvJHcencptjNynehaIxtY4n4cZxSeZJ5Y5+rjHa1yhQnQr4w
JsAR1RvbcPhnJiH7O99pxHvipsNbSjM3a2rf6zs/wzQB06cqP5Os5rAxd/RYWpxu977qwdTmC6Vk
zswlFkwPsBOBrWSVKXtKozjui4OCdguLpCuOriHzc87x6LUvpuUAEsQ9MetNMOPHITZPaVnx0eZV
VzrolbMtZetyXJfKfuH+JKFJssnEwj9kWb3pY31wQ+/OdHkG6ja8B673QbHqTrXxcSraZEcFDBA/
uhkpTCm6oDr0cU/KbekGFABMV0GAPxSwZpMVLCPxyO4PIjnNdQRxYxcw7VpzkR8pTZusdUvKNlv5
3Ovrtdf7LncPEjhhjycGSHuzY8zok8Tz/PheTnW6E3wqCyYaXNT9sCviPikJYcMlWRP7jXdwtPIt
oQFzXTHL6ZhCTB9BL1/GMTRvDbyHnAPqU2lPV40BMMMqyn5dhCEsIK39K8Px76VTbaugvlvmbtz1
tgb2LJUak107Df7V7AO6WgNfHh6SunkvavPyTQUac6iyvMNuZC2AQ4ymzU5KWG65AahHj2Cg2x2T
6k837rENmoivV4lbh4A7sTKfOSGbmxomDPsG1UIFfpleHaFIKEYwQJxIbsxFZDd1843ZB81T+x4+
Or4FuKrr9m4SHLUti7sUh5FhfEubCvOMHkq4sODwcH3hyIvX8B6cSKu6fTI61Sy4XdrwSJNYvskM
vzxr3xn3TPcPfej7ZETEcDVZTbCxzdF6xKZ7OXroYDxMjlmiKfrxcoRAZ7K9Fk13NcekxQcyzGer
iaHI6tEMt/bEDZHvljYRVfr+gCizyRguEgcSmxEfwa71x+HTVEO27iZuw7nHSAWE0ib0xq2RgmxU
01kO1nRvMX/H/W6L+cuHKoU1iHMIF+YCs42XMCrM2cQPXK/Uj5t16VYHHdYfTEBtRKFvejVXKUUy
XodcYlnpqKIGO+TRW+QtxseGw0+VtHclxr73hDtYuFKDAiJqzHCmY5JH9oXXmwOduLH85NkZ1BO4
RoTFPrkzR5AptWF5a5hKJES50CN3OHy8+QSXCOCBbz/01k638fQW0gt5Lm2UttIvjxgYLleb7N02
jXQ/le2bV+W35tw/jrH5yzICuatdcSzlHm5cj+1lNLtI1BpnWivRvSKB8b8sYJtis8Q6GYDKyHOe
JQllTnqRQVjJ5cjmlgmlJlNcnZX/ZknnASXJxHmnHExo9i303IU0htxVLgWAhTT22eQ+d6pMMYo7
/R06021Wz4zbZogVjzYuqDO4k8+Z9c8s8WZzQHTUeagNdWcYiOmda2QbvfCLXPUcTka+ScxSQReg
16XLhBk7tt7jRdK9gw5GUhRQS9bCH+uMqBjE44I+D4ItuJk7Tg5uWH2VjnUtHMCinLAvuQeM3S6c
hMYV8svlWcE1z649lMy4R4oBVbwJKlIv/vRQek6/06Ju7sdBBJjJ57OC7F1rUii999HnT118caXI
TaZxc5f+iyyZQEBRR3PqsYwlRbOQ+PjQoceHmPlPE1H2BRwSpNyEvXaMUBE1TBMTMYXuQxKHa4k2
5ibydkTlG7tmPzcNTfDO1mVFiJm+VL3Ycm9+nheffb2CHIeF7hhOeF6Bv1DBBPsYVjtj9rp9nIbh
Jg6ZtnOBPk84zzPBfSErLbHJlvIn7ai4JgZ8PwpFmyvntDN6A0mOJLsiVORsg8De2kYd39om9wIz
bH9sUop7Tf/vLQLx/cypf+WN3JVpdnnwcLsuDeK2yvxw0wuTWzL9SASfXocLLJv4XOmlW+5FCphY
9TNlOfSUFHwnO1MubrK8Np7IkNcHTK6wTMCpvKEcnAZKt1dmMD0HkDK1P897MXZ3apHfzTBkkY4n
jmiy+u0IZ6Gv/M61+QLOP1/Dx8ff6uTYCxI325GjLLYoKk8T4EksnOouEU1xRH7WBDVita2mpNti
GWwIL/jDWnX2WS7zu1eWQItNPjnUsNVUyUfUeGPVVXQgefTltDOe927pGB4xzDi4C/FQp1P+yoJ3
cCVJlEFB94jQBDthx2ItTMUnB+VtJObE50xniJhfFyhA63oMz8WgrSujA6FUGMF0Nw8mxWCCW2wa
LtguJO1BbrpgM+8L3qEGsIga1qjyLm6yYDMn1qNPQmtl5rn1PrjptBeTgE1TJxjpQxhI+JSxs482
2beAyVo0999B27kHbQB5XvRYvLGRzycp009txNmbo5PgOu7ifT3wuCSGx/VEXcYjeRIljTpyK4pV
EW+ymAIFc8DoZRc234mgW85eWNAhZluwhyQMsHo3QL4zg/BjVgh2yB70l7kMxkJ7uepdmPHz9ENf
E1Ca4jVlDiMZD0XjXOw1Kg4rWoxnVYpNmg7uleXxPW1mc9M5xbeVp9t64V1zzFv5U7wt7eJJtb13
KM0mckyEarOwL7k3fklktQzucbH9lOFspSAWM0AQ9r95p151Eabn0AekmWB2qyjLhB6QruxE5zsL
O0yPr6amMaszyemzWa+I964yU4/vrjLazUhpFA6A4ElP9tfoZycjz49m7u8Bz0Cv5lxVdEgq3T6l
Rh4QnDpnsAuvJ2HGUREmDHMslupQYFVlpLGs0jqRUF8u7tCcN4l2JZuzGvTB6oKSUyvmfDOkxcqt
9phPi2MRk+xbNQ7IYDyzS1y9GPb8yxSLt6tvPIiuLO2XE0L6iqVmPQwlRpaq5ag/CQIIGbhEw46a
Oj04Sh8IuhGLNK/c1tvhLuIqP6Qn+rCObIzw97GukvO/XCxdu1nnDlcRn+kGrQAojiI8laZFQk27
L52GaZ9MUwCz2DWPjEMeDbK8I5G0SBnqLWa6vR792LkqeCdbSUoqaqgugbPNuc1+lvlbN/2qjmEH
6LJVamrqenXm/vSJ997286r1nT1OaZMBVo3g69jhE52m1dFt+MJayTXNH+Ahsw8p2jcxX+zIcbOB
cRtR/aGoeebk4C0rXabONk+CYB1ywwxNA3zsAB+L4xnHBkijkpd1O/OOErZqVfE55OC44gQSsotJ
XIgTBdXVvulZHXSA1FBIwQWCLnMg+RvX3E6eirpc78OqyFddgxU4FTEm6GK4ruZLZMk1mXRl83HG
SLpLKyd48gv05UkTMaCSsruhvfZrYNoxdsbuMuIcIaVGnoW1WqVmve4a/e7m8i7Pz1NBYj1vqCcq
HS4wpXxUfApnXZgs4Kb3aFLGUdC4u0lxUq8L4GILHzTPnTuKX0985WM7ffbMD7euX/DitwIy96qT
cXjt+8Fd6yZR4ds30O5SRiLVc2HBHHSAHOXe+GBw1thrgZUzHD5anq98VYbTs40gm1+IpvSL3Qkr
2eveJ1Ipd2iqDDXAZBAOTHnUWV7Me+FlcPL5suo2fwJYJLG72b+e3tYd7xhIDL0v8CVfrTbfTmXA
ZNFK7nTFsHGezaNK9H3MEcQRKXNnRiSE46n3jFC0iUUJPe3cgWMrW80NPdXvflPvoJis1UAaM5wT
gKzxKZmqk00FcORrD7844a+8tg9hw15diK78YkNJMP07DZ7QbocFG5Yc2Yp1aNEAzO2Ew0FV3/DV
wnYn9T13IRIzDOViST9N3zpyTXkv8TR/ekQBRu4amn2cMgw2vzn476vUuKob7va5X34n3XRFxOXF
AaTKryqMxvSWiVA08iQXJgsyfEzKp9S55lBYvZTTcDBjBinUIHF/H7LnyqRo7IJWzWhguw+K5ot2
ufuOqCDEWnFwvB7xMTsRLFznZvJa+EzwG7P5rSR2hMVIdj1bSGSK7DIqWxD93WRZWWN2VaXm51B4
8soacAObpG5FMlDhZeNlGNNNWE/Luyeq9iXT/bibDMQ/H1FozZlx3y/G2+wUmzpVSHTutMYHQhUh
MEw6xI9O9Q1g+bqvxyhcCNmM82N6aZMQE5VcctNa/S9aJ/NMEfPFipenKcizd6phbhcuq1OLQN2M
m2I0uA4F6hT0/clqhttavyVCR01Q4R2gGrL075DtdgQfdkSSNhdnjMWzGNvtbjYR76S/sDp3wdYu
p0PZsybZC2GxMbvuR3AH48h/BP1117A1S8KCvkPYND00ubmdpf1lKNb9pO2v6lGc8RGuQgVWubsb
rY5zJpaOmlypjWtstJ8B9VGBbaxC56H25bFfxDFNL0cBZ8KsSRGjmYp1QI37PjBeDVUxVzbHU+eD
xS+WnWnPnJS6cy7jLbvsOhiH7mBaFm08exFUHCJ59rJg1y/p19ItkLka1DXJsEVxFBWrMvEfO7T8
QsblbnDcrdOwpYcUNHXqJV0UmeQERHawGl2oc2yQ6a+dsMomtoxmrzhwx4dC7W2os5jhUSSH1luu
OjPjm0U/hiqSF2GMx8JEWqnuOG5O25wp8ZyXkMbyD5eIE1mYx77qKJwBFgAzwtDcG2zuFq3J2MA6
De2F/qv7tTbsSyVEj8zubiFOEknsBCSyMdvXEDjs2VkFnd6ZcXescpxV2lvFZfXhls7L6C83aG4l
AOGXwatPY6v2dcjm5ar0zujq2GD+s8wbXyzo9Hmz/FgxV6d4cX7nlFpQrOvUTtyLsHjQLpm0Hp6i
9ZDVI10hvJ9V13KjarrNHGb9Ji8KbBFyx6gRVy1220gHPNkL++OmVjRUAv5+6jieskCmCK7IKU7i
HImIkussuYea+qvj4JS1xUNY6oegm/bZEDAnr8IrknTqrMSQX2NJIvQ1zqfZ0hx14u8/uer+L7Cg
v/QWuxejmmXaF53UDi0RhBjm/mxUa8JRYzTl0Yil794sRUzPCoTB4rv22/JFQa73ooxKvfM8NlS1
YMzooUCUjHo3/81PcmEoSSIusr74w3HzXZx3OMNduDOhGYqLpe5P2CKCCJ1H+Jo4neV2H2EZ85um
SRGAbFnVxb2qDOMb2T54pDGlewh6e9oyuOz6taG94udvP8zFB5n8yL9/Ln+Uvn1JYlxZwlHwL7V7
/5/GYS6u9n/vu7zOkp+/4IGQOf9hvDQd7JU+VeS2CClTI+n8D+PlxXeJLIc/Hp98GMLk+qfx0rT/
I8CsSVMmWWCfBYFH7O+2euc/LHBCPHShH8IPEvyt/0Ecxvtbzeh/PUIAhmzLclwiMYFrEs0J/pKH
8SFeOjl9ETAhsgbbuWAFWtlcLMKDLukHuW7Ao2DmGLMivRp6v+eG2jOZPeTJHNDQ0HikaGZqhx59
mh2AfBf0ktxQWcPhl1S2IliaDEoEePAwspMStSyrZIW0CmKnJmc0QCqVMLJtgSU73/uLk7sRpFDJ
DbLuJvwEBDbh+WdicPEYGviQpUdbIjehC95lJn/Cls6dfAa2IDGFDF1hXzluarxrI6OFSg2MyFeu
S9md04XJe5EDz2f6biE51N7FYy0rB+u+M1EoARUj8RtynmAJgJOQ68GIZmGjsKc8bNeLN/c0L1BB
hWibpQwo7JGZ8IbgTsNlQhXesndqp3wN/YJkNeZuc4O0mty0ug8/Ugy6rzLpg2+0vbDlmky2aJW2
HWkEeshM7zW2eMmXxFQ9NazONFdXi0Wr2xF9maNRLS1m0gOhkQAPTL3IB1vnHst/oydrU4DfBiuN
cUazY6QohjkU8mfJUch8gAjECMnNGbqFXkwVmd0bJc3zWTfoY8mEqLvpuliQU6ZIkXJkjxE/TKu5
5yQ1zZTpQOjeqjBIsaeOcx0/U8EwcqoIjRQLR8z1dJV4ivGdyjr12S41AWHN4fYL/x/QdmEtzvNU
uf2byHrD3Zhl0e84hTTEYZs6+KKHhJNiPmVMmlpdMO0R2M6cVR24yJVBkLQ0ArvYU01vWNxti5C9
RAWdklhxF2/0UUIrNsbZ5MfauZ1H3LBVMCu4fBjf6WhkINymLDuxA6b3Rp91v+YFEpQlOO7SzoRb
VfZBQwg/D7KHgcKXjA+ogOZQmpiPDI1uSCWKZb9YcgbyRgEO3HGfaP89x2au02M+CFwsacluS2kg
7TWxNXW41+dqfp1h6YhoVkP9xdwua6PA7sHfMhfXd4oOQ34202TyZNkyqFdlPVIAYIei/UlBpn9R
oIMxz3bMzwyVAbtnIme6VJC1xrU3xkxCvTGb3gO++UxQB0HDK40THPEzaivgvcy1/nAMt7mB2s55
SqmWJBptGQEJ5jbmDBSkSsKgsTJCLlbfYifLxAWSm7idjRkhxo6HIZGt97UskvirmkzH3zWVtOqT
GwxJw6NbNd1DDe0gxQ0bZljLequ4NXPXuifnX5xNQxPOTttCfDMCsPQ2yVDOVh2c3decNo273uvD
V+n7Zb0aG5OgNyxj3DLpVFY3CpkaH21pxaREM4ZiRGiC5MfqFmICbqsCarPKSVtRp4IFGQHlmBg1
DYpPE6BxjoRWqoenXJbJ25Bffj9hSZEBly4zgDawTJeqHERAPLRkg0t05ECxSIGOuQo5mD0Ji1eD
e58vz3qZ7PRmrLqWk6fnDcU9Ylcbr21heFDXA53sHStV084DwNhvktabYfrlU4tnUkmO6rZBQ85K
KkLJqxq2CdfquEq4PjHvRfwNB4QDp4b1vm7GPBWQGJJ0gKwBFAkkbGaQw3fkqHi/XDQ6gzzWBdgf
UsWogwauTWvH3nbxjfHNEL58qxy4DqtpMhpcXMpKJijiGWoEHsfLFXTA4wsSo/NuSlwpnzD521Mz
J5dS5dCtaaVZmpn+Lviy9zywSEsIKGXIodRJ6fqj/KXEAcP5aN3whauxm+p+imJnoC9i8QL6LHz4
RulNnIr00BYD0DmN6H+fqYrM4xzrYVtbijVZgT5AfCsNVIREddUVx9NantCM0RXUkidAwtiDhhWz
xLzaBnHVh1TeVPU7xQs8FEOWzDU0iNC/72Ij1kypvdRbczUBkwZEIXujoZLSybarSWiHfNUeofn1
jH9iWx7jyjK7DZl+WowTh0A6xlsNfI09g26rReF9XPVG1Sd8SUv8DSXz9o5QjVU9Mx/Bp+L3pCqQ
rV1GOIKB6jMO3xAmzEDLHW5jUadRWVfuW9pf7sc4AkEeeblmUIvu1CDm+843h2OhVuz1+Vvgxow9
D87UudP0jPLLFxqqQ2t+Tz2FVIPWGTgVU/sHF/4KwPjMKn7z2Sqv3dlznywj02/lAPc/NVgLo0VK
79vsQHetFinE8yxzPNx218pfh1Hqbta+RJrS+j0zLSz0gDzkKo2lHeJ0ywH3KFVSBZMpad4vvTZf
yI7iDKzgwIUIlNp/jRmlQkQPLX1fZIb+LWBHH00MJPh2M2YGU5ljmkhHP7xxrCpbQJcI012NLbbP
lVApDo4+Hc2DO/g8M8NUgEfWfGmYBw4TlLc6G73HIjGIHZB8INVWImSorZMnzbB2ZtBUXMAKsmyl
gqVHGxwXd9XYTuSW5RLc0W1hYvjMiKRf06neJJGRBBMGvjmvq9Bkjx8z+6MIRZ/yF3VvDic0smq+
1TTTzDCpvWkIAO9Su3L2aFFFP2cBjetHr8zQnLljOzwDhT/HNIAYLXyuMKkEYQ7DLcUdFgKAdL5D
cHEt/AvnlBF8cxVIFZSnur84W3ydm1+YZqfp21yWRJ1lGZdMsKmpZWUqQ2Z6y0RJxuVvLjoqlxQ7
S2nkE3C5hQIvliIH2YzZXxyv9dyL+NDhj4Txr3vDIVnS1fljv4z15Wabi3xPFVfiofqwypsRA2Y+
mLC3Fn7tusO9MThOh29wqkNURNBbPoAqaGJOwMJF5e3FfIMo9qMKlrGVEdiW2C2I6BMaLUW4F9ZU
gFR35roXL799OIviumOBoPzBpnHiivYVCXVJUA97SPH/aZdsDWSKCYYBs/ltiqPYPyUFZUbQuROZ
nK3RKZNPSRob6h36M7+m3K2o8XRiflArHeJpP8eDQ/FvNSe28z3M/VAe8UcvxS2YTcQNQHGYxepO
9UwpmoWxJVda7e9L9FZvqyibLiMeUwhltvYy85lUhpXtEuVzFOZBduenYMxrinNcd8ou9jvFADCc
TJNGPWO2dlUwxL9iCGwPY2aOs6ZMCtyCVSxQKyzNw7ymSZSGwUCNfr+vy/aSXbSWYogWMWaY19tc
9Tc5C095AqI0/Bgco6/IpPrv5AuFj4CxFBBgWxxw6AdjuGymOqshKdA2oiNJsgksmfazgA9tlNcN
I0B7A7D7QsHy3CQ5c+HLiBoYtrmsAo7ayMSNrz5ZE/DyugSLeNSRs5wIH9gY3PT+cOGYwOSQG9jx
peK0NiQ2+7ulhg1sbfGrbFFwgg9xXRBF0MreeIOlEAxJ8sS0N4Au5wwy9uWOAwKwHeXOfN/i0GXV
a9g3n8glECDkq6qIrnKa3lJiTQ0eYUinQ5M2aWnFMJzfN+2S/taWR4VYOXqXcsbZoW8Un7tadRyp
abxDZUpWsgVYv+qUBxa+DSsvOOLj5yNufZG+GCYWNHKXSSGi3m7zim6k4eKCV4VIb+2hTUCyuRL4
8Dgv1Is6UwlsiO64haaAycjrfTjJxo9A1TGUHoehqK/o6GRKK8tAWaSVJMbyxG6pNBoHn1bWXJqT
sTbEBZvup17hbhwG/zjG+cfKtRhUGgNIxHmyQlWpB4DI3QKRME8npshdOH2NhkaM110qf5Img+Cl
SFPmn03ZOEBW6IvmcrF0WaPX2jM7qSM6k0jgRnbSe+0lSdIDJEPI8Rtz3HLtCFF5fDexwDmCoodV
RISst6KiqH0YHaz5MdHTPm9xnlczGBl3moc4qls7Z2rUcvgHXDlPYKLQ7xCb9P/iNOAHX3Qa0yVs
+e/1A1Aasu9RW/4gDv/zb/wR3HTc/yCAiT0HQrWHY+uCK/8jls+fCDOwbOEgENgWF+d/6geGibhg
e0Q2Q273gWu7/NnfBYTLn4WkNh2Bku3wp6hG/xMF4V8kqMsLI1BwzLtIFSbv9C/6gaHM0bKLme3B
DtMdnE77PHjMlunj+YqZbP9Be/gXkenPtQT/Cuq+vFzgXbxKNgiPEC0eneXPipcz46ngdhOu+g7j
MP2JDXBH7lR/+gX89xLf31/GdfCrIbSA6v/Ly6SlAVyu7BGQVehtfGqGmCbiE7J5WyfOpAVpk67u
VkaLvtFOwXgtZ9xz/++f4m+v8l/azB8/BWKjCQHC4+06F8T6n+S9dkbOnHH5r6qmlZ95KRjpFDuq
PPJftHX3uxtGXMWyRNZlmok8mo7b3KjbdkNqvbkFaGK9Y+NB1a/QO3Y59cE/7ViVdyChx8cBh2uk
ZV+cs84AfiVkaZ5MA/wD2biCe2EYBxg4EJmTkdq3qMUfFynGCwUydFWTAs37rwG4ULrxMp/Xn7yO
dcYa3smXTO+6XW6dsInBPJZwCUu6fcOgmh5pB6wjk+gWQ4MAfcX0pzb937XkH2sJEvC/X0r+T5tc
FpH64z9pO68lu3Etwf5Kx7zzBj3IiOl5ODZ9KuWlF4YsPegJgl8/62Rdk8lbPdWNiHmsKAniAblh
917r1WDCX/ljLIHp+7eQ3G4Ch2EB9o7HueLf9QTC+1sAKZwxxot8BpvwxWjiOn8TEZ+f7dhUjnPW
/K/jSCtgFAoEa1fOojmVuJDM/wejyevwtoCMCF/Ysdh86X6HrA67X3VMq+kTPN3vyfTxRUf8SUj/
Fy1DU38VQzA67NGfaNkJUZExv6+QZM2apldehmdOapbfLV551LF4Y3vWm8ohmc6s7c2wyiIYw3FJ
qNnKWynpIeWD+sTwr0YYnvBfA8w/uztkTnn55InjAFLNLyr7GSlYsE/z/mj23JuBE9oE5cuRUx7X
Rc6sJ2zuPksdvzNr/fKSXwyI3BnDehRNdWy5z2QHUKyH0PI/mTXOpP2ycaEzoXAxlMepLsOrVI7f
uKuODPuF6HrZOHmUud8JG0LvQKV2ut7lffo/mhr/9TIvl0QvOiWQyxKN9ki9VHyOh29Vbhg5m5jk
tbVQAoPyiNLbZRMnpx/YZJkEjbo72ARmEs2CC+qpOk7aux57/Z4UX8OmN4EpOtUpEqArSpEmkreK
yblPIuvB7Lk3kRmMwp96EtRAMv+grJjC48As5oNtVJIOsYjC5UWSWhO2EeWKVl0ZNr4JzHweysFv
RHnEBPCYuHN6FbRUG5n1ySYubS9q2sGBP91rXf1YqXa9BigZX5u1vglMv4IS38wDh6mf15YEbsMe
2YRkEgUulbs0qwZuQnqnK9g8O2bxHmyCUnpR2AnJV5IuxblPFacBM8dJZh2yicyZBKW2y7lZnwXH
x9WSQ5eMps6suy/QsZfjSSarZE0Vk0MUVwwoJDIiCevNHt3fhOZa1yuJpWt1FGleH/yAk2N2/aPh
o29iM3SnqV4bWm+Lu2F637Q3Rh3ubyKTXRTbfktXx9yd7+ukumCI20eztjeBGXprZserX0Bs9a6b
sq6/ZaTrfTVrfBOYXRgNw6K8AjVdWH7tQ5uFfTz00izu/U1krrWdd7iK0fgN+WlVjX+FFHA5mz37
Jj6rhpOT1KZj3AoneRLI8mqmtsVsjvA3AVqw00b7WyfUBJD345PyP/80e+5NdAJb6ooM2c0RVQU1
c5P/06Mmw6jtiyjsZWzKcYVtkqG8jEhmrJf2a+ZQHmHW9iY0HaoWu9XriiO7UWh6/XBVg/04mDW+
iUx8kqOGiJMfSQ+4qS/4naoon8za3kTnHEGBcgMevKBZ25MfUIy/MWt6E5yck3FAwKnbsRejuB4R
itv9Isyix9sEZ8lZvt8PNF5nBQkKqDAMn3oTlsvgD/BmaFhXag/MiRskAQrDrEs2YTkUTa/tkAJN
pyOBa8hsnyRB/cGs8U1UVonVynKqi2NYVH6FNRf8xRfRcPRqtnrzNsEpRDO22VgVZPqOSJE/XRLr
jR7d3YQm964Uu3i0jG3mZgQ6hhpufW/W9iY02wC1PJUZ2bGo1XfLAv0dtJ3ZQOhuIrOxxbQsmcex
tbeEbwt7+eBzSHxn9uCb0OTAOs897rCOqZPdS2tk32OrwWxW5uTh1WAYk01h+3mdsRv81afXkbwy
e+hNXOIOr6hUpN2E9CM7tg7LVJp9fu4mMuVYsaV0QH0oecS/u4sjw4XVc57Xi12gm/pOoak1O9r5
Jb1Hyi9saDOzmHc3YZm0JY9Nru+RO09yMa0hJmmqN1sAPYskXzy5tDinyh0ab/MvcdZS0GKbLQe3
5jucwkXBjWDG18cBdd86OI3IFzP7tp1NUNqFHbQqovUEaxMB9OSOZMYafYLOJighgqbWRBUuJUxA
GMDAJ+QTGLa9ickqyh011ZcvhfqhY5SOHwdgCWax42xiUs15DTyXxrnKIwHt7HK/b9Ylm6icApe9
g+YzUcW451qXJKiwLMwGQWcTlw4Hk2Qh0N911GHeI7sJgISlDL9D9/VAVRSLVWiwCEdyDvGYKqSn
7ZL/lWD40gF/cpgHh/PVMBjM8zQvuGCOja0eqlL96lYrNOz0zXRZJH1CYR5DYW+BSwFfdizXITHr
9AsK/uVi1icRY+4Q0h3Dzi0OkWOPe6fuMrPwvJxZv2zd5UY3JUMiY7hq9yu3Ie1now/xktD7suG+
jtYxTan0welW7AoVz0+ziiLD1jfRSTF/W5RZw6iiycqrEvjJZsvkbbJ4SuE/0DVaho180P1VhVrB
rEc2odnrJFYdxUrHmqQjUui+LxMnWGZtbyITsSmpYZd5Da8ijCEdyP1EXqxZ45vApFwGFmAzEDrI
PnfzCkEtjgzHcHsTl9lQhRQtdTQ+3uX6XM9myx57E5MASaZxXqfsOGJnaqvqfp2PJt0B1P31l233
0bpQ+8kTo/uA62U0wf9bvYT0FRTXoWf1EMECdMZbjxI9syfexGLcjTLKMgqrSNy5qdU9zMtbs5Y3
cVhpz1YLaeTHLiuKt5k3fJDUXhuNTVG8mSWXuk9JGeMVNpX/ro/u2y4xGj64tHv9ChcQ/dTSMZH5
+j2ZkzIz+ui4E3/dLgXwVt8PhKHjOz+0QzLn6pktXXGnv257jMMU8gmf3dIm0zkpqa3yVJwaDSDP
RvaXw3WdVuUA2YO+bqhJXt2GTNnJMprCongTi14tPN104NIbOCbfBMSUuyxYrcHs2aNNQFZxiIUo
pnn0dBSaQU4fU0qSjb7waDNBtimF9OQlZ8eg7LtPa0Jx/skTU7CYRdC2siS1bVKd0pa1Q1U8lcB0
i0hfmT36JjihFGTVPBA/9YVUW2m5h4didrpOXczrz5H87FlAqeGd1mfh60e9tEbTTYQR49XKQRde
kPsuwenJCOnp2lHPvRQnsz7ZRGhJGTViZkZZqs1afRLpCqBBFBO0c7N/YBOmPTUP7NL4B9AirLdl
Nf0sOvSjZo1vJsupXVvPVTbjlvM+EAPsArO77ijahOiUVK7CU8LiO4v3mZeQbRlTVGL02GIToKJr
cmuBynSsVAMy+Z6So7NZy5vorCJ35CiTYauMhjfgGJ1TmJEfaNb4ZtoUenVcCDDiOMfjfAeiTN6R
mZqaLSPEJjpDG4UH+YHhKS/69NDPAM+16gLD1jfhCSuqYCoaw1M6t/U57sf1GnyVNuz2TYhSs0Cp
w5gzEiZq3nsihfEfIrUw6/dtjFoRRSRxj/UtHqarPl0pimabbzagi02AUl9vxb0kozma2vohDtL1
UOliNHz2TYTKIMl1kuC+zIDTU2czVGesBX/1uV++jX/fxFLX+HpolEx0MrCKEOBrU/wQ67K+Qbi9
knTeFSenRUZg9Aa26UBhmS1ja4vgJJLeuWX2tikCTxOzuAo3Qdto6k2UbvgVcSifOr/zrsuKAh2z
Z99ELbp4AU0WziuJvdNTYAFdrOAOvjFrfRO1OWs+EfgyPFHwgKBxHqPPtT9Nhv2+iVoo/NlSTlUI
mAaBMqhn7w0KjtFoa0tu6+uvR9Q1JQwjX09TXgTFdlkDXQsss4VMuIlaS1peZwt6pqY4Es5f2K33
9hhYhg+/Ddsh8S1A1YSt6zSnzoqg7kWpWZIaspZN1zg6ikL42idFQX8HzfuunSNltrMLN1FbwZSK
ceIxnuV1fuMNwXIFAttwwbHNEAqoAY1lyngW+Ev3Pmik+ztDqmcWTcEmVvM5zbsFES9GqglRJRVz
V9MF6WMUTcEmVrGmeqK5jJZ1pMfTovCH9uEams1S20yh2tNlnakkwF41UcQVVT7gebu8Nnv2Taz6
5OsVoGsZZwp4ncPsjWClasMPMtjEKtgaP5syi2cPuuUwoty6nUBEfzR79k2shiW++kLUfDPBDHUH
38V+pdDmZNb6JlSXtQuHaLIJJgqnH9GQpYfVA75i1vomVGvy/El0UnC8lXzbAQO8AdMamm2Zgk2o
oniRravm8GSPzU8E8/G1NyI/N3rybcpQWpPeba9RAFopCOG/ltM5s0AVmrW+iVRv6vK1DBdqWyXe
Ejy23rkA2250JUfu8+sBsvSL3qtqLzw5I0Vi+GTFjaU9OIFmD7+ZVmVmgUjyEf023QQrO4LUUoml
NgvVbZ1CAsy3cmQcnNyiRn8sdbiPqA8wG2b8TahCU2oROhGqPvLddwmJpgenjTCfm3XNJlYjMSEd
BaBw6rnavi1kvuztGg2pWeubWIWbMNZLSTR1uRtCV6Z+zooy/y+++MtY+Cfr1W36UFRQ5lsHbnhC
/TcAHe6G2zJY5uuS0k6zxeS2+mMRWb0mkN+gtbv6c+vY/VNcxzr/i97/L37BNpUo933qeiZ+QR83
8qFPKrnnEIuPvxPt8hf/xuVD+ZNeupQbvDx7w9MFnom65JOHZeU6zqz0M9O4+mH0hrelR3LOweNL
JziF0YTtwcnRK47A4cxa3wRuLYrctWaASusaFWfKYGrEm2FiNpN4mznWBVbtMO0FJ/iigk1gIs7k
BVRm58vbzKIqKDGbTnw6mW+FR39w8yPJ3K5ZZHmbuA0yGMGjvwagvEEBSKmpRS7RMZn1+yZuAzvK
wmFlB24NyOGaHIzaGrSr2WL72TL7Itkgu9SxAKoXJ+jX4Z5sxQjhUWR2EQbc5/X37oyJypFEXybZ
uv25tEN4q1Kp3xv1zDbDaASROTstq74Rps/RtVR81YPEMFuxXpBDL2MV7C0hfamHLsZZ46IrRP+r
TRvXLAMw2uYZLXCyVQA24jRo7QIkW4U4J7MPc9SsdzbxulAyLSWoLBiU6P4ie8jv1qqZ/2K8v6wG
/mQk2+YakUU75+Hlqxy8EqFQxQ3cPo6b+LH2cg9o5bDCZLF1ahYE7mVAffGZztxQFC5YgZPHdfBh
8Pv2oVFOYbbV32YhsWlbIwlm45RWaDfcAjq3AxDHbBm7zUQKFxXCwWCRDHFCfWBW73dkbvjvzF7z
ZpEc8MFof2E9NdgK2F+f4RjrR7P0wGibi8TtUV8uaRCeqDOnalH2zdChNoKsYnaPtk1Jcrh0r7CS
sCqp3fXjFCX+7z6ODM9wtilJpaR4f0YqdVLzsrybpe88+gPOeqOu3yYl1W7jAsKM6HrXGd/MoLj2
oq4asxnR2cQvZcpWZslBYC1QTXKdIPx5B3IVCajZ029mXIvqrtZ26/gU9BPkRwrgTpZmvWPW+iZg
Cyg2kd828QnxkPdQV7V9F2OW+WzW+mbG9csgkqhQ4lM0UFBnwQv6QA2+Mjubu3DoXg420C76yJm8
+CT8rrhuke7t0naZzQabbXqShO86RVYYn5IV860NifhHBiPzl1nPbGZcTc1BPE8u/R5a+iMJYSg0
ML7Vb42a36YohSJD9i50fLJKtxsPwVphzY2TWJsdoG2TlAJbDksWQSjVXMncg6+L0dr0ntknv81U
CrxJja5EBAJLeTl3tkpA6uN6MuubTcBC+I0bn7rhk1eOMFyB+EF7rmLDnt+Ea46bsqJaObkcR1e3
asy8G5JTRrNwtTfhWleUrKXwhE5Zy9oYToIHWHcCImLWNZt4zbMEJS5CplMHYOVoeVbxrZb1+N2s
dfd1vIJo0+nkSuuEAwaXNAA6CC7cP5q1vplgBdTphAML65TFtfMh9Brsiyobfpq1vonXtS09m8Wx
dUJ8tBynyEnOarQco9cqtglMtQQrMIBBPaUXsa7VXwhAAPh/mDw7hR+v+10vTblcLtng6VfufeZY
3Xu26NXerPXNOdRqZxi0J22d5m5ePuM0QVgt7NXooEjEm2D1Aee55dQmJ7mu7km1xUOe1I3RORGK
s9cdk8AE7AaMLScRWCgNIOWD0soyo1FMbFOakjmUrQW3+uTPQXsk5784Yz8wSz4S28QmQO1TGqyB
dRolepfrrmq7d3D0WrMxGJDf675J65Gb0tSzTo4oPRI+lGqdvTvltlFAwYR93X4BPdbpfJ6/tsfw
wBFy8snz89wwoDbhWgaTXIaMoWbSfXebaV1c+ykKdKNPfpvexDztCg3x7pTpCfQo9XIfS5zUf7Uj
vHzb/75nYxv/umvalp2abpR1ilBkAIWcFhsGdjCdyi4D/QS4VfwdYvTfxNP8owb/3yi6pLBFVe0v
1kmDH8fU6LkUGDWD2dAQbYI3b0K7ytOVIdlbvBsbJvauZ49utPwT23ynnFyq2KrT9DyoQPk3theE
HxoORvqT2VvezLUZZKxxiezuPE5OcoJVpK6KdjAcHaLNVDtart+AI8Q4UF4cZnouAeEgo/1t9vCb
8PWnIMsx7w1nES/9YcwC8PZZWZgNbdE2eDNthblbW2dUWOMhayp17orArLJLbDOfkiy2EssLkjMA
9Tljn2+Fv/wZb6FR12xzn2yKDrKhHNOr0rVseWgl1+I46RfDr15swnceuqZJIjAZogXHP7vzdIc+
OzX7KsV2uvVikfvANa+GafStQ1ulgNTCrDYrjQaQ83rwKSfp1SWI4ytVBj16Bd6qhFdi9uFccOMv
t2wdrDA4TGlw1RZQP8gfaJ9Kb1RGx8cQSF+33pST4rtcEJh17SetAvmrwgH6xeyz2QRsD0pR1Xnd
Xs+eX30NnKL92Y7yr5I3w+d7uz8Z9bdZUIjPgE27U3sNdt9LbwNOixLnLEbPC+SdhhdpxRT4DIV9
i6tZYNmBkBudAf7r5JeCtna5oJNFj53FHpp2KnaZtVrjRWooZ7m3Su2JkwitrPjeIfOodyDfF+3t
LA2D6yZrprKtwUgmsX0qchSa363Fa6kLW/1QOV/E5a8sLCDzbn0bLrqvbiTI5PpeZKKQN0EatXCK
5QTOc9c2w9K/s7tuwgla6hHbEpTdIEm/W65y0gTtitsUPy1ljWpFFjMt6YdEZ6qb8XxZGR9do/vk
sUFXttzV47KGIMedGfAzHtwyedvOQCruG+5tV+tQkDNaIEubSgez0YKESxx0q4P+Y9X3VXam5kC2
13E0RQEyi7mem8NsV1XN74cs3l2vvR9TNGCjsf3stpUnH6LGibt8r3pgu3dNPLvY25Vaouhn7bdO
9yCyoLM/12M1wxCenTq/IBxB2Yh+L90sRQ3ijVGpp4vWp+u6A3xnINgw6dFt7FSE9rPFNb8kWIXI
WXbhlMYuS0W88yKZ22OKqK95KLTEx9zDsqaFKLAsN8BX4caBPoL89YLHYoDY+QC9dq6uYvYmLT8o
8Rt9GkFLVrdrFOXVEy65FskmE3yznrNAB8P9MCGrAHAJH2t+t8aBO1Z7jI9h2qEKXNP2KrOdwPpS
e6MewKyTVSgy0JK1RPVrBwtw3x3EcTVMB/IZvV7tKckDxQpbrpo5VrMdaLu7ZJFI1DCZWFWKHGod
LNiNq4wwre0dD9XOt9kblPow5W6UfeiSoJt7yADwbvK9H7oLsATLS73sOpxAhH7NB7cqfo+2sNbi
RCL5CrNtDi3+2j7M5mK5KhZ+lXPWdTJgISmgI4BQdqTg3z3KmDQ5YkI1U/TbHtLMK5Ds4Q0rd4ix
JQKWdZyAKPfZ6q0/HNgq1k/fFoBvqaIY4bwXbVwfvVZ1i7yVurwEGIbWrDtST45k6JAhc46XWz9v
PKc/FeByR3m04mwEnh5M3jNrGUEvTjTOG6a3UZ1qdAMjZs8Q22H6JVz6RhyLYYy6nd0jwD30KInH
H85AH/3sisFtUfLK2tE30pa1uKOIfXDfRrBcqdVm31g91WGY3yintN/ELl7nn42am3IP4mv9gTAU
W6evBdgfJ13f+6Wj0p9pGOKmStE1i3WXegvGxPuluiD11FhqX037xU/iMv08ZXxU5b2/ZrGb30Cz
gTm+V2XcZ59QX7GEOfbFIvLs4Caham6qIoVSeyAVMi0wM1c6VJ9Cyx7WX4vVz+2HcIgt5AdICtz1
ovP0MeFmTsJ0jCQ1tB3ELEqUiIMYPayl2zU214wYJLnH790rYc8QrqDWks2S7GqoQ91visNanKop
RJaxJYUcMAvga19H7rwTU1F0X3I5kr1wWljMVfEeghAQ+d0g4ynFFoNHDYK1rUFcfQYBqeO3vStV
+MVDx5q6u3iue59nU7Pyf1dA5punPBui7vOCaB0Wvr/47fSQ2IW7fFPpXFSg2rTd5ucqCeYeAlXX
QooCb5/VOeawNBSkCZS690r3rpwdewbf7kucXohwE488gsq1Bui8E/D6o/DL0P89WWzCqusBi3pT
nUTJQf8J8P/Q4zxDpN1cVGPzekI65ot36K19+zuvdVKwyZcoyOsdU4OK30xydAXZVg05KfwdIRf1
vfCaHlquKBbbgYmcysXFqdu1o9VBFGrD9DHMPNjh7his9jWQ3ZH5QoRzhCGjU8lPjdwheyoFmqrH
JukC90zfpP4PNF61Q4VhFETpByb6qSh3VVTW6Yy0oJbqOur8tVvIZ48UMHzuh7gDhyk7S1dhlYLw
DmPXacYru3cH9XmolC8tZN15VqpjNS4dwPZWLfb8NHWMM/dDkVUXMI+dO1AZySc7pNUKsxHRWeM8
iczHrCsrnbuY+ZBTVJ+sZArX5om1fVGhE8d3XLS3WrSrOCrUHsstN31WgD7AlcN0Jl3b8fUu4Wys
whRlN7r+HlSLnwc7GWeKw8ms6/22wEEIEaiEzpBmj4WYeobsBLPNN+BjoNQP61yMjtpRe9O34U6i
B14+DZGIh8e6LItGYsAqsjI6S2fuI/vopI6V37qNtAf9CKmzBD8ZD9pN13tvXXlXu85BaEICAYIp
jJSNa9VFfZAhLxfIZXvZXGNr96z2qR2jgbCjMlO73XFVHPLJ3Yj9TUaPVafSL2hpMV7uln50l18O
v31N0Na6xfzTVyomKW0ZHKl2lbXIEVlApLw9ZPNEgenVo4re2pND6moaD/kc4+bVbOl/58k66+7U
cnMUfxAR2G6oxX4eWyfbDacpPPdhO6PQkzJz9XfdrW1/i0cEWVbRiVW9lxVc73vfBkIL+rgr88Bj
bbEyCJS7lnhcsw8LrooBAs4wCqeHceqNebPXKLuXj4zqhfV1ElqgL4R6T55CWsRe9quIK6SqfTR5
TXr2Gy8DdI7NoovvAruL0nA/TQ0S2X2OgDm/0nJB8nSIZ0e2866zGJ3eKkvMDMk+BgD5xgtVOF0n
8YIMb7VLlFcwS/JgxT42jqkcwPfn+MUsJ/XI8mBJOql9maUNZUXCcb3qXSwbpvId3plg/Gotak5/
tQU25ZZ04FpNejdzG198icsWUszOAkvvfXLmuPDwz/QNG5gdGPIV08ySwZBCpIn6vCTeNAtCcPWV
r4vbIJz78C2Xs178LseQVY28CdfpOIQNu1xy/BWFtBeuyG5vIj8Jio/VOgXyh3Dz1tU7X3qL0yG3
6p3wR47Zdl5Qa0CS/5TqNMEXlkYWa5/d0gZJd416G2LrzvfIKv84VF2OByOf7cyiA0Pc54hmdS7S
c5CzjkXOBbazYBycAzTYcwwDZmIF1bMt3uV11SbXWTYN9GCpF+eONYcfffQqxsZTi4gYjJhcQcR9
1o1XlqelcxUIaX+oveRLvcbN8MSjBAxyyVTVwy0+9sF9EwJ6x85GZh6E61pOGHDicgS3X8DeQzSe
gOe/dpaqck+rz/thwT038YdRZEtPyeOQ6i/JKnBDwNm2PNQY+Nwa/95aiYknWxckn2EhiFfc6nmK
owwFdAGTl5+vm7QImDVmWUuWJH6ONc+Lh1T8GkroaFDF7SDmz9cFF6xXQc0s9WnViRA3SxE1wefU
YTz5sTZ02FPZj8H8mGHMnB8WEluyG1KhBOV2bJ9VdDPKoR9/O+0q56MNuTSYoH87WXOVzF4xfS5b
sBvvPJISs7ezsjwI5A2FyvpjmQ9ld8V9bKacHSBj0Xzsbe5Mf6515Ejn6PXzEqqdyyWhel/G+DmS
3ZyqNrjWHSIccVWnRUXhaZ5ZIM+dpJ2CX85UFgHza5nWHxWDCP3DiVwe0AeLlfAWiOeuu13Wulq/
2STvPWm2WsGdmKye8uZxst8szUTRiZf3efwhz/NirvfskPrg3irjsvziQpcqHksOIVwsO8Tht3To
iMl9iZkWF+PixB41lI7/a04aK37SEAIWNk/KsoMraQPqueYSOhrfN5U7Zt913Ef8fIb6Uj8KJaua
aKv0KO9TSxfTzk0zJT97aNV5020o7OuiRaN719vZ4p3nKS/L90HQZnW5myHq11ewz9G5W6zpPk5k
Y7WPUzLP5XkoRguv4WzLyHqftV3q/kJJr6YzMx82SEkCnbNjWhR8lehvh4M9zgX+QdQj8UfZygql
bB8F7cHJp6j9sEif80h6eSUIhlWMFBWAjtczRjw1cvQ8lYksjjOW2/IwRzPWaCsdFvemn1Mfve2q
qopShCWuUNqt5Zru6pXR5/0S6yXYN7KfGmabFHflGhbDdGvbKgvfwvGr53KfSFGN6TFyosl/yzFc
MJyKZS4ZCZUPye3kryKwz+1QR+Jot8OcDuhOkUUdATVk8o7Fp5hvEEo44bEepjQ9FR4RelOvMkyO
ATB/Nrsid7q7ZMbbCYx0avLyNsfgWpEL4qhyvLb1OEUHl/1u9TCTfDVcT9nKHWuYVU2d7iaeMLwS
Eo3PwxLgxb6rba5EDkFoFS0PS/mXQBIcrfZt0odl8yMN62j4PAmncx6dilU0GzhKlMLHtB3K/tgP
Yz/fhcoN22s/6UbGfGea7evc753ljgpSCBS7sBj9+GvZICk7RTjGJVIQouINLhWnO/cem5rHcB78
lqVVVIhs5sTIjev7qpTu+jCHdLSs9pO12O5FS41bEWNFmOQy3yeWFjHUTTe0vJ3ZIcfmYC+oOwda
tp9eL8yI0FvqpiMLhnvjr2btb87lOzchruY+u64WG5enFdoPpWzMCgBgO78+/3HrEYNB6a7XaMNw
Bg9O915jGHoyevZtkZQI1r6TaJquO1wbN25WFZ8uK+a/uOh6zsj6k/OfcHOwlyqnT7XOy+uqwade
HP1whdfoYJy4DshFonQNmGN6GEPX4rPXNXmMNkztX3lcstcqmjR4yPmQRg5MWXqty95v417vLL/X
+LTyiPLDgz/hOM2wFvtpcna7Bo9FUbau2FUVOa73VizkcJPOuZPxWQ/cidmrxl/5/+6/ywnin/3A
zckiydJ6xO6urmPB9uE09/G44GBz1O/GHp0SfXHd/dUFzeXE78/+rc0549KVnjWjc7+e4d5ZqK5x
GwUHL3fsBi/0yjHMLkhWH2s7h2S4JzI/5vyMFDnHCjgSW229Y8ZQw9EJRqs/LVUy9BifPTe4Q15m
ldi1qZjD8DSW+K84EOgrOTzkboUEaYeu5yKjS9JhaPtHEgbV9AAiAFEPS6Oou7nklzUWThJUS+4x
L6wJyUaF4kgc3D7T0O0V4457LsPUXc5z2jvqfd0M3G0g+5rrbMGCmgDkYjfL/l2fOy9wOIjBrjyg
rEt01xxcBXXoWKfWMsw3frTE80MdhSk8sFINKFgOz6/0/4dDE1L/OPW//uP+Wzv8x2mSP7+xKJf/
+/JP/VPP+X9e/ye2zr8/yeHb+O3Vfxz5wkf9NP3q9dtfw1SN/2C4X/7kf/d//l1g8V63v/7zf/1o
2ApfWkt5rFc4esGJ73+NsH+2af7bn/+DX+8EmCvCkBzdMHYjAcj+H/h6+29OGMUhXosoYlj3OCD7
pwzDhWzvCEwOPul7XiB87nAGziszzBzO3+Ddh3bs4teAbM+V/j9++Js/Pv8/DKf/EqC+dFMgX30V
JsJDSRHaCCrs2PY5PdwidvK+03naNRDBKne+rZ+VQv2zXkh1ffDT9SL0u8NEsdmV9ewhIr0QJ5FX
N4l19hzPWfdU15K1kFjxXN0kIRban1mk8+6NijzrgY0tAoikaOV68FWXfKraKMIfGC7yRwDj4vvA
+vY+HqUTcShatdk+HDrvZrL7Jv2uXKdFBIQ87Ibi8ubs2mTXVDKZxa1+di8lTm0jYoprhpjgGD87
mjQ78v5eM0EPV6gkxg+97EMkXH3ScyRScOdzxFBTsopMZbb+1muL9zacWW65bMbbqwhVY3GkaITq
8iUsLp6oArM80igRIZDqOD61f8k/zFLTH54pNhIX6xSkdxRUNXRg7zgWyZJ8jZ41VdWzsipsJs/Z
J/NU4LKqEY6Eu3XuPSZ/zkh/svecPnWlRqXTaSCEOx1J+zTNMxtSFUbzWy1SVe7tTqPlsyeVvSkn
AOcHb7Lau6bx8/6wIHnqd+2zVmu07andJ83gHHryKC5GopoD1NS/RdaWcOSiq8+kkntix5q4eMDj
Hdl7T4f1j4YjN7UfF5m9iweWJlSkxMjlenfmNDkovtZeyoGHetZ8Oc/KL7vt++sEMVW9L2M3W/YZ
tE25c9hNPZRVNrSHPPY854C09Yuj1Djs52h9HFwy8bkjWM5543qnPnPDt3nrtz98lzREZJgqR1vp
yM94D7OrlfiS4GPF+nGt6uAnnOqYZNdMhQ2MHtvCje6nzrR3CgQEkZO572qPBZnCNdKsyRWCNPoq
VAkCNC4k0uZ9NY+4CwPhiulrimGyvKvBTUV30h8jqNdTEGovOa9pOHjf1B/iNduJh/UB/WupT/2z
mK1/lrRZ7kXYRlyUzcmGWP4e5ltx63fYv4IyvJub5X6Nx99TA7M7btlu6YRz+KzKsZRUei8ttsx9
HkwHu4vH4xJNdxUW2V2fVfJ7EfTvodByRp6m9mFqbSAzi4h+qL7tDt7CCUfcFc3OIYf2qlRrhOts
Oadu2+8yeCNXGG8RpWfWRyiOH0s/8c54qwa4x8/nBG11trvpbmnjg6Py8jTym6901Z7dQXxMbO+I
VfSKcyqL4zC0m6XmaM9iVoWoZv8cFvl51eF3rIq3XPcf1yX8v8ydx5LcyNqerwh/AAm/hSnXrtqz
uUGwDeF9Akjg6vXU6Jc05BwdxlkoQptZzAxZVTCZ+b023VmL5X1t4NBatYECJmc2VPHYDLobWstG
T2db8u4ndZx0QkSArvT9AeEBs7qfgHhj4KyJQQXikkYosqPS7vq9Nxl3YIZFmCXaGLZqBBOXS/4+
c7+vVOLvnTpFudrz0Cy2eG3a9FW26cmnOJf+gsflohVf8uq7b1Pp2eMKjWZtoiO4SN8Y0+6F8I5b
MZuHwiiGkArF0+bCXslOu0uz5FAk1WuWkppWp1sT0Si0hKPQk2eOLM7D2HXPdre80bZ4t9CBWo7y
SsddfLDb6UYlbf3Mqt6H3iTbn05haDumzTQUuc1ioVy1npaO/NJlm8BA5jbOUoXnNu2B26ppDofK
wjOx0WwV5I1Ni62+AYM5yPgTNQt6jKt85zktzZxwhwdwhu8MydTp2M6nVwzlTb/p1W3jD+e0mZfI
mE2Nodzxr8dh5oq4ogqghbxbnSSDkFn9YRiN12qBBGxNPfAzq7yXvjwUhZCB2drHkcrzQiVvmWO9
N35fhV3h61FlqVepKKGsFdrEdNPt2DFHklPpYOxLyfzm0OBHHU9Ht7IZTUM/nBjPLK6CeWPm/nCV
EqV3mlythJcTXeyU85VXjo/uNJ47rWAJ6SAZJnf7sE3voTbs/uTM1bBf3OVbVaX149CaoOeL6iMa
MPsol0IcjEQehDGrW2+oTJru8xR8RY9ys7+WyoqlqNt4JOvnDW/vfrDSd/A26wlo8Q6sKGrl1LaB
4DEtesM/1Fnu0eM3dwd7GZ5HNX3WTntTlvkVBETBcj291K35NnqaF7LYaLdKrm7AIwe/BgRb0cYX
5EI9S12pnW4ZJ32hH+Wy0C/V3p0ohTLGNcQv6lJouDqYLZM9Xrd9ORntAcZnJ9t5Di1a6FvbJx+D
cEDZa+d5mj9bvT7RwHhrGv1x3HTtiID+nvWtvnU3frP0ZE6DDGZCIIlPEM1n5Ls/xbieHEKUVrog
ItW21zPFu3sQoGq3Ndp9dUEyXX/gXVfase6tU8ds8Z7NS0yBnQrrS12tISDOrKpyw2zrP9p2PYOQ
tyE+lg83tdbIy/LmyhpyLfAW+jnlKHalnj5sk08j3+hQpOR/amq7k7Ky7tvCPjmLe7MZXrENgZd4
dXNgay9pLkxExXLX6BByP3Wpl0+y5WEM+pSSXQvdNKBb4GPQ3pktpX9B6+pa+6EMJS22FNccQ+i4
zXixsnrFZuNKQwaZIXimdmMre/XhmsM25kElhTE08WbU3QYQ4JpTF6Hkzy/72OJVnvvk4UdermWN
3lz4Rq3ZYQN7mDv3wqtbv9/pGjtO+xMcwG3rI113hdjiqfIzRw+TsYAizbN0KaiMNq2RkxPwtbjK
oeS275beQ7bGydAoz9jTP+lXdCY22gKTSuOrUA0uQam0fZaOtPoN1iyeuXkEld6uAI8nfc38s1p7
dT+Ouf7e67xHUcdeIULOD3amHgfXLlv74GqZQ61DPZu7fmBosF9LEC6H/r1SGVnQWDxD95XgPdTI
hDYXXR4txksgF3ZeW4udraiLjoZAq0vrb8kKwRR5bftM7AHg3l2uD1R3HSev1N9UA3WGQKiQ2NnZ
+GzRbLKNVso6e3VdFIuH5iDJ+8x6EIaTRHRWoqIrSy3ti31XlRfk1qRgcC/8Yisz6qWNimKexBzW
m1rQRShIXKpALaKq7lyPy2tujW0GSda5Ruy1ZkOzcklsezh6lcu6AByVVbdZQibcmd7wgUX2UrJ5
v9br6oZ03NR7xZBKI6JP881bYwzfJRtB/mykY+s+KqOQBDYLHBPvucWDGnOEOg/aVLCfbLScD7tk
kOlNRo1lG9X+MC8u2862XJDAIuuyZt6Ps+w3loIqlbBAA61wX/Oir/l5KT0lv8m2xmWdzLq68Eoc
y0KluOgW2sgyojNNbU9ealvObh61pbjbSIJcvTgno97dSTI9L8WzSbanj50oy8KFHn8lZX58SGo7
dYN0dIyB3NKuEmDyfm/dZrPKgAegx5Z9oyq9C6RfyPFkVppzSPyqd/cZBKfO622RY8mRuY61GgYp
2gwfFHuGJw6XjBNNxJt+6YA2fU2WgeYIH3S+b0bZ18TEt0a23g0rTt0d0oeyOhqM0NZLtkhqlJsF
vD/q6m30YwQHbctFm70SanoDcmvpt+/XTUqq3Jzhm+FBBAlF9vzoldWplmLcTfYq94PqtleEsd3b
VBWTb7BhVYOfx2qEmlzKIoErAe+MOlVPkUmgztEvRjtkOtCule+2R7omLHjZaTlsFjiFNrr9Q1ux
2tmrNtnBOFJFzeU+OVSWXqPqh5KmRe6keyxb/Eot9iFAI3dw0Ai0yVgenD5hH4NWufKqqQ7dpBrB
sJ32CZ2CDEfdq0IaaKAO5q76IeEMT0WmFS9Q6vq1NqXDz2alyDhwOeN/VSSU/By6TZWB7grt3aMz
pAoEb/mtcohvN2o0Il1eblGPoVDfGa03ce7JxS5z62JXmqP+vto5AomaZeQAT80A0stbP0Fyw77y
3nmOFzBjJ6GGGfzcG075zsxKvvWgyaBvy+KgVJuRnc9eeRxoVNrZ2foOdbhQlF2vB3vwizykTJmy
4kkVcQ7Qeq+lpXNMPUvfrf3shej/v7HtVKFFPN03a53T2C+1JazBR146bPSRV8krfxplZFa00Mqy
YzxxJ8fY+RPrTdDgvH/1x2SIBlikiBheGNfVsQ7Qwl9Q8+lutLP2fln6c93M9XWa89hvi0kFKhXc
HFqrgrReF26mqn0BUNJbzyqfnpPFyo6Fbmmxd7Gup24TtensxGmnGycjpX26IBP+ox4ug6xbtzd1
Y9BgPhlFRIBd9dgD0wQktqlgsebulV/CEXX1p3nf1vPKJFk4RzcxttulHrvjlAwuP3xWe1OsKuKX
yP/O+vh/gcl0X82jHL6+JKDMr9DL/5dIzEVJ/38HYvZfQ/2jWf8OxVz+wP9GYnRAFvAWukdth2bj
/4XE2P8F/sGaRCuozvHLvlhrmna4oC2XqkDHMAFaTHQH1AkD3/w3EGO5/yVcG9005LJt8Of/oxbB
C8T7f9BKsB+Ybw/Dqk+nn42Mi6/wd3Xk5iZ1Z8oNZH/llEKQrdMsnN8s1t8ot5Q93Di+rT4M1Yx/
QJ0vmtTfPpmrIjAr2vZF+/ObXBiVZFkgW8jDkQ4SuP9M5wThyMSNU7Nbp8hfHF+yp8vya6ynuv0D
JGxccP9fP58+VqAnGlmZ4fXfDegSvnvsnKINsbkzy3CIs8zQc0ZOu6OCel2N6ssSayMirdw4RMnO
aPdy1K0/OEF+xaYvd4DSVNplfYv+UtP53QPcLd2yzdpYhCWBKvOTl6we43tSaDd417kOc2v/yfP6
G/Z2+UhXGJ4jLtAbT+TvcmG9xcy8akVYFJt9pZtl9s3CAHeaMqX9KTPjnw8YnyVsWu0t/S9I8dcH
jEolQqN0CqnlVi2MkaOy4RvkTDSKJBCSHTTXO6YGtoq/vYLn/3kn/w4x/qsfaTkouHQbsBNw5bcP
bhx3FZ1RhloDtXbrKLpgT6bSqovuiJn933/av/iZvMe8P4Zr8XG/R2R1kzTpHTdBosjwuOIIRJ0Z
aivqzYvPejD8IxIz+z9Sk//15Pi4ZGit94BqKQP99ReqTZ+cygT9gsLX322j5eYVrBd/+Jh/vqiW
jtdUABjznmCL+fVj5jWvJ1UOVVhWlX011uNnYU1y2lFbGZizUeINZngqqqVp/rBE/PMWIntk7cSG
zdd23N+owcYchSc6hfzPZnlAjwHFRhbn9rk1Wf0nV9Nf3t1fFwRuHB9j2zRHc6L77XK6mlE2vRBt
OBdW8eLOtZOGtaFPewOqe4xV56DLkxXn0aCYTG0NFikZMlZXaXHfNoi36qxBn/TvH6x/XgNXBwrS
hcFb6yEX+PXql56eotukWn3KenO9wlQHcid9Ou/zPPP/sBb9qw8DO6ejmh3BtX7/sG3VrUwx4YZ+
t9hXstfzvY0oFvrOWrq3f//DLl/818t92dzoDmN24an6PbLOYbUreJAu5+7J35vFwtNbd2ga/uAE
+ufj69K1bVIIbnBX9d9D1GRiqDZv0jYkKmy+oVyi2m/LYkfVRpNu4Nh++qFrqn6qE23+U0fGP9d2
yBQ+knmOhdb6iwT5WzYFgphUKuaUMEP6/o5SfVsDsTk5VZiiEOXNxCz9n+XrXlYF1xWWJTAuYlD6
x0vTGyjKmsSpabPa1FnbqgrkevGif3/3/rHeYfRFKMiuxdpAM/rlv//tl01usRUbv5hx0tDOnlUk
Nwmq81OZTwlKXq97NHh5/2D9/qtb5JdnhgXIhe0wLy8qn/obn9sO2qyZs5royPYz/ypBOXFgWOqC
csw27wD4u6b7ufQqsnbaiQeKHuD0M0f6dBj1efM5bWMtPJRTAX307y/IX+/GL9+NG32h20zPFNY/
zzNmW/pyRbUUogJp9+RlFPO+cC5wgiGQ47mNW1xd2I1zUqc+6PPWUPw5p7zGW/mVu34/h4jdYcQ8
c/pTVOxf289vX444Z52wm8sa5/zeyoiGmmQmkwpxaRTe64Ar4TtyVXQvzlrl91tBs9ANcxoPJudE
joHGNigRg6G7QcMB8dVGkXQQkzu7kZ/O4uS6ybLE1jC5aTRWg1qjbutYkktyvhQC7Wnug8lfsGFw
Gx2mDbrKPtuBhymcRYl4eMWgvuwWcIIu7DSLA6DVrcSD6anSb0hF8b7m2mguZL1TFDvV9tWy60C8
kkCswndjoTOHpww7+S69vFsD8Dda24y+gMCf5IMajPysm0mzE3VOHxANBdWHa0B7YCutmYFVnaWh
xTVJcCbM6tyWmzYFaKm8KwqielCGbub0JdGglW+FU6jbnATyPyUE/744sapzjvcxXELiGPzz19dI
VaXKMIhglrmt5h1N8WYVW1HrTH/YRS67xa/rrWWZ/P3C5bjvmwb15b9tJIWaBomI3guElTvZD02Q
gIxKbcV6KfQcgfo2jPguyAmLN73oZFRI85zQvRwkejKPAcoj89oh8eXWadKuiVLHz87buO2qMruG
EdICS4BmBAvER8ieljwQYrFBFvHiZTHubxliKaj2YqkFxpFkG3aLzL9vYib98BLfFo5L7sRtt9Ad
qjr9xzKuh1b1xTd9KNMLOlsujzmK7TTgqOUF0Nv6GBJKMAcjLQtF5PT9/WVJzIkSQMqYJG537jfh
zdfgWNQIea0z7AupJwp8OmPtT6fEPLEeMNI3Fqo/RI/NFlZ5uej0mXnu/dKh9oNJDEWpEdJDFKc+
RImv9d1eKztnn2Wr2lmuPUCETcb2aqb5ESbR3H5w042QKENboDhT1bjXTNOyEMgty7DTqnp+0mHh
g2SbxnDs0IBNci3ujblDEyv5FiuVgQ5o2CXU5aRT1BoVdjXeJ/raPfSWWz4KhF5f6FbHGsakH90L
Jjka4OCF2idTejf5XQ/DUHmXys5x9H9S6TW0vGqa/S2ZG7WGrbGhqs9N5Yb4rs0pGKjZOOt50t8b
9lwdHZ6T6wanzEmT5s4hemc34Km94uLrtw1CyLCztGKfe9NohhqilSFOm95CQm/YX1myfteKbGWU
nBb/28AT9UCQaRe009QjPc4XwJDFMN+k3huHxSdWDB3si90s4jzoBpzTJj6NIm3iIr/Q9viu0Ju0
67zu/KGCF0Y8KG7wkRVXdW3bD51vLEOwTamDzrjAaMOHDT/V6rZQI2Rliz1SZKO8rZLuw82cR8qM
of0Hsax7nEabGVhbtVWBZxov3VI26T5Jhdh1Raffk/mEnBsjUqSl0NJpvn0MmF1CHDxpOM75FhDU
MD0A2cq4Qp26R7S/lRGzVIvYu/BChwdRRqxaAH/lxBUsNJLmRk2TJ0QSso4v7fVJmOeD+2SkxVMm
CGnH6zagqxx0M4vqJr/A0Z1dxBvg7+uo5MaVLO2KFSO99EdrVhVippnO9abp+0otULaGtd2kk6NO
jNkw/kP+RmlXE7TF8Ej3ogxktQT9ZO5II30ZCvulYEoNuKp2MGik0KtExZCqHV4JYE04845CuLrc
Vf1k2PE2+2g0Cn/roWXQMUej2ag7bHgzrqssXQNVmnmY2ssW5xWumq1UQzzjxr6flaHdoTliwpMI
BURqhrOdPTe2bRxdP33setnfT2uff2azUx+btroGG37ykVRHTi14TO0fndp+lC5dGZhqyvk7p51P
32JzU9r8Pqje+lasm8vzbFlHtYkSMqJ+UH56p61tc6X3lvZaJNudrVyE8Wn+ZmyfQ5M/e6n/iQJZ
hZu3nlY9vWGRgpCa5tiV475HOxn5Tt+A7VpvaerPIe64O0MbETXYaDmb7ZlCGWgqXV2ljrpp0qRi
N22fU80w8RWXP6fVjjpPvPl2965n+bNvLzZy+NYJ66n3wjFVP1BNY6Msu/WD890DbqonvCU6+X7g
H8KAqrS7jvDJpu6DYkyvO56xKkMNPRgPfZJ6YcbGe40+m47uTgYC3XQ44IwCszTu0OVzh7YZnUSR
XnP8rBB1tcA8nSOipV2121paVMVBqaAB9Ew+QbdPysn0SGC/gL5prYCAg7Ank+i2MfwCEVqCOc/s
YB2ledCaUgsas3hKF2fPUWfjgGD3seI9mfJKD6oufRQm75DXtHe4LkLiq2pOwvkXxUTWkdOb7eFE
E1QBF4b9WXLwQCxYa+pTVrb8ZkujIeej6q6tlnJzq8GV1OV8daX5aITmu3I0tHDWhHqkgedSkNY8
6+t8hW4e4ax/GTLSfAqpv8U1sB05Tdxg96DkuV++xs3oEAP4FtLW+mo2xm9NmZzGoYIRVU2DpHGK
MZW2IciKH9q2gtzFlhd3szfeQvM809Hd1qFl6NyY2n3qN4yiOHme8d/sNDu9rzh/BaAUCk/lcl8W
HkrfdQ5ZY9EZ9baMOy37GMm6jGbBitg07hq4Q1qj0hjtyBdlelN03YfIhhOJDN7JlygsVdX89DTy
d/ns/CfjYQY1muixt7bZp0y25mqAqdp5+E0fcRZWz1uCCMmi3YPTjbahicZMLJHoR2Va7rZS33Nq
3uPfXKH7xRcJYBtPHZP/NK75TV433nHo1ofMsA7GMj/WTXctp+6BYKbim1L9Pei7HZIetoai8z7g
ddO4zSrziNxIAC6tdNXmCQh2P8RJRdZdJvPbjdX5YejnBx0FLYyq2jvOGlpoV8y+z3jeree2ZLjw
/DQAaj/T+HbqNRsuZL4XWc9CN823wkJl6HZP+H84cYKXoEmZf7YQf0HbrdcZig1qyJvrWcCpLCns
k6XpP7EGdis3RZhXuYmtzRbLVdmODoWdQoSiWq69Md33ddsEnDLcYzKqe7Ph6d8ZXMgAgXdo1fLN
TecxcpW111hwUNw3WXmrp0sdmLoTCL9pnonX/WCyyQJrGBctIHh/outDb3kWN2sKUne97eHG5eBv
sTn5byzgdtjl2/dkztGmGCmbuOmg1UQxe23kQr+xVNUFokIh723T/VLzUAJd1AH+uDXI8oRk/5km
7WGTGlkJaxI2SbGbIaZ6vdxnHrSmtfL/yPyhFD47uU1969DVPxb0uGG5NZ96DgEDGkCO2iQDz2qy
oLayISDi/K7hHI0/OXlymv4aHghQRjhtUPvdDyTFV3Pqq7syKaeDncLfFVCcEan9r3Pn5DcVKrWQ
cJ3btq2T2ABgqOryqFdPiZsekmWNVgzJVm9c5XqG07uIdWIN9knTTOGSaHrQU8sXycSM56r/zOfs
A+vTMb1c28zZnmx9aIJ1s9zjYg9lONZomHsk2rtBVEZUZp0X9CTLd1m+v9iayLcTZ0Rbga0/9raV
YOYZ946pvSRMbUuBqktYZ04aO1rncYqXXQSi8Smq+TTm7RWyh/2g40FCTOsHI7kyKQKt2fUQ2kNN
18ln0Vg7W9oxyFFs0ezbwucudn23jXYVbHX55g5QZ+by3Ho5Szc7LIrb2JotaycFpkvTq87gp9VO
Tah0RG0uYW9WDhhYnnDi5Hb4thG1TTHeQmxzYKdPoLno4GhkOfjogNDvmLiw5zVIl+Gx78d40LRu
54GnBfZ8OfBo7YsuPSdwlX5dafqDSN1bqwZucpR2hSGyiFH9yhMCrYpHyoJkrNIrzcobNCEbF0hq
8N1E1n3PQXtiCsmGy1ZgR/g3zhhucIU31wSSz7dz0364q62F7lIU163HiZzT9KtX92fXW5q7aXOy
g41hz9Tpn3XrLRiElh+IGtCec6aSp9Tz3x20hRh+kFj3D56jPdmJFsoRgFBhW81h4xlDTUY31/2u
E8wf5A4m9cXtDYy/203u4WcUbAIcsec3sO4fk/TcAF4M9U/jPZE6IC4ijV2LEXCvNlWcvNrEPOE9
ZpnmAmv09/A3926q2ltdkFWxtYgoFu00SBKDM2fKosp0H1R1EbKMSYIaujtrJf7lMVEV2KyL0n7a
rwVGFTJSbEgPu4pM273LkZaGY+v0O+iW+7Yv3sthcoJVy+7aruK8hZNYBd7Y/7SM6r4eDRZ/cKRA
d7qXkajGsF+7z9Zc7o3Ot46dt5rPmkG+n1ikHVZJuoaTMarTvKB8cW0ZaSKdd3ZaoBHo19oNvKz/
UdTTtai6m5wN7EQxahKZTD0R+1WuB2CB5Q3P3XZFG+sbAVBO2NQr6xzHkY0l9Nr1c+riasNBQZO1
H/Dx6iTRcYVult/1MrlrRgzj8zQFXV34+66V7Do0gceahbzUGLolMLxMhG2J2E8X2xBjxkki9GRG
4Bf1C5Z+4ocVyxkrS6D3brzWWnNd2RfrtimibWqe21r72myIZB1Z+g2VbeupdXuxq3Nus0LMHlfO
kt6YM6qZEpffIvYQQ9rbjB80dCpt79cub5C3JPum0s6F15Aiub6ks3xp/Rw97JoeXXfYs5phi/Lz
YFQmLqLxvp0QtQncWKRZxD7CABzXjc3mxSGH+omHyXef2kJZIYaOc6/b39bGv/Mn8zDVunFEDiJD
zaOLupqWuEjHZ2vTno281696D17ZSx96o32oJwLNyy1/0+celQ7v3WZb13PVKjSgGKps/4QHI/b6
7kbpA2MJEwxb9S6TijWqdXfWhHpNqRgc41ht0mBjGQmfsFthhKSPr9disOe4n/1jXif3htWk4ewq
tL9LcvS7emfWywtxnR5eZyNWBkOtKj0mZeOn7NTl3SUcICOMIHYrt/ODyoBYC4ZE6Mys7Wx6zKii
bCM8e0TNa8swTHjlFh8Vjy0ffT2Bou91rawjTSGQDLSiSLoqMA19u7WRMpcPTj6wTa/Sr1BYl3N2
049aea/Stv85tjOLnzaMHBl7coZvRYWQOzRyaWmnRIH5hGlri0+QHPtFm2t10PRsuZUmhYp7A03k
S4dW/K5D05uEupEj7EUZK85Jh3M7Gow5cY6tiedb2qL00AOlXh/pI36MbjKe2jmbjOvJlu6T08ns
jGo1jaZ0vUOg8+R7670Bwv+ulLKi3qP7cOnCYn1HAXa3uIMZ5BclIqa5ir2eCs1qpxP896a4QDxh
oxn4CZ0oqZXN9zQ7TzjyuZ8jw0KR3aAueVKWQVoD31up6iFheMZJexapfw8Q3ITrQLZC7dt3iopc
FaxtcSOUViYhprrk3c6K8o7AiRgrSBkWLZoxbG/R2lvvPfqeuBbJcqwgiVnb28XiD212qGNAMUN7
YJehffu0mUUaN45q7/DrXSEPfMXRSeBBr09PgyveGq97IUkcEK5qgMK7zH0vEBgxc6C5hSDbrnJf
ctJ3s9estHvQR+yfB/oKkSSO9gtio+qx7tJvouaF5dlAhlfymyytRdNXSRM5e4G+KWkb6QEcYOxP
0z4zo2welqhOm4M7zkfN7B/yybyTJF5FmRLJFfT6OwqTdp/mq3rMOq2m301NzQ/msvS9bwbvXHVl
v1O5Vz2knQDZJS4hXyUSvGFZHgAoozX1TmjBt7OaRzy92KmIfyH31CgMJqkiK671JrUfecF/jIM6
55zm71DGopz2/LaMi0ZpzwzCIK4JxM4j5oHtyLY4BAMb61NXM+NhZi/OrjutJ3fzXze90U6e4Z5T
s3i1uA9XrdWg4HX97UVzah4EDm1jPI6e/ly1TPRTVtIDnsn62d8AEJy8th+NNOUnOEa2YZn2jkr2
fqRsZzl3m599eJ7rfNizPb9QUWKiULReekP3rjK80XdFqnEOt1VxU3lkx7A+dqirC4rAe6UCfxVX
3jCT5dHZNgrMMdYzAxJ/VB+FO95wW2DQluEHNHMVDXZ3j0Zz+dFloE+8Mbta+T1Ym5VdQY808dB3
NcJSOR09JFEHRGbdoe3s+dlUa0J8iu98E4YUcc8hOuQoZewscjiREogpLv26jEm9jHOgocDqV3Ew
G8cLZ7U6czjBsevr9ujMeRbiAihPmz7OO15AfOM2ijbX5iAz4MRc1uVnYTa71TOTuOKsiFKbRPk8
M82oatex2JM+4rSP6aDXWlQLZ7iR3QZiZZqz/mzZCfuC6PIuoP3pDZBkBVBxdJxyjm1ciZyYPVqU
wc+0FUeYnM6ryUmaZpjqOGOcjST+GZRog5p3Mw7Ww9rZbqQIkcRvISrt2K5OcTvUTnfKU0sjTi9b
213rmGm4Itx/dPXSvmmK6VqrRR1hkaneKplnb81YoA02RrTAiBj1HyIrh50PcPzl+boBSWCqOZjS
fPjh+0VmXRcUb8Xw6FUWFKi1P7DSwAzYgnbsNiFYIeDdSa1QiazggVxt38NrQKoL/vy1c0x889MM
gOS5krrkUVmae9/qedP4wWTxQB5wGoBUaKDWvN+LPYWpLPwfmz6vF4k4STCcuL20S05Glg/tcU5k
hmZWB9s9GdLIrS8pl5m3FxtYEjj4d4fvBX/n8s30B/YCoyTe6t0XBKxf65t08uNST2Ma69AKL2Mt
/2IlHFa7aeT1IrvB6/SQTQIucuXUj9t+0o19j/XaxqTvOi0jkJPmj3ptOe9pnTrnnoGf9LW/6ISh
L8fiyPF0tThQNONh0vPOu69mDnkny59dc5fIsVwOLU2+r61T8VA1pcO/ULMyCxmsCn0BQIirFSda
8tYBY8tkmhkGAGWp0zKsVX2Lj16dq3Uqhp056eYhm2fHDwc7S5ivwB3Bs4d61d/r/tJ2U+te+yVJ
erHu1tmxEJjbmGqgymw9jfp00dRuwO/eH4Dl6zlUiIe1GPKy9gN2LlwI5E/45cnME+nFBahqNGgi
YtzeG5t2T24YiKzXv9cUFdBNuveX7kEt5fKtLYCffeMD3ShA4Xg3lETrDKMDLtyx3PhGf5iBmO83
4NbIGzPjiruN0r97yebpy5P6FmP6397GKo8sDzRyHamVKzewOyYu8IYY7yISSbU40VoAuFyG+Gxn
tZ3LqPl9yJYhDXWCm/DPj8aOKT6pg9nEMpEOn7nvHWZt+W4gi71tHaoaS1/RlZn2d/wR6xHIvHyi
+MV+0Y2uOBCd9e5Ji60729xDz2k7ZoTK8FD0wj0RGYLzpHQ9bjEwZTwOCKnLoJx9v9pbNEk591jd
PTcqfCwJqRqcdT9as4f6uVsVr4jT1+b15OrNe2otaR+WZKJZp35cahOs4UK37oxFFCRCjrRL/g/2
zmRHciPd0u9SewrGyUguakPSp/CYh4yI3BAZOXA2ksaZT9+fq1T3Slm3pdauG2igoAKklDzcg07a
/59zvhM5VBH7scoG5oLGsxlPmBtH4qG0+Ryaxl+d67wr1mbXAdSjzVW3udrZcye9s8qNHse6slRN
bCfzMYhO0yLOXg296i4ZJ08eLdpavR1stIDhe3PLG3NKhTzPrbCbE7/efDuapMa3OFkGfm7Pg+kS
4lZBhcXNkc77phus8oET85I+D9Va2dcQgbkVyMngryt3IR9+dxNgumx7kDybSq61EyQ0wKmgz/aZ
67QQZpJLvV+jy4bkvLmt9lNpz7RRBoPbV0eRV9t89Gu3bDs4LZfbxOQXY/2ZDHuX3zu9XdQ3ZYes
EwuK1YmP2W1K/UQgIXDfBBKg9ZH/MnCBhNDT2Rwgtg227u5SRzNh0SqxXrlNzSPRKfs7ruFt2Gs6
3gzgXG06w1VQwc7GA5yHgZH1x9pgDCRC0yb3pWjhJS7BfNF8PnUXRFqYtH0Q6xn1MuXcebulKj+h
xf0IvO2VRypDFgfwc6ft9Y6b93DOHXlWk18RBAnkAbvCxfkxs8ux3eFAxcAGODVrot7QTmR2AWcj
+uNPGMGzUF/E93VB14pcOdrfRr+AxRxkyVuirN68rNWyt7rPs3nfzzh3mPK1Lo6soDlbTnpYr5Wm
jlrJnGvB7e3uXBFNIMJQyeC2XtblaOV+z9AVABfZXJXskqZci5hrmZN73av++SKr7EdCqm+LLgMu
c9tXX6FArDswRddpUpYfS2quD4YZWA9Tn8/5YfZLHUEnSE+bEE/4dvH8uIIyqqWWLHIqDxN21SfR
2gX93gDsfZVzi+iuFgaygzVW3yvSD3EZJN2TpS2mGhZyDu9k3Qh/NfpzwC/tKUM++Vzmao5FFUBF
Uw4IMM+tzFA0Bp/pmrecZlfWW5sWznGDrn6lgKDce0yq9x7XXURG9tVRm5VHKLXWR8UWAeHMG6wY
hWN9AZMSfMpKyF2l6b3Z8Bvi2az9HYVdyUOSjC1BNp/gik4Ed4amijxLtTe+1h7L+sG/K4MLS2tl
nR2KtSpRJ0G1nMiuVwdflsHHTCj5AL+kuTZnIuB2IoiDs6Fk+natUGaXu12XfTJFYp+9dvzQpVXt
sBWevDxZrtelkzFPDGzYgwciN21aFCZNJXte5klsdta6K7W67EgLe2r2qIn2rnK7JCe1aDsfo5Gl
I/ga1UH+KWuusHKW65cOiNocFolhMfYX+T2+bP8tc9bhba58HhO2eMBeTvTK3OTdCNmWFphUbVcC
5TiIVySz25mjyL43FAgot+sf1Jb194bGoG6SAUFKmb0jCwW2Vq62WRSZhUvCrmw2+z27dL4Pq9/t
7GZVt72TiqP28AGEPk7HLTLhgR3qQlQ7iVEn5cazZZ+zRPp7I2tEEg7o2kiwbct91R8xcrULe+KM
ABplBuctY2doBiRYfChyxN5bV7Ddn1NAKdr3Y7LK3pMtFOMA7s0DgiT4PpUlwMkqi5ndMyoRpbPa
YPuIDp7LpD+8le6Lopy+j4JMG7PSdmKmSSOaMIc8tmtDnFTdLIAfOIiSOXXPZs4uKyHndnCIqF44
W4nzAMxxfm/71griZOrWGysQ7qNKZ04exPR2QLv8WxY4flg2yXFytyPzGwkkMQK0EssjnhDjeZVq
eNCoYhxf82bP9Y89IhDFvqty+7U3gaCFInHtU+pyJYYY8r3HJMcB4DdFdSJwEhzhKCbHsfDY0OVB
XPiiueIrC98m295x07HVTtk9ikLqB8NJelImdDeSDCnKp9GezbfZtdJbt8whkdhWxh5HWnfWEoC4
vuxXzbouDqNr5rEAFBJhx8uigAM+s11vHct8sw9JVo73W0sII6ohoKFXBt/tOem/1SUxhkLNke7G
8Qv8f++2a5yuD9sRB6pHNaW1oOkhdtOohyQe+bOVcbApqqvV6/d+BeMTcXvvdMZxSdR0cmW6sS11
ryx8/JHtgdYMmvW9twrSB8b0UtflV3fAZtIYsIjW1gldJa4J0HWg8Db8gollcCbq6N/AGFQPe6O+
nG8Mo4rVqtqIvcpyXTKNQ7xZskdW4eq8iOpx4uQ8+XUu46ZnnDBG5Egi78FVswguVndlZE5rY80o
+uly+tem9IzPY+AXwT0xmAMewDU7rGranjZgEDE1ZP1u4iImw9hjpSJlmZJF9ETxUeMX27u+mcYI
gjvOXuYLtIwjq/biilq9z21v9jufz+a7Aco+yu05dyJpry+b38IwavMZy2Ddb/DdcsjHV8ZWB69J
ndQsLL0159+ALBQ7E2jZ2E8YDIiVb+COXGWcK4OxuoEP9bz07XBlwSU8A/zikZaNJdzROmMJv/R3
ME5ZKHmVjpCJM5Kbnoro2B5v/aplh87aeXV8IOZIi+HC2BUpYkuHLZhEVHR1+5wLA7sSN9UdqCWX
gCwGI2ezit1q1F7csnu5gQvELljUrARzsycs6QXnQWmegm7qPorEW6+3dexe3IQhtmZT+WZI47Su
xlWzjsKKp4KMI1vsSAz6cz669f04usFZFhQAW6ZrHjtt9C+J75hn3Qn/ukm77hvLY3HOjS49m6aa
QhCNI37lQtzBZDCSHfczVAdkMkSfVEXuUNTHFrpHGPiXM2NDUndZ7HK3VirYW2D1BnQLd7gfpTJu
/RzZImXwf26N1r8HWcqd3WQXBuGPvPa0Vs2jsNovvt2r677icbjv16mBKk3OOgfrRjx/HT6CAZW/
wlQdMtxxe66ts1wYvW5W1tyP6ZyhDG912pnRxKr3yphYNV6OjChAzbRLOsArYB2WAzsT88ojwBdm
Ce9AEWoLi5nN5r6s+v5KLguwGL2u/hVtL5D8OJN9BoWVLEe+1QH527JKo6IlwJN5fb+iZBrNEWQb
94C8GnYrdrVj7a3DDm8C37bc1fo10Rwx2X34gY4nuH59yOZOnBdtOFcpOxUrokPVe3FSS/yAJhEc
B82ZbFozR7y0ruwfZscxaOoarRutPDLbw/ZadH59szBiPdjE5q/qRDaPRr0C8CI9ZJ+k142aNbq1
QfVFHIttaFExodz1htV+tXMZDIF2s8ZvThUFDpeektRkf53qyYmBgupIykGMUeO26utqq2zcQeFN
XrJuKH/YZRKgqRg8Cy4A3mgYBJdNH0wFl3zeiAA4cl48wyx2L+QuFpFx3nQuZ2CzPw99Xx64oXFm
q9wNDxhz44zl1zP3/QBEJkRof8LDsLDPHpt7I2NaeK5n7n4S6G4NDsr27zoWegUGGlMTd8VTweGp
kOmVT5tOxEQu7aMFyjkUbZ0PIAMbJA9wdG4TZlNrrpHpjOl3MRQTuqiHTavNyivLVuaH3c/dFbVW
3B/cS9I6sbfrNkADTKtJkWM2kldr2z6yRfko8mjfpct9bM7z67L0llubPOvea425RRq8TMlO883x
59Mg2iTsguKm8cb3nIucbeKSAwVsAGE1uevvusUh0kajaw2ro+rVnYtjKt1hQuOux2mblDcEtdzK
2SyNdtFFqZU0BzOtO5oS1rrhPUmDTLXhO0CDva+s8fK97gjTuu68y0bV31TFpMnZl2AmeyIKWLLp
XTVxtxTaDeh40PXJYmiI7MX/Cg8EkwNmygOorOG1AOx4oniGVGE1dPrIOqrjC4QRgmHXCEnjpvd8
3viI8OOdy6UA+6jmZtpvBHH2JbzW0Nj4JRnZ0MYbKoZxDsRWP09EmEFV1LNv8g/VzeaY270ftDZb
edK+2xX3VTRaD/WYExRLL/RRBzEorLn4/N2SD8WpJ2vJF7WTYtdzk0ZArjvBxgyLCgNJepykbevY
FfO0AzmQUbTeGGOkZudxRmbckzNAH/IcTFiL+3myXXCiJqegqLRcMDBZP7xtKp+Ppt1WHBx8+KAK
ZNSbPboIqi0VS2/aNfAKelBHbgagkuAXF34ODn0JmhfzcjqKKTam/iGzWWn21coOFKTtdspZwP6l
6fI/LJe4dKQQZLWgtuAB55//ziTdNCOEWU209Fc7/ebrdYGzBF8tZDGPqcfhiMA96zJ1Dl5yWmd/
+IJY7yEEDz3QmCFgCj7OCeylEBY0Blfuhss9lGSf01ixAPHcBnu0QPIPmfG9HlbEmXJs6vlfuYC/
Fex7bmr+93NW7w8MpZv8qwYK9WP40z91+N7cfqm/9z//octP8188pv9LAEzS+p0L/AJ4+g3cdHkD
//zHzZdR58MXlX/5ffSPU8G/s3+G84tv20RnpEe6ziS0R4QFN9Hwz38YpkfEzxe0fgVYRDF2YaH/
Lf1neb/YphOAJWfnSmrqAmb7N4bJ+QU7M3/bsjzM9/zf38Ew/TGDwbhmcmdhbwZu2JYm5vA/XqCW
HIIGdOTn3Ce3Qtd2Eo7LIv7CGf/HUMlvL+LhcbYdIci4/ZQfcuoaTvKSfma6z44K9S7scwNXa8sI
8LtPH0Pgmjbq95Gv//HtgLaSJPsuccuf8kKUEwVVsAbvOI/KFn5CMD0OK6y/v8g+/OfLEMOxWUaT
SpL85n56mS1QSyE7983uJqZ6mLnjc7NSYfYXn9sfveGXz42XufC7iIa6rmf+/MvJfayvnf3G0xmy
tZvYr6lfQLIdLTMOMmPY41duj6XiVvfnH+P/9MLkvch8sfEn4PHTbavkAhyx6r/ZdYEHwKw5e1ER
20AK6UYwKTX3m4vssBp59xcBD1Kt7X/HFP71lpHdLnkZvjF8Xf54PTZ5Y1ja3N5AvA7Fy1I7TBcz
Fcecz0eaU46DrRwrlgsuwD1q7uDtGiaOvyrE+M8L1jJxZvP5c9Fa9s9l2fIyAW+t9YZ+5wAuSJ+7
1kijskRd+/MP+j9fKCBthoAtSWQQGfnpNzwbRrZ6mf2GWaJjz4JXcirpxQ0WTL1//kr2rxUwf/ho
Jbcf/rbrU7CClvFT0kBJw5hFl92yQ00rZI08G2JQ4XxP/Katn3I9Y7TQdDhCyFmn5Aov7ooDDBwp
NodVYpEuJNhUYgBztsSK4rsP2iPYfI5a2l/qeYD9kJqDxg6iOpXEEmpAs5v4jmzhRJCE3IHOfeyB
Iq3k2e6UwHWSTJcT/lZnQ8iwbn71Ld9ZdgWBgSB0ksK2UP/LlC2Mk1LfB7XeMw6sj+3LvGpuNz4W
pOt823DhswP2c84TI9NL7djOTW8EiXrw2cu+2rLcvKjiQNgcrSJl3ULyDGp4adrTXdvJsds7evYX
ELMBZVcGeWmUQQWEwbIcEP/tmjAzMKaDPxRV3XwzXa8AnygooDgljgUpa5o5aMtWG1VYlbXhHds8
7U9t0mYi2ozLARqoXQsOB/X5mIJDwzE7JtT6Te6yTgzd5Wafwc4ClYE+M32m3jX7poVy2Rrr3CpB
cZqeTL6Ymjzgxygl6Qro1cPtNMoEuXXRvqSZGNMWH+wBwSbrrljA25l4cvyCs04sec4YGFUkaG9w
TOS5MXdCD+k2EHpuXuqLQmNUVUChgJ0MA2YZetA1WoXTsmU0bg2a37R+by/jhP1gbU7r10eBna1/
LIQ2R2wHRQVa+Wlugga6WqA7vRItGJndzjUdAh2ACKeYLBi/pZu1rj+FtpE2DifI1WMz8lxXaZdm
WGE2wWhKrifnl3+JFmT0SZHObODhxhKHWvcKytgenTB3PAgNCDBN6iQnDIY+i+bRct3huVpWTOe4
yWr9Y9MMdch6QlK9Pi2DbpPryU7VuN7jWikA5ZTYknVxkMXqYtx0kQewbfYZQn0Xg3Mm2Bw2HXbk
2IHh7hBUzNO2OwVdjz1mxBtV32ZAAMV5wiciDqyM9Y+ZPrUtdG0NZTCTaXtq2AG/2nCPwSg5svpe
VI2V/mgXPTq3/VqxANFd0np3WLOMu8Gv8uSwcNfLPq34orrIhMtnHTzNXv0+adzpgceCm96BEDa2
0OxU8b5g1/MOE4UeLq5sBjI+DGtemtfMMtvxwBYT/vAgk0we85m9HdiyxUG0UqlZnE2VdW+ytDAw
w0RR+Y49LXbqwQwUwsK8eO1HmpXLsJepvWzx4suL1xnh7yL7T+mYvs0JQ81+CBSOvXUeJvvZ3KYk
uctxGFd7LGnCxZhfujYbx1pk34J66OTXPu9s4nH4Qk2cK+6IrvHa0YeD5rjwdQ9uisuuDM8jivBw
M2GlrUgMCHQQvJy9nooXLFG6GqMc7NL8DHgWRF/YNCnuRIORyr02+nTjd5khUFMgI+/h81Zqhz47
+qGap+qhdxFfQxPHKb5oRG1ArMbkCDCpvURxJKR5PVfIS1GLF/rBlNlyP+oCoXbR9IMTCW7zJUbq
d1HH3dz8MXZ8oPs+LzI/Uv1ENgOHvFxjYZp4lGo455CEcLlHK5Ty/NBCg8kBzy91ebAWmTykdrV8
6pcO89iiXL4uudGwIahqyWOoTy9mNuVM0zPABvelMbZOoTvU4BnBzGoot4WkfN2irAb7sRpzFSWu
zm7Sxsvf+3WGxqazYrk3ncy12V3iT4QflwBEISWLBuorHKqwori1m2vufiKSk8KTHPEgu6WRvAOF
br6OwLqeqeZpUIYzq/ieOdtsRlmf958pXxEg612EC3PIQeqP4yCwoAh/fUfuq3XcuYXXYlJFbQw9
swk+uwHUtpgMljoT4AShnqq5f+3nPnun87D+yCwgCTw/VPcx1I1BjQf5oVO7qCY/AJaab9VibvWp
NBwx7v2lxgda2Fv+4Xq1+8BavHoxjdHG4GjgMpj8VREJGbr8yWTP9DlbTOdlFMb8lTsUS9xmRBeO
eczhIyo8TXwEkz814avY2MRtmfdjSRfySgQDpzFcupnRshUXk1VeBbgHAIKLx81y1MKLaH0h53Wu
iChoqEosMQk0Pt40/UD1RgXAoeLLUYetN1ApA+4R+FA90soVq8LGtgoga74VWz+fN86iWGpdx/oB
63247o1pfmK138yx5MGqQlViQrzhq4O3utisLsYGn2yRCvCxcqPtvDr2fZaokGm6MWDT4y9fbdXi
+nKIh7I23Mr061p4yrrMnfYceqvBvZAwKZRxvbrNLdKbN4WChcyHnt2etR2BNe40DNtfpK879raS
Y8bexvs4IUFBdsakQcFDnG4tnkr+NFkC9Oap3JV1M17j9poIv+S9QmwwkvKNr4wyDzMaJZm7pK/J
IsGmLxHIWvfR7vNl2/96Lvpbg+3/2dR69/8YsebP0cG7Icub9o9z6+Xf+BeyBsTMxXWEPcpkehXM
qP+eWm0LrLBvMrJKi9EUKsN/Da0ms25ADdolES4IoF8C0r8NrfYvVARCFAiIfV6II+S6/wY7mBPr
H8YEREaffZhHeS4DkgOvgB/893sVGnQWgWSXhWlpNt4VjUnuPVdIZ5BPslJ9pUGmjUh/qpF1WBKh
E15MLYDx3mut+1AXnNneukyTYVQBxOss8ihG1+fcq4p3m7ExuyIInOWkOjSCiwDYVu7MjOPFaaC/
J7+ilYBoGA9g0zkUm5e8ey6af9+QeMW/RqtGbLiwp8LNMutvA9nnz2WNFhz1ZU+aoajM7QnPZ7fG
uRYiiEpVtlMsfe4CEdmP/MHu7OEeMnJmkGZJIasKV0Mw4D/CM2br5rbE7E95jRUMqXt1Sbtx7kyF
dg+dclvzhWfP3J66wshp6FshqvH2L0lB5OUgiSdH03XAwpreZBv2q7hTzmroQ+16sKywnWUchVPL
7yPpacUy3zQwBVl03QHTuSuaYbNx1fsil/jau5X5S2KrnUN4GGxIW7mJrI2Vd0lvuI1uqe7wlOks
MSxVEqDjOpbp9uRd+H7P9CqYLsu3xgVj9kEOeVnGM6ZI1t0Pk9fjWI06Su2K4HacheznR8uo1SV0
2FMfWJ8wTLn9BtpuZNG4PVIRYZVjNPGmMA6XvdIT2T+bww4k6Qa5VigdePuyoe1hJ82G3G0tO7s9
E62s8VuMVfnZNLqm4L7uZfjI5zUzSWos+K+wMWk1PaUV35edAzeNvNBimeqx6Tq7vLF7LF0Hr5rm
mQx3oY2YRMGWIaePqMg+qoPEbr01FyI8m50T592GBx2Z5taLmrkLKP5xIfv3alz6eBwSTucFzzdq
ugosTTsn1Yu3l5QxcFXxmLavrJUKmJtmvYSmuX+r50CRCwgXzG736TTxb5o21xzRS8+Je6Py+sOQ
bv591veLGfezw3RF/c50zW+ouMvdUrXHANwS8GNqwd48r5hp0WkoT+C6lSSR9vgWi+WE0RVyaC7B
kJHB7rt5NxfTah0Wki4pn0xOhHmpfLDHZHAW67Nl0KQU+7kicdvY09idg8UiprX6uCXx+iZpqx/M
QHuPgdnOOSY40cPZ3JIkWdF8GC1eqCoX9cHK8tnd5xdKLgKR0YyntEoyiyakaqrYnLMmKG5cVNsZ
rSdPHPkmTBZKaWTLrLB2lGL42RtVbN5wBxYCM8VQAAH9PGwp9WlUSFF5uM8H2uIIdDK7JndEzGb7
xuXLP91mXZ0mBC8Ht/lqkvVkoEszeS+6SQWRnWH7HyeMq5Ela43fsOtujc7EL21Opv/Q4d2pjtXS
ToTkm944Z1h+pmhubKMN83JsHZrz6M5FxijFA8ho/PXUQxIX9QFkGiHjYZ3uvC3xn0Z/dYn2BFjD
RzMnXruCA3xIkfwOvCokS8Y6Ak0jZnGF7bXuh1COzpTt2VLlJ89B/AZ26UsFDxTyN2E72X4QBFlx
yibzwrGG4AzMpMIIrvzRtNNYcY08gEf2HrMiz+SOu2kuw8lkOiKmV06UXAL5dHa1i58xxBqYvhTN
tH7pQW6BxK7hF8Ok7c1l3zkJ3wVNHgYSPuj0sDRW/2MhWAvyQHTisxw4scedmfgnDqcBy3LG/6sk
EcSjOvpdbDYJLvmeAQ/LCNw0861dE9Cvx9BNtIWzSiauNtJyXDjCrn94hqrOetDOC/UsXXZC5iCb
8kpIe36S7uU+sprB9J1dkOde5TZKTJiSOXjOs9W5bZlvlh2uQGlHeBRGZh76i+BI+TwMrFGQyAWY
1PuHjBsdHugJcwPmSXgSfjbAa9c2PVx7nmTZdo16Vt6r0qN0AVooX6jUmtAAnSow36VBPiNGBVsf
WBGkjN0UXDkFUX5rxMNl8E1mN0vggMoZIXDDbeQWB6L8Abr/EsMv4Fega0aVHcsJhyedL+fgtQXB
3TI1cfMKYTfCasLehqkHXyyt5FE3Uy0Xkuhj9UKzsnzIiyAn589gigOsFC6Gmorm11dWGgTVWUzk
wHKswfIj0vq1FwXKMb9Zgqz4DjhTr67aaikwirBWI0mrdAfIYqArhliUbX5Tvdj0wSKF66G2tUwT
+Jswk+7tpdIcAfEWn1tyh6A3a3/MY1WW9k1nEaVcQ6pDkI2NTtJ81OWM8i/kdMcnggieDPuq6u75
CvBeUWLYWAUwYk41RifCpLbZvG4W1wZ+y6zhXtPXI6Z7ohHjWY4b9Xahm3du+UNlueefuDaA8GKi
gh8AdWq6/JCrLtFKg4wgBQuY6pNXUvERTmM2ps/IoUZ7K4iYdB9kpQs+XYtYI9YKlCcB7XnTpR8V
NBsTOaBnqhD7NqPjcdf78ECjvmgNEfcFt+mIGrWCtMPsFQZCKUBXgrMD4igk7fW+5MMrQwYfyMpG
MphJ5E5BxhnaKKsv/LkVWNUQPK4FoyAGuWV9nsXk3c595eMLmLuOHqzZgrCwLBi+ttnCQsugGPyA
OrelcUkB8y188fwpWJ3h3goSYpIqDbbXYEicz/yo03thaPJzJTVsaGs5bGmZ6Wd7ahlOWQeU4752
eDyGjE7YI7jEmhI4eE64us4apM3FzwmQZ0F/yUwRi+UoQ6sNkNMgbdgbsehlQKyX7TrpwcVFpqrT
I09UShc3OZV7mXdpzaTnDFeKt9JHXlnqR8NdLkOXLZrroLQ0IQiiTJ96f9a3U5qA6R23tsDi1Pbf
5r53H8syqZ3YFK2Z7lY26V0ok46zH9JZcqgclxDWpGZ12Op59k6sqekvq+aWFEq+0Iu2F3bVwLHO
2ytyHlrHVj+334aNKRrP3aLfOKGNFgfKzP7KDXbhUey4sMK6pRxQv/1E32Veq7AubRNNlFwnzH1m
kEDV5mqaj4NKcgwCZl9er3ZrceDEhf5VkvY2wimfdRAiDV/CF+sKpLTupHpmuLJxB1F/5pE6Z61B
s2FDHmaUWvaHAP8CM5qe5LswSwI57Eakus74grLVIITCzd4YcdbUg+m0TGqUHsQB+HqmX28ggFk5
/fQ+Wk7xVthmx3+2Jl0AikOWZMI4wPSEGka4thOK9BBBSje+6dEnLFg4MHcoD+ILQ8HAmgwYDPvU
CSUWvZfL62MqWoh7gb+2O6oWK08lgxe2iesHPDGgUhDSxnrMPY4h+Nik81Lvyxbj4JLYmRVTGUnM
iyVGSYac0N8N6GttHsD4uPlBBhtn89ZxZB+n2SiOi0o22Oq0gO2A8yb+vq6N+XGm8DA9rC6HRVjh
mcMnFg7WhtpNXsL93vCWxNO80DrcVmivn0ARbxXEFqjIwQFfC3MEeKxNPJqWML1n3TtBHsum7K+T
ppqMCOJt+2CwPqt5e7N+BVyvKvvAbiHt9+tmaO7IuYf7gL0x3pjlppspg27CWSUcANeSrzxse4hh
aPZ+FzxoeE13qVZcI3k2Lo+JpA2XA1VrLqGCfCawr86M4IYF/oE7u6DFids/4QqcZ/UUO3UfjJjb
2/WTn1Z5ewbWYGa7mla5isiExD9TNG36he7alcsDKxBHEz+B14ORX8alwkMZt7VmG///R/BhPX37
5z8s5tb/PTT2Zv2i6i/698rx5V/4DRorTGp6XHQal18dsCCkoX/pxoH1i+nZlikYfYWDsoyG9m/Z
2P+F75TvsEfkLxDGmIt/m8CDX4iMcAvzXYeVJ6Ki/DsT+K/S43+LSR4djKhWnhO4qNoe3KqfxKTM
pdfOcRp5pPnY3sByRxhSyyy2vL8EVyGD/XHa93kR7rX8H6cwgbj7kxzp/KpS+myhl3Trpuve2qxt
b1jQuVih6ZocLQ/6/YjVVl6ZvkkhYGUYKAZ+ts3n2coFOCoqzoewcVrrcc08/YoNV61RkUzuVzE7
+m1hiIWO4a8sdRkRV+B5qoVGBqSBcnqvrms77lqHEMo2jauJRSXzIImYPTEpfLlaHcbVYu1sl23G
AVZm6VtG8piXJI6HiLVMDa7B2jEPNdZGsNTEiridD2lLKQnHkCN9EhsOd9UEXixbaqI4pFfJtcMP
86XO7Jw0rG6xLjbzanznJ56NyKKE8Kka1PydynRHhjzo/NOaVUNy4FXN66WyJWx4anu+UNpLE+Ba
ynq/DO5gH7BmZmO8BRYPDmxP+QKvJ6NhRFdwu+PGGZ2v7ZQF753ljqRinNmioUTYm0RcSd07Eg+O
ddg8VOuw5neuI588xHuW2lhZMstwrIh5teBZX1ymmqJT02sLWOrXunr5TGWlCwfF5ykR5kmqX7C+
9Z+stex+wMpiY6o328NbW7HgDRvh8iNl3H0fs2SSF1Nbi6ToeQsTZiPa5cOgcpe1uo0kGNIP7lTx
DC74DsaUtnCIko4LnQn9iQU6p1UmNLM8y7JF7gRFC68vgwH+rbNpYA1z6pzYEhBqRAox1bPbXJ5F
5QJ4hIR0UdxsiMPp3eRpKD0jZne2TKlwv3HgSTgsshX46LFyvrmi7cAfbMgKlIUvJLeqvhv3BhC2
Hx5ikomHbQ62uIKrcqq0088MW4mk0DSxjeW725mQmtTmWz+WqTBPFfz29thbZoUg43oDgWQYLd+3
ea1wTAPUwmQ8oBxc1ZOWSKPTxnggC6pTiZJtNVlpgyOD74+UaefTQoyKsHOTAAqRAr/q0H/F0EuJ
hTQTgbaVwFbcD+wJhgh1jgQX4CueaKBBkezSurTvEDiI/nF8HR+lPxZvg6bv+EqjO75SoHkJhU+5
Y6Oj9b4VeS2ZZtB8uAmiNGewDpHf6SghIThmB2B7Qt6XHPNQf2aquyOSkWN7s3n10kAQEdNeOd3E
IYx0zkz1eLs8rn3Hsw/0ZtlGXNTq4YKK5MuGdvnVK4Rl7rzJ5ovLVt/nXVaX4zMOOJ+Jc2GVQIGM
4zAz9Vtn8ZpNAGVsqZcc0n49f9h0I713uKYXRgFq46N61T5feUvMI4Ms+IkQV46AtmBBKPHJYRPH
I9gtqyZ3WJV5rPIaQGQIxAT1EMeEuWH4dqwBDVX2461kYISF54upjXsOC5JEqMNtozVJnjIJKHoS
bXt9T3WzUpPYeQmDNo32TIEwsUN2ms3npG/mU9M72N5WU3hnsbX+K8AkaguU19MEOGvXvE4NhxIV
wx6eg9oZfIynSU6JD172IjaUa7ywW2d712ElS6MFCzIdT8M23QqfrDjN9lb/jQhT255Wbm+E1jiU
vJHb4eDorSrnsLjMxgtN1kvCYTOjbTSVls4iDQ1mg5kiluGouSKXWObV9MrL8pkaNL1dmjz87ID4
1a5slQJsq42F1IlAMesH4m+W8TKx4OvDpkth2rdmr+qdP1feXQB2aiMm0yHGyLr2Z9CqyfjgAqOg
Qb6lbRxTsun4cc1pmgxrNnoEgpXL/RaHPOXYxKEucTCcy3Rsly7YrwaIJcvCFmPz/2LvTJabR9Is
+y61RxkAx7glwFnzLG1g0i8J8+jumJ6+DrO7rTIyyzKte92b2GREUiRB92+499zs0tWbncGKHJSA
g6dOd/i6SXPorjOq9y/TKXmulYelBaRhCwen7nFTbJYpRIWpFZm3jBA6C3xeBtEWBuvofqzg3awt
m/DiuvZnfoOm6xX7YupIKOiJxKiOdud1Y+QH1vonYL52h6YHJomRCaPiTK5HLx4501amCR1hVznr
fW9XDCPYGcLDMnkkYoDG2ktDCkjZ2yC2yCVf7wuvmnCPsQN+dVZYXBsLdvW734AJjYtCuESFmzwL
7PtnDm4ZwJPYDFQeWINHngxqa9CUMZ9pDW0FB36Mv3MGkSILzAgdS04WjLObfZRzKN/AQ80NzZTn
9hvRzuNtuhRQBkozsT/JBEINzVBQeftQAWTfFEU2/jouI14mybM77gzFPBf1WCWwMmPaPjd8d2Hc
zjTtW3Lr0yvVCkK7Q6RBK1KLkC38TFIVQ1HXbZxN2qbVlpUVxxXKVaangQ6YlTqrdOxdsnqMWT2j
S1qy6YTyGYiusM6IlakeycSEeenZQMQj0K3ueprYzCXRqm3zgfWo4klrUy65BkUxoWWcnHGHUhVf
NtB80og49vHdq8a7Fy0m40g6U/2e+g5iToDS4xmnkNSHqetJ/QQsgd2km8GvkLPTqYgfj5lvCbMp
XswlMdGjI59hA02qmXHriGyCYUIakA+PKskSEnMS4yudG+gprMDr4GLe6BbwNUOrGcQAYVwGO/ha
OaDL7YqK5NalMjKPwm9ozCo7H8Bz2JpcQkcWya/n5YyBQxcbpYMZgu+v0v2jd5n5RbjjSPsiD4aC
Rwa5q04Tm8N8v7bTKCn70naJ/XVSw0ZIm9T4dF4g8gWUcjiHsWafe2UFX2MgTO7lkOSsQor6lDSO
f6oEIVYL+EhsXeCAwEr16/JDoPsC7Ivj2Gy7L08558wYrpW0XeZ5Xm8O0dIGwztAWjY5ypq2vl9v
czmcMqeeYFgV2bGs8HLrfNg1iwDNycqbC3jeo/YPD/THxzJghqCZJzCp0iv/q4Lw/eMiKgEfwWmb
UYnYSI9YlmOZ8hwHc1da/oL0XSONlYyZNutIe60MZlyJW271uo4Yc7iaL0tW7V4Rf+5Wh4wJCP1u
YZpGtKKkjzjsvWexkFWuw7tynKmnEgvDuQnDAoT7rYH3LaLn3FWpJ+5q87JeNTUlEOpkvaxUH1m6
6wZBqFum4KX6yqNxxKV3JJyVNBvL4pzrG9t7QPdRvrDWXRgU8ixcfHPAxDDYA3dEObCOgN/mYuIZ
DuoussPc+kqC0o3Ay80Elidhd0CXQMS653vvBGJxqBtbJidcFHbHgI7MrR0PF2m2Hu0mSn2Hdrb3
8cv5F0vSnGVRGtqvNaLwHXjG3N3k6HnesC4Ti+P75JCYIw4O3A2ADl3T+WFBXd/0TpofkF2AQfKH
v3213LfkLs7JtT/hChU6w0pLABKWGEPoayCTIG7CWVafHjDGD7WoE4Z5VGojF+qQ5Dfk4DCsyMLk
hlkmTJeaXXvd+lHCaM7f2GOpDzoJjH2ZtQP+KKAeXa7WnS+75p7e22DsgFNuqO6Mev0IVdE/9ppU
HT2KhIe/kgA7+wccwYKMc4x8SCv8Mh5av9gNAwu3jCzNQ+93vFaH6uu1xVy0Ccs+bsknAigna/tF
DquyqYm0umZuYlybZV8+iVVc9R3j5paV/Ulrg17ATNqtpfuXZKqOeszre0iJTrgbGq89Mg0y9h1o
+jlJ11i3xhDjUEZ84HrbhdxI5TQ8UCu1yTxy8IpVdochx36x1u5vgRx+M2i1PEzS+qCAZ8SIaIZg
HZWSG4WcazeRVorOXtcqxiJixpTb+nk26+q+C1uqu7ILd7ggkoMyOAS01Xe/rjKWa2ewU9xTyciu
Sbf9wQT1zImdcJr2ATDQdiRgDnjCVkA6ARNCbl/iN0Qs0R7ARqj7bRHUX0MjOV9S7BRpJ/bmyv4z
HyhGTUnlXqy5umw8GV1kFqQC14vx5t8yQEZewtrrjBLqgZHkPdBrWP5KQODFWXKDScPYj4m15+B+
FSH+XmgAMscvOeFEr7DhbXPLg0UxkiG/aKyA2fJU8rPCJiTPmM74bXrLthbFe9jbcIHWT3QZX4sl
gXcwr2N+QpbWhtkVTQHCvDjsQI1mvfsrponEgDmYWZcsMiKIKrhGR1ttA2eadnaCrq9aLs2HDwso
Ybazwipeu7j1pxm0TYaMkSs93JAk2VxR3dnHzlua3VS1lySgcjc6NYimbjqO3sXTo5EQ9atYtsOg
ri05Cua6K6Q+5Qg6AZE6e9YWM/SR9ctZpldWd3BF/HK45Uj6yPzxiS0fSNOUBQczqbwRepO4SXod
NiXiSOnqU31ZsSMbhJSxOmtkIsHqG1ydnX+ncuu+GVhfYWIe5Vb3dXKT+95dH1TGTtkFpRZnAc+b
sH9WdxncrQrMcO+HzQchE2fflHzWJT+vMDdfhUQsCbVnjfzZqc7QgNUHg5Dv3A+HvQaBw6KhMT8p
Ha747SRI29L3wDAOcFrvWg9tZyrVVUPPJzHBGFU7ngfbbYDVVZdmbExffUevj46fvoVpSfcE6+MQ
QFvY5ZYRfmpRAlo280KDrh6BI1fSp2muLZv3QH4i76tRr0zYrkz22ZtMBDtnLH9WLhO0BdkgmQwa
R/Z8pxFlTkSU2R0FH7s1HxdQ10Kv8ZGA1Za/55cp4wH9KlJU8rxz51h1rXFyTQtGPAADPNrO0cUO
vx2KoN0iRHhDdEC9yidgTsjXEuvdtjL/2Q2CU49KChGdt620MVM7UCcBuETDt1YEOgqRVFvDVJek
EhAIbgOmzk8gtw585W6Y7afMe8vlBNahJ3HSO7dh/Z7M83iVAghSSPh7c/pGqLGc+07dBvbEypE8
uPBsGBbsqbW47hcSPz097+gXdoMTHCxoChF6Vv+qbpb8BvrvfuhD9jr4BZGlBcEt9TaTVZ/StlDG
GwiAifloNWyDHAFeaVaXPGKHq6h03gTFGcVedUgW8ynw4dgv7WkYLjkSbW/D8x56BzQai3C7+E3X
6QphRrq3TeI0uMq6LHanhXY8nQ/5Agy5ygeaPc+Z8Rcx1ZaIhCPiR6arWZDl2azWK9KubEu9xla9
MBIEcezQoD7wnJJyiHqR4fn0YfsgQqSnzXhO6XfcVo/HTEDQicYhxZ7JNCmIASeHt3VlNlcMYOu3
okvTjzQbFyzYsnznadJvWvrAROf8LmhEhGesprOow5s1X6LR6Ug1RtaIFoAR2M1SLG8GK3IIRqot
7kt6l4yDpydTMRu/rdolFxA6SVsKtR0SinxvyuBOpjdCqC/G6no/WcZ11ygV2yhy37rMvdeTKF94
gK+I1zTQFnjQhj1Y4W1Yrm95W60/DMt5JORE25UU9w5alVAuHE2N3+N4gnCQ7YpZmD+l9pzjdEHG
2eoWQ1ssgnWKsV0G7+wc/IMPRoRhfig5//udla/qLYR26NJFeP2pDbt3l+SlQMH6BiMH8E5dl2v6
qNBwb9ak/oCvMG0ABe1lWn+RZXk3j+tVUWoQDVZ75zjSffNmhyhXs361qv5JmPNEt4s4o6YH6Seo
pG7GpCyxQXZ5gPzqXAMwN9WJ1WdkGXaUwFeaLOetNNR+ROG0d8XCmARyfmW5PK0SEuwiyZAtyrm8
nXRgANvKboy69uKAERPo1MHdMeDnaxlVsEQkd4qHRqDX5iHBEIOq5TSC4oksQZ+R2TDwgLi+U3OX
G5Rc93Bbyo2ts1fT0hVlrRkACCNoF1D1EOiDYbH6oVPtopHVh8oKdZPo6aPujR+mtEhXJMZALD5W
3CSomoA1LXxgQc4tN4KbyXqwk7q8rrIlNkKDuGtIJTx7U6O2TsWij50ahnHlkSKa00kRwBj8lhOG
kLCRyaYz8uyE1DLjp4nPEygWPkgij3YLDPor+tBPrk1/o6XxwX2HZ1ny0rwbx74yee1NiAhx21rm
rXLcHLYpSn/GDzlYt46hTpCEZAn3y97V63kNa4suHec+P/lD2LTgKTL7chwMaXae8FiglZVbd8hj
Cqyn0keSGU+pjxceeMv6gHoHrlaWjZtZh3mErfTH9/ppZwS8NaRtN8nQGpje1dF25yfCfBP7Mnj1
Y4j4qK/aQ00063YVLnPkZW32I/Jcwhdp+vOsv5tsYoE244DsevDhBfiG42+bAg0TB4NAsuWU9s5v
aZg6BaACMjAEl1ZACbWdeLQS96lbOaBmNr8R2ySYTp1cUc6kSMTksrbX6FSuend8JK09Hud531o6
boW3/IQ0KZFUjC8wkDJ+Q1WPr6ImyZo3xZ/vMl9G0iTsLQfCzhCA2Q/txKQrRgZ0GQc2C+MvoqCL
jwXgAOi1euW6mnnOimnoD4ZGqYPOAoKxzUYMgmXFfLI2T5DGTh124Q0qh1+zWY6WzdBQO/slVK+S
Md21W6bG8zqBC5qGl9EZ/7Rmu8WDDbWatpFTaakZ69kWxs+A72S7yuRpcIMHthtBuUusfmawN6bp
xgkh/Ged/kDAy1TNwA7Ac+Iwek/DczCFtErKYf6RtD7DWmzie6ZGzs40kkiKbIxz2/sMEe6e22b6
bctu17QBmZDtvBx1GLRxVamfxupkxL7rKWyr/YhyHh7e1zxaKFhUd4Czsn6SPUvlV1zubau81/4A
iWbp1lNg+s+XjN6hWE6sKtlgEjYa4XCPp5JhpZH1SKtTZFo4Ji7Amcux6TCZL984HJjXpdYb3+Sy
tX3rtuYCrhYazRmTAgRrg/F2gJjIroq9reR51gwO+oLNNrgi5lPpxUgcgHanMWvWc2hn4lTqmgKg
GX4TWEkRIwD7DXvF5dBLx+EKtBTD0CX/oEszt8i3xk2+LFf1JN9SFikxEsgESWEW3NdlN1033Cog
D/1Nz2AmRAu84d1nuxUvA2Wnd7syNnhsh+Ws8bHdyCTIYkSO+jbBWSR6QrqRQLRQH1Bsau7yJlwe
TM7UrEdBhfwwlxldIqB1YHiW+5L45q8umgOMuohl9+0SMnNb1u6lb+1LfgzrBVfrV9GRVJuG9Svc
X/84jAg8OEIhHtrtnvVssZ3C8g0IBE0+HVM4Zfl2TNUx9fg6RNhOzzDNGFWxfkMjR95yGsLX437w
+sqmy7bJiYO4/xD2iXyikeiBG63WwUoXuRt6cd+PTnAO9NTf+p110uhCn2sXjzngL4gRdl30sJjL
XR72Lb1h6TIi9T65nhuk3SgDAYQs9Q5OmYx6Wdw6elIws0wB8o9TsO5a1WwqlLmKKbrb3xoJBdXO
LsPvwCQpxpfGwZ2D9GYyB4uxKaDDmv0J8JO82IXW2u5Jf7K2PUvbSwCtBUC4VSe/mPs9w8kXKGjI
9tZ+jUOXtXUYTN9LO4fEu9jaZaSZZtFcqY+667spIqQCTpjS4x6bwLhnTNDhCMMh5lc/AkkMrKRD
GA5fc8mcu/ekfOkn00dDFtDFbN3OvqjeiElFgAJlZJshl9wYVB1JxANZ1lDgy+WVFmIcmejyifUp
taZLBvgaGb4RsO/20JMyiaTX40r/WkyUGCyrl8cZh0006X55nLRawfy4rnNmwMJoLqy65s3x6LmT
zuz/rN6ELM02qQ0ZnZtbFBZZPNFabcJ1nY4DzS5P0dLtYIyvl0q/ZG2nyDh64P7TUTcN5T636sc2
QO5XNNknWX9LGpv+rEAfODOMgpBVUR55Sm6RUDXXRBZBrO87buYhC6sYrUbOc9asVw63Zrzg74bW
N1S/9hq8Ffh0ozYBkbuSbqfGnJ/VjOwsk2W0eqp+skeawBoX5iEriJlOV6lOwNnTeIRv8V2vhbsf
MsZ8vu8qWKWritemmW4gLTrgBAO9hdKGDMpPUohvafPa0IVIK/9C7EGqrSn3qWURvbOwwp0N78Yt
Bugkmod2NJLmiHEJMm2w0qItjSWZsHqZuxu9NnnsSum8Y4v5yab8c2nS+1Jb4VblyCOQfBwG0nYI
0UNu4DAjO89+/rvWDpqKZPrjJe2Xif1qh6jtUaxGG3f+XD+lMkk/Eit7Yj14izLxHluZh8mHMKaq
XNXWLfoXloR8kcZKPIi4HWeoP+nYBwhpEvu1bcQrgzeJsir5s5IrxFcM1R2oQwVoN/gk/ELzmDLC
ZJDI4oyEoQ1UUO5HF/FV7Xuw7ia2ftBRmeL0+sNrZrhSlv2FhFv/mB1CcwiLmXtsJuszINCAH29L
MZEv/OtTh6SyoXUKs6s0ACwq6yJ/hdxxkEXxMLAFjIcMi0WT2sZ+pWqg/HUu/rNLVgFWvgXxqWfc
NCNhMvAYzktCwnxg7krwKqo2YTiXd3pR4o6wHoaJZIft/FmcTE9X29mcTkbP/E7yGR0p/NDqerd9
DQlfDahwCVTO55dJadSu/hTum5Dcibon8bAJ8Jq0i+NF5dCZHO6pv3OT4dwLz9uIQvwi7XswLJtl
QO/sipyYA56cBzp5KK8jBZuQ0BxmnhOY8cZ+DsURusa5RzBGtHPidKdQ5kMB+H980gQqbUwFtT/T
YKjQxbGwn537HIqPn62Hoiv6w0UuDCxbzKcZ/uGWvY6/LXXJnCthlxf2hnjoyawH9T5NywcBZN2N
k2NXZaG1cdNBQP8ov2pKarYL08vFI70z21x8T3ieL5xCZLGr7oKT6ffiKMPmLnPHo4fp7FR4rf02
V2QsJw08jNIMUEKSA4S9dQgZKKC8GHal72XvIu2ya8aI00PTDXR/CTUaw1zbdvcNP+8H/lb97bHN
PGVD7+4EGYB5BFO2gSKZG8CLSFKaWS2AQdumds6KPcAcT5sCf8vp/YndQHIxEWANTPy4X83hBx0X
KCuQEvTwucF8MitBOlcd9h/V2MOeX+h8Wpa2ujHgUV1zGzOWkwRPJS12Mz+H67FZpXR+IZOnMUOH
T5veLc5JabxZS2mkcVca/pPqO0RRREeLfTmn/v0s8XxuUBw5X2LIiUPyF7/+E8LcPrBmY4JT8wNs
EFxFuvXJhwlSn1QC56pzCBFQefNHAY2epBijXEOyXjyXmjPI6/4R4NIrNg+W8JWfbe3QPbAI5PYU
KQWrWdePug5LylcsTFVB858UTfecMtt/N6RRvw3O/L5OeBhzUecIPrF+nvBQUcRlzszZPxbY/xnD
u9n1sHZtR92F7GDjBKtiM1UZo7mzK+wb7SzHF7kY5XFOQqwhkPou8eNdztrFSHtWHo7zYLQ2Qxqb
xTQheNk4Zqx0iuDDL/OaRS4GwSc+FY6bGapqtGQDZS35NCuxVaPXvPe9w9hwTAqPPjVbIs9phz/+
5fDR67zPEflvkJAGHyacsHJlX2hnaXtY55TJo8PzE9NrwAiDWUgykgmTmmPNQ0iczDeu1AZccsuK
aiG7k10mzis7p5wTeHltBkngRIoDizlszokoxNVYpBDpAI/wLV342Tb5Om9uAyx4a0nJxmVenzok
s7veN/tYZS6bb3A41XuYl4SQFTq9097wkpDFSqfHEpgAVK/Mr8nlUebWLieXELBM78nD5cHs0c56
9mhdN0mIB2Na5DwwZDUvemyjpZJvCVvwpuQsFoMKZlqRVtKHIYgjW25AaygBYRydgKevsHJmGUtZ
XhnK7xnAlskTMhLnAZ1wth4Lr++vLcQpJ69k+4MkD2g0dRSHdX6wy5UnlySYZwwEFvt3smNcbrdt
6xlfhbZAmZu/RQrtHVfyfTaaAwO9mUhAM8NPSHJF9zHMmlJ98S6zidqn16x0+hhIfkFUKGAJXdt8
LJF0ThvDGOV7abTYbxp57vLFvrH5hf7ga8Iom1oBGcg2kdpwCOu9KW3jSjbjuE+ngGrUxRFn7hNv
ap89NhExHNnsaDegxarJiFMbKaevAmC/ds0OHsfkDexrgKAszFxVXxkGazGHs3jaBnptfwRcrIgV
+njoe1JjrIrppOhdfaY9HyMLxzeFGbtuT2U7aZfwK62KgSIHK2F3c3WJdsyn3WA72W3gB9OfwmaN
5WZshnC1XBp2eHupAWeyd9Ql/UtMryTPi18DdzS0uzZ7S8dqfmUqX3xr23T1VdH7ayQza35CHYN/
qZTINPRaZC8koc2H2S+QzbZzsNc8IM9B7pDu5w7SiNDvlLz30Owj/gDM3FOSl6gRGBfc6ZJoKqjf
bKYL2kVmDkbMWv6DBnnAaGUt5sMMegxdQv7blM5FLOtjZyhEsm6EGKwIPgCj7vzi6DZE9dt0FsDA
pcoOaNEJY4IhdFNMwMWSBfWSo56MWvnXvl2q7cg0IgaOR00RrKJLkCvNCwv1JQAnLslQWS0XyyX/
NG406oSnEOXOMykqLFyNZbbJLCKRD9MVsKPbxFE3syYWkiVzYr9AdiqQYNmmdFha2eWtYeVE6NDK
6TPFzWpS2gEEj8AgcF2RVZTQcWbGdDKdyX33yOZgETFUgt4BsNYM/hH9KMdHBAMYPdeYjaEBtWpl
PwgmNDvDpO4eB9nScgVz6K2b1Cx8h80xSUIeyYSxSnuH6Ig5ZzxqE8QMKBCFtmf0J7QJuRkJiTbX
9uRX1c3TbdZa8zP8BDZIKg2vDNHCoC/QTZViIiKqGMczadrrDA6hYsWKCHwDtwpSq80gum+YFdvp
qzkt6hpaakD7GNyhoQg1Z3jd0oYaC6YNS0MhNeQKwdCcu6tSUoBfxBisHjDwR4Vnk6o6zdPRxnN2
tGv5Rss2bNTFoA8J44L/9U6ddlgfMos8FcNyS8rIQ5GX/clmMoRkzGsY2jm3iIhiLAGosBPDc+IS
Lc/CcwQ2D2sG0jKU/4TOzGQYQEKeDnjJUEx7ElQhsz+xSUbaKYtZbjQ0OtzCKXBiwYyD0KzqAz1v
hFzLRt5Cy/bCCkLuE3MNfsm+6i5eG8R5BPY0ZssTXqafGZ0PQ5Sgcq5kkD0VjvI2TchGJSoTZAyX
eY8Ls/5io1rwAEbg1twza9b6gKa7K9B1+HOMltjcUXtSAyIzId1nRWBMCm3yOocz9RWev5J2GQXa
k0H+FbA/uAFoifiB9VBeTZRL+2HR9Wcftvkr2GXjFVZ2Cw4yXMN39r3Fjel4+eWsMMMXZri0Q/aA
n0qlFjOLKqETtpQDAj0E7YoccBKg3ivrlYiG7MFtsCvh6p46EK7S+GbEOZxTq/Ruqzn8bkz5nOeI
H6zM+ikb1EYTKrgYS1a1USZ4wsKSLz5IXyjAUGNQlXU7i40Wsg9Rfk2sMXuWTcx8xQP96Fnp4mpB
9PEiW7J6yTKQNKpevcRuIL9TJ3zEyZgdQVlSgOXZzeQzSvLT70Ek44fW8ltYKrzLiUJBRziOOjbR
7rEka7YjRkhoJsteN+qN4syH3dEbH2FmaS6+Oh6H5lAH0CSNZjV3OBOecIz2W8dO0kMjV3oUIQNy
RsaCA03ykAod4g0pHZ8kcpeooMSsiNYx3tda/NZcXKBkTdTb3XIp+UAihPq2I+ji3E3uKZgRvSW+
dZwkPJscRAhC2QyqkHuTN0v/SkbT2RDUhHo+YeNiiLHg9vSIjtwWyI6TyFs7dskDy0j6QBs2As3o
IqKhXJiYMEpmEDA748mdiJUjaJyklpDFRNhhawBMAJ2yfgBM/Qgado5VG+5N4i/cKJXsV1HX4xOJ
KBOaz9mZ1jvSpG8IQLzlTm++4SEn7xws6GckTsSHiZHpsUi77t4lgZNfKYEhLfN2EDRhALfEtoRi
kISb0b9D0VHgIMkT+zyUFdcOczVjWk9lA1ihrvhVbEzfbV60K7CrDZWRPVMtVKekHX4l5tSdl4Dk
3XhmJYoN5CFGvL1vL7co+LEWML96Q7TT3HpzZjkbcxqGYKsZf8KWy23gL4lB08uP3HSvydoYtoRD
BzeQLsun3sb9Dt8RqySeDrI0N/0swMJcAnhpc/pznsk4R59qtG+iw7jTu52xhXkYlx09RLF2d5D0
b5os3WIyjGSnkQR2YoYtadbuKSVfprtG3DyTuxNawxTZc5sxiJiwu+1SzJ1FhP1lUQwAijxnhgwF
jHwjAg9I+UnGP7kBFwBEUCXyr475/MrtMQJC2ZCXWta/nVHlNfZdh80GOb/meOdmvhpwQInuuQ/7
+b7g8HQ/RFe3j+GUq2fy0HOMGWMGHbwubb6HcSEeeRtY49Bvp7Zq7uXoaCO2OlLfvgFGZNXlyPXy
cz6aTn60y9wcj7gmcaSaiiS+YwP/2NxC4aWroAcbiQ8s4JRerUM7wjQqZj+8sGwUCRhoOwHv5Z4t
dmkVhu11Ix1rgPZQevaRJFhiI7N1bJprAW6PrA/QpbhZBysLXhCGed/M+vFs+b3T8pXAt3lCMshK
I1Mrget4sqT6qbmZuC8N1m6Mw8wy83c+oTQMOT27xsHbgiEc8tENzm494ZgzxsAfPwhSNpvrrqyq
Rzx2+hEgD2v+YOCa5a5hyR87dN3W2QMLs2yRt9viKRtmd4kRRwREn/alIlU8ZWN0GNPCCu8ZUSh6
Cqb0XiwyhXQuaLF/sKxXjRvbgdW6OyIAuvyQ4zK1v3NhuC9IMSsuweaikSyB8LSRn6DvjEn/rU28
uuWysNRz6FpEatpuNKc6fCesJc+vy5SWhr/Yqb/FlPXXvrQyE7Gr4Uw7nZJTeNZYAX8rkuoMVBVB
eUcECCwm21qFR16jynnkoFOtCGEBcJ1CvPqXiUGJkmKBXkrHW2qazcVFJrZbcjRKh9zsUgyuiP5M
IPmDv+zAIwUDEOXS7G/nvrZeXRO2CBbuIpDEItQIDJCyEPXlVN1CsOWY42/npMDHWZkKXyP1G6JS
kVukD9TTYktI33mL3CHE6oQiKfdSL+6mVeW/3TAwIvLJFlG7OpOT91S0Rc+Y1BL5VdVpG94Tj4F9
lG0HQIhN04oeHDoGBstyrfU5X0kXiTs6N++2YYFg3Fb5ushDaMMf207sS4n5RYMe7PsJiu8BwSuR
nxHZRrI4TMIOEo4GFMQM+yxWX0Xfh69KjH5/kwaeaM/Y5npuZtSHzrZt8AacEY5O0MaxlVB2U/C+
Ley6mdCBWEcdyF7LZiJQlc5eEEesjmHpuene8RtktauLzwtoj+sHmvYHiMJ1Ac1geBXELy3vqjNH
aHFqSK+SMp3zI/LGdX6kAGipxosk0HWs8rGmcsMvW8SpU3vuXqJ0m3cGdyYJzXxkxY0nCs3Da1jK
I+fFU91V6+MS7iZtWTuF2MmJp3wwurhskcS9Inmt02uvZcXD9YoQLaI6xQLSYUIklXhJ0vcsRMmM
AJKt+DOP2QSCv+qqeOwwnEZ2hq6X9MTCWa48GtSJ47RMPxicNCTVkfrWRkK1/u8YWLPzemH0dxRZ
fdXeZzjzmmNpDvAAsh5J5m2GDYPuzTNdcY1mFjUfa8FUWMvGZcxeHYGX984jEkVl7F3pC+Ic+g4S
gduaSxNhESF1Eu6Qk27Z59XZLfiHMWBI3Lr6FWSRkDHDFns+DZVXLQ+dQMnHDcv2keJwRr3LaIc1
xNtCsGzy3CF9IysExnJ17TQOahV3wR6306gwXb4D9K97GO1w2dBYhwF4qVR+u144zrHE+DxFxpSN
ZVQR8wBrdOicKWZcPd0jjibKucjyEJelI+HsZlKnKIbtEG0egKXgZ5zSuT1bRiGfkHKzPOOzpIAh
TNCkQkjzJLyfxnWu9v7qorb0XEqRiCSmIdszTiIgAl6QJuVB9LRSSPDV56wDWgTXu4hQ846bYq/R
TwWnAZ8n891euS8dRVJ6mE1DeQzKfWjmmRx8mOs4NsaD23VcY560uKRtNPxTRPSx5gHhyvWiQg3L
OwCKvI/WzCzxc/rFqPaIkWe9A2GROadiHlJnR/AQ6ChpuAkRt3gOGHGwLP6hP0UFBblBgfYKO6ve
CjNd/3gIdwk5xEocxo6ag+eQvK5r0vaQUmJbtvqbRQfCPvIcl/lOydb7dFzMe1urqCSJ4WgmRtD6
nvjDxzT37EfL4KtdRP7H8SdyOxHQulAzTYffMq+13pJRKPeQgkmmqdw8r27zStbLltG3hmY+phXZ
UQlQgwi1pC0eqMg5Vf/j4mH7/0Cd/4DF+bePAkpt+tP+DyzY78/0U/75q6Pvb//R/7L0ueZ/Or5l
w61BAxa6LAz+j6XPEf9pBVBtfMfC1xcK/7+hOoZl4dwTF3TOhauDOQ4Uz//29Bm2+5+cJYyJfT/w
AigF/1dYnb/a7ALrgvtBm8RfGNg2posLFfTvYMVBl2jizTLQWFk1H1cU6RsnVU38dx/K/4Bo/Su6
J7D4/+fNOPzRCOov7/kfXsXxTGuWBced258zs3++xAVqd4bjwGwKJ9Tybyiq//i2eCkPeYXD5836
z/L/gbE5ixqNfjr3/DA98zZbOrwq4NL/Dcnzn17Ftmyf90TNw7dr/iN5lnacWoErJ+pN6vWFid7e
kcK5+9cf3l/BrHx4tuWHwgQ9i6rOBdj41w+vMEo644HNSInhKFqJCVQ1wB4nv+KUfpqL4o/GP/dv
3trlA/pvr+flRRmvojrg2bBdRziXt/53z8XC7FjRdUoi6/o0trSndn63GFvXsJer1gRW/a/f5F+h
qJfXgyLk8ErCtDGxXn4Mf/96Phv/JPB6MJDCf/NRc8S8XIuhkEnov36lf/7SBHBbNj6OFQjP9P/h
nSW49tiSwBto4Eec0K+i7CdC5P/hVWzXssG7kguENfev72csJ9peQrTR/2Z9Caypv4QWX9CR/+aF
/umnZVOf8Rs2Pb4skCX/8KQXRMtB8v8v9s6kN24m3dJ/pVHrZoGM4LjoTZKZqXmWZXtDSB44z2Rw
+PX90HWrr5RSK+FaX6AKKNT32UySwRje95znQDEggSqilJZle09Vlu+GCfFidC9+d31fnHz+DD94
W7iK1/0i3lw2NgdvS0cwurCQDn4P8W5rQ71D52lqO3Y23pGBePi6PB2eCv8lxMhAtnQ4+lmsbNQW
UvrpGKVrxJk8DbHAHLnKwVNk8DFDMdbhbrm67hgHcOfWwg/gKgLisjm8Wwt0+xBGEmCi7VTqbIjp
uX/+BA++r/WCJp+1Aw1B2uBgDmZEi3NfPU30/PRhPpexh1BEeVhkauIgmizOj7ywjy4HtdpmNPJx
4WB5OxybbjTdBuYgxUrbIpOHmIaEKnCTnyuwBQadbWgMR57pwZvjFjnkMzwIlxCmdA45xwRvpp2b
IfB3RgJSakppWWN1f31jggfoYGFzJQ73wxcXG0QMWV3FRaaxO430wjwdcmrvMYEj22kkd+Dz9/bR
Ta3Tk+0wU+ks0G8fJFhdJn2ydXw+erbVDnFLuRdp/8FdrRAANqw2QHNrJWa/mn1LKq/4Gd3Uh0iV
s5GmBVi19EthLXXkymTG9q/vinWMocj7Ij3o8K4cU0M9T9fJR1mb+kydGQkx9fR3izIDglfEJoP/
rLuBP4C/V3flUQRV1kxOblPD1+tVR8Vo6Krd5/dyMDetV4FCwMGDTZIBX//gDeGQ6hJ34ZQP9jLa
CP4nxrQlRTMnj7HaP7oUnALhsVVbYRuHlxJGhBXOIYh+IRk9HszpvjMI//PEnD7//V3x5DCD8jVJ
/fADHiAQ0Gumnh/a0QMtoulcJQSH1DNZ1J9f6f0IxxtgkIPBmsLYO9yroXPvkyHCAV2SCJNhwaOP
OCWV8x/cEHO7xSpiAShf98Wvh3gsMbf0XV4g2tS6ywUBlnElhiaMrohGq8/+/p68dbFnuTfJXThY
JMe0xHzkgGnU805f+xrqUq8i9whu/YMnB//Ylp5kojXYTL+9JUrFozXzifpjW3NY7pZv5pw7R4b3
hxfhQ2IXzUg3rYOVKlFGGocGF8ELlG+TsjWvo74Zj4QBfDCyqRX991UO3o6oOZuWBWI1WjPx6qFE
LdmTA5CL0bn//N28v5TJJkIIVzdXeIl5QBWxRm1C7wINy4JWlYGLsrKA5Jf0KXcH7cgb+uBa1J1N
RrZhc+iSB2/Iy7JMjKae+a6VYoohIvSiRzLxzFnC/OvJzrTNdW0it4Oti37wBEcC3+gCcqmKeRVt
OlCmTJAn9vnDe7+uExktmbclWTjIyQ9GQ5kSpOWWyC7jqI7UpRiqCsFv5vbnyo0knASh5e6REfj+
mhxCyA1hO2FZnCAPXhi9Qbzl+K5RF0iam9TCAi2zLLAWaMpMeupH9hHG+lZenUWY0a11JjJsByEw
55GDC1a8HSMmtNmn7BwiaEICHAF8qmEE9N7sftFGbFN7m/kQ453qu3k7Uxr+Jrq6+9obLrDhVbwi
fKTZOJ5sLx7Q7nkFKUMIRojppTWh7egD2+eLKaPvn7+h90PO4rSx5pKsI8HQD358m3ZRZEiWo3Ep
asS9i8KwQXJl+KLlYW4dGQ8fXc3mjL2mPrDz+oPwebXEYlylqIrW1x9T2NK0Wizx2JoNtcLW9az4
yNU+GAmGDnPIgQlEofpw2yAQKSRDwfpn4pQDfEbi1rZUOfj+ifA9ICV11d5+/jjXJfVgLBg6FyMt
RDiMefl2jtXRQ8daZmNag/SRDPavedELHGJxkDR1hih3vP/8gh/dI18vdiQ2LDpnubcXHHSz67SG
5TAZMTWSZfrkTcklIZmrlAzN9udX++D98TCpFAF0gpv8h4r06v3JXK0Va7PwI84qhFL0Xf2gzU12
mpqJPBK78tG11uXQWoHPNmf8t3fm1hR2qTZizXG7aRvjVTwnzz09y8lw3H5+Wx+8NTJV1pOwgOj0
pzz2erEv4zKy3ZCW5wJXJGiazHkENKxvK5PYMY6Q6TaHf3lkDXv/5iBTOzaFEz7A9dt7e3+VK4Yl
SXS+BdTplx0U0K2lj8apl6xACUBbu7+9SXfNdLK5U88GVn3wpWurZjB22aINiE72rlrVk0AJhos8
HvWzNMymG00g6fv8qu/fIiFjK2BbUKZ3dOtgD9qZs4nolqu240LSZcNChk0f/FwPaO/zS7k8sLff
HvMXBB36GbBujMMHKlMP0jFJhX5KqxAX3mwWN/S19XIjy6X8Qms4v89of2PWnoehOjLZvB9DlBsY
rytmfK0SHdwo1jBpJnVW+k6LrRmMokXTh8olmpsxvdKsPH0IMU0c2+O/22+ZFKTIB+b71zliHkLP
MoIEUJMCKKq9wjvFfJFfeDJ2jzzaj66ystpQAhLB5BxOa4taxKw3Cedz+sfQXdvWR2o9HBmh78YK
hS8+hPUJehZQtINH2PdTqwyLvaPRzvF23ZAR9tDzumJEl5+PlQ8vRU2Fs6LtwV5aP85XE1m+oJks
yPXghkb7RNg9WRn6XGzBFkz7zy/1wbNjgwWSbhX0ABpZ//mrS+EzwAUspsKfagyHhc5sE4RtTiDj
f3AdQZGI4U/N63Abgo9zSMGQczACAYr8GZTld9sFfxB8fp13A319S5ROOOcxK7PLens/2IfbjqhZ
lAXIRNA2kJek+W7ttX42GdrpRFoWDAVBuO3n1/3wOTLvocO2HepAB5tjxDRWaqOZp/foNWeo0dJn
KyNy+z+6jMspncMlWXbryHn1ugB4pK1jj4XPAWSwKPMmqiKzpayPDIs/pZ830xXPEcoMHxNKEuKv
Du/HyYhiXHhfmN4iF8FYHD3g6wGEYNGV1SVpTRRvCDrBp+YOK4FAHPkIPnqir36Bc7AiYE7snME2
OBAOmq18lzjep8FcrLu/f3GvL3Ow0NkkZMwdH5ev5DRdFp77KAEOHilJfXwv6/ThkDnC7v/ta4Nc
vWhjuO615ihrV8VF7WuF5ulHXttHo5/ig22yt6NOebjIlIhksqERyBHTBkaaORl3sJyIqZLs+MwN
fMXwAk7esUPGh7cHtJVJkd0eFee3tzcPVuXpFZc1l6QckAOly1MeDfLI9vWjaVGuURgU7dkHSfH2
MraaNSqW7O9CHQRsjflmNzs9ZRaTQJn5rxcVPmaDD3mtoHOwlm8vJshHUGSsUyqo8SovVVwnSFxa
XEt/O/64DptIDvGSKvq7E7ysjcGsmLDk4pK4jJAr2ltkaBzZz71/dpzcbcPTmRMRjB+epJxqMmth
gqiCCgL4H/1hoGIHuRR4iSN3tA7mt1MHWyqxZpeQ+Gjwnt4+OZJGlIaegu7NWIS7tNIwUJJ3cx0T
H0H2YtEdqU8Z6/B6c0GH0ztpgAhuOFITsvL2giRkWLPQhslPybJIr+s8t6rnnJMxIg8JXfs2tmr9
qUQEX22z2snFFycl6fqUPYNW33/+Ot89Z0iv7NNpaFIqoRly8Cm0pUhjIrvJ33UashEcQhh0ihlk
50LO+vxSDJODG3f53ExOjrS/WVfNw01ziE0Evz2Om7wqUU35c6kp79qZTbP7WkoMWHmQwTAYbJAf
mhkipHbcZbluVez2e5OlI8XlbEQPDQyG5DnFgVWijlr54t1SWVc5J607i86idZYh9IftWo/GBC3N
kV/NNOvtc+RiHvrKVkLEES0a7keN9elPdyQZATEotPSx3GKzUD129KkS+DULu9R5NURaDONVQtpJ
exd60xqZ1A9TGH4pMOycdAWGgDVbAOT9i+nlg11sWaVcdCA6EDKXmDZkHUAyE8Op5UsowP/NPhmb
oC3nGEdW41eRZoAEMtyW/DMg905XnFdZxCAYeoN4a0A2kZSXBL+EeGqICCAkvMFQA2hFZSTJbHHo
grhEL0zuQeS76TKkPyf8L9OZYyHDxtQqZwKh3KhYyQsYGS3yRyaVQMeByQ6RH19s+iSJxcH8NwH1
tu8cVXneaQtyAxnKMJKs0sy27E57XrBAY1J5xtauzZkYkQgIFYbbykubPUQlSAsgC2f8G51CsB9m
TTNfY/zJtUctAoFyHhKdpR7cuZJWYCSGfqaiuLTAoSxL+asR4fwrrQZNXEgcAyjzAZk6Z40j8+XS
NrO0PSUrbCQfBPthS4wbheCvXthgy2IatN0VBxz9NNlU4Q1fosyEWI6zODqX4xQlqy+OPIAnzYyh
P0RMyhWqLLOdf6CEpqePYzyM0+98bVkYhI1VhvcIylz7zLBq19l1mZjEt2IykpTc+bK1oV/EOrgE
VeNwJPakFw1Z4qShEE2EglO/I/JwCDcm8jRUgJkgUIUUMJ37GUvvdys88autcjA8umOvWPxBj3M2
hDV+uTFzsIdGla5ddxxISS3A4jU9wBAJDT/vEBMFZHla7a+GhPlvEqUWPFGb37YKt3sWgiYpm12L
p/BCJ5MPM6YY9YXIBwW6GM4/5nE9HAklMgo2LxsYuslX0YqVW48oGpiWFQ5NgCqpJ4ISuxpGTpM4
XJJKMkcGuNTkD0MVeMAsDxQhCn+g7qjn0GIyDqv0GmuM8UOHeJMESM0XuR8zbXogt9NtTy19GLtt
LBxMObGJH8UnzwfAF3QrzJRlrYtfUSp7sB2RcNR+4SCO48ZYpnEXjln/zUkLKErRjGECNJVNOiZC
EHsNNtBmuEnweh7qkZSUoDIrbzxzaoszF/mndXbmYueZdyYi8R9jxTFlKwowd4QH2v13B6t1/5iw
GR78NgKRAvPZZhdEAbi570qUfJdOFgHBaIhJjam9Lr0HalY1TnZVQ0PrdsQTAizLCzfWIeerIryM
69CVOPkg6p+lQOZMXEipfFgy0uaeFuCPvAwUimBkkpL+etoTWMfEHz/V3hTeMXcTFlB2xIo/amVd
Mt24jb6gD631361u9t8sArKmc4oG4MpUlxTnsz7ivA27BmUve/BQC/QhK37pIjQeY0WjekMHqx9x
0uLd31NEB388TmFlf4falui3U1UY3VNRY6kiAKS/NhaD4tGoeeZyzjxUXqsF6uSpVkCIO8FHjM6S
WlBzX/cqA/VaaO5vNYce7Lp+Gpq9B1YLbFds6N9WiXy0r+cUhS7KoOgXySsGmVFu542nhYdrLehL
cjM2hEHAFzQSKBgXpAV6xpk56tYTATCdvdEGU3xNdQ7sOIbcWGv42ImgOJsjHYPyPBcLkDAiPYLO
qjINa1AkK8y28ah8L5yRyEIL7uRNEWpgebOmAyRLQCsh93jqxuEFcKPXXHbABPsNXEIlt8wlzoir
oiDgvYNwe5svlNS+t3qnf3ftMMoekTxlxnne4Ro6mc2YKb+JUCyiKjZAAJIDqWV75hIldnjta3CU
M8xSI4hI8LL8TpLx8DU38DTXqhFPoIbdcGcaWoEYQuYGc0PCGtBup2FUOIYXGTV3oYb47yHPZOs9
RRl5tKRT8blupoqjCIQsKe4k+QVQRVLiZs6NkKwFiB9t0fq6TpYnKnerjQPSj4YwAC+altdRqer8
ySbHQOwzL3eXCydCNvYY9zVU5xGJfcacpvIiyGgTugzEFEG9F7djvOlVqulYhRjl37QcKTiqSzWc
mVqEL4v0SN3aemRHdFtkOVkISquasxMyeJfqd0u3H2bSoIrnMXacX41nu+2PKRtXD5dCSrAlIBO0
W71oDZuEGmHxF6aNXEJmDHPdu2W26jqQgjKazmq+Ueknc5+GFOWmXp82IiIW4kk0NpGQmjvoBoPd
RXGf6JPb7tc+v7rLiMiI74s67M1TozJW6TBBNSZUYuWUxYOrLxWeEBKJBkbJQljOZRuPI/b/uvVy
En9ND2Hd4ppzuEk4z7RPpUb8VOZjeio8tSH+11Dfe9wO3TPoxS66S1RddD/AZa0U7CSMrSsSqNxf
ZhUqFnsdqMtZgmwDk29qzMvpbCst2YYV0zLO0R5Isz/ZLk/YL6spab6wM2oYxrVWKudksnPDfDCz
WTeu24Ja4hP4py66n3jSw35WzZhft+bSGDvai7HapziuY9+VQ/402sKc72YlSy3g9tPmhW5rT2Z1
NpvDqZWIRj/VMSTgesZEgCx4JnLG6pK5gyq2UJMTBhayjUU3/jwlStI9wWtF8XwyvBKnXqeMYsMk
oauTdlZCBoaLEv+6m9uRKagGSmyA1+35MPHlDqX2vSgybdwbCLChOOlc4cJE3+vsOFfmxmVmJMRw
rgZJe9MoPRU7ZCg4+cmkEtNN1GmZ+KJsqV01gPQcMoEtu/9Re7oar8xorqi2OJlpdPexQD+yKbpR
9Lsewrdx45Rp6u713vSeCavT8ZkBCynRyNWI96FLgYLFWtpTEdU07HAanjx7xrlHerarP9fRPGpf
SS0G7G/Mxfz4ZzP9PyLcf6xKkf9/pMb++aUqXwdqrP/6fwVqmP9EnUE7RVoWdSDEJ/9W37r//HPC
ozVL1dyx5Fpn+Hegxj8lh0xOPraurz12zkf/1t5KZLn2elzB8kz/k6bk3wRqvD1oOag4gOlSUKfa
RiuLv+3toc/MXYdVBvxw26S3ZoWnDF1MvZ06Ia9ePZCbfx0k/xcOlpuKoJbu//zj7ZVoza1iJQr2
Fg0sw6E98fZKfe3MYTHj7QVN4DsEtYMrWMS2jtkof36lgzrKv66EnM3m1pA2ewcHWRe2STGRjSTi
JgwE7lRIAfMxzeMHt0NGCu/MpU5JEfHghBpZbtu0nPytxGlgfVbROlX0O1fEJBN/fj+Wu571Xx3N
UYzYnMspLNNx9KgjrgWrV/VKLG2kfsF8lqFwSUOq+ia89BqijlDY524dkPrFGoAdEuBmpCQGexJ4
OzLLFgmJPiSowF9IHxdBXUYdcn7UGkRDjy2GUWCf1XLvDYkuWQBlofy0KoW4iiAAXWdYfdp9r8vo
B9l4XoRveJgwclVOBTwjpNwXjRNYW41Qt2grosb+nZTsUwFKxFgvZaWs38mSaFCoQb6mt3MBCMA3
Euw8JoBJQhulILBLG0fL8rM699yzMHWI2hiEbMcrPSvtx6FX/N2SJAX8FkYBq4neC2kLXknTV7Fx
JK6bLQFZppkzf5s6XX2NO9NJfS8NiZhqc5VCAWP72m96Bwy4ii24e5C+ul9lRmllm+vT/EJc+PQ0
jUXxG5CVRZhxNtL6lPFwN0FuS3fsrCPFjQOb9BF3WV8xgUPbXMpKe8H74jyGZpE9hr2FNDoxQwPb
9bDacAqvSIevbprCQQuMuOi/spMbrhG586RLN6u/m44o76AI5gjF+jG9KDQYDf5oOhA7e/L2vrYE
Wr+UXZK88NUMz/HsWSmlp4p0wLASNTtEKbpnx+iW3F8M3owOn4UNFRrBKHDlDE5foM75xnnOsPYF
KV6dvyDF+0aEl7wS1DRvWzBUKQ9TUl4QjcqeJuFiwJXZdL3UYwxvceiz+3JogTeVWWF+MdSkoV0Y
5uYlwT79NIX5+KUhpNvFhD4nPwiy6+475Aj5Tsz9eNlm4zTjwLVziAJLNF24Hpj5wGDHBnce3N8v
fRzTHyqqICqh3bMsTJ1tdCsiAbcIyi6Oeth8KtuH7DrOGnJqqEUAs7nIodNDMUqAJuBh78MqGAur
vO11bxj8fMEjHQztDH7aqNhEQkmAW3o7LWN0UxZsfLLRiV9IOI2cO7dNoq8Q2h12yD17dL9tXDf2
Z20Y8cYOtG35/wWmbtVkQAmpE5C8MqVG/aNrOlgH5HMMX42aeOmNcEai2ACpjT6RPDmpAeGEY753
gHRDBtCyKw3HKpXk3gapkU9LAZPTjSlHmLHgtGrhZ5Rux/k1dbP5u4J7RNJkg5h8M0lrBU2EOV9Z
zhXx7MCD/WnEnU6VogVFjx1IG80Ac1T12KZqeST43vVgbdnxTzS2o0eMQux8K2Rj34oWjbCPMZwt
KT8GogW5P+2tPoSWgABFNu4GpWdWw0nSGf862RUmVA45ITA0C+sbuoTkh9vZxc2Mha4KZkheEJo6
Gkg+9AgKA5aHVMeXnHFayr+T+krIHV7jke/vx8QAupOp+EqUJm8r66lkdcY0/3JVwkhCiZdhl4oB
DBOYEbpboE7lELi1js0+IytXC5pwMr9gEXW+c5Z0OTcOAEsDJpy2OPXssHxOijnSNp0twSPo0dym
FC06Ao3J7KG+RnRICtGznltKCrmcL4F/99ymqY3X/LniUWop/4Khk9KyzmlTEURRLH8vBkMFTAGW
bK/CFx5MCWz4TZl7cbdN8jm/FbD4c2QF1UiVpazgYxNhQgfNJm25zUUW4AtvqNnY5gjDxK3SaSet
xCJkCH+qu1eAtACpp0ICIYaUfU49f/xmELE8URJJ+E1QlkcawnUvmMzyKruBv6yZJ0Kvsq2X1LpL
xucUkSlitcVZn+fsAJPKaOsgAbwAQoFsQD+XzM9OSC6zbEhacVu5VYZTgrsfJ91jf9hYN60qKlAr
S4v3i9EKRVgAywwANHLYgnULWomUvAGY3uDF3/I6SuazCdnmr8SYLXMbWam6MfMiVUGUoiz3Xb2f
7gd75WXSi25WoiWNGAranjdt5ITv0U8kDWE/M1T3I1ThEPtsuGURyLxm8u1ItgNgGglvk4xl0oBu
a4EOUUTLN53jKPC1mv5rCKsG/hx0KTb1jn0C8Cq2MdcJvMTm0ssTDRr2aWaWwGwaw44vVAsIcpCh
eU4bJn/Qs9x70TiGfjfcieqnqXVRF4xtH11aHJOveqnXcu+R8qu2Fe498jviOCFrs82TR7bp+ssI
8ezONEb0i6zunLGrrk9uCnJwEKjNov1Rc6J4WsnL0ENHjTSPUFFS2DSpgpo22E7zojO3AdB2ZRkM
AmRdOebjbdVCajSL1rhhWXCuOOWRnqVNYic0x/lBhh/B20YXK4HkpB/aEyrX7vU8UtHdEHjFItOk
Vlnz/ZXdAzn38R2+2mne4ep2fmbE5No+SF/O/04rwKNJh/lrYxp1e6YlSDX9CL145M9EYgNeEL07
+fjU29OewffS8DQ4dNOfIJdCOguAuQTuQhEBxS29zroG65EQljl0+olVQp1F/e8195FynOekaToS
EhY1XtamTYAgUV49mbV9Wpyy9nb7AvNY6QNCX54Ym8Zz5TWmhrvaYAFJhznr95xjGU56SZ1u49Zp
/22ZsygLZnKztA3o/g5eimdO18SjmMVFNVsLawoqadOv4QV8A8nLZ+osVX47u677O9ZlfTWwUDCO
+Po4aKoo+S769ftITTnYBHpGLaERtiyf6DMn3/EaxEzsytJOzDoiMFoWYRdorQSgCvcG7o+OLYYo
J0xWj9HIadLXS2fAsk/6KaoBIE81vPJBwNJNZ+5rZDfpbYiJbi/mVhIqUWgyqZiJkN3xTPueVXmr
+gWexyYadXVb0rLJbg2AX+q8M9A4yVOKPeatcJqRUo3oeHfEAneAiq0op9AfWs2LAiqTa4uGTd9t
sQwjJFckyao4IQaZPmV2Xio52qdtzLzFwKkMue3HRN2kkQB4SoVMaufTDINgM42O1vtuA/J8Q1O8
fYBCpiaImbjyNlZW9zc9VXNkH4XbniCFnLItB2Ti7mYrXTF3wxodaRrZ9IKHW9jBjFr3LNUaXP9j
nBWJbxLcJa9lyhfHQqKJW9GJnrAHfOBEuYBvEje9sNkTdc3M2qUvwiVlXHcU+dpExQdpBDfmKsYy
MQfz1LGxGyYiwa4INZ2eW5A9xHKxLlLLwQMGSjZ11c9WmCE7yBgfLfwZCdqA1BfkW4LSKAyXOXJB
lXjEHvjR0qsz2jPdT7TyM6xDuwL0D4aYppLRmiw4UdeCLW8559O5pnAK87dnDobIqgMqz0nQKNDy
u0B7rbq5XaZphaIpVE9brwultyO2RJ3kqljLeLFWqyzIlU0XwUAS/uKMRudsBdm/5jbMPdHBE7G6
VF4nfS52g6eJ5bSYVcaHEdusQGRYlGfSSyetBXEIg2CXhGFiMOUIZZ4g8u9D0G2RRy/aAU5SBAQ+
DfYzOlgH2HHIIYR1WY9K+6WrHTnlmxhFKLn3UeaZEMJJDoPbkNdfDWyQBMLphDqTI1JN9XNC5nNz
k5ld49zQTyW+GJwCazD7Ojv79ef09D8liX/wBb06SL7zBV9V7fg8vy5K/PkD/6pKSFI+kVAjJ8Op
omMR5BD9r5hP858oftZjJrhI/gk28P9XlXD4Q+sx3iALk0Ponz/0X2UJy/knDVRiOXX6x1hEHfdv
qhLrefa/z7u2h1rSw7eIRh4nuGDwHpx3beqmI+dSmLAZScRQ5m/synLgIgsCrPCeAptrJm880nJ/
WzhYL2uvuacmrmYXWdChAXSRzqyLdrHZOmnlI3QMG5gxrLxXb+GDQsgfId3bu0MPwaPCHowc1Vzd
3a9P83xPWgM2xwooiAxPRmdq99asteRG5is/OLHEg+xHWOKN3rv0/wlNuc/7FYyv/nQEqhiI6b5o
qCME4E9JHDNGKjfblohMmlrrE2KPOfdBPnHm9+Gf5jTYyiSEFKAXxmUC17MP2AxzlilgEhOSMar4
IWubGaRw3scwr6AmRj7WgWqBUzvgTyVQnYg/JSMjvJrSbvipJ0mRBKjwhy6w2Fo+E4CTPnhDLNbo
C0rX52NXjvewFVSzbeJE/9K7CTv/3qggYzqAMzyiM8dMbFLbKtQZ7b7sXuaA7pg1iObiLese1aZZ
5sUeUUfsnCwm3jGq+plx1nbUR/2GOTzf0meWIJiTPDqdsXURWFSTxK3NlDC2KSsiUXlRT2/rf5d5
bRUeyDVglo15Q0SULWAfjdV5toCxIfcj5kklepqkgQ6H5FjN6K2k48/4cldFHQ5q3ATUYN6+eKXT
Vab4QaKrBL4/hCy5ttU2AS3gzE/0xDky0sxVdXUw0viA0CNicOJzPfyOYrcKMycbRADVpQTnSHqe
c+G0k4q3lqxpg7KCN6TFm9qdp3qt2UQqS+I9XWFWswGtK0fhZIrMoMzm9CvFn/iF9LX1DIshdjwB
82b8zmagsjutmfNdq7lrOaJW4k51bru+qsjZlFnX0difxvY0oh8Y+iOrQgScN60kpy64wbswrePT
3Ek89iAOfI6NpM1MgxOk75cOswLV/MLzwP/jIjjLgN0jGGejFEKNY09GEYaF+POP9INXRaCja6xi
H5RLh2JYkucqF+CMwXqsyEqA07VP8knbCdK8TggJNI4Ii8RHr4oqoqAM7JiuKQ4mBSNzOHfoEY23
UDovRUVQJvnuqBI9IFtdSy+Wik6aAdZMogcYiSuxJSeqyk28+ksksxLFrtU+rt0/8mcMmzoU8qUx
3+ckj3wFNekAuisqfTe6/Cls8Mf4CuL97OlgwzAsFDsWVgV5IFiKSseNyiWURK5XbsrGoUvOizKn
Zz9Myss2XT+HN0C7lL21En0pOVQupbtNMghG28LsiikoOWHXQRoaCCaapY8nMt/oSpPARSl3Uzbd
QFpQrYZzOzI57StagP3Gk624LpJJp8DidgNN91TL7SM15bfl3vXTxdeL14M6PSchbJ1vP127g/9u
trnFcVOIyz7Uy21GFvUJXHU9+HzoHQix1mtRU7agEazCJI82wNtrYTxz2mFaNCJxdG0I4mwiVgph
AzojC7QbX6Y2jT+tWNbfG9wF55yfKepkQN2MIwvi+3XYxUOARRJ4CCh//WAdrugbokrSoq0DM2Yb
kYeIckNb50yXQ4qC/+D38IGOXPXPAvh22sIBT3sD85rhWhzS3z6AvoxwDzh9vDUVLCW/L8y5QnxQ
11cyJBSFChqIgYCDuOtXTuZ2PskqHh3ZzDIv8qalvzCIQSP2xO0WFCcQnmcQ2hUJf2DfrGtJIx85
BqIwY0PIXUbaNVLrFtovFMCAlOHoSTUriDHWRXpOMB26JzfMiLysBkNdDy6C/F3esWqdtZVMnqyY
aQghJXrNrYOcRSeNPKHfHUHt1jeTK80vjuGW1ampaWBr88XRk1ukc8QOFqE5bREu1CiGqCltCspN
10VtEZzBjLrsAYSbxNYNCLvWBBLYXJ+PtXfTHAI7/JucnfFDrw72gycdLxHYaSJ3RaG8X0nfpCcN
xa1zqOvhTs/M6j+6HnJGLDguNn/2lq+3PjChVgRMgWm0q6Od07oztdHG04Cy9OY2nnMI95/f4bsP
FymtDrUBKfsqwD40xMK4jTi8V/lWmlPB5xob+7mL53PNzMaHzy91oPbmw12vhXnCtdg8YhRZf8ur
Nk2BTg41AIpuA/fNxdQncj+YKRzWbBh6NDNKH6hNWtNFWob1/RLbhBv0MczcTaIG8fvIr3k3H/Nr
1iYiu3XHw4/37t3aYS1a4AB8q0Z/yoFwvoLHCDfbUtlFHWmVX6XZ8pOQht5PoBw/Yu9xyeuwk0DO
RnRRtUmzL0M6Nkd+2VsTz7+ek0CqwpCjA2r92ba8ek6aYYXESq39LOqm2b5DEnXrGvMqQ5x7mhvA
/gicg8K9oO1BQbb42AmL74vWJhSGavDjoJBDA5qlpdHoaZRKbvQ4qd0Tx6rAtzc5qMHzfMbGtv/8
p38wmni9NsKj1ZnM+entG6aKD8F1TDzqA7N9UjtJc843jBgJ3u5fLwMYnSAhwOhghlg9T2+vZfcd
bk6S3IJcdN2jpsNqTc2oeJ6jxLhyzT76HtuLfVoXw7JTHdG7Cczai8/v94P5YT0fMoh4XewhD3Yl
i2NOKrLtMEhZcZPdpJvVAxrSdG/Z6KKQMJInc2TndWC1/TM6uOlVXc00QX/1YI5IdUkjqS7CIE/i
2tr3kPrSANZYQ/AT6P7HUhb9dRTCmglySxtox9UNuRg2bw3pRzGJzehR8w2ioSHidsznZkdNjVWq
hsf6iPx04eCAqvdRlYVd7z5/YH9YMG/WrlVLLFm16dLbqyn67Vurkn5eZxxiCHpaiiTQVgV8gbAd
kHaFhEP5S1uj2GJ9MRVstiSk9qFLaKEFv+ZHZ9J12Dn6KvqovVGoIz/PWR/ewc9jc8b0xF9K818c
TFHUJeekrZUTsD4u4Rm82FlDuBSO12M4JiDxGI03lkmjIVD6qJ2Pg2vm7MVk1u5RT6YUv0YNU+Ec
e93FBHccgrgi6COwkFzlgWYAAPeTvq2v8rlLOn/MyvaXNgFGRAFEOHfQ0xmhGsbJQW11r8up2nt1
OTxKmnBTMAxx/GDrcU39nyuobzjjp/gyWWwOCciXsquQZPGHoevFD7Nw899ercf6pmEfDwiIUlKy
GepCih3iK9puXa1lLLg0669nw1vuCRKbfoEzTLpLK4o51yjqlYwXlZIGWtA1tTd1i5FwHSrtjZn1
4bclddRdlzbIxkpAlISp2BxflzAqviUQCX9mcup+GWhx9a0OgcvZOMuQP8ekMlSbuStZ2pyISHRA
30XOYO7dmVwTLZXa3gnj6WtE3s+dba55JJ8PxA++XKrAxJYyeyBstw9edBRJy6RaogVMY91lEkrN
t7TSRiXXlWi2RvEfTFesruySV4ctM+PBwO9rlZYJ8baBCq32vh1nMxjINd7Rrxa7pTVpdyJpljuO
oN0Pq3eGXWw0x7zn63x0MLwRY6C/t9eZg13N26+P3YyZanarBZQRzF1eI/hqS2WdikkmgTF7P6c5
ie+MDh1s08XxkWfwbrtM+WFdaNkIsLhJ4+CZuxjzvGxlo7YjterUINstLI3lR29Ve5P4rlOpJf+X
s/NYjhvJougXIQLebGHK0EmUJbVByBEJ703i6+eAK1UVgxU9Pb2YCHUIVSgg8+V79547X1mheTPe
+M4uFQ7+hc3Pdr5eWsQNeKwaSigSb5igQ064zoKxagX03LXgyMTRanSJ3izm6YAIDmJkqZrdlykr
Uf64S+zYe1mpym3uZgKAeU2JFjJvWcxIXVPziyLGPAuHdVF/1TlhKH6lSFSN1hqzqK0mgWe+ITJV
BF2ZM8QzFWEfuLkp8ZVkfH3K2wygsZ55pCS0DM9MIrJUphsWYvMqbEnHsPxWaP0XDRxpzhB1cT/M
idJ/BT9r/h3yoXwcii77iFgbZHbiZp7uDxlBOfhh6viRRN1G7KGKrn8sVs8isKw5fzBHRfwaGelm
EeMEYYSjllFJzwM8arIbMuCdy7gWBC5Bdt658PbHgLrO1WmLE77sO6RzeTfTLNDSOhZaB6M01R/x
7GYqeX75QNNG1PMvtY0JIllk5xLLWC0MVvts5Rbazfhp7TVy0Rajbj/VebplbbZ9+qOBVaxxRG0Q
cI+Gnd47C9EbJMXkiGAxIlofavQkWYAwjDiSZIEQjMMCZr9fynFx8GsoShq0gw20vJ1i9H02Ye13
bt2RFpZbjvKUxqn40xKLmQeMBuyHnFTpJ2uamQAJtR7+qtCmTdjzC2ncWMBetNwVSORNnNRSDPbX
Zqy9j505oipXnPmbZIDfMPiI0UFmgGcXFmxIXv6sKzjiykZJvktNJ/YgmxSkpr01KMyTaHXRrsSW
8l0ond0zftFsC/jcCs7PSCv3S1bZGFNWFNX3pjW2ha+tVF1hWtfqvikzL7+xkS2qh6wusw+5Y81A
IbHcHU3wkIyO861XmcxzMv78z+vmdjLZvH8bzcQ9e4dL0BFWnWKw6PLO/Za6Rf7gztDJkm4ijWfh
oP3+9d54e7cjNva4relONXy6YmmotZza6r2wbjybpIeuIhOcWXZZ2cqVzf+ysfDa76ew0untY58/
q6x0BqF5jVQsHOItDR06rHVfLa5ynDOpRU46mBt7vs/3FZzaW0q//nHORyIl3v/KbyyTuNi5uegB
kbW9qt3+Kf+N2rRWM5u80NUZGx76TptXsnuUns6GGKY40oaxIpy0lUhO/vul8dxAqjEg1vARTu+2
2xVaiZeNnBSZlzdzaY+7ngbZcSG64WYtZXsQypJfOTS8cdxxgUhg4EfIt3naTi+KvWa26qXgkVp0
Y94LGu3sDmtGtBS+AlZMQjbsD+U0eoGGpunKBvFGIcDzzHflA/AhXrePf+62XttaV+eEyyaOY/6G
rT1zmsI2g+bEnoOx6Zvn9+8xRfrljsT4RuW4jZkV6MzZM63jAyYcB/FlnRDOtNO6Vf2Z5CNOorFb
O3mYPJIBQ5tsWFKEFjdG7S00y36cOnDxoYdo5o+Vy9oJJDChnyvnEmK1bFXxsPxuq1ylpGwUOYBQ
GBOzTvghKVPioxN32S+oEBTTHX3E+8JgLQ9Td0ieUkriOprNpEv8el6cbod+wH5SHR26s+4ubAez
mvWYGqgk70tK2QU5ZZ1/r71hJpeJPd8gRWHACjMTRuD6MiuT28mhbRHB4aAX6aXxcKNhfEt8qNQF
y9ecqQestjXpOuVMMyulJ/KbYKw4i+CmzT/mynYZMsXFEMx8/YEvJNgU4GzWPxGyLP3ORkNYhsTl
WIgKjZE9YElyLApt4/Z1aBOi8HUVsv1QCUGKuJe6qEhMY81HUpF05Uvh5TACRLVkhFu1Q0y3fRTK
T5ZZjGWNkCW2AbLKiNSQxBv6jdrZIOdzMfyt58n6hDQse6HaS2t/bpMk+YygC9fTLOLmxZVpjF+y
LyAPFLUxf7aHFD8LNEnZYq3TcOoRqDmSLDEI0meypkwVNPYzjPZmVtXHMvaaMVTisT/MNNI4z9NP
48zUgZ3cr5PT//VSDYuBWi9YTpkr0OMzJcaxmi34Jm4N5D+GbkDbmdZYZ7DVGk37fSna+TcrT2b6
Tl70Y1CKpTkaDRs7pw/ZMShjO+58kijMP6w6m+YMbui8V+HzFx8MScBExKANZWI8NPwtZRp35h1D
klU7aknW28EQA/7elcgAZ9/0asJS1CGhJcmMzrWCGnMWtPCknX7MZVFW+95Jka2KZXSellSxCbZN
FY+NkTq19SHRAl/S1Mp8nIxuXQ42HLJfadLFS+gq2vIbwZn1O/F4m/zGVLwXKhjLuXFzo673gF2d
9ECYmdXepPRCiFKq3frFWNel57ReZneWrospsLqtHO6qeCJ2ajXl86T3y22zhRPcC9xkY1ALM/s+
uJX5m0iLhpDRVmElSu2FWRgRst140NMWXLd0pUnmNLAJzTcaC3XQIify1+CKoUiKO5Xv1c/JEDAT
rNegtTXFCqwknvuwI/zZQsNXVV/4JEUd6qkoEAIr62IcNbwM6W2X0V7eNbQ1rlXlb61GBoNsGoA0
nS7svUnhWIuLmi8sTIPEMdIQSUSYTEKsh5oxlEVnG5XT8kiKvYXWqaar/P6C+MYW7yHTB1xDP46d
/mz9dwY1G5Q+3+IcrOrGmmrtPokJ10k9cQX0dbmzcgJBusvextkHX/HpTjM0Q584i+mGXim2Knmq
2khL5+SPYq3d3mosYzeR1HFlU738fppu4m/QmFZojnZu1q7bvjbV0XHC2Y3XI0u05Jy71I8rATpX
buXlVsqlaFzgwoeERQ/u9AvKxSjUFo1iiH+svkeGu4R6RWtiGIz8g1NyR6kS7fGpz4oru9rlNsqV
bYfO1DabYcE/vbKbMvHEKeSEcsoE/veYNMmxlg+WQJqrevMc/deHZrPgAxumP8+w2Di7Xilq4sEU
Ah/HssGxphnrR4s2zGOvad2Vm/rGU7PR2iwcIMxdLmgoMvO6onAVO0y7iiZbO2AMChqm9YlvqDI7
opcV+7wGUPefvyLCOeA8FgB0x35tp/9TmWRpR/RPh1LVs2ftQa17zgPCdL+hnbqGOtYum+Fg5umE
AJqn/qU7d/rz4W9M1NEk5FQZcEg8N5LMlxE3vWRGTfy6Q6hIuk8rxyYDjXNySMUUzxGfGyWquzZK
FxjADWvSNaECHHNRdVfOHW+8RPQ8dcgLcPU31ODpB3TqmiXSdWJC27P5Xtfy9VAVyhBi8Lw2X3vj
98ZXoZMXC62YnfJslRD4iJGFmzEazxRvgCKBXdYjAIJ2Jv930KeIPxiMK6vE5TIMw4JWso7liJLo
gm5CYPcqFdMLDeZdCT4EnX52IUuN87Rikn/oKvWRca/GBqIP6qPTqek1vNBbN5mTHTOmLXTgohZm
WFAS6KXGoZq15UtFM+VZlWR/YrBbtcf3n+437jKDcANOs8d7zNp4+oN2tP1Mm6iYUNSy7Xdi8Vrp
C16zbKeZS8G3Fuo3a4jbK/X+G9elvczyv4G2+T/bm/DPW4Xw1GwXuUU9eVkdDbaavdSc6iq6QMjB
cSsO+3RI1/9+jmUFIfDjdTyO0OxsvVpsYglb5qfUA2C/9o7ksaWMrOrIod68opZ4YxvgG9JsoxqH
8H2Op6oILOqxZGYRFp8xcivVRXtiOm40JbL4IyVWWcOaHRPQZoc59f0f9o2HyIGTBkaTI9XWQTm9
wQ7KWA0Bhoiw+Cefq6kfj3T31Xtcz96VS73xW9KBoHQAK8ZB6nw8m7tujv4JtY62ylq7M0wS2CA+
cEQuaSRXUanmTmRm/TXg3OVX1Pl6Ft1jFAgq2+3pV8QOXhA6yphW6w3nhSheTEWumx21eLIO79/N
y4X59FJndxO7xpDNOjPTNKFtEeAUgCJiIb668lpsf89pZ1hnqIQZEEEBeP1X/c0/rwVtypHsO5lH
GWy2OwTe/QcsB9aWfIi4DZHZ7v3v9QqyO78gKACaHCD1ICOeLegjh8hMJ/Iv8jDGI2TJSmwZfstG
04CpMJuHOO3mz60nvGXn1uPwCAmm+c5wrdvHDH6SLcFLyXZAXuCXtEYGhKScsTcRHpYdLQ3YypUy
4JVeeP6JXfZHuhQgGahyTn91TnMZfQxFRIKYyQp5aVJ8FXMjhg8tfTaGszGhZUGMGXKIZmqCl9Eh
iBaBe1kRZO8VVb5PdOE8qQh4BhIWs5m2b1vjzSka5h1YwuLPU2mIHwjR28cFrVDmgwAp5x0ioelr
iUndCcvShI0Ca7IkRDv1pO43+kCP5P1f540HnCa2DeZIUyH6WmcPuOaUBsc8kUbmoqdAkUv3YXHz
n3Fs6l/ev9IblQdCHjYdZoJs8N55yYo3gdhuJcdLQcN4N5e9tsuNyf04uBmxvp6+kkbXzp9Gis4H
gCDoxTHd9xxdtxDNXKsikVUlmtfYYZjz/me7XF4oaREkAqjTkAiaZ3dhbabCa/ADRYJsl30nypW0
zJVs2ylbP2gDxXxqkZL6/kVfRYdnjxlItU0igUEfoPLZVd10ktnSeOQsThJyilfk+j2IVALtmgrf
kZ9XGBgCw8w1Y1fkWPe+WAkJYbo6tt59PPULtBRvpjsUy9ksfORszhOI6LTcw4pJvP37H/eybNm4
uxoFi+ESTHDeM0WilSQYbkXU45GLzEGW5Mjiuk1CUudS98YyssnXqtHoI7PysgeOvd7f9z/CG0sk
H4GWKVps/n19wv5ZutjisYRpCZpNMrt3HXSqvzj61u/vX+WNBRI7OKpUbzsJkA1y+va3skdTsMYi
qpO1wD46a0q05jINHWccFAoHGhnvX/Hy1dgkbmTg0CVEm6N6ZwtOKUkaabvUigggqROaAk3xxVqd
9h6FdLxTaqF9FKiD9pZsuqNHL7HDumypjIxzp/s8i0S9G9Y036cac6z3P9vFz67zskJ5ZvfbCtZz
5HKbjerUdrYVuZiqAU5Q+z+tleySSO2NVtvXS7t5QwczeVnImcRnXtroV97/EBfvJx8CqTAcNMoq
4HZnJaRMBqWEouhG9YKTdCjL9YicGrHOoMR+Ocn8JsmmLHr/oq8A+pP3kxM2U0TeTINmBdPU0wdh
0JNZgRscR2O/hav2JjyOHXVrtfq6MeV15JGqsqWYxsYnPY/FX9SW/W9blPOvuY8bGomG277IZcW1
g3jQgzviuvTyyMOIf+q12qho21YbHsxQzC/OjESe9b7o3F2SxdPjPJndI0VsilQ8k7MIK3BKWkCE
qbt30wUfW0FO7S/Lzmo16glz/lhMakF8pjon63EyM0cnsklaPmHNVhUYfE7xkUp5sm6wuRr2lfrl
jd+I6A00QbyFW0l6/huZIKsaAwJO6mRNCLq0+zDYRrIzTfWW85vY0aTwrj0YFysChQxtdZDZSOm2
3eX0J5L9Ysm2bvqoxfd7qGmIz36zOOhK3n8WLidGW8UEnoKzIv9jDzu90DjbTdNoK9/ONbT7kZES
XsMtmDPrzKh1qzbMvF4eAO1gKIANENCy1L69/yHeusMUwFuoBaoCTKGnnwGJmNEC3u2iTlMxEm65
26wHcwBw1Ihy22wPSIrFtTSmiyPGa54aXUOD+2swGjm9qoZOCNHm0hO+1BvHasWMUqpKerRFXEQC
+8Jedv1PItHUKxzGy6+76coQbNBt8vDZnG2PMKMgW+caBDJ+jmedQVmQ47M3fOll5RrGvZ4FnZYp
18IiLtZ/vvD2QLEg889F/g5I3NKx4hYpNrS1h4Vkuz2JGOpxGkrtdoZi8Ov9n/VSLbldkPqD22vT
/zlXS3SmEg/lmmKY9nJVhl1WWiHRP3G7iSbcFwcUWQhbimTcQTPaPiicQT60M9nmhId36njlWb+0
5Wyfx6apSDgQKgt7+2H+2WZrxRELe0ofKVLWVRpi7zfaACXymIRGppAfL9YOBc2Ai8SLZkHkbmBV
panDFWvjNnDoDN2qXT0VN25rGHmER6WffYfdwaaktgvFZ+XUmn1XzEyzdRhrf9cCPdENYu/sw0yl
+EMxkfpTYusKvaeiU/0uoQ8XtotKOZzXqbne9eOaPSsjSoyNODBNIaQP4mX1WTr4UlU+VDGm9gcx
FvEXHhvjyTDwevvW3IpvqpKD7yj6ddKYfJDDTIyy2pISjMRw34COf8JxYT2scyllqDGZO3irumXR
t+g1IywZ0BQsImiXP6AX8y6akfLudcYuWBvRDTPQzPLWS790IDKAfqWtFlQp/IgDQXCyPVIdJ5DT
+qU8Em2bfa1mvOybCWg1DrgKEAdNxtBC+JpG58CsWnVRkJTyRZLITCp9myKfe/8h3F6m070OzxdH
ABZweoNodk5/8yZhUDanDVg+RQJ+4h4GqpmtB4tBxJV9ld7A5cXo8NFi5fjJrE8921jbpjYzwHZl
lHNmHJ4mxayeSU7RNOYmm1ZOmRXnF0fUGG/Qki7PVEeG/hn0RSF3lEbq78zqF0BxfVGrQb1O3Yum
A6QKXVVZ5e0YJ8PXnIaqc+w2beJNoaiLfjdXFZR6pcuaGheQM33xhq7Wws6WthnCwYIaoQ159Tkr
VEhbTYtCCU4Hx9JwQpH31evteTPcmdL92DVI3qPFsjHjA6Ikc6VVDWw6JJCJ4zT2zRhMKgaswKsF
nnnmlgigzHm0rDt4bl174MDrfViqvP1TgIkB7qqPOeHPyB0fYeOpTugVegJtazCRH1reqHyuWQnU
yElEfccIN0Hd13p9e+O0azkEJFVUNblX2mIFsMrrH7kyoDIbB7vGR1SK0SbPx3YOHsSHaZcvDNlZ
cyzy6lGBQ19BZWgGHaPkOZQFJ6XQLjkX7uKxZHNb1xYSqlfN1SEtbZJbMP5of4CDtOUTAGDooBDc
aAvTTlaP9mSPiHoWKyOeniCYys8VofyhnGn0yJJJcj8Vg/t9HuhU8XdqqfkAR742oHYtzYjX3ZLx
o0zaRkOhlDtagHxjeEZ/b0503430b6/nrft5yeNh2QuZ9XASIeUNfjF2Jt4qRnzWTWPMsRcUCZ9o
14k+zkkKGebiC482KJ9uIn+6SBytiCSkgSocMm9l/rk05q7P0nkKpdYr8z1Mg/zbYiSpuUeF0Vih
DYU4dOauMgNqQNzLamxOXaDndOd8rbDpm3sW5EFfqrLP9n1cTiIAqRFTOvKPtcftLLO9B7gObx08
z5woc7N7YZyauTtsmG0HgMSyfqY5RA063xrT21gY60MSO+unvlXVpw59CjGgJIOk6I689MlS6iwJ
LezRX3JtwVyk5SMfqo8Z3wV43uQDyp3kl417IvG9MS5pwPRT8idxpsxj+of8yq+xUnk+9OqhfuwB
8RWPmPpXDODZhJZ66HIjzIpZPo3paH15f9l5Y4+ng+EhFXS27t45dUvqw6JyM8torSpB90eAqUQH
cKhaHaXRsOhPRWasVza4N5YfDo+0ZtH/sMfrW8Xzz/5mtRTnU7vUkeKWiNHqxopyZIU7lx7Itw27
u//PX5LrUZziP2CN9fTT642juYxVwtpaVcm6b0CwbGygMTKyfjg68WTT8SqvaW3eqipI+DMQuzCv
Q+pzVrEqmgogY6BtogzK4EQUPPOLNFucW04+K/CA5yq/kc1KmwPZ9VB8dR1RtQd0XvZTn5vzfwux
RQq6Ofo4G3DCQJfKSff0LvQqnGZpp13kKJ741q49Cg8kseGQknDT1cu1R+uNHW3rq2CeZkjKHOns
PJL3U6VkjjlGelNnn9oWAQRiGw9evZZe+YHfeKA2mxYmLXRrnBTPfmCj7ahndGLk6ZPPn2YvFkcZ
V39cbKOPdMKuTUTfqMi3hvQ2pOSESsl4eicTq61kIYwxqmIdZAWzOjoSi9LmdNFysuxVvd3hWi6O
FbrLKzlFl91cJnPbgJRhA78n1u3Ti6eNAOk0ZnPE8dU4ILgojg3/LeQ1044mqxyiAgz6boArzDwi
KaDVgJ1l+ZsDTqQEu9eVLXetrc+G3zog22zZlTtVHyw3fP+1e+PMBvuHEtaydYc5zKu/4p/3fLRJ
PLRGcyKGvi++4aNLYLlX8gsZY6sDay2Zn1ss5JFQDAvw2zQc4KwOV56NSxcHN4z79CqDZgZ2/tzH
2+imctIJ0VVBHjDsoKT8UiYMlKMCjWcftrlsPwutB6QykYak4trOy6+jsULFYdvcTNJl8wA2LP2d
Nal6s2bm7KD0J78eCVc9fUcRHX8Gtbb+98UZCTsnAaTsNIDOG2F1mqSV3a9DVHuLczuiZI2GKZ1u
1aZqIujuCAXXvLxSHW7HybNClNYwpyHO2RZDpbNlQklQfroDwyzHzfpQt6ruW90kxtWW2/aSXFyH
Jj8HejIiOd2fPsdIUTLQDptqrR4NucsWt3ruej15cPvZRGfryO5Qts2wK6CtN7utQL+Ltbj6P+4x
02AkWmwPLuO004/hlRxxLbeBFO+hFjFnVbvtVtGFdCizu6pf/2js3Fdq/cvlisMd43VaW3RP6O6d
XhPdCxjwgmumVVYcAQHLXyl2ZTfgtCeiQsTG7ZU3cfsbT28251p2mI37qVPTny0aWWHbY6muLJBL
WmihKVtzLwSp1SG3VHzUhIuYb8111If1YMHsI75Oe2jpNP9Q8lH7e+XjXP72GDQ4crP5by7m84WB
LkIZt3KaIzcRAhsZS4Qxk8utzC7asx5MQFWp032Wq5u51ksxL5nJ8/sf4tLnjtOURVyl8GG8BuH3
9FfwvKnrpWLN0agZvRY1KwJ/Apoq71Z6Nri3tVP4IC4+Z4Wjc9c9tivYbL+WrvnoJJYufYA/U+yr
Xdc9x/bSFhEIPmUJF/oWz1KJMcbbU94d83Qs5gMwLdKfN6zeNYzH5RyDNZaxHtGx22AAR9XpN5lo
RKQJxOIIw1HJlH/tD8AVi4ydyeDeSTIe0L5nx5yuZVQrqWYgy0SL7+OXotepgtNohrQ+On1T3qRC
bSJ1MprD+/d7e5/PHkG0DtsEcltWzPPxRTMs8DzKcYksandGPAUmeZiVUYsi+BNOgeXjVI3qsUTa
GelT1l15z9+8PK1BotLo32n22TtHn4yU+zrZgo+mYfGnzOgWXzqjE9+VTq24Qd8x2ka+W1izX5kL
QleUtbFyZft+Hbae3wYU/Zy9qYzIWT8rVVaCJsgIR9nCLtS49z2QUnGXauOofUBoiw0pYTr2MaaZ
+9woQigPlj4DwRrS0rvxqqHKD7YwDJAM9TxKPzfJaSedegXA0sqWcItJ41Tre0pFQtbCiFU/Ahyc
UcRRsLT4vlPlZwW1agDAQtaHv1RmiZI4rmlsa7OC6brMXThgk+BXWEYEzLKzxG0yF6Pl58TlcBRJ
2uSgr04f76oZ5EbgeEl27Ioqozkr1Njz61ys/c0EpO+nOyzNty6ezE+JLfL86xyb+bGlsGp9W3IC
cPXCbPaSLME7Z7IrL9g4xFe0iJeFKPoa/EgqRRsiifOKaZIDHazJ5EUHCHpXmRzdirrnIdfravf+
Q/5aaZ79vBT9DEo2UQ+byra7/lPyzN4KUYvACLJGdAL5fFXjKBo2SLZGP85MvYuguYnyQSMekQN4
AmcH0+OyOr+1voMbXtljL77wKDKyeP+jvbHpMDPEmEXZSOv6vI2M4nNsexhlETmQyrMl4irEcNH+
mqf+O6CYNXz/cm/UqQ5DNdKMKbyo/s7V/lMbq+NQbT2mxMCT7OOf5IGNZ9XJUONPxbhzQEEaN/Ew
NGVINInsQgiPhbYju34qIw/3yxRA2UXkW8821nRon1jF8q6fPk7xEn+cELObVz725bPi4JZjr2QU
SL/9POvI8VLic8luZMwQMy/KhnHajd083za9iO3/fjEuxaKkczZzKUBOH5aevSWR+gomSGudG2+V
XeQ6ZX2bMFa7cqk3anE2OYrgbQGk7WeflXVexyEVJ9Ya1ZaY7lYSJb4rdKF3ZmEnjT9w2cNMmblj
00xwvKbiK2LJa8GOl90GmvWIpbaRO4dCd/vzf94OJ/Z0JuPeGkFHXX8jInG+LB4Jfn4nGidSEDxP
6Nqt2rmy97y+4ievJcRvOp4aKjjs3JhBTi8soB1NcQsVA/62GG7GRFUfun7NcyCai9rsRNc32V7Q
jnnOCLN4rqYq+2JpOQ4ktZjdvwx4xccmp5TbWTmDYfZ49JjgHpt28Ysu7UfgnlKixI9ZyGEjwuxA
a5fEoEDk0Phy3bI4x9pEeG/Ho/XbVAb3qe5kMoYNyrv1Ji3V5VO3kLcQuPbYoM/hk/216dxP/hKT
A+LTnEzyY9874uv7r+rFr8LN4b4w/caH7RDydXpzED4KU0/SNdq6cTmgm7I5dkOvEa41j5qzQUGT
nUsG2DW+zPbMnf8qCJh1DMCoPnj8zi5cWTG9AVONFn0W1c0S60RlOHhxsAmMVv61IUI5Acjhku5h
iEU+vf+9L951vjfKMgSRjE0tTtWnl4eGuGgiJ3iXkxz7nGsteAEzbbcSa3p8/1JvfFNabLxiPIPI
qC+csWaCHqnq1ihxafzBuGcE7Sf2Mkeim+07aXIYkB6+GE/Eyf79a7+mhp3dZtSu0OtAIdGNOh8t
pKnKOSpptAhgEX5O7CYEgile0d7VsVa54cLUtgoVN7YORTqVSkDsDz1TuDOZOLC+W/RvS1VdjlOc
YMZT5SoBMBZ6FonFjKcN8WZ+Vvj4bighrw1AZ7J4VzparYYDMYIycutZB1E+1M2HVZfWj7QS+ONz
rU1emnjKId9yX5BddGV/5dl+nd2df3kTcYe6SV91WpynP7I1a40BQ1qLPHecmxtV0bQ/C0TN7mEU
CQMFSFR1sostZ/01Vd4KUQm/+hx4qrM0UddKZ1/2nUlaWM0wZqEsjIOuKuidvf8jvfEObopVFR03
eQrYtk8/Jv70Cub91qPvBR59TP/rhqZx3eWebpI97xNMecJ39TVOr20NW8l5fou2mFOwUvTQbPWs
JJ0Xp2JxHHRgMZWyBmBq3a/TNMiXURtZjvKU1rNr0jNHmeM80C4ms92a7PwZBuoS4LJNr7wtl5sV
CxH6SDpsgAl5Ys8WBtdI6sxVeWINZnif6mqSx5UFWg+JHPEOnNfqm4GNOlyrJn/0CG8I157i6spv
cqkKQm+KTwcZ4tbGtM7FvRq+W26GVIkqm3rlplGhHQYol6YmZIAd/24IUSPu3UIhP1WdlR/EgPDT
V7Ey1r4Si+EjSxogBqPFsh10jGXNKx/xoqgzOFIBuzQMPAXORSdSBxIP/t8xIw1E5kONuSjgtdU+
je1afS2Kpvj1/mP6xvUgG24JIRRH1HVnbxO+9xExJWlPbmvGVZCYfXybKUr+7CSTkL5T0VS68hUv
l07UsvSJtt/BQOign74Zc22lIlkAyXajFgd976W5r5Y5VDlD4pHY+MRhnMXrzsVKsF7p1LzxJLIz
AVKha47Txj4fxWO1Jv+vds2IiEXvrks8wMOp2nTabZ+JNI6MUlYHclQ7Tk9mc5OloypuTbSqV/aq
N248h2ZuwTZ95ui43aV/Kqc2HxvLTcGYNyMu0AET/M+eM3RBZUFQEFBnfTWuvIWX2yNGeJoKDIcc
vEYXBfzqzYYJtDlaGHrdYPMaq7AuOuW2s1Mz3/3nB4sWp7WRITfZw3nkZ17rDOaXkou5I33pvlaA
ChbJvUzLPwhCmiuy/fPbSRwLJcfmvuCBgiV1djs9J4H4n7bJLrMMiJNwIG9whMg+1ObYuhGo2q49
xucL/OsVQdeB7NtqDai0Jz9gVScs45aqROwd9h3G/wESQVs/qhBfcNzrddC74zXJKJ32s7V9u6zN
gH+LUaXI0c4uO+lV7CxZ4kbQM4lSUYXX7AqY+0/aiAjOb7zB+GOqpFsDIqppzkD40248xsCD38ek
eGKG0dSP8D6wYE12b6gMtev8uKWiPgLkXTjGVwZhAbKXyadWGNVnG30AWE41H//MMBDJBKiTzR1b
if7nkKrj95IsKgLDrdV2AOfbYxKA2FALJIwphpCaLuQDoSTt37UsnMpPRuHsZjQm6k2fLeONXrUO
kIopFT9EiqCA4WkzSV/ta6cJPDnTo6+VjhrG7ZPMd5VmnRCEWDgwXKWffiYI+rttYJ5M4Vb28Fch
e//LUzLGQblSXAdwzY2drPHxEbo41H9JqES1krGct34XyyWLcpHxxbtOiU3SL3vlo8fgVxBa42R3
0pqSNZhJJjp6Kr91lOWmB3dJMbLfHBBgZVQ8aEQOeXb3Nab8rKO43bJTNEtqo894m77dPBr5vaKm
WDuwNAv8yYW+xQz0JWrCXusSHaKP0q8P0H+yNRj1ljCaxTQUsr1pVd51/NljXCaQZD3iC5Ngqaqt
7CzTVnLAao3HdUacsJvqZvpr9y5V4ZKZ/VPNJOvvMG3ZIBx6XfRsQ1I/6WUnQaDOsr3FqApqG63K
DMUl08QLK6dWhdliE6gwjosnkZTHwORkaa4NZJIYGhIZb853Z1S15JBVanaIdYeYMKmhYvMpdxoU
pJ26oedIY0PIVJNWQvB0TkwLo2hxw2QkMbga01EfrItifSMdz0DsMTGbwca8kMHhJR5j1Ewfh+Ro
jBqhKLOndA4yp2lxAli78s+qxljuZ6z6pl+VaXE/ItUGITauL1kcW39cRCJFgIWClhusgCVkZZwI
QklE/iOzct5crZxtGYwcjm1fxwv5G3J/qkZSn5y7lljXX9w4LNWWkrIuv788nq/FvMZQc7eZzDbG
Ynp7unqYPfYXHebYTjXqZu/2dDBdqUhEx+ry/P6ltqbDv9Xgdima8gxktgkFtM3TS3VJkheJUJGL
tp1CY9i0pjulsdsrIVxvrIeMP6B5YurZmgJnlYRLU3q1C4j5BoNhLVKSPP7AEJmYX7tAjjDJNv3Q
afa1qfwb6yHua4omqmxkxed1NggQhR5xKnbDlFSRmqzaAZoN4UMceB90Igav/XIXYj7uJwhvx7WQ
8jHvOPeyOEYrq8Q0YmR0utP/GtdleOaU33SRlyqZd0tGgTiURgX3q8M3/wR2BPupqgE9CADbx8U3
h1QbKyhpEj8QTqIPBwtkRBuA3PGsUE96pQn6QdO+al5J6GrP3OJ3ymC3JiF2YTAtGXUCyUnxXPtx
CmXUl1Vu3CpxqU4+nFz5gTaUSf5WTMLrzpWWeifyZtrIEoU5+AqeEOJt1LLaUWOsmV+WMQEQhYNS
htdc1ezAyArjK1HEHBGwsI7f7VwuEJFbxVFCZhYNgwl1GgbGDUmuE+CTmMQcyqb5PFpyHfcLSKJ1
h2NaAzsiG+1XUzvkZS2FzmqcycxByhQbaR9C3tNmKr7KYclJwF50OZoZP+8FTOKm1quHWEuWKVQr
hlgbgW/NIlqss9zzYnp/Oo8OrL9adFuDNfHy35JM4vui8dTx8P47dGFggrn5P87OqzdupAvTv4gA
c7glu9mSLMlBzjeEw5g5s5h+/T6lXWDd7EYT/jCYmQtjpprF4qkT3vDK8Cf6UXySm59/RNiGzpGm
jnm4Golu4eM9IUju2gr63xbKDoVV6EGH7HYoklq771eBl5fIMfTG1RTZSbvDg5gNTIf/Kjyp4TA2
E6LXFFrlkC4vmMM4bzwXd0jfVuv0MC+r63tdbAQI9uAWZZvzM1Jz1YILTAQroBY72drFxInnY4jj
EomgZ5GcbzqXQs5Ts8krQ2RRZnB7i/TjWZORLk466o3HUCyiuUErrvmDcuSckKIv5S/4Z7FzMPup
fJe2KfoKS1O7d00jkfKJ664w2cdKV3aC52WoAUJLa042mWSk2QRPK+/x846aJgSPoAV1C2UgBaH+
QxTplzExv/KQ6sfbB+CVZHoeRckqkZ9De4YWOI2f8wNQuwjDiKZrQtUWSFQZdVTfzXmr1scm6+kZ
dolmV4G+VOAYTQxJgcUq5bwcKn3oMbtd9Lbzk9gpPgJ9qxBDnAY7emu3o32aoplsjc87A56MQ8en
FMpCebBnrW3ov9gAGlyQse9SCCvDk7F4K2PVue4OPTJT6wdRJ0b6Vk+MBcKh6QBeT1IYf6UyIwip
RjlCU2b8X4zJ3xcLpGAKO9ibl4dcL5ofK9NxVKDjgYGh4w7MmdQxYZzsZnH1nCrz8LNcx5hDDSkV
xZRMGz7CSzGLU8UWf7AxntNCT8vL/j7qK+cLtcc0PljgLVH/AQ3yTUwjDX0nm9InzwRkTXZQVn+6
JFGZa3E/IsgdLzgWt3zfTG0j5VSCY1SAq64JQwWnEHVQYB6NUwFtpa/NrM3TITFy0d1rnS0S6DkF
4jlx6xWfhhUtotMEprX1B41YeLh9Al7BGRcngPY+GBemT5Rs5yegK1fDxTAwC7EVQ98P6yCDZF81
ez+yW3CM49w66PGMxZ218Dn52mxbn3C0XKuTntizEbTg77/jlzU0mLJ2evk8y+0AK0bGTXE01tYT
9My8C4jNpB3GgsKwr+clLEZC2khmq0ZV/RazoOEJp4Jlwq/MyJagnJFH5+pTnP8G3ObflV5n/zbs
EpnI21twedci8ImGD3kELRR321eaYVg6lbnkoTXX1cOyorKG/QooPNX2TvT64p2CVX5Tmx2nYQSM
A/IAfIVtq2+cim4cmzYP9TJJNLSTtKp/8opiPd1+rstkDAsDymL43gwW6dqdv1lLiyfk4q0sHNFo
esqcrkbks+vfLp2+7JyiK0sxKDYkeIOhDbzN86VAmdKys+Yi7EGindA5BHze2+47ejPKDtvjok1M
TIcBIZs7zAGYTW8yskiP4Ye6aRpGZiKaN5Wwk4eYQbz3PI0zIxCbtIMcfwD67mbCpqAq0gYtJdVa
pJWind15pInFc5S5K5xEazDeeXkhSFQEqLQDJ6VLHoah7RAEULT43rTxGxp1T8Cl0wRKQ/R2xOfW
MiXHtFwZsizMhnGmsvru01L3hg3fimboY9Rjjbhzdi7Pqs2H8zofBSPKLO58o1sF47+kwXgIofu5
CsbJE95L5CjKG6XoKIYVd5ysnZf7WnyfH1iJ2wC0yFAO4MYWe5SWhab2WCaH+DB6nt8Pln7qs956
UwpFfYClbN2V+Ev6iJeJ/3AJX5agc9Mu8IzKuvNQi/MtBDafumrVBeK3UsTbKwtAyhq+0L7eG/FO
XnN5k9pApVQGf0jfoOiw2SUCFZkMaDiJxlLDVUOOse6BHVqDngcd+pWnYja7nVdzbVH0LyDnIGXO
/HrzuSWYf9jr6BYhB8Y5TYOBGtZQHZrWYiTsdOWbwUmG8F8/cQ9xCGkeocm/tilD1Lh5yZ3ShfAw
usxHidH6hMsriLCGft/ttWQueH4KIFRCOgIJ5nJTbHUXTTiDKDH1dbiujXek0jt6dRFC2reogkrv
uY7VBetsQ/12e92L2MIcmCfDUsHSqHm2kg6LTahs5qkNu8X9RH8Bv07XzM0QY/P2w+2lLr4ulmLa
azk2auVE901oUdwZmtisNSEicfl/RtmbJ5pJ5U9m/3RnnHjdw7ttAWbAulDMY+Clo1bhkYmdf84m
94Db9XUTDqh/viRR2UvUNYTApm+nU2lpUm0nGfhzbqkHZp9ViC6cuxNSL7rH/AyLhBMHDYBmZMyb
qU5ZjA3KBEkXJlmq/Mq00Q3AXNjHxYLgRY9sMt+YdaYYMAjdwhcqcKjFrZqdOHO5+4wc+W6A/rmM
M7bwsIWpk7paqwjVQlueROetBzbPvdeKeFL5FYgz+7ff98WR5jhTrEvlBq5hDvf59msjrJgoTfsw
wrbprtBpbEKWyU5lPK9PllfiryLQtmZWWOyIa1wealSLmOgC9SHpBn18vvIoDLNbER8LU1vkGgw5
XTzUFtksWVcW7TzmRWTiMaU+PN8Ob5q27vlifLPKAn+4DzEeNH4AL9Du+l6tD62pTwcPRub9DDV6
Z9GrTwiQExU/ADakl+eLdqPBrB5vrNClYjqoOmz8tvH0u6LJh53Ie20prkSPoQ3tRXC650tV+COX
se71oaEmti/E+ANVwfGL2Tvxu9sH5soR5WiivoWCJhnjVhMFAH9RNhMGshirOg/LNA/v4b3/TLLE
HUDpUWncXu/ygIJNkjcvEddA0mwTkOAHK3A4B+Y3ylT8cqI8CZw1cm3fxaS29/W5NDqYaR068ovl
vtxe/PJhIfJCfFPJtKQU4CapSzK8tEEckhdrhXtK+Ow/o0dfPihEindQIv+H5fjqNai0Evi1xb7Q
oMBmSyuLcO1X88lccR+dW4ZoVuzk3ya0BY63H+/yq6BNx2sEBPeaJ29OjUwjx6SxebweSpEt7PlB
rUR0aIVofK3XlDfVbOxBqeQLO7tE0RpE1VaiWEAkQMo4P6q40KqYpibcm2Kxw7jEJXmZFEizXdsE
lL8W/RVmtb1ZF4+4csY7z3z5pbA8h4kxpVSR2/qpNc7iuY3ZF6CD9Pyt0rhognDADnhlRjvR/Nr2
IlpCZWnTOwNad/6kGL3qE4VyEU6zNj5WOUVfVJRIxSal+xO1pAkg5a429AWuEQAfqATSLwa/DOa3
yC3QQM6q4CQd2vFUv4+lZvZpLZmCAIbS763VwE8BPVYGGCiKPaVFJvym9KyfLjZHwYpW+Y/bh+zy
AwbLRndFisfBIZDWkH/PQ4FzxZVA2TT0SrV+Vy2QT4VBHaKZJWJUbp8cHcxgD17duf/8qmVzDzVE
OAsccW9zvBOlqtwFK5BQbfL889jTQrH0WtynqbvnGHRBIUOQjJcMOglQweu5On9Ka8CjjyrWwXLK
8e4sBHyemR2t76QgI+arltHhaCvccMoMSCJWBKMr14rPRaXu4WguYha/hDPgSYkUkprtjY78j9OU
1uiAFgcUVOvzR8bt6fulj/GvKk1r5xq/eL0eXD3J6AILQ764BYAUWWVMsWHPeMTN7QegIo/LqJlf
8ykv71AliN6Zteh+CkdX7m6fq8vnBF+MPrZOEciU1pI/7K85O5uNT1K2qmEraosZP9WXiVL1WyeP
f+SVvoeSvbacBpSClIXwxSd2vlyKkq1eZ40WDqjI+TWs4xP2HIylJrqqo2iUX7cf7zIjZcoAgZib
AKV3wGCbOJl6lbrYyqqFKl2fd6Y3ZW9FbKenOiEf9pdibP3IsynOs7z8uiTlHPSqiVrf7Z9xwb2Q
NlAmWAaAJLIA2YbruFGsEl9GNezxGqw+9Yhb289qk2lfoYWAhfMmK5kOVFwDVrxN5YY4My3NI4PA
gTy5MNbPusNHf2wjQ1t9pVUnK8A1pgVwvUC48fuqtYegQne4RNI6wmqqiqFq4bSQIWt/+2EuzyqD
G+APkB1lz3erl4kGzFBY/aSFNfhynKwXx/m0gDV7myt2dGcoRXZMEdY6FPa8B0+RmcLftx7OIrDO
ybEZ0wGS2VIsBxADAreqNcgnQw/i2rUfsmasd8AS2xtHriLF43hjwKEuXhbGT7rZJeoaVJq+/sqc
9Hs141Q9pJ7yxBCIYW3S7Wn/XFw4/3dRxgtwoaAlb6X5J9eEgjCaaxCTx7fMB0Hl1pHbHmYz1j9q
HYppRQMDMgCdlr7UA1jl1VuqZ7Oqu1OXju1OYLi6CSRPZN7cuahEnX+p5mznCR4iKjiJijjrvPrh
sl8LOAkXWYlyNE4tIJadL+WCvcg+0BZHwZ5slVr2Vcrhr4BklVFXV9GwBgq+kn5klN5J6XLvY2XW
8e+sBbKRNYgb9KM6nyA1V3Tc2/i+0KkvER1ansGetaEXgRw2naq8QzcRiFg5FF/nGAONuHCTnfvx
wndK/uJXozfCMtfz1i0sq/sZAXuAgx1e8o+2wTA8Rp0PrTQlhmRidw78i8JTkWVIprAzc/uAnatz
dPRM+QiKk4RmyPa6mxd0BPmrJLgRKB9hhwB4/v40paZpFOsSrzhM3/WiH/FgWUbv87TW7kOdRop6
QHpViw+JIuhfmii7KH7ZqOJ+ptnKqJNCHbslVVHfKggMfm7s1HhHPzId/coC7hHejirbjFL+Xj5t
qjzKZ3L3TaAegfpUw5gv4PnS/h1i5umDwB3lIGx7L3m9uBRe14KRBYdakhG2TmFTYZOlFUBD0N0b
PuqKU31UFMBXcTGKn22smj7QrIzj3aTHRXH6cBX2niDu9iaUv4FCU8KUZIqxJc7YcU/gGlDfrY31
t6KlDOI7vJGDDhDyN6vK1b1jKnsQm9gpsypaX/IOghNwfiA6Kmcoz8ROYxXM0/olCRTaCnfgEXDq
wqYIX4g6d+755PRTCfLXz+d5af3GiKb3t9/1lWeXOmeSFAfY7iILGD2kJuu4XYOSaQ9PPKyHODOr
B1XtF0QtV2OnhHglmW2fHQF4UgENLgT4hPNnVxARi1hvDQZEju71CXD3s1XPPQM2iKDCd/sIlGGh
9CT4ohKZHcRg6H8ICxqhb+JqhNyVkXUIjUTK8nPMFPRQKpEgLuoYq3KaCTfKCUGQ7jsG2Ob7uJhL
Dk3cDPeWPVjTTmi+tn3gBjm8NDKJzZskKl56z0IJaGGUWSl+P9n58+I6vT8Bxg/WPDL/EbrCUaUL
DnIFLiMZ1DZHbAWS64i+L0Hr5D+EN6khrpYWk8e2RHyvIEgU7Xp/+4hchAP6L6SjNmgCsm/0oc7f
WLvG4MKQ6cFL0HTfjGsJA9DNYxRl9D0n1oubTi4lm8IWoyDqvU0K3MbrtEaKy1J6rzxiSTIhR14t
ENcsG5G12j6udT/s7OnV56OYkuqL0rtM/vlf11yEebRp5F51YHLc/gAykhz6TkUeV0qd397Ki6SJ
50MoT6JNAdvzGs+X6jKO/4w61sGp7fprhs5sYKeA4vZu7qvrmBwU2eWRqp3n6zSYFiGeC3ezjKL1
gWYIfRePjT3kaxp9NKK8CtCPaL7bYzm+TbQF5Br2aEFllyhLRINj/Rra0QxzNC12duDig8GEHT4U
kGr6B1zVm1ym09tJj9CVp3toeC8UffMRzs0C1XNBag2lo512/JWXC5DYtREgMRlmbglGI75Sdloz
uW9rx0ERSAP4gb1QEK/e3su99mgc2tfH4xPdRvU8zRZQCnwn+HGDis/AbPZx0gRD3RenZtGUna28
9mjU51LnBCo7KPvzl6xHal5YECgOglnoS1LiWlc5TftGOO5e43fb4uJqsNCT4ZkA+zN43jTVXVAB
qolazAE+FGKoE8LxqI7Pxk8+FuOxx2DmGRWrUQlbxcqOaj4Mh9sfzrbQkT+AxyTkMa8ETbMJDPWg
Rk5UYYtuO+38BN5KeVt1ZXsnTTuf12VOHyZk3RJmkHMZ3l76Mn2Ta5MCyzYUn9NWcoVath40G87q
lA11fbRNkY0niCOYZZN5R3etSu31QCeCaXKCzpNzisxywmYZ+K35J1+rNnQ0VPef2rUwP7ULrVm/
X5Xke4zkIjqmcH92bqUrYfTsF29eV1xWStxR2x/wy+lfHHsZ7yG5ZbBeTRA6SEy/jCap+e19urYo
gyY+NEoGDqX8PP4Ko7aDlRe1cH0YvSj9s3Qd2ltajrRQ2U9vwdmJMAYmcby96AVPRh4MjiWzbIIq
fJ1NPEHNgVagUtaHpNW85FvqIcgaqP0QZW+sCk1QwF+ALA9NN5r3RdLn3/vVGtIjJPd5fjehl4+w
5NDi4WcsFThzF5bay+2feO3osh+kOrKagmVwvi91kYE2Tchvxql0Qpz75qOLQty9xsz9zyiAxqut
WYZuU+zZ8F4LSKAxpIqjVF2yNreAlqWqWSxFg+mZMaBfqKIyw4uwPrt0wvGCbX/885NKA3Xev4uy
ygU4pcWjrEgAQx/6vNUPvWtm+MTUUYD9pnos5+R3rRrZV9QY9xwCrjwoEw1UfmhDSJ2RTSREYyfN
LJqxhzLGPlAzh/JeFLk46IpinmLN3BNOv3K92tzkMl2AGMRf5690csw2qqOYjSXh00PhWlVyj97K
rnaKfENnyTLMTdJzCnBGVIAeNgs1yMNE7sRUNjIktGxdMvs0iqh/nLp+QrdmVk6t0uRBlDBQ9adK
DE/2LOD+V3Fp+3QqEn/S9Oz97fd85UsHECFLRP7Fkd6UL9niIaknNGQNAf8/C33IAwXYxl3VRf0H
gHXGY5fVn26veW3LyQagkskxC9fdZsvXvNArvFDwtO2rQxEX9pOjJO1OP+3iIIGapBJFqEAGFCrg
81WyxtSmEqnSQMRZ9qxphwytqExiAPVREzuB4cpiyM+g7QdOmVf82oH/K2CmGW1BhckOr7VKA3CY
2MtGNZzYWagPAkzUzh16bT0ikJT712xpyXD+cE6j97o6Om5QY9QOvnv0TsxF7SfVrdqgTaddJPLF
6QXNJSmCHGDAr4CszhdcGVA4+qyzoK5A51GKxPkF0GSOjz1mslgRT12dHKy1Qb1Zj5EHS2Bh6IEG
sNc70o+mv1TrnXFUMKYFmk8sC61UJFWIq2vyZwZq7WGzFrfH1kDU2m/SJn+c0rQZT7ij9p6vxE6z
p7JxcfZ5JgohREHgQmjmdjpgIMJfVU3pBq6lQH7Twcgi1wPl8VgtjX7SkLUMDWtXRvAi12NZkh86
FIycCJCbCFcYwnYVAYZDW4we2OVsY0Y1VAZwCn3ydgq+i29NLoZ6oEX+AY5/G97KRUVA3GIxU5rB
3bmZg4dFX83xnrL2tYWQA6HBiEsb9/jm8m4UivdWKb1grMCfm4M9fahrq/x8O3RcO/dMcqQ5NHGU
bTw/hpNdG2qxLAD8dWf4oE1Y29WiqIMVQbX7oUX76vZ6V94VZEkYfnSPiVXberlLxAj7rITTVeX0
G0XV148D0seaX+t19/P2YlfOI/GDvXs9k95Wx2OCAZRm2HQhnan1T5qx/FmNKfPNJhf3XlWUjwVH
die9vLKhUgkdy1NgPRRym1i8IJBGcWN5Qe2OEOZmDONzELaBggnpz3XUdyH/8kI5uwaZd4JYYP7L
uEOyQs/f4GzlGHIA4AhWFKRAoZclthcU560oSfByJPDjAseWoWMgMHdOC0V49U721I13qD7uiaJf
fXySOflzCNxbFAwCRlEt9CSSsA1xKsca0pxs7JaJ85VcPg1vv+GL/JGHlzkcjR+KDxpN5w/v4PhR
rAlRVKkiS38gz3aec28aHzM4wz9Xc1Xv2t5wcSnRhLGz9rXTBcHSxDdXpjvb3NVEMGUYHbgxWYT7
s4X+8mObwsKryq5/EWU2fcAjed5jlr+O4LbvG8YoJwzkNpP2TbTrmSDgjFZEQdXF1vIGSZpcfAOr
j8C2qJW5rwO4swuCBa5XvHd7sO7BNGrDL2XtMRXuTcWZIRVC0Ty5DsJbgT5H7oco0qcuSKl+qlOa
MN72vSEe2gATFq88sLdw/NpoTvSfa6kmH7NxqGivAyEZA3O0kds1UQU6NnaNEjCADq96kytzV/jZ
CrEwHHS3T98jejbeValaT37Xl+UnO7JQ/14MNyp2BmOXQyqJAZCDGaAf+DG+cgD+yh4WNUr7OptR
reoWG/EO1Br/2FFdPrTghw+9vpbf0bdB00t4zb22Zr2fNd70UiiMZvwiXpo9s5ArnwWYAfjapBdI
m1xgfYS7ZKKf9SCNKvFlbSdbXonZ+CZD2FhKLMfxTm/noitBd+v/IadJRWE2n38ZbdW09eRlejDM
vRmI1Z4DUOraaSmBWvqjMtBlzpoWjiZJSEd/L4VXe/vjvPLQlBxkwWTnuFpvDTFzpKW7MW71oGRX
7hojXliyL1TviCS1eBblAt3t9pKX1wt4fMxY+OyYTgKNOH/qGv8VhsuNEdRZvT5OZlv6+F8UcEbF
Xuf38ulA49NqZhG83i7cEPREF1Q2DDqLbKKuUqsldET2M3Oz9Khr2b8KYBFQod8T6/BRNclRN2He
VibVSPk7ADaKzMM8JqfGLerPi0bD+983Ueam/xccizfh+SYuo97FdWPrASY6Xu7PdSp+ClHZTsiY
CtbQ7dUuDypFIgorDAC5Lphob1ZzlpS6IjFIGnM66HVW/LSFh4VDnmnqaU0Trz8MuQJHWMub+qde
TMrepXWZaknsPIrpDBCw/9zWT15nOiI2J+C+Tae+WYvVeOHQiJ0HvXZgpBkgsGNYI5Yu//yvoDRZ
uJk2BWTAbK7RpbKXyDjkBvzliq7Tp9Uj6N7e2QuYkjwzUlDBkHNKiDebFdWuRS8rLaEsNZ5bh9qs
i+MgeiypEH9/B3wBjlZh52XQlmP7JWLQQdlRRd/iotXf3f4t1z5MKImotTCro5zbHN9+GcZ2nmB5
DXaCFWNdJnfpYKsnabmws89XltIQj6IhAGOaDd+UcvNiGIoDDyaIMq14a2buC5V49NjH88fbz3Sh
YcT+8iT0PqkboX9vxT9wc8NcKevMwJm76gOttuZjRP7TkBEsKTpKQKHfAU4wl2Pexv3sz2nn4Lze
w5XyE7vHoilxKnGMRVvbvmXDuQ20Fpb+v3/P0liVLJGGuM5w8fzgubqi9sUImp3BaovVOhCFEO2J
ckI5Qq8PO5siE9zz/EQeN8oF8BjYAl00QCw0UYZeGEGJI4mBDkSjiRWDJ21NPrj5YsKZyOLu21x4
zAAQE5r+K10GkqvJfxeo5lTHe5+BfOHbX8RBkHLT8Bl5T+fPz/yqU8suU3HMS4ojAgrGb4HJRog1
kvJrgBPdQ7AosYUADZHidVGp4bIO/c7GyKtn8ysA9BO6SdeBPGxlW5JqlRqUMb4c0whBeKaMvEcn
KWv92FPShLRjLL4xlS13JnjXTqnMhEDtARCFUr7JBFKUPZXIKdUgqorpQTWH7E2Rqd0na4iXB7qg
eGmVcx0k7UoKWCix/n1U1fqumNPxVHV98QLSp/4+1WrxYNVW9t/t83Il9mIBwOmk3UFZuAUwuiYC
qGWdq4HdYCJlIEOOBklnJzv6rpdYCqn6CUqFWhfWJ1/e+SFY3KhulxhnsabVbVT8JpAS3QCrw4/n
poWwas4fGyo3XepLqG+zFR4hErDxTmp65RJgIAWrTGqRyn7w+c+YbHN0nLRTScbK5KOep+0XU0/T
z7Cj7TczeNWdw3/t1HHfoEDFtcM1u7ldNemn3LhYj1iIGLytXCc+iqkoH3Rvau4HowO3xZzz/vY7
vXrkoM3x0YHVRDlI/qq/rzqeplmpmAKbK++HnIM9NFOxfASKXZ0qdy1SuMFR9Me2l+5ryVzABNQv
zVuoz9VnM57txR9itQQl4A7vp7LGYOn2T7z2HkCwwRFhdg9GQR7Lv35hvTJu4u7A5EhR41AsjfcO
Wh7ifzC62/eOuXY75/zaghw+Jl8gxImNm75AmntiwslUC0a9jvGTbZf0fQ5N0ECy0k7bQB9HNGhu
P+S1bwsEoqSK2NQdr8O7vx5S6R21MdtFC9TFXF+wmvuMZ+b07fYiV65bUuD/v8gmvORV4jYzc69g
6aRDPIS2FVE/L65KlDGH+X/ZRgCyWL0xaaXbeP7eorXj1q8wp0J51iiPFIFiOnL+F8QRW8ZrfbKn
u3/ZYpB9HGhrsAfgam3JRMpqakrVpGTDqV7eNwJPxTnvrVDgxXOPudFvWh7NQwW+++7fNxa+BvQl
GhxgIuTG//X2vCFbc6dHGQFEMKxTAyfUIe/GZwh0/c5BufqMfAdcS9JMciv4mQGSUGwif9B78dx9
00otmh7nDENpBsuVgQ4WMlJhbGBIFejaHP+rmzSJFPkC7AUgZsC8t13IrE6LKXEpVnXUrsJ4QXCh
U9fqXYvcyvH2rl4ORVkLRgoWbsh64YO+iYgNs7IaiyY9WG17nt/YYzbNb1Fsm+IA2QU2GY9ywMyV
mnfKUz6baJ93fUURWyy6AsLfUH5G5qINJ2dIxOdE7cw94cdroQJBYCa2zNOp3DehAhBTinlyhMdT
DJ2s0VK8Qtakf8Sw6Dd0t3UnQbh2RUhqF7I/qsyPNp/UIICcWDMtLESv4TmWxucRF7e7SBTFyZ1a
5wDvfNg529dKE3qEjD14EdSZ3uYZK8dKjVEjNFVrJ6ovbj4nD2bntfMRYGoD7jNDOX0ZV0X4Iq0U
42Hq86nylQSYok+lnNT/w7mgEAVkSUVP9btlfwE80GpOnxokylwrJzW2tCEE3tzmXwE0O17YtU5f
HIfGWKdTEqcQ4MjqM7ZnLMyvmVbqI7U5+GhfnbEzAvauxXuH90pAJw5wi+DPAt1ny1sddKWkWu5V
2ngtbhFppGOM7S7h7U9EBpZNpsr/Ha1TpBRwd9862zJWFSM27hh5Ukzcz/VqfS6FeK9mrXL615UI
rJwAOf3H7Wp7C3te1HVD3NiIFUzlKY1dND9olP/I2rF6ub3U5SlnKWZSvEa54vYuTAAwGL3R20Hp
cOG7qaKGHCasGBToB4uiTeFsLfPOTl5dFGSgnPMBoNtKN7Sr6UCSxGWOa2mggWHTiKcH4IYeCtaP
aWnO916r7umjXsYPEhf6GCDJuCUJcecXR4E9jaG3Dt52KfxT7mDUV2bVOiHtU56cGke821t7JbeG
iMqkXwIENTnZOV8QrapJ5PR3gm5Z1k9J2TBkB+xVvMA37o8giKMnDWW/Y9bpxlM0O8vHvl72rssL
7orEDtIPl5Y8sgm4rXMSvCMntOhsMqxGc3KUtaROVZzNI6IEMLtbX9MH4yEWzvx9qBP9bbFKLS8r
gkfk65nd/lFr2/1uVVkzPFnl1H5BrgFBzcSal9rvR2X+3bZu64VeYboPqWl1xgMUE+XT7d2Um3X+
9fEYdEzZTkCzF5NoLVnMwUBpK3C0dlJPdqmlLv5/ek1PPsFvD6T3PIeCEJYfc2GkdVDTozDvb/+K
y0hDu4DZI60NFJpRijl/pZ1u92pkwBHUsw7ipJWl73s0RnbyjstII+thOO0SPEd7YrPKisVko6yu
GajzpNUf2rEplIMpzZublTJ659K5uhpdMKouKUVjbY4p7qUij23PDDy8SrsHJkdT9rTqCB8Fjt2j
R3h7C68tRxMKsQPkWqXM3PkWogAoSV04h6xD6n633aw6iihJv9b6rofElbeFhLh0YYaqTRzdtLwG
TPOkoYVDEd0lvzSE+z43cbqTJ1wJK1KnnKSbg8GcfRNWAB+7oCpZZFUbxcB9oc5DmnoJBJ+5W+37
EjWJ77e38FpkOVtTJq5/58A6QBB3rBwcOeBQgWpIjigizeEA2f4Dnc34ZV00N8NxcppP2Zyob8Z+
nr7c/hVXXuTZj9icGyvqVnNc+CIXRCmPOS6zWKs3HTpZ8Z4m/LWlUN5nfgqcgcp0sxTYwb6kp+gG
8Fc6HbmbNXpQ1pYApczrXm9A/s82kQb8M/A7Mh5ZI242t2Fo2HhFA25CGQvj1CSF8c60+tU4eVrZ
5gcv1VGQtYd8ne50e4JQC6w2Kv95ZENnTgOGTF0MnsLcHCs1is2OuTRnN+/t3xA9yx8U7fPoZ4Y+
7VXE184wHwjlN5hd+iKbxUbG9hVUChYrEMUZV6N61iay3iRX+0B3F7HDl732PnHYYy3KUq6lzRab
cZpmo5Y5QFMcRTugauBOvpaqaQQEcKx/3D6or02s7Rt1mDLS4KJeBT1y/rkgYgg4X/CJUq7zT3Oa
xBC0QyrAaBWF/pKu6WL6xCusdmDTVKexM2i9VAAwi2FM3ivRNB5u/6ZrO4C5JXkkxAV4XvKN/PUF
r6gjxgk6v5B4TPGpjLsxaBimQ8u2tNPtpa5FQeSI2GpOs+lt6VIuLgFpQQ80SLOp+57RVX9okG1L
duK63MTNJtP2l+NVqkhwtZtNjpwFi84KZExiWXhuY5ms/kbRF6GlQTEMv1NK9XuG3/fOXXnlawWA
B2yBEk321DbXiVkbS0ka4AZTY7oVohFJGybklWaIG94a+8ti4yKjq038cejmAhPvaXC0nR9xLcki
XHgw9uBiSyL2+ets17kWaH15QRNlDuLco6Kth84BNuw3YlU+JEpZpsFsOzG2zSBTYvT2rXU6WOmQ
flSndf1vKYr6GxhbNlDYGl7QpnCc2MeR1+gDV+0hmDlL1twrbTIBWzEa7HizDojnv3+aFgmrlOCR
VpjbqYiSpkY/tlL5Zza8A+N/TCcKdf1tZ62203y+/AYwMWElIBuMOMmnzjetn4y5HqMhOTAZGB6d
FBUatBILrpKk2jmclwGOpVwiG2R5B4Li5nBqg5M3S9yBHBxFe8ptKdbsGtUpX3AvBqmxB4K5/Obo
ospkm24psNAtAEehpsIfKVOCykNFNcas3ndFtgdyutxA6bUpvXopE5HxkL/iryDSrmlV9AMkEQW1
ZVrFOTc+Lapnoxm8fz4WLEUXAB6+LKG2ADVvHl1s0GYGozWIlq4RAhCLVChxjTq8Ha+uPpVciO0D
q7GF50ejgYG4t0BziuwoLMq6DVDoU496g7TZ7aUujwUyeq91L6wn5iDG+QZmAlplluRKoOsFMn6Z
Zy3HVIkWEEvO21I1/9xe7kKHlrJTBShMskh/HWrRJkyoCByjXgbMb80JJz5jFaRJhwg/VjwEUMVE
410d5Fgwgf4Lea3zhD8MlvrNRXkVmxXHWAbf6zurhfyUiel5wi1YP6GDhi2Pv9Yt3jc7P/lySsgU
gMKLwbycFW4b9BGJpGAgogRzVNsvdjfPL3mdzn4rMCTkp42H2HPqOzszHnREkp/iFIXS27/hMsRL
igAaRNxflLFbRFmyWJNJdwk14snGmLKWCPWk1cOsK2vaYI1+7xB2j8hvZ49FD5nq9vJXxjasT2uJ
5yc/Apl8fkqcBDN7YKCI9OeuhIDBzgkyZPF/64aC5QMirb1fxln9LVm07kNirmlIW3f8jadAB8rd
ECcr0bywLsYxOmYeRnq3f+DlzcvvA2yDghx148Uk87Ull6mOwgzPc49mHuXUBVqCS1EiTohNLAet
L7udRWWKdn7dMzvTkArntfAJbSd2Rdp3+KKjiUyVZX2JmrrmfurGg944w2FR7fVepOkSZMqY7ADu
r8UHqV2BuiKDKlLW89fRQgYGr1mgUatpKBtkunPwysh9MKxqr3lyZSk5mCZRRXdLnr7zpZRET6vF
ZGchOZOrOVMOVGuup/kw1V25d86ufGosRoYGCxNzHW9zznBoTvmbSyPWncX9ljb1cGBMKQ6qWNTs
WOhF/AfVHC8KJxNtKhjhlucnc7Un2XTtqaUQIWwGnp5of/7UnrbmWKzBM8WGLo0DT5s13CCTyHnT
u1Z5un14ry3G4WWUhIgNVfpmsbp3tEiIMj54hXCw8lMx7PFH/FVB4yE4v4d6uLacDGV8yxKfuh2p
jLWutnUHW6P1JqAwSlF/LVUguYhUDF/+/cmIGST3tN3IcTZFDi1cEXsAXwLFpGYtTKe8y/oUC44Z
RdL/YSnGf1LrSiKM9fM3FvVTg8KVEQXxnHlYTaxGHPTZWP6nZPbenXltB5m/2PB4kbRC2ut8LUjt
Q4kpbBSYZjyKQwWhvDuh5YwtYumWw78XSnRqQTIj0AYIjXNyvlxutLywSYkCHQe3p8Se/g9n57Uj
N3KF4SciwBxuSXaYrFGWboiVtcucM5/eX82Vmk00MYJtrAFhVV3FCif8IfXKDJFxImMt3FnGrfdZ
BYgq8HqUqGANXQ4Wq4jy9G0ceIlOJeOB97D7Ghim9EmrlOK/JUjrFsWeWn8mVbWolCNsi5OcYlco
2izT/3p8DAJuwHBCMZ1gApMYU0tfepTmf9/+4Ju/VHCTbYS2uPX11bHB122OUCARxyav0DHIbLjY
UlB1h6S29I9EcL3ihktUvVS1HM3+jArjQeqVwY2Dtn82YpQtY0yfuaHxTzzg/bicLcoYe4CCjbeb
Y81/gM0h+7MmLIUtKmfFbBDMhZZ0aJ3UeoT/4CCWMWoHyp+6j5Yg/s710Bpu1kIaub1QGxEe/FuE
1zjwrNSaBhDG+ejoCYC+os37Y9NLA8h3nsVgmp6hjbxXj4sADzQqzxJcP7iF6zyjMWbqtg5XJxbF
9ypaUR6m4IRIbTaelOn9oiBiODEQfh2Mu36E80VW21HGAjHpuvjYUD87wHmI7pwJh4JaS6sCrwOj
/7wMWfUttJziLmoH864ZFmsnPxDHcBUOAKpEFJjyOIi/K1w12gE9oteSpw3qci/8blGo1dvz7a+5
sZtI8rm3CZ05qGuNAmIfyQkDNfJ7/BvP6RKFH6RkdJCizCsvByh47PjR7tyhGBYr/XudGfi6yHAS
8Yi3ihb56nooNKm3tRnQjVapyjHHlANLaQVFuSbSfaM2ZNdGcmQnLNi4b+Fu0e9+g6kx7cs7qVMm
oepD6lorgXUAHZr6GOVZh2Dcv/82IhDECKh8glHktKxLRQ2XuMNJjHxlaZbYA/thftXrcbpvdDk6
qE46PepTvLjIFFMWGFNoDV0Y7+k9bMyYjN8kdbYJLCmBXs44bp0axT4z9ONlVE5dSUBJ4ST71ROo
7d34IsNb7VtdqGoAYaHXL6/VrGMsoCw6+hGcuKy8q+gjf25MqTsVcZqdh7ytv2dp54iHtcCaHALv
nd5UMEUyI/inr6FETx10k52EZ+PSgrMncA7iJ1FMu1yABpCDriUAKCQn/k9rQZdoYWQfzHxITqXT
Tjt35NZ6k9+QmVKShRWyCqiXWgcBWakYs0wFrd8R7xHu5xoSTERr9C/mRskT5BV1X5ozq8GoqbYo
1vcMVrYymevkPDpZYt+VBfxar9G6ZWfArfSN6ggIc4MeF3fTajsBq5FyA0UPf9Qi5TR0mnWyYLX6
gRGcMB96AQNrCheP7C4kAHErHEdf2mZQ/BZZtvtEQ6tyCCvE+0b9x+3rbGvhyWMgLdHTJCRdPeIJ
DqqznWqxX8qlfUwW81uDJpvf9kG484nFHNfbHL1iojWsZQCwi2PwR6WIqqK8WAaXCDXpFzPq8l8d
Dr8UFMru0SkU89WwYPs7lpR9ePcUaWBQAYPmw1dfn+VAMvUgCIrQlwpk8aZpwR6gjWHda8NfRIqg
6AGp0JwV5OjVagI7cvquqkO/HIrlZGDO/mBGEJfSttgTD9h47ahPaRzNt7bfuno/B6jx52JWdqgE
T1oUak9luUTvT43Q6xaSiZRfAMauJgQ7KMpqYw79Ih5CTKma3qkPyYj9fBvLe12CjTuHY8nnZwXp
EqxDX23oQOnERC5Uro1HJx940eZiit24dobGDyS929n9WyMSMwinWsGcX1OG02LK1ULjmp/rMjhZ
1VL70Bn/i0wtfAA3tEf72BqOpA9VDWFvg23x5RFoQnkZassI/bauJb+rFf3APdS50RLZX9LWjv/i
64ksAtUD6FCQHi7HWxDzCdpSD31zJMpNAyow5oxjPZZff5HUgsLE9FQmECRlX22UosbDcNCFXVdd
LX4clI1n5bHxGvA4vT8aYY+8eepyZUHpvZyVtXRQrgotQ75YXdww6KWzHOL/EOEX9P46D+UlBhPW
NWAtVkPVcexYxaJn/jzW7Yum5uY9rrbjY7JI484bsXER0xYwSWqhA/A2rZ6IvLZzsPVx6qtRhW5A
2iHBpNdNUbvpMEw7Syh+9+ouFowLYY8L/+AKaakNvb1YNMb81JDrr6Ba6oc23NU3Ee/o1SjoV1HV
RljliocHqImGVNykfgvB8zQnNnYZNXJW42LjgAWr3LUaBSXWdMo/RY31XuNCQmXIf4LCJva+svZL
rPmclZOMqT+b0XgCtfraB3H+GQHQ7q6ckmBnr1yreKI+QFVdtxiOhG8NgJ7oRWSaUid+mjcEF2YX
6NSGzWD0p8DJnzrqiWepK6xDr8f1CxjC4lMLAO8xLHQ99sq81v7RjTH+3+3Xb+NTU83DTAqgBAW9
9eunFKrTaHmZ+Es8yGASJeglUbpHZdl43NlGdLeB0SMysW7ZBTNBVI9lCZ96Bh4KdB87TJWkBH2L
JTVP02iZD+ZIRGNPVr1XCN44O9TRuAxIjagGr0MLGCEzEIk087NsTv4tLCl8DMfavI/tYqegtjVP
WuagrigkIEmyuubU3hoKPjQIjKIx78lL0jtiAflAzV47jOj1PwZGl5wIAvTz7e+48Xbw/tK3USi3
AEATa/BH+NS3kVwZCXOkjxn/1xlGexhnbcBj2Kjbc5+PewiwralScaa8wwwg04s//2PALlpMeEcg
nNNeHo70fQe3TWLocVGG02lS26/BsFSuitb1619MFY6aQlQKnGmNeSfZiVHiYZF1RCJcZKzHL609
/5zlaTrZhbNnZLW1eygb0AUmtxZcgtVEZyA/ejIhDzAYxfepMUKPcjN+XFGn/vf+mQm3bkINEeGs
VUSrArnAYpEzXx0LE45ZofxTdFn+YVDooGpm5uygtK4PP1U2yjMQqyjo84BdTi1ulqYdUgmvw3hJ
PZx1yud2WPbUPa8X8HKUVZiBfV5alBlqBI2aKV+GoqC2phTdh2mkZfDeBeSKAeXGi8KHIl2+nJAi
NXMbZYuAjUbWJ5Raf0pLaZ4dUOsPWTHs4XWvXzDRrafxQvYGSHhdOtRHQ6lTOSx8WxhllCSprZtC
UnuWp6VB+QXfYtcYRe424f/Ic5bGzU5ccH3u+QkOtQH6+AAr33B4fxzDKsDyR0YQyAfhZre+WujV
Z2Nq+/tAc6RThkLNuwUascgRohmi9wLlYx2lDoVOn8VmRJlu2iGtYuW02JFDA0rfk0LY2jkMhmky
jW8gGGLyf0yu1auG+k5d+IjPdPSZ6Vc8wbxrejcLDGcH67F1GFA7EMkMflokTpeDgQTr7NAZEUTU
IbzSDypcfFbjvTBAPAGXUY+YkYjjuL1o261OQ4qUIto9qH3FdatTmzIHNzMHk/b0ovqJNjnHeVaz
Q6V288mOArr9gRr8e/uYXN/dvAL08QAwUKi80l2SrTSyS1vN/aEcHFcbyaQKoCB3mNInXqBP8x2b
fvblOR92irBb21UoYhNckXQA4blcZHzjFyuouAu61J6fjWT+LzPUIXeRGTU9jE/Gw+2ZipRpvdro
IAiJHR5/wHWX4yUZGOVQZjzZWn6PyqL3blmMxeMUdZaHEHPl9lEX7VBFt5ZXYFDezO6gLa8GLREn
qbMuLnxHpyvUBoRTSCIguJIb6VPfK+kpjZ34qyL14fvrvxaiAUJnGFUoUY69nG8RVx0tIoRhpaqP
PE0q2uc5whuoQynKzwqj9EwzmXfS5A1OEI8xnXa6IWwp6qGXo0qFXZmDg0gmxVkUkwpHynQvzkzt
J1dE2B1CACTFnYRyaOc2VoCVEE7ZDXjkQYittqO6B24S22j12YGDYJQmGMoA/tbLQBDYJzJafovR
KG6dWss9svpoV6ldsPNmb07e0en9IdQA82YN4TaqsDV0fE38LDVHv0rytHIjhAsql0iWB9WIh8dy
jJZvIM6JwkgYh9fZCPtTrSeOd3u7b8CuYY7QS2LudB8wOr38EnPa5ZTR0LLOrQgBxW7JfwziV0xK
EJ9tHKSJuu38zkCBxC8dNT02pr7HKtm4SEWGAzyZIpeImy5/g9IFSJZL/AbQAiOGCAMu6W15fv9M
8U9ioDfjWKTrLkfhtsylICXNDwn+5Kc6MsYn3Z4ddAualHUmTo5K1yAQbR4lM46+BlnSjEiv6OSZ
t3/LRhhAq1n4ebDwcCFWiz4l0oyBe5j6i9JW9/2o2udUycf7ogQiJmmBdl92Q+ah9NB/meAq71w3
15sdZCINYRoihACUcy5XYo51jKoH5KyWOQcLjSWgN2lS5A691Pi3Z3p9nb6RSui84BCF8pz48z8f
5KyvphhbXQ8knwOTV6m+DlU6+0E95XcSri3f9MmUs/fvauo5KGBAhCZl5/9eDtuVjTJh2uDgl9Kp
5xZuj59CSH+CvDX6GLpytS2m+gl+xXke7fJBmdp85zdcfWMW1hRtNV5OwCBv4l5/zFzK2jbrNGX0
ZiUGVpbGgELRAygz+FKDZLmKvRgfo3KOOwr1zVQcKL9md+9cfX4DbWpal6QhJLSrDz1KwCtUsD1I
EBjhfTp35cnS6+QQJZL1OvaZ4zrzrpnq1Yv9Nih9WcQPhMzgKv1plbYLh6pCyFAqK7ROov4cVHp/
aOf8mxQGw+n2HK/LJGI8obQDrRBUxTqEh6E9aEg7jwhr5s7XMjOr+8aJ2vtqWWZfQw3q3DnmeE/A
YH1o+iR4xQfVOPed0z+Wk6z9rMNuNnY+/tWDLuqJAOto0Yu4ZQ2K5DpJUVtsRqClkn0sykrFSr7o
PL3JJtdw0tFLLUTJ1AEb1tvLcXW2xcjIP7zVZwjWVzvfwPXT6UEIeF3mhIe6qRsf+nzizVazh2Hc
nKQo0ApPHjHm5SHL6RDrmOsNnmU20jPyi7ILmVc5N3lSHUfHkY6NWjeuTLd3JybeHJkhRT5PlL8W
nnHMpZCciknaxgBtr5lq5akANfZrVpfyVCp284qJZRNg7i5rO1H/1gKLbwtGgX4ub8nlrNW26hqz
ZGzil6HxyljT/tfPCd3rUnfSvU7f1f1JUsoDgVMYpB3AiasTjLTCVLQTTAo7r/LTMkQAMWOMdT+N
YzueSi2vX625xyTz9i7aHJbYhMyDNv2VnCYa8prTTOkAhTZfToE2mme1mDBzTZb44LwZteRxs7N1
N74qwo7oAINGAIa1vjHBX5NImogYtmmTYLfc9D7W9ZpbQ8uCVTAEvzVrDO+6JRmOt6e78U2hkaBn
+6bUAi/88pvSIlcGGATo2BZycQfjP32xtTH7V6kUdWfrbtyO1HJ5D2GviA7R6tCkc611RLuDRwiI
Ns2A7RI2G1X7mPWa/lSUYfPl9ty2PiVyuRR+iW8FsPVybqoaoofT1gNumJF+CJM5u8s0Bz0NuWgO
cROgGDjFxXuZXmzbN7QDJTBuiPWdzH1sK8D4B5BY0XQMkJm7H6s2fIDxHf3Ft6MTC0sHjVmaN6sK
jsxymhzEwWuQQT3FSSM/2WOTe7HdBz9uL+XbWl1kCWJa0MlMKrW0StdV6a41MHewwsGTEqV/6aU0
ATXLm2J4kFqdyEVYMW6Os670pltLTvDDCYf0Y6Y7wegmYdLDQKtTaCiBps4+IpvZB01SJcMrRjmy
7rustRxfygL9u0NI/pQUWfizRvMfB8COLoM7UwZ+N5iMeixBKCcOvicP1eo6U9K2kqPB4SrtE/2x
17r21DpDemgVp30AFr7XtX+zqFitoZBUFptCnPQ11tJU5nDRakLOBjSFjTUI3vH/UjTLDDfJgjG8
X7ox/WGxkst5KPI8f03qORt9iqeIavZWEH+whyB3XEMtkPagBNvN36ZsmtCxMJAydpd+GT5lgzLu
RM0bJxccieBQcn65iVcrRRs2M6NAmjwSNjjnONGFv5veqHGmjJ0odNHyiK2dROEqM+LrsK+p0ZMr
ErOL3/RHEKngN9aMrYJlWjVXr6Hj/OrUUt3Z1luDYOVKRV4oCFBruRwkb5dY6VqVkCHKejcqdBMy
TJEebh+ejXuIqif4NpAMgJrWQLOlquxY7iRiUWVYznzS4U5fOqEeEM7nJUfDPI0cZ+dJ2bjYNRo4
lAOFWy/pwOXUEn3unHwhDkubpvhvmJdoOQaSpdFvQAFuJ+jbmiEgOrRt2CdEv6sqjjwsrZaERPxV
FWObls969dohPPetQfoR3YukOdpNaL7eXteNV5N6Mph2Gsoohq7RXkk7KmMJncSbSrnrvLAw49dk
Rv5xwJwXibPMSB9lPY2fsm6Udr7p1vKC4gO+CKGXCt9qe4LWi5XC4fIQXcFD38xyeKLn0S6CECiN
O4/K1j5lgwqWPTj+K3pGITsTmKVo8qyiMH/wzVXVlRNzr+K4NSnhPAszBngv7OzLPbM4Tt0Y9OM9
3PBmzJar9mGYKu0esQ0kHW9/vK2xhOy7RY+X2ua6ST/xOstzD8y5p8blG9FEuNMqcvOYpE37F2dB
qMvzcBHrWGvpjgLJSHCNGBA0CurhAdvDm+n03s+ykuychI0vRTrGpU33VmAvV8euH5cRHVJOgiYj
QN5WevCQFk21sx82LmQKiDiCwKcTsDvxK/64HDW96LR8Htl9dUQnY6wUi+6h0eWuMURlfT9nprkT
/F/X7nDqAw9MhIqCIbXw1SNA6aTmSbIHdNaqWDpwuuV/oUzpT+g4zf/h5Qe+QknaCpSFM+Wyn8Zh
fpJrqVVhw5WITb17/4jsF6KJuFkJLC+XIMpDgFZFwtVNGcVNptkCG9CXpxE9lJ2pb2xVkFu8fCRd
FMbXpORknNSEOseApW9pnoy2M7/0daJBlUuznaE2rjSDKp1OZ5PDDuTiclYmZbe+6bEkAsKvH50+
/90pxvgsWer0YiypfLZrfAvQ2NU+vHs56VALwRAsBYWcx+XAcccyBhpzNIw5eg6zSiOciMcqc+Vc
m3dENrYWlHxGKMrzaKBMeDlYb0FL7mekFgqrTb+kCeRnWdKMR2C6yd3teW2cFKFrR9BKWQZ82moo
vTbMSsaQAI6mND7PraIe39CjLTvc15pxD5e28RIyniUaVgjDgga9nFrqqK1TKQYat0U/HEMqZK40
1F9MJdLOVuZMd4W867slTt4qruRa49sRLmGauAaempKMgGk89N5s6GnuhvQIW1efHfM5RNOjcktt
yL9l/LumG1Z1+Vm103LPt3Hjk1JtAzrCSYHUaYmN/ceN1DuBAnWPdQ6NNP9fpEvpx1l25ifT7uK9
wH1rjSl60eOkt4r802qNzcaw41CPyOswML/rtck4QJEanhJcuX0hNgegO9vTC99a5D8HXW2kTkmU
JTRJgCqzwDFssea7bAlhGUephWt5Ej9IZvE7J/kVam9/8YLRCKXfSucaYZqrVDaVjTYSoyPuo/vl
qFRH6PYSTrFFe7x9Yra+JKwPuhJkzTwtqy/Z6GFILYnVnaJhPisFeVcGC8XvElPZGeqNQLPeuUJN
i541HIGrgAPPn6LpUB/0rMFsD0tTJQ+LpCYPjRKlP0sL7QLXSer6Y92rnpH0577KzdrN9SaGw5AZ
JxG8E0Ev5m+cEJaEnLs3/ol6NFVvr4n4uOvfCRVPMI4En9NcvX32tKgmMG607+ZC+m1N0aS6uALX
H9sK+jfaI8qn2wNufATYElxZfAiWZh1GgBkvujThOMFMw6rSztqnnJry0WrC5dtfDAW3SUCTaMms
DQy0kXpfM8g9itWN9FErUnBQ6Zxzb9WDtpNIbjxvPC4g91lFAqR1yk27oM4LY+692kZ/WtJoOLac
8899kUgoYhbVuQJM6TYTBn23Z7kRlzEyUZlQ4aF+uYrL1Lml4G1MvZdppnTG/tT0HAgEO/vkuqcI
KIKagoB7OIL1K66uP67BuiLTWHQ2tJSr+b3ZpB8sqx4Pox1KBz2Ugo/j4CTuJMN3CisdqUer2PNu
2tw6wqNKqGuKCurlT3BmTW9ZCF4DmVOrh7buSzYpLrjB2b+9qJtDiRo/khoQuNdWWG0oQ5NKbHap
M9tn3ARSNDxT5cit8m5wglhY2vSwiISA9hpJY8thFi00BT2nsoJDPFAu6iI1PIVR13sd+TPS4uUe
leaal/k2KsBoxA2Fw+Rq1yyRKedRofXegJb6ccmt9IDs4PJso0Z3pnlszceq1Otjaica9oplVgLG
DYbHQM7Go6Ym42mQRpT5rLCPDhk4Dr8AXbAnLLvxHorAXHSc+AcH6/KL140dJmGmcKracHjp4znh
mSide3iBySeEGB3fpNN4vv3tN95DunwkVERwnKc1WkRHJwEoFdus6afhDr5J8yNNlvlJXpbkNPR5
arhq0AePSYOMgBT16p6P+NasOWUCta5R51y/U1PSUdaJiHo0abJPWWtPD01Ijhfqce/XEl4biypl
O5icrWtE7AOUCqhJsRcvlzru1FYtKc97g1HaTyF+JW4fjntuIVvnip471SJxk1CfvBxl0tUK4XAu
K72u24NSFcX/6rz9N0jqbieRvBbTEigusg06HkKhZQ1A6AP2DMS83qvawHYRl5ReqqL7bppd8axK
YUHvUld9OZRmtF4LMPty2eIKX+uPRZpHP27vqc15C4ygKJTRf1mFHuUwRkOqiufBCLqj1km/UJ0d
PtMAKXd6ERubhyfIQGmDSisg5NWRKdpUJTYPOi91Sjl026KX7go1aXUXDfPlJW5K7RWTiz0w2cYE
BYqeGiAeN4jhrCa4JE4/lEvdexPluZ9KUNvuZHTmy5RPu+z3rSmiKQ9ilXozogWrmCVC1j/gHibz
6WX9WFXR9AUxEwoT6mj2guRq+VZdtIE7dm2H8RXKh8c0tuo78OfFydHLeXLtIkn0w6D3zp0T04Hy
Q6mUDqNRT3+x5YHXQZsT2HoydzGbPx7OKlOaKh4dzJAjirCZE8V+lgTJozk0e9yorY+gc19Q5Xpr
0os//2OoSZrLXqorFqaGNBdPVfAr6qv4wbRKa2ebbVwXIscVEQGb+kp+q4ljKQ8Zjq4JK+a0Zn5Q
gk79fPvYbESnQB2EwjBgduB74s//mFA9jzhj9hhJd7I6I/Y75s5jBmz+RzV19nMipc1/twfcWkGS
L8EwI2iCWXw5oD4bzTiXGqcHXbizrnefFUnC6yZu96TYNqdGhRA+D/bOFFlWI0VZVdcjI6GvRnAI
ec2LwwC9okye7vqkiHZeta0ql4gORRxMxQBnh8sB50gPVatmLemwBAAe5ejbhILlvaYPODc0QGsO
ODvI3+Xe0B7TPpCeJV7f85DWvfz+ChexP8GqoBeRjq0+a1uPzYCnI9qGY1O/ZEGu+TVO9pFr9sme
n/HWF7XBZhObw8lAkP9y2oDmNVJa1rnKwyj30B4w7tsS4URXk9Lp4+3ts3UzUSOgZg9oBbz7qsg1
SU0mLTSvvBIhqB9x2qffa0ApryWcrc4fzWUuXJUu3M7rsnUYHQUFeFE2gIG5+rS61fI3G3rn5VOA
j2yXBkepL+Xj7cltxEXClA3oC9OjO7A6G1rcW2bcMEridKMfjInsQueDiDznhgfBNH0Muix+HEvc
qQNj2KvDbA9PY4LsnTbjOvqXwkkKkPbiLshhRheTUUF6m7WDtnTd3WJ1y31naN3JmRyJPq0e7Jyf
608LqJNTQ6AOyO5KyKQZpzrpdOAEqbIsP6Yhsw8Ban2JX04OleE8sEbJHUpL3rkCr/cv2Q7/pRxM
VAae93L/FrZZlkUUjR4mO5Ro5lz+0JrNS2NwVG9/37eI6LIWQMOQU0mCBZKQSt/lULOUTVrSUh/B
srYxDiMqFh+UGLtVN5qb9IfcmOopUC3p57QkxQttTPXeiZPoQdTAv1fKID0ifWt/KuRgT2pva/Fp
PSA/Sjom6mOXvwwMSaGlVtBTKglg+7QyhksNds8lDlRthEGkbbhxu+whvq63HIeZ0qqA2nGDrA1o
O8ytLR3PL89x0rx2y8WeAam3ZvsDzKFiesgsJCdtqIaf0YJW5jHVFsyobn+V63eC34DcFAUybsur
BtmSt5UFG27wonKoT62cDc9x2FVfVRrXn+nTvFvGQxQ5+feg54G7g4J/udSLFZWqHVPmHXPKThgc
pX7U4GwGssXcOVIbW5sZge8A9cVuWyN0etSSrSbj7854jr06GkLwLLaJVFOxR5DZHApxNHj35HZU
6C9nJSVdYdY6pSDZiZ5LWzgq5Y5SPJhqv2tHuDkW1xR4IPSICV0ux1IHKwuLitSaSonSPEzGWDnn
MsXUXnaK+eu7twfMXMEoBQRNv3Z1MqLIieXBYbCqxgMhiPTnRFuC2I9GK/eVeUz3KMjXbw1qepSz
CDLx6eQxuJwdr0CsYUZMYRMAxzMsRxDeFTfB7WltHHix4YWeAF1NwBmXo+hNKhndRDoxIwo8+ZGN
7oVbRXV6nifL+RybjXpIqqDca/dvzs4E00B8Qsx+VewPVXPGyJqLJpDs0XPiMj6B4ZD3YJZbe4Qr
lpIdlxp4R/E7/ghs5R46DpVjCjxaA4q2BcSbI/vhxZTe/NtLuTmU+NvQ9BTx32qotMqCZKQr5WmV
HHpEScp9Pgz/0/vC3qmBbtQI0aqjS0LCzUkjYL+clYQ+hCgiclnYbe01elv+LovF9rNaT+/KRTIf
9U7/GA6j8iuJ4+Ubzkh7ZLytD0iQwplA9YL7eTVbVLGNzkGpz4tgUXmhuSxHlLqTnTXdeBho8dFB
sNBeozG1OuI4ouVlk+UgOOdo4RkYg7vBmPODVtr9U1c7LWZ9HXVYVLtPtebsOQxtfVKQo7SGwaBT
3l7Fe1rVaJEx0Kzplzg5TlJa++gC0Fo1p+7w/t0DcBPQvIg9eIIuP2kbTZKdFyUm1EVieG09J/5g
YPc36fW7KYX87UQf9IGgoXOfrT5d2NF5rmVAf6iut7/koa2+OFGS30VAw3Z26sYCsjsgvenYukBX
Wl0v+dzphbRU9NnIQnw9j+qDNFmjm4+t8/73G5U1k+Ac9VHutNVWGeVgQB6FaqK88ALEajegry30
b23qbaFXpZjI3P5kG5UvQftBrQTBNYCNazxDkxvZIIt3tUiwNXPzbCmND700jsqhbKf6f2anxx3g
8b4woP0l1mudWwr0yjawXqYU25BDaBZK/8/Oz9o4moBVYeA5ghdPs+JyKyWTEUqmze2QFVN9lEYz
rY99N+LKxqVR/WsawEk8CIiR+rWNRvMpxZKp95IsKp71BIeDx8mILJqDWS5/6rQprXbCkY1DLeom
iMLT4yAeWZ0qhHImQ44TqieAoX2TApGHLrx+cOr0Ja5xWeSZUs7DXPcUwDV9p8GytSVVVceyicqv
BsT2cnVKyyAjN5lwFeE9Cw5deohD5Zfcm8pOpXdrJE0gXYBbQSlwVucscbJQqknS2HvYxZclZU9Q
N5FnLNO4c09uPOMiWWRZBXcXQMTlpDSirQihJ4LJqJ4fqiacCWMbG+hFrIWnWp1x3q6pot/eaeJv
XeUxuO/oPK48eOQMq5jIoqjaQnAbUCOLR29Up+yHaZTFDqBlY7swiiUwgVyMEDQu54Y9kZIMOoAW
BYNcP1869SFqU+0fJ0mso9Tp0RHRKtOPnVB1S7nVP96e5BsGcD1LxeFmAY0h6nCrDRMPjp5Bqh+8
bsAB+6wGEHI8bQ6CGaKdEgVeUEOMOVh9JemHICq7ycV1ov03gdkL37aXf9ZFVJ9KPIiOQxBEdyPK
r19aKY3NQ5iOenvUxkiV3DiLWupDI9foIS5bszrOVMPgERrZmN1bhlQcMi10yp35XWejhBAC4y7K
DZRT1uWGFLevziQywsbM+RpXw8kJTNHAFemoIzl0pnJMouYZOlIOEksRVx16+d/z2HwtOvTvjO71
9pJf7Waxo1BVe+P5E0ytXo3EGNKYliGlpHA2HjrUoFJXrm35IaTudLQ6Gyo1Ad+exob4kBcf+m1Y
WmBEMxTX19KglYUPWcbD4YWz45CbO+1RbwG6LsFsAQhN25334+p+eDs4gEkYC5jE+tDmlK0qtMwp
WNeWc6rqYTxnQZ97na1OO2H+1lDQ1YSAiE3MvQZ/kNwmANNpVgjrZr8z9IZkop/xnlb2UNfi9l6v
IlAA+nokgAIEenlc+0I12jgfoGvZTVBC1er0f/JUCb5Bymx9vDJRVUyS6bmfF30n2tgcGvVTAXEB
irBunWvGWCayPvIBFzNC91bVXbtKhpM9jeHjJKSr87rJ3Haq3u1HxKeEYM//qPoy79UdlUotJict
COIE4pzbZeqCNrg5HoKs2ZN23tqlKshQ+JkoCME9v1zfVGuMxHDmDtfLNnMpJM7+5CDBmRtG5i+D
qe709zbHo6RrMhpB+LqjRiWSj0wbwJNlST7kCdj2WtcxwrGx2qTJt0fn3xyPjJC1hCPCfXQ5PyKu
ZBqXWFi8p+PHrq8dH1ZkedeYIQCTZt5zArnu0PPtNAtUDsgc8pn1gqpSWVMOz4mAOtQ1jrKEKc0x
kuA0eVpvGS95Yua2rzlWz7vjSOFLKevd+EGO+oX1T6JxdItWK2zXTnsbC4QCqiZ/qH6Cf2+8OyMR
Pxax+zdTX/Lh1eqQe04KOhX0TXjuD85kJ89BTNZMYpt9v30LX2eZjAVwiAQddW8SzdVJDse4yJdK
onMiydJ3zmz1PdUX/Wz1s/KrawoYsEre0PXiEvioS/byryI3vb0Tr23tB5JqdgPlF0RzVrluMMND
SJBN9+QsWPw0iucnvVPNb3IQx98rW86+3p721nj4s4BOFh5CqGhd7j+kGzPIbA3l717rX6Yg7dC6
X4YW15sgSf0urvZgCFdhFOvMhQVZUKPiSqnzcsQ6TCvFampuzLaUPkODVF6jKNiJoramhbIpGE++
qGhaXw6CX8uyjFbVeaMzm/dtnX9KWiBoRiqRAEyDer69ilsPzp/DiZ/zR91FUcCTynbZeSj3534U
q44XIevqt21iHm4PtTkzCh4CraTRvVxFC3afD1ZOA9qT7GZ+pCYpv5aE498r4rnSlWauYPf9I1IN
EAoUXIjAZS4nJweOGZDHd55t1+PZsbvWpUZhukVomAcVWOHOEbimzrFDEFck8gMzQoa7miJ8NsOY
NN7UaJi06GB0rfaqUtMxj3S5m0/SWHUJ1mn1FB8wZZ7jAxFOaLlGU3RfMK2bLRfdCSXzIhrwxh3X
B4z5QlWHyC2zytTcWM6UD0nUAoQyMjW9S/B6091By5Pfo46HsDsgXanufLetLUKdjDsMPX8hxn65
ii0fxiwNVtGxFmyjKeceOy2VTw7t5p1EZWuLULOllCOjskg14nIoyy4qqzBoaRVTOh+aITd+USBL
vdE0JFSA1b0Md2tqgthDZ5t7hAzwcrxIXrRYCRbGUyluFlKveR0yISddD/b24tZQCK8AnkMBD47z
aiglzHSKjrR4rSyI0Wce68dkniHCtEW8k89uhFcUFcglITUDKl130gdDMgd9jnqvx+D83wA1+9Kt
9HnwTFmq78Fe5oexkkt/NPo63DlyG9MkZwcQr9Et4eyt7simtdO4rApqBmpeuWZtdOcUmKRrKWN6
vH26N4cSKEFw4TSj1h4vljI3Wl0QbMRx+N/QldpRrfqBdtSY7Iwkvs0qVIbFjGsNnS9kMdflxSqN
oGPLPLBhIZWHRDD/daPaMwXYmo/BvUEZldfsKs3g/nVgZjOfzkC71I3qZvxed+o4kGtW2a/3Lx7P
GH1bUGeAo1bfaXZa2cAyrvfQuIs9qR/b+wx/hGfEvZUvt4cSf9XV6gl2IncIfIQ1TXrCMtFMMsor
ioNNpKqWzklbhv6YpqPhoT+tUJoe311lFNLElBiJR6hIkEpdnmwkfJul6hkUbEvw2PMMIHw7qsc5
gGc6ADzbSdy2JknK9n/OzmtJUpzbwk9EBB5xC6Qr21Xt+4Zoi3dC2Kc/H31uurIyKmP+6cvpGSVC
SFtrL8NdhrW/3WtejmemiFw8bKbCwVXdbrKH6Zk0cPvIcvJqdFSyOWX47165SF3YLzd3bvYUDrit
Ofly1HW2ewcgjvOmk96urCdx8jGeIeIZRz2IqOPu7Vd5aYnSOaEJxfENLHi2aoo8SxpspfuwGdZ6
V3iDfmy06SdE7msNhQvziWKbhispRmCA54L3rcugek/rOedgNadxa34u7BLz90bXkQp4utSI/FSm
/e3tJ7ywd27et5t+iNFptb2cUTbTuJNbjTdLa45ErjmBMZfNfVPZ6xYeYAV546Q0cKruyv3ttcUL
bqdcS7djCIjnVaKBJBzHlwMBp65UzXOBBLoDcRinRzWCQJOCYoVerlf7fFBNZK5SPfX+hNk9/tE/
20WXu0TLm/8Ba2FL4mfhCbAdJ2fz0VqzNTgNF2boL9NOczrzlFhWHNS+Wk5u4uiHt+f/NStrmwWf
PxRRiBTOq0RLihTMGWzA0IDpw15rKJAKs8rEURuH9dlY6t7eD7mf3IDPNkY0acWYh3a7yD+jGKkd
3v5BF5Y8v4evGvfarUTY/v2/BXKXicTU+T3pPFA+trVD8qv5Fajif6iPN88AWuRbuCycg5cjWbC5
wVpyAANMK9LD2nG7DBbPUlA6nSp9yH2rvEZ7v7CB0JUENEAYT3183rz2jMppEcn1IULZbj8OZA8t
m/dyxUH1vJYYo709mxfH4wzdGjEc2+eiR4w33WQRZh96c+N+U2puQ6WVJg2PhJ7CXP1nJ35W02Zy
CByNOcgrFq5QaTeUyumxeLHjwJ56PbTAeg6m0v6XodjMfXJYNuXC+TGnrV6ZOp3Ro0yyaIHmXXY/
L/4v25+S5/8+iZTHGMZzyIFzb5P8z5I047WcJPHomAy46dHpMW4kjfqL5vakSinuAm8Pd+kLYCPc
NOkQM+FxvBwuw7dx6blXhHPiDAHqGj+0m0wF7nQVnrtQaPGqNoYDBRB2QGefwCB9Bz1zCqAs7J64
58w44u4ur+y0lxbhRraE0QV7ihPm5QO1a0YmnkHHz6xN67HTiC8xIZQFXtvoAV3d+ko9fnFPo36E
Cw7Hf9OmvhzQz5w+LwVfGWKWmj0EUDBrlL/TpJFFazEN+0UJLULyVm8eK24wmFV/SKRnX/kll558
k2Rh2UZTGd7eyx+ihEQtYXJ+G6Iuwm4lm9xsPRnMdKWirsMd++2lc+l9En/Bp8dEk3p29j4zGr0q
y3ifXZkY+yLxnFD6vvvu7VEuLdCNjkYoIJ4UFH0vnyrjbmEIVahQkn++Aw771Yqke25heVyZv0vV
wdYMJUp0izw855UCK8rJsqi3XPynw4xw+6/xJJs74I4K8Clbb/0CMxlqh+T92894cSb56Nk6N9bW
eS/WnQvMhRU4TTpWxue6yVq4HOhg3h5lex9npTpX4U3iw/0Dq42zelKNsJzcFogGNYF2pPeffc2s
usUecpp31tTjCIDh01GvRj005iG7UnxdfJEb1+7/hz/3iZftlLmVz0NWVuvS+Z6dd5g3yBCZW3Z8
+0kvvkmXVgulOkZVfw18/tlDDTPVTENjZUruDlFjJPqBNYpXpcgpbuLVCum2yb0S6zUdzsVvkGek
jt7ihM+vrVqeDSvPTza4luQQ1BY9slPdCVMqvHDpkOH/D0+6jQafcNu/z24mudNtuizGa6q0fPDT
Kj4s4yb9FFU5F7u4t7XnfB3U82qI5srR8ZfCcL6gKOQgbALYQ4Pa3vg/0+wqBWlBJMCLtFqW09RZ
o4Ff3Vp8gvmgmyduoB6Ga6aWvpvyIXU5p8tiV45pjJUEmUBuqPJO9xE6QIYM4sLvm2CeZ30K+s4z
td1i9/pnkY+TJJd9tOwrc3dpQbpgkBtvERPxcxGPtphWnxMwGuLeP+yoyI00mPUVY7MWX/z/rFah
WPl3tLPdcmlyo87NbU1iv7Wfy0KnzZxV2U22evY1POrSMuT6j/MEEYtES50dghO8t37yQRtM1a0h
t7DqqOOPGopyafZ+36ZXNulLWwtvFGUMhzuH4dlKSNYqrxaNpi0Eae3WwiNSD2x3WXTUnMvYhh0u
eFM0GEP6KS8d8XNebDStb38KlzZRJHYb+gxlHpX9y9VYZGmquYUEGCtT/XZtpfPedatr+tXXRATe
I9e4jcCLGAvN+8thTN5eHvcC0UOTrsUhI//0VyInXPA1Vj62v278oarJScJ7uayizCjT314suoxm
EUGXIIQJbZRpnqt7rbZiFeGfOy7BpFnrEAhZrd/aoVVVKKyq9YK812JcxVxnTgNTM6r2IetNAyV5
2dVlNAnV/WdmDmuDHipYB9ARPulnBaHXtYWsNmXkPFTu4yjiFqmuXuyV0q+ctxe+P471TSdG0xbJ
0/ZC/9k+urUjb6cFVSk6xw4wtHCOlFhxYOawot9eG68NCjamJ+mfvDMwsVdiatxEKWQEN38/zvM6
9NoW9e6KPcq3LDe1J5qruRckOfarJ/RCg/NetY3LGnaSqQoyxyXUYF1y414Agskg19shu5O9nJ76
hanctwmJ0FfuphdAkq0igOS8td3QKbycnhVW8NLnAL02nIF9tjjtTmhmHbqr2f9amrTNgrZqXOfK
rnipnsUZATRv6+Fv9I+X47Ze6XZZylVbWqX9oPWTE9HfSKugARZBJowpNMr+aSxCUSCJHxfND1wp
mh2f+LVwkAtLhMukCVQD8LbFQ7/8LfDb1eqtfhdiC2H9yNLR3BmdgO/aj0tx7Sy9MOGowyHscXYj
XDynGAkNyMEQI2dp3NV3olBWOPZjsufKh81laVbfyDIfrrzlC0/IoGDc7CdUgOeNVSKe8HaRKxTa
qcOefBjMkz3oOvHe6n9o9WwJyiABHNeA99uh8e/3hrub2QvZh709VjvR0kIdy9nc4Y16DVe5NJXb
Vw0lGQLKK3LrKsTsVCW3vNHEEALeSxn2iJYObgtFuMVr8Naz02u116Wp3KaQ2wL3ZySNL59vnYSb
mISS4QPZGaGd52pvKw8uQNarKwXmxaEo8PiH0+CVHrSc9MwZs7oP08pMD4lfWwflt1NUD/U1et8l
AgBdVfQpyGEQIpzTzLNMb+j8Az3UGV9agUw4pP+T7mZzIcSmxFfSGRoCprN2jnyfDrk+Ff2Vq8Nf
S8uzUg/UA/rdX7My+KIv59b2Wr0dMWENN7/1bt/wWj8AVCQfV9l6GPwXgn2yLbQyOYp+RNs4623b
BpVSpWDH8pJbz5jp9QH1uaeplpTlEq+vj29v8xfKHhLJKUT/9vJBWV/+yjHtGmxBTBkKnJTp56Tr
zhqsj700ypvYd5IrAP2FVYBKjkATkD1qgnNqaaMvkFZc8CfYOSWJ3nGDyjJO7tp21a8dYNsEn72A
TRaHEcgmAydS/uWjUeyNsTWDMrTdHLs7a/GGiCa3hdHX2NXHuSaOPTDimEBra9EOOXnIVeBqjrb/
z1OMbG6rEVA9ELpxthBa8Bsvm4FX9HEhkJiE+yg1s2Xn+IO8beou+fT2eBfnGL7cJsHRaUucbVqt
zgVhXrmUW/7gQikjAhCYQ92MQAL/uR7hLuNb7Fs4NrB/nBXNzbwYpnItQoyS0j8SKkLOl5Hq+6pT
1wKOXz/VNhSDbP6CYDVnC7UnHJ7oZleGg17Pewd1cKCP8bAv46tasNffBFA7JBC6jpykUNVeLpyl
8wo7bpINT1xxMrfH9EQTPN2trtkFtAW609sv7C8U+nKlMoGbiShF09bk2Z79n2MG81WvoUPGswHm
W2E9CqfZjxpX8WDkG3nMaxv6NfG2BQWMo+zbprB9sgNskfRYzE9cHayJBI0g9uqq2OEUZd3kVTz+
ykVl7uM4U0Uk59m4Y+5IMmzxY36X4OCR7t5+kAsbLyglhxe8alr73K9fPkjcaIurF5oMC9uefgPg
V6cGn7tTXaE5CzxNqV0xa/6hI8b35ItY/wzcLpMrX/6l97elimxaZ5bKuXo8w9Op6NKCTUZzzZ2W
eNpe7wfnMMamSZ791cCFC/UfNhPgepAaEfxQdL18bF+mlqVtuxo54s59PU+gCZbKtWNbElZZ5vvU
tae7gp0vVMnsRYp1azhX7Y9elxD8DIz3TOjmPPu5fsJeSE8dFEesldgT4TLecJjLdMSsuqdyB3k8
FnZ+Dea/MNlUm1CxAQDpm5zbwrRcjOayd2ToS4Hqx2uWu9jK+ofJL4oB6feIu/Dbq+w1VIVZI/xK
JLR8Mq+KlsnT6ybektO6UoML0OlLWE4mtuYdfa9M0xxy6iY98kaz+/D2yFvtfPadbt40hJrQOzEo
C1++Z+DAuZ1aALglne2wrZv8XqzXjRguDoOmij9cKzCFeTlMN/TFGs++DHW7w1YidpfmJPplCVRs
Fn2gMEZLdxrWhrtkAXbNMy3/MFWZEel+kT4pMZbNXsZpul9TS1zZqy69bvS4G1wO6ZT2zsvfpvX4
VJoZ39aaN+YHy0b+Iiev2HsJLJfIiMH4orcn/dKq3hyeEIfguES24ssRu9jVQckYUdNVvatS2w5T
JbxH5Rf4z2kc3w7o2JVBLz3mv4OeXemdrlkrV09ptw+FS3Mi7yJfo3Kw3dh8HOP5P7vDMaNbGUar
cwsfPb/Y6/qUT0lBsoS7+MsJcpkMulhqO0KK1mDw5mkHaGkfiH6+lgD+6knpQyC/AQUCC6U2P3vS
NvMWlwY/Whgt8/qjbcsEE4wtAgNzv1IvDvU6J9fiW7YV/OJD4l5KQcQlDpUk9K8zXD1e07xc6J6F
A+rq6mAOVn/nyNi4rV0jvuYK9+pz2gZDArO5e4C9/i3U/zldl75Qrdk03ICT1Xyshtnc+13tfXh7
mb7alRgFMTwGPhuC/rq1o6NgoqCDYDON6VPW0iCAatmCYHtrQB2BQBIEM+qb5Zok+TVRgqHZB0Hw
uKI6mNG9/EI2I8mm0YDIFimM74PZpL+pat0FI1SoAZRi1hY4bWW/iO5eP+F5lPhBMrf+Q5xLZ9m1
JWGZUMFj+fz2lLz6crffxYkAuAhtibl/+bs8URmzpvC0krnyrbBrY2PvTWMWJSM1m+xbByjEICXh
7WEvvG+8kelloiHgGnheTXkb89nfqOZuFRef61qkBlihfZX+fOHxwD22pjPIKSS17cv6Z11RfXaS
xcA4s54fSjsVRWCIObPCqVvER3BjLnWaNow/3n6+Cytt6wib6G/IM0NS+HLcAsNBZCqMuyY0aete
qr3IGjtoUmPd+avhk3Ul7ABM8hrF/PXMYtrLtQ2UYqvAzxvF3QwFirMHp9vcG+6NWFved5nqr+A7
r3ckikcqffg1FBSvquEhzRcenNt7nyd+mPejfSQd7/u6qvGYzuC8b0/n69cIW4zFAokLn2vY+i+n
k4RQf7Bs2vkZOuYyJFin3xemSo655cTPsTOZN1LL2/96Ed44aqAhf6MAWadn52jVjtxMHfhcK35s
+6Sp5qiprCzMirm98j283mwZih1p4yxxDz6nNip7dPJMwKMZsPn+kTZz/GvOS+MxB/79/D/M5aa+
+AtBUiu9nEvNSCemmoalg4m297EykyTduUnGZaXWi8mD+FdmB/J46muRhhcfkgJ066XgPn/e1Vs0
q5PAv3yMehcfWtcubkVVeQcLcPbKgnn9/XExhO/HNw/DkIL/5UPimuZomgmwg6pfHFob0d/Bl+t4
sKxO/PYSvRHBsjjevV2n7pWO8OsbFusGkdq2UHVaAOekKCoRMu41vrlESrMIKqGrgr7R0OHwn7Tr
58x2p2qfrKP84Ih6/eNDVsFAuBxm4/3b7/rCZgAousGG1A7bVvtyGrQ4LaY5po9aVH1FLA7C0tAo
a2Fdme5L4+Angvxvu2W8imVPDJik8LJZU3YlbxNT6/aLmV2zfr606fw7yvYr/tnMQfDzscU3ByLW
UKDYJeFW9DF08Ea1ao/H9/j77el7LcLfmO8wF/4Cy3R1rJcjNgCAWo2pZkgL2vxABqadRnFpeg81
TfavI3vwDYCNgWWumKwTtiPqrvSt7LmK6+rGSy1EdG//ootTgNsByQ1cbdgRz34QRg5ZsZE5mqLs
P7laU94shWd87UTlRYLI6GuQ96Vvlhpog6rgN+E88nJAZ1CVVCvAWFxo2XGimx3F7VLsNlulK9eW
i0NtoCMkFXanV50h5a2TK6CIdejC9qtXlyeIBirKjck5vj2Nl7YHmp3IDsHFwKDPvgu30oZcJaIH
qPJKL3JEPvxWaTwoXKXtzS6WtGRdZvoesUV+eHvsC4/5V8nJHsElDc7uyxldNwVFjcdHOOJWeT8s
nf6UTB7KUYQz+7eHwlv3wpcJbkUpQPHJ9ewc2LR7MjE6CWfeI7JJ3mpzIQhK7ujZkgRjNc8y1XjM
xE3N9SCNYfiABH4GxRZSU4GdekW2N6DSvtcKV/u+LHP8vpFx7AZ4E1RGtOhxN0W96Aw/IE1zWQ6L
4SRjlJVeph/awWl/ddKy272Ug/rp1vU8B3KVbhr0Y9Y/LTritDBzW/uX6Obil6HmvDmSBWSXQde3
8ztiZYYmAEnbivTcKn9S0xufaiGlS4+gFV+m3hv7w7I2+ZctR7eBbWz3LsrVuHjObIu6VZrkUhEz
36d5gFxYv+/z0W+PQK6Iqig5YWHk+ip/jaN0y4fSBYiCTcrtnKqVZC+fkOs4mstMugdyOXFPsUiq
3af+KrJj7Mc+d3tRe2OEt2Wdhkuz9OWOPkq9RlpjZPMeg5Dy6LflBKzWasIKqmrpkic5Js0X6LLJ
91rWwxeyOJ0GskbV9sg+cd+L7HF17omiJT4Tte/4ADZkaJEWD8Mcar45G7dxXrV2wCaR/6wdlWr3
wkuNZ/hkHeFbmRe/N2RLoTlgsYQjZVpCPu/12sufR0Jg8p0YofMFpVMvn5EBpFlgmmpY+Ctd/mmd
19HiRoQzq4PvCEjZmPb39aqR7rEaNb9pcIx43tRV2W+/9hKi09DuJ6E9F3P/2CrkgDiA4aC1TzDO
AmvUMvNBI/slu8HhrX7IPC/mSVO/uEkcrXL2lWD5hxxQ9pdmzNPvE0LYLxAQfVLMcfbX6Qfky6Hi
QLV2meHQGyjnHBe52E64BZd1Tp+gJo7w3tbtZdoljddhDpkZcx0kqSRjFVLtUh1Ua5HWVSfx57Fa
DQeqAeY4kZyM3N57Q+OXCHPqtrjHlsCA9FCN6U1n6BDXeApjnygntW80ewbihiBkF0FvVWkbiBEb
lqMzeroWqaE3yVUFC7rR0lj8xiKJlKs2BS1iQpU/nZCV5ITiJLr33Z78ztm7MfKfoCQ1SQSmgTX2
8zDXxXLI/HIWp3pxjDzCrbJxDlYc8z/TtHm5mezM0TCMyJsnYXbNI5nIrQpKXfZ3eZxaz9OU6fir
D9X0zXVp9YfmBBP4QBpXWUDIU65zY4g4tqAmccUkmh4a/37txWoQ0uP0sNgywWOW3jiXJ93FTvWW
Wru2Ao8EkWdHSzT8IvVENftykR1mJ0MX/xxcbymOdhern01s1p9nh6gG2O6TDTBG3nCzX5LF+JPm
bn636HPGVuSm3RjYsyfR03uJ7QV1J/33faKxXJulA0tjjovjzFpEcOkO5VOctFhaz1wJbmYcg70D
icHcJOvGrP/0Of0N6OCjwn+AwNki0IauP3leaTmBpPCu9yVwFHhNWlbDcSq9OPKh59u7IhWxeYKb
0BTbRzH+BCa2hmACr3v2idYQ0Sir6ZQ4YvooRw3W7WIX8Vd3ZqlENUmu8jQmc/qb6/by1bE7t4vG
ypo4KRdnxtKfN61HrfC1KizF4D8rd5zqnZmkRXLS0nWascTU8DEy67ZLdpaYdCOynEFfA/gYtn4s
LJrcOyWLuAuaBll0OC1Yb++kUWskca76Snpw3CYi6vWm1gNZpznseL0Z8oc0HfB677NhGaOlqKvx
mMX5HN/6dTPJm0xH7R+kHrmIYaLmcTw1QitJh1I9iN4y41hx1Ja57QIv1bX5W5olc/mBG679yxBT
SshIm8rmHgaDCZRerI1cn3p+zrQT1gIghu/8XN0ZneXNB1LME3HL5GNQ7y4wz7XQ78pcPS5itrLb
eNXGeNdhFNf8cq3Rrb4kaVmzJy5LpyXkYLsCz4eD60jf++FmSS9+JMaizAzYdZQLbp7Y43qfzcLB
WjOYnHXQ3ne2k/u/F8rFNhLFUkvtoKfxbGiBs8Q0QIPZMHtUVlorinZBZyunRQ8bvXCLAxb6ffod
i2S9DJS1ivWXZoxj5xBs4rbdMU4cfLpvY+GzZ4VG5iv9g5oHY/4ELTHGOsxojOkB38RM/SoGMzU/
a3bel7cap4oV4sWYxH+kRaL8sG/FxuA5cD9a8ieYs+Z0P8/pYnfcC3yI1kFfGVqTRxLEsfmd+atZ
1/ihq2Z4j9N51twW89R5tPbESn63rFTyBdc2R29ZPvqQPORT19qE+yVzc5eA2EOwGSqntz4IE79b
gHh7GCGRTlabP2ul2xfJrjELK+e86lQsWnwZoJ++Z950K4KOZPaPgv5logVrj7sldjWrndhLyPXS
acbPpYXwaZfrtVjacAaQnrNgScQUH5VbqPRBVf7Y/q6ydXOJnCyW/oPdTYuzN/g2IOLo+N/ieKOD
2OS/aZn0iYxGi0juU8oNOonM2K0eRnNW6iiJ12to1dtjeysaHGaTwK/w67FCt2ub+BErwBaLQcNb
F1sEdTv5WPnkqT3Qp7ObUt3b69L692npeUmwVEMfQ/yxFgyjAtJKffdD1We8FLhp2lQUgZr9oT3M
hZ/Px6IabPPYCKe3T0UzOyjE9cbP960LPS6wy62YbTSrrMO1GgY9IWjAT9JfwlvH5KGF42gGq1Ph
QJd042IH+jDgGtVrKf1F01qWx36z4YjWuKQwbUurIRzKnFpSLHCorfbD3Fh22E04XnWEmKrMj4gT
rOiPF5mho7CuyfeoSXbaTsk1TiOixzCTd4yhfIQBjknzOhj5p1TB/A6bUTnawYLR+OjXbmIFZqP5
QzSOpvqsr4YagxItIFkdejKd6NFhJ11Lb6ZnlZE8E2WFaz0u5dx/oZs/reFga4YMuAvF803d+u4S
IWkZ4HlknZnt8LzA2sj1VAn/LDb5+/pUJj8qB4uVsPXHpD4uzlreETVa5ZE1t82t0gw9vY/RACy7
dYzTx5F9j4mDUvvR2ah1abCahSs4sOj/haruSroRHv9tWOUDxYGXe7DMxhRMNcwlhnwYABFDEdR6
3+vf2qKvaMcpX7YBpaLoAj/2WmtPkt7oHwQGGE4w9XUrIk817Myy7fCh7oyhJ3hAHxb1oa3U1B2y
rFqnH5SOph3Q4Svz36k25TBGiEqYDnGPHGx+SKbUKvZrsk6rFkx+PXVfRF0q3duvxGebeL3Fjtx1
vTuVu85IfO2HMUr9ayvR75uY3nfLSZ/kJAIX/jXfVZZn3k4nqV4LFuQ8FX0fYarbunfyox47WX0z
ktsmAgN3tOHJ0Cddp/52ljZK9Lhedy43Onm7qHmZD/PcmYrC1hsqlnqu7IicPAJ0jcoHnHWreUVE
Y4wTZsmOWE/kO6Vr5De1Y+zGTFKXBdymZfLAZmwUD+bkpsVTpmqjflwa/IF2udXIBv2UmN9j2BeX
R5h63inryrQN2zhr14OdAbLd+bzHg12uDmvDpurdYSY6F0+Nu1jWLm07cdPn2vrba6E5zt1Wl9Zl
Vj8UTiU/l0Rz9YHX6ZQo3UzDAaLuVLmBsDLIqN5qlT/4atQPBw2GHpjd2rp37araYdfolfvHFUPS
7yx36qobq2i8P+No92mUsHneNRKLtyhxC2jbFQVuFRpOU2bR3PnV+4lt4tnuO4XAEeog53SV1fED
eQWWDPqhwOkFD2AzjXA3MZ/nNsubgPK4ebdWnG6nPjU5ads6X+MbzmGJk2FaU8UqmWzuY97CjxBO
2s33PgFj90W7mUhJqY1FwJbaNWGqdTXhF1nVfxNtVTyxl4uVJnddfZqLAlCPLyF9H7cO/9PBRZIZ
zjB6qcxGbZG7Kc+wCBsTYgZ3rloYvscx+YjkYPICWsto7YrCr+tI9hrXMbzZ/LDvnBIp9BzrT2mW
OzlllUFmnRJ9c5vMo159Bp7rv8dx18A6HI1W3vBNegdtgHr01U3LJKXfXeV5QHZI/Gkc87ELINmt
feQnpdQDCrzsm3I7tdc6v24Dc4Tx/mF1RbXe9XarZSEosFI35Ty0P0bLX/nBiAYhvVqpmI7KZheo
8sYf9p0nx/LGzbz1VEje1nMTi/TOGNkZd4s0V+OGTzOuT6AdTRXYHZkid9Owdv1B2LQQ9kVXE/Wg
+ZnbUTio0dopj6T7L705FfUXY9LdOsCKrc4/TZXm+qG2NnYeFHndYVFSW34MxalT3xOthN/BzSfP
7LCahtYLZ5/6DvzapMDFTMJc92NeTuImlVZRhFWb6vILppqLCBIvi7+Y7K14bpTJ+NHOVfpVL9bp
s1jt7lO3ePXDUrXrd9pbeXkSbB1zkI2s5MisnLE6xE1af/RSFQOBZkxejd+P+q4NnjUFloTiPbmd
+NSlrj8eE9X7P0Ss1v7gJPFoP/syt51dt5j2z1gzZjfy89oRJ7ZxtlQno1KVa1Ead47XNHepS1EV
cFAIWK5dqz+PFRf2I/Y3hvWQTlL1x4n4czYZL27q+7Jfh+I42W1ufKzWoZXvCoN6964ds/mQV3Pe
QhgYtRve5PzTXruxPdhaM9XvKgpT684e7OFPCjVTRrJEEhzYYvMiK0TTN+HQ5GTgKQfiy32alYjO
DewSjcfYFFqBw5wjfun67H8oyZVTJ8CMzAymvKz1+4HgqNOUFSKOHM0W42HsrZhSTDnlobLqKTlm
jZ6908Zqmm/d2lTTsRdGvE+BZNRdPeXOyR2NxgmTyVz124rZIW58c9vD+t6oTzRf3fyU1Jb1wUq6
kuLCUgWMeimsz4a+EqimGoDbQFMgiZvqpwQj6C2zYHSIqAGqbC4VDYGmX4Yp7nKCaVijeavH5q4z
jfYZ3qhVh5yZ2m0nO5lHk2cRmmB3DBxg5yF/m5UWU7XFKrPhQ5fZQGmr7K/OPBfVyZQtXkWxK60b
JB65F47cfa13cz+IvTQ9ER+ctTLLQMo1V7uRkMUpGCsWU8QOyuZG/Tf/NOw0q6OmGzU9EInIfje5
XJLd4LrzTTbh4zYHpZFYYMdEts53ZRM3MrAHBVRkZZnDgdLkdbPXFygVBy55CudJoa3p1ARGTeIQ
8TuieTAdrZiP5KaApOnYvbOZIMuSW7ZyeWuuuXO75JWnBzpYtfGUN3237gG9TGc/0lr/bM2+uYRd
jm3nXgcpSG7MvFZrBPcWI5LYzPLfdYwlfoBhoGYc+KxN4zBSo1TH2cYJ9mQn65Ld5su8Jdagx7KD
UmGWzB1QS0UoeEfdsbNS7zAsFgJKdh0DaQXOSc4+iYe0C2HxG+s95pqj2tV+Yw6flEaduFv5OTtq
VvTrCRyKJhxbq0jB37jo8I36iYOZmQ520jN0F2Sa571PjLj2gixNqjRImgGkRaRJh9yoqGMtNLHB
f8w0MuyDArm2fLTTxTsWepnLCNzKeMcmXn6B5JDagTnb9Y9Us6sbMZiQcLUq04tTO1EnYtboTG6U
F6v9nKOZ+sav3dIkCvLpDzkYxVcsQKwPFV/feCjNrit3+OI4n2t/ybrAsiZ5r2wOpz+T0u2PGFwb
/Q4mfv4wJKNYuZG4YD9AaMs3hD42iaHjbKbhlJt6dqdJJitIx2Y6tY3VN1hjmsbTkBe6dkwlEWx3
Dt2AIcLh2b2tUZ8UUVNnfruHz2Y9i0qTPrxjM5eB62qx5NL3992uk6/9AqVr2/erMNr+0bNJttx1
g51MO9vuRRkN0ujfO2wSv9eRSjXEVKxyTlbZjx91icv5roX57u8Ex43B7i/GuxltIiuf7+RQzH6p
fWzqYvixmt7URKpMrW5v2FO5ybXs9VF1bV+eRpSOKuD8tD5VhrMmkaiGND5aix0/rWYz8znpGjXy
pOld1IwpJkq4hKLSSfsUVYGl5mQOhlV1Fq814bUN8eo9wmgGO2T5KDMoO4gs0QK98jiNmNUEZgtd
fjfXui4ju0C0QjU21Lg3FM3yfYRw24Z5XE5FkHlNBmxYqfQZY/q4wISLAvqIAzE4TuH0xZNqEbXt
QWvlB+kUUMsgIyoZomOiv5mlUvzibjOfPI374/9xdB7LceNaGH4iVjGHLclOylmWN6yRbTGBJJgB
PP39+m5nPB6pmwTO+WMKliBPXe2CPSSLGNbvJXHH+TjMtidv+6CcrP8MnYE/yVQvRTaLyr8rJiH/
xgDD7aHRu/++rkV9MW5RigMjQ1CnwV7RMxsDIf54LeDZoVonwq+ncd5Jp+gL2PiUb79dX6bBVea4
YGDacsNJcfEZpsUBZ6H/lhSDgrCrrPkj8Xr1okKuHqHBibKxnJy3QVebf9MpKZ6V3gv7JWQoWI+W
vUNuarwC0wnGc34UuBNEytHaP1qG5fHgj1N/iSEB3UwZZsj7QHXmtBMCyJ5gHNEd3KpZPl20z/OF
eFbxIMVc9GlUBst2cqxZnGM1uPVNdxWQsOQE3QDYJQZGJ+4InNHF3v3VgOkayHnq3GxbPMb5vdix
W3WhWYpcu7H6jClrFWkbR96TFdYV+6CK7fuRGsrlELmJ+o/ZVDSZvbC65REzvsiINFK/ZFIETyQb
Nt2pbCP/fYp9wLotDBtD94NOgIGHuPlv3errV+2a4BBaqv+60h5VJk3f+LgFV/Pc+x0rHBkWRO8a
u6i2dDbl+ITFldbSbo9WXgTZRcd494v9YQvHpERKYZaDadZwflhji4mpjMf2nrFG1/lc1+6Wqyjc
nTQBOn8bSsrMPtqx7fiYqEWaX20WsC+CX2OTSY/25Qep6/XOJxAm4G3AXN5w5EnfS1v6Mn7EAM12
0nqSDzjGQgMbQK3Go1eHPHCAzTJt3OY6TJf7OJzKfp4PjHLI7Vyvo/jWJbn7dUFR1t8GZV2cZ26U
18H07t3gXuvL3HgdUAh3SWGeraRyseRQ65Qq8EyCh2xLuvflagXfgIOBvLDHB/dmHMLyvJsRmyXu
L+83Mvn2u+DEAsXG43anHVEPKQPX/CG8WlhwONZ+H+6DxatPMQdJw3r0vczv4nrO46K0G5wVHe8n
r2qyHyKL3wXgVUV3Oi4j/+AQNo64md7kRycIwCd0sooRncIc2ymIk2+lbhWbNzkFTBaj1ugICsuD
j5mtvSDc3jdOVjpSlimoBy8PmxYYKDMnob+RRx0L4wNExiVotLTBUI3bnAGpt1fuaMvJW41c9RBW
ZqvvQmfm3lHMbeMDCKVu7rYhYf0hd9iVl84pKy8PGlc/Fo3pfjdjhFVmC6hR9WKqEB/8ueFjI5uu
trJWLsLcq87rPreACexDdOHyn9jqIHgRnjdTKrgEq3MX0wh7o5Vfb4edphjeqMKrfbDUPvwr2qR0
UkizobqvpL3fL/MMjzJPyfrLLeuoAYEkTI8WeBOlEwaTWxkC1+ZdV6mHoWi29XXaljo+ECAx9anv
lRLmhjqam1K1lXhPdOKu1681JK9/34cvLxq76rKxCVsHjwT/t1GpjSeWep/k25sA4+hXssuPfRfx
J2ZUfui6IzcwJVNQFfk6qHXIQ+UV8jx2KlK3Im77Z80Dqm88KYv3mJ47/60fumjMKiho9RXKZroh
dRABjLG9zsq6yVXgc9uU0C3Jmb8wL/GrcKIIovhxjljJuQAmts79bHnWvajRINxfocT/wsYLFRER
IWPJJmfX5Lq3pz3ft2DTB8tqvN/eusxW6lhJP6eF2sb6OO6wabnxvekDSCexzkurp2+nh854kF43
/Q0Xu3lcxObh3EPa6maLqzF2to7aZRbVyfgMEY9TKyqr5KJJDnPf2qCGTHI8IrVy4i2i5FPBorVn
EGW13cV1OL+KDtbse/bXtcmkswwc9GGnc8EWoNn/WMDTzagwuHUT3qdzuVH5fVcbGUhgR4yFF01C
t3ibq2qqU4aYsYLgMcCpMwtekrXV5tV8ipEGzA7bhz3Y/f452Zfhh/Zwn1YsBF6cpl1pTecFnlCe
aSvlF+Len/lokJEFZ+Qnkc6GKajP2ir8IU9It7pSSEVxC+UTsA/UfXJPhE5YozdLGqIQknH88Xw2
jtzrZ1pfQ7OG5upCGZ4x4qjHsRGTyiSBhwU3qKT1IoSiAv3mUF3zMh7c81X5Rf6/jNb6CcqVvDJI
8+KPzcZOSEcXWbC7SziZLA6d6aGmqnNKK6c2/0H/QhFSHBoUKWmkTCroSZlZrwGUt0O4Dd55lm3z
GcYJJ0fXmPLP3A1Fd2Dn5g/vCHsJwsWbZ1K5gp4fmy4u/pqwm/759ciwvbdOzZzeB88+aY/jw0ho
ynqcpWcdGCet6jjWY788B9suzw7znQF9FMGQVhUb0xHsPZAnfpfIBfrq9Ku3oZR+Gdm/x9Omdusj
EYsmbGgbE+dElvcoLy0Z8XPa2pV6imFdmsPimgGldV3onawSw8oCmrTYFJw5nINmnh39y9NqhExM
esVyGgvMAIpqcZWZSNkva6Wi/9axcprM/P/56DGBiFwhrIYDN7vTkk/uJr/syVQOTMYs/vROQRz0
YA1YO6vODk9bPDd1zl/ZvJajNTqvSU/RSLq7s5iPyTR6M2FCkQbhWT1ohJYetvAIXeY3wPw2xogd
mZZJg6GQ/Q30E6mIdImp6RjL2rfzthxKfV8Qu/loPI0Uh8PJ/unnSNwJxN7rSdgN7XFtqMJDw5Fy
hSK7UaBZ4TWvEsxWmZx2tyGbzAPCkusS37VBLK2LJ52hOVAJ1Mt7Vs9yTdn3WeS9Lmxz2Dwlb5I2
hn52WU3hqmN3Gw4blwAAcmkBzJEr99/keS2sb9wv8lD17simsrqyS/tNqi9SF2buPeWJE7LP0nC8
dn59TuqymW98+E0+B+f6wAqpyjwsGb0uAerbOvOiHXxsHgoSi8BRSCEgU6z3yVZzw4FMjCpRaTtU
CX1qXFAoSTzDS2/1OH8OYlzlw9jW8JFoS6o4ZTGRX8zPjU5Z1EWYOhEjWd6jR33pa7pub5s9Yguy
5oA+ByK4vSMmnG7KTR/tzV0QjLI7JGURA6AEqrxNEqvVdxYlkHfDvOOImhYXCs9XFQ7+uRzX4cw1
Zb8Pbmf/C1xNRUV1VaiC5AwdTeDCaXnerEK12f/ztQ5z6c3HYmv7/kv1giF+awP7YV7KDv276rHb
+u7kgK9aep7SGN+2TiPqZC4khcAs+Hsg/BTNZvXa1r5wjstawGUx3qy3UNl7dZodH9rOOCV/upzR
4VwUIl4Lcb2/yNSQAD3BcOrtpYSMmjPRlSv/oNjg4j1DFKLuoqY+MjPvZOPadN2l7Fn7JdFtEGXQ
bO14zewwL1uLqD8vcQTFZ1HhwLjUZEJ9jPCTN7tZ9JANcPUlI9O6i6OWvWWlgmXiWmrhyPcOXOWj
N9oQobZfJQpbHIolL+qZCCJc5M14Y0FQv46MTf472+Asn3xPjdE/cPcKmUBUQ950AEIqF3vlgPGg
RWTqLffhu12nWeKznfGs4WcpLkXXkBw369avL56jZp2j4+SshjUv9E9oGf7gxhL0ilJDMK97s/FS
xD82q9GYJMc6roKI87TT7lkI2b425Vj/Lld4ZLJahhLBgpNsBmdn3/yD03AgGAxcXM1xruL5qI1c
3BysACEE8ziyRbiqkFzPZEluez1RjBdRAoJCqgvQFG2DlN9sCowCJo7EnwHebEtVDQp1cDpnM7e6
bb2Dpt99w+jijnmA6F1e2DXW+SBKnAU5XYThjetf1QdbxVmeIb/Q3HBBpWDKZdDbmRh8Mz0OmnAI
sDF65tJBcrSNAs3BeVsHzut4Cvsn1Dyj/2y7fE+/Q2mEOa+c5XE621sVvjaxdCOcZg0UtiKtpXqA
9+Csg1kGhHNn302w+hK0lpbAXLytoeiBWTpnB3kT3gfMEVd/tzTl9BHuHPufwq8FK+j1zud+93S2
Jsv8htS/aA/XSKwq52OWn+O+Rut93dtucwFlgfXv/v+rGDsWPl8ws85zWXuIDZQ0zaeWuhrTtlN4
7hJZNmTu1nXjYcI28qIUI89Vat3GmTsWRLvMBK/88oEyeLIQh3SZovajPzqdz1UV8S//G/cg2EHV
Y/stHFT919ZVU6aITuzvYY7C6raYRnrmIO/C5ehoKd/2SXf/YikmcyDVqdnv5NqtCb1m8UhOqFcR
y2tWkoFvHGcufzprjquM7GiCHDEz2i/sQOjPF/Duks+eJWtzY5RYTeAs3N8zR3rWU3SyH4iEK/+s
SKPeFpT0O79A44R57I/AkJPvW24+JX25/5bRPLxSVZ8gUjJzKY70U7voCqo6zLuBeHpSRMaRUCLb
mdAPmDFZKM/zTVXfzSJyVdq0ZG3lXjkD3o9Ak3cGIQDKIq2CnzHaiPklen18p8dtIpxkivVrF0rH
Sbl7PJjrljjFOyM5EvPILCElpcDDxf04zUD886is6CBJtNx/r1tv+9nWTKt9D/3ujAe/J7rt4FqF
eIzn3lUgVYJbrJhXsz2HuxWG+TTpfbxplMXIMLWTfx8W3qoPRF0tVW5Uk9gHjjdpp1Uc0EUzQtcc
hlhOJl8qJG5XfFbf9fHshMdNb46PFWqU+tBbTRjC82nxYW3IA4EIVj7zdkcB+FzUUcKBvcrwtmBO
eC08H8GXlyBb3cBpMJwUY7gfk2SKHhlDhi8IL296iOe2OS+2q/bzMPJXE44h2gfHHzYyzEYpH62+
jX5CI5gSIFzj/ggP7z9OjL5fkAVDkOKPQWBDEDhBoaNUUZwGFQKIS+GDMFklkdb/Wq8yOm1Qh8CO
7lK1OVMm0pfZQIHIbvbrwzj2m01iLGlegV02MYSHzcqUorthBrUl0u8DRbfc1zTpLEyiArLm0Add
iQIMOv9lxGwUZMvuzX8LzTF22yzIM/LCEc6Wy+smySrbrAzWRVk/rrPqpre6Re93Z9HA93YVlZo0
9rU5h6DK8xfr7PwNVdt5D4soVJejmimCg8XkemcGeNTM2S1zV89K+Sl6iCRIK/D99Y5gqOm1CgK6
xHiSOYL0EnD8UckrHwYTUlWK/kKLdNt19zvs1qC94T4LvvdirR80ATpvyTyGpI3rALU7con2nXz/
rch8G8QVJZMdP4Hx+8t9FXLxpHKqErL61nD7a2ofSJ6EntKchVu199pualRScPkAG9OMHCIeRXzD
kO5VeeXAgOQ6LLu3faMQ+4gierIfm2rj5GGXnP72WjWP3VRYPJI9p322FKI9OguNLBCIILGfuu+W
Od0supzRwxf6YdjNPv0JBqMeV9fb4hPDfeEclmLZEjSMVvLbyDZgISTvH1QJVZHzJ/LQCh7azRtO
164M/GmdVzH67UlSZRxF+3zbeKVaYA+Iucu2sPYepRWs/3Ht7prOGG9QB3dxhs+yMS36o5l8z3Of
2Kq8ke06w3iOXfLgyDX0M13EUMsEgQn3XCZL/87u3UFJq7p85BAYo7xC4/stddR8eVsJGH8Fxz79
bqzemmLwoqwEM+J3JruHh7Ft42MR0zNxiIxdvgu7GkiLXJAcoR4SRYlIbuBALdU8vkB9JGmxUxyM
knT2AJ9mVK2MD3H1S6y1mA9tnMi3oi44FFAMBE+IYxFyOfx+z90cJAFHRdl06TqN/ny/dlb5BcBK
6a5d1wPBoonkmA3Ldr7xfKN0poaaVEcC89Q/UD2Mm0T2G5GtDQT3gUg0wmOdMUym6y4S2S/tKgYX
uZpyKoLTre7BJK33a8Vf4d5ssbPfsLS53GncKtvJ9Y1nnlvAr/+aWCsrk2vEVsGaWYbHet2iD0Ni
dPOgauOWbLCi/wq0Fa0HFfKRcMbWhq2kngf7EOloAfipRLOemzUZsNCWXnkBi276Y++EzW3ooTyG
ExdcqUJrUH5jhPufpfzEOpVClPw6yejeN4DMFk/pPsncVLHH/0e77i89eyI8oevfzy5LwHXdn8an
eLfc6jAHAU9mjAjri5Q4YNG99Hqk46J6qaeoLLNxXYM/XRihOOqo5nt3ut55rVtrs1DJhYT77AnV
stkYMXocrW4JvqJtEX/q2tk+yMjAfR4OfLzMaZYBwWqSLV2DyPxsSE3WkxuOFltbv3p3As3grxoV
33jcoXEi1B1X2hlSbsXLSHe2RODN1Fb3vtQZ4qySsbiX4nYpor3Pptlt3v3Cc3S2kyZjnUx3pfzp
/tmeO7RRcCdFJD5Q8PgDagSHD8qtwwDKmD3iqQ6WkirXOtn/2+yG04YEp/iusFFYHne9x3sKVlt+
Fe1qo6K1Aoe0KU90OrUamHeGR2KlZFnL5gBG2v3qEDIizVocQd+QP5A4M19zdc4ApDOnvDO7oIZN
+VzwWCMury2AinnqYyQtftiTcb167rlaHbs/j06gHkMojSZbEPtEKdkpqkkJmpmma5xItKVloCFd
bB/g9SlqC+sFuRSijHJemvdtg6Pr042t9YakhLZHX7XXiJ4xdLMyMSpCHFnSPxFl7et8maJk5C8s
kdOhfxhMOiAiXtJqKuQR8H+CMEx05bNLbOX2OyGD6k/jF9E/9EDRrTcFAMnOzlyPTqcOkzxO1mo5
lJ5y3VPEZ/AWJbXrHxDBrZeVtJzlgaat9s8+WpX9gBgj2G7mQYn1sXJk/AzfOfSZ3Cb3qdnJILvZ
Bqf73SP6RnLl23THdda+PlBgGO5pu3r1HSKTZaQAvrM+YAgrdMcI1TNXhtwU7t6J50Fa0fdOcm7y
B7GhtxwbVOc+fObe3COYB3yUq5/8HbYYWMlDWXaYsJRS/eG2Q53F2+Jb51ZvjUG/qk1/EyyFUqdu
droun1AX+neQIcXTGsP/H9XUS2B4ryzso5obyH1rHFtqC7waOIit9dVG/yqOLBbhcdKVrY7XLhIc
IkbGG4q1FWKxhXTrDypGCvKyjav6Kudhe1zDuJTHtVhHCIJwGguchDZsehv4PkjAZnkTAYJucFvu
SP9Se04Gwv4Fp8/H3vvt9E2sO/ec7sbGyg2ytvbei3U/vgRdvavUlgwLCPe31knXVq15OLLkXgtw
aicNFxht0r/RXRyx10YwMTIQD2V8bfdEFGcfaUtx8UGsi74t+42jnkQIpGHT0JV/a4zRIUM38Mwt
z4V36PeesxACVrrojkeucMLfhSZ1Oxi/dzfGc1QM++RnIYZ1QJ94WytujbEd353FBdZhUYVd3K9e
A6Tk49KdqKwb2nNB4/VLSfduezf59dozUzf7LRoX+aEJUb/VovQcAKuaY80esURCSeldObnv7bFz
sGQS+ffxutv9aXHWvT/LobZ13i9MwiBNAMGpQysSFzbuufMYIOPGYOy1CLMGp/1mKfIxF03OPh+c
Gu0LUvyKnlWUltVtICw4oSqqGp6E2FP3XU+O2wEhWn+w63AYWHdjyY8i1PTlzxq9j9y64ZK4ElaZ
JwI+fOfbmJ9nWSLEnIQv7xPJbZGWlq7CFOHoVDzGm1MjGCq0nzxVCTU3h3all+A+2tiFMso7Eu+y
iLLrGTdCseWVCtlGW8RLd9DNw3Big12fg9VHn1b6GK5Tp4jd6cKxNS+sasPwL44AthDdLwsHuUni
PgtQMxXHgEIjdCfCHpzLCjpB60PMSbLRBPY21aL9G0XwZAfK0nh5o3Fef1nA7B6nIQtfigqz1McB
qRmNdLIhy6p1NvHu1tVeHbvWsx1yFrlcD1YlA4jpcdu5afqSdviwkfGHQTnBQJ6EFehHo5D27+gG
2CcGhLk18lwgs2KF/69iu831VnRBtgd6eyTlQaoD7vR6yoxZNQTBtvTivoc8kmmduM2Qt4Za2NTw
uSve61arHPIVLcZihdZp41TbjjNFOdWxMv5VY6D24sFXmwSdtmRVpKO9b59EXE/P+zAtrI0UndaZ
RHofQFlilEmDrq1V5rVrZy47TzNgbqeLXwH/yyfPi5bXbqYr6tDzQcAYRhtC40lEk7zxQEruQbJW
MkX9a8KCy9XxOO2mbY5xJSNi/HWtsOCgfpyyUtl2k199/NCmnJrfEaYB7xDKZW8JcnYb1vFV0ZcT
D5TOprU/IJ5NfA4FRIZjwYq9IYoa0eCsxM10zau11dF0WYvAvuvdNQZac3AyzugewQ6CwQtv7QgT
Ft6GvXmhs32GYYv6+Va1W8RLDUr13Rb2EB4BoPl3RculmgFOLK8Lc0eRektSPwIoBPGhVoHXPkaB
XF/33rPVZ+NVpXtZqJ5MvvstVBcxe5MFWV9U9l8NUzY99BORWDnqd5/Ie6cVy6lwVXtyEes3/xz6
qcIfW9pqSBEGEJDauLNDY3g82k9UIgDUSTMHr2byuu4jZE2egGPr6fqom+sjI3UH9G5N8Ymf0tNn
nBDrjfC6MjyHnnAR2UamOzggYuqAS7cTcE/kM15KbE6K32eCbS8A7X6VZc/ZYqGs/+lL3/5L5iDi
I/J5w8cCDxNQuy5xMDZATclp3YG1s5UMmgWaVqzIyO3G/wQ9c6aDJE5dQcNuwd9kkdhJkE2innYQ
RH8tUtq/i2lKwvtJbGb93LnofnGNmCT3Q2LrMtQcpYTU6cJvnDHAtNMeTPXDxsZaHhpnFDqj8tuK
+Vra/exL6CIUUVUb5v04gnv0s7RfpwqO88QPgxKShUV+CiTBcw6a684Hlzam5sAiIP7N2BWbHyss
+r9tj4Lj1MyRt+QDhcEvQQ3b1kyG/d8DNgkWqOZKf9g81hQG11Q4Z0lizGODzFff8HaP8qNWESKu
dN+G7TcwybicfAhyxYLqL1QRYuxZ3sVaus3LIgMy9dcgRFvvm6T7r+h8586bdiCiNmJwzbuYZPii
3EGTHW07+hYJojBZY8T6skQ9Rg/uzv2m97eecH6rQyIJY8i7OiU+J7K3Cs6eaV3CpyoUCim7Vcb3
szcs8fWBWWB67NA0bVZ6U1L96hpdNikjJG0MsDcO+UI13wZZUOVtjaRwuixbNKJln0MWgiLumUMp
y5oYk2Wn99zycaik8epMmonFY7bgh3CfFOzSctpqW73xck3buWmWxj6VXHxnmDKEVMu4uPfEnDr6
e4M+KA58yAhFfdKp0Tqtq7xLWoJNcidiH7oorIY+ih9qbVM1KBe1WOMY89/iU0L46FJxVZw2WDr/
TqouPopmc52jS1Tq3x23+j1QE2JsBQJ0CJor08PHa0MaR/v/j+Jmq8Cah/VnsWPz3k5IWVNnWutX
n7yrPbfFPD1a2tfDqQ8F8F9v7R1pvEEJRucZXnRavNEL5HTRDyprHT/ov/toHsEgnbH4AWRpMZe4
49YexxnHSNbWPGRMOG35qxI2JBoz655kXW/AW5oI3DkrBwQrN7sGJ1q7GZRWOY0NzSDB5dkLm06c
G7gs72mydvOIyQJ32b6E+lawo3Ml20vFrT3b1ZIaXNZMa36HmbIGTQwf1IbJA7cdB0I8uvYLwggl
cofbObrf5NSPF02DJdYyn0fywH6lHplJmzZtanBjFmvciGC/5Byj4Uq8NUd/a/s5yW2Rm7dLub3F
DSPzjdNWLErebhW3kvvyYnvh+innAk7Oo3UEH3/TIUBbYk6KY2G59uc+MaKlXTOurwGuvCec8OAn
/VaIL2vZijcbCBkcTi/tkI3jVP4F22ObahdiSN5tZoI/tge6CnTHJA/lKvTTaPTGQ99ijjnFdm+H
ecvd9AzsEgBvr9h3T3FcBO/aa3rrPWm8gnG4i+LPYZDm18DciMrC1ExdW6AI7bB7ApatzUZaODnd
/CB4UMUhKrFAspftYX1XlrOGM+JnApSgsPQGlCSwj/4a2+u7CLqovNhiKa/fT1dhGamUxwDLZAcp
EniUOI9R/QoYWdRnUiWqL+wxtgKH6yf4wwDL0pEzou8f+84OHujOqdGPElX41rW99YuvptcZMrnu
fbhyutngldG/jZrkn2GyGe9XT3pBvph4En/XfmmC6wnq7gOksbTfJ5cSvhu0zaZ/hX8PSk6eJQa7
aYin+jvxZsLUFeHI+NtUDoNaa7sZcWQbgixt0Ri/xW17W0Sbp16Q3no360RaI8FxKAvOfS+t8ezO
APFMr/HqH0ERahTjO4ohqNQmgZGe/O/F9gT3DGlZRLpV+/JEABIuzwZb+ttc2/Yfby71zVw6LaCm
gDtHImjUE9Zf+YxcrRyANciXefYrf3yvB9f6WDsxednK3PHozLZVnOVsWfdoPIvl3e3x3eUElW5n
eu8Bsa1ua16YEr2Rr6/c3BSDt30bj0OELDfhCUpd0CciAwJln6NujYaTV5d6PPl63NShbFbkobFc
guYpoae0/vKGZEoeAQbUdj9NDJe5VOEpsUjzWFb3t28a9xVax56ZuWcdnKrCduvzjLFhuJJd7g+l
GgUYqmyWZ+CxtjojaqwfW2226gnwIa7S2oT7P/L9OZ4q3OrKSonpq9ejXzvRAE7X1yabi4gbuu9x
h2XSr/3opBVA0znogkgehPb8U7dQln6sSvo0vlyiIytCspoJzrlBOwa+BRSQrzrG5Y3CgRUx1/tQ
tRch1/EfR3f5ZrzF2g6OaKCqpDfjk2loZ/6xmMJvkc3r/XaI2Hozv94JeVsd4x12VwZtPnZxEx8N
EZC4KRSIvWj5XGlM4QYOAt1t0Lydg9HVKRzvglO9/kRDEreYLGO4QgagYnyztNV/49mA/pEAowQD
6FV6GEUmfJ71MAy3ohwdUpoWCg1P+4xX+4O07n2BCgPDhrsf6pAhPvAZlIVGHtT5tKcguFv+lKDn
ipW9b9GXY1oGHnctxIl4DJDkjo7LjzKpuD5STCADlNdbUoKV2fi0GEfXXxCL4rfHJeDwgLFQI0Ju
ymMwEot7VQhEb9AQ1YPClFOlvRj94RQHEvHtFhoP6juW/p3DZP7j9pF2jiaGX0hHgmL+zKz31QVy
rv3n1gGqxHLbtm8OEanQ2DOGHrHJDf/VTh3F+Fw4dFI8bu6UaoMhNhfshTh5gr6AWPaT6Dc22Y5c
kLqLHZikbviOIjzTE3hrlDUMfLdFucRUok3+9IdRAA3ZsPtBQspFP/QXD6XES09JPS+lUCoAp2yH
n2214y9/xfJAMBKkrlsq3vvE8rkZ5TzL+DRpG0lrGfbqG1q7Gc+I58IH/Oe1fjQL0pMzyzwEI6Hz
ZsVFudh/8Z0BjuFTKG86Gy8JQkhHiExVnnIOGFgxZUZLGN86oG/iKEyC1ZAEAjR+vhO7/6Rxos91
kusDPC0QeR/32/vCe9zxlofdLWYYxG79ikuq6Tw4C1u39eM+e7591HPpc5SUE0r7CnH3jRVw4+S0
hU2PJITL77h2/B8tx/bWaPwA0GX+AKOH6fGHYjfvzWMvhS2l9sg61tFC+Va7gTK6Xm+6fFvJ/0av
WCK+4Qdkt0UyYZ54q6c/KB6J/597mKhz68jwzABAkEI/WLiRrLlHh0haZJNXo+cGXwlr1Jo3ZdC7
md8nlT57i3G3yy7a/qYP7LrKSquP/DPc99BlJVGDxEcMtpl/BbRhOBfk5PDupBt0iJcQzM1IQXjw
0z3q1R1bXp3cOKxI8/2GBPl5UH4XkkTQ1dznMbPtIbaJ5EubZtP33n6FYJxmT6J8n32fv8SK+vZ3
bfCxnADGeczj1rGmFzKJ/CHziya5rSzrCrgVYfMY0Kf4z0ZEYvOf19GtXcXlbzaBxKTRXojwQlRb
L26lAM1+cerRqi+9mWqTFyj6Ebj2vQNEhM0lahrZPk3t3jgpMM3wu0sSaCe/72ERd4cGwsNSOluV
t7jNHzCBYldkrfQxa4e7+h9nZ7IbuZJl219J1PgSz9gbC/XewHt3eahXdBMiIhRiTyONPb++FvNN
rvwKEiKBHGUmxCCdNDt2zt5rn/FYMnv3KTysVWUVHZLUzgdM2WSFM24sc8xcNk3CStdV0/VnK2yS
Z0u2jvrmx6P5Y2QuVKYbUdRhucV7FF9L2lv5flBTgKqPAIRg3bJQ3yDGsK1ffE9FeFXEyrpmnYxZ
nJU7tGfFgoChMef+zHNOa80+ZYCo0qPLTPBmiNv+h48a6VlwlrxvYSs623FOm6+ySaJ+GzttOdyX
CL43MbZbXPs1qYul7PzgRFhmdBCqGJh6RjreJhas4I2Pojra2aEjiyM917ImdTtg9eXfr0fKrSF7
6oJGtDd5lqRXPu/OxNyqptcQ9sRe7DuawACj8ixfmyjq8eQBhP9sDovwESV68FRKfLwrb/Dr71Ef
O8sMOiV0THnE4K0DpsjJynGz6IcqGcmgnqD3SZ4G44oNm8r4oFKP7ytJsWOuDNY1fQzTsP/qUq/e
RmauqB4ca3h2TT08jinhGxSZnb0LsGh9T3XSFBvEY8ZBlE32Q+qWA3lml+2KaZYFQx3psr2JGWL3
u9BJYrUhvFl8RfGkfhhu2lzxRtTsiHHq3xdVIsIri+CDK7Amo32MJDTuHcpZLJFggrp7aMjVvMG4
hyGlgicSXnF6QnLjFwz8VxODh2alLa+zOQcp9xtDuSA+mLz2bIGZX3ymjdT05wh5Xr7zCBrtwT2K
8oXC3bUJKggswS5lQZ3H7SCdg+YEhI2uqRWWEGuMrHWaLmo1laRmcYY+1w+7LGhtJrhlru4KppC0
hsxUIusfQ3f+VKaU0NQznWcfy9oKFFWLlYW7yaVRsR1809rB7JKci5lBII4Li3qdYfcltTNrJ1ye
k2Uch4ECZTu0jKdWgv4IigICKwBN9IPitAUpSV+1/SIItyx2G0jSjY+cKsQGhj4zvSFUllmWnY4a
FM3Qk5RWkNC5g8s9s9fmcF9WIOf092Fo8sewKafilE/ldNNkYXdNHcyw0nasCdlk49TnEN0oFmsj
bCjCbaO7sXD6W/iq3P6qKVUwf8b9P1/7oq1ijv4WymmKWU3DbZYYyfkk7kcfENLO8GZYwDwV6YN4
YRU6pZLdfu+2RT7sDEaNbLYI6dItHIPihsxfPlq2Puees7JTHsIKqgkMrrr8qvPQv5pNlvsVhW3x
ubbT4lMPdlltojxsd5zCJEY2mjxHCl0UTJlSkPRJL5M7lzLc44CrPMbWvl/Pz5VyUE1Us1tv2iQM
rwGatNGZVqEbp2tdiIDbqvvPRha5pwqTN0+VEdp+zCen3zaICLuVol1KYz7xreLZGggYuOpSDG/9
ykicUX3JQaz8Kmob9ZjRmqOFpx3k/dA77rgqla38HSUdxU8KRCBbwSasGZdlE7pEBvRmtC36UFwp
01usQhj9UgT1ho0MYVE9rrMR2TkeOMuhS9tCGlzpapzcjb+0YWjMOCH+OXzq86pGidReGxNakZsq
872fVVvZaPQpEPR2dsZAfGGHq+RpJHhvZnTO4ruKR6Wxh42egR7CTeeTlzGPKVfG0LfGrqqpCDet
qFnBSzSda4G3P1oHyBexD7M3rsdE9tf0ywM+rJq6bqczfKoLwXy0r5BTES5Oc6BGcpik+jn0ujZ6
QjkaNzuX9yhct6qGLiSZbmHuzzqN8xYDYXzbhVZ1j4yoxw/LWVCuYXUEv5yhk9nRV3H/XIxT/KmT
vQfUpyrcG8N2XetHBgcJdXSMUmVVMd3oNkvRzqEgzjAe6n7yBogBw+IimyLvzhNEAbCpGxWNUKtr
mrsiwz3PxUpsY9Ibk2Yrk9q5DxcrLBW3cIotZ1gHd3KDNAMHU6zEHeIKpHG9iNT14js6jgVSD1or
BR2OQsfYm+ogqRuO3qWf7Cmb8DXY3vTgVfBRv08RDrC+D2RxOyknLo9xGOvy92DQ9V9hoWC4r5hT
Nwf0uf4n9Owtk7HawtsQ0FajDRQGfPkF0sE7pv8UNtrq4P54AHm+aB/3yMqe3OmRXrhzpzs9/kyY
gn7zwrmyr+0snYHZcAKmOVOVBVWAn7+YUTT9FsxwwlU7d81Dxj9o6Yow/d1kMe5EzmKJ+NooP7Ts
FREtkk8z5W57RmZVETAobZWLaJ86ifEtuON1CjKDiQSdjK0ZER4UI9ptdziHxCmaPTNRe9YMHZ9Y
SpZEOETM3tZCR8iuKez5J5qift4QwCzlKctoQa4dR49XdcH+tc2sLKqBU1nKfvDyOtYnWYbdD8Xk
Ay8UQJXPi6M1AaWQjNesiNRbfsLmvNNxQdtZN5zWoW2gs9iitoqL77FRseZ2ItXBMW0G8y6ewC4e
TL6baBVNWX9tdMHUrQPQCxwy3IbKv6l1168512MdZSYwYN00gQ+j9VflbzMGObgqgsxtt3ZJVhUo
7whfGHcS0v6yvOjcIvr65jPQYCiQxJDHndaPg00EKyVZp1k63ioSA74YxTQ3j63NG8JbyhePKrQq
uicO8Gn3xfeQpmOBndsnA0zPF1o9i3e/jtVtGGXcDWPS7gyZoyZEh6iyahWUrfsAlxAGwZCkM7sC
h3v0kBgP5DpIhbwJzFZjAB9R+/bMDRLVnB3flig1zKi9tUPf0zsTRsUXwii9Hzxu2z044Sw4sDf4
VndCZ6N3QGKbnkzSR9XablyTphnNAcBQLWrf9UzMPANwjr3yU5CPHId7Jfmzk+dN8qpW03BWUVQ3
pyEJfSZoEkzMmiaSpDVC5wELLP8NLSJm9GqHDwCXUE/2VLLGAtLh4srEPGyoYEF3xJPF1zb1Uehs
siZGoNvpCAkArVRK1gpsMloBeGnmdsQPtEdtUXtbAysfRQFdPrHBYGkVq7l0MJPbyhJ3dRPixGaJ
VFu8r7Gx7jo0CuukmWcLH5FM9WEYPNaXNFdR+qvgbNXC3CFydtVPQ/UtnuZAHdD2Od5KtHX0mHh9
9NRjgmd26Qatu42SUv+gVcXzknHWfGtyIZgOYSrxV/iI9JmxPFOBVk+AuCx7jOUeb2H9K+vAVAPz
kFO46pIS30eIU3Tadaof7mYyZsOVKFHswjwpsgeoMrO5B8+OIS30+BlOedhbQ866Jha8MfS5HF2S
4Z4k7uDqlOQ+CIKSar7Zc2pPH6aG5X0doWFr+QO0krc+Vv5hl5dAV1YyAQa3seMgfOgKkZo3piq8
I2qALlnD2Yl2EJiz/DCVcZtcIbpjQ2tQsopTANRWrZictfgzAviBiJK8PdNIrc8mgDVzLXWvHpvB
CR5NTNTOTvPhLKZ3Zey7KqmjPa/nssp3hmaV7qpsx1S3Qz00Wv6XxiuQGTajgYCpd/gmg85y9kPd
odfIE6uQ+141nbcZsJTulnEtPhfsp0uH0qEVisFRVLuxHeS9oRWij8Qp23wToNX/NkHu8jc5WuF7
lOhMm0Icx0jRiW7Uq66y3AIgSoyGedQaT4/BpCRAZIoti/Ir4aA2uigIsReNcNkWMWFcm3W6asGx
PffsqU+jmmENIECy6puBa12bM/6JLfAMI+K6eXOYsEwZV7RobW894kIfkOZm7jHEoNpt8jKmYcrK
MQQr3Gv/XoNrmdwWqUXjs2Y6tTKZNYZXw9SVYtflFkwE+Di287vxHXkt61YPjOOh56CZS5vKXOFe
9sU6CYPujh+vzxlmlOpnQA7w1wpBj3/y7TAVBzMQU0DZbFnl2R672eNrc63v2Lv8z+zwmbntUHxy
2k3M4KepDfMBOACn30YN9DkKlL0a4+JzUDeztS7AyXSnOYzMaE8TO/hdeVUVH01bRIDPacIb68Hu
qnlbE0A0noFO2MmGgoo6uFC9/jLr0IlX2pAKA7MRmwhYpEvNnqHB6I+mV7R8PkFejDtbYSLYVBHd
/a3nQvWAt0fwLtP/0PAfIDVgvvAi1Le7mdYiTT13dI4mLeCKQYwDeM2FpXjqSPx21/DG4ByMYzMS
6iccyRKCYPEurcfUYR7d0eeOkQlf2RJjOzxYPtFNysQIcJ9ljD8grIRPtmeUyQE3mfWTYRFgTsqz
AQxnZ1nbid6bufZk0yjmXC7m4azP4M3F+GTYy0VP4JTbLwxqhMMUfD5673IFArh8cbB3qZPvUput
04Ktf0val79Q/GJ8mnxXAYd++CPdE8UWv5IisHHeOJNvpt9E7TUjorUKIEoUz8WtHRAJuR+pgnnD
6QsU9zA6Fb3K2aGXkLEsfDVyNOcH5LENPMnCp6FI+kiJDru0vBCvsS/40QeTR32Ta0YTRwoTktM5
TY3ZCdGOWBKj+wz0qJvHEl+vBJyAKZvx31zU7OQsFvN85eddiVekmHN5jXW2La9pQHvf/JqR3KMB
BUZuJ/p2XNBA1gXYYq6wRtl5Ou89HKr0yrokqn8GyB5PBeat6YzMTcx7e8A3vO+l1v0N89TwplNe
9lOUbZPcIwJHt8g7ONGixGnMKaK2iTERXe/6321a/ukJx1ySbpoioqLI+AEVBk8LKVjdqNY4xVYo
PmcT8Z2HrBvTR6FaEAe9UgM2gizCJyRlkl/xYPrboFEq2bL9qOJn2lDzbBsjmet95ybTJ/TkoMcn
U3tf4wx54cj3zWcb6SZGAutH4025qCvpQMl7AZ4Ku69lp7uabv/AyIUBwn0ZeYgv8BFk3TkL7NHf
CaMo97PgBIRHV9QgKfg1rkyz6us1PLTA2/ap08tdD0sVvb4LrR/bRdqVx8GW+hv0z4oRhc386lCO
kCG3Q8PB5pAChdhOadCqm8Bty69uMmdfJMhAzkBmOD1Oc5qqszUip9tS1khrG1nolzfROEfhppUT
KswYIBPfRoRWi86yyaSIgyDz/VFayAgLwqpj8EHz1QhAqNurIMqcNc8v6/H2RiMvq9LlfW6kg/GE
vJj03SAlq+3sk4kZblEfxwEzM8EhyRyGMj9whsv0p8aom1sx2lW/7duhT1AppLG7NcFffs1QZiU7
vwnabs9wJSbcNuDANVYWKg+GJAUb4Wyk/bYL6ups26py4Mj4c75vwtHiK3ZR8XLuMIruRxuMqK8q
FwYgFvRA7mfkjPGK84TFeXI2Cxv4Y9aqLyN7EnIP02iLFQahkukZPfkRl5WTFmAv/K5aIWm1x1vq
Qataw4SkkSsz5Z6sFIH3sddqSI4VvwVtAqSv1Rkl6DBsZ1RMnzLZR+7N0GZB9mkYk5FhdNaMe+Sj
yfNgGL4gtCvlRzOt2TrSPQP2ZHnl8oE3hvtSxn09XjP79fWuyYsmOI0GTkCGBwMmcEZrbbQ1wX0C
wmoc8dlQbkcnZPZatn9/otkDNyfFNuolEreCWyweNYNoItmWAl7gzDSSzpsVmTdNFUQDnDLPd7cV
nG+WhJaqa2dW9IwgFgHmm21jeEat4b5kSuO/lkWK7dhWavqE7y1+pgqpisX23m6CYUT/t6zlG44+
I1PZeIzulU7p7yLeoCMotLBThmyl/g2vLPnJIYsBUki9t/fpAcRn3GIN4duozzpSOdq8e0gGxbmu
je3wLqtN9Ty0+I8hOWAs3GZmQ/RrXMw0NUxpwoT36XYGsBwsMFuSRYONCHvD57iolTyFkeo+z+U8
PwDRgL9ANf4bs5Ri8fHJNwbC0AQHu0G9Baxnnh5FVruLmGFCEejxdt01dpweiNSKbjk2MYDyWozz
p9xtOCct1DG1Bg8GRsHRppGuZNub/rFqM/3c1QMWSUtjq4dHW+NdknQfpoPAjVB9rnIgtLslIOyH
m41tdyr5dve4lcP2amzL7IWOYiMQl5F75iLTaMGP4kF5CXrcUnTyUPry/UYU3r0s7HoLlE4FK22H
xT5Ig4iYqIJGyGlM09xk6Ddb9G1dnAqoZqrsGlZZlF8DqWEpVn1GlevZtHw3dc6RcTnE9uFJCgaL
W2HNvtoKHcCsdUt8dCsHnCz6TNzt7bXiS/vu6KB9rn0VngH/CFTNQ4sepKlqc+HIc7KhtveyeTvL
2LyDA430SQd5dYc6ghF3w898aECBMcDnjPhdoH/PNsh4ATtDjgW/PoeVmW2NzPZe+LG0uS5hcMdH
JxktujUVGMR16OaZe8VW10V7eEROvMdFyU/A/7M/yLTM2Zlc22/OIZLohrH8FPIKNqX8ElOj6EMk
wFibZWn8dkWYzYe57BJrN6bdrBY3TXGH4pVerDMY7Q8BIchGptHOL0UBZu8T+BZt7+JetL8A2ce/
Oc+M1wnSxjtnUNj+ytysPmfStJ9Y9ILrpCvarwE+yW4bGYHEIl84uLUG60tEIfnZnedhWEVwEFqO
aXNKujkc7GOGqglFXCIctnMxtc0m45yBq11KVP9t1YFlDp3QvcmR2RssoWn3i/My08t8SMwfCRrN
731n+99E1ZMXYabAjjhsR+5DbnUIoxQZvmxTmTdcwcfy7HVOY0KJb4zEivCoVCSHbUHby1mnmJf1
ji6X8TCHyfzdElrrDQHV7jfa5LzmhBJxUgI8q28nOAYgDAC2MPpGjnTjRDTCVxQxFqVSaSbXRo0e
cxW0kRq2geHldM6YBW0anciOgToTCOSq1vDbmdL8lnDfEJUzWxikqtBpEM6FJC6vXX8Y0zMsTvHU
9tQFRp+HBMn2I61LIZmzDa5fGuswsAPvWs6BCXWzccU3D5/DHeqdOF5nyFEJIC1JkYeFFXYHJiLY
+MvakF9IUvXNjUENuKOZCYuoy3tgI4Q8jfGuZMdDN4AWb407SqdbPGH0Md0CFNs9cnuBVw6aCO6z
qmNyPS6jiJIhL1aLHH/RMFtmu4+RFSxEgCbnzJUwA141LrNByGGIx07gC629TYBrfdP4KcAH5DmG
tc/NkXylkAakjTq88orPnQc6C00z177TXrOgcwv+RVOt2+coAaDD4G4wqxO1lDqnQ2sC2BiH6vfk
GeJs0aOhlc+A/JOdWVW3k1OAsjrjg7XPtAnndOPaVcCqa7NjX5sTkontXCRGsavyTn7hbEAsm9Dg
FlcMlthLk2kG4VenugUWQwU47Ao5U3aHtlR6mS1HycYdcDRsnNRaxryGGz5N3pS/tCVV+otrUu/t
IJGa3VVRA7hZAfmDkd/XTBFXTjorb1sSGzkwY6B1sooTx30a4koxb5AWvf20TrCQMw+qnidvLkbo
jFkzbBLMrv0KGlntkkNveb8LNH5XemrEyyIsilZmz5mA1Yfuw6qDLrh4jpDsg4SdggeziPrsdjBk
F18lTeVh5MPEz+eoMb3WSqXYonTU7gtiXwGKOkHO+dOY558JLR3gd0qbOxV5rUNLRzroA1tAyp/C
Go7OivT2Jj8MvktHCz+a0KuwNdyHBFzwc+vBRAbhEgw3WaDDaO3aDStsmPD97twYqcIu1+7kria7
UtfQdpnfG/BZ4MeO4ovX2M3PFgw5ihqLMnQvvV78Tkkzyq/ZbdU1Ziaiu5tQmN3W0KFAKJ1jUOQG
opT+J5Tukxza9BH8CfMokHn6qXJqAjqxA/W/IHTVatUT0PhbO0qEG7ATDDIgnsnbNvdiqgNWW1h2
tZO+BHyC0H+tPmXq5AzeeaAAxqMUd/6vAoRtD28Kds4q5yjor6AwsQiUuRgGHPcaP13A2PU015Qb
HL1GKgPYPN6z1yDxblKtw7WVh+weytb+J9TnGFxQIgVf0JTHB0sn0Hh0MWBFTl2A3Ft+DyQhAMtb
BDuj9JcxW4zawrTrrLwRRWX9UmgCqmMAMLKAUd6IZ5I9DHs9RaWNZbT02nQvUKtfO3Is2n1ghXO/
zjWzze1Eko7Yo7qbrj05dthWxsgcN0XmVj/yKEq+hQgZnxwvGAG9jZqP6Zk0Q1HsYT91zcorRCQQ
23TdXUJeRHhIdZYlR7QO1NSI7NqjdJQJRAr5+JexTOQXCVqf+qXvR2QvRQ9l2pz7H0lhU63PbYN6
L3c4ciKIdB9n6fg0M8FyYUN0iVphBtNm8Y1hmO6TEeR4gY3MyZc0T3rcHQQDD61EoT30xLScljKA
fGf14LYzi2JV4bRj2tn0zc7rS/dbF1Ue9nJrth+9GUEhiQmR2KbMqVFqwNawmD07nE75hmIX3ihG
iw1yZB/TZYU/cCUYiCZbc/JpMzk9yNtVVLC0bmJ6YNsBPlPHasOkft37iL6v0YG08MoYAkG2Fpgg
rGTNtYJ6K7ohyx8jSCMhmOuR4SPayaDfwtvFdxB62cg4LpRTcWBDTqIN7RAnP9g2arptZfX2T9i/
OjlUIkaMHfutfYZm32ebDgU/q7tDHgQvm2F/NXXkPYacbeXWLsw5R6KEvW1j+2g5Nqh2KFNxMKrz
SFzK5wI9xM9OaaNk9Cedp6KZeigZeK9pT0SV+RX2fH4vez1x+6i8PgWgKDQ5yldZPp1q4S0hOjTh
X0rW1gnFm4olMMW+oucOAptcDV+OT0XfjV/rGbG7IdMMCXIz91c6Gekx245IYOGi737K0eFZVyMZ
BPjCqLEWrAA2qz2ZTPrW7C1ekAFJ3eNU2Yq4QsVTQjOEfRlI44CeCrY4FgwPJaexQ2AEV6olBPEB
/FxkfXe9hp75QPTXdcwq/ssxI2vaeSlw6k8G7hJ6xVMgU5ZXCO80Awtb3jp5jP2gw8BRb2crxlaZ
xpM9bSIkmEd2lC4HSKpQTjeG4953hduxk+VsThUe0m6VWLWRUU96+uT1SRBs0jL2KVIgxNhbf2z7
77M/2Z/NeCqtTcNUloyuvpa81hGBdhue9ET3uMRUYyM7Kq4mV9iCJksQtt/iAfv2mXplOuFfttqd
tunpRywJWOwZ38MDx86rbtF+ckRldBs/9WSFovjuIjvdMA6SNOZDeh4bjlTZVwPeR70GWTn5u4oZ
79cybrwR+Iwxnv6qOZhwGmLK5Ocuu4xQgDp6XQMx/6uOg2Goy5wkGmkX4qzJEflpm3FKF7gQzE76
EG8CaO7a/hW1mE6xoSFfg1MwRPeVy0SHVJeUdl9ZwGigDSNahC4dXMDvtMY7eVvruOw+Mcq2qOGV
jsJHsxvFvLGS2TniNUoKnDZ1XK7+Cgbbnkpquw3amvSKuUIAN5xXPdv9ZVZ0LCoahJvYD71nZnXt
U2mnyVJAIcMSOJO//DXPmBlFb+P+9RorpKwViBUN1K30QqrC2/2FebINhB/mW+VZsb0WbJ4nkRHC
c0jRME8fxEK9kWdkLblq/BVfAKpYMof+loxligi4i121azRJE6QpF5HLbhza0T6MXZSfZzR236cw
m46SxsHmv/71f/7f//wa/zv6rW7/fyTov8quuFUJna//+19vRQw5zL4p5h1HBOZF1uFATeOz1nH0
wd2BdAkkLe284Or9q7wVmwQqz0HUiMIkkBcRgFE6aSKDOD0ZFsNVKIwvRtfqa84Z4+n9Ky0ZWq+C
T1knUJ07wubs4/JAXz/MIY0jBVOLSFltJFfD3Fl7NtNh7RjkQriF/UN7A4BzAjauGrf79f7Fl9u4
uPjyG5q+Q9Srx1T69cXruI8yfPhkR5Q6PVYiIa8SVMeuiVocgk4fw+DJ8u37F/3Hs2Xqx+SPywkE
dVZw8QvOUzW0sYvqbW666rOwAWOXVW3cgMNP/jRTkRsLXMeWNnwf8ssufkaGZWNLvgEGs6pqdqUf
lBusqu1mDElV+tO7ckx6KqbrO5AJPXER8uWEVl/BwAc26XsPOkjzT6NdvzhFX1z/+YU4Szqk0Js8
RnERypabnouwCVoAnNxmNdIRuLFYVXfMwHFnvn+tfwTAcTOOJAQyIGdPYtV9/X7gsCVwpQictQ9t
FJb0ZK0yWzGwQCW8IhCj/9OPe7lesPxcrCsWXrnX10urNgJ0xvU0avw9zEdj63RzcffHd0WupxUw
pBC0NpyLn6qoo5ndXFJwEke2DlUa7DCMQsZtBfATe/A+yEX85wsPWtvH2xtYPhOhy0/cNPDBFgIN
Xi66Zm25HsPcGjyRM8j58x/fGu5Ky+V993mGzsUP1i+tgSIhbmIuc+8prToGDn7lvLQACvfoVeM/
XSd9h+RztHy0B/jArOXW/7YVGOQBsEGiojOA8R7mSFGRI6Fas3t/lMf4xlPktSDCDkSTgzvm4leD
cdAuxgWAM3BADwS68AXQnVnjXes+CJh8+1KQaJf/BLz5r+/KCnGm4CFavmWnXhlWIo4hAkJtpM4H
C9QbH5jNmsFaiNSW1f/i96osRIZjzK1odAw4dDlgD9GY7mN3gLg21+mfr1JcLxCO57kBj/Ji7SXr
Y8j7gFexJAV5Pw52tHHIDNu3Tfry/pv45jO0AhvUiBQ+G/brZ4jJn+wcH2N4phnLz10UbrUioD4d
I/2f3JSNnVLwCD3XvrhUREnvmMnIKjVYcPIgBRzdENsF4Af/g9TIf+7W5DuD9WSuhkCRTNvXd4WU
HNFNCFIYFk6JmHmAmrOLqMcZyBMX+jJojVyvtQymIDO65NMU2Bx4/4NHK4UMHFNKW14GtCsO76Ue
4TxYoVGTgYTbnGalPgg5pB8syP/+W68rBPzLghALTzD9tcyL8kRERasYiNnrci7jr4ZmgrNqR6KN
KlRmNyLOs9tEa+eK4VhzJgxP3LDlzltG7fKIFMf/PWVV/xtZdik536PNYrqfHdLEpLlrYH/5YMNa
vsz3/rkXv49hIFPNPGmvM+YVURkzgQ1Hog8IutiCaxfrYmoTWMOAQt7/Tf5dd753Zev1mwEZBYvL
wJUb4I0IHiDLFfLGo3G2rk2vvwoWSQBNgpdQ2/oskiI+1F34wb/irY+OxZ/fy1sWLrn8739bjjEP
OamNugenH2zJMIEx3iD3PwIJrz+41PJR/eN+ASjwhSMD9ryLj46WS9ph3XPWYfvdRaO5ZyhTMtaF
I1sBEXr/6b51MXsJFkXpgf3Buqh5giprnYV/y9ixjMy1Mp3qbPip3rvDmNOLd3CdfXB/5lvPUtIp
oCKxPN+6TDMO8FhTRZDBCcClge1LFgEK7LA6+pTrx4m0L8QolrcDFzjcVuwUTLjIBNjSGkmfDCvw
riZU3/UG/4zY1TTL9+8/k2VruPgBMBWb4FMkvT62kNe/dbk8fgVCC1UcxkpZo7d3GL1t37/KG0+B
bSmgoGWDsoS4eK3DeWT6CvZg3UwCpK4DIMV3rRXe+2n3/pXeWFpZvk02dosnbnsX724+2D1qO2o/
pkP6OMdleKyY7qxpoywjCK/c940Zw4IMjDPJIfrPF1UKatY6j543q+rFK1aMOD+TIXbXgaGMu9YT
eCvEVKkzluv86/u3+sbr7BJx7HBS4MUyLw/QKCTxANdcC6HwkgJgk1NLnw419VxjLCP67INn+8av
6LEz8hMS0O0yzXv9rhCiA8zTpaWPaK051UMG+69q5VlbMvjgUsufungtuVRgWpQ1nJwvI5xJ6WkI
BgrZjHOfEVDeJB2I0iQGAk6o2nZwhPWJZCzjgxXizTuUlvRcNDeuay5fy99WPkScOoXOBBEN08WO
PicqkgomOq4OdfjjX4/JBDxyvmHpgxt9fSnPgCWPvZQidw7Fg1NXKXMDdMcHXJVZgA6vr60PFqM3
7y7wOFWy55u+vLg7125N1kBeGBFFbb01gIp9gmzippsEa/mfH1d4ivyEnvQsmwr49f21HJygwfEo
Iat4KI2oc3zyure6Qt75/qN8675YuWRgOcTB+vbFfWVgtBX6Y3eN4cwlYAj6sJGTUdshPvzgBXlr
g16+AA4PtHTwel7cFl594XUdt0XIkx+tK6l6F5mArw6A9Q0YxjHI4XwIyoFz2jT81rruj2T56NPc
mRTnf37nHnsZw3MWVde9WG6anFQof4CTSeiuf+hwQO3GoHnqBkyx/8GVggAeFvoedotlMfrbl8Hp
jYBS/gVUixaBAtjDQB1Z6F5JxPvgGb/17fvL+YxUNea+8mKzaEaNRKtBTlEh9z3CY2TKRnrVRjPD
OQGONo5YE+V/8DlyvsB/y8pNj8J+fX+RD+dxApyNojiPcNoiwyhiz/w2OcWhmoPwgxPvm/fI+Mh3
KLHgWV78cAqPg7QmuE1horo7P3HSNRk88wGiRnbGJUjkBKzCPz8msnbbi7TKpKzzLu5xBkGHvg50
e45W1dwuplF0gq1vXQdc+6ebxMm399+at25T+pJ3kzfUY7V7/VQhoTnhCMdj7U1u8zTOgMa1Qs6a
kkj6eYhlfu4GY3p+/6JvLQf0lSGKBhznHPdiORC69GtngJSAFWbcqMmY1l5uYBBgWrz/40vR96Qn
Q1dwaQJdPFFSthenGbMD7L/mJqZbeaatnO3yOuw/2BHfuCva5NichM+ZkRrn9aPssC9hymogxQZC
7DKUlcxCcg/8tXx5/6aWv3Sx92Lz46WkfqIbIy5+tFGEYZNVZrO2kZVca0KrR7yeJRmd719necf/
cR2bQzBWOcEtXSyl0q/LLAVti95FBwe+FbX3xsYjd9wGODV7/pPdo1mo2A4JQfCzn+9fflmxLi/v
Cw9hCYMyj6bQ6wcqddm5kW/zxQt3ePBDMd+j6gZZKvtyV0+l8UHH9Y1vwSfrlA45PS5bXq6gHdpE
P84YKco5wnlUKP+3Ek20ThjvAzBZ4imRQN7/8U2yZoN/sW1bCA4Sr28S9DHQfrTa6z4ATqegRNx4
TKd38CBhmnCi/OA3/fdTu3iqbIq8n9J2+Qb9i8U7yIeJMWkDWK3Lsp9uXPi/liX+p/CxdOKd0vDZ
zXiMsTDNmD5Qc0WPBR1Ib/P+jf/zabu+F1BR2FRZJItffC6YOcA3JTRKhWdYd4Qm5i+MJEhAxYBw
BSrB9VcTBhtn9f5l//lSuT6fKfePLQRow/IV/22b9OALJ5JQJfILSRzLygVlQszkET/Lb17C5IO7
fPNyplxmTIEZsGm+vhzIQhPrEiKnhQH4iI7HOeocX/xojJiyYwVm7o/vb3mi5Hxhgje5x9cXlN5C
JVZDg/3HYCyZ2kX7MHeOd0zdcCBAU7Uf3OEbvyOBblzTZx+hbL3YKO26TwpSlrB+BkVzSOwKej3R
DhsjDLNDHBvhcTYM6+b9u1xWntcvMT191nOOOJziOF69vksatIoxEp8qmR6om/RIyGBGxeObVfXs
xXX9nLYN+QGYjD74fv65yi9X9qgMOI97yK9eX9mBLDTp2mXDhF+6ZfTsH7UtrTOcH/XByPCNd4cO
rmnTlaOVyyL4+lJGaKVV7PwvZ+e1JLeOrelX6dj37ENvIk6fiMlkmnLaJbdlbhiSukTvQfv080Hd
M6NkMpJT3VetLYMCASwsrPUbE4hDhWZjM07zAW41YOe5el8GOHnf/qarM2MFqSuBrjOtxa2S5k6k
zDHQEyjOxbEkgwTmHyhHpHOyjY+4tnwaBR7P9mg7qc5ikyb6CMcjl/oxMwTAvlHCg4nuDgrfxl80
fvUTgkbSJmFUNrI6GVQu9w35FUO6HmkkX3SxWdNhwpkobwQUEOpLCi5Fx5jCx8aRuF443h+Uj9mX
hJqrM9hraJJA/Bb7tk2Q1IEU4CNCUx1R6kRxCGeYjc+pyZ2wnJYjH2d0nnSy48VxaNQKkWRhCJpO
tfkmyXhBRkmBqZlp1DGuLUFzUqsWsoCt5ue6zpEqjT1xEH1oIOsx1E8qomofb2+n6zW20e/TKeXR
eeYGWWwnkNchFDzWuM0z1CF6guznMBXjCZ0g+5MQMDHPyQi70AfHDcjy9ugrS+DxziTr43/wNhZh
3nPsEV5uTWO/nb+GyB/TeMFkeoLSRAg83h7sOk8iCmm0aTk3lqEv28/SFBdBRNwpVKDdZwy5ENlx
5uEc5FjmUlhz7sowR0yyEyI5WEARXl8PdjhEjM9PYSPIvjhPGSVSFYGnbu+myT95ELVPOLQHCMmm
5tvbU70+QIxEQgaFlLub+V7GpK7Gmi+1wNvoYwHjuI7EKabdubGhV0YhA+OBKVMDehKL1asVDxlt
NeCDzh60X8x/7hUdqdTbc7kOeI4sQcrZQG9hu1zOpUSzFiXpEXlWKec1RUZ/Z2vJZ2OY59N/MJJN
hmfwsqNqtshke0TLYK8MGLsCRsbPNHTuc8SH0fswsrvbQ63sRWrnPEI0VKrprC8XKHKxpbGldgy+
jy0sic46mqM+PGk69fpdbrTph3yCt9c6ff2pHezXV5JRnwMypANQsOl0Ls49Ar3Ud3JgVJgXFo+0
w+dDOaBLmaqjebg917UF/AVa8H4t37IhiAZM3zmdPiDHU0OTSiGTwX1PnlE73OpMyM92GWFxx2VG
EsiiIii92JFugEmVNsG2rI3ZeI/eXfWpUmz9k66A7931wvX8vCzKV19XjApyjQelRu1suZjI9Yxj
Fpr9fgRK+YCxUuVrg2f9B+cAgzvqgBJPQCP38hwME8bQqolEO4xDdEFnA61WY272ePm9vkjFVHhP
Ej9orFIRvBxK02EsA7IG9uRgWeIg0nrACc/ahQZyLK/fHLKWIkEEdMCtxZnTmxZToN7o93XQTqfZ
Qxk7olF8zPrx++2R1qIVjTiuGQmvojl9OSlbGLk3Z7ht1E3V3YmGF3LhgvS/PcraZudCNSy4tahi
WotoVRkBpb8E7mXtYhuCKj9S0I1Vn2dR9huX59VQTIKsmpcwJl8gTBZZ0ozOUmt3eLuqVu+csEeZ
zvXQUWOAhXS4PaurcyWH4svZFEnJdM3FzaVg5A2vCLmjtMjDM/DnEAkiET3jydZ+8XoTSmqCY0e5
McOVYW2yXOyF6CJwzSyjJK1s9kGFFyZXAFm1+IxtonbK8lR/QXLVLRGBsurXnjMeDL8Putj8FlI4
eRiNM1p2JeQ0HYMdVDnEcYqH/nz7s66sIJ08jxkaQGjUKyhSzBNIRzNhXyG8eQ9iGWVOBz83AODm
xjm7yvPkrIBO0q7lWwKYuNz9AeCS2BhTacyZjVizIe1qGgjwAF9QTlWv21/Jw9L3o9NuHLurm24x
8GLroOkCrN6M5r0Q2nDkHYh6UWxB1dTmpLpHbT3yUfKCgY/58CON5XzjQK7uIS4DDj4dFCrTlxNH
ZG8WjYfViRphQrWLVWQt/TDKiscAiYAEikaNMsiExMXGFb8+sGGhO0UXjYzzcuDG0ZBgxWmLLl/a
/4XqR/1Nx4boBBXG8WvVmU8pJpCvP6iyR041kOsPINjiaw+V4mlFUMrZAuLfU7Jq88dOFMXwY+4L
5bmP2kShgls2P25v5avoCqyIVzDVWwooBvC6y9na5WzWEwo4e+QXlBk2SQcqHsdi58PrxyHpNEg3
PcCky94b14Veuw38aZsylHTUmZrgIYrgrWws39qECK1ULjhyGDAuJhSL2TGzIFWlJjLmrSX+C3Pb
b/VnVyKA8/soi2MZpWi0I/yh7pEDESfHDlBxjzypQuS8uiTCCpGs0yOBnEmDZnFdoCNV532kA7qx
S/1LpEzaW71z6HaBJ/JvL9LK1ndIanGtt2XveYmjwyjH9YosUPcovqG2h2YlquDDdNf0qnsOcdbd
9YizbyzYSoQjX7Ft2gca4pv2IpNQnchRMNnSkJjLmx9UXr6hiDi/GYgJD1DwC9+apbec5yAqf3u6
a4toywoX1QTq/cutgtldKPKUXdLl9nSClo4RYwLLT0drZ+NyWtuVZO3A3qiM2FdgWY9eTxNaSIRQ
AC9PpVrWvkNRYSNmyihxkUazVSgWAuFzYC+6y86hYyL5Wc+4uAGvnlCPdOo76Xd7rKXd5VBP+kZD
be0DyoqIBHc6vI4XMdobsYzD5kvfN1aRH8qom444f00neI1bddDVoRwCiEq6bvGcvIxTag0TimaT
vq8hJR6IlggTYlCG7qSzBZFd/YrcftQVKQ3SqrgcKo1B6+dOpu9bPDHvIDGYdxXuKfcjzMU/B8sI
T7e34dqpY8mIjDqZGu2ty/FwTkiEsJmaYTQvKXTFcyxgzaU45PoCwwjMq+dyY8y1OfLk+VU2p6ay
hAxUAN7DYiTsT55Q97NWp4k/1UNewKHHhxER6uLx9iyvOyNsTo+rDfQMwQW+7OU0rdLGEGDyCMyJ
18W7LP4leT162jFFPhnhOlTDiHPuMY4s1OjgG2rHoFShmd3+QdbiDfPmCQ/siybNIp6mjoZPVBSD
f0tc/VnBkEUFo2EPJ8ppw4+iFBbUJWTp+7YxtuBw12Nz/gmwGPlRzqeWdPkNKiW0x34KsOsqk9rv
THNM0cnb6d4RblLr12Y0HETeKofbU76OPgxraexlU2Kylg9dCPvUteTFjre6eXCmJHhK0b473x7l
+ojKAUB785LmplCXk0vdecJIbgRLG1gEnhAzLeRejmNVf3r1SI5JFJBvanK0ZTKBLzpFutHRYSca
+sFL5+g0uF590ubB3pjU9eGkkS6Bu64NGOMKZBbasaUUbQw030NW3ShK1MNVBVmqwg2OAGIVpAba
LaDS9emk7wwolPcuj1HaIJfbpHMgc3cWID64m/HZrPG2bbCZO48C5m0bgyN+7feU5SSe87wT6TUt
v2fRp2mL/xQyWdHcwfUdGyJDycPjMQdfs7EZr8/A5WByG/3WIqy6IBoGiSByGoEQtduiFRF2hq/O
1oBVL7x9pyTE57h6b9R7VkKQDuwLMQWw5zLRWUTaUrWEFdL7pOOeOE/YGPZ7JTI/F4qFW1GF7CnC
pNjHjkiY1g2Ox1au9xth8HppbS5MCFWSXUIAkPvtt9mXsedGQtUmf2oU714ZpvA0ZU5wTvN6RmFo
2krprg8l49GHhsbCgFRgLsfLkHBEAsibcNLRvScqziNmaJHhh2a3VWy4XlhHJcjomm7zLIaIcTkU
ajLjjFbG4FtV06Nq2LfiY+yh2a51Iu2gDI/WV4xXmocQN/aNTXX9WRmbRQXZbFJZWVKssklDT3Us
B9/FKvxpgEFzLijIonult6dI1bqNTPn6s8q8kUYw6Y8LhtG4nCuOOaNix86AIWJN8PaScYecBkan
avP59tn81fK8TOocCXDl6qS1Jntel0NlUeNRsQ8nH+tYZBqHHDzRrjGxSgXqZ3R/9WhmPdso7fwJ
KndC6z+hObKTAtF4FGCwuxuy3N7onV5fKI5OAFZJmuVVtkQBIh7VqcCIUVEJVEwHkfOJ9sZQTD9v
z11exYupw+OyZKJCCeAqDsITx3VLM1FXCFsUhKC6q3tAP3V80vAdBZtmAHCAKeX6yHUKY5dP6Obd
/hFWFpqiixydYh1iEHLT/3ZeTS9AOzZ12dSWmj6SIoiz2ljqPYB5Y+MhtDoU/TQoOMR8kL+XQ7WJ
QRbSaoOvz4rAC62INHMftS2Kz44xdBuPn5VgSLGYB5cBEk6+9xYzi3pWQkWyBCWkQSn2na7Bl0ZT
596AsrrvhQZv3ZjiEyxh9007N+FzOGtbfM+1FYbGSofIBcYNI2g5ZzQEda0c8RfStMdJN/CJianc
FfmMXiFusChd6oqfZfD7yWK6D7dXd3V4zhXBw2I/Lx+8ZtYGUUrg8DUttdCg1Ggopz20aDexRvQS
wccDsu5QeaiwiVWcV+OtXdaAxrIkBcnX4WINhA20oxub0Q/7vPpe4Vh4MoLO2g1d3W0c2ZUIycXD
XoYTSlVkSWoJtc4V+jyMyKSkSGngoHweRkDeSN3EqN7o4nT7067tZoBHdG7pZGokT5crm2CKmZoO
26vuvfGDzQA+DEfxkFTxFpJjLRrJ4ohMl8B6LXey6FSMI2OwjqlR6eVdVLjILWGEhvHA7TnJULuI
R9QouLfhvMKwXVJenWzqq7Dkhitrw33AHNU6BCUyRGUn5vfCQvQauS3vcHvQlQ/JxS3rMRJZof9C
J/wWgdA5dYYwRVDPDqsBEzG8gvzKkCZBTYv410ZY+IWIW86RHjtwI1gkkn9wuW4TwOO8UCcsm0Ef
Dxp654WH4d9cqM5xrnttPgxBLEp0l/PpO6IMFtryyK0i+FtLOZqBCumwE2qCHGiKq8Ub8NliOtET
1cLj0CElP6O18bVTHQxmkW5jjbCNsee3ihYqwc5qwt49oNQ+ivtEj8snJh5mKDPrr+aMslcM8h3S
Iw+mg74oOxVR2WSO1SHKhyrme7Uc7sMBuUU8tJz7zMRK4dWrCB2O1yYgWYuCiVzl31YRYb++zbLM
5InbeZ9d4YSPJQIFXwy9nzfS3JUNA4PehTEKmAD6yGKodqjRWYo606+N3H2PTEz+IFSrONsjQoe3
Z7VyIGQji6qMTXJylc12bQSfrGMoGuHjA8m162tiju6TjAYdvEv9Ucf8aGN+K5GM5JI+J1+SFpq5
WDlj1hsnQJLMzwu7eBs78R02FiRhzQAyXogtjOHaHH8fbnEgikw+qalr+DN+V95ZuCGCa+qMWeLO
a7mqejqkONGYlXq4/XHX1hGJTDQDeH1SIl3kmDHSqcgNUuQdplH9klKt+VyrYf0xS/P5+fZQ8p5Z
HHo6LLwQTGBVoHoWc2w1VE9CWnR+Pc3qgSIiZt6d8ROTHUy8RkXflxjA/KxbGhS3B175uAzsAN1k
MTVIOZfHwkrQ0eqDVvNT4aDDM+jKB1BTP8tO7d+MAlylPWnFxndd2T8ehR8qvvTdiXGLyQ5uhXSy
w5h90LhcFAiUPOWAAJNdq+PSVEyuc7w9y5WVhCauSsAI3RYKtJezbJEF87oZAdMBLaQvmiraN5OZ
YOFLK2/jfbn2QSWJm9UkiFPmuhxKyaCH5Ug+IDsqVNRBRTO44q0jCoc+iND1vd647vNQwRZ6/Ryh
NhoGGkxkUpb86r8FuLim9GOQRPpNEGAhJFBJ/VBnSoO8mpc3G8nM2gdls1JQlNkykeBysMbRRRrT
XPeLInA/GeVUYiwRYxphu/G0kSOunQ1LXocg9AGLLBE3KfZ9AgsYzXe8oGnxgdP6hz5zLdS6eIhS
jpGRgKaXfkAVoNsAza8kqB6AH3INqsOMvkgQia1zUjcm1gZWpfR3k5OFZydAa35fTyE4MZHp5rs8
MOwPeW91P4uW+tTtdV2bPpVKiaKnM8kPcvmp8QV1rKGtDd9Oc2Tas9ZKxpNZZta3LG3UOwvT8UME
8s9vJx5pG4OvTZ96DWgnySi9wi8Y+tiNpT0YiIVFRXaYHCOsEbvU6/epB5TWLIP0AcMA2+e52h+g
wm/hvdY2Gs9bFBikqhCX6eXsU7rujYLqEIhOo0AIV6i7uPLMs4I8x38QJGAIS/Q8+cFVgh5paRI5
6JX7+RCh5xi53SnH4/Uur3A6ub2maxGQIQA98YAns1wcHz0sNGTOEsPHr94I9wPlk5diAJK8w9tl
eOixa379kEgtcH6oMYJLRpvm8kOGVlmhFdbMxKWhf+7gTB7w7cS8hv86fqsCdMtuz/E6ELroWqEu
IXWSpMTP5YAIjDc2QoGzn2l68hm8BipXgaLtUhU7pxy/xB0yzONG9P11d1xepJCNDbo4UuyB0sji
tIy6igd02k8ogIZq6Y/9qD0MphV8G2CVv8+CKXoUYYsi9lQV9lnkyfCU4nh8mnpP/eftD3C9dckC
SRvo6UN3u+qr9qicIhKhUPnDDOCDCo34ewFe8Kkq6uLT7aGujylZoAQzcaXyKlqmD7pBbzhpktnv
UNs+jLnuHSL8ag9V3lofvKDLD+oQNztuV+fc5mNwuD389XaWSSgRgg4rudISdh7ClLYph6GKgYhi
gWpDikReAqqB5Exv6se+95qNhV7ZXZohkROUwUChu4vbzoUl3WNYOPmapGX0md0cjE7xDti0zN/x
QKpPqe68vT3N60iMgjNVepdblkxzWTrGpEwbuxqJwqaN449Zrj+3gVu+IxIqZ22I0Bzl8e+7JMMb
4WJtJxH8wAqDwuYNuphsmGPa6UWpivUq+kdi1MMHJQPbn4o03LjYr7H2rkvmArQCvx920rKw2oqu
yQYLgwsDUCiA2iFBYT7FSNBtgvINm2fYZVjM+ok+jHeOFk7vYvKuD8it4oUqsvRJr53wfPvDry02
TUuq9cCwyAAWhxp3sQQzA0JJPEM2wBTUBYyOcVO4D7C3wFwJoeG7wrPQfbs98NqKk0pRrYEvB4Ja
v4xhSYmZVzIOs99W1fCIYZD+F26t2Z3bGvk/p7FRjyWCB0ctNYeN/b12pAhfIMR13seUuC9H1kr0
sYIa3WTq/eLN2Golc9WUT+hiifsmCoONCLK2xTjEnCkLLC6dr8vxcoC6gxNjTwl9tDuOqFLvSf0w
ihjdcuNikKu1CNHEKr4mHXfi1bKiW+YY8UqHTCRyR/GWBoWJ4LwYPr566ajXyDcVdSny4cWZqREB
nNw2mXDvzMd6j1+hc1cXCOZoSlodkdykitTGAndRWB7Kxr5Z2bBkarB/yZF5Wi1xwJRz676lWuXP
4VzhnlXXd1Y16G86rMkeKJd3u1Eby9dHYdIJ7nYJVmLvLJbQouVvxXEhFVRbPF1NE8sNfKGPam99
dNNYP93+wL/wAst1BK1L/oLsgcWte7llDNRs9RRzR59GabpH/Dk9YFU5HefBst9WRld+1VB+9ic8
Uw6jiivioWlU+4SHZvoh7ip061GUNPdezaNo40db2c2024m2VPFxY18WJEnl6GO2YvLt0tGfU0+Z
75y+q98DfSu+h7jCHdQJOdV0aKLPFa/GHwmWPyqikWZ5xPEyPsz4BzwKYtFZTZNhY3esVP4pntC3
kq9gk+r/Ip5BCK9mx+hHf7DKFmmdahgyP0Zm50urGopzdBR8Uu9tVDJ+DGD/w30ZFuoj2swoEWx8
qZU4wwnUVBp3NGUBEV0uYp5QHI5K6v9Wj0sl7nppeOxQeH6Qnfb5gJqLcT9ht3a28UhG8NwrfnTT
VMWHEq0yv3aU4glcrHmKnSp/TJsBE74uVayNrb2S3xAFSaTQpJTNAvn7v79t+9qB76WOfhKUIyX6
2Ywf9KnMH7grva9IuyOvW6L2zqcspmqniin46/aHWjnRkjxAswC0vUFEvvwJLMT6cIxUOVyxhbVf
iF32Pb4G/Uc7c2ne9ALh7QNufe7r7wEYVwwpaYsAVxb3QCJqvadjj1ef0lXYjTbYRL9EjaFAodaB
P2D07uT63asnS39cM6FbgWIzlo9eK9Awx4oH1cdxqKm+hsoUnRO6nvXJxSsg3oUtblH3ON1Mr64s
Uk0kbFM5IYhx3C6/MiBEE1ukgspQk1Y1PjgeTi1GWmewmANlPuNYb5RbwULGxUUcA2UmlVzp0ZP2
LC556J86lOkU/frSRvVOC4YUi8GuevD66bsBBumYqN3z6KX9aURnZU8DuHt/+4NfxyvKExDsuOdB
nSCHdzlv00jmIaJS64M00z9RLLJg01kIOLUFWt63x1qJPuBaVNJYicKgubs48pHHe0edOSyzPrTl
Q06AKnwji5wvZte0zVM+T5N79MxmMvGFh+S4bwM0uPGsycstOvd1LgAYxPlF6CK/RRfzcuJDbCBt
AhkDa3bCyq6tteg0Y5mzcXqvo9zlMPL3f4sfYqjglrhG5wNvc0OcSd3uoa1wNsDTo/3mJb15vP2R
1wbkwFI5AjdAQ2yxp0Rid9aYpz1edFAm3RLHIKxMIVHhgLgLgNtsZMhr3xHEvFxOCgqo2V1OEJNN
DUBC2/tG34RP5dwWH3Rr3Lryr8MwpQrUMgykm8gStcVnBDPnDUXe9VgJ1O0RMmZq7zwsaJ7pVDXP
s+UFz3WqGE9lFea+3avm8+2vunJMGJvshgTVkniTy1lS2ojMIWH8KG8LH+8tnMZF2z5N81Qfbg91
nflT9TKAfBCIyJyW7AfErDt9hkTjY+uUYpFSJcqnJNed+1DTsPamHY8TSKEHL7wM0q2q27Von6y5
URpCf4h+1VU7oFawGgh1wURjzC32OIIED87Qpg+FKuwa4SMUa39ZKn6O8EreB2bV/SXq7kceCeND
G8/ZIa2iEYHB3nmkRyTe3f44a/sAMi6QWckvhW1+uQ5lNJpYCuU9reyuoqKNyNA7xS6j06RUhoFv
tOugd9cPSBglhvoeUXdrI/lc2+/kAaikEsR4Ji1+gsAtzKDx+AkGCwfWXRTkAHYTt92o/q4dYzie
QP/hm8KnX4SnFGu9XsdlzlcUtf9Yl2qK0yQmrNPJm+f62NM2vrv9aVcnRuHM/sXRuO7ax62Jk0DB
QeZi/qSOevDGsHmk3B5l7SAhEIIGE0EDhs8iXEDnLsoyIh4WmVAPQgkcP857zMFK5fX4HYoWoOKp
mKA1x/P9cq8EcUS0jRwEM3o3OZXD4Pl2pEaHIPSqjVxpbVYIB1EjoRTFoItN0ZVamcWG1/kgSlF6
7Tpx0CMdY/Mo2qrIrG0Mh7guRRZ1ClDLDyhE41YW8X3C4OxBV0XiY/xdYPac2NLlYng10J+sAKyX
xKkAvl/ekzQ2iqrDj8gPIBGh9Z03p2asQ1/Dxu14e2+sRD5dJckGY8EDhSTwcsEAQBkJ9bTeF46L
5Gwwe/uwUBLAI3171kOPR4JiAtcc0mDjUK+8KFEmIuSBRZL1p6VgdaSDb6IN1PmmErUfi3RyYh9T
TmenxQDzznXlaV+QmcYBW8VDbdpHA+VUXqFmIQ3WMaViN3e4lXGDncMKMqJ/+9OsbDCJX6XCSVVX
6pZcfppycquWZtrgmzgdnOY6+1JhD4ReuL0RYFeiwMVAi7jTBjzhhwg05QxuYPRREcGyxBBWu1Ht
u37V8ASF20jaAA6KjsTlhDoMuIdOYRvr86yevL5vePlqyqExURJ01UJ9o6AnuDHo2u0Gl9KmM8B7
CsrdYofptAU6o8WotEvsqNzPyoQRsIFm6N4dCv27UuUqOhaqMPyEl+aA1Ythvi2MqnpX1ROK1ESO
LiWLCsKHhGfniRMzfrq90msfBhS97LoRUcylAE+KHaFtViinJJpif8gwZT0YcaccwtSjtJKMjo+Z
tr0RldcGlThAuqrUb64UOVHVx3/VCXrfZTOfk6j8mgFzOgjsSe8wD8PvNYD+eXuiMiZePn7oTHAL
WIQXjRC92GlB0s6wbRQyDS8svthl/zlFIPMUV6J4VEQf3MWag1TW1JQPaZC+3B58pVtDdsxxBP8o
fVCW5NrKHQKh2fJ+hVLQ+nnblG/iyQm93VRO1ikuRbbPA3U4jrFWDecmAy40tAVgV5roWwynlZgu
32D0a4C8Skzm5WHA5zIL+0xjzfM2uyPEjm+GUP8mnGa6t8e6Pd2e/FqcRZsD6xeZ4QGBWgyX4pyo
1HhPzLMlfuL0A39Z5JV1sIYaX3YcTOOHEIm4N7NVeRvXydpUXeo+tLRpGJGlXI49G2pSYqktfK2e
vJMXqThFW+ic7DyvyQ9NPWx0TuRclrsMLWAuE3m1wPy5HC/Nq0jzOsYjNR0PWY7nsWI35TG1nG7j
jbD2WSHTUvYFBs//WeQbSTFPaY6Zqh87+hAfWtfCh45iKPZdbXvmoSJeUH3GwxSYtv7p9pKuHGDJ
Y5SgXkCK1z4telimecjYXaHYx04R0oEM++Anl/9a780iEfejXbuH28OunGHAOzQ9CR6ygrBYzciq
M452AwM2jO3inKrqgGWZQg0hDpTx3egYQ33qdcV4P4FlR1ehNbdeLCtfHTQIRWBbNuWQ8b5cYBsz
P3dWgtZXXJEevSl771Q99taz3h3VyqvuEN+P/JbLe+MUrewscBES4kqURyNoUfQOYqfxBpEJX0li
9yvetOYpm/SKJlWxJWWor04SmiwpAIrC0J4uJ1mosxvMKr47w+hY3xsMjO/pTOmnps/6u1l0kR+F
drR3tLj4q8MS0YYMAUxjVk08kFI36MMd9IThrh9Hwy9C4IgE1gJ1Z5Dn7ee6MiI8kwr7zyGYYwPB
9bn/msPmHvie83DfZXG9J0xY7o6iFK57iV2foyne8tZYnSW6ibL4B4t1ict03QhL23YQ+FEp5Qdl
HO4zVNkmKKZ6s6O3Pin4Vo7zEzXXeuPxsxKWQC/x9CE0AV1ebmQdd8OocVrhC+yqvhA539dGGbaA
X0EnWJH+8fa5WcmyqIBJboeM91eSI12duBF5pPDttuIVDV+x03d5saWfsrZFARAxL3hsqKUttqhT
t0FfRIrw1brDYKNI8xgDuaqd7isXd8/bc1qLBUBq5S2Gwidd6ss9iutrYmX9zMtOMaePjWs2xdtZ
BFDKu6E1ngbqUROWR6LH25LX9WFIsei7/SOsEGbAXSCkQOcSgXGKmpc/g4LXQt8bGvxKzapHhP1R
jkUvomqDR3suwLs0odH8hUqImT850aRLS/A+RDFEaD/SakpftDgfftz+oVZCMzku7SASd7COywAV
tV5WZwYuxkAth8c8wb66F5Y45mExHeKm1aMdajpbwmUro8Inluglj9yKftTll4j01MN7Uqn9vmrt
Tx4cMzwH68B8r1a6Oe1omngPadSVr58sfWMgqxSwDO7cxXXbuE0PbhVd7D5x1XafwhZ6TEsaOHsP
J5QD2tJANbipNo7v2mylHCCwZ8qDXEmXszXUWIvsYMavvLC8T1atjzwkzCCBFtCE1VEVRXe0x3Dc
GPZX2XGRXYA6IYeSvVZsGhevGLXQmtTVFVD5KWfrydBaPOl7w8u+T9TQ3yVeY6S7DJr3uZvMwt5p
KR0FPxiSWgfpHmE06yKN62uofqPKCG0BDTOBNdluLpXw5fY+XAkGv96OsvnN0iwzIc1Ko6HyBoSu
mkLHgdjMvHh6tg2UOXJsG7tmKyCsDUgYp83Iw5rQuriZQbBVFNVR1lKdCqw/aXT20GRVfJ8LBBH2
t2e3sgM4XNQp5BZgyy92QDe6rRtx3ftBkFif2sb+WFZz/uTiKOyPdV8d4zrcygBWLg107sj0flW/
2fCXu26iUWmmlVP7U6lgD5NkrYOfuJqhP2vXw6faG/6DMjiUZGjk8qEgSwGXI+KObM5C5A2FrGhI
4U8kszhH7kgTN4099NJmTYmenNAc8vthrk0l2RWNrn+7/a1XFhaWNwLZ9LllTr341jHdhyBv6trX
cgDGk9MYOyV0iGMRhnbH22OtfWPkeGiCo39CirfYRF5GQYDjXPtR0vTvQi2bPqZqn+8Y2j0VcxVt
VPJW9hHUSXwiUFwiDViq0DompQ4wKLwIM61+i9wfTqGjmkQj8pYi+bOuAjI8t++3yDcrGYFUrIFo
SCKNDtni9jQyLbH0ltZYDPrmEKEJ4Wsuj+PbX3Nl5ZCWpHxNb8FAznQRnmPVix0vrVo/S7sSirk5
3Se4vu8jL61f/yHpfNFEIKeSYy4mNJeTyHujE75XWHW9C1OAXWkZuu/4Ai9wipwjDIfw8Or5eVg7
QtOiv4jq2WJ+AKbVUndRYg6KZn7uJ1xukQpVwAJqyUbsX9mYSIRIpax/Xe2Lodw0Rc6/rkjhOhH9
HPK8OWiJqj5CAXLeFaW+RQZeG49uA887mUVQOb88+l1WNA2S18KvR9MRBy7WZD7zjb0HUir9/dh2
1lZ8uyaE0XyAfAbxGLYULdLFHCFGxlk/9RTp9Ay5g8FB5OE4UAfPk13ca2Xi161qfNRiZ07vtJ6i
7jGcanEKe5VE06zVwECsq7T07401Os0pVK3kxQ2sZjrmaFiSDwxNkr+dOY9SMMIInsO2CP8ZiUpg
B6d4JfjN2f2UlW6e772g0MOTm9EI3Egbr848J4EbHCQROHOqz4uoytNt7Ky4YZrgXt4mXFH+aDTq
LqvM+ZxY/Q++w8fbG/V6SAj5lCWkuhtclKUiSjSDgEyL0vLrpHX7B0BJPN/MDO/6HTWCZj4qKWnO
fQeUZyszvIo0dE/pvfB05QahkbaI3m2Cy900hZbfJmhMHELpdB8HbIDXnkU5DoGU9wCNdjwwLjds
6wZ4KNTY0KBsMky7CSnx/aBkxuM0uvn325/z6nAwFowXEImSzOstxVXQ6SicDn12PzGC4OQalfO5
aYznTomCQ5l3XIOvHk9mmmCAeS+qlGov56Y7eYOpJd+QglKudLvaDryfURT3mG9nbOH3nlGge3B7
0KvnscTg0tqn+wxC9qrSgVF1o2EOxaBqiDa6mrT+XCW53zRx50/AdfYWXkN/6qGx5RAjt8RFmsvI
MFEkH40Nh3Lw5XRLHIa7Nk5sv41q5WMfAlQ7J0hn7PWw2jSj/JWqLUdjLZEzJbVify4+bqt3mYof
PLQTD13WXSsi87HGoHzYkXUkb1UXkuMu0EOd53mtI3NtRYnyp1Za7jvMZPKfep0jfcCIueHDkZkl
yLPoors0aUh7PazDntQ00pCpCKLxvksgTe10oQKXdAJRJjtVQYhvz/olX+0ynb7cXsXryjMND9UG
7kPdTELLFm9UM7JI2PBI86swVh+hCujDzhutvOTHbJJmN4xuZx142lUPndWglelMVpPslDF2BL4k
hpOfb/9E19Ul+RNJKjzVLJ6qy6a62ppRQ3myRDbMjIcDi5q2x9gIZ+WACqNOw2OeeZMULciEHf7w
2YvJewd5yBD7vP2cqHa7b/Bqb3YqGPhiZyPKXfrzqJrqMYaGkO7jNkmei1rN0Ew37OkL9W6r2gnU
6tNDicnJh0l3UMHKUhN3DAyaxV08D16MzYClQe6BqP/j9pyvdzTCHUiow19FkoVK9OWOnrIaxtVU
VD7sP3s/lXp2bnIB3mEetjpd17EJBhLtHJ5CtPKvOKt1Ay8kRJHE192m+xL1pg2By9Yw5kHbb6fy
GNyIE6s7jC4XbwSZKiDIcjk5POnCXKJgfV0kw4EbHoxs1qQHEiM4nX3R+Ertqrsoma3DDIDjXExB
sI+cMv4X4Ou/Lrzm21/e8z/Kampi9N4Xv/yfP6uX4r1oXl7E07fqv+Vf/b9/9PIv/s9T/KMp2/Kn
WP6pi7/Ev//v8f1v4tvFLw6FiMX0tntppncvGE6LXwOEL6X8k/+/v/m3l1//yoepevnHHz/KrhDy
Xwvjsvjj3791989//MF++a/f//V//9abbzl/638VKAF8W/zxl2+t+Mcfuvl3TAQgQXHcaLdRO/jj
b8OL/B1N+ztwb95V0oGXPyNPYVE2IvrHH4r5d7oKvAk8WdeSdsf6H39rURaQv6e5f6fVgAcazyNY
PxR7/vg/P9jzv6Lqv1aEz/DvX/+t6PLnEg5/+48/fvW9/l/whaglO0IqL0zeWgD9l6JBZUTzkyTp
6CSExFOTzV6e7eChxV3GvZqpz3nQW+8nbgMu23EWdyOS8sper73pn6FiO92+iNz8Wz2Rxu66Nh0/
N3M0/DlZvfJVxKbOphyi4VODtiqWmOzPN6awIxQVOtEg++HJ4ofG7fqjpxPf7Dwl8cZdlxdFsq8V
x/JwfpqyikjRee8R6uiQjIKdNO5ds5z6AymoZZyCwQ29T2qs4Os7a535obRStTmayJj/DFPqUH4a
5uN00GjqeXu1zeK/MCKqy0OsxIwAGSH54FjF4GBlaVmlX8LeV1FD6LoEeKg6Jv5I08Hco65X1nu3
qtV+Hxea+Msc4nC8rwYklw9t60AKqcPSwmLEGYchfFLSJjs5KoaK4K/p6FN3GRQ9ienUGEnx87ct
t7KSl2keC0kNRArXkNhSKgAIfxkEhqqa9cm272K1cP5MUWb4FASjV+1vj3IZR/nXAcxCxJeINQnI
/9/sfdlu5Di65qv0AwwTEiVK1K2W2O0I78uN4LSd1EqJ1Eo+/XxRVdPd1YPuQV0c4Bxg7hIJOzMW
Sfz/b/3XtTVq5DhhuTovc+15KcFG1O50B+HXbha2LP8fDBu6EPCq/+nyxA6Ca/PqEgEzjrPqX0XJ
yIapc4RB/gQfpZtUeXXzKqOw/QD4MXQ7W5KuOESdpCoLh4DKhAZFpGIUvOglA63ZHzuxekgtGovl
rQJGDeIEX5oavptx4m73KoSJ5LZvXHFZsSKjiVqM3NlyyLr50TMuss6DYTBrTK+IWSxWIHyxp5DJ
gczwdT14epUu5pSmAPLSiv4mcoG/X1A/2b1w35SQqM2jB3WFH/LMWuG7SQMqNkoneBfaWCylyx/z
BQNsDOTDayGKsJ7eOLzXqT+Vg43XftT9rtHeYg5hGcx9CtWC525Y1U1fDtJ7X7Gk8Tphmlc2lsaf
i91QOsFustqgQxShdnzLWMO+R3AQhwVzVQFIdqptXNWknNFeopDmtZqUqn7tUQ3fUVPJpCpcdtah
ITjCLV1RgFDb9icKKDFfCTUicWpYAwAWvtev4TZCeOMFRRZDdCiD0ltiz+IjiKsCzVijmIXcBHNQ
8sTSEOYybBC5SpjftSrO4TH/cAsByHiqW4NzkujSjwf0HbWbxtSS3ltsTxEqdArEjax9N93CEzWw
UwDAAaVX85IfBgaRF5Q5Ux0dNW04TWzkTy+FF7U1NpGwl0nH8ToPfo9SERQUV+oEHXTT7itNpkfd
MOyvREQ+3dim9l7sTAce53pCoR5F19SYQQcKQXbtt8X1XXEIMVdI08fDSAA5xlC9rA+9yGmZFKL3
ytiZRhRuATHk63Z1/RI5P3OVw8rNkbyJS8eguAIrQ3iC7qCVqNPzVrIvRviCU/h4yn5bqaBAh7Is
nBIRdsqR2QS4oYpVV7rPtZjV9wJw/bvw+WTjmeDswN1oA3XAgN7uNSUTAxE49AE8OqvdIRUkPPGo
nJfYYkBJBstuaUWlPPTogXU33KvqgwXU4CSDsezF43Z9WgjvD62zjFm/jss3UhinlxKfIk1DX1d9
gtaKskvF4tU0bmw7tUmP/sAha+isLwGHKwp+Yytlhriw6poNh0YNEG6Mn0fX+p8BPuOXhhDBjryP
ohJ5BW7NE2PMTLZW6ILETE0Y0vJS4Nu4aufD1Ck7xINpKpcH4wwwkPUeh9DZr005JaVAhjBiyhad
NNyU9WZcQr4fA6t+NXjAoMSrkygvVCPTT5aT1c2kR/WjW9TrN5sWj8aLFwx7trpEbKEL1ohJxHn4
jW+xDtPciGWIo5oUfQa1ZofUFRPkdx0y9qpdZXtMd1FrCWqfTLPaGHmSo05RZsV/cqw4N8QYOISR
DcF/wXkA7hUuj+/Cdr3OiIIVIXU0sq9wb2kU3DSQ4SFA2/PqJ+Q06puwt+uvCUVPXbySNn/t21lV
MS6PkqfC7fGYsu5CHyJ/6O9Nb/BjuImucaMTQH9IB/vwLCAphdkcEAyqG0bYaTbc9OJTCr9/8Yra
FPEY2rFOsOk2UWq5h+YRNue4/ixvyx2KLGZ3gzjj6B6aWKeNZVg6+MDmdcLLNb6jUpk76inH8VjH
BG2Y34FlQRWD4KZBjPgix2AsnflpBB/Hp0+5yhqtQkpVbZzjcsXPLEPLTwUNujsHrXZlXKhV6V2E
wNTJi4Wwfrf1OllTe0RiPYpDi2lEGgSUa2Q+KFCAXdwQqkiKPYzRGI+HMIz9NgqPdWMsuWbX9XfU
9AvUk3gMQP0kaXm2ISK/UEJGxM2KALgw66ECfq+F0/IdMY38LgPhsU0gCrCciuRgdeDDoQlinsvd
KAdYV72griQ0ERVG/q0cvP42QmV1CLZXlk4Ta2PQiFBDJ5gsqgv6Q+FhFkiRR9aJFBFLVsRTwZ3n
ZRjdb50r/sVahk91NKI4Y6kkr+tcAW73c1L+qoTxbJwHDWLDwKyhwyQcFBg+xYcWtxB2ySlpkc/8
S1JQlKkg5dRteOs7OvbNuuK7ygGvZ42vhinmZQkiara5HbCHKgT/uw34vnjOgxy0ZRTh6V8CvH0s
ekE+dRX5bxEIibMNivClg8nuU+Y5qJCogMchDj3LDe5TFAKmzeAuSPvEBs6w+DrKxByf+5CEOq9e
qpAQPwkiwcrUn2ck8EImlKPIu2uZykrf934W6BekMaNmwQhnqIoVccZzjsevTEQzYsbyi8p3jtij
2bNwxvJhxPWuk9yw+k7XFM/9vnHy8zqipzGNxskWMSlXgurSulneoLRmTTIRW3SpgQqiSP22b1G5
i7sr5lHhixSHYH1ZqmHCoYNiF5aUdTFeXItZMoWkoPlsPdnr2MWY9EvNk3yFXzf/4vU1szGoBH/l
84Qv35XECVLIxsUY07ALvtApBg8ZX3vjx140Spo19Ro8Wt0EH6OYxBs6D5wS2zcs17FTI1Fmw5zK
KWKKXneotSAQ9+ISAGeRztCyvbYyD16x1CClAs5tOMRt3NRqbY71svQL6hRKaIVwJzvdr9Y1IXLJ
/YHerrjL3rs+9D4ZUrtsfO0XhMchsAikqFpP1SBE6nA+9TxsNM70pdCXgUfV64wlQMZ9WVc7VOmY
JvUXNSmYHgtZJ2DemmET5lPdIKuXzxaGnjqUWZHzuk9yyIemmPaldU/MW224DceGjMfIwtrwYoSH
EvSVlGS+XwsZzYlYFvnACDj924UMq9ppYkdckdKnq8a20dncX5OZ+chpSfpAM/enzJWYAelQYZgE
B80cDGZwjko2bWtVUaPiCS4av8fLcIR9qUuMlAfFesTK4USHOauIpVjYspnkjHUhbmtty59owyj8
HWJYPFgdujxnp6Z3AwA5EkaNSmBqRIb1hQRm6Q3igwEjJl7DGGojm6aGrTNpMbUSDxhASckF1Xm2
PvEpIrlIVmewxRfVaLHatNKvwksNIWzwhT0V74fnsiz9rDF4Mu4duKkiee0UrVEUZhcZwRER8a7c
9PkVF+vUinfBSm6wyqDHwoTbIZxU+TREtkCrdKV4NT3DwWK7p3IqWoqy+drJH6eqRaBsXHu2DDYY
RajeQXxdqSlmreb0riwgboE0OmQ6uC8tlg9UuRYrZu8YiXU4RQHH4qhDdUld9DGekN3wZPQ4RSoZ
igAKW08QG2auI/zhhsBHIk9S6Xm5GUIVIv6yJ7yGNqlYsfjuc18r5zwpn9VJC0h7ueuh76IPdOh5
cNNqgbR245n5GVZbPNPcOveDuDYtxhu+IEnSzSvfe1mK1fwCsD60iVPrmWPJU8B8pPCW18GFzTFj
azQfVWBKHg91vmA8gXTgU0o+kEeC2XqNZeXYICvztnIx4I1UnKogRBfmgvXCSbqohkvVRW9MAnEp
fS0shY9QD5Pv7lThNxbwC/SUezSioQraXdDOBE1VqbsshL63wPUFvUbcj+GApdU3FuBXu3bTWY2N
V2SoPZnrDP2YPcB6qOD7Q+W1osyqqBe/OnDUNC64RI4Vqsn0vcPaEuTQgBDjzM8djPbGbcbLiqyB
hXbHam6Fj6M7zPFGyFxiTVh8jMEqLwCZosCjuV9cNn3SKvK+LPZe8UocVb42vRZ3opN5HYtursc4
8AYNlc28Ll/UmWl1yTsfD2xGi1BBzhRNqDcquilrAxent8Sl/Y2qnr6AE34td1xbi+BNzRmWCcc0
2Lw50+t+hmfjCQWL4zOQUoy4xiqIRJu5DMK4K4fljnfdUMX+Gjh0WwxewxOCbbeMF0eyM/K9ap46
kRCPjg7aN8Rpa3jFcEKQdK2QnrhRBZKfs6YQ9qcNK5jy+rWAzbNDoC2eHs5a+nvKKv6p8lDc5UG5
5mnV29rEgUY5ADKtPAeHUtWGOW4RlFFuflup/xJo9m+hsD/BZ/8RWvtvCJpBBXI14fx74Oz2inf9
7ebj8/urk+WfELQ/fvcPFM0D5gWeF1Q5rDDIQ/k7ikadH4iyQ84QHGwY6n6LJ/4DRfPpD7iYgVew
KxsNGAGIyB8gmu/8uFLUoHKQDe5DXfFXILTfLY//ACmA9gLWRwAEcsNgKQYT/S98omMCRYtxbRIS
djPfOaZwT5Wh32V/i732tRJ4tlWDSSzj7+7Qv+Ks3QfBEnygz9dsZaG/GADceObTBQAiYIEhYGi/
xLUHJiCPp+gND1C6gRtsy3P3zjUDQpDVBQD/a896/9wtYKSZVHWstdrXgNHgHN84KxI5m1/YLIHn
If02a6AGeBjHsDsjttGp9wPkyw91weoe5jkWV3h4kk6AwDX1fad0VgwUQdTttguqM0I60wjXfoww
CboxnNgbCEKjmxJ3fRP7s06g7EZimnxqOv2sWnsz1vUNomrE1pogLiXZVIFM2jI0OLelh3yvoU7X
rgvOOCYpJCxm60gkYOHYx/yzRzTM0yi8aDv4FCZE/9Mb8QHmWrtotRbVeejUN1L6w7gdbIJwPxQR
jP0JxsRTG3ZfqHz4UpzseoYUbfA9L+HsZC0v3UelrLeZ0EAeL9J/8Fwi42kisQECuWlW4JQKakVh
H1Xdf3sFmU+kkY91F77ZNjywdhUbr6Jfcm2TyvWKdDXkTpb5scO4Eq9amFj2TYX8lCa6FaXno9RD
VpsJBPPSf+faSYf+VwdoEq0fwzdCVuCDAycV20HdWPwy/J7FI2RAQez5AxLGp+sWo1XKViq/wEHW
cYAD976gzWOh7xuKv8ibvItH5OE9IEQyTJpoeAQT8jE2yG/zq83aESi0NV5qi7TOTVSVLTglUF8M
yx8GYn07aDqeQ7Bm6WzGeQtznpvlbtDjpYogoZPYFZhMs6KqM68bw4QrouI+bKMEq427XReCdlyY
N2Ok2qiMOoTHsPzJGBJUL16X4t2UuKI9AgVNv4QXhobiFcGvR8IJDCfYPgTecOZSS2MooUfcBa2P
BsgKURR9+xPF3vvFtcOu7vUuL/ltaOx54gSgMZ23RrE8FlO+W6prusoaJlV55aauIM3U1xgDu59d
KHmKeGmABlbyZG51jreFBecNHXlvaGpGykAYiarCfK2nbb7eFV14Vw3Dy9J42ExdTOnDdDS5t8Vl
nmoHvKsfVo8I8TS4Pxr1s1rKAEUGFlALI/4bKUA/hx3K8BR5cCtvHoFqTysFcgCbbU/xDRDSXlh3
bor8rcO2kEf9gctNZV+mmqZRUWRR3u7dakIsNwmLW1bYu6HxzS7nbn6u9A7kO4bbye6NLDMHRopY
t903QRUfcCZigIX22HCjdxE6iYM712XYasryjc0lHlKiAztfMp0ETu1nANCRyElVUvkrsjdCYIYM
K8EFzXMhMnl6Aa+Marbe7D40MsimCMh4UewkTuPM0eEv33o3Ee3EbV3ZD2by8LboWQTj4C2vhR+3
0AQkgQCauYjNWkWHfD6VgiLtpAKmVbWtez9ZFDGtFenjq77uNNRLHkM/AgUIcNJaePvOn/14XqZP
BR37hNrcTa/ZNohUl0jsuHHXuhx/6j8NRd0Bn4YxbpzvWZeHqSguBV7GrkZsJJp2P6KxkFnZNomg
s3PmHk19lxxRU5FcEc0I8ccMIoklFnLENetuSbS+u8q95u9b7M4eH+ENBPJCaTBBAOhd02iWFyCv
J4B0bTxZTLvGhigQUq/eWqDykQgwpuYeanZ8rTVBugnGSfxteYRoaMsDpFwZJC2C4SAn3ozxwNSS
kii0705NDqMXvpu2Pa6OKG91K6ssZO2SgRZ7gwonZeN6Eg2ZE+Ovn5Fw4hqxMiJyY+5bTNpFm7IG
CXS6YzsxDpdyWkpczXjQ99P86GDhWxQa6IJ30bswNvaK3YTBNrQAHIrQS9DNtVNIYy+c4YMrvh3V
/Li6dczN+kI6OE4ctb6Zab6pSpVy02BaEyq1BYluRLhMt40vyQE2jdSWKE1YZ4BzcAGWGZNSfnaz
S+J8gRobgV4fwECKhEf2LgTanoYggfGp/3JnpIjnML+nCNf5hE7PiwPxDOCzuvGcen0vVd1ugip4
kSgUiLs1vwTzI2HCh5AGE16OurtD3mOMtI0aL3wpHoDfBhunRL+ggQttv0YhvkWk0QD9iTIJdWcc
BOrs6wn/2k+Y8aa0Eu1bGK0qDsM3Kft565dTsOE2G0dnjhI6hClxylu4xi4uGY5lF/wSMA8mTjC7
sYz8Q1nheo5UVKY10h8SuFU++9Kwa7gk4C+neBLh6G5VEHyaYdSbiBmItp1V3QkfJ+rkGowGLqKI
9/Wo/NTLe/LUjOWQTRL2ya7vwcuxsMz09UoDKNA/w2U43mDvni7MITM49VbdBnmtsVVX5Bb92Wzf
zYNzJxZe/Mrp2JzGwMiLanJZHAsihi2qD8LXwl0LINuT9U/uMNhNW5jipYd4bB+hhyEBEeD9jIY8
PzU4RjBS1DA6mRVXq4d5Xy8NPjA5vQguug+tiH9QaOvOlBtMhwGbXgZKrb7nMwRuSBwa0ZAqm3Y3
0Kq5r21Oz5yQ8gC0EOlv0iSs0Ww3lWO/iUoH+K9XdMMvbL5g8yZwFT7P64/Ar5BATwd28Nt2OEM1
S4/WMx8kysevOgKYslateoymAeoZiu88X/WhwsqeKlktd0ADimxx2vxzWgEIxQOiJvcwgSJ/blQO
bBRQa944S9EfvVoPGfYe5+zYpjgI3NV4rms9XrCGoQF+CNZENs2GTR+MrwmYCRxOsh2bTHXFuaXF
dF4rzmq43wJVpkxrfbdAIXIAhga+Z6IM7UbFMsdV4C+3UdUrwKngDiJbIvhO+GA6qjLScVflaxfn
JesyOHaAAUHwfi5q9TFG0Zw2Zlx+LgAPY8yO3XYEIDJjDvMW+KsDGdwH2HEONMzVPQBCCqS8Zm+1
opCl4KmI2saS2K0oIBEICwc1vN1tHtbHnA8bL08DnGHR8DG7q7OdxvYT7RIJMQFopeAYGp1EkjZ7
Oc4ohWnW2wYfMbJj36u2ORIDciRolj3VS3WeppalIYKSMZIBHO3Zbx/sCD7N2ea0oemonVNXhPAl
F/QAlFvGiwZyMlRpuI7dXdh107HHqo3IvvvJg1xmZm7GB1y3DU4JW0zLdqmar2B1aTKtYfNk8vl5
yO2UeDXQceSXt9nUFjtPSrHpugh0oXvt0KPdGWrEmw4QMA/8J1WDfsZspR7A62b1HNxFxRFV3ENm
c0QyQaMWDxIWZh9wByJf+k3L14tSY+LoG7erMYcueapK3MglQdvigEylJ0acRHRu4lOzB9uOjTjc
9JAibgHy3qMExY+XQKwbsTiHtsyfYR7q0rBHJmFlgvYQrhMaGqcuulsFMjcDmm/92sk4K569ADmY
4YJnJayQTRVP0rxiqXjFIX2sAuAJoFR2lP9SIK3OIVK49ms34NLHz34QyYN4lTglymVINUhBHYyf
Qrn2MEWPa40k+wUwFUiSLFqHZTcSJ/ZKlhXT6nR4520M/1RcDy9rJAtAlWBthijFXnehqwXDgZWm
7dQ558shHMHmMTRSfEcI/sEMVN2o8Xq4jM9uocjJ4/WNZKXNpiXv40rcsOHJG3gXg8S6ccb6ZHx7
8OwkUfwJmRFt6gcIE4okGg9GYcsIO5lKNzo0rsH56IzGnb+vgJ67rOt7rVEs4zv26IJxwTSGykSO
y2gaI5lpXdSb+qrVWZk8+DNmb5xdqHOLFW7irA8G2BrR44GRc4vS+wZzP9Q9Uga3Q4P/3rfnAYQJ
uBm8zGjcCOaXgBkr76SNqvrftT9/CTz4j7DAnwCEfwsz/DcED6DV+k/QwQtENH+LP2T9z7Kb337n
d8jAYz8QqBNCewMVMuS+18CB34U3nv+DXwMusLAjc+camPt34Y1HfwAsgK8W6kfkhwDI/Dtk4LnQ
5FwrWQO412FXhJT+r8hu+FXU+M+YwdU8BEVwAKMylKVoSvyzXCOoZ68HeTcnblQf5tx/Hr1guvTl
6qfYXMQuUGh2mpfQxUDa2CPo2Att4GOWrRMmK5wiSE2YBRgcJzhNjva3WLywuwPDvXSBv+7WslJg
jFbqb5FZgEQHxxxnZ4JArw0wZDYqh9ByLTM6KPfqZsIZIvMmiQISxsz3jtrA6epR1bGNV4zkdrHh
M5kingE/JBt4lqpfuencM5x08gWaP/fSTR65ozbQF0yZziEMlvbEZvRrAqM0MAFGsy5eEEo1vId9
Wsy3xmaV3g58usExloUBWkCi+RsSjzYupvBeOISkpWu/PIoFPWjhAYEEoo19/U7LVzqVD+CgTgXT
e9q0W2aGvQ/J50fu0htGVqxX8iMP1Lu06qfW8tDRKWvC6IiHyakL10259JdQBBdXyEsryRgzxGss
ufu4GpGSoN8G8BSHF8mrh0L3DzLEkkVleEuvrrbSjZVxs0ELMIvrZeGvFYZxr8wTDcUP1J6nYFhP
86LSRU4YKTvyrkYsDANt78YBamGjoWNi1fu4qns2ti8Bt6eiDo/oHn2rO/uyIBYAhepbAySdzTQT
U7hB4OCdgfoWDcRoMhDAPsLubWgzPOlxkZD8PM9Y7Fosn4vz5jUnob4BVIMUqE616u4RqQWkvRXH
sIs2azuWCRf0iOoEvJKS3xQuSh+8wItxYgQkusU8s1MDP1OF/xHBrBZVkjvBq72tGMikOoU5BoJN
WE7Ok2CZ0vlHW8svdA+kZLyDyukM7UdmLFioOhHujtHLJGHa1htr32a558X6XLiWxaMHktyQh9ah
H31Hd7V39l0D0tnXmEOb7UCwUpFwfEXfwQYE0GYQODzzxw77OIBr7YK3mdbtRKstIVCtlJeSiD04
mK2mVQZL1q03sttx5rdU8o3qnu3wkstp72v9bsM87Vu2g7w160Rwg0y8Q9j67yUasIq83q5OczbE
pTFC8O8xrWlIB4ZEeM2e1O/D7GK5mHesr5MQ3PZqcHW6QQEEY4ug0RtAhuKWr+4BkQTvjH7gCjpa
PWzcGQ0f9K3i926B70ntQKECPZ+XXxgO7px6eZAzikB4sRW1ip3V24cSvYWKxthyjj4nGe/Hk7dE
B0SSgMeBsH/skzW8GTyG/ORpo937aJpfAIxv/OWGezcTO9IgAuQVIk0KQehTUR918MxJdXBEs/Fq
jLMGjnHpbWkJq8kg3qMGyBmT+Z1plofwevMVPHp0552a7n31jY6f1Ks2ukUtAwPKNM4J61S88D2G
jw13hpPXVZsAaRJdAD1fDY2YTBYsgV15TcKTsUbXJCKcwSi0Z0b0K5oHdobmT6EkGcjAE0HxSeKS
6G7u2ZEEd7MAxSjptovEni4Cdv+thAPHyHk3sCFjgJl8dhnGYUjhdt8uq/Ocq/kWYuAXqDI/XQ48
CQEvmZW6gx0X2MwNC67IjxTbcYDUPOx3vjjg5Pdn8jyMPmhCJIuLauUo4IuenMi5eBFkJWRqYjIg
elyXI3hetKSt7k/DzXYNbCoiFCfpLdbOBPmzWVjPz1eLCZ4K+a8it+AjLZI3uvoYVfV+usYNQTN0
7KX86iHOxAM9bxMQ+DsEVx60nTdBsTwg9XNJG46N2IGOKKmhlH/hsh/w5O/fo7zQJxDh/Y0eG7Bt
oXOEiu7sEXtCaUQU+wupjph/+HnKcbcihqbA/lp9FdN8zt3mBMs/oI1hqo5g1u8YGlDjznVxcYS7
Fr8aY3ce49Glb7W0DyNrPqZuxpjTFEeovwlWYOnsWO3OpxGLYRIYv731cfLcs3agl8V47i11XvMq
Y0PepLBVpteMb1E+Ib2gTPtBNLh2FVDtMtwM0Q0U4B9NoyNk4LXYTVykuolhl4fmDkW5kESZ7okg
KbZueqgp2vEot6Tm7Ayefj+uNUA3gUVr0DlLab4cITiJdtHqbKIOUk8lyhc88xHyYh5ontopKLfo
LTtC3fWqivmpg7giLnT4hG6RHKIMm9RhbdLpiijLS9myJqYl+GnIIudkaNcDhD1fyzx/2skDGDsf
sUMq7Hr1DuKYs08GLMGu89oHff7Ra8hkCxDXY4m7Yz0gcw23eTwIhIXBM2OhYwHM1kQgrkeJG2SZ
9IuePJU4SIaJFzfIHKd6cYJ13BOvEnvurjcA2+DAfF0MfopiBK22bctj3sJvLSvydY2Pa+foty0u
kkCUgKOZjRkhNXFZcytBU7uREljFWALP1SsENr+IURoyIsRujVWNlBZP5MBUAYVMKyAAxzvVTf7o
2vwdAN1d1Be3s4xeF3/5WCJ6AWa48fzxq1j3it6LDpGuRUROIw6lx0X5cguvHAFtMTuHpcBeQDun
3C5dcIWdgvZEKuJCjwgNO2IgPDy+mwcPNUU48lWZQFNwq2ertj7AsU1+/cQaJBuB+27yTde4081Y
cNzTZnyWCiVKs9/kMN4XXoyIL3FCOcBNGeD8nrnoXxnqj1Liq/nbJ2O4gQQoTyErDtKmR95FHZUj
VpPiC/2MQG1qewpClido2Kzjym3nvcxZfSpQBnWLpApnW/poJ+caIVHOMPLYYMAXk97RFiDF5OJT
5iGmJQt2IAAUAE/asF0CuW2Qugjo4rVf31TpnwTrSdIi09ILF+DzwjlgvGB4TvFHJLuch0bvVzxG
PAfBRAA3uxXRVODLbkX9M+qiAGJJMWWUmVu+qAcFNShQ4K6BeITc1TJHl3HfPjq1PBi3SnkBtmRG
oDCUc/JBrcXJApHEg20EuFrp/hCwiR/lWGkYPogX3vZ8WG9GvjYXrq9PT1UHXlKNERhl18g7MM/4
1LxD77A7LgzfAyJ5HaHq23gQjTkVuYeULHqCJcVY6F36ysGZtkxopRV5tjb4xhc1tlsFH9W2UN6L
7MMwmwfy638hAhoEzQzJRemFD2Qe98Zp4cslI4sVmfaKoCJP+FjAenNDNf1ZDm1KZ/o1YdD0+zyh
pdz+f652NFeDA9LL/9O69fAB/8DfTtPnn1na337r94WLBCBVwbVekwpxWzlwovyfjYsE7g/cj6B0
wd3iO0Ou699XLtf/cS0rd5Ali/BLOLz+wdK63g8E/ED7jaAWKNthvv0rK9dvcUz/2LjwwqiHf8O/
ErWgff8vp7c2bMz7fED8ufE2gQGElg0rAU96lZCrlX22AVMPSxGNpwb4JYN6F5MEiINjyUL53ZTQ
K8dALcwddgruQxvj2w/gsqh5gU7pZAOnalLbAfaJaQ6Mj6765LWRf6kJjT5kDnW8MLm9JyUK6QWQ
GoVAQSBVio8Ichy8oMPE0xpn05LZyGxkan62HK13EPvUidPkLUrBRfpfdkHP35Ds6G/Q9f3wN8hT
vj5GmGT+B3h3QD7+p0v7VP781n++rH/7jT8u6/AHug5hNMGWfpUX/Fbc+juQQGDhQX8JzDj4eerC
V4Vr9w/xAf8Bv8/VLAFdArJIcc39HUmAuQcFwsjjAAYBZBDhXX/psv4tA+KfrusQsS8w3V99RAib
hCv2X9QH4F386X+zdybLcRtbtP2XO4cCiR5ToBr2vURSE4REUei7RJNIfP1bsOywSPta4Td68eJO
HGFJZFWhgMw85+y9NrPdWA623wL090I4LFXgGXHS50zsR8uciBhWzexTR+GjjNDBlTecEzsXESWF
KepvJQ+1l6C4TxhhzRxDUkAmak0Gc1cCXVhIay/NiybNQPSRdDAxg66RL+mGrecQTlgHY8PO5XFO
OOEfhi73kq0F24YEac3ocZI0MF6XJGHX7qa0Pm8zCftkqqBNmYrmYWSjBCv5A8EY0B/mTsa1ZVCu
4396rOzReKzHPhNUamnxECRV/eo1rX+KENefqHmZ7quuOFnsCptP2DhB7I3jmu90lxT30uyaB5V3
g7HxgtXzWFbW2Vx2OcebAtR91Cb+/DnNwRPEzEBLhsA5i9U+0Y1E6Ujy6vdksOePi4876LztFe1q
hd4yYuSbe3HeWoNkYKk5fI7mENyDdcFNkDVLYu2M2pZ3ujTtL1gjutMh9ArzzNW6/VIulrHGdVkZ
F43S3RRlrJ6PbIhsWvlQBW2s8Yawz0P3QOvIHPkcaXjQ78bJmp4Li/CuspeNh/IhC9bdOPvdzcoB
t2Ecuirkgf5UHIvOV0TdE4BoF666SxBNn6erPz73wu4Y+c4Bo80BFbAVJcEYoLLNV45kdufSRSlT
ccXYikGgq0PUAo6u5LVnIyXkGM9gzi5F+eRbDcYcF0F5e0ZTCASzg9Uq6kcbVf6EwJyaOKsEBz6n
G5bdrIbluuJXeBEyMOfVW1gatc1IlPibsYkxVSoCnZoKfXwX1jkUWjk8LEwGv82mXm6TKXAIS8Nk
VZ/naTd2R4vcir0XpH1sd5LGjFPnlX2XuHnz2gwaLYgxquR0Zo85dsnMRJRhV3ENQ5ojk9QWgMeB
ybd1UpWVfZI0VZFx/yXepb12U3OqO0NajFdSOiNaufqR7jNO1oAJXhObom4eNW0URsu9YY0HK7PS
j/iXpTykwvIf6pFMm0PnLhKR4GIws13baY3NtISugEWtu8JRBna0rVu+b+hC7bVbJwgX0qavt6p2
DT7jcjDDmPu8ZPKABXS+pJNtV3GT+9KKJgjRQzSjwA12yNWq7OCjCz1rlJrmQ1Dwi/d+H65VzCm7
WDgxC6xCuTVncC8L5LOROfk5xqpy2MTGSNweFtusvwuzsOwD8ir0smY6GU/jGNbQ2JYWd2A/jLQl
R8Qp7UEbKnxqrbJ2okw3zCRMoQT3YT/ctVKLS4nu9ZkZ44ycMgxpMKLGNKZDknTLd5n2JtyVtVrp
vlm1cTMQpTOhuNjCDp3UHWIq436bzbbC242rWNNYcLL8wsneiRsgXopfh2UNYVXlXTKhXjJwQHR1
T2hoMpfRGW2FqHemE8ZpCO6l47XdwVBr+xBqmAl77QzdgIdLFN896sbrAlanQ4BPkug4DMl9vwut
NPsSJBarT+SuLr4KJIoryn7Y0Aha5jIf7uhxTvlhxGA03YyZ5VxhhvT828Arc0ZhkuZA7LOuBPvZ
GRKKAQfPeemjcuXcXjG9RLkvn+o6lWfeAKkBi0+DgXLqzaucA7fcB0aGdWUNg/xrMnXj87yEA8/r
xNfPtwa6t/SWLcXBU+ZLQCvNpyWoQ+Z6llXKXZGZ66eqms2nuqhYXOdkCtv7XpR9PvKggZu/Vmq0
9XVNBaAPleqrfJdCPJho8fmCfhvWniBexiq8lonh0/6DlNcN+yZF53/LKCtlJoNBNNutoGWquBrm
Ql+sbqJLFNWyu+yGxgvilIfs89ByrWgQFm575htm96nTWdPHKQLs+UBNhMyzbPtgypjkjRDr8PGJ
OraQrxjIUHw8CWJYfPPUT9VE/SGrYTf4eixPu7Bsn2WYmbdJpXPzvMnx5e2ygVCRKEgC60EXs1ef
FKxbl1oP6XrTrIGiw4iu9ZguaRNEBYRlyjgE3+lBtuVy5y0LtrcGoeuyLecKR6BA9L1c+yMK/VPT
X3LUatPQdNew/aQ6ZFXjmLspKIcbgy+yir2ZJU13RZGA1x+m6WiIdv7h5v9XE6D/Otd5M/35xznR
/4MTIBcz6H/XjsasXdjHfx7/bD/w49TmOB+2CBtz4yqjSCBu7I9axLE/bDFn0Gg3tAXnsj9Lke08
Z4OAgu+GlJShzIZK+V0xSpP3g2Nt9tff3NL/VjP6W3z8n4c2kHXexuiD78nJ0cUEvvlef4oJkf1g
ERvGptLRLmDVNFx9MopgRQyVm3f2mLqHRE0Msx3Rzy/gsVH6lV19b8EDGZmbmOtp2zTPVYUUMXJS
CSEDwyOOEJO08zjDn8MYYK7bm2RADRcjQvcvG5EkMLBxMy6RO6TTg3Ld5FMlFH6z2R6rz51s6ouW
Gh+mo8NcdKoJ8UxZuy45fIYrquiku6xKc33Sme/cT+AbfDp0LQr17GMP2eLRUHYrqVU6d0IAKLyj
mRQLSj4V7EsIzI9oFZoXPLQcTn/67v/G/Wy9NwpzOUFcBXx/AUM6+70GNwvxtlT1JqtxK/HANivP
INWhxexLFdy2ehDfxlJVe2911iFWIx1i9O9DfxeKunzUZai+Q1mHsJ6MnYjqpOYY5Kz5vbTqRe3a
xpnPiqxy7ZNSsQ3985t/S4zYbgYXfAMYAKBLIImsd7PAyljTarOoRHazdHsVusmxIbWOkNs82PdF
bv4o+njY/970L97SiP76gtsb+unusxMzw0uLWLD2UGsW5nVdJ6ysbWRPzq12yoP0OeQ4S3BGX/Bg
4Neo1uqq4tgsE/1oJfN+CGS8lOrHWvZf3xj10k9D0R/vC77WlnxF2U8c1Nv3ZclhUdzwaJEpFaI1
qdszo1ySX+Cf/vZVOH6By9ioGf67gqkzhn7wfYqf3HDHCyTFct/bvwzetf/mInvMdkOgD75juva7
Rxzr5gqehu4cnoNNftk6iLG6DSVvVSr5lE0Zg6Xc6jWdXWl+kq63iZHpInyREOq/Z6ab7HNewaYh
yNgjKlCr7MK6BlpqVYPN3ZmI/TotXrafMsCfppOxuZhhtVcJM58wnW6EDTV4X1Rpd08PtQH8m3ln
GlPPENMGZY5pUYT1DbzWaEXeNMSNqE4XNjxsa8AeTu2GHJz/C8XC/5/7ldioMv99wzp/bfRbi8P2
73/fr8QHqL0QrXzLhWLnbxiO39UKNn/DoxDC59gw4xsd6fceg/sBUwP4fiDg9Bnot7GV/bFdOR+4
57ztz03abRja/lWT4V1UKx4J2mc8lyyxFAgBbY23D2bC8ELXjfjqLg0D9qeFu4OeFcKAUT1xTu7c
O0R2yjg15ql4DbWGBdKEzWJcJJAy1W5yQHaHR9N3J53GJZPtX1GWtiXyz/30xxsMECzB0mdnN7cG
488rmpX6hE6X07cl80S7t43EqWO3rhr0FcvU+cefvri/2W3eryBkLcMbJK2OXiaAlvchavO6SOlM
TJzyVKREE63Vp24pu9t//yq2GeBR3LC+wKPffqYs06WdWWSNwNjjqtXFcFo1/vyL4CEaUT9dud9y
o9G60MeyfM4hgc9J6ecrF2DohuWJpLmD8neYO2VekdMII8hzUTeg5d2bWffqDKn+xcd7+5X9/sK0
wsi7tWj/vk8E6ftwHtRWC2mVVkcttDqVA6o9gevtX26w2/fFPUycCv02OOPvruTKtur25GhFLkC1
eBopOLO1/6KM9btp1+LHCvdfd7G/fLBAOKwF8KjRHhFjtl3xn3ZXuhbAPU2R4UpMH0enR5bnDK/a
E+svPtb2tv+86bmCtKt4CQfcrg8d8D0FuTBhUjp4CimZhbEDLFMjYVbOvvcarPumas5D9uvrf3lX
Ese2dS4Dshwc1oN3e3TizIi5qzyPSiV9eCWqm76LCbHHL67iX56x7XU4DJAaBQuJZunbqzgTGESz
jNdZ2deY2tltlALq+frPn+Yd0fm3a/gbt3A7kCNWeU/1dwuMWqMVIJUqRnpwHVsfMiRSRtPyoZPO
ZZW2u6pwjrQHSBuXuLLESekB4TfbSx1OdLcIErG99eaf39fffXrYYZYL3JyxxXto3Jy7Tcv8NMOV
ReC0cAsdlTND6X9+lb+5U+lfQ5riThI2t+rba2yuRR3MDte4VlIF9G7ahbnGMHRtXNk0Qn/xlb4/
5/Iq8ExxyOG4Yzt5f7xzwqQ0giLBiF+kxkE5uOEwApGbcZa6bfqLNfrvXwwM9RamDbDo3VPotj7F
F+6qSDl1c1IT530rOIPhFTZsa59Yff+rW+mvjyOh1lu3n40S8eD70IbEXQqpBI/jHKr+CkgMTuMA
OpFScWlT461HY3zKQ+xSGOvWhARsu6Q1NPd9XI3GQBnHu9VN8QlP0q9SM/56P0HZABWxoaFAgb6n
QxFe6/u8Z7pEKUw/3pIZW3atT//t/cSroJLcSm+Xk++7+0kQwUYHzc9oEZqePl+6LKXlW1SJOqZJ
XoS/uJ/Etqu/XQB5PSp2vl5WAy782/vXVgBHGpe+e2fKoT6bZ8+rQPpl5XdHtg7yYjtNnwoXc1ds
yCGlmLID4xEkgBPsZKJ+FUfwdxcZbPV24DLtzab39u2MEy2xWvLx6xKXwYkiHAEhpiZf8Rcf/Fcv
9G4/a4spc1XGCzV9UZ20HBP2AojsL1aHv5wMAszrNDyZmNIsgQL39uPQXrUcb+bqNs2ciZ1sbHMh
HNf2PqmlmGCfWLnSpw5KgQWrDciRX3zKv65OvD6sVXC55BaJ999uS0KbzkfWwBKmBcz1LCRDwceH
2s3GyT/fuPZv0btvbqVtF+A7Iwec1+R/3n5YE01+U9h0TaA/DP0J4UzJhNY0HGoWxyalrQdy48Fy
lpphVjv4M24yTYdy3SjD30Qigo95nTQoW2wmbaNgK2lXuGEt4qv2K+f7vnmRyDT8q1CCH0Bek2U4
czlvpR0BK2ufPI+dnsSZUQ2t4IZGZBMPylrKWwNpfh3jiNXmHUwzNp6G/jp6lnRck+bIGAFGbpQG
qjR2QrukjCStuWLDW1Inxh5j4JdfZzkeQmvqx/28ePgQlVzsYx2EaCa7qchh+W0hTc2Azv3cbsM1
3QWiJrZ2UBh5j8yubCaJddN6uDS1jaA+bxO5G3EX1kcZBrI/4zl3P3Mgsrd07kpax9rzaefbPUZC
HTn2rCq8BZWfoYWaa0oKmqpUoCq5lEPnp9Utdlstw3OzTaFLPdOOFWhcVZWV6JgY3MwhBA48yEYW
M2AJdLALjFROp36bjF+c3h5vurrKb/2gg5s6DHVLvJY0mZ2gsOk0Tk2x3mMD6tOjWWC2iKeuKT/P
Y11/k9LoZsKfS4HrVftFHcMUC29K5KHPOfQHdv+pTYD08LTlZxajlOBUVDKAsLnI3NsRzJgBslHh
nJ15iZ0/z4gl5PnacIjKCE/VNoobzoHyyVRgdzAzVMbzxjFgkBBw2TykSXgXuMCZ058lihBEBzat
4dykYd74Zz3UCyyNDccsxOELXN6CESjG6qrFGdGMzOYAiKdfcMMNOkoc7MdRWzIX3IdpBQMvmzv9
yXHrgMFL79Sk4S2Jc5L2Oeby1G5rm3K/VejAZVkLM+rsTsBgDDzYSgXOjrtMNptpVeiACUkf3kJU
WtwDA+EVJoRy0gWriLK6CnmEQsF+SXS14YbRuhrQ8ThOBenAC1dNxR3nK/mYTiKs42Ycu1tkSjP5
snhWLobBwSPHeUj4D2QdLuadqgtJBqQ9ZeGxc8QKMSKEtNJ8oi8/7TqRjuZ9GSweIxKrwaxJJer5
6ZnjtPhYzpvZG4z8tGCryk+paBrvpDYkAwqVTSjGsWCZN8wgiq9KFGN22dLNlzugL3nFEaEKrjIx
VOhCKRLQgbaEJ8Us/T3otHRt8E9DDTJgIw3Zq6vRZkRlNizhHotsGETL4jI4L6yC6SoSACDfuCWJ
fGF98JJdOXeNG4fwNqdD1gP8i7ymWbBFpcH2KxEbYNluCy7d1Isx4YFbUPB3ql7KEy8YLWdnDejF
C2OhY9eT90bbl4gMuevWcMDR07fhvvN72pQAv0uk6r7ghhiQ+l54dbMm23TfITgDt1G5G3CELRSX
ucBenzXair0lD4yozsf1iwhBwVVaOGq/ZHN1mqcwdslc6YpyJ0yje86UUuFzufaIqolfqTa8W1Li
0w0ET8EqPevoYWPEV4UF1T4LIPHBgfGxsh+kN1BAy6q2P8/JWAlcVyt7jY3V0tgltMFeUBxX87HW
mXliUXU0+66QoBR6v/TciKtEwtEgix5FoNn7XsxQUNBs44HWMUUJPLOgGGoGr17eXw2idZ4qGPrf
29FL4NINEyawtO99O8qIyn4ix2PDc9ZWl8WAnVgl7MzGFjWh8WQoBUuzjI2xrcdjm5XuXToxoo4r
zy6RvULldtBpFq0dzyC7qnOybnt9P3qitEQcMDt0jpaVNV3Hr8ikOAylNOV+misk+Uot+TV4HJHG
Kc/ZWn5SgLGC8oRDP4fYfZ9PsuNblL49jeOrX4DTf66zzmUiKWYpMs29KHnCJs7y080CrfvUGNb2
s0oLMcRL4ja45VwsbGdZ6zoNK84mkmhyBJgdGOfQN5ZY2rXy3B2FiEqdY2hps/w9cet/c6r/bAeT
/972Q7OSfnmnL9p+4kfjzwo+eDiBtmOOMCEBb62kH40/C3zJVvtytEW1hmKIv/mDbOJ8IKvEEkiS
SNyA+sqv+73x54gPHPNp/AmTPh2hzv+q70dIKseeP49FoE1syjTenIlSnlOg/66vBiuVMVQyq1il
UDdmSI8712BFiwPZmke/zxbIW2XiB7uaaO5XdEdtQrUzYQzIzaHA2NJ7Yo+Iv7ySTo6JVTucSAhn
rEUSgxxen4Rj5ChMGPXlwJxma4gD/hh+1YK+IAYZLsPTrsKmutooCHZhnjoccIKOnK8sE8HtZLi+
EQl4ZinAzlZPEebTVMd2mAIBEXw50K2WT0Wmk4sxWXnZOV1KCANdtw2SXQ6ZPN6vlkDyPMHowwdR
9tlBquZxrusDPctrKqXrzMWBwtq5qOCSvMOLEjNDWA87QLiHBGiq2xuA1BcKy3rPyQslSbklO5zw
7zbjtz3vq8U1T/sgXcHEuJxWFuqnr671ScKWmyMzsy6LgA0IDmaXsKP5HurZ7ks/+leJoXYYkc67
HiNCudxqtmZq6HG/Cn5ywkdppN1+aNjGlyBGXYucsIW4x3/Qvft4jRAtKE44mh9xVsCDHPqQ2fuT
/UTj9KAbiKFotJdDjXjRno3dGKw4yKAKAqv7bPVL+EzHZwZbUjg94CT2t13bOoAdMJ09GrZKn0TP
BhpldmW8Kks7jJNy7VzOsh5AJAB3IFTHEqiZbEnzjSKZkXrX1WBvw9ksP+Z4oK8Yk+DIYI9xLjbl
xnFECnwOjRXlfVlssMNZzhGA3/xu9MbsY051ybFOK+Uh0urR7XgFuU9SKDQ9Tc3ZcpcPdn5Hhu92
QBpEfk4hirjLw71ask/cmt6kD6a2zYPS1N+mXO7VzN6186G0f4cSUOKHm5OTUjRphZwt8fdQhZrv
OlP1OXf+cjKm4DFLNwl3gdvMp4igBlxTFQ4BhHEvemwcERmbM2YGSHidFmrdp0n3kjqT2jPjAtKI
BAk4AADugeAa6KIoQAPcve3SgghsN5Q+CviGbU0BG0japP02cn5/ytTYPVr4CpoTJZN0xdZqh7d2
VSiUOdh5Dd65kN9kaMtPyxpWj2Y3kq0Ay9tli+gdBj524H9uwdo+Sl27X3XDS0cw33WOgWBoAPRt
zMG+hHsW1WbvXhO0pd0YUET4wm6huccyK/wIH3UWcV37+IUSSApfOR5NkDlhpUIrS6TV7rOeY+yh
8ooMbDaJZBdOCQd8vyxm+Tqw4wyx1aGVpRlMdmA1THz02dzMVFWHUOmirZz61ReWevFtaWZXogYB
+7UsOK0Tyz00x95UBa4Q3+imYwbMrD/4sk2CE79PAWA2uhwdCCdOIs+XQdtP3Dx8RlYnK6LqcvtI
Lw4yodwryb/2t6H5RVVTEp2WZgMMFuZNGVyKpnbjxl1LcVtNkpSjBOUPsi8eAJRP/qCWCBmKNk5s
I03FxVoExHYriqMhEonMCBAfSd29Woex9Xa1JDwUCk6RJbskzZOR3q3VMW9OVyifk5hFCEBAIZrJ
BhuVTzNtK02dhbYHVE2l2RVjB5+AwWnpqZCGwT4pbG67M0d05vPstGa1JzIxN/edE04bnjSY5DEv
feikjo3BAv0iUciQ+ibbO9RDKrp95phdt1eOmyyPWTao65z2mQA8WOtlxwrrtfvQkaZ9EqzwAnbA
PZf+fGmC8EWsI1E6w9RtGF4wORZaIeCVO0XBtcQFw5o2dri9+os+HILxlOp3FDEk8SI7tAA4nrAw
hOtJNoMGoI4IkuHQ99UsTi2zWWGCJhlgKyNsmEjTeDPqM1uvdnhmmElDvOJ2ENsn7tQc02kAoLUw
Gr0i0nkwEd7IMd1XPfzLE4+OFxxPAlcwEfZjsexB6XTW3uJYLo4IZwcBIMesrD0ATBDBLjP77mIZ
x/x17T2qEKMcOn3te23tXfgQ0LP9GnTFqTlzG8dirn1ABmkXOHt7Dj33QJZ66GCnKNV4qvCRfwFf
Pl8kPT2hCNvKdFanHB4jtoCCUi/tQOvqeUC8ueKlO++61oEixdYJCwy26RIDy+9dbDHmBMCHwhSw
jodTNRoB7X6WTeGk+yKdzWpnmtTQu00WguRz9s6npTM4ZBqld6EGtyp2ZpLR2WBTd7gBxFSWO3h+
HF9TS64VAgADbIHL2gpvgn2HP9kwp4RQ+eNy2HCCPvWTDLod3J+5jYbQHj7rySdwNuwSpQ4iLyi/
6fICTIZmKZx9AtxQRNC/s3BHodxu4YMetnm/7X25T6u1/QZhaP462Yubx/00bQLUAcRmHk7d69Cn
8NtnNDsa5j5NmZ0DY2YQ1n2PHnuPn9hLd+S1UQm69qRhgIMRmaqNaiShtF+sqVKPjkMqMpkvcCQE
KUgkISnrq9u1UIzTROWK4krkSILT4byahwGVSIMSFJlpnefHwHGNW23Va36Y0zZ9dv1PKdmKcVY7
07d6wSh9RRN9+cj2BBLfSis6wIGXhi9O4udO5K2jvtbaGGtsXsr6VLAuo40u4PhERjXhseICe4QY
O/YLgK0Whq/auDONqbqXAByl3Ce9xO1aJy6GSUXGlhHRyzVPs34Bflbj5X3SFGN+nGtKB0pk4b20
XWB/dwHLf8MBRc8M5rz92VK2W+xHpg3TrtUeUCUiEjA65Ajca6gggfieqk4BvOpmS0OicUvUnmvr
LRGsGpyAgQsCIVrhod21g7OIKFzL4WUZNuGnj1wpj8cezRvVq8mXBDSU3cgMOajYlsbXBnA/Gv2q
urNl39cxuOsEikkfEqqQ+Sscs8EPGdL1GiNYbNWqxR7YLDRM5Cqcs7mzdYAnFaNu3AelOujOD3I0
diRP79Ad9bdZktNESRlGfeaZDb+tw6qCnbsibKdGCqSKizSbOYR4wNgPnZUtd5XpNLdjbosviOxb
HsgV+AWgfkkHbzGDRO9XtsuztpKcPZYmEwa6tG6h4dkWknu4pmUVDSCVnD0Tod6JwmG1vgZ5APae
/45xmvgGWLZ6g3pTqufOjybt/8qq/7AW/1NddZVPrz+L/3775797NpjKf8CzETgATrci6M+qytj+
CjWET6ljYgLaCqQ/yiqDaBW44FRaIcN9WsBbk/gPQYUIPwhaNUzjaO07jo/A7F/wH6y3kwsmbkz1
EB+iQWLwQpHFu/h5RoxgmY5naHQfeXBBVc+ZKbP9QgJctQY957TV76/GnAS8qLbIQIgmtPUR0Z7s
VaEHGULnS9HHeb2mF0qG7OXWXKtvGkGeB2uy+5iZPRB81ukB+a2ZfV3Xuvwho/rfnfcfyKD/dOd9
XL++crobv7xJCPrth37cfz4aU8GV9pGXvS3qXfcDriCKeWQIW0ntcYf9UdQDLNk0QNx3RNoiH//z
5rP9D4xON3ELIwqsckyD/8W993ZMuUk8aDcwnEPgbvMO3w/wRxhFAXVadlInOSG2xtgfF6NnQufr
ct8MlvWgUnv6xTx7u5//7CNsL4rcFaECL4g64q9iuHEO/cLx8xNvqjHK93NIaPdKMoPGcA7CGcqu
qC5L20o9dkX8tTwS1SJ2P31PNz9e7+e0o7fdjB/vwoIWC83a4fvy32kK6HTC36/MAkpxfZqz3CeW
iWF3tcD/efXn2lof0Aa//POLssLw1b379DA3YcpgZ6RfQ6Pn7dOeS21oA/PAEcGh+ji5wwWmAFvf
za7Tr3wP9nLrjVNSnSeedL/lbTds2RIQC32x9THpIegXOaKN/DzLznpMAT+ok7xYbe8jpPTC3ZOD
PhH07LmNPMncwqru3dKbrAuxzBXYPtBLWICbqzmUE7Z3WiP0DybvhonqVT9sJKxEmAuUPctt1XmS
b7kMesKLS1EQu52GuiQquuN8d31x2tQh/pOCTohinLzSSm7awimj1hzTLebMKj96Yda8ll1ZU2NB
+k8H73T1AvcUqWH6it8T5xVThxMD6Biq4jQ8Wmt504XTTaiyx1JTsPmMxG81EaG/pfTdk7XTn2ph
dTDXSiiAXmN+rwyqKz039+zs3j1GYOOEI/0YM0GYdgRXJFFBqhW8kaakU6WrAzE31xtXx91lxvQs
evkVpwdcEZwgqqZVzZDL3Bl+KiPWXEino/G9UuVYMVszSHmghvdB8wbNmWtX3teRQh2YXriDL02Y
wSqaVwjlLhaMjtPxuMzm3Zw6j7VfyH1o2OeLy6DtoPDnARXvlzKMGqJyOKvaTX05TU17zVGtj3U9
90fRG5rCoxuHUxV6nM4BNogSZmGXVjfTYtBUManMr4tpdr+3lcupkUCIsjjnH6trZY+uoJtPRRpx
znOgOeqAPncwFf5Z6E/Kp51VyzBmtLdAHmuZNz1LyI4l492p7u8s0vjkPfnr5oIvak6/gqof5ku6
5cyXXLDzZ17pALlwQkad+5EHDYNIo2vY4Aut9xO3sfxLY9kgrm4+LdN5OoXjQxK2+AbLooZBYOCl
iak/s1PRonbfZ2jvidQBjkqqdADz7+hneetGXd/4d1aZefaJ30LnOl3mTTsCv0u8hAvccPJlsMym
tUHUVdDKQMSdmt2tJJsqOCFt0YvmMkGKfu2oQFNs2U5OeASZMStJpU6p56/cx8qHsShT8GPYPRhW
WSUO+0K5CMZ11nZ3tA/gLFpe0XzeFL9FDFm8MvaJ0RUCoEam7yYvGY3Tqm1E9zCP0M3Pu4UjdkyK
AlEFZLuBNO/pzQckYACeinG4aycugsxrwKcUbboXkze0Z3h2sgcVGk2IwwrvGa0VFpVd5Xj09Z0i
F7jFbKaY93lKEsjB7qR9aAsPFGo2VkgeqroKprMxTWscKpjw+FxValz7bcpxv5+HGiBkbQfJHtK6
xTDYCrbIF1QA+hlVgTdcqLkNPy4ebbd7GkchdunCCh76JlGf6F3YQNZgU14VzbRA9PD6kmuc5S5k
j0bm5TMP9Fjs09Jy08fZ7mdQx9pgqj5IpjknNXmll5j7QCGQlQIwdIaL7d2T5Np7L6VlapCy9Bv8
M3ZHW0L1s6b6HIH1cDpbPtKk1G9UvZv0alU7rw7F/ECDSb/AquuycySZBngP5oxrBMPbSigkRgnw
LQvXQ1EpdW4PTXYHWFa5B8MLOrVzjFBnBxffwwuxT0JTdCXMarMxn/BySj191IUrg31dWNP90JQB
RjXGZiZsQ9TdVEJ10Zzz0NrJhWKYWu5dVNN3DmFJVOm9C7hopA/QXllLjZGOfUOd9SJbix3QP/ka
mjVDu15m4jrpXXc+GvB7ETqwAL2YM/rSIwj87kFLR9Tf4Kt4V24599gWqpGGxOjZyt9jB56/WAiP
gjPJJHjDTKS0G1Pb7M5Lvy40fgVmfjtBJIgHosiv6aJV4W0r/AF8jRlmCy47rGiZ5y8bfKUbIw3H
bm+UOQOmGVIa1JjAeHDFat0YjQlxMnOy7BwwOL6S1i5o0diuhv/f54zC20UNJzxC0IbqFPzZ2TyU
rjwyt1um20qyJlyKDgvFpcSLQiJNl2ZQIvq8U/TShvyaxGkKb6P3sZE0ZI+V8eARTUVzrXCcqxLp
BF9B0eibErDt9TaQ6yMYqBCZCK4P2RhMD7KKtXDj7GgOcqmN1rLbI4RFxpyju/Rqz86bXGeFKS/k
3EJ6oh2YrPvWcfKj5I18Zt1Mr62qohlt5FUF9tvMnEiOw5PTrqf9Qp5WROIpfelSjs1TF5QLralw
7M89rM4edKy8fShSu6MDjyP20E6D9dz4Yf+lJ+m22jHs7FHu+wOoIEbhwd04gcKJFpb2yjYvsJrL
qxpVx/wYFtZCpp3sjOwwBu30sWxS46ZbcGVESAI8SGsJo0GR0d8/onPLml3vDaZzxH5WWDuLyKkq
tvUE2SN39XTFfrodfGYQ9ucl7qmETpumFalSswkBSC5y2M0daThRoqtvLrhEfwcIqm6OLiuMEWOs
TnOSiAXqBjOgxX2GsFbzl/CfVMBsiPAbI7jqhV7uwn7K5XkQEABxUPNoj+Qxkopx1jpje2w1utW4
gLMgL9uqXXGvNzJIzpHTVsPpsFgwfPjC229Yw+eLoDD0cjJJBBY0cIAUs2OrkNi6yf/SlWPW7fSw
Dohf6DiaVzN10ytRY2Z9PuX/h73zaI5cO5Pof9F6oIA324IpQ7Lom01uEG3hzYW5ML9+DlpvYrqr
pWa8vRTS5umRYKFg7s0v82QzuwGEO6uP7G5URVTkXsJQ39Omb/kik/yabuUyOUjpKmOgjyxgd9D7
LRxlIsHPYHYlzmt7+lZLgUmjH+WXgYFQ2gKNbka3C3Wjdd+IY/r6ouH1NcBpK8NJbcHzZfqIfuHh
uylsuEOuNpwmKEsHbeg1RA5RzDvbKVEPe8PmlagqNcOcMm3z67Xs3U9grOPd5Bnjdz314lMxpfWx
nRrzIN11ONVDm4N2m2C4K4N2pkpu+GYzVg8WKeJn8DnFa6Jh3trx/jMYHMXodo4qC2BRJUmotBIn
xbDnU+sJ3tR0/0Y6bPg3UjHqc261DxO9L7A6ixnaZ8waYdLkA+6CMwvSjY9aXseG8dbg0wlLOAAM
oNruSENIH4yjpx/yJWn83OwHvDdDsi/15SR6qR5GqHXBgiJMu8ewHFKkzStn0PJQsZXKdyj/DPEe
kDRyq1uWQU0w9Dk9nqr70A0FK4B+0vATQK7TvRuBCYU5YHGytHpfpEkbLeDgA7esD2PlHKQJK22c
C7IH00fXMOMzQesBwnjc+ubA492s+jw0mC7eMMwYI006oNxm8Z10bLG3nO6tT7xgSPL4oDreB1VU
3o7geDhrsrmFxluF4JFP/DvxaSHk+iXRi48NgWafIlYdakh65Vr6oUv7qPeqexbIsMoV0qmdZNWk
gOOuekqebJPXVKrlpxUv8VZKrfuUMWMOW6pw4I8A8p7Zp5g0G3v9/K7V8PylQ6MAPKrwI9ta/pCu
BvqA0C1kRwUzlQJj7ICpo/O5lWZcO6YZ1XgOgF+1dyzcZyBTEsqQpg8jaz/F+jRo6XSli9p+MnRK
KfK1Bu1UiDdrldadkZbD9eiqcdg2TnlSTOVON8Y5oHHxCaw8Twppd9iXHF9dnI+wgm/wZlWYF7Th
U6uZ9dGq7H1alQh9VmOdDHj2QTa562dZrHuRoi966as+2hpMAcDC2MaUAax1GQMRIvy8ywiK3Yzt
2u7brjB8XR9u1jk/0oGUvWBLfHAhYuGim49xobZ7w/SKG0/96uqMp5icg4ZID602YuUGytzyu07M
xuD1ASqzbUkC29VeWLksyq6EdxbW1WzTpeV8yCdXg06k7iwyj3u7ZrI71hQ6DpQ9VSOX+QL/oLFR
gfWSQlBcLA9mVYETcwnQrc6DkVpgClbdPttT7X62Jnwzk73Am3LFFdfo+ERa/xob6XWL1HydZpig
pvymNswKSjz0i0KtqLwrrOVID5h9hBZjMFpIHoC9R+MgAfOuU6Qys+N9XAiJYTuZTqbHgMc0HxR9
2dP/VB96mBZXqiGcL8zT0o8uuPWnxOhs1o1e+XGpHf0MXblk8LM45jlNx5gJHfxbpgsMuhSnCJV4
1vwxNlY/y4mzuxoDN2VdjK/43LIPVcZaCjS9e01dVhwwn2Aavk4fSgmnrfXa9mSt5alRc65QIx7v
22504H+tT6qnuAcEU+d11tD37Q4JoHWwu0ApGaK4Wk6moFUyhi1+qgvqAlrmMqGj9vh7pzhJ2Nek
1ae1VR8XMZlPsPQ4vy7iQczTn8y7/dThqHmQG3sdxgaLXt0pg1gFNF4blFYuRfwh17sriANZtFSo
8VBKJ1L0tokssCyD/ZpQ+Xqz8gC/MtyKzVfLfN3IvOymGrssUkZjT18f+7CpweWZGtR12Mjq2iIC
UjMUU6WNGuBZ0G7xePCobwZaA0hD7Rkrr+y+zaz3Y80Ydxr9eieNwRmx01qRCNHJcJ8nrXFrZyMF
TyYWMKZ2yZW55CIa5hz2ngI2fJmVp3glwc/QprY+O858D7zM+2RanCs2lyO0zjMwLhedkIUvrj8x
HhE9Tw03Dwvyki5nkh6+2gnrxeFrvpGOkvuNM9Q3KbNUHHqO2+9mI6kiGMrjXkA08IWVDE91Xl5P
tWYQAS0hIWqFyRCJ1cC6xsVDxwDnZFd2YJPkf+laZAtI1ZV9axgSC566eP5isSWolLi+StPsZRDz
8L3fqi/0YlTDlDZCnATDBEPS0HdwCvqbKrO/jECud7LBszGYh1o19tiuopkqQBgtsvPC2FvbEwFj
/VRiH/R7pudroALSYKoLQYYggMSX/Zhacu5bmGGuMd+Z5K+M/qjEcZqz/VSNnoKzQTKvDtt5Tc1l
z/6so29HSzpbCdWuh/8KxhWLCE49YfUUBseeRTxrqsBy52RWsQSSwCz1lBIGuC7is+vFqLe7RSkt
WgXneUjt0FRWu3UjFSuPysu8b6bUiHLcBM3yBYBG4t2ZvXiGd97LMNMzC2tFvvJvuTeTqo66G6qW
7EYgfBpr0ZLSl3Rhn5Q10vmYzDn0uU8FNhurPsyt09vDkYlj57JAAiiRVVFLTMqY9+tq4XLeSxic
LpiMkVK1NdJFn2TlabaX3shH6BxSXSnLc4fZUKI09jr3JtcnYQN/K5u3pG9xNQpqc410owy5uGKj
tcnpWJ1iy+/NBIhH3O29Sv/CS3dg7Jt3j53IZYYl0iDenilLRMKc2SzRVlbRzfemxcVRlZxT6uGe
tbpl0kqz52Q3t92onHKhKmGukIUxhckGds3NwGualQdMzgOD7/B1drdI78ylKbJS36mWGA8MA8sK
hJ8E3zhCFWQ3BhHDIjXArQiuBfrufWZUys209uwZxzI/wDC0/SohIj00Kg0Ak0XK1hvsq241s+Gw
CpX7aaFMY4auwX5suM/GHsqiQ3fpi7vm8LzioUsMipJNO4xbwd5p1hS4uXgSXjUlzv2BDrgI9wdG
nQ6cnUF1dZbBSdc1rtekTyGKKSiWNPzieup2i8B5EqyM42dcoQ5rCc1rdYh7Xrq3Mj2hhmBxjBfq
j+KcMpoiPel8tUE+lMnOdDOPDfRUPqsN4NEs7eZr0U9wD9flPPcmDE3oXwJ7O4ko8sGdjMwKq5Va
ujRpL4IwcD+Fbpynfrw26725TvGhAYF8W8fd8KxQb6d0JWsN6D7nQmPXQd9P811TlqTYYWTvr7tB
ateKojxkmWGAwvAg1/IYirB430xuxWBeY2irqfWpZIq79yRL2x2MDycAcouUpTST86BaDCxVAT4x
UfvlURiz/QnYIC4OuzSO/VYnT9OMtq9thaKJTH9pYQ4etRGWKDLss00z1WL19kpVi97hBBf3xtTz
mh9X41pd5fehhig/DEmDmccUYdG7gKWp3slrbb5vpsTFkFMtt2kmqFovPH3f2i22KoUmq/ngGIZy
M/YjU2qaJJa7eAIl6ddcFS9INHGIB1AclKpmFGyq9IbkjusbJtAd1oo5lWAZF72uNHdC6g8QqPCM
aUV130CzYMETz6cyVvAvGE1mBZZdtQFm/SrKjCzxQVMBcs3LgetZkUmCwgnxwU5bevhK+l1Pemu6
+9L0piWkQN7ZT/GYXSdFr4TUaVmP5N7ww+LY4/NJeNkslKchSDv5qlpO+2Et+BEr96gHAwmzAXen
4qbBx3ZXjayHO0+KR1JH3Q4jled7EDcjZA38XjwPtKBS23xvpha7kUnTooq29tYWUecNw+dRxWVG
jic+5GPD5gDAa2DN8eRrbBG/5mwxrvIxqYNRtdL9oLIFwROp7sYhLiPFW3n4F8v4wo7dKlycvIll
5/6CrJsGGm3k6gFTv919zGZgoDpichg7bX9e2GJfe/z9T2gbc2ixw3/DrQuPy0rmD1ZdELcvxoE9
kiiTKJnpIqrTVIS4d+eDhhItJ6074aydY3xWifJhwarC2XWasKfe3XfWlczALMRJg2HgD6Y5Pg9w
dE5GQTOZvnbfk55FMmpxjZEuruRjm1gPi0p/7UDxYLAsDlT0ZjWO09Z3mtssJeDPIOstSUSvcxnm
uQl6Cxsg3mubgmEW+ZRxjKzjeAO7WezsRSP166of1kM8u26g1wN1GmvdHLtSxehHFPt2TjAUGS4t
Xgh13gcAZtnZ6axvxAPqOyMzyz0TVJYhrLW/tHKQEdjS7ox9mPIDWktDp24hiQxqctCZzdxP8fAR
JWqvl0oweqzqLBczfuouQKbkFMR1h/TQ1Q8WPpfjOFqKFmoWC5hdNy1dxLZnS8W03N61O4iHQYEK
1wnKY+dMpIce4C8fdnit9G4+epWbXqORulBbU+NI5297p45x4a/CsyizxSMeKdUIl8gBP26lrAKn
wgGshRHK+IyhVtlXnZaku6YxGnBbXtN/RYpavxSFZZ9cD1GFGrKOdY/e0mHajyGuQeU2J81zhENe
nFXkK4qCKd57QgaoI1pg6ZzHlX3sOojB2lbZhIGByIx5yIbaPWfpdNPZGLtoITrQOrYcB9HPdzmR
uUO9xMmLy3ojD7uGmnu/XTUCKTOz4/uF+iMWpCWP02aR2R47xBHH3bWY9Udk69qP8+55TIQTpTVn
h8DQeRnV8VCMYt/RSfLARvh+Vieu6NRaabdDguqhvcftZ6HXKexWW0tBOtV6X0S24+URP66+oSD0
8o0e2bXcswhpD2j8zlGosULVnkdfBuaLRiOrYxsnu8nr5Gg5IM+w0U+g4q0G+bNNvrKwWD6NsNqC
Vd2mTEzfqzAe7LAc5xdJzoYxyTUiSO8zdsS/W+fA+Q2rDF0Lh2IF6uY+XzDFYNErS/U2bVgGR46X
BsLSYJkXutD8XolLVvfqZz3J6ij2BufbYlQ97+JmDhA16zPtPfoT1Cvz5GBljkDpZcBxhGLdx+Qo
/KLecP4obbR8SOLoNFEVGDZkd6TA+LG12pTeLyNfHutWb7lsVu2+sWYw6Y7CC5gYFNYcgGz8kUTh
HmgEccsgySZ2rUM+HAq5YoLxJkZauM8ExWRmczfTAvOi8X7bkZohVFcJIu+Uwhph1cskHDRzJB5j
pE/oL2NEgxfEGmqQr7KFLVhPu90LBBfnhoGSd1pKXX9YatV62BSje/Qd66TnvYDzUdpbasgeD05G
k2JJkvxe8lZ7avjchBS7vKBSb2kJ1DH+KMGzP+ie/tbbdfFqu3gy/amXLqZiWppYroNze1ttzUQr
zmpeK/xFbFYGa3kbZLe+aAXVMZpstQ3p1lVfFjtj9iZdl+uD7am7joxtcqyK7LEBDSZNRksXvZbX
WluKE0YxiafaiF9iEIg++yY1UBsQW5h6C/k0jE6z9/IeUxwS5oFr0fOTinZJojoF9bSLs0L1Civb
WJJPVkZzT0PoTVm6maCD8NhnFDYaE4w6xeOjN4bZDuidwPj2mTIW04tKki1nWKMmdDiwVf4+ziDF
qYmbc7Q3V3UHKthcU9J909IMK1Zd0a6qGKJLDqjtavE6j+ED8zS7vuJCrOpw1Lr2cRn79UDsJEYJ
sswo6QwHLD5CynmZRP1mtLrNdBHBDVSaIfRbUaifGb05MrDdxoi8udPPjj6y/FcdFoc81jrjFXdk
+mFSOgYDzF6AwCm51gUQseUJE99+gLmhhkM7D99oCE7VhwLFMUC/XJ/oRWcZSyrIr3XbCyZTBYAm
HqUKCq6kzw8e7TmX237Ke2hHxpZx7gUp9e9Z57x53afVM9qbYRIHINKjBYJuyINhNq94NkLkLovT
kOK02iIB9YoCzJx3j2NzQNnLT5MT27sEMPeSM322E4s973jFB95ZpW4Ftpned7pYolxdmgiLy+CP
DVkAe5vmNPiq8vrOUsBdzrGKDIMFtm2icV55TI6zcZCj/jDPzL9EB7FGAbKY9p29s/v8tfK8GkQe
r4rMMoD4MX1Eqzi4aP5JlV4psh2jycP1XfI/r0XmZpRMPxWEHTJluBY3+6Rgc04UIjSK1Hl02AWG
eTrfqlSuxa5HFyP3SCALSQiwPWfqeJYxsS5uyO9eXd+t7CR8ndX8/VZ738nxqFv5TSktN1gygXJO
JwL8kEO3qM5dMoGZK0cZxHr7qqnlZ4xEt9aio1Da57isaNpLnO+YswGMm675UGRVcg82+Kat5i9l
gsmt5UmKSIIr3nD2VTuuoSCWGbhZnZ5KXk1kADxwYjU7XqyCGXhjU/PZuSes3VMnYCSc3iQe7kK2
VIww6qmldU6UUYXsh7mbEBmPN5921i+rhfReKDdFnd9XBupL17GCjZlHU1APLzJJVOh9DQw+Gtle
OD+HRaZXWme8GB610L5pCueq4xGyZ8UX805h+pTPc3YDmm964UbAzajVBPJ6yRW6mjPzjcHGa+0J
i6p4Guq4FUs34VZejFv2r1qH7Lww9UGm9fRdqztGEjiFRjUXCxs0X82jA6XJcVPQ+MU2L/6E/0oP
N32CWgf5NpqA8Lfnlz9CAvxCK5XenaB1euynVtZhd2medsNNzGBsRlicbKAlJlhM3ie6bd46Jdbj
YMHs90gdl7ewuBvtiuIFj4fXqa8Bw14zIyJNmVhS/T7yPN39z1DRQe2OJKpTisfKV12vZYQxfWg/
/tmJov/KRMD/4noWmqKF8snsTb3E+OSF8LpGTZODMXjpfWmWw8OkCTZPKtuJOZipLnB2mkZL6C4b
RzRogQNgoJDXi1/rsdFv8SqYcIWVknjGTGhpeqiZjNO4OqFj7IYEB3XYGXLOQ+xoDrU0Xp2NOBFm
cW3gqX2tif9wag2JOySJOy1s+fb/Ssf/15j2D33rsP7PUbOnsc76X0nWP37iX640TcNgRvx649IQ
B8b+9H9RM+eflF5twDUyY7xHHLANf5nScJ5x8+ukzDBubV42fuYvR6ShbiBFFay6Ru6Ai0r/O6a0
X/1hjg44wwUagbeNYAJ3w4UzK59NAr8gpiD0qNUbMRbERIwaAe8Z+ThxvXFTUYHl4Iq+0mA57H86
T//GGLYZsP7fnrYdnruBnaxLrg53nrUZx35C9piLMSAVmTxSmamcm3odKROI58fBSbvobx7KxHPH
yh07nL0F6y4Sdaie5tyzcAf2l5dPWD9sOkBG6gFxWL3zqX47qeQJ+VSGhhscSrl1YTszunruutmj
CMIiXDdoSgZ12JOVBf3IaqKVQz7Z9C2TPUhS71s/EY85/vnTbgj0X88sn1LlmsMPyZTNti4+bp+N
yaSSK0cZlXlzmDB4IS7VJbVFJEko/tNESxh4oYwSkmv5Snmrru4IGrYfjJIFdYQXYP1qAzzQw3rq
2mr35z/w97/P2a5hnJA8GjHobefwp28+W9j+osVi/HFWvLJKLk9KJarTn4+yJTIvTgOdcSoXr6my
soKe9OthxJgzadUYrBQKfeG4NGZQlYZcWeJYna6+OnOS3VbjZuwy64p2I1W2bNkm2qi+ThUJovus
09N7IWqJBs+8hxaoJIO8PVa5+pj3jTP5I78683HNU0K0Jv2ZmP5ABQoSAgaMYgHovKQGYWZaCM13
PI6/vlgcQvk2piULZyVAKNPUeYL8fBZd3azQVAwq0giURHah0rTF7YYcVE0hQOzpHTvpBbbpxwGJ
cDg4ZjkghJCLAyZePk5ugwVHS9W9uQUj8H1i+mOIHxdvbtw9Nq61z8kOeI35ipB7wsxPiHJAGKxv
ku0k9uzl//wt8zD85UvmLHicA4a2cKQ09xLa5FiKasGwoCurs7LHlidZWMX4+PrCvZpNqfslIS3/
z8e8vH4xlcIN5ZDbHc7dfnF/rRLOfGJ6OV01bnPERlewisOr9/ePgomPA3kezlnj4ihjZtG5qsdc
O2Vb+8Y0GH5sY+r8+0fhLYA9mMYE6LsXLwFyeHYs6+0oskyAXg34iTz2Sn/7KFsxJO81fP7IrBeX
DrvBSpkBPO+KTHyqTGOi4Lszv75zkAuHP1eoo8K5cjVbIyIMhXH74n56sMwabj5NWl86b+Rhr5Kz
gd6QrV77jdIw/H+tmrz0CSPmQ2Kaih6UpLqsMNFkojA8acvpPA5Go5+tDIroblQLB85YZQ39AVMR
FMWZQlhxHMwBSTqfO/r89LnP3F3WO6V1X8lZlLS+la5xnWx0xLM5iqU9pbFF0NBYVGB0so/z8cCY
py6CuksHnLZpbd6uIsE3spatWgUYNGn9KzrP2wtWclSn8YWgtVdbA+Bm6vqM07TIg45RFdk1JIWE
GwumzW0rE+MwswEvXxTLWBxqzxylvy7Talwf6LZa1ee4SRN9L8duWIHeah2Gzq02qOuqlRTzYOcV
wgUV6wEcdcaX+DyZJApHZws0NHqrBJ3slwo3CjrjnjbYjpCrIvEHqnEyYFtprdtadLTiLp2LJzJe
W7kGRW01GhasPl5uWLmKNEAyY81OMsfpAzPW0ifXXkfmOVbqaZGyUAgKbGJBkUYjcsUe20TtQNgB
ALljsq7w+tZ6QM1AeuiP6KVmHFStVxkprWVj0NVlcn6K3lqPLhFVfqZP1LdmqZoibDNzjHdtwVwJ
9RZLR5C02xm0MHEO4QKA8X6YZ155Ge9sROsM0FLCKUVHbwdGs7JZlGK35qt8nZe2+NZNhuxDJ8kL
D2HA05472XERlDgCNPpvlVt+Gdlo+Jt2FXaFrOY9Kk+7hFkRry+FnrGLxLSbDnhbatWL6AqsIzrd
6vio9zyET7pLqfTO7YyivFNkTzUkhIuCWTT4P8ECg6IAjTj7EiqtwJjXll316hqy+ozKKZmeEwDI
bhYxIwA4uT3nZ61ZxauKSR1+gMva9tBlmH+DXq3EV2kIarU8PZOHTCvKJUiEvTZoUjjEYHzVjKo1
FHifa4kuzpjNeupL16kc2q1K2t+lUXUDy0YAB5QlzGTtEYWUMB1I4u5mjCHQV5xZw6gLdgBPWD4h
UiAGfRZ4JSYwYok27FrbxPk9O4JJf0IRAc+9uuclnTVO8gnXI0wiW5RmF1aLQu5rLma0TLXBEtBV
s2IGbICHc0XjoXNsjaSmcDwWi7yzCChyp4BoxDlW6DG2H9HhiqVCiBmYg50mjuSS2lmYoDoCc7QK
Woj1tVWGM0BNc97Xy7g6d6Ps9VcbrbUF9L0k8TNSj5WdFHpPjkkF08AfW4nEgKxIH3NP5wh9JVNq
E3rolfk1n3qFshg5yyaIZ0eTmJX6+m3xsuke4w9tFsRvHarV3ElYtMYWMWWP2LpsO2RIq5HDI6G+
7tOiNTEooc6Xex06CkDwROvFrlOlY9CHN64DSrzbwo/pC5qSLGdmCcQzEzXcTXsTe3TCJAK7sTOG
Rt25V6LtpU6nc4W2so6yPpd4UpugMxscQ/NE89Kd7gLa37m6ML+q6IbYsGcyhhEtF7TMlk2jMngu
2q+ZMTg3eoPnIzRalffwOHt5SIi9x86Yu+2VrQn7iT8pvonzrV66bmiE21Gl0RvBXApxyMpOctvm
Hf4PaRHVzIzOPCpuh9Rtq6V5U7TYkncidqoJkg/lvUFW5pKaD8Lu0KLKpruxWTg4wJSMziDW3MaP
pkN4YycRTb4CatbOirk64li5zTL5YMuhB+lEt9d9UeJqCAzGIuIOTM6KE8huzYQoOrkA37ZBD+HV
6cWnznKXKxV1B1d+UziaLwnQfNDmymvClqfVfs1qDd9dnRoiyjw6H30rr9AhDISiwVm125XRcxJi
COsnAPK814gEW7hoR1M7cW9WBm2RinJFmaDOPJr2oHvEKL2I2rqz0XOrCdPz6ugwk+AeAV/I3XxA
EaLm5jv3Qv9xAc/zqUFfY0rIIMIiPJlioJKErFWWce02W3Qp7dxNcwL3IC0YlHL/JR4WFQ/PFZYN
x3rzzIIu9zSVNNE3jsRUY/UpLQsKEYC7RSrN5shR6FZfOeYXs56o3BBmg8SvrAQg/D4jfR9OeTvp
4WAY4AF5OVHznWDY8C2lERbdpIx6khjdMKjGpXmMUbIBcWoZ8xke8tlTMczusze38fdqRNdh1iF0
9ZrdFGWhIB0p8GESlHzvXZmaR6swqg8LKzhvpye9NQYpSQk6drMYSLJQEtfdxTE22HGM+2uES16v
JPXbO7u1J1aMsdSfyzgdKNBQK/d1HUR7byll/dwUPbJdQeWM5euq3goaWAkvBFZsL8x4VbDF906b
lwws6W8s9gtDNmW/nRDcok4zndIeAm+Quh3tYpYlpi+VNGu+CVsVBW9PdDG+AzEimOXWauBNkrvY
HghnV7KSLsf0eIzo2qgCPWDVz2tq5PIlU4VtjAIXfbutvGz7ViUmnLNJQCYLbK+YCTViDSbUUuK7
06K5VZ3kzgATNT/iVsxLnIu2Mzinhn+GURPKHrnfvHYW7jK9tJOlDGZnHt2j6BsLZQCDd8xTFsPK
9zE1tSqYBdUkVdgX4NOr4MfC7r/i0j+2rfl/1pYQIZrq86/i0vYTfyVubfufrKgRFlnsblvBDTD6
L46R4mr/dHQcuXRm6Gx8f/xff8lLmkUVu22QqaP4j62xyk/9X+AWxhFbO2TKrc9Bw4dl/x196YfW
8f8Kj8V/PMrg8bRz7ZB+NC/2FpRod4uXNlVE1/FwXX1oHoZr62PyoEVrFO/nYPHXqDhr2W6+7o7u
vj2uQRuNZ/HWPRC2kN+LJwqYK/8kwymQ4RI8T8HjdevrAVjzXbtLd/0x86mr2s07tdlVa7Tulqj4
+tMpv/s9v/gDWvv7p0C6+/EpiKT/uqmYHIqFmolPUX4cwzbojnRmgpuDknGnj/78wY4I3wTpsboy
H9459K9b/L9OINsZk9g+6pXOV/XzfqYHXAtORVSRvl8jlg6GX350b6oPrrYvrgq/OrJox6qz1uf6
HfHk3xwZ8BjH3SjQ7PgvNmyZO09kmnpYTJ4a1W5xPc3OHg/jGUjIO5/yt0PZ4PJd8rcEwB2uyovz
S82bwU7LyiKHtUWbKjvaFBLyogTLwj+fz+10/fJNXhxp+0t+2h7ak5qxY+FI0niYzMdyfv7z77/o
+OD7ouESdwZ3EE96jwvm1wOQ9cuGqusotGZFL14WrFF6NGDraV5cXq3i7IFjAFQC1Ep8r1owio92
z1v9WLDAnj+wARW2s3NWUCpXbaUM8tDMo+P4JulM+YGFmWGEpuzi95LC2yn+9cQwnQCgzPrP3PLQ
F0oZASOltXDkRpl8Xqo7O3d3dXv955Pz+8nn/kED32YgWB3tC9GvnI2sIgqXRyPkrtk6WU3/jqz4
gxt+8TF4DtooQVi+UcQuDjE6A44C3KAMcoavQJPwfoERHGIyIPKZSBu2JVwHJp7p+p1rePvNvx+Z
CMt2ZAPp7dcvXu1gYEqVI9s3ycNyE98Np+xu3k8vfz6HFxLcjwuMT0iglMc6pODL2xJMeJ03OmQn
Y/fGXu/a2Kn+5Mug8b1w3SdP3p4x8ztql6b/uw+HkMqjAIUFvfHXD0ebXNzXmEgjc18em7N1GA5x
tJ7ys31Qjto7etSFhvOvj4jM+APQxyzVunjyKEph1WhVWTT59t48KbfNuTsyeNx9G8IpkqEMVx/k
287wQayF70l7P3jol98kNZxbVN+kF8S4uIYcGDqxjv03So/2SfBh56v4aB/dYDjIgxIWN86D9YCr
bgSYtQMrhxD0Lf+mfDXu3LN9do7eMQm8QL1yjtY7Z+bHef7Dn3b5Op3aRMUoy5mZye6m7FJDoz8M
NLmXPoWaMFbIJcTIXkx+Hx3in/k7F4Kxva9/+wN4ThPkxwlp/LhQfnp+OnUzs+ubsgiEzwGnRKBE
7kn3pwNNU2flo/IxuxpuCY/zX/MuvjUj/Uo5qsF03Tw1d90JlPDuPV71708VVMXtsWXBm7e4NX69
Nse2aTE6jET1+qZOb5gydQ+55uTz1Z/vvN+PwzsQiAKMCB4t+iVNoFHYD+h2wROy2UK4GIDQSXje
ZfM776jfH8U8iCz0BN68OmrpxQeael2wqxMcKDG/2BVYN8m94o8reMY/f6Tf3rtMpV3aVABOUuIC
9/LXUwf6AmJvuyhhIpS9V9mh7p1qwp/EJ955Ol4UhXFPb4diSLGNxJwNbfnroVKt6uOhH5XQ2hUP
y3m4VT4Pj9ZVd1ucvNC9Le7qUNyuzyB+6jf1s/vOB72Yh/04POORDTROyQ8ziYtP2rI2VfSJ7PgQ
tcfuGJ+IEAUeyyc9as9V0Ppf/3xmLy8WulWYzuhgN1jZ8Ci5WPfi71hXxMssqrMu7DJ/tZTgz0e4
/O44AtUjBrx/2ioMJkAXJ3Sko2ZMF2I0PjavO3j0hz8f4LePACyFrj6N1gJkdC7GXw+QYOIQDkpn
iFrubC5Gb2cOU/vOxX55FAfL4Pa65FpngQs56NejAEjrSiwPGhbkle56IbaMMzb/v/dZmFjxzbMP
4dVpsq+5GKTksDK5OIsy1IXSAsrW4oekKpv93zwKQweVtxb9UCZXuHHxlXjl1MthaYiS9aDXRi0e
feF28Ttf/G9njKPorktdG2wa07m8tFoBOA4fTRXOMK4Q53rub18fmPG/c9NcPod4z8M4wH3gEnIH
e7v9IT8964fJ85JY72i3kQ3+FKKK/moi0WaV+hdO6z9292hsSfltP79ZbAg13CgsDDWdh/lljYdT
yKwvvaygSjYpz4i2jp7e2j2YdTcLRNUC3mcw6VR+35pcj9Qkr30wbxWlO4pNp6dyTYo1gPilqlFh
qauzK5O0lz4sTrC0rTPZ3yG2G7csUbUjk/BB3Sey1z6DxnPSUF0S9S63jbYJUiepcIi5aRth20BD
zU2LyYwp2MruysZsEn8gC5SS5TBGGo0WaZEqTLUR7qCrkTBdp/JKrApcf4+2XvoExyUHVD5syWKq
ddT1yqloSgjqNE/WQC9VASeXnB6pl8Lw5kfDTlYMU6mWjoNPOQJJS7ccUodmrYpMMAk9eU+cUqPN
JBf5XQlyZt5ruMtu1zGbntxi4Q9tGVoyEZ1N/sT5f9k7k+a4kWxL/5Wyt4cMgwMOmHX3IhCI4DyK
EskNjBJJzINjhv/6/qDMqpdivkp1ttkz60WvylIlEQwE4H793nO+wzwCE3zSbcbLEqkaXO3+zhsT
91Lhzeujknk3/fuWVvTeG8veOnIzUwYgXhlfjyPJSojKsQTtS2cC1j8wbR13rtlOrw6GOWCy5iyv
vJaOcTTNIs93EsbK7dTmWoTMSczq4KYWk4hUT81VzS/Vhuhi7K+xcjoMImlCygHhCQoMbTe08yFb
OhgzxGl6MrQGRnF0OLO5JtNkLi6wrbs3fuvPNbjTQSsieh0iHQZhGyVSM1W3iHNbrkZiJPz+ajRb
J6StV1s7L5jbZ9R1VWafWKs0u11ilvIdE2/f4h7IaSGMchzMcGK0D9IuyPUcVqCSV7IiOoZkdWbE
BBQM8RClsouz7LRkapDkx25u1QtsDcxUtVUNWSRhXECVwaiO1oJEisugb3y4xSoYejp24FT24w/Q
eE9YobEPuml5SgtdGyjxzJL84MChhCNKGpm8g6YaujHM/Z0NwrTEEzkPa5hnKNh3dlV1D5AsM7qC
qOj0xbSKvN9Ik212Ir0l9nGNTEsZpTVP4GaAbw+u1dhHZD+ED/k9vYddKeqxDeegThRvk3a+Smwc
X8ATlq+2X7kvEk1wu2+GsXKgOTScqSRrz8nsZNY977R2Tzp4EVbEqK56qXDkIVfH4/F9xEdMgFQv
p3eeLQ17qo5h8+omAGRbFdB1cfX1JnKBhajUU8C9fnlIsPPgnlrKgN4mjxPKPtkT+DbOpnoCFwj7
EeplgHU99Xv/AQ82r5ca3IrRTgs99sRWLZ63eWR125lr3Pj71J6Cc3DWoDsn/MdjuNZtpy8RxLXX
uctvujPnoVyOCSPq9HTBzsLxlxPK9z6v6M6bqjTuTYfZJPTdzCT0q5EuGmmdI4IPaHA7mMKBp4ZD
kGOhykBntFCDV6y0BupIiLykHjwVdmPb3JdFPthzNj21LgymfWKQeW8YVQG0JnGQ/UOnvPLlarq8
rJV74VZuPoaNOwwPo2NPd/5QTxb30cO5rpAw9kcl8uG8N1r8anBJzDd7GdUczrKXV0hOAnPvGAFz
hwQY5XKfLiP2pT15mG56qlIblGO+Zvl7QdlrRnYh5njP88aupewAvzPOvaqL3BEpLJSRpIKID0+8
3a0k/eT7wBwVkQZVdbaADL93a8u4tXt87nuUowYCTxIp3hKjFsDEC5F2Jz5GPgzWSZ8NhOZiVI/K
wS5xDCCxE4DEK1RI7HDWld0DQw0D4gw3AGQ/g+NyVL3Z8JcWuK8psfCMZceTbsToTg5J0ykd+U1b
MZSG04vrJu82L6SBVGPXIWgzIgHlgeCSNI6PPX5/5tF2VoIsT4PsudMYhKMAh2h1lciiui95o4pd
OqsV6vrcjVAsJzWwmEInxZDNHI5VSffE7CKs7l+ScRRutFSidM6BhzX2iVCgCgiAT33Q3KbgVcv7
btznucIr5a8d0aeuo0i9BjejvwZ9G1jgvwIAHbJo2wuYMDYW8MovubIPImZnYBudL+cJUBg2S6tN
r/Aa46sUmMGw/vgOplASdbOej26Lx6QemVE485i9q9zA/cqbHvtYuKykOBX15CfMijqW9hmPQBmu
id/jeJnM/q1lVqwZkujGAImwODdlmhNhPseCNxLRW4ZZker2dfQxCIecZSbgPWJGV+2lic8AcfFZ
WhEuYNotBPhmXmY5sj7BS8UF0JetCOk+A0/qmZM9eTJHMJU61jLtsOTkABVG1yYyvYSXwoIy8WC0
1SD4c7+wQB+xSwTTUzI6SxMRpbayEbg57NYWdC/kmqbLHgk8Z+Eh06V5jUeNkc0bq9Y6SxcP6wmx
i6Y8saRnEy4yl+K2oSHF1GQaFtTOrvWaB/V4HoBowv2Y80Tt6FsaMKGsar6efIjLIdNh51W3BYCE
mcOpCvN4ZayD05cwsaViWqUmk3RHAzit2PtOjxESXrt4qdwap4wM4oVLp6OknEkWAKhTRwEhcXwe
G7X98Ty6zbdAatwdrbmVJb2FemTnDFAzwhXz40bC7S1Q0Q2v7slSa77j0PEm42nAK4i+obcK55AG
bf1sNHJUOyBfuKp44vLHQXSsvCbeSC8US5c/T0vD+qOUprLik7Rvk9diMtOziZENwFWzhGpS0FYR
cZrv3mQzZpazgJPV0wRNQmFiguoqh/R6w2BmueMAPX4pbQ1DufIdLdAqWN19zkZrRYSMTPfQTQIT
+YBYNBA31jlJtfhCVsH2csg+Y8hmlNn6mpsLHuCe0Hrk9QEIh/aqy6bFP7L7NqRv0Kd56ZYKXY3D
K3U6dvnoMmJt3a/EZCOCLgdCZtRQYX+XXaDvwDzVZShny3utEch9z2BEdKELeAz/ae7Gd025MJrN
8ZB+zjx33ZuJ42cHpBAuKJ0eyghZ1d0E+j0FE5AB107H50lxQ27r0ZTvmo5AGvWwZdAWzUM1Hvtp
sqxdE89Of9SsFU7UzI64CJSiHrQ7063CNnUzHZm0FR6CwW/1EcOV+4gVkuOwCVYeYnfnxe5u9Mp1
3jmJxtwnernclJPwa2JkhPqeAOMZ9q2xtOXeXRz7XQGD51nsmqCOPGzhHcP0fLoYCThhuIiW6AzO
mssSp5xgOC+58DkP+5TBM8wVbBHdBs5hToohiNzSyd8Jf4BgQaBPHDXZ0K6HUlAMmVMMPmK11uqL
5/ijdZOtuVEkJ/E6d+odea+xPtDFdtY8pDAyz+C8BOjzDMUgOXNatyBgAjDKXlP8z0fDRgR0QqZB
7z1xzmm9qzRW7Xw51abfosNK4gIv1egNJ0yf7flYePOE0VvF82Oa0ZKPet9gfDA0Xb0ekXY4wz4v
eANhHik8ESlmqyIsGPRmt77RUTuuZW2ajBusNdjlVVxUe9tJ0u+0cv23ZdHsTMnSpNbRUFUhvgyy
hmNTSWE+CX7d5LS2YKVfOorz3hnt+0yQtEH4k8GAuLd5AvDLquUii4slcMOKTfsCy5xLYV7mBGtF
csoMQayU5RaYdi0fU0tUeNn6bbKXwIn0MOpnrOzii0M7vT0WHHQmEh4KZVzmYPL8k2CY4y5kAXfJ
RGssdnuoC/5g02TBYJUdBZ7k7KJtV2smnYZlBJI1hop7dlgkTB7x4glaJF0l19M0OfMJegjWbCp9
Ika70fX0AQbCNJ/J1EchUCS1YmaPAAlOYBsnLEEiBlXnjXHwefBHnT3WSb0+GqjWg2M8o+09W8Dv
fA/WPFM7JLPzfILWECFFX7rIyLY0thm9qCbP4RTTg5UexkqTJNwPpLzd0vWa5JVd45+IJttgLTEH
aHPoFaak3Mu6tMRdjssZfRwxDrIiGYTEVzshUeCIJWZZzurYjktcbtoiXqFmi76GtlXZR5W7tnuv
QP1cLS76gVvDakeABr3hQlVqC/yop6CsRu8pM/lu9np2PCAnlKTDZW+OLMTKGaFWdvMyZnu5GGZx
DNQ82BHdAVw++NFgNZR2LZIbAuTShaOUJnyizE380sFYLkWECilW+xxLWxLh8nCSEI3ryhvl9E3J
LN6CCsbJjswUH/Un/rh8Xadoi75Inh1QZAgbirrt77QvNLkR/pCRG9+R8BJ6ldGIvYfe4L7mT+6m
YPRvFuzwDeFwZvfdraQez1zU3uVtkzvzV5VAmjyySATzbsCrUgKjqwbrcjSbyYyUXDQboTsk85M9
ryLBXWk3M9SeUZHRhXjPuhuKrH6uGjuzjrYfB+9WpluCETTHpqve5LvbS75f80wWduUd5g7o4/Uk
u0KfThXmW/iPfl9I9ll3Wau90cJsj4bBrQekPegbUAtmJSA5KynfrTIzmjPVxqmgB08Q7nzeaDT2
+yETLQWiObH7Jis9kivP6cCIOkbP0zcge4T2iOvLvW7KzErO+zzVqCEyerAhiofMQhJCf5vKx4yt
atqRljPGZ45d+uJLI0x2zLKNp28iRoAxZY7/JTbWzNmDJJgezN6V072RN0AG7HU23tqYg/RBB6r/
bhu+wVG8XvVZ6WdGcXSSUd9vvA0VijxN3gZTzB1UxKp0YPI3U/ylm/PqEewE+XZaZ+1lkGkbgSIK
I6ZZ3cwBRtBVeEUXCJSpMuvs3e61QlqFFbp5tBvTGffIM2V93lSd8WRQYgWni2q2BDXdVhNHlGz0
zqFJJrzixBE8iHoI/LCY7bm7oSGUPpQuGbxnViHLAvTsQJRMZU7+V1Vr9RVYHbZ0Tq6KVDPXVPHe
90UGT9s1bIMz9QYW8aaZetTzILqdbEtWdT1MHluv3bUzySXdxOFiXeyF1A/WE+jZpctsm02Hz9YX
k6T2b6yHtGKJCA1++H1hJpQA6Nz64VJYi1ffLz14zxsz6Gr7LNd66C8QIi3JRppXQXLRGqL5Bg9a
0mQZ2smLqpqTxD6pWo1D3Ja6PjTk2txCycpBlElUNAeR6dwN6YlXeTi5nWFESs2+ohNETsaW7CNs
bHfpap1nCWfY75RtRXCyKt9PcBji1r9YUUfejGXqY8dMClISEu2NYHrHFdwl3A7vxvPsKj7mqJlA
FsAWf6cds+Iy9fuhOwo/x/icowcAYzTi3I4wZrONeaODEK4dHJehP/gNkvPUOBEggkfQOBmoRFO8
pBs/NVnnKd/7Mt5AZxxIb1asgPqiHIGdu7vJqLz0SQJu+4wtwchPED5z5kLHW7gAmFyzP5PJEIM6
N1qQfTDkvCGkiJ+mnQ8FdwmBBLZqL/NkbvB5usFzP/hTsesMyo3dUozOlznN9ZOHP/pxnuDJnPoS
mzHtopUXzEhyYz4hDwCcXDsUurxB7Cp4AxyiBSdXi4ZeRAonBPluEoTcdGRHseGhfStpY5inCYcr
Z7cMyv8OyYb3N1FVcmlnowPuJK6tNRqVPeQ4Hgv3Ju4M+QxXMb7z8jiOzwUQMuh1zFaQihlQ/KB9
8uYVToEcjCMOkK2OI/0ZYvxlOOthHN5kk8I+4k61PkuJNDL2kIn4gjh7cIpuuddEgpQ9Xb5l1N3n
bCoaSjNVk+Fjen3/nNS9ey8mqe/jqkDOtViLT/BO0BP16Ofz9NKKdvnmFBuSNKV1OSFOzPpTC3Er
sj6Llyiy4kY9tEQmPqG38qgtbbdHJYHSnL8sDX5Qtk6Dd+igMwJt7EpAOkursJmiG7ZuHFkrH+aJ
YpvsV9Xew+L2b7skra4X+GrlrhvM4jEgjgk6VbPUio5yCqTUTGN506JSx6DvyOQOJoSEfQhC4ZUM
vr7c1XPiXUKO4hAgXcgboaw97yor48EFblSlxqHPcdbsenyd5C56XXczuxOb+6JMRpN6Md6zpOKI
5af40aPGX4G1eVKU6c7CyULfFQlrehp3GCQiF7Ehx/6UvgGnpISGTd9aWOU5XgXzGa8PRHN+OCtL
XyN3DulBiQt37GWywTERyZl4nToCQjLIqh3+bI4XKsn9o00ZgSwQcjb6jBRTQuUgaFbEXZwIIjhQ
73a2uG9iTz6Dk5LNfskFX67vzepdJpBSkcjpethX2DT6nQ3C5i2fRP896FTXRtWYZu+eg+6cqNC5
ehjaYHlSqVldB6pc2oMxu8P1gvE03fan/q3uHONpGmeF+r7JV9KvEs+9bRgFPLjtUHOetCo57jp7
1C07tTGyPHiza+5EOcOi8uK1IWipHc19ZpXmGQJzlYVTGXMct+PY/w60DQRUlmX63FOkeeyCTSxb
Or1r7BRlQQU5V68iYsOm+tDOGDzSwKOh6wd9+ez1AoSD0cHkoT7p/CAUxVhYMPC65ntPXsIaUoxZ
rBQLcusdULC12EnPUxbf5TphdFim+ls5N8FpIMSUh7jt6Z8ARyzjSK91fbtmZgUQDL6svSfedsj2
UzJTVFPujGk4W6yrJHtP1b0taWuMuceGr2AywH0V8+dxtKsVQitk9s2fZe0X7XB4dIYqMOgvl9Mr
xFakH0oS7MY3/JJmNi1Cqr783qpiOyodJc68LkkOyqkJVs4mBkcwE4LY2ZWxN3+VlHQxJ988v658
P3gaaEy8E8DTn9i24YwRDedhI6FLI9yOnJGdHhLPG70QGtJ83XBQ+6yR5F/TfiMWz11rAGBpOT3b
glbSAbxZdaaTRb66ZlbKCK2S05wLRLOClmkOSMAfzPOk9q1LYzZbaPFGqV+N1OclonPbPyZ6GZ+a
cfbpmRn5+oLqE449eWUMSTLh5hec8ktUVjSekx009RnpQqD7F4uBNy+tdJZ3nFYmPy0fl4dlKhwE
M0y8QBRpM/gmhokXj/eua8OFJVLvdds3zwJcrw6tOXYmYmVIB2QBnOW9M3K2ZVdrx0tU/5qcrZJi
YmdO0isprn3R0YvCS1MSZENtTWbdq28q+QWLF2HtI4auz5nZ1w824FZrbxEB3e8llOqV4iu3J4gE
IDkIOxpMpiRQbK6Gtesxm7eZA5yxrIPnIE1rSdMops3haEvdOTJtvyXUTy3AgnzrXhh5/aadbnmQ
sCQe3XmpeTNF+kb7kiUuZvra7ElA7i5yU9ffK8a6eGUb2Kw7AYjvNLemXEWETGcPObgaJNONLe9E
knM8znQ8NDx8SNvwI+B3PAAQI7up82Ypge3MThu1ynIpfjNqBCwDQryuCSmMoWyD6hVScca7CgvG
Dos2J6SVAAnsF12XOhudnwggsh+JD5iCqbnEfWShR6S7b+x1oZMROIuVNQcVo4o/GAU3J8oBx1Ph
FOzlhoevLNKePd2QQExVVAwWqVfkXQW3khP6gzZbJXa8RPG3ZWTcuPMphEemXTLg2IbB63p1avdJ
kBxBX6aHoo7axIIiNDN+7aG6YDhdvjSLQRiPz6kNBEsjAIeocXtnHUGLL7IAAeBBspsc8fA4ZyZA
R7zWO4hEKOBLbuKwy+oxX8Og6G14nxXU0/3GyCNueWrTLGIUGY8n5HFv+ZWC48glq7/3q9z3DzZS
tAsIBvBp0wHHQ2z5hND8NAlNGHq5FojziOijaCmOee6eanUtIMj24gEc7NFewWcSYdQQcQ+AO0TO
D4rknD7dlWWDTxBXDt1AxtN7NxkP7nQKmnmHGBvvwaWGjPr3B9EBg3UHQySPKBren37fqSzpgBgM
olPbVQ8GE7CrsiYB8+9eBRs1o1rLsQOJTuuDTkX5gOWCcSgj3aj4ETGJBPdgGIe/vspHnQPuYELf
BDcfwyWdlW1u/IcpdN5LYcM+yyN3KPVnc+6mS7oT8tSnwIz8wp3/psznx/U4afuoFFHrf7QMy4G+
DXVWHrVOR9Ngyy5A8+nu/i8+FXpL/iWSGOTWP3+qkXkvCiAB+naAq1jYRnsiXMpWQZfmpEUP+wvR
wPaE/nG6zhzfsvhQyLp5MIT3YZaPz7t0ZeHg99rWtQWouwnZkfMBMw4b30Wdwir864/4caDPJYPt
uTBJvvGEMD98xDyzy3RkrkdkaQaycOOCSWxSe8es6198uj9fiucQ3a3JNkVmgvdBbUPu8up5C952
w8a5JFTL2D+h14XD7Vdf3Hajfr6RwJg2qYptO3iBPl6KxcuDUivE3oBdOmE59r19pywOSX999/6r
6wjU9zyOvAD4Wn9+QEr4W0CuMyI0Z8c5cSVlRbNI+xe6mD8/Fg58QAGhxEGuhPb656u0a89cHJ0R
7pjVuWNZlxRvhl0dijQtnseyZloCdtr8xaPx5w+HWY4JD/4EABh4MX++bE5OeTyv9KhqryE6FjL/
qQL49YuV47+6CuEOaJlNJEaB9+EWZjlbjdRAcjHbTGc4TRFGzt3fXS9+CNq2JZDoMsarHz3a7lLA
og6goU5odjjPm1MIbHX5hbTo4yrIVVAferbE7YEzw3Z+vmPZwNFpHFpn78HjYGASQxYPVryJTuIC
eszUzd99/Lgeq61krZC2/Cj4dTEeznQ+nQ3uPx46I5juZLMsb399lT8/fphPNjUgaIZth/3wHIBh
qCg0uQpHR/s6Yx8+jq7qP8e1NG50wQQq9X2Kw7++6p9Xi025ylIhkVCzwH+4l/j7SG4rU4e10NK7
IKE7G4sh29UT0RE/LvXfYVua3roB0us/Ll/a/h+HsX59GbKm/h/bpYiNhF2UpMP/+vk/+9/+O3lr
9i/Dy0//wb6RDevt+Natd2/9WPJPfxNjbX/z//T//Mfbj5/ymXnf//yP781YD9tPS/i1/pgA6LNo
/HsD0zF9qV8+/vXfyTifEHx50GdYegTS3S3373fzEklum76NkouyAjyIQLD3T/OS9Yn3zGdzNk0E
aowS/mVeEp+koDfJTodFh70bn84/P/bNb2s4d+zfatLEx7JPwutBA74JH1x+U/mxFIBuyWMSvOCR
9Ek9bzdkqtd4dphbTmY8dMo2IH3yGu2WFFdiCPd0wn4EJCuhk9a0p1VKS2Y/KEkF2zHFfbILI89h
0jGvO7N0lxshyPQa0dFK4PN+YKLp3MQkzk5nvQGyAIkMr8c29M0IvOlBdBUXa7Iik6pVUUznmBTL
bN965CJnadME4ci0lyNHnefmaYkhazpjeejDhT8ZPiPIsW5TIp2GfT+gEmHCm1wY6zCSWaWWND8G
dNW+AgPEhU/QvRzObTKYihOdt737Uq56Na80BL4WEcdEX8dLWli4i4VaJMxta3r3O1NyGMoz2nRN
nlHIjCCo2r1s2Hh2FVzE4rQbRXpsAs68exl04tjKaRojX0uOSkQIdf1J3qd1wsSRFGqOmiOdewDL
3sWSMT+lxRO7bwzdjHMXSzDqmtJZt8N1rnCSm9p98PtKEH7WW+1ZQ2haQNNyCpoTt1CLGU1jqmAp
ZtULIUwT2SC+8o5JbKCkcZO1ugv0rIk+KANGiGsqigckTfmbSKqkIc+mzS5xMle3UrZoGTgQC3Bd
4HG7i0WjrTkw+SIARdGODcveMx6MeOC8k5W+SabvvLXJCIiT7jFtVObirY27o+FZhXWo4yBWkTeI
4ZvItzDuFlL0vWnlEAfMzI4N0qoXEHxBQ9okATaVjE+mFZkzByJ/2MPsJCJBJKL7NlSODbCN74Um
RGAUT6tuqmd6h+nEwIpKk7Sg1QknY6FBT48yRR6XdCnu6zqYDrXBlDBe8nndc7QT4z4rauPadjtt
hJiUU0yqPFnnc5FQ2tEfzNJTHOgZ6T8TcwT6pyTr0KIzDJtTXoMAzxv6wgh1UeOOTvwxvdE6yL85
U0aHM0Gv+zbBxtRg6e3hG62r+rFzvLGPjMCAyTDTgCyiJVXzedvr5ltFH8qJaPg3tya0AolWxs3e
2OK9K8fvkjIqrGrBGVihKCCOhS1/L7qkejWASa00kqXd82VUzH8dZ5YPMmYSCMMdfn4YkzDVnLvN
YH2lSi6vGuFsEwJaDlD2kdEQ5xaPxX3b9UTFZCk1y9EZ43NvcvtvztwQSpwUIn406Yl7e3/wVr0j
qAw89Dx0zrsJ3pnjM12qEZKuIJuYYbDNHMfDtHDEkNa9ZsFU8NttIkB6tMTzhoS6DCgyY3RKWIPH
5L0zC0Q6yWQzqhh1xRdKc0RdxLGrEbI6iNBOZ9p9yF8UaFRezk28FRR24B4beBT3umlQgmL7t/0D
E1hmAwp0ehGJQscreKrstcxrr+JMWswNJVmLpaToxAwgnWn8DtWRcWaJuX7fktMnwrBr+zWWCN3u
s1TO7xJ95nuqzB6leAExfI90Oc7CkV7Vo18I+eiOJJyFXWH5X7qsm4j+M2X5TE+qufGabknRmlj5
O15vfDextoMX5g7IvWS19eE4ZgSXXhInb05Pv/wubm3uC9HWJoFfjludVcrUOhqThT6fwddyatOY
PO2qbmshzG5gPGuDOOkWv+z6JamE/9itJa5tDRUwrGqR5mGv6RIR2pzMSBzh9BHYGECghpvaet3d
4Nje+lROcaHOfOyup6waGzcZLzzJU+CM/V2jG0mgg+2jXpZIQQ4YRvz3oh/4cPVIs4/pjXYuLSbz
09EvsuCbZc9+TYMwpUkXdHN3bQGfynYd0M1DjN4TetfUOURROClrGgQV+PGaLgq7izHc+DpOnK31
zjQgcYeVMc24rFDsQXIvJz3TqHnfL9L7jGIyxqo0qOQ6Q0EG+3yJuzt0hqvcaVIodJQrmgWhLpFC
tTT8Azpsro3dH3UtcxG3h7ySUWS3YVmTsBDGM6LTMK+74XPuywKchNcXpLQg0rwqSb/+8b03F6Pn
9xmPElARNgNZ05N2k4q7lYNydZOuYBDCQrMNIMWKr9ZjUdsNLeMnmMtd6u0DY4sNshGZ9rvS6nP5
aPvkpH8TUhjD5VoRznSa8HzOp30LNwQGV4U/tlA0GEmwVuKLig27jUZix4vzWazTV2kvNDNTEtv9
A7IpqBYlkPTv3kxYvUUsKa/bxRQvvfVlKUifC5cK6PtuoFjUt20X5+aeklUomKbT8FXn6zIfUbDp
OUFa7JIOIIkCanc0nScg74plGdRB+pxXKQyf0mrt2wT91vviF1UXCtKgPKI1tKqek7xEkWx12XiF
hNIqHhd+LedzaRm64KkANrev3WVcoybxnTfVLmAcZtc7ZtBcbj0ttQCKzbhjz7t2UX0FYgxUT9Yk
8PRyZVFhwLVkFyTaoeINSoUiMh4Y0yMZ0ct7DF+cfmY+65SbjcgBwin12insqRghQh2nXwkWL79B
Ut2ZZWo8SyR3N93QyfZEwQ24j1PVGhcGiki+g9ivH1UyLzBjSPqSAUeIuB/n99zW61PgKPe1Sqqm
Ps5KeBcJriQTxkGQkbUsutj67RT931F/t2/1/dC9vQ0U4D+X2f9PVt2befbfV92RGl9o8WUv5T/I
2KvffqrAt3/6LzalsCxn8+hDKZXO1lz7rQJ3P219TpxLdAUo9vDT/qsAdz79+Nv8X9IGsEto8r8K
cMP6BPsQHBsOG8YCmxX271Tgzs8nNX4f7E1bq4X6kCYmnswPp94lgBXFVMloCYGMRFxO3hE1YUvY
dpXVj8Zo5M+kIxBk364mKbEIn5H+VLU1dJdlS+rGHjQ1GUO2O5OXuEg05hEt5OKx7mmuhxxxt4ed
Mdr3rDGNF1e5ZnkuTNwAOyZHDRMw2zXGqDOE/9mkvKMGA4Y1HHJiPK4pIGDdYkqkrxWDrowM3vD0
EIt0ORWtY9cXozQc9PStQJj4h2/z97PKv09U5sYIPOYuB2c6RJhU7Q8Nr0ToxW2ZHKAjnc8IoBkf
6aVXpwshIBdlDj85D9Ba7khBSL7+9ZV/bqr8duWtE+Hjvdj6yx+6ethchMPn2q1JwsjCawGAIEX+
BffO//jFW+b20HE4p0WEoPhPSDpU1924aXlHmDahI9U8s/UV7q1pWGvhnLp5X09k2LmquDUmc7rN
jToFNpMa41hE/aw9erfL2BZNhVKdQBTmzUl3QXc1C8h1Xitk42UCOHEs7S32BoY8DqdajgLFdy+G
ULhKPlgMVkga6gYF6p6aWSCWdSfgj8M8uAdIzCPMqFXcF23D5AaeerM3U1a0+Q6oXHk3ztbyxNic
XJY0td+7ZvE4rSUmOiDBe/dCGQE2J7VXfLs2SVR7BvPg3MjTa78xlSvfWjoS8IwI2FRnFVQWUjVJ
nyKtoNRmfrlA+NB70ZB3wJB64tCkBAaJIp8JUNG937357KgDYVHatyPKPI5SDe30cifhgdNOXEfP
RKVe9uttzNN+g3CRSrm0mymPBOLzR5T8cQx2eLQwOyVT81aNtl5Oplkt98y8Cbys2sBWwH3y1NgU
vpBjEzBLgCmA98Cx1yWEK+l3FrUPvimKGMaxC4zlb8JNUN7bAUqD6K8fUGtr3/xnh5YyBNMiq9rW
Kwtwx3kfnlBU6xkUqdfGT5szV3XGLagjF1SIby37eYskU61Cv2E2T3O6HQF856qqSzzKzM7YpME0
//iF/v8e9B90R/7w3Wydpd87RlcvFR2jk6Z+HbuX/o/dnx//5Hd4je98gocMgYYW3NZJ/yO8JvjE
0v97gwcwxdaa+Wf/R36iTGGeIGjh2b7cdqbf4TWW/SnA/w0BiS0Icyw/8EO/56/6P38mLeB5RJ2A
v/YHQvej0RKvKnKDwvMOCxCnyFmRC7m1ez6Y+S2SQkxT3rIfYw+Svr91ZL6iK/IY31f26bQYHbqd
BJtO5RwqK7v7w338L5b/H2bI/3zGsTOz+AtJR0oI1mHnI1E8k/1swwNJjpya4qcyrukaYCFK6rB1
nOLYziAuI0nM1qlstFletEtAYJ3ncmQnS2S91+RPRMoZ+8+0Bhia900vECBazQZXB/I2DNYFsIE0
uyFOC0JlT1DgFNJMsL9lZOsO+7GJ4zea+wFT5bSrSCMDb3hhCNH9Yqf7M1CFMDaPSQtDQEY84sdW
8Yf5X592TpUmS3xITcP7vHCSmg9xjLOGdHF5QlZfdp9RJp/6RmEcO0TPT5ULj5JzNNwxSkuZXRqD
nV9nsQsnIQ78V3irGGuSXzmZ/wxnwEAPHWAzGm//83ESgETankxCmI5U0kTMoKZ58N0g6lIeC5fY
6OupW/0HeoXdQXcTxM+g9U9zjaaoaIYEXvtoL6fESGTnnl7nw18/Mn8mo/ALMVCiHckQG4fttuX+
4T567D4EgOfuoW374b4ZFKYrZneIasrqpEIU8MVci2tRqvist3zrAh6d9Qv+CwXkT2szz61Aj4U4
ADyOSfngf6hbSNwLBPoah7A2zygvYegmzhl22xZtQvGY5IJgA4eNoWeEsk/dXoS+yRxPJg+a9Md9
gfTovKAHGfVyNi8MdzyalAbhRnTe9exQd3Nft2RKGuuJ15QgkWvXJlLJncHm49dq82dSY60QGn/+
pXHRV/VUll96uu+o+qdjOdsERRjzZwh57aWaq2InVlv/b+bOZMd5JUvSr9IvwARnJ7eiKIkaQ6GY
N0SMnEfn/PT96VYXUJVAN1C7BvJuEv8dQkE5j9sx+4x6b4TIp9gYEQYphB/KLYnoz9SKtBiArJ5v
uGdSvmMPA0Ej4K3PBYnBrdqqx0Tn7Yt6Yi4btzS1OwM2GoKqdTN8sjNJ01Razmsfggif0xC+Lw1R
BJ3yoYYDivfa1dInITAtSsXQNTDW5vdoF/mHo2UgEjF3rKQGr5fIsAr4cWHEXckmH2lCtGQFSmks
fjEJaV5DfsW7o9bXaFI4mOqUgqvBbZIXNe1wU0T2uFumovnAp2eecSLPh6h25m2n91TQhm0SxNZU
kQ9o5GeIg5FYZHl0nKXbwNUs9j3ZxlVqSHozrbwNMDGfp5IwhZwa60g/erqt7Nx+JHoCa2FQaiir
Q7zFRlseWe/Hv26XZz6Y1yHQlPpmsOpf4xB+K6mj3+BkHbcq7fNvIq+w1FW2e8lpVKDPdkjQjaTr
fhCDeHec8QGNemi8obeMpwqdEoV3eErGeySGPiz3KR0V5y/K6zQ+TIqLcGgUk4d5RVsJnflpIPzH
/JXx2c8ymc7ACQFHK61e3Oy5HtZzqdlbq62og5q621xQhZIJLNCaJDZr2fQ6EBnun+KY+paISAlB
LYfLd16ADSfZTtODXsUbYoFagGUs+dXkjDFSLXMSQc5dq00xyYzv7ByUXyWGBwlLMX6wjOqDzo3S
sys+5CVTR99O7XBrmu438r3fhBPe7hz5KJy7L61BuJncGhOzMBSvAn9dpdHgW0ps+TQTMRqm2H3I
nXwXctIPw6Jc4ya95qElH6jdQzS1+wAqsuHxbQw3oHK7nyy3HiwtXLi0x+cCX/AmzhPnV1nEtzKA
QB7GqFxpoWNxMyqAn7oJvzGdmKResVcLY/C+KwIxh2kI4z+jneWZs0Z1yfnF+vu4dPfsSmZvcLoC
nV1ywrvV0mprDP5zgC5m+Urt/vKqxkxKD6rHMzleahCoNBsl3dOcU1gSYc1+wFThY7PXWEKwYKhb
CxxOos3GkTkQNc0qE9IMmpg+cIK7X0bRmEE6xPabwiXro6YFmO2NmRzDQt55K3kGWRSbd7yz5PII
c2k5T5pTbDGq2xenKb/nen6NJGYkzjvriCGVRjZhhRuF+8BLayzyFsfhfgnv9etFEV6zSSzHrkBg
rFx7py0D2duQAsVVq+npLnMJTq2s9F4YWWOE+sv4jn7oqq2QS8j14pJHU7QD1iE2eTdyK5rTYK7G
fK2R6NmiNLshFiw6MPsyxZlWjHzdcsqe6DD7U61lRNZuSfIubbn4VZgDw4yg2Ty4EiQrnqk37FbH
lthbADWhJLIYNiuAUM0+tovBh0yQHWZJBZuzRPYrYHI60BrscocqdMwN7v936aYoxkr8qNB9ezaj
KN8tA67zVTFStCsak5vA6D6N5ULojA/rUeodFyZdUhJvx4xQ6hS6hOUniuUtsPxR3BuwRpPXissw
qTRlkPW6GPrlSsU5VrVoYNGAC68lP8QehwLddo+NPFmzHig9nol7tbmO0VGJcgJ9XX6l0rZYN/BP
g0Jr0reRC8uzmpXqXx0t48nVi68MdOaBe0UdmKFiPU2kuddl5OqBNqZ/rt3cemJfK1xPb8s/ExU2
+nITF0Vziua0DLISdltl1OLUCOKcZTuEl9QursXSvaQmMRdDs2+8puI9xALY1W0/BbnrblS9qvGd
jsfUlhcxW4Y/zsa5TlzwqcA2Say1bSBq0pUTqeJdliziYEbLPhxUUofY8hJnrFeVPRJgbduOK8+9
ljEjTYTWm0xrlWacTZiGX2gYYh1LlHm0x3xHr2HkkSJ4pT+o+tSapn5O9DT3AWRXK9cYsMb3GEPx
THNtys30UNom5GczNnY2ZY18QU3dn9whDsy4EVezc2J6q+6dRXk5QyboCbo5rXnBjdvkXmPyfPPm
A6JFncKhYuJ7nt3ylsaF+Jl05QRN/ZkLP+ZiYlDNQLoBHnD6Bwq7x9dnF6c0FMnOmazSE0QUyPJP
CetAmeRYsfvxTEQ1Wrc1cNqymKfVoJXqw5S6tfQzAvbVWqeSjoy8Uqci4Go74d3Gr5t4GnyafuVE
0+Ach4jW943Sl9I5tHR5K35JvzU92sOsmn4WDogrHXFZMny9nHLjNieive/5wrwMtwv8mvWokBJd
WT3JPUILmptv+9oovjFWq/mpgWEhDnZhNLqnOeUifwrKyep1YjX3UmgeoGpXuvV9NToVHUunUhRH
Lcx7zieX+M5gQwI4d4IW9B2WX2VeFfBUokBVJxJnpJLb8dqXSAgr8nL8bLWQxmFBrzuxvYn++hbK
tIcxdrzpFfPVmcec7afT1hRnxsTIXDmdRTHxeejzzCc0U0LObjUiOYosqFMpqM/y1cQW8ty3dbY1
hyE/1/iENH+GcSSSwv1Us87Ytax9fVDPApDHsLAX6qI6zvzS6nt+cSoivyDqiLsoNv1+gaa1GmQ0
1zj6xbQlf8UuT1GHiWpanc2KH8+SYA8rlrFgPdOlzyIzc+WhMJFslt6OHnDaZ5thHguo2a56gCVv
nAy2+0f85uG7IDLe+oR+sno9CAju4NNo/mPtkspTNNXscsOuDikhUSme00Wjrm32qkFd2uPNGNjX
631PfEbHvkzyV9N3rdnPX3wCzGlEYglWD6n9WLF828dkRniNFSPT06SxzSqHr1rqyb5fFJqy7tiQ
B10PjdcKT8AHszZJz3JYvhSSShSlRiW6PJHtX4OAsvAEYIQbjOtbG7qSe1f5Ql4KbribvCZ8bhSh
AaLQ03OmWK8SFAWMHnzYjKKxp1r6BNJBPg7NYByrcu6OC3Zij6U6Ob9SzahGt5vykQRvku4Q6J2a
S6xWlTtybqFHRVW+TpWcdH9pYcmlS8BK90XchehDoh+KI8iJbmXR+trttKzXlFMM40u/UrfAqmBJ
2uxndO+8fsbLn5Yd+UF1hn5danoRQDfI32LcepUtFRjkZDYSy66fFCjQ7GmjZs/invNdqO5FGdKE
StZWgKqox+UOH+inldZOw9ZmoaDC5TdZZS9ECMwVNV6f4zjKLyIL81ts5nZgikYeZdbO7DjT9ykb
JGXsi96s8DdUtLS38Yed4EaDDApFnCi7/snmowhmHUNxZ/PLZuX5DCreejZku2zGPjrJcqrftIHh
oJyYFtaELqpPimrtkHt0rj6X5LhgFdkxjXpJa6fLqqTQNV3hok5/irp4UHMlPfP9LU71pKfpHe9G
gIrMtbEm5AHzZ2Gp9zTbzh/16fa6GLs9+bItgRl1TyYeKLbbTsYpY0T2Y6vpLg3tpz6fhJWvTcSK
iDAjcvBqkg44dtsVq7owWV9hji+MSkEGdcrxw80LGh+d7mqEEX8LMvuwVtMyfM1MAKYeeLhua5l8
aSA/FxdMLbuSKFaYC16psSAmXqWg0J1hoHUucYuj07RMn3SeN0akeRr1jBjyld8ch8AlkynBppRT
Liy7v4QoFKB/gQdg19vor+tW6Wxavcuu2nWmjFI/z+mn8MScNdtI6xYZ1KwDTnzmf6WaQH1wZ2tn
VFL1SkO5i/QUoRc5TQVGHCiW210hIF3HLsnXWea8RtANSBY2DJNG+xlJwm1KeocqEWZ8Yul1zdJM
O02FKJ8dnZ0cYk82v0UJ38pVzjKbjiq32Nh5Pt0TLMt2kNm6n0fKchXWkHft3yOoYa1cQEMH2Tus
JjmA12HM/LU2Igfh6F5JQWrAYvBSeL+6MRoS046XpCJ9IcCTehbkvxXD93CsqiLeMdJlB1wMKsv6
aXzCJk1aoju2xMNus02oDlT/TMW5fW8rbqvymWTjhJcTUw3Ue2nZhOkU40alZvI6It4CJzL/Cdi0
enuIWboSGOA0d8ksnsk1UYcAo5WAmRG988YBkJcO+ral0nJTYepBa7bFp9q3UGpteE9ZmH4VWSEP
BfVSPlJ8zMiKsyNPbyakjvcwHhprq+ZpFLitkX53zMqv8eTAd7LH6IXBVjlUbq8dCaSOn/0i28sy
N3KtGgkvXP7Lsjiou8Qg1V8ajA9LpX+rY0RWSptrZ1O0thhIhHddABBMO+I00zEVadWBeEj6+z8X
cZ+qgv/9+27wv/nzTsl3W8nqr/t//qntb3VXSOW//6H/5vX7/8Pcp5voRP/3PeOqbwl2f/6vzaes
/qvM+8/f9h8yr/6vu+p0Xy+6GmFbqKr/uWNUrH9ZGGfJJ9xb8AwWiVj5/lPltf6lIuXe/YGGQLS6
m3f/j8rrov+qd+6diqGW5YcQ/yOVV9y9hP9lYXBfaUG6M/iLsxWfrfVvLtQc0plGaNQTdHh5Wgfn
BNKEa/x2ioiB0MhhRcA+Joju2lQOZ/p7GaWbZoh3SAgqhqOJ91RDFwovP98VacgAePesOLTOYOgQ
hyWMZypYM7/VZ3NjM4DteHEWmBwic9WRb1x3Mq280nxmdt/TUIvPQifckjui2fXStQ+VTG+xwvV7
kgO4pSi8JFCwoE3ZG7WVqxZqDh1q9Ls7GjEzZ6DHuKI0YkX1XM5ive0eW4pT1vUcXud5fg3Lgfc6
3UDUVxdxOG5stOpXNwlLTxMlCWa8F6RVWYkQEHq7ixBbGBE4MRqTPLo0JlqoCJ+GqnwuhtS6wD0w
gtxgJBZ28VfkwvXDZpQPKq+9P+t+iXVI8eqLhi2jytJAT4x7abDG5cjtzQNRqOzKekC7GyaZNVw5
PCeiqMZVH07a3gojdfE1xEWCVbSbNpF1rZNxPdf2hzvk2g+3NEFLSkrzN8drrV6JFA/RupFmeHT0
qdb4t5oLEBjcN2yMysofo9TeRAX2nCbWLEZBmhTIl7CpAixWRO+VQ9Xsyph0+RAxDL4iimLw6ZNl
fqiavDhDrUN5agv8wlYkjAANb2weiLSWp6QVf6hZuLzugd/B1zF8UJTuUtw5lzbUM/mPt8j+D6NR
WjpsUalZTWGujjgZuf4M6zEq3Dc9NZ3pS8qIwKJs1Etd4H3yuiHXtSfuMep5aMW1tBXTh5hB1wxv
pqzjlUaqo7v7oPqwgZWXLK2Pbw6OQptPULr03L4MLr+NOEtqP+qS5RK29dnU1YIkpVFCd3cMYwXu
ZGaVIV4EVTnZPtHNcltp5m7ABbnCeDTjdtQ/ijxeVxh1vW5amEZDnYVHxfSa0jmOZ2XbLPhWQp2s
jhsul5mK4P2MdnsfcI3oWt/9tEVfnsPRPFLbekwBQAwJb65ufhNNeoqWwo+cBEqB7qAd2D6pcYKd
gIqSCEtLqewQENdxWgM7FLTAtxbUGqs5oZdeAIdsKRP3nCxcExx8Iq/uYUDOt5Oqtyuqd840/3md
HXTG41DdGqvd1sPsRfp3Ziz+NM98nuqbyp75sc/6C+MwoZlmy3GEG94g3B3qh7w173i5U2SU6wls
EFCdltYOHZMiiom7OLskScNdrgIKaxt+q4p7cJK6DPhVbYZ8OuQEmEmAUMaVWWwkplnzRhvpJonl
nv745cGK+ffGKVtKpYgEII68vvG1OWqE+tmmOupHkjnPsUo33GJtAWV6Te8GRoGrfSmDuUsvulN5
dSY8ajwP8NLXxJGZhndi0uIAjvT0POK5XEEsxGrcbM1KEOMOWz+McUjmyASZLCzOOfkRqrp2jNOZ
3GWW/FV5/kA+T9KCJRyvV5u3uhl/FIysPo4gEehmf8A8t4ZodC6RjPMk2WrKBEvK0L7mMpuiU76E
xnpMZL9FOQkBkWRquMY6iPqt3vum3GYrVPgaK0evzx11uFVKjW8gy6U1NmmNKzYdsvhABnQGTcG+
IHrG80jxouJuoibzujhbK+rszzK/AbP8TRQV+YOPSiMviyIzestAF1g4LD6qBthF0SuPFI7JH2Np
H1VFDR/ZayU6dTzKOY0HbrNh7g4UXKnucLLCOVvrtdLuxroS9kr0eRBFtfaCrUGuKgTwN6UqB0/H
1OQr5eI+Yp2lDTTTls+sle7JBOINXZWS7k5f/LaW2sqp7HRFXuwE+vcWhwCprMR5yxXWWFOeTsHo
UoiUD+qxTdJkTwjU3TvYaj1TT+tjqM8OqVeXG4ADU6x40vLxIW9omiHi5bV0RB0buqcvjN6c/TF5
V74Zldq9NkW1MbNPrOeeFUc3kcw6zd/qr5MgMNjhnp3NbkiyrdZB00KzmQ7R0NS+kjXf+H9OTtZ/
F1MivVCalZdV2bXVtO9Gae9EuZ6Xj5bsiklTvFHoWPxA7LWE4dFeoEAuZu0DhwDlHnH9U2jBo6+q
dFa5wT3A6CngisOSCpyl/g41GhbzrtxPqpv+DDRTbOnd+YFVsx+zVt2ICCwG5dSMkr2Hs9lPw+IM
5/PSEA9nNqYJjyouPxNcmCEW1tnAKExP08uyvEvAI02WcK3HFlpCvuChk6J6dYcRCh9vtY6cXtdP
O0t5T5Rya2QCv5++vAqHKKjybuNa75vxJMzpKVJGyHdtgw3TRTPjmlpZYtur5bXNBzohpgD5lK8D
hWBkrR6irr5AgzkkdOStMPl/CYEnMXHkSV/UoJdtMJYme4f8RCr5OWziNwrX9ljm9xkPcYVzO+ru
qhzW/xISoEHHHaWlZ7tAwIRbWIjTIvrXZFb2xNOfFCDJK9EqZ+GSeh5ujRQx/eYhUCjcyiusLH9Q
xnwjtbah/gkbY+3gJVqpiIThBMbCsN5m+VeIfDfA3LA7jhm6brE7pucq1xANWhvmBDtjNBkduzeb
QBZ4ce5AEVT5miPxCNltKB87xcZhNNARivy7UZMgqi1fR95N69rrZ1I5nTlu3OkjcXCr8msHZIso
StfpyQ2HbVMoSoCtPsghGCgUV6YYTOhwW8X3+0V0MObXeYy3ThFtpgn3mK7lJJnHeq/SOXh3siCI
uLthma5DPAA1BpAGweqO3kEbNbZhLjHei3AOrMZQKW5TfshKBDFCLR+Yx6PhzXkcVLAGnMXZlu3s
pwAYVZy2SvvZ0oxqpISwOTZgNTV8AdtzqKKClN2jTsO54C5TKk0wA0AQheuF+Em1xki8StU8Pc1O
jqS5csmL90z+OrnNJk2+4Q/a9M28MzO6Q2qC9zG1X3mJfp5vxy4NIu7Ra2xBBbbSlgoIQL23RsVC
mwECsmKOKvO+aTvOqksKTouuveif4dApCAvvcI4wyuXVjs5AcZgIxfODuvO+K374VQZIDNuwuke0
i9MdbDLJdD1kgBIkSDqc6+e2AZxbjuJqA3PyRD+mvtFbxHQbahIT4ctYf4xqiIeKLh8bBo2hGx6U
mNfipK2tmC73hXCBq8q1PsqtRmTUHvsVeY/bZOjkR2m55DtB2ARTb78GGTjsFmm+ue5QPg0lDFHD
ku7BVXj87AGcG6lz62k2kjetenKX6Uxu7kY34Noa9E2vdFc29QfynUfRjatR6kycpsveS+5pa2S/
21zNVn90KECc9ORjVJ0HuLcbxT3qI/gX7PY6VcI9n31uymMxOk+mYQ6bRe1+7gf6pjAptRcV22SL
FUTbPTelHqgQtO6z6SajrGAFBOzZjUO/dcwV61xcZN1GzK/AoEixmDmYYTbb0tnnFcGBJtkRXAFR
LZK7xoqPXK2JkacFQQn9O2q/wBElW0Z1LBGmafgF5MXSKN612fkArRruiTT4dLJyBGicF3r6apSl
n7h2oAmGxZLWypRzYVhK14MIz5sjAQVkiPCzswa2A9jZcdExnQB4Qa8tpI8ivJEZzYHFqTBCVj3n
MPkoKwYS85JncotqHliyeZcD3U256TVwJ5Va/TCifJPBfulgZIKh8zO18i22IvUde9zQ3VkB3u5C
PVtxxnw2trFNp9l3En4hlvIkxiUok9qr7WTL/XOHk3sd6S4PzwiTr9a3ZamE26TirZGafpNbtp9V
Itx2WKFpfHkUDUZsZ/ZKp6Sp2Xw0nMJAtWC7NmZkIoSxagCF43zXghSd0hPiyAWPIhnEfdIEnpNn
L81A1GoWu2RyzxbUJxiVX64mPVP7JKf+MJviS4u+c9WetnYM9qRJ9732Sp/sp5UtPDPGE6JovClo
cjB1EZKZIcM5oUqtqrIxPliUsseOAKNm6IeNshr1ebtgalklekVAqm1v7STCl7iiQpb/L5pPcqqx
IiY1M4TdVUFHpeOqkJh9dJP5ivjXwjFhHwwz+6IQ9m3kfAa/G9IyiLUcTXLwZYQcPRtfxSTwTCbN
TZvEpqrGZe+O8lVv4sfRMttXyHXAOHmXhtmRbQqOxXELNPdq4WLw9To5h736Ixtl3yZAom1Sm1Ym
1mnY/jTm6EHFh/HsnDD7nilG9WVOMggktliparXlze/DoTpGvEofUpfrng6f8FQOTXqu3RbAlrR0
plOWeok/5GnPYixNi/bMTVfZDKVrBP2YWTdYwnLjOmUMBEdkHyHdg1QvLrmXmLo8As+cva5Wlg8l
6hpvRLT0ycs7J3bg7s51iHF4ml6DJZThaG/ADShHgzjHCEC5B/mnsNyo1lqxmH9DHdcD3aXleL4H
5i6R1QJxsBbnnyZLClNhXveYAiKtBeEG5mKEaZjotYaul6ljsy0zpa/cXUq5k7MOuyyyXgq1sAEL
W0NEMIxSjlNoR8mWJ42qlRIPyoRMSEEwI/hDPQ6ssynmE16Md+TsJsbI5Vvpgq6lum9ggVuusjym
QVJvCUZ0oPDv9pAMehK7aW3NhwWmRxlEVPkD8gcSB4PFa885Sqgl07mKsl2xd4vhDCAto3CcYLPJ
NFuFbkmeRYvMeV7HuQnLL2PYGDUOb4bUbmenSW2eRVOz0JlSOwkWCaAGc84c7eZWtAfghy4yG28C
IKlKyUhWLYWnAmMiHlWYRKXKqRJnFgmKh2wNMBhAfrTrmX5XQxuXpz5a+OFpIa2vSEj57PijVMb0
4miKBQUrk8vyhIeGJoGZegBukAit7PW1JCAlhMsWaun8AuApNja2yXeJjvb72BkR7kzVWh6iReUF
JkQomsgjFqpo3w6vZTXoSKDVywr0d5sZuxQnRmOsLK3B/qwMRhlphGT4oIKQRV1+TMdJnZh2WfPT
L7toyJaAFAFO5nPXjEG+CHu6AavNtV8ucLH4TUqX4wcDk7mPaZOc3opkGY9dZy47OkYK/GGk9ryp
dZKdDplKe2zMvsWem8IZCSnd4mRKpmbelh2S/NbqYDuvRjNHqGg4TTjP2NKdUttxSE5h67HWw0TW
DwHfdhgJXFKONB2A4iVdzk7MlpSBr7ApLfcwWmZ9VTgSKUDt6DTYh1NplRsVBnTQWkbMlrmZBmsL
npVZb+5wAtMtq4pLPTlWTfmkpjxCDDN+S+h+XzpgheusTfK36phQcjez1l1bx9upnOW+VofqvdYo
rQQmZ+lLMKqzqmMpYfXLy2TW2SDWJX3yaPSPcZLW+yENo+sd7xavnWaxweSAANzgP9aDcs4lmnqc
vAHBkQco+ESmpdr6pjrCEYo5BliVLSH3hyzSfjs7dAMqtt1b3VnOY5M41UmnwuGKF9Xi7laO2r6V
dd/6dmG5r92YWtemHPX7tTvNRg/PVQuwspEzwsacznu7KEBRqFQcI4gklvtw33l7WLjTgKwU0PpY
VOBFKJwyN5NQnVco+N2f2hKwhbatzl5ixOWtFIZxoUdG2TTZrB8KM+K+oB0TlZ2XFBkzRKHVRYBp
kJNualV2R7Ab9VvGcfnmcn0GgFpFt7C7WyLMUbpIWQNqm8UwfqYKwX2T9K3yqk5CjEtzOEWfZZnH
26HgbpxKqX3DbWJBCu6leCG7ZSEzRorB1i2uzouhtb9aVF54jkBtdnX6p6SOxoM6UvawBd7EK4bP
2d7YTnJWcxWRtOR8YWiP6v4xbQoNorGMzHc2OWGLqRaGyZH4of2qTTXTTMQCmd6OQUP60bi+LaaO
IbXqocaALJsWND84zs9oriOWg1EddprL4j1jn7fE5sWwM46r3GCfrhqhWBk9WM5+knJHxI8gAaz/
hxbyLpc1owqM5SNuH0cQYuxVDfWI8jkLMd3EYCR7KB/F3rAXY5MQV4bGTDP1ulA0jFwZsWhv0sJ5
r+dt9BBFjnkbDTwQsFmhwgG3f2Jlx8UXCVpuIlpBTtSWm1xb60cIFUCCrIYAeWc4B2vgfsXnzUqO
E4axoy39cXoyMhQCHYlhl7sNe9GuYuOGQ3Jlt0iS/C7U6ZAZGvoLydcNvObQawwgpvZYUmdhhSiq
3bkf45Oa8zq10i1fqxxjSPbWzNatVZmEq60yuYepiH5KM9/K3FwpjDZC5kHhzrueCmAgcowdS+ir
4dIfRweAdZWkmoe5X+fhxJ7gCARnjcTpyazGcG+2s8XlJzN+7KJTXtPIiOmTrEb7Jcs5nQzNH/SH
sOmSN1umh5nt4ddEuPWEfcP4IyE2ppAp1eHQ1Hr2llfz/JubRv6umZ0J9E9ZO1NMvVIZZiPfolm0
uyF2ajfocoXqs6K+g4B5PjH8DNi833JRpj9GZ8WXDH/bt7mQEOdQVmjrwEzwfGcBvNuVC2iajS5R
tlQqnxEBDmIeyhRAROmfIAlD4XPgYVxmPVquI0YUZHe1s79SorN7PWGM5Q9te8JFO3Uy7Z9ay8Ux
ZkLC8KNnw2fbmcgTY9dcIHoWO4cF9jZZFMGdSyzUP6grxSiv04Q+RMh4hsy5ov1F94Z4it/mttC2
Y1zo+Ab70iuqC50R8zqsAfHbbsTSlzUsHm9jIzlMScVSXJMzraXu/Ss5Jd0Gf86JggYsnHAhV9EQ
HZC1YK4bke2buUaDdYTGu/Su/YKN2Z9KeES6Ev90wkpXZiUP3UT/QNj33Q4qInyaxTLXkyKOwkWx
jyz3VpCy8apODru7sZZZge4GBFGMrTr+xvAZt3e6heIDjg4iOKzKzvbtal4ehKzep6QFoDitUyI6
kd6kXLLKct8jxXs6tpt1pkX7oSteFLq8sKgZn2IGglhTULAB8c+Stt/SQhwGtQMAE0n9WbN58DFi
iQu+OJQWpWg3aFr+3HeMdORJPQTe9mLX1g0bIzgkdbmTMkX4pTvlgWXEerS6ZatWyju5y4U6TrKS
BY+xW2OMUNgOdb0hfGf4Sa2Ry4Wr7+pSFt7cDVd8Dw0WNT6XIS+E3zvD6xRlpH0i64xok74wfmbb
yhoGn+N9GyZEeSfK2vnHzI+Oka7ZC21I5VSbAYqBb2rVvKuMwQqIhWmBi9i7mzGZvc/sgRmtW8QK
UJoPufVmOdVW9u0+Qtr1MX0BT7PnK6zabjNE6aGfjQhs2mQsKydbFuiYpM0nAgTrLHeYf039YrQ2
MjGZKo29vVc5La833M0Idc747SyjheChbrhe1wG2fZob0A1HkWmPedz5nQpAHG7D5CtaQ39U9DFT
Uo3KVjMx9d2rSVxYbdwGZprOLs20xgfFaXk8mMO8TiH5pWKEwZs+BXLqdvmd5J/GSXsdR56YLJ/O
rBSwvjp2usmLPj8WbVbf3FA9udh5g14pnqQ2H/Vo+pkmsSfxc4AxcUzr9MX9R+obuxsTPNHTqsiv
NZbQnwjhTifLcJaDo3ykSSYukBCBsE5tv+Pc7e9MivzgFGXK8MEPM/bVcrX17KvrRbMK+abFbBfX
UOhVWnUwH/cyOhdt/Gwi4qspNLYGqV+paSDBXUpq+8qKcFc4YodhOPcGZ+LthLvJNopdJltfKv2l
tDq/nihsGBZxnZvewzxbXlNcDJ8VbrVHnP60voScdExLZBfdLmKsmHTzaeIm4N3xBv5IOLi1q3Jj
3HljBVuW7dDl3XEUxl5HxPMGdTxLMrovrpvFl1CRG4AMySNoeyS3zpm8vp7MlTaANYhd57NpWCt6
TTXrp5H0yeRhpQvUykQQo1ElVz/mBY9iCZAeJ6uOEDhuR8wgm6o3nnqOkvUUTe2+hyn9NaWzYBgl
d2X15aNBfFgtl6Oj2Y+K1L6wIWxzjkQHEZDf6J6egJXu3jBZBl2U4GAa9WAOlUOUmYFeMp+71Uc9
009GNHBUio5BvO3WJtB7Xy7IiXWdI61zsLvg19HI1W/6f9Z1zk9DKcsPpb6PdXv3JSaXPG7XMOvp
W6oVe8ttiTxBrMYbgCsvM+LjEOvGc1+4+x4hr8xGUqTwKZAF+SJMsS5fpjmVr1MB2q1h6wJ2AWPb
OOsbLV6sg2ibdxDIBxw2LAvYcC8e/o5+I6aGrqGZfZGqjm/097zKorpxnc2f+XEKzM/j/2bvTJrj
Ntot/Vc67vrCASSQSGDRm5qLxeI8iRsESUmY5yEB/Pp+YPuLT6Z9rXbfVXd0eAhHSHIVUShk5nnP
eQ5JV++o6fpMHRTjMaxokQovbXmho+qUICDd6N6Md/0kr5P4q8g0bSpJiy6DTX+nimI9ciD8EtMv
8N40o7weYt19jUPdu9s2sXGoj/2ipMe1H6wNvoIOVjRE0pWEwHCbFwF2bqLk/lPIEcQ4MSE3ru3J
K76UoZRv5qK5AUPWLr9p+T55ldkYdNhYTbsFq1ZvaDTOqFjAibZYd7O2Z5pi7aXQqM5BO1wLjicb
r4rMs+W61Lk1ioGUk5nzh6JSBw3Ozb+xGQ2ZIya0Lams5wGWWWF4Cm2Gl4jB32hyIxMRbOOu1HvS
FwvGwE2+2L2e9DnAGYW42SaNwQBxBF1bUqT1z60i/3s+kOv/yzLnlo914r82gxBceyu+/mgD+fUP
/G4DcX6xHPwfgJuApLnoJv+ygVj8CpEggoDMOk08TAQ6f3eBSOcXwHQLd5Mg3lJETgD8dxeI4/9i
gkHzPNM0Hc/jN/0jF8gSPCqzKSyL49f/+R9YTxRBbUD/VFEu4WZ/CZX+kI4y1Ww1UBtI0c0VJBGb
Ljhi3pxrAsi6kJNQJNsG/nrq+jdzTZmSnab2uBe9aLzNDxftL8J9SxDr01shiL/4UExJ97FcMlQ/
vBW8prpubabq1FtN2zBTwbZvmrvJY+L733ulBc/2wyu1ZUiwPhT459Aw97VJDjkRUXSXNBir/v6l
lqT+5x/KgpEH6w90hHA/pc/wZ02Mki1zHWIV2s8D4ZbRIo1EUiTbFhGu0HGAAK+oZT4ZrO1f/v7l
/+qa/vjyn67p7PRt4pq8fKSi+Nq2a3+Thz1MOxvH/N+/1B8jbr/eSQTtXImlCOsudIU/XlRgOdSO
UZuxhr/kXZYYtSnk8FKDvke+ApSXkGj8GSP1jxy9314TSCQo0SUtLz7zXimTTx0aFkmTpWkT4d4w
9FYY9EGR6zSujNQUhHDi+SfwyOXb96cPFXgpIwnh+nyFll//4f6ZwppRfh/T5iAG6u2tvr8ktDEn
23bQbrAr4cxQ0a0KwZTHaxix+EFmHpup8QY2CcidBxk60trmpos/oiwKdipMdb2CmEfEGsBqzFjW
oE1tuFFJVv2zgtPfLhvzeEW8d0mML0+3H99/lhblABkTi6mTimlVgk864FXTjDSBmv3kFsTv9ufL
5VBuCh2DqwWe7tNNONHQORYe1PTSmNFzW1cIn+dKHN+S+0cjxQpfBZuB8xomVup3L5UkUbrqKokz
l1M32ZIQIo5eVziyUkhbXXVp0R+kNpxC2YL2tKZ3h8FW+FHq5ZS5TuZupOaBifyKa14+DqMaQTvH
Tky1XtiD5Upkx8CddX4YDgHFDt8FjnckYKIJN0WUk1mTVjHQtYdDfCKb6dEDpyqK6Q/GEGBDZ0qB
I82EQRLf4DFz9KGqPR2tGYFbROeKdGYwRP5ul2MvlefG6xv67brQuG/k4Lz31HtUu8AmE7Rp04BD
rF1rvTE5zyZ4WAzvwwrBxQIUt1ixW6/27qzRG/aN6iWVLlaLrM0/dL+5RtT1W8GILmVQCUGn43xx
04OM7phSO9WjFKwytOcN5S00OJnvp7Jn/JAjxD76HSVsuC0yca2atv7CZWLq42nRf8Wdrxi9OmHc
bHKiXGSsVCi/aSfyac5bhufw9bP2w3Um9RznvftiWy7MvrJK3IuKk+NHK/CrAxYo7ReZFvNVk+jw
mzUJfTuUjYKJUAfpK2heaiqJZpEWRSvvbrt0FNEmLyv5NLV+QMVR6U73SVOU/RqXr3k/GwZ9Nh6R
uXukcO9uVovonw20zyC8e52zajkbHOiDQZHhfNgzUTW92V9N9IzAHG9UTQCP8raSeOqgPtxiDKjF
SI34e8c8MN4kxHUunaDGG6SzlHI78itquJZhKy7qJCZwRAAyu2OlZL7oihgkP9o4QLenEcce1nwD
9eMiKkrHuYi9QQS4hXKqSfDse8ljETRCrb3QYQ9YUOsKOr5UzWMLzhUPT+o7AJEd35FHp8/dcqcG
rPQrx4sQWIM4kb29KmDNo+wTBovFlS7yReogiRmsnIa09bbJ6/E2NM0CyjsLTL2qeJDZayvAwrLJ
8Wt92Hjgxi0YRnKXTO2ZP/jT0L1WOu7rnWEYM8a2QbH1p1lN8lVxFDzBpFPdo80CBpTcximynrsB
duEMnQQRwFV4neogtC450zLbRYFymKwmDOtJM2AIwG4pDwKoHZ2ULqHbMw2CjbspBIWCZGn6edwx
6CbRSx8wt0LnTYCPUW9wbJykljJ5LGs2UavOGOirKty59vdTOnrTOVDUDp1F02PwHLHWDtuiqmW9
QyyH2xoAbxqPoY74a6WUdsmmCjVm74IvmQOfMGvJB9Lo9NS6+LavRSc4C5qNlhDp+KIQN5siYqNB
2Ju3VW3Yz9LsAm81u1PJuMoMQQQSCS4ijKfESajSaxJoUqZPCxO3gP9sVvg1j86ERwxEW9XQvGgF
/nyk3K5ZEqNzfDe72PA3MPqdeyIimONpSbUp/6G8/TyI1ljKf8y6WHXxtASNa7g9BzfM5LQdLM6N
kodmKa1nadjRjSKk+m7Jfh5eOB2jfaLeB0H9WroAdPGS6Z7c35la2JoTmLBIip4C5CR1KN3YpXxo
GLoFzFk1zK4trBsQKa5zZnaTpPO0zcJs24SxLQjykhgaNnEYuw9ZL/uBKeesWAEBKAICi1yhz6JP
83yvnYqbsAcoRHgnCfsleT92DzVApeiQk3oDPsLYuSOdw/+Z4MuYPk/0WBMvxu1ero2uB0Ux2H24
L7FP5WenrVKBxNa15T31rERdCwh+T2nvDg8uM9FLwkYRhld3xj+WWmjfKHXhqSR0uANrEW3c0E7X
o4nZJaJq77Et7eAeeBEVBWE9SMy/lovfbMyLN0IMwW7UDLQnXUx3bVS1jxEzg0uspFQT0TexdGH1
fJ1xqwbKxencdlttoHJH9XiVJNlbCb0pW1E42WwLjYGl7RpcPm0W4w6BPekITVNDQG1rxKESHbHJ
s4c2HpBoZG+ZpylstzWep60JvGXWyRccvCE5F+iaqz7q5KHM+3hnNL7/kgJ0Ws0qvG0GqqMPcSUv
c98PzvE8ciq0C+j75PWYzrkno/Hg0ZTzwBRzSC/osQvXTFHukZI3uATGdl3EOIkws7rbxM/TLUaP
LR6mPfTNmITIILk3vJDa6WigzpCJ664zqwOTw+d6ZkhP9mX03tq89XaqROvtqWA+pk2QffFHMR50
6RDo6XhwjaP09vB3eKpQ3jltK2f8KPzyOU2D7NCU0Xaya5YAgZUvZVZR7ZQck3MyorjHym5PaVvR
F5VYwaujHWuPd7r0GZEiYrKdORKPCQ4AGz9IiVIfZeTWa50C9ewmSqMVU919T206zawJcZYqKJ+D
UbvPQTtXDzZPvTX7SxryJuSgfChbrCH99ySqXPwn0alt6w8sCc1mqPFwFvLoh2VCj2PyrCx1o/1k
xIfLKp0u1yqlmGCLXENzeTP1WJ/MBmJoVgzHIMLEF8vooo2tB8G4Zk37Fy3hRV3v0OHVATCqvKBQ
GZZiXNtrGIqUv7E3oNnHccyXILa7ZhM04bS3oAZc0R1EHIju3mTTCJ1SmYN0sxrS+tUp6ui+EJTE
4Z/tarlpghE+EpOYm8ydGPvXyFnsYh9sqawrHUtWHFEX1yiuWBv8A06Tau215XukxVXiBxcIKsaq
S6z2CEWUpHeormOGH2u/bxfZH++c8o01uFoeKzoiJ7xh63tZYUf8zk7Re1fzzBjJn4N15PpUHNLB
eEpmtwU21gsadQbgw7BgKFktEPJJfLMes5xeRhO6IopTsHXorK7ieb6X2r7uE/XN7PkzXTEJkuv0
mJXmd124dKUW3XVlUJcyFN5+EHa7roz8I0ApJ/rmYRCwneuIgM3LKFvj6MzRbcpZN8XFQmRTCCr2
zMoob2ei/Uv6DjV4znZ2q5odmBUKiAGsq7be9u4oIV7OjABbsYoNBn5NHRxjqamQzjy07mK6JYwe
7iIF+hC99d4uLByNlSby2e/zSFFMFHjnQDJ0VNWb42MkQpe8JwiIygceJMThYQcPU48OO9TNqSrJ
/lRR+JYnrG+oENaqq4OrnCGBG1co0G0dnSooBEbArgfl/6Ot2YLXuvTWqrbMfUQ79dpmfL2pktLk
WOos9hTBbx4oONyHSQIsbCpj96WcVLcxp+m7ial5Q6vfpqWzkozfOw59AqIBdR8twdYSuZEv5/QK
T67fRm6/xWXSXdoe+lQ0lWeHDTEJhzjE7zqH+tEDsetuu8locBTaTEBMF7KJLmt3YLvSGFhpQ79j
l+pTm7bp2Du+hDLEaR850fQu+nquKE6aeOzVQeJhfG8w3vbGfBu7QUhKeSyeI+0K2B8yrrlqUBhp
kLQxQ68GLcxvqovwXSYu4dC1xT1Xr7PYJbAdzDn+S5ZSLn2RIfuzP3GLI1VcAl+nIef+xa/VHO9N
Isz+sZoZtyTDFDg7K3DKm9RsQGPXgW8fcrONLgQrMIndwGX+1zQAb9DY/YMxqihdz3OfcOfgXlIQ
qCP7PbSwyuPbz1oq1G27+c5lzAiwk13dtNHkf20mCrBXTdA7egX3E3jqHDo62rW6U69+T0nRCn4g
dSsVKMOrFoWHy4i1+yExcyIiWaQw+k1xVq5tw0quzG4i1dco23uzdGGxEKBAYYduJRMtx1pGyfyU
CUSURlCqRtipo7nWC9j5CjmXKPF0lbSbwa/MJ46994CYQ4+YoscbM3WdMUAtltYIM6z478FhCr8C
hxJRIWXheutbJxw3VWtU3R6eBUQXtzfio2UP5Sv65rTVMhBPnS87sUuoVnvWvmqaDcESrpISzEFX
2k9Rkysi65cxtYF0CIoB3ouOioY7naVLcbbr6epVU/xE/Ro3Kv006sHyRpYxGq+xh0UuePzNHATN
a1u1CddqIlEQw4FbOIuquImmmqpdppNLfDJMR15cddmrSpjHrAZsjgdLkHo8dsKpv5H/iF9BQAy3
pKX0q1c6VD71FRhqvXjetirz5XPXoCxjVKvnPXPukkInZ1bjutIIZUxlfOo14rm33gdafp/pnOV5
lMmQTsouNcJ5Y5MteWyR6tnIc2NS1Em31Z2j6vJrOuQwXVRYgzLtscdc9iWHgjVRX8z0JXSDepvi
nhp2tFxJypm8yXk180A+4EEn31AKcrDreJB0WaaeT387MQHNk2ucsorvYqG/utj6mvVc0Jq36tzB
uiON2N2Ggczji5ZXuSPZiacs14Ex7Cl5SVkvtZsRUGh7+CK2N78HuSxvJyOs8nUNGO8pKEX9MSB7
X9PAhWmTrxlUIzDQ9QNU2o6TrxtBlq8730820tCZ2IR9OyfsZVw2Ld08hwyiAum8ukWA5ZHxafxh
tKZyWXKD3KHYTMK4JLcdfy/i0b7tqQZmlelUy7izkvOLR6cP1GcoHxywu2Eq9q2ossexDawFlJgX
XyEtOlCTmY/fkWXhgEpBVokBgEdtSHK3ML/WQQXdO5jw2qzJU7nOVsdl+Wu6hi3pPGvghLOcpsvY
Hgy9qeRoQFj2GkaOMwiVdZMFwbwavLFNd2NqYN3Of51Odt2S85YBlrttpPslCEdoacfRl/Uiwmuj
1qSs5R05mMTD5FaLR1DHDv/b1oNrAc+MijIYl3l3iFyzqLeGaKrjQONYuJu6ED9KQuj7mMuJqVUa
Jd24m90u6fbpIPzpLLO+AxxA5v7JKH2ooypxolvFvpV5stQNntZZ42WvcWJADrfzAh9V03A0Mpp0
/ubZLdhvv1ySDaguxp0XmaO3MgEzAskJGpVi8G70o4uduYRgwo/JDruob605DlP6wBBSDx5aRr6n
mjy7bTooqUwpWxM/cRrBlMEsgHC8EMQTKMF03wI4xypjUtk65z6Fe7pyvWcC/SWmsJIlihFzIPod
U5P07e/F0L/QXTmks1PixA2V+TPAtTDzEsUJhRkXg1pRxNZgD3PNvVEU+iey+V/orgS4hGvapg0B
Un4Sswc3Sed+eamxmeZdndvpxk566MMdaKu6yMLtP/7Rlh8K/o69UALVJ0Vb9W1mSkbIa6EwOZg0
HZy4BfhSGsbPyl/+dBWxGqEz2Zj4hBL+Z3TbwqtvoijjpULigspkgSskW0U67eRP2q8+0TPRRBem
LK5GXyIlL2L9HzVRF9hOFUDc22TFaN7NsgIy1IrZ51wUOHs6DpnYdrxP9peemdBQjWnjqhqNcGe5
lfEg2rQ+t+EcWbu/v9x/+nh5X3jVhPTRaQEsfdKaY5/S0zQNSTLY0xfykkxL6ZXiCR7i3pln8yf9
N3/xco4USPhCwJm0rE+fbhrWjdsvvFZf5gS9AoKGA3LRwfXs7x6I1/3f/3TLVf3DeMS3GRkAUyYS
o6j3+RRBdqCP4RyS8aajrLZ9gyLSeE95SFTViWhcfVUaKPhbjQFmO8vO/U2a/v+E0v/AS/rDB/En
Qum9jrv5W/N5bPnrn/qdkG3+wlTGASfKIBLOpsON8i9Cts/Qm3mUcF1AKmL5ld/Hlo76xTMl9yvt
Cswzacf799hS/uIJSRoeyKRcwvDin4wtf5tL/uHGYSwKy5EvrGMtMflPQEU7Bj1nxUJg95+jl9Tx
cc6IJCTSiReANZlGhrWfLh5eAWVtiBRZI22oG8oMOeXOtYl1yqfvxQrbK7/tqvvIHl+rtidJEPTW
NTqpf6J4IrzEIT2cQ064BLlxJZ2LmElAPLsOPA6oYlKJY8VsD8wJ7vOLMZ69o5ci2rgEP8DMDJY+
SWz0e4Cp6UXSdN3OassZpT2hpnWQXnss/RLo4GDLk5WM96gfMYhjg6oN1dB1XwzaxlQfNi9dQNsy
R9l2J6rqNpOyQHMrmo3KhoFABrDQPVIo9JClRS+l2B2+GvZvJN6YSLKwOfjncTbeYpl0CKyTnQtp
Vll1Tu3scchUF6rr9D4LC8itQg0fOsOawdH4W4PQvDXL2ETjdOy1ANh24QLgWGkDWQOqyHBGfx4u
rGwhCRf0Ch31IDBC6cij/NayQdeNWRu9gBI33oUxdxv4AJwD8qxfSyueLkbKBeAiWWyE4N+J95zD
/KHrbEwctNn4X0KrSxEhpuq+7e1wMzkDUbw2zb6PoQhReIYdE7du3aLNEdUuiiMaFMCvorD3XWMW
B45u1aNuWhBAjQwJLsMRa4HH0JqaYtejgbidVyLO5KlUjC37qplBAfrGlR2bUOncvGTjYiabqUyW
TMqvW5vZiDHiZiXy0VQBKJLyexnW7mlo2N3OAR6pmSzzrSgQDdwq9474gPy9R0J0j1cLU/ZMwwLt
3e6FSzktu7ixOCidY03kQ30UGUtq0FrpDka92NdFi8829Nj1eoFEJDesB8sx2f/CsQY4RorRlUim
1aj2VEjQBm3PxZXOoVt1qXqneJXfVZaSSwfxGTv+M9Q3FKaOrVaqmFCYSa0unFA754J0Gz4cNIMM
rW+jgM9jY5TqmHtzfqS7oTtUPpZIV/tQIQbzieWbKJgbdDuoNQReffYEEBczj+woHuioTJyXEqrK
oemMEF5kKIoTaQpISWaLdpqX7LkB1CTWS5RFM3HJYfgIB4fAamjDKmIaJTZtBTvSayVHALOANBtm
DeJEhktMA7rdCjzMi+ggAw6dyA+2SO1tX/b8J+3XCB6TK6wtKBmEXZmNr0hX5rrtovG9EJF8GGb9
mi6IqgzD9JXVDKcsHDCkScva24a0rn2HNHObTcae1NqwLTHq7IqcS9QNrnWu61GuC/pSDu4IYWzF
jbZMD2QUwR6asv6p1j6Zo0CY3jaQPdTFbn7keArRYiDu2ZZYg0cgowXmr40wcDNSj/QCi8HcakcF
z3xV+8sk8bLbPBqfVOCrQ4/Yv2Unzt045419PTrJXRZztp5wqe5o505vcKqS+Ug79K1Uj/1VzRLc
b/2S9PgyQkqfXDGOB9vT/XUHNeAbVVgWTuTeWeeW20LBxAvHVDJgqGmNZneZO+ZoQJAwBMJ+h8M6
D3Vbb0bXL66itE5OUZRLDH9ps0fzblZBD9lLN9OZGrH5a40OHOMfdad9VVE9xIhs3LWeAVRwzvxv
gN6MDbGrem+kU3eBP1ifRMosD5roDs3gEQAsiYpYY9HgVNjn+sLr48GHBzLZM5Xmffpc81W/KpVp
Jmuo+PNtaRRnL2ycjY2D5MhSFgUrMS7nYd2iLGfKKR44NzoVDLmw2NO6tARxIYex3sB9z8kOU4qD
ykB4qJM87kiVI+DjISNWGBtPHIfcE5Gc5EH07i73tXeJ9wujQ1OKTSe4ddOSdrERMlZQBiHyiOGH
RyCCuAUGRllh5Th7UXUOYdXhw647Vqw+yY9sNf0dEXOmFxN3EAngdJ2p1l/jw0zQ25L5DIsaPT7O
9wTu453vFB9u2nzJFuy1P7yoLLtCfLuHjkSqKSJgBA/YZbpN20WPzXmsDlgP34bAns7GVIaXbNB4
s+hMB+q3221Pd3O1BrpJtHnmSZnM7dXk9/aLEVghxhwnv4g8SH/YHKqHdJH64jr3tsnkjjhde4hF
/dB2wGPKLyKrX/xhukq1f+1RV4wc3XztmrrZdaLnTOpWWOojvcOcOV7NYLTXIR/rkUDJqVM07kyO
d2vjc9sJQ78X2gieu7aKNnZaxBvCYTPLNii1VscJGSSfQrY0IrgbJKyNhu35dwRTw2sOyc6mH1Lv
NoPeumr79LJPw6xeSxZg2FmGzg9O7Jv31aDStxwcLTxaj9M0ymRwHDiD7ttY0q8x9NnzFKTjReNZ
2DPdqV6bbUwUyVPlS1+VRNYTq6e+TZWETEVlvwdWVXFAIL7J8dtWJ0mg72sZMW9fAGS3pH8UxfK8
1WsnTKds7bYXwiNAo1UYPJXDKJNTTMzhZgyCD0vr7KJhOgEQlwmvsux7wxZqv1TO7MK2o3NcVero
pzBiPMz+X+oplv6qrmzjC2pRdQRmNxZbk1mFwiiz4bns8S9JAbrhM0Qp5XgCnOdep5OJmxSQb3Ub
MtR7K0R2M1iuiVaEsZ6yCXKWZz5iQKmdohFHg6V7slPzuS35Ro1eGyIcZeRb56UdrSf8WjZVuLXy
3n6k1a2E3zhIrBJsPRV+TrPGtcEmgkG1kW1kVrkvFfl3vh92cwrMOsC8mlVXUZMMd03YjkeLs9Ym
MsCaTeRaq3VpQ5kT/mh88B5Jb1joCqwrA73MyF/WKYw8Y+djLsDfDURXNmJrA8G5nCOStlFm2BZ5
0wzYSOrn0bqvA5jVSBUGjOxDOeRn7SWMcNDrcOA7uF0xhi6z6WnG7tk76RYFGb1jaNJgq1FkXztP
Ii4LzxiZTFokWbDify1EMx48om5XdDtF+zn05ouxsZqHZPB6lhCMEYA7MR0TKaxvhhot9JBRDU0y
1U3kIUpcuwZkHViveAIB3oRL1kgYubeHDhLuVOAZ9ylJiVVMOgF9ULvVEyP++gucE8+8zDwdfMvs
urcgbBTMKSIqYnclXSDBmqj6K8jPOVtZI4HRXQH8bd2quthLN/EeyT58b2zje9m59r1mPoESDpE4
YtkHLdxV+ZtvVyiuAM/qfSo7/6pxVM8OJPeeZnc2kg2/alwoYe0toAjsSKLy3nHaZq84MuzqIZ3v
5NL5V3sxo1E9rBMQojtzalCx8PXTipXD33QkOLaOD/xaGu6zw15yN0oz2BGUirYzkb5vHvHiDZZJ
QrETK6ly0/Rg4i3a8knUh3GY58dinLvtkL/WmHKW9poUVYHPRsXpJZSrCxfljK2q3Fv5F1XgwcKk
dAmQ5j5sXBKkmA/ekk5eJWnX3JDkDY/sU24bp95lbnXVNNE3UfpbbyruatP/BoXwLh6dDzvF/V6a
irHnLC4lmyXtkYPM1E2QVRbMHetI9qeltgo3O0FinpyRe2wwSWxGLONbHoSATCAKpdokFRLtxZTN
WMiDiMemntii+V2SUJzmtnfTWFv+gT5NXR2TvsyNW/DAUt0aafwB3CS5BYfRPVB+a1Npjz14VQgm
J0bY1lyITK9LJVDARzu/D35FMTLU3/R1512kzP5x1Ov52ke5NFcunX1sc+PAJWDgGgT/mzAEX2zo
W2324bTzMxNogNskd2A+ICdptEBrOkOjMA4Qk8HZVhTdQm5hdc1NB5JgCNZUEfD01jT2zVdONsTf
TKZlHLkIKDOPLK+iIAT2oWJ54wiYzqpiGI2bGTSBx3lx37PLAfu7x5dEeE4RhtpG/a/cBdxXzLAz
nsJ5FR1SHRTbLEgG6iv4gJkLNTZrr12fkg74iuWF4znvnPWkyWeVDrnCthiNJVXJDiJ398xdEKFw
voP1nRLrpppYXBPh3YEFLTZF/1Lk4ZrFpL8nympuFb2FB9cOQLoTkw5DqS4IAWhINna31/BRAJGL
y8ypb9y6n7ctJIZn02jsO2KPi3MCtYmRZnR2ma1vHV1DAU6yfN8Qiz5KQfa/NP15O7EFv1axJ86R
NZJKy11nj2Rbw9dX9W2Sc3vPQmvgKjlGqWk8DzK+VXKwLp1OG3jr5+wcTPAfsQ75yZZyvjwlYD/k
d3M3fu2T0jpgsQc/Zhng2MnRLMCW3gCdy9dOr4K2BbQfjfGjEkxqyzD076xJp8+gkFLQUAHzxK3W
ZvtAyhOTm5v7S48oF/EyjB3+lcbhLSitYlyPbgEov6HkJ7J4Ihj4MYj8QdiInOIltB3/CvcfdxvJ
+eEStrnXbsLKeGloq93mEJGIsWfmhWcxlJ4HeO6M1Q8MWYubGnQYx8gkvJl14G95wuV3UsLyZwhP
FMHFaJkXLgmBwZo3SWdw2034Lr5WVV4+y05mZC9GnkOrEInBKeMyWjOZsp/G2rP25EDT+6GeoMcp
CZpgbrIj3PP0HCfOAzcDm5++m8yLGapZvm0qJ1/D66iPHUH2rTKnkvU54fONapxhnD/gm8EZY3A7
jtc5cZT7JqwWOnHcei85N8ap1V6H3lFVZ3JY5pqEzPTgIVwCIhmN92Am9N/CiP6OEOy9uAbU9NRs
x4f/LGVezx2a4wrkQ7R8u9o1BkzK1n1trWNlvlleok//2atkZh7vSObK/nDAVkhHQOiPVzj8rpK4
D6Cn+yG7hfiWY2dyZY3W9Jsa+Y8EOjLx/P0ZGfn/On0S7ON/HTh4LOLu29f/cYqL8GuZ/xg8EA5/
8HcF7xcuP5IsPUMmpwXE438peIb3i7sUbSGewX50hbcYgH+X8FzzFwwdWIOlTcsavSU/SHg+v8Sd
tDRTU72F8P8PSoaEuZiM/63gSexdjkt8nPyDy9vjBf8ouM9pF81Wb2HIFWqqwUyWjfJ2muQ6iKqK
Llz8fZl/alicSD+iaTxZeR3vMOICgyUlF19RP+l9D9LS+j62RXmBHhMeJyZeO2C28QNBnGo7trAz
7ud5HvdM9Kob0/DckzsJ56XQNQdVvyLcyx6Guq8SVtNrDDr81bUS0n4sVO6z3UE332DwEIxjxxGs
GMPsZqJO2BvsvasN4s5p0vvXqV+UCSp2gmeACe4YbEIbbDGuIHiPuzxNvBfRe0YB1IeT/5ZygplT
WZD73yr2a/rQ4Wkot0FgALLxJ9Ma9w3EGPh1LbOBdWO1uiBOSJ4Pxls+yqOhHGJwS48YPROxNVK9
F+RKsfFu8/TCVEbG5WNuutE5cY0i157/GDgyZnCRQZWAoDnxEv6Yf4nKObvWtScpgdCeMRwKD3jA
DLoy2FSegXoF7nE45whPCc1m8DzXWZ6hM+U2FpxAMKFZFzokZIhDE5CIaynS+LQNCgxnDplOP3Om
r91sIg6wt58kwEEcrzeRDqzuOJE30RunoBQbx8yU3Zfad6+FqMaYCG6ZngXOyXElowyiOLYUCo7c
2Cm+IJfG1UXjV1qup3m2yDZN9rvV5S6nPF9PHDCjhDcsWwx5Ds4dnAOZifu0S6Pqmt7Qon+AGYyp
OKc7nPZulfvtsWOn+m5a/bTnVAqJQU4kt/F0J0qfmqTxvtDMoVLKK0J6PuYWtIfNVO6RDA3DxiQv
u9tBc2qBVu7GD36nGOkqYRQfjJb11yFya1w02jw7KosPDLzVqTfSHGRlOCjM7P7Ahjoy3fnoZ4yU
Ur/N7/xxAP2kge1vGE7VJ6cPE0zxmcJkkZHoDWoxzbhnIJSvWh2mT6XV1DjSbTjVAYLKweN8YWKt
ToiUQ1MJ3hjPjx9lbbQYNLx23vdlaQZ425ocOOpI1wO9saqO1gAKgrUHp4cTcZLCNzHsp9rqfbnJ
MF9/I+wBlpNGAXcAJ56jpzVavZHMF/OaOH55Gzey2jeMA+qtFSl1zfJB1sBMTcb1Aw0PtL+bwEC3
RZ5pMqNA0d48A9VjT6S52DV61GeXgdhNis9A77RcIOKNFaPptCxUJGZbep3p1avk0aV852yMnFt3
eCyNd3eyUkgI+YCT7ofn7M1vj6cf+yeXedS/H1q0rxH7YMrKQ9M2XU5fn0IuuZXS/seQfJU1QATN
A51OPwmX/OUrcCRjwiqhVvmfJmItZ9umT3kFGOPNrA5mmPw3X+HTg9evem1jZbJWOQdKfgbVtf8n
r+CYBAsE4TL1eSRtzWHL7YLvsVcbQzqU5TY/eYVfiz7//UGQWCMlRmQEZYpFSsg/FYFWZlTDeuA+
6EpnPEd9RTKgzb3nOKTO7WQ2NYd38hac91OvoEUjDoA1qexsyVDWtLyQi9rVkN2eOTFh9WxDk6Kl
xhrM/FAjwFv7QMbmeAkPk+omK0sr8ZNb6X9Rdl5LjuvYtv2hywgA9K/yUiqd0la9MLIcvQPov/4M
nfvSldVRFeeld3TE3kmJIoGFteYc8/dJK9+Apwf+M84u3HdB6H8y4bR1PrVe66PIWOQZhloQ5ien
Ftt6dP5xpesP+tu94krX6fkV+Mzm/XmMbuEOIDAclYaam+co0NkN1egjLpdl8/e3479fyA5RsrmK
1tOnJ2sBuIUWPsHi2gNSJgbJHuvXNBzf/36ZP++cr1xCDhHS8tv/8RKS51YH87VfIsi7tgdRI6AK
vkyVd7DG/B/Xuqonfr93iN7wYV7/J6Qm+vTCpz5NaJEiWemD6Vhh2c9qwA3LWpmbxN/9/XtdExw/
X+w6BbdDvDX8U16/+H/4ynKvMg5kDwfAnL0uvFdc9ewRpIHTGvnwr92vU1CebVP9w7onQ+f3Zef6
NPoM4V3f+19LGwrf3y+NSJ/jBfrLVavcngYBoR4rjmCFDwGhj++rMZxIb5oLH2+1VZzirlouqMfq
bUfUGQkSDBlrcAVzep+hpFDr3GsQ/jCGYx7iub313oxlsUdOBqlRsSXe0ChtSMFRPC1ILLvnaE7l
l2gx4dcIuAG46KAky0WBh4Ej5l3PsVbZx/D7bG+cN07cYLCGmGbDNli6I0Yy/u3WG4dvRXPV/Pqx
QkrUwBZY48jytnSUoQYwNzCXuKPzv45bZ5lOpJ4Im8S3UXzrmiZ9KHL6q7SOI5ADo2ctJ9H4JF7a
NNIvdh//ZH+AlzWJqid5i7QxupRzx1CAhBj5NCJ/VTd90CjvhNyofWoXVFFHQHV6NzeW+ZHOcffg
Vkl9LFVSHUofO4XTlZJAjgyzH1OuQen90HskuDijGdiDUVTi3Qxq0ApDbTmbjnRisZvQiH/LUouR
ytIvDYXnnJfTfbOQItBEqoVPqOeBwDoMLG3c2psEHOxjaJvgQWpVbzCseWeaMkizBsqpdczANduQ
TFrfq5CW5w4biOif4okR4CprW+TMXm7q6dZY5EfcxJ4ZrBhLkZk8gvy6HGijSnoXnZrvz8iP6vGa
3xPjw0yD/Eu4hKeM9e7g1tc4y0DbjxSG4dNYsYbvZRyBskBRKXprxWNn+6/WlfWMp6Ht1mXUx+cm
BUF14sdUOwNLbDNhBTihZ4QrJDRzCuwGWfU88tZsrTZnsFQhp3HOPXOVeqVU4rvnLh6L/RJ41muj
MH2swr43W7RTjLvq2dPJA8WDv24NUs6dl3kNMp+01rc9AIqtsSwAcJ2t06NqoqS+XM/xDSNnhiI3
JbfyPkyC9khLgc2jquZxfs55duz9yJ/zECrLMqdWKVo3CJ87Jy22PQidG91V3mYyzTijVq95lq+w
w2AXzzVTGypEJoMdFrNTOw6Mkdx2QO4IdkgJdU/En8m+Dzi65Taaos6CbBQW4xOCjYzEAiusbxjO
+EcYgBW2wLAuPHrlofvs5ZVOz50NCGYVpnPJKJkW3Vf6AVkDMqLHcbcZ2NX3DmeyCTdTV6D/ltqn
+6WF129q6ss30Jna2aXKjBubufuucubwKXHoF7mM5kEzCdV9KFqVO8fqx4M1j/phIr2W8tlpfgFQ
dA7okNUuzazgkGndfwQt6X6En5EpN01I5TfSKa5Jh2l7lYr20RWpE1gvJsqQfFSwUHwwWn3yo+7D
4BJFAw1ri4C1N41mjJxnYgY+iOJR9dqNRLXzx8E9oeO8Gk5YdXeMLrp3Dwn4B5nTZFOS8WLvmcp2
D0Of8Tksl7aT0m15Sj0trQ+sy7bc00uxtj0w8xxH89Wx1agpRmfPqA30JovcsM+XwpydZX6rqyb5
KHVZncEmLd8ztOjBfixLYDYchZGhQ9IR437CL5KsEYqnL3NKPCgES+QBbhlZGo6y46RbwGHlL5hJ
wQaEzBheBs7x3l6EDVoFQEiTuk8ISpJbaTfpvMkxbSxnIIAYn1srnsW6dKewPVgpA++VR+P/kRPm
2N5qmTGXLoE1RXhmBb1HJFgADDdM1zFS9yzR5KYh0FyDk5ue+dzVhlDi8UNk09B86TgtrfvSYekg
JyrBPDJks3VjZ37lHMgib0iHKbNhX7XAMhXRSjDN/az+QTO1mNGNKn0izMka1/1sLVclNLEBgzDW
JUHeGe9g9aYvC+Lgl6qf3C2c9OYU4mKIN8jeCDgIuvk1aCCSnaVJBTPMZeqfWy1ytU7x4j10BNzs
e9tG+NBLhN192CRqB1cDrpqok8B+KQKG26SwNsDsY437rXMCeWRYNGrgqfMSemh85mZ84uyXLSdQ
9ilezG5RzoNPRk+JGKcd252Tqj59JJW53IqyFyfGt7X8itZBEiSILcB5GKkfz1iCh0dOYItzkO2o
ooMaEfTFg4rvpFN5l6rpyV9dvGZWDItg7merFK1EtW3nyYs/PM3veuc7PcxUGgdTgAh+IXMRY9qM
LD7HcbHX3jjBVxniQ22aML6dB2Q312O4Js3Jqp/g8YVoc66pQDex27vDhoDZ8KGIRxVuJ0Wm52me
ygKzDQBkaOzk8pbrPsIUbHCg0K9fxwQ27jLEn5r3O1jyGywQCA4y+hcXPJ66PQy5p7wDe4M+uDRe
yjsd1mafith9K4kUBcZF04EQYzl0B/KbyzemBcv7wgLg72InrXbGCnAJsdoOx7bwJG+J5xogWiqR
+1jo/qFb0sE/08KHYOIgW0ambCbdosAJ7YvTLRV3dhr3DTPiDzIetFhFc5Q+wZATHAkiJBOZirZL
HzDNn6kq9n6ZEU2B7opyZIV9liN/4rKCgcWAzroskHDwSdtHLQYpz+RRjZ0B8xZVF6d2/Gab94N4
KhMXOroJ+d1XQBZD/8615/jCyJW1h76687IAl2CZltkmEUPfHogu7bN3ZJ3heAcZBh42hOe7trGc
4JzGRtAm0oXub2rFKWqnvIwmQQfbeObAq2c2UzhYtGUyC5V5Np2GK6+JvGtCpPKuKL9aEwlSezUE
Iz0dM+aQJuwULYzMJ2fLDLDqvllWC39gXABRxnYjDg6jgvxcRqAdD2lgYyaXOpMjlWccInizwnam
ZSNdQ6c/YiLMYKKQYOpex06mbGO6CIM7Ty5ZeaOngJk88CKFMSeq4mMWCf6EHhb3fQlhjJI42NX7
ATko4SNow+UhNpCfj/GCOfWE3DXbBO3YMbEpwUldyF/tBxDYdd6ukSBhR7eqeIcCcaGCauh50+Ue
noTrriW5E0QDtHpT0ZvZjLF9aIWb3CXOku+jMUx2ccfYP5JeTI7HdAVR9mjhCqaHhwlwAckzrl42
dQyJMZeFML9aULGI+NC5jC0qOlNYVsVem2eo1SJTDo9DObZQ4QZEcYfexQJEtJv4ggW7yVlIevIC
lmG+KdEvObhMGHkwvhLTvBs94xTvI/0TMKVXKixu41meVWc0VW/qDGcxd7W6DTENMq7pw+JbxuZK
YXAVkVQ5CaZwG0aPaNnRe8gwKz1Ms18HHxg64/iVcN0GveISZmxpnv+F6By9S2xoyQTtjhQTlviC
TR3AFN1h8zjZCnJyWRrvRpUyoOkQZPU2DMdr7EyWBGoXRJa9TuZkmY7NQLkIKLmZqpOzWNG3UgH9
kqWqrC8co/C/OSkY3ycftoNPzwl4MPacZP7oQCjPP5RfRe03qWsJrskvrZ7BcarLJzdPWEK6FgNE
r2FUHhVt3E2dB7Lc0OsLt8quCe4yAxHokzIwteaSc0LZiPk00yQ8AqQEthwQYBqc2TGGNXnCMU4A
p21/VU5OBU1nE0RAfpzz/KYHmlfNRN9uGfzi8J7BTR8Zq+Toq5P4kIVZdD+lonhuzK6jlDd0hlZp
CMBlJSa7K+/RI9OphiwHHow6csGNs8QRx40cZBl0Nxi542KCu6DNqi2nDPeuhxO1rp2y/1WkbvHC
Kxfs/SYPbkzYwHgKjPVLxrxZa5bmGf5rGI2EACUtoY4QQakagcTBW2h6AmaWxnpBPGhPq6wOomvW
sazw/tm4SfFLzBNjuswdXhuSDziFhUzS86nDvO0CiMTaZvRGd3l+NsVVlOb7QSVJRarVPtJTtBzx
VM7xsbASB5uUKcUeH1M7rMdiGLOj5Y2IXnXWxtUZTH8N2Y6H9j3VfoXVqJiacdst5DWe834Zb2qI
YfORZTE5cqhCfIU8VaRbmY3zd3aDrFrnS2kDvU2EOpFVx7mLtFquCt2U1LkBB2zcMZgWjWcODfSw
8RJMjk9zDPnbw5wV7bfWN8MtaVqkNwBQQGyFAW6l2jyqz9jIxncBdl+v/Goae2A0vdexbMbd5DPP
RrJwrumi+6cuarLyGSgI7UkG4z2pM3aTv9scijHoReVwmYbCfrSmyHwNDBKTbTJ5C9oS0d0MbuF8
YPeI9Tp2SlHdLgw6UYCknU4uXiQUMbyNk9Yru7fmGxy887htkdPd5X5XHYwz6PF6NkGBgoDUXaXN
oL83VdrfW5auDKG9ef7NiZ22Ww3RpnOJSd0tM6aVWxC/yxdXUp9vVEfUHAdVEvEWMAFvWScVs3K2
XRAMVxfFqh0WdCod+w8oCaPCjeVhovMQ2LIFGL8529k4eser33vXGZeaAWT1Zi5y/i+RA9i8ofXP
hE5dGjnBaxMtZEc0PNUK1CoubtzlX4mGd58hHgy8XAR0gncroLxoI1615MhaLSK/x9ZobYvJM2JF
0yD6ggnJp0EnQRUSnX2XLDWXnZqYsBUnGYe30GvSX0VdEICppnDah/g+77xh5lzeeXrak5qm5w30
lu5+rh2FBMWT5qV23PmUGCjkiyTXcMcr58ZrEOzeuhy9754hdzent56hYySlhJK0/tIP0jGUXoaT
7IK7de2QDgmmY44JvMJUz0mToZA6grBy994wmXOO9/3MEw1ZvHayHR+9fbRVLZ8BUD9FFWWCS3eD
YKhUILcGMwotXLTLLxYaecrCMXR2EVGZx5n6HXL5UlVvRvfog/hrzl2e2CRQlhoxAydZ+3sg/Hw7
6rY+jouP/KdqzIgQSXMWieDUfQna0jpAnaFHZU24rda2sdgyCpAa09Z3kgYxdlebTct68GpZRLhi
EY/fvaRz6qMyVkvTvPUqYq8IWgiLiHjxIfbyRysNpi+WjsuL10rypKyYDCeGNedRR9jnbIlhvA68
8jDMdn7B0uhvBQOldUVw/X1nMI97cFTwnXN4XxnOe+XGw530te/dcoO8xXiHjLk6bR3Zuv0OBBJM
kUZY4d5mQyENYOIDrNO2il5abwr2i4Sm6OlIMv1j+uy1CvVpapZDzJDgqKewh88b2t2mGgdzKmfy
aVCtZI+JlExYQHtE3jZNy0avSiz+kIccm4Dr0bvyuSZQgd5QEvKdzvmhVhEdC6ybOHl742G7keMO
IwEbjz/XUQrYoR/yTZmgZHe0IG1nnEPyXgiuu4pLCjk9WopwaBpK+uz0pCgEDePDKCG5wh1Z11wg
FzBK1fU/MmFZvpJPrvI9Uh/o7BKc9c5u5nAzciPwsXpqOFdgns166LT7E2JqjZ6vqb72Lu7HNMgu
SMbt4bZZwJxfi+eXYM79pxIlEJl8td/n35cgbN5mQkOHHXQDUTxwO3h9JlLAMDhOdbPu+gCLZ7eU
1r1cPI+h37U3SB0wBWLvqNqfD2nWifkM+R0cZ+pIFmP6ohttc7DYpamloavrAs/AnItwE8rWz9aJ
jvJdmwxsR107fB8ijOGh4z04MovbtWk4Sa2kNQ7nHhDUk2/BPh94px4AigQ/vZnO1FyS8rzuVLK8
h1XkvEdmHi80wThLhgg+b+AhGkm70vRQftqcI3TSK4ZxCwMbHJhL+gR3JcPRQDJLKKso3TXMpfGO
FjwEW808icwtP2ndtZVK/+wODFHXga3jR0+DG1g1TMepfnnySCBYTcNTtBB79mqdGeRlmBJlI44E
7oVql+cc1MxZFE26DUvrR0eY9LKC0SB+Rr1nya0VlXJdSfxsuDmXm5HMaCaTIM6Sw1hp8+E7pbMX
Pijvtq9TQDyd5NKjsWfebHB1yLgaeT/ByUM7LPotwkXgUWU6Ug/JjmSSOg3bVdvi4oMsCsXntoHE
XTf9hx/g1lgCNV+cIUzPC/5EVlnJaO3k7uEe8Pgd5ghM6loTtN7vfY1gfUkr3z+JrpxYbYl6vqUn
P1Me1hyaJhUnx6ujDrCP23qvnA3H0xhUgNiQnQ+HuC+6Hw1FJYHJYVBuhoZHYyURiW1IAa+wWwO1
pn2SD68ddfC3ovb4HbTH0XGbd3ZCYl9Qh5TbV1ThbRXUVXjQGvkJCsapR4WuqvY2GQNWX0o27CnZ
MlcvIeJ8Ygnovt9PCQjhle5tFo4WfDiS1LAd/DvbLuod3BnfrEk2zVtEB+4IT2Aksg39WH9USWHC
fUSt/5H3mbeHm5t/WLYTEAo8KnmKlmwSOw4P87iHG3rPa/mYJ3QOEiRKKzed3Ij8195xdyFJ7cQ7
UCeHO5966LbJO3IW46gJSX6KNXrXwVlrYxiCF2EZvWmOPOFa9QFItpqf7NWjCeszKcqMfbFrhsXR
kDlHr+Tz7wTM12iDWJKyyR6UmTcp2ZZ4smGpWwd79PRtFM/BDxqaP2tVPkb4+dyVAf5xP7tpLXdk
KkXFNsbp8WR3Tr9PtUp/2UU+45Q2EYVnYGGdrvyaiTO4Y9KO5ywHWBBZSbysWuNWzCkAWX/ETVAK
stD66dWJ0FusoiDPbqRdkQEBfl7aR7U0gC7IA++JKByNLrdYAnoIAE7f5dsiLnW2I6VtJjOUVOd2
jXB0iJ4xDwG09dMYYA0D5mheMRCMEPeHKPBM2uRmn1eFfbbSTtmrsIzn8JCU9PfvEumFZJBqd8LO
Hczpd0lzfFjnVpmeM4go7iYC8OQf7HnOrD06Fe8DiQNO6IbKiRSpuOj36LqX/DGWbfDceECP1j1P
9rn3ez4HuCWRH8MxtywkmjRZ4lWZNF72gDfOQow61D2tf24ZCkLTjh9lYkYFoL5tPwbadMuPjoMW
6mrq3mPFGjgdKgQDCJUbpR5lXHv5Jsor+Wxdq91D7NgSfj+8onXXkWXkkEdzryPPPAF+c+mbt0L+
XGBH7aYKL9UqdCsEzWaym34tvCQ7F9z33WRrjw60FDtqk/TWGbpo2RdWrB9NrHpUqkQsrcAWLvdd
JNIHyrrxrrINueoYtBoaCsLn3/Km6Ec19wIUeObm9ppZbUwia5UhlBd1OTo3tltdFaAmIpUpEJsS
KnFwRjZTkw7Q0YW/9Khl4RvwEL+WBMET97IkFqUBCRGv4LzyGYhwXyDuxSXPAxTTP131Vpy9gqQz
nDXo5gN+K6INIjVzjruIhdnP4QVVRcAEqJ4+uBiibEQ/7ZO1WPqlKBsy7wp2rJ9OmWUPRZkFm6uR
p9sPXhDgWgLKvCoDk5Q3Ne3Cpw54IfkWdW6rM9lU4a+i4+SK67lHIYhj1Yx7WywzHgxQghk8qSYY
iKYLi8NU5Whfavgex6rMyVnUFbEQeZy3XzDYu7dRb2E8CbvxSZAjx+5aDMUq+gms2XoEJK93Wfgj
9clvcbUEiUIOxXqiAMUiUIFkZxwjxU8jSYtcD1DvoANVUWbfEOmbvKEMbvQ27QuOZkLzPDNTDl/o
Ct4PSfEcSTevN7aXIN8fY9PwK8Im6OAwc9BoshtyJbuDqT0fmQr+rBsgG4K9LHLCeOeEc6tPTTd2
zbHPKiIVHX7qO6drK7Br/YAOn+RuoDVaLVZ8IxAp1duyWjp4ehENPn7xlP4ZR4riXlToUpqKwdAG
TQuhYDWQIBr0M1MrFCW6OQhmhhfSsKBiQeMmvSVscoKCeLu/MuiTQBgQ1UNTCRcHjDzadU74i3o2
ZVbdD0QeHHVO35FbxeltN9EbJbUQ2IDcEADA8WxMEe+epBz8d5mr9AYbiJnvdd31cuVONsHIVSJP
cZiNKWFxNeETOfOIb7lsq3Sn9VKMb03DzGLVhmOS7nVDZp7QqU+ykBWNjOro2jw247DcJNCg8seK
8RzfLOji4kF2bvCYpqqrTkU2X+M0Kt96WUwj7kkdXNoVmJb5Bl5jKbaVWASHOuUpCp3QQ5oMa+bN
RmUdb2Ki43EzVIV35lmKdtRRsOnnricwspNwJqkT6Wm6stEHZl0vtUGLfI0F6fwVeC4g46oMApIx
4zhTzy2lGFF8tpQ1jcWl53q9Na0ZHMWA+YQXEBUUWCzXhTdYr9DY2kPms6VefaXzN344eZtesVpf
c7721ZWorCeGogXDFSJLFxp3vv00doF1bTpGhkwDlLprN9Njdp09DceuDOP8sMRNo/excZfnzMVJ
sinGaXrpgGxvmjm2zzPt6kem6NnXqmv1Ia2rUh/9krzPQ6IrVGCTq7ZoB+lRlhDNSL0pTAZabyb3
ATJhjaR9GcOnUlAO3BawC4pLV1+x+2WAgHsVDQGmMyQM0DsLbUIaiVVcCKoR3/tlIXopjt3YdAxr
StbHtR0WBm4WNcS3hiHO/GJ5lUwuhhjkkUcWVMWaLAta+qBgx5dhyMp0E01p9WJGArS3wpCvhpHX
tizE6LTNd8tA+NNjF3UNo680N19s2PbHRizJwUlqG+VxViyvqbEddI9T/pS4V6iME8FZ4bfzcFXR
54Chk7UpiBDaMY04d2Ms07vctRJxSZKZJzzj2cKPxJZ9LMtZpicCbWvOpAl3H1Sm6j9QcHZ3Mh/x
2diEcT+minV4PbZd+YA5yjzZHPudlWcNTXqKOg+zUCwn0lGUqnZFXsdfPAohsxqmiF5jJq7hoqGZ
P6DZobPuY5MO61izueBiSbvpxlpiwg4kJCCzIR0sfSA1z8aG60ZtDVUuG+/gMhEnWcV58VYJFAgr
IU333Lmefp49HyIUCAeLZn9an4Kl1clmCS11jZ7pyfWboXjW67Il4wtEVV+eaegVj3x2S5KsKDvn
ez73+maoXP0gPQoT5bTLa9POyW0NQnsDzrjZ4FUcTh5tE6zdLpMDst60Ncf72XPhM85Q+XSFJzjz
p0uWdUw+faHVY0aQ8w9HNGFCDLE97PICUeeXlBqQ3ueMLmLF6NE/GN6Xo3az/szMzf8qmz64sQPH
pa2u8UiBhIvy/ahFSpSml9o70kQEKFU1kMvo4QIu09l5iSALcs97FiS/azHd9pyJmVqWRh5U73DI
Im6ra7doZ8Oty3DiF1sW8QXQOMljcwEWGqDbt0gLk4eaIKqMPCYLIKRH/6/eVBZKyBXhDE1/aVWr
HkwKfTAtiZUWoVDvUnfyDAXW3bYNf6plek+6T2rccpu2jBALNTa72dQzTwnQTQBcAocwFJwsODH6
md7oFFU7KmexECTVdDfaTuJb3238V9F7GWMG1d81I/EfIGGYd5InazivyJgGPoOxipqUwf8P3qVo
OzQmfMh0T6eqINy1jT2b6HMp7u2U6IBVU3TBpmQ5eesFxb3g0dyiaQyma0qjKn9FMbXfOR3ROp7i
QJlkExWsxweKdBSw0HbEsRij8gn+3fjVrtIYx6E3wpTE+KDthySNGnNAx1edss7xDqTZ/X/vcc0T
LazyMqNvYJyZtdlPoaLlizIukxFCflN9oF05v7SL6CB1MgHkXjhlEx1Hu0dxO4ap/dPmNdxHAp/t
xgY52q0qKy8uxC/RdUDIIi84uzMqKbpuK5OrodolFmPPsOwKtQazGbzA9K3drTeQ4UECQorIDWAU
cagZxvFjFMYWEN7eb6wdFUWDM5oZ4QGYzFI8zwAlV4NVjmdFXQdXFzZ8vKvZ0m7Q/fVyXyxl9eAG
FDkz+WxQlivwABxvRETdcv3hdpGhqL6nzxnEX4elVbwomnzPRTBF2MQQym771CCWtueqG169mjIL
/56ZVlFrudOxV4tD15nUs1+84mQOL3hENj7LJL418NKrhJHuUnTD1pubPesFbujJz9NTHnf5Jekr
xvLYwG+gNywvTNthQKRCRhn9Q+JhmH/Gz42V8l6NfXYXS48mNUK9GEUJdXpGnAQpzysO9bwXCzes
X4MkBke2WO20mqdEf9dDfg00qbvhq5u5LFpRm5QPpu7CaQPNhdQTGt/1NmAqUV3giTK8nCtIrCxj
dxxhvPu+m/QjZASMMkpUTCyGkoDHyOK8AqtsWC89iXLU9IWzy2rj+NtEuWA2A9bhNYwkcWFwRuMX
6gNJp7HrRMeZzWY4dZ7X34/4YPiVMD3FO+0GJRkqdBZKSGderlBe9PUD+Et1O1UWccVo60hvtr2U
FlegRf1gdVXOcAc+1YpJf8pZo9X3+Kxd3o2x2mfUNzcySpaPSOfjkwZbwQR+ccezDvvFbBvS8vAy
+xRYOwi3GD1lUwxHOtfq1aPyfkNyPtOhd23GDk4rP/o6wprIaxfVD1Mz5VvHzQcQfNPsnMY81eFb
MQl9rtxlyjG1zb29007ZXiNoraZd+X3G1EsU+X02cIN2lAkyoLdUAZqs6boTOTVmyfyEkqDQ75Q9
2iA1a5ODq5P8lxEisPZlaA/JA0f5YNj31DMb2xREdYvBCf2Vduqg3F7HuDhwvWCiS48M58IykKNc
EjX7x9xg11o69eLLntRvGltb7rj4grSvYRV02f/UhpMMBT8798ghdnFpRzAzLViWS5L+mA8ZZrpQ
KIKtPXWWR2udAgD0k3vOUuWccQu0RH8hjHuxm9h5dWzhb3JfJT8CxUc5aGdqQJj2mKQ4LUo6U3zi
KcHxb6Y38ASpt0tDT4stKy4c2YHNMH4LAx38iOdF5ccK96J7izqRWDYKeIJk3KaWt3OoKW1kMM7v
XeVk39Kpsj/aYDBk05O++DVB2dSBEWiwbzleHPxIGF+ELPHMX2ihjn67ttBUs3RZmjFRkpX3WUd8
xVaiy8Az6M/NcsA9ET7SwkQGAgkqfSJtWTR3eSRGDFlz5lKwOGMz3JdOspwSOUzfBfvqT7tuE4CP
OZ5j2sHq+pxnwfSuGuk8za0lC6bsOLwP1/LMZ1pIa2lHP9sDbKIqmZ3RouFyj8pAik2qwg6HWR7d
ZFOS62NN+A/oTxbqeZUNDJMxWqjrSh1DfFmVXYyjunFaMmWUY7v5dlkiet95bJlXu5+cb0lFgU/E
N9SBdcLW2p3SqMM1zux8goFOSOr+/3XTUvXEXLGEp7ldbyzAib+C3tjdKqEDfcl7cKawirPzPMXj
h8q6lh6sEP8A+P+p6vWDwEf3IaF9oSH+JA2tRzlcwSr2SuEvTdVtyYtLdM/x7+LX/yK0ZRYpAgah
2KMd5xPQRzQZJOUuYxqP7V9YlxTEeVjfMcttnH8wrv6L1jV0lB+isXddoYJPXwh9VgMqgY4u6dtr
ARQzr6PHv3+b/3LPoKp7dHlsvo/4bG5y7caa+pxL2M1j4z9X2DPDf4it/1RBB8IRwkZf5uLJugKf
fhMLJzVamKSFaRhe4Ws2Yc17gUx2Sex/yIMD/tLvGuhAuI5kNw/9QLqfmWBV69shlmK0JMAgSc/j
5Cw4IkA7+V4GpxRb4N9vnrz+1p8viK0JWFSAity72tP+86vVOIM1OltI/gUpXTQPhTxVep+Gt1l6
C/x/YNzr/UN8/ecvhjDeR8OmAMB54rN2XcUMNUO0cRj5L6ruD0PV7ex++/dv9ueTB6pKctxGZe17
zufHogmKPtUeJbQM76f+tQvOf//7nyh2yLj5gXjicBagRPZ4ZX+/c4b+qT9pz1s5pl+3BKOQT5K5
3lrPCfgPUL9WQwDU8KHMq+FgTG/xSLry7d8/xR/PCy4DLBksFoocP6Wur/p/yNhlXSLrDuEezrZ7
XydEdYnuMmeeWUNze7hmGzJKuPv7Nf9XG//bM3O9aCCwlwmXNJjPnDyvCNFeJpImeQaAoH1rRqoB
44yPxqrPc6W2/ejdMZCjR+nChMHF8zAF9trYOP/b5WDi+JYsjMs/PtX1JfzzU9kuiwE3A//A77dC
k4hbKmw8q6j7VjfOjaAGczOnJdXiNiCLIIaAaVX9C3F29xbQkqq0vylH/sPE8F9/kFBwYA9ZX1Xw
6QfxFdO6eEIz25ZILl1IO9cMjxYHdSAPkNbXqH++//2b/7GcX3+O/7jk9SP9xzOg9MwAv+KSOto1
8P0ikDojw7Zej+C2/vHu/vFafbrYJ0YimSUonEcuNqCOYcNmkEl8xT9WpT8WCC7Cm+W7ymFV4sf8
/RshiJwziLcEtxMEzNBgTwoBZ337/7qs+1hrfdy1LBBhgDf298vEhJl3VmdHVO3Bw1yJX17g0hsp
zQsonvr177/Sn98pdEh/CljZPQeo56fvBLgb3ITrRysrFXtJsRTbwytP8T823D+fPy4TYoVUtk2Y
mX/dyv7jYai7WA3dEoLglq9dtiPS24FD06JO7t/9xl3//Uv9+ehRSEhMNFfLDu6dT19qBM/ShW1M
O42rrkjQPA7RsM2n8jEHkzBUyz+ud/30v7/jXA/jtWLp4Z+f366U8PMylwDGnfobOLC7YuouoCLI
+Yv/ASn940os8DwTfKmQmwgj//f7aF2nVFVGHFJi/Ef+TUg6A2kSbWYHsMHFP57E61vz2/diC1aE
JlFg4AXHovb71YQmABQlHq8wMBfnSbq/RnwglWD652/L4R0y4fbvv9wfj+P1io7PIxLiPHc/v2Kg
OkhiJXeLQAaHVCJs0u7PaM7/ry9yoCgvMaDbvMr/Q9p59caNLVv4FxFgDq/NDmoFS7JsWfYL4XFg
zpm//n7UwR137+Ztwuc+DOCB4S7uVLt21aq16FUTxkWaaVSdzKTIPHwYiq9G5fEmX7kCF1YKGzZr
pRPFyLO03+mOp5BV2LQKE5RJ9zaPeL26teCOal+vT5iiXq4RA6FCBLwH+TNDiJq7BhFKJVGJM2tJ
uacXudmWVjkck0FDVro1fnsaZBylT64J4YWbeKTdqqJ6s1Mjb1jZnRfnDuIhxSRXCj8ax8GcvfTJ
Ke/rMnEGSzFgQtF7gAPU2+1U1z6hHZIcpwbSEF9vs5WI53KiNV2Gk8CAQZZnitiQq7dkc6h0UHRv
nE1c/VDlae/F95756fpMXw5O0zWTLUOjHEhCsYfSH41yqhqAfBCjb7oCdbLQuEvBWxShWzi/rxtb
GhR7U5dNuKOxK+yeVOv6UHFIBsRJ8UTv5pGWR3B//X2nSjfXTV24Zh5BeBJVZmAmzbTzuE8WLfa1
qJv8bNYDi7e591qXUGvVJMrVepc1PygKXrd3ecQRdmS1TMOkjMR+ObcXKLFWaBG0dpBjVndwsidb
qob57SDBq3jd1KX/wpTjGLIzN4kSjJybCuHR0SFPplOos+OjQv4P+nfokobRhLSTgoR561tjd0dl
/NWiML7iZubtfu4+of+239uULVW/2DFDh2gLdWK0jTsYRCVa1crb6wO8fCfR/HxqQpjMQrFbC7ZK
Fi9UZqoyadwaY94eK0BfLsK3+U5Tsp8xTPBunyWPWiuXf3v3zV/g0OUt2yqXnyp8QQpTfaB3fIFC
mhjKNeU+h1FUz8a3BMbd68NdOBU0yBkz7y+eWxVbVEEJj6TyiPJQhd8q0q3sPKRoEWX1/9PO7HNP
jkQlQQo4KNih6rXtlQePqjakO26ZrFwSSzsEGUZDcwiU59zHuSGYKGO/VajElrnyXBb+j8iSVsay
cNxotuOaU3gNKvjHcxN9gPpXmPAqqgCjbWqtcw11gLvNKFd2+2Xvss3CnFgSdsJAW6sdwHK2aXW6
bsKniY0X/Gok6PiMFAUA8hTtd1QWSsjpru8LZcGHYRrJb4vkFH8QBgnDIFpgvcp7U/kU+lCC3ury
TVk/9epBprimh/d5dysPh4I+tepjUN1T7G+dvRFvpvz7yrcsT/ifbxGmQY+aEDoWpoFvGfOD33zI
5W8ePAWacU8TomkcwuEl8e4gH6NIujPjPToQ179hYVsREZgqKDOTzSVeiUpnarlZMR1FBU2h1hZc
WGAorhtZOIwm9ODKTBZEtkF847eAROmHJodL/8tvNTf24Hd/0Ti3K5Er/GtTM+WQhptRiXlnhqPT
81j6fakXsWZuKBJ96cLxuaiNO/BeP7y4aFdsXS4fkaFJIKPrBqknMdcp9WpZwuvBLtakA0IWM3kf
ncbO178dEmZ4CKkyeUgFWNn5kMYOoBAad2TAm+4+GCA31EEk5+OO1+dKYuT9Bj+/h2bXMpM8Uqa2
/tP5f+LOHB2+saILyDNEvWU/F2T9j76qSf2XpCnKaK9F1FB2ZMftLzqqwBEFv4nbCg7hHhEufwyP
NGqarwmN2daDVxX9L9iXnOme1gPw8BbFuXSbpwZBbjNRUNhTTUt+jx6tTchkhcarSqPkk1wlaMbb
VC6IQ/vuUxFUtLEMGry0NG9nyQGSvQFgShBWnxHu85HAa6KvFDOaY5QN7S/PipojPQtDtOIgL33H
e2ITShdCO25p4bwaRYLCXAgwJC3/CR2Yg+2fZQj9UYl439FSVzz+ZRQ5vxSRArdUi738fqGfrAUB
rAZmAhVSyZ6gDvKeqd1tlLZ70LnJNJTQ/nqbQV2hknC0oXyAZuR8m6E5Tj2+dmzei7C2tjtD6/eo
JCletmLo0uXw65pDbd2yaBiThf2sGlVXG1EMW33+VdPvInNllZZ+n1cvaTQOANGcEBAXDr2GyOvZ
oDjyfxpq3FNvvf79XJ2aEOZKiqSOBgdMyPTYUJvccFpcq902IOevW1oYDBAq8nDafCFrqnBdTSDW
I6uGHrfV4KdUYUnR1kxcemfqAScmhF3dTF3f07Jl02kJpS5qxr6Lult/M9Gov6tzefh0fUjvJQDB
yZDdUYi32QAW9YjznTZLWMct7LYbAGobUytuixhKXAhFJRgYQLzfgWD5BJ3BRz0aXDugCyTP7nKa
oC36CxQ1er7+PZfnzKS0Q8u2RUuMYxlCEs2ppigJLQkJ0Uz/qOs+/aAVnd/1TYRYhD0pK4+ayxVl
3LRTUD6w4G+9eBzGhSmprSxR/g29+6i2fvcTDKbXx3R5Nc3UMDw9ySbMeW7hpUY9wst9oGEbvfse
5jJQc2svafnKSl7OHFZMkPikYmyuJuGkxQWdwkMYQF9aKz+aIjt4dNgOkkUnUNVntOXZh78flsZV
SKpEludw4nznTG02dmi8+CgyfcoK+mdDCw65NQd1eSCQK7F0yKiA8Wr6RXXHDmK/8h3qH1YHh3qb
hQfk2iBj8OOPltErKyHY5dNzNmfjqEyIXy5e1YknWfDuQ68S2FCreW+ALndxzflrYdzHTZpGomzM
wNhen8vLxTs3K5xCcFdwawC9gEB5uAWKtqdF79aG7mGAOhmHsJLwudyReHy0fhFOsnnOq4I5SAsy
mhQDhLeG9rYuZRrYxv6uUKWV9PGCHa5K4j/4iahDa8IWQQC1LpVqlnWHVtuY6fXk+zh5uz5388ee
e7D5Pv5jRLjCaAYbx4TgFdL3PnYV6NIRunJh4XEnQsHE+x0M1ct1kwtvJofCOj6DnakrF5F6FxY9
oMMh5FEWPiOrukdpGxkv+Yei+M9DjP5lJn8BjEsCr9yGerxya19sF4cnuwwzKOdBUbm/z49eS1N5
0s0tvr3cQeXeWz+czDK+l1qruArVqG1SZuPn62O+WMvZJiACnmk67Ge24F+GnkaPyMxDt4ogBjQN
WIHwy+HO7zkW102pc4LnbEmxRUiHNfTHqVrM33ISbQWRbQBdUEIXfTv4MjZBBph6ekXQ5KaOX+lU
BvZ8T5fXXZDMU+2ivAwppplG+yKWj1L7ofJ+WdbR6FeuC/Xivpg/DPpTai5IGMmik50qeJFLHQnK
KaM3lQRYRETmZDXYXtBm6UM8C6664EyBu4eS2TY3ea4aT0GiSjs5rFrvJg1tP7itcELjhjhS2wJN
VJ97cJDdturGgi5waZDubKjLdFeJATkj/d0Tr5dpqb21VghijzJk1K54oAs/68ga/oDnmkwN66LS
iJxeN0gyIucF6Zp7HlDTtui9wpWnTr5RQt+8ub7Gi/ZItHNwyfJRFjlf4riaOqU2AT45QXKrNl/9
UIXZYS/rK4H7wralpE5lghCXAyM+d1FWgawlRFO4GMsPnMwf8L8cfMleuX2XhjMn0bkNUXwDcnM+
HNZ7CriNIjeJvinGz67bm9rPIlhxdctWDIU9yLPaFqt+YSgrQRuqkevLx2b6iXogXGZPYffz+tos
zRkiiBaVP2IWnPf5YKKk4Rr0nNCNuCUOUmikkP7oYQjxVJSvBEfqvNDCWX9/HnAT8dy5OOsR+fkc
Fv/IVYNefoU5woFFOIiU52GUgWmOoEThC5RU+Z866619Bkzwc0JD2X0Kktd6ooUaDVIkmRDRosIH
et6Sa+9nDR3Cpynwkx+WVRs30CQAZB0Rlviqw4f+/e/niyyHjEuWFTLkQr66bDmPveyFbquPWy8A
zu7kN47317ghjuipGeHIZKoXk9PFDIA32vlv/EZ2jTimEfP1+niWtpmpk/o2qbZTkZ2vnxP36+gl
jFu6xHhSi+p/Nuj6F8WOy488dLUfkxngAK9bXLjQsEPIRQ6HvS0LlwuyAhoLOUQurxH6keROemDx
/hky1GgioLa7nlzSSqi3MMr/PHp5/PD2eb/jT0YpobtR8uQHetnDRVj2bso7YLTTG69PV+KgNVNC
iGJP5EjKmCRFnL8WtHyBtgVj/BboK0584eCeDUmYRjhhG0PLsANwdevX9c5qwpt2+mtaUrLeMJ8S
lKMlSPwh7A85lCu9AnXNzNnbVqk+eDSfQz+2v74p9EvPoDs8O01QhXCmWYIZravQ82nnXrzoS29W
BJAv1w0sTNdcY7IJTMmzUY853+eFV8SBmbexC5HD77BJ9+jRbEDsrlxBC5t7LvXC7IR341UrnFsZ
AstAMgGUQqpwP2vHhTWEY9lPSly0CY0rR+kyNgUON5cNFBme+DkyPh9VBXFePGYxZNd0jsFvAVH7
ZB7lDCe5t5B6L1tIFKtdkP395sOuTsKTCEKHDvXc7lQGmSeh+OXSVO9qsbHNawkWVGV3fdGWLgzA
nwo5GPIWaOgJq2bWAwqnFQIwKBVt/CIg4fnsIHYD/xtkANQGmnBXereaf+jyV4gABgQYoOLsvhfF
nT5D93dD+0jm9vpnLWxWknUySByiY7AywqzTBV8aIT1qHPEDHZf0ydcrC7u0jdhFLCkNg5BGCE7E
mcoB0UIs2Fz7I+1a9WNDSRtWkHoNBLF0MFDulBU88XwtC9GMb5mmDw8B9Dk+imPetPVj4wiV6cqI
ls3MCZ/5aWGIsRnC97Vm4xhdP0caizquEZsbW3u8vjJLVvBTXC4gh3m3CINRvcABOAHsva/vjZmj
a4rhiVgZysLyU1UhblaoY0H+LWz+Mi4LWct4f1pte2PQEcj6rUTMC+NgCCZvdjJJJs7k/Hy1k99q
ScU4Jq97hWllXwNZkhPrb3MDAF1ntATrb1uU38WRDE3WRpoFuL1xtkp7O6HCatnjynFZuBHPrAib
eYQ6e+oirHQjHCRkCNDlaUYJ+J+88phcmjaTp5rJ0wacjbj80BYro12ECa138VGijUeHSsRrwsP1
XXaRhZinjYPPASVyuohgtEr19KYJEtfTK/olIYGgEn47OtANI6y1Lcpm27a//xubAFQBWpPFET1u
41XeiIZW4kIIuws7IuJjoTxXOZmr9AnatOvWFvwP5PZzpoVa/lygPN9/ZL4NM9fgK9RQ4kAN4Jh2
1tZsuTgBxVrdyuW/tGzk+0hw2KRo0UI5t1Z6Nm0ZBp1Q/mTfzgoUim3s1Hrl9bG0DecEDvTqypyg
EsbUGvA/OBKMBHJuHubcW5QWmx6uBwg3V6KAxQGdmJo/5STcDHU6aR0TU1rlfEroOU82hTGN28oc
q2/XV2rJGVEHxdcRbLBiwqjCLg8ZNKZgCzzao/UISdXKZlgzIYxmNILOLzxMVMXgfJz8KiKF6Psf
rw9keXn+DGTekidzFoyg1CcHK3YvbSbeBDpVsI+a9F9crZSnZ4wm8CaK48IVAYuPPGX0lsBUpb/M
oJjO8W4mNYDGNX7QJHstf7fkLE7sWcKDcbRhx/G9nINb0BpZV0Hu5p1vbXy1/Op5MEmH/iHI4/31
2Vy0OusGkdsm0SOGKH3iG7Uflok75ckttcUi+aUqw4YunVRDOtleMXcJcsIlUhb41968h05WT0Xg
F2Yy7MGX646QZ0nQsym6DCHtS288pmTYDciIot31YV5CKwW7wvbXFahdEJlIKJdOByhV9PJ51OB1
OzSMFmhHXo8oJ8JpUR9h4b5ufNFJnoxZOBemN3PdI1UOq4rDzoETEO3dpzHxka9Adc9I/z64OZtj
4YToA0yfATqjlOLufQVa1BruRdqRr49q8RyejGreWScrCU+93yKUAx+CA+ew0Xzr65Z2Gz8CRLkm
RfEOJBQSQqZNZp1OHiJqMKLnxpIGCbVaJ4XfGJDPBi1UXaX1A7EZ+pe9T9FN3m50KMxgx9Dkowz3
VfTdM02389+6fMX/zDvl4lNsR58BBmAexQdip4LxaouGN0RY/0ptqBZa+sRRmF25Gxbn98SOsGs0
6PXI6TNkSYWPcFJdqYHDZPoGJ+R/Eaey9ciGkuQFYykEkX5JygP2LfanNDobLYdsDIrwFSNL00YE
BBYciOoCjkmThxRqdThFoTKy/eLeSLz7trFf/35XEvg4lH4AMaAOer5RrKKTAiAYiRtHZvbJlMfk
WMH6eB+ojvZqpPGX6+aWHtamw8sL2A8REDom5/YCZJuLKkTrN4FkuWuO5GHz7qtJyDfethI0ndZD
0m9rb3/d7vyz4ibkLTbHXqwZjYnnZnNEMbrWl7mcpPAe/iX9ENejvJFzo36ym9sgeR3aHJbUVUTc
/MPnhgGHKiQRVHKaxH2C4dKZxibUEIfwobmFwqyx7qVgeJNqDZIWShqbtLW/QPk9fWn6Ytw20ai7
dRx+9DXtW6/4r5pdxR8kc5wOcQfthk+HzMpb5TIK4fuYGVqiuU5l8QGZSHItzb1Mm1L71BRf+uzt
+tRf3pjnvy/4vSyt0UYIFB7ZyiGWXi0VQrNnBDwNe1v47V+fmnNjwvbSo0yHY43BeMlW9gPIP6Ft
gjro+pAWbkc2MN6MlxAag7qIRlDrpqOySOIAGPtGt16N+JumfZayYVMa97H6uezvavSivQc1Xqvl
KwvrNReZgOchajjXY863cmZ1eVJq6F2rylcl3ibezG0Lv+lvy3BBOVU1tJpGv3P6z0i67z3nYTUZ
oF+epvkcgVuYezwo9AubWoI11x46NjX96TuIYWLItMrwttEB9NAQID22UO12EcfYdBGYcrN8P6i7
qYUOfNvrT2rh1sFNScg7etDb9whtHDrahIeXHkIPeW6Ajt3SCPa9jQqtB5tp9KJXNyOSdINdbbL6
O81F21h6aIpvqf6rrl4cFMSdQzTKBx8oBRWOJH1p0ZnN1rKdC/HY+dCF3RyGljdlCUOnuR16Nxi1
yUUiihPotLRugZtux+ijAe/L9R23cIjOZlxY9GgYJCnpMduN+7anSs48vvBSZ7P59zzEV2KVlQXW
hNgaAucYHXPM5XB9NjT5y8ltPEAO07mqgqTR+FOGB/L6EC8vvLOZFXEOYdF0MNp1BtQWCN4W0B2D
wwwRLbluRlUvPfJ8CfBCIf0zN32cnx9vHCH6aLEzToML3yQ9mi9Z8ssxbpX22bKkDSTaUwzX1pe+
iiGR2avaT/L3m94wIfXqNxKJyUJ76IdDDY2aJBUr0e/7lStcGWcfKIT8XkrjBtyiTASsOohPRxCt
ZnqKOc48zC7tr2RUNjPDrIWUb/gtL8ADp5sG3YRscNwxhBrKeQZeR8/Fow0nY2V9UGvz+/V5vAS9
wSDAQ8MALqxZpB8FJ0C2Qh7Hmnn0J3UrWa4Tfw6DI9KJKhijCN4w3fpokyKnlOeUX8iXt8NPuEJW
Zmtx15x8hXAeVbQkrNjjK2Q6CXTvZwnWM4O7emWwi5vmxIxw/mQbrqLE641NXznax2xS5BntY9wN
xlTRAQVDa4uQqBt7iJVb0E7u2tZrN9Gsp1Nrob3yYFkI75l7hGMdG2AzXVLi3MvOVMBxaWyS8hkl
oaA6Iu8Nn3i6sZxt67xZ+VeZ9edlzH/fjQGeZOdrX4Eb+nR9Yt5d/cVmPfkSYf7pd9E0reZL6m6C
c+2mBdKbxTOZ+a0DMT80xAoUcJL6KNcfZXnvTx+G8bMuIRAb3bRkraNo3KjtbUW5o7Z3qdG4EVRp
g44sevIG0RdvzeJw/ZsXYtB59uaOX9OAM1TEn8MV1VuIpBoAg988FW2er5IWbKpaPwzgRbxuchtw
JKDglWbF+SzuVpZsJseAS0K8OCGoMvMunAyEbBAXaRu0fVOp+wlTbbKyYy9fQ/MY/1gS1sW3PdiA
KyyBgOCdQg9KsG8gjzJbc2VMa5aEo6GmLJoXY8nX5K3HzT1l5E6TJ71dieHfEXWXe+3fMYm3EoS1
tjUGeMGwnFWJIYXkj8lt0cKtGD63UrRTcZW+4k7SB0U+qNqtH97pDlHRa+K8acWrZU/8z7d+fKAc
TmPvY+akblTucnSEoAV3nlc22uJyzxlEGuEowb4f45Mnv6klHsgJPtiUvA9DAIlvZUGli0JwM2j7
WNX3A8rrMPBuobb8Fns/KvSeXfSwDpPToZW81hO4vPNPPkjwG1OglwPdbMYmM6d9PhauIsOm49zX
geoidENG566Wn/rG3Fjh31/vlKjmvhLmA0p8YZukair1IdrNG5QtyFdJD16X7JqkWAEkLA0ROxZ1
irmMdAHhleoYpLLFhTAYUuRKKGZsUBdER2CE2xbaTWnPv/UOHr2XEDByw6ImD1ims5OVAS8F6jPX
yZx9If9ui32s6A6MUZDiZiI4zQdf2+aO8qo15lYdctfJjRd0lI9Qsd47sCpD3vRs9spjqOt7o4tX
UvTLs3LyLUJM0cYOvHsGs9/OSRHjgDCWbD7kUHPAi6v1biWnt+gEtunKEVg4AWdzMP/9yQnwSroI
M+BJyEpEx8Tq9+GU7fLm7wvHtkFrBAPE5VE6FvZ1AgRBCefhxdEtBMqu06xUA5Yn8MSC4E+VDnFP
OWMgqfPBt74M2rFOb+L+izY8p/ktqEVdve/ztS00x9mCxzsbl3BowCr5AZqohILWZ2X64kneIZFv
peypQhOkAVUG1m8tu7W4ZNoMwzLpKadudL5kRsMj2hwZqW5yLjz9JoWRO8+clTf0PGEXQzsxI0xo
hSTOaM1mEKJyi/4QoCOVQe72MafXDeLlFVc8R/XXzAkzSdCvwofHLRXnT0q6l6IHAOKh/wuVJBIf
sDRzM7p59lPRUYbuVyKO61MKAeH5lCZRmihNgtvV6gAGS/kRZu6HLrH/m8P275RasnJuBj06Um4J
YyyMj3XzGJlvk/fx+jzOfuL/nka6q85N5KEcyO3AqsWTtJF76LelFQtrcyU8z+K8keGkwEIbBAdt
4K07+LezHML1gcy7WBwIGBtwIDQGzhj084H4JS33tsyS1JUGOyuqUPaDUjbgYO4kcw2jsRQlEwPM
5VFyNhokW4I1VBOMOmJl0L3pxt9GoN5kzU2ZD64ZwZvuPMoThFUDMYmV0Oh5kK36YA8vTouq2k9H
/yBrP3Prp6ShQvnkNNm2zvOt3t9J1nfbrNy4UVdiuiV3d/bBc9B34rdnPa0EGVHurlitH9VoJCGT
Nz80h55T/iIGlJ+Gr9BmZ3fBOIWu1MuPdtAmK9+xsEpnnyGsEokuXpkwL26CkkSEajYyb4y2O8Yw
fcHFgpKt30RrHfCzKxC2xplRwTP5qWqjP4nRdNplJLL6bNxUYbYDJuq2UPTJ2mfbWmV9mw/nhVVC
xPecmgp3z/mM6/mgZebAhjT6alPfRgksnRLA7q39IbEes7H6rZvpx8qUjtcPwlIuEzf/r2FbcE5+
pyUJszy/JT+1/VdF/f3O3mh/yqtjEwHzmeDwuysRFWuNlTvgHep/OWjCwjkXI1/kEKw2Vzz0V4xN
MxTpLrCdcotmjXyveHBUdBBbbZKs713diV6CJIVTtp8CF/0OlUgOAJdirfm3Be/DZPz5IGHtA7Wt
SWwyGSZt+2n3tQfn1GUrLm4BfWefWRHX2jTLzhuxEnHXdeh3hOMr3eNce1vN/l7BCRtkG3KnVg61
sexOMWTeGYqH40sRNVsYhPPmTXXIoCabaXpb2Q/LG3GurM9t046Yh6uzrEiLkTXJ28/DeJdoRy3Z
d/QdDShMjYDC71LdhTnvutmltBxz8seser7/44lGIwfl6k3vkGSc5SMDHnfhrgEHVtVbG9ba3Pve
RRB1VfRWUiWyXGDtG/jHE+kjxMmq5cLlFpGebOy7eu375oW/2Kn0eRETyfO9IXoi0FxlIDErpt5v
Z9XUuOmQ0X5CZrqOv47Tyha5ZHWgN2ruK/tfe8JGlHI/QSyC6YjC4YZkihL2m0DZFwW6hLdh8bmz
XwzjAZL1YGhJST4g/YEm9K9o2IbKs1msElzM039t/MKWNSczVbpoXh7jLWunY5VMezRSN234WZXc
uH0ddZWsxqdy5ItW7uqlpPvpZIhQD8jHjEGhlZhsa0Nwc594xd70HjwKYinPpeKnE8AespJu+D+s
OjJJthk79X5HntyBEtdzZTWasZmSr04ib4zsDTLtjVV+Nu1jOdSuZb1IurQyWHGj0VAIXQ99A4QK
KsGJEP90ck/LomSDY5GPkOy7PZgE415TXqvuY56vOGAxd4OBd+YQ8NuqDM+ZEJdoFdLeHbqDbtcC
IWzh/lWdduPExk5L1nBI4l0+D2Y2QxkWjO8FUZwBJ3hGXgBK4Ez2Kjcf4xwifuSRaiIfmIIOkzWF
R7/KkpWweGGQJu2FsFrQ7AO5oDBItFvLWccmdgc4AjYcuXZLsvYNGZroFkF4ZXPdky2ag1QKDg0A
Yvq78z/ZNlWbI0QNGTfX9ze9BFmNdivkf8pa5vs9e3R6JJlQekuo2s4Xp0M68dxj+vDQztKGtGtW
QIJMhJlQCcyCzURFSIPx/s33PtcZBOVfVOtATWVUX5CetM3D9fFe5DnE75gn5GTATTw4cuvxHWbk
bWzV2yfofKVP+Em9eIBbwsvurdBNlR0yORs7vHeklezGxZERJkLwzfUEYn5U+QAdkXS3t/0NWGl0
GpAczeR4B+P6rlKNlXO6sJ3PZl9w0B6qUkYEyyqpvGAXFbcVBB5JsJe6G2n4en2GF01xN1JMprfr
guGn9pxWLR1ODoTpZLQOhbpLqnCrdlvPW3EI85652FM0YYFtAwpripvXjnNL9yuKGIPzODWgU79M
a6mUZRPAbWFWBHggvlIjWe+ycsaPB2j9vkv1/k78t+szdhHUvu9JkMT/a0SIJoIqQJ7Q5NUi17Sy
URiS652k+e1b2jnJzrQj/caPJ/klG5JonxRFf98AkOroapDCY4xa6lr+QXw4ix8kuPUyQPst1GVG
rW4t2a0CIAr21vDuLJQUg2cnPJbwwrfOFuWp0HArZe0DxATIfz7A4pqkWgeAX0gOqE2sT1bKB1gR
YpmKm0o7DQ09+QHtzByNAlSYnIraOQX7H7qxEt1d3KWidWE9pFEfDURfaUOSD0HzYYJ0VQ3/ARHf
919ke59U+7paGfHyPvszYGHGUaUru6xiwJr3LYk/jsVDqv++vs0WD6bzx4SQVc1LeUJaChNUYeXq
B9i21H7sJsAMa7jxtcHMf3/iY/UU5YMkZ/60aPyQt98kR96rq91Hi470ZDyCJ3diTYsh3MdKw8sT
FVT90KO7ylMItmzLWXHbc8h46Wv+zJ7gtnMniw1jnr1hekLKQHc+mOb9kB1CACXNLWWc64u1NIW0
4tLuBI/ezMh7PoWmVibo9TqxWxTPYf/dj6hCrOVNVmy8H4OTZUIaUUn7DhvIb1ORRgQbrUAy3tdH
shRhnIxEDExV6ni9WWIlTbRPaq/t2mYrd328UbSVM7S0IUgogvDREeGlY+p8zgBA6IjRU9MDY+BX
+5T6xPjWoj7aGne9d7g+rMXJOzEmnCYlMcyhUzDWe/3O9J8jGoGr7p/rRhbn7sTI/BEnK+ThiAjO
MGJx+6jdQ2ruUcVG0nDN4y2OhuIyvBbG3MgnbDe7yXyUyLlJC3Aj+Y+h6zcjes+GsqtKdWcHLwnl
UgU91ilz22o7ao/B8L1aIxxdHO6fr3gniTgZLiCqLpQKviKL6Gz5Phi3GsrcazyLS1ZgSiash3KB
B4ywTRyHq9SMgeJD+6PHW8f+IA1bey2LujSjRLnz65u6veEIM2pC41YjUpi4tY8Ck/O1Bi7aRyvQ
ivdUrOiVYP+BfYBHw6wmcL5BRvgHZGe2osjUD9uknGUskty+iaFyQ/sSvTrKIVNS7fzYbh9seyp2
ctSP+cNgWjV0VnZil796iW49IHC576juFAXI/fqJ+kuuEzTFANgCh8uNTC73UOTnKL3badPcd502
yIckNQYChEov9K2uZf4asfXiNEKQSLPgDPgUG9PLABHrsQaPLZXOhz5UXYXW7caPd39/0Egg/WtG
iI+TGiGlxmQeR0/rNlqPkKKVb2DeeIza5Ob/Z0vYGXpMyl3qsNVlX+3kLosfkuJDuwZkXQxiiJzg
hyI5pl2kaH0k5mqNJXRNI/rVQodRyu0GSU0ezjrCt9UTtIzbHCa9ag30uXTAIEubqcgtdr/IWZFk
qiK1IWtWKuo283apAkQGCrW/Jc+cwzSSTgyS5kUeScKVXBQKlPgWIywrv90XkfU7KQx95YG8FArD
Cm6TUsESIPrzE+a1eiCBRee9mNd3ISBdPwtW7q3F+ULtYeYMg31BzGGaXdCW00S/IpLI8XYYvlVK
tTEHGvqHcq0Lc2k4CHUB8qCjj3yNMGfIMOXlOHKjxIiI2flzlzxd392LBma2aB26KXgdhMjddjpD
ShIGY8yg3/YYNT/+GwPUz1EpxH+LLZCOHw2+o9MCCa/gTzJdCJ0Fa/oRFxWleWshSkCin7WH3F5Y
9bxS07KK0H4bau+ghDtHJRmQbhFD1YxXP5pFfO5nTVwo3v6b0f0xLIQVXeHTHpvQcmmV2Xf60lzd
V1dAJ0vb7XRswp2h1AnK3wFj89Wv8PRstWEn2cZ+NFYipNmPiXcTaHPKiNAZ80YXdgKlEsuOJoAr
laV4CGf9GCryHf2XqouenME3oZ5O7mVYA67P4OLwADBBjQehlCN2M6emozdeh9mxgyFMKbVtHFlI
1WuvmfTzuqnlbcLdTieqSYedWJeFEj3NzLkXqys01/TurfxxNKHFO6rar7y8MYxnSf1kdSsXyHxG
LyZ2ZpYg7QoZtYjL0yGfJZBjhCbCnyronOxnCb7Xjg96v78+wsXTjJQYroLkIGiVc++X611glSqm
yoZXVq1UN54frdVN14wIz204fTIueYzA5vbae/InCybo6+NYnDL8HlSbc3wpyohJo+Ug+YhXGqX2
V+mHxwLCXLDRN3b/razWOpmXHiJQJP5rTRiQJvPW7nNOGMrjBNJyuyPzuUH2DVaQL17nfFCML9fH
t5jWpMkLoDgwGLpK5gk4CZ2RaJTSUMIkGk7P/ZS6qAZ+RiX4NZORyKO/xMhQjs0KJHe0N80Zt2qr
b1u72FlIpF//luW5/vMpQizlddGYJCUuzDF6t5SIoj4gYtsazS4ZVkwtTDTAEVr1ZrACL2Vhe9ZI
l6Nby85Bm2lb1EiGbwPjxrTSrW9/QwD5+sDWrAnLGrZ20yGXyrnjvWxOn0v/bfBVChA8mZxbM7u5
bm7BkdERaTIwyIq4hIQ4sS4qY1J7GvfAgxxIv7XST6P5iFryisNc8NOIctBcQPxLQ7zIHqMPlRRW
6dxUR7Gs+mT2sFncZvqNkqC/pfJ6LlbStkvzqJCyVedeJAhohYHZaQsi3MNrJtPTULpBNtypOzTq
d11Tr7RZLuxFiFFJRKMtBCGIyN4nS2bly3M7Z41A88AdtUHqjz2S+hsvtp7Mv8ajEThgcNYygriL
YpwwtsnPBy9G/tONYLRvJXvTUFnoOWd/vzdOzIh6GVWtFkYzm/EIsaP6oahdr1DpW1rx/0s3HDIw
DtUw+seBkwknrHSMtikmGjunogJ1C0UxbDuZWt6Nif4sDXX4bIej9sMrzWY/ZjSwB5HZBhs9QIR6
5fgt7VNmlqIcS8mZED4FIWYFEVKVa2L4FsrfoOBMphkXfWvQX+7Um3AtB7e4T08MCud9qr0yzE0M
5tCUtAnC5p/RH96oeeT26TclWDnvSy82sMZ/BigEnVJgq2mDRBBP8PvCrsHWNDC/zHEuvJF7ScZh
U7Zxyu/X99LaMOfr+eTqAAeVDl3AMGnbei5zHE1gvuaBfZCc6alEB67PVqGi81CEEOZsqEIManiD
p9WZlriF+msodgP6zfrRd+4t52jpj07zuU33pZEg3H7svZXn1qJPsKFuATIy64oKV2XbN1Pu50xz
I/sQFNw0lrbvbFem96hfYxu5wAy9+wPep6gD0eFOc+355Mb+4HVSyORqZiGTog7rXd+PAEVSPaVl
w/uh+1FBb22v3sI0+CIhwr3tLZShSQA7XOJBery+2kujp3qOQBK1ZZ5pgoNyenQEjExn5j0bCQMI
sqJDVO9tKT6U6XS4buwCJzMP/8SamNHLI81vitAgP5U9tgqy62VVgup+xnm5Qa5v+zTaZpX6UAb7
QtmqrnU0w09FdI+TRncd0YXoadhKWyVa+bCFkJPvmsvRs4AEJJTnyyIhwUVKjVkYKE/GZfHI1bAy
0UvXN1hN+mp5q9qwjJybcGIvqKRmPs1xaMXbsYuBAo1Wf0RjsgxRVXaal+uzvehATk3On3RykvW2
iVVCT+LOmRCw/N61n81p1yuU178MiAEjGih9vW5zcSI5Q0wW+0kXiUMhUPTjqGKUSe+g5ljf994a
7m5xItFfJZ/Ea9wRwUyKp8QTUAx02Ot7Obmzho+SenD65+sDWTwXvPkNysgKkn3Cctm5VpVmPp8L
P3uKNem2DMqX0YbtuG0/BEjGXze3OG8ofJjwA2m8rARzcuP3TQr+2dXasr6rzdy5N6c1uoT5R0Qv
yw7814iwH4qIxGDQYcQwhq0Tl8iKxNtSXbk//oe0L1uS2waW/SJGkATXV7LX2UezyDMvCEmWAHAH
V5Bff5O6ccLdaJ5mSMdh+0EOdxFAAShUZWUuux2YIVEdx26HI5y7XYa4q0hSsCL0Tv5cDxb6Kauj
GPjBAJvwlDqHrgpvB/enH66FBP+L6VnIYGZAJHp7rAclI8gdh4iRO7JpxYdlQF2utnc9p7Hq8n3u
fg6l2jNrrfyz5JQzMxZwb+CqcvUCdS9RJA4KQPgmUSePHWuQ3zSn9F72FgRUWdusvHSWlhJJXOCf
AAtCL6B2YCFn6xpAWiGZAopF2h0n3A7853WfXAz2To3MTnt6fqipMQcOI70RhpGqQHDOjG3mYmqT
WWxZ7SdkwIokfFZ+CGEP8e//8QO0XVGiumdkOT6AGfnOKfb+9MHogzPu24Ztu/rZNl8D8gvV5Ot2
lzbj6bi1fdLULQlygsV0kxI6DfvAU5vrFpZirJnKA0ckIJl4+ZzPbM0sRppmxHYHDyyxtlb/lhh7
xzh0oEHO0EN63dySdyI5BFHaGQuI3M25OXeioLnlODIt684KhzhpwdORfJaG2F43tDRzp4a0ELmp
3IIBswLy/ap46abilRTTyliWPB8VyRmDjLv6gmZPODQjQY8Iirf/BMgny6fibx72pybmUZ74vWu2
mcx/vyyGN9yWPnrS8aaMOxa38kmucUcvLs7JgDQnD9PQlIJiccb0xqp7yFyAgC5IIrUW5KwZ0txa
GYnd9SlmLqE3VvDWZ/d188XnK3HO0vogTYwaCBpTLsmbVDIFk0cD7NksKKPe+KgqeRhYsXI/L3ma
BzgmxHRt/KM/RCk33cnxcTQEaQJtbmp16Kawkrfr/ryUR/stUD1zrYNAVC+omm3iFx0EGKE7Ynx2
kuxtg6DNxoxH0MwOioOD9TsBB7Ic613YsS3DlgoqFmddsOL3i6cxhAfAlg+WeRd6zOdeSSpvQHEv
x5E/tWhTF72KUoV6rFMCW19Cnz2MSyHRMi8idOvE5bTWKz0fSnr4cPoB2rbwQpnlfjHnuxA2FN0u
9W8LKOEBIcByc9uVJd5L8fX5X3LZU5Pa3nDpkLCKoTYf1mon2u+N2JcD2Uzt9+t2liB3WOf/Jlfb
G24RjsKfCRNHVwnwnRdRNYDb0q9vWAuSM7RGbfz2O5nS/TAU28QWIOf54y6a+XV0+hFa4ORAqCAY
5gluchplNtL30MgMfk7uD+l9H/k9tFri1Nk33V8k4CDT91sPdC7SarMckJGnKNbjSLWSA/OhBFXS
Ozt5aYNN4n1P+s31yV4KrU/NaXMtS0RlBoo9MePT12KU297x0AeP7OKch7P+VJH396zOioA4JhwE
8tq+Ea1IwqABtSNUrjaj3JTVw2SCbmeNAmZxWHjYEdSeZ4UUzQ4XU9k5AnZk/jJvil7ulcU2gbwP
1tIIi6ZASjeTTQMTpt/nVZ1zr04kjgLTgs7fgRibHIIA9Jv4U/n3efLmchYaeT1kn/X6sBgD1QJd
j8ih3bYuCGWe+/TR9IbYt+6admW3L10dp8bmqOnk3rVEWjHuw1jRN8W+TywTYnsOaNY6aGNf98E1
U1oAlqaTdHILpsjw4I8/MuMJ0fqKjaXDC8xpiPBsEEMDrKINp0FdtUzgEFUno7QrY+BNIkgsReFf
jebEkhZ2ocsmnMISlliLJlCC3jL60Pcf16ds6fg/HY7m34nsHbMsYMR1BLqOvzRSRJa7t6zXfJRR
ox6l3F63uDiBED+E2g5yzRdMXbhsGCTGkK1X/MEpd5V5FNkrOPf+b1Y0rxsBqu6UhJWqgAiexYzP
KZtuhGU/ZpyuXeLzSmh36ExajxcbxoMDSTtqOTASVhIgfw6S0G2NtrgBxHqezKIOFGiZcXQgWorr
x71haBSlthW7Qb3yDQtvD3wCWCbAZ4E0lr6lVQXARzV/AljXbH/b15vKPfbgDzT9H/0qum7hqJrL
j4D+I7EGemNto9mNKptpfhHkbg92J2MH+bpXx1MHtAPc5sxba2CZgxB9gjGx6JaZK65Afp5vusmq
VUcIVhOgvu3gBVtk6K/7y8LRMUPsZoFyUOODRffcQtE02VgT1Me48Vmxh3xUUZKt5KTXbGg+6WTC
9HMJG9MA+qzgM/WNOytQu+sjWdhfZyPR1mYQqUtYBU+okxLd/XEmj4K8WOCi+r/YAXf9+YxNYP+1
QPYOjm2nj0rzEYCILqnidZD00rQhJ4DsOv41M/2fG7JRZZSkxrN6qgGsirp6rFKQ21nhhlpQRgS2
s+TlNu9kuKXIiR/5oIajAowBXDukODhoYQAQyvPn9CWHrE4gh/3EebKDte4n2nFMEdVcFmDdDClk
AesECUihJhA352MK4G+LXecfOlQygEMqG7JNs8qOXGNSX+kwmR8Ja9hdKKrxU7HMp89pZ5MPpwOH
TskN5IMH02f7ILO8f6lIpyc/s9EbagR9sa+qqhiAAmNDEk8KOmL7mrZ+fxfWqSF3pEktvrcY419r
tx++GrUkBMyFJf+oxsASkcEoVNKC1u4PKAwWuyGpk3Dlvls6WACNAtQPL3PgvbT7bqpwDeYWUqa0
aDetu68RvlbOQcm7ytnmwZfrTrW01qfW7PO1ZkknxsSGNV8OqEmjVa3lUYDkxnUzS3vk1IzmUk06
wX1GmLFApJc/p/RL3/2QqwWweW70YwvUPkDIIUYFLec82pPQp6YuDwkYGeNG/qjIxs73xHlMOWRU
qlsj2QNIFMonz1t5RC+9KdEw/p/ZefQnZocW+lh4DyDDR/7tQTtU5l8yaNJ4/dZ1+8h0Hhtj24Ig
YQ3ZfcG/h7hyJu61cXyi9ATY5rnhQE6tAWBWHkPP7odTfk692gEexfq3Lm1uPDZuAzwIZtERhYab
1H3GVXqceHkzEn9/fYUXbqizT9HmoK2DDHUZfIozWB4Ikd2N4VYAL7cs7sr0aJdrfD8LgRQGjhtq
hpCavk6WQD1aCCcf8jgrvZcygyBNUKWxm9OHzih/ob5waMbmpXKCf68PdAkdfmpYJ0twcysdDKuH
WFo5HamZIdgJcj9uDae9N70edCVVkSa3ydT45U3KDXpr+plAf23V8F90JKYRt6lnIbme90+mPSaH
JA8gcemAlM5G/z9tP3jqqveeoS4fJQ6XN3zo3ZvRNLMnM8GFXLByBV+65MKISlHwAZDLhRim5kkJ
m5qW9woIJ6PvYwpUuxk0Lk4F5wMqLem2rtNXZGSe3Gw/yZRElloT4Vg4iYAlAfpuxh4B46EdEcA1
TgYRZo6AIP9KCN+Hjf/uWWuYtYWTCDKqc/IH2QaExPrxOiTKcyVWbxymyENNA71vHd/ngFdc95OL
9v15c6KYYdnA45gziOx8czbWgIpYMOaxtD8UHpgOeNU3tbXJp5vefAM1HtghOT8QqaIM3QwmeczE
kbODSWIbf3b9ay5nd05Y4/UOKi7cLZ4WCplZMhnwnxm3ngPNdujGIs7UH5/yICV2IXYE1Di8Sae4
6XjvEwWAAbRGkOsVG+V+2va7WusevQxOz81oRw2CFiKbEmZy8B4MzsMYpiuzdXmYzRYQbXug6gHB
sRacutkorNyFhZJ029F8K6YNcP37bAI/1fH6wiwNhszK4Q44JSCJrkWPnjdRrAzYSiFr1z61hUCx
t83zlQEtOCMqogSINBgB7k0XPfKZ60PvC2a88c2FOCq38vdwKNCekr2EDfD3aNXJjB7y1jWYR2Yt
TBa1rnhp7RenS+6p9ar8KjbIalfo5ZU9t0d5KONA7Af889rBg2ofcWpT5jErQoizEnDTCX96ROI2
AgHMtppA9zN+V32+yxoAotyX69O/UOs8t685U8IMt/faOkdRItz1so/kaEBR1uIPE/1VN2I3Gg4a
tBDeq7WU2pKXoZyE22vWhsS+OT8gyhKwlKlosCZ4wYr+3s43c6xC1e2UrtV7Lo89DPM/WzpkRAzo
COYCtsjUAkALIhV1S8RtsIbuWhwT2t1Qu5iJyfU0IUj4kGr2EAagmSmyzBK9MbtufMjaz8LYryzd
ouuc2Jq31knYpXqn6VIftvCWRIj807QQIh88WsaO/31Cvlk4uxIoJPV63fDCGPEyAqIM5wNoR/Rq
hh0GovGdsgBe7RcrjMgucFGifzC58VdFWBZt4dUP90AGEX+dj9EY6rxIugriyHaD8tnetvdmBZL3
povaP69vAucMTCesuECR6tFk1Y7SZqOErWbvWfcT9KgbZUVTtzJ/C+Wgc0PanqvIWHuZgqEuv035
/VTtFfnXDrYKOUu/i/riFiUQ034vy2PQbLv0+fr6XUaOMO+gtIbbGQSHeuqmcMOMITYsYuoOAESh
FR5a08NcnvRfiqaKQfadrrVtLOy/M5va/UtwzNu5A5uTk+3CZGfl9OCTG7ddK3CtDU47VKCP5iaV
QvcZgQYnqB0xqDHq0h+WSzet08fC3Ing4/qEXj5ZzybU0TITiDlGyIpgcIWPFNhN22wm53NqHLy5
Y5XUxz+3hosM+mkIY9DHPW+Zk20/KrNHs4uFd3gptgQtvGl9ZyDxlkq1k90AhEW3cnsubcJTi9ri
uW4nIJkM5U/DqvaN+mbkaFAOvJ3geWSsRlGL1mw8KFH9mCnZtC0P1FvC0xrja1W5GQsfdDWA+4/l
xmZotll7M1+sHWggiBsQIIwQDCM4PJ9NOthD33WWgepnDD2wmXWMe3acmPdB8owH1PW1u4h2ZmuQ
BgPeBmHoxfXAhVs0GYU1I/zW5Ghccj6vG7hwfxgAiBmcIpB3RFhlnw+nLxsf+kpg8C8AQ0X+sm8f
mvI9GSGrBu2CvDlUwxovw5pJbQazfMDzzMYasfEzQ+UPtNIlmAkzYC+/9YEbh2t95RexvDZG7d6z
u6ntC+QyI6UeAntH7BLB9v76PF6cV5oNLSyjE5tyn8MGx7lI2S4cQDGmNtJZ2cxLDoGXGLIXSP7B
JbTNDJQreKcF7NTVa0byuK5WHGJ5sv4zoO1dL23HKS9nA+oFr3TLel7lJlsbw+wgJwdS644kSVuY
CDjbQfcjmpw1H1sxoXcmlFaCTMc8TQ33Ioe9m+HKOixPE9DU9vwGQXPh+Riosr0eKsgYQ9JE4Giu
6y+29+W6T13CA2anClDEA0IcfYT6YjstWAyBR5q1rNINk6C4qTdTeNt3ceL4kec/cqOOZAdivWZj
yhWPXpxCNHEBuwUyBvC5nY/QYqmXgnvdiHx6L/PHoFkpNizumJPf1xyN9X2fQOcdR9uIJkzSb8cg
Mqf7bK0Tc20cmrdJjzB3nHd/WWdRbh2ouVZAvnwTYZ1mUKQ/918CHaxtfvSXqmlQWCcFklfPRQ9Y
xJKHmsRkPFbuJqEP8o+LG7NJlO0cgJBwGBDN/7xGtrI3MaoUfW1mNFqvDqBB0j1cd8GlyTs1ozlB
LkC8L2yYMe0PH2wpXv/zuoEFLwCeGhUSyKzjhaBrrduq4pADQWeLbN4s5CTlZnSOKny/bmVht8IK
vHguCYIJQwsRSDKDnOvJiDJnWyBJyOsUZRoeX7eyMFl4DXhgAUceBNVWzdPA0OeTroD0XBK+hf6z
yVfIfy5GgZQHWPGBDXfBeIts3PmO5DPFLkBhPHaMh3S4Tb0toX+63jCB+ZnZftDYHv5WsTo5mnsG
VHo9FDxG94OZfXHIyu/P/nJWcJh/H6kLaAi5no9S5vkQjN5kIh9KHrfkl1W/DO3NwHfFsOFixdCF
X2mGtLliIYXPQaQ9tssJnac3wv90sq1Z/+mSQ6gA/EgA3wATg9BT2x8kL0xIwg/o8LZ/tWLT9WuF
5YVxnBkIzicsbxPLG4Fij13/caI7NOJUABKtlZsWlgVZZCy3i7wa2gA0z01pblG3na3I+4xChNg+
tH0ZQ99BrR3HC058asrT3z4qLImlYAoMVk6575qbPli5WZZGg6iZ4ME6t5Lqx3FWcmfoWoJFcX44
VRQUt7RB1wGSdemKl13seCz/qaV59U62S2F7E8rCsFRCZSwpUHxYI/5YmC48u7EoQEygcKWniNth
6FOncXmc47mRvjneNqlXahkLLgYTADWDJ3GmCNJ8GHBnGrQULAUZ+Rk4EatAuZ58KSE4ev14XLSD
Bti5BIdby9f2fhAMYelXIY8NY5OQOGEbL3ic1loUFpYE+WfgdiA1aBNg3c+XpBPEFt7UiRiySJbx
KvK366NY+31tyXu7K3hu4ferdNfkT2316/rvX87SrJyNFOfv99jFCSz4EJKmZgATJHZ7CGn7EDhT
c2xL4COk4mtVwUVzc9UcMBm0eeuLj6NaTWECSgI5br2mBGndTmDXM2PloLzck8inoy0HQ8OGtPVQ
tskmiHt1NEXb7KPFGxScd0P11NnNrhq+XZ/B+bA6v2NgCtJBHqpjwAXoqftUuqgBOjAFAbLwOS1M
9Txkze00pvWh7BsR2+PwnTSjuk2F+nHd9qV3QNMdpC3olPdBBK4DrQZGlFEHmE7Qz8TUL7bNGm5/
PvD10Tm4uxAKAEyFGsW5f7NEelnhzRQLbrf1DTcK/fY2rcTX1h/jHslqH5KPfzEovDWRnsYBgaGd
m0xIJzi614FGl09JUEXtWi18acVwe87a4OjxNnUDvW/nyW8YtCshoZJAQWCjwidU480Eik5DRNcw
I5enKnI4MxAApxBa+RwtHuzzpA4DCVAhLZ4m1Krkc7f2Ar18vM3ZfJx1aO91wI2gv58qu+yqYGTg
ARRffRqbYCvtD4pBw5WBOPSpR3OpBFW9B1W8Zn99wS439blpLWioWmVBQBembV8dlYXeSw/NzV+m
PwaAng/R15JHVtYOqrU4uDyDLPLSr7yodu1a2eLSOc4Go18bNRVD0gwYzGQBowh4BlgHvjShiqB6
8s4siN7VQ9QM4cqBdekiMDuHROBfAqRPv0eqoUnNycHYaIZm+2Rfl+/0j5Pc8/whe4A7F9Q2lyhF
yXqjn23I0OsPgxv+RI/pY2uM1QFxx+66UywO6D9jOiF8H5IUsQqMcfLTNbcTjgnmrDje5Uv4fER6
Dd/nLp7IBEYc4446m967S8AQXORkV9s3jbWdqh+28c/1gS16+8nANC/kyRSOFoXNUNjFps6Se7cf
HTyMS2OLXr61PoK1edQO4NykhfJLiHyY5JnTJ9kDr7PSGbFmYr5lTsJKHiZ88pnAUgXfEZGh6Bn5
bCV0vaRCn5dqppMG0mKGKM4fcWIEfUyuM7gYhxveG9D/k/elE7VdpMiBZkdXvPrQ1WNmBDVo6T46
GZoyIrtdedJe4mi0r5gX9+QrwoJU6EbHVyioq5HI5iqywZubfuPqMYee60A3HrTv+rXjedFpTkav
Bb28hrxL1cDumLzYHsQzDuCa3qDt/7pvLm4ImIFsO2r1aKDSZrmZOvAcUNgxHOTpHIzD8kBfRVGd
oIDw8hnuYlobaJvfgAzxuvHLmAvgfKAxgGIJAlxD2qsO7X3uaNmwncrgBl1rmwypr0GRT6/0j6xb
c6j50jyPTE7NOTreVvmBLEcbgj8Z4jv/Z6WsDaOR03yp0FZYF/WGl7u8GI4D31wf59Ja/jdOzPa5
D3nCbEabwXABXSNJvCMT9c63gZkEUeJ1U4u3ugORCbwuEV9e3OpZ16iuELAVoBwT9WSKgm4Cb362
GSH95lZqO/953ZCH1MoO+FbAeVfYhBb3zOk3aNc7anZtkQ34BsNP6CtStMNt7hV4VE1lHxcmKCwG
g017sFGNN5Ww68dc1fsW768VCr//ZTKASP//RSr9cWpBXwiJEXyI6QGG0W767pD4P4x2l7o7BvF6
NDAPmCQk29Ta8XUZaMPZCDKu4NabcTramkuSCDAflTgi2fhADAnI85p++KJbATbu4j3pzASM525l
j2GYgzMa0yw+wWqXkn/DuQ39L+IMdERA4QOgeJQwteskMRQxyqqe4wz3pvPKA+/QnjF+X/HbpflC
2wUOIR8F/AsFAT+rhBUkc0jY44hVNHgvfGiFuy34YGiX2W8U5D5Jm1NgGYfvqir/aRr/WToU9C85
eaOtQ1ZOp8WjETSI6AVB3gzZB+0I7jMDF1ON0nDa5FtK6BfgmA7tJCGMBsEmKp6dLt+6Kt+ybCVi
+J2W048qPNKQEJ5FagBd05Y2BeM4AYlUnFZPtaf2ona+Z2Ma5e2XyWo3FuM/Iesw53F71PH66qNN
cAsNtX1s3BSBmh154cf1FZo3rf5JWJcAeV0Pf+sw9tFvpGxHOLRQkFjpn3My7sF5EFGqHko0vNJ0
jbZiyb9PLWpxUwVVh3GcYLFKJglxMGfTmNmHQN7EXa2azxN6bXSal1tGOyl7gK0U0XQ4iMiv3qth
5QZauu9OBzTvgZNYonYN3lghjIw4gpNERoKBPeqGcjx+ttdXa+lRcmpKc6AyazsOjsM0boC/a4ot
VMV88UlTtrEhKjWyLqq6lWN/2SQ45YGSxWlEtNs8GSqRQgobhy2VsJTEdWofx9CMOi98oB6IuvLH
1JhWuL2Xzo1ZqR6NmCBrAIXd+Zwaee2O3MIhSBxAbv3gQbC1GGlp2ebxoAVhzkHpiIqyMgVYjVtc
354/Vk/52A8A9uHAcDciq0AbwVpoczaQCFq5zJecEgIxoGBHBh8vde0AqqscN6nZQxNgfEzJroUO
0PA3lwjYvXCFhI6D0pC2amarhkK4A1QQu2/G9MD4mwjfvGB33R0XRwLeGRtVwQDXonYbTr4aM9wk
8I1AvHRd/57U6EoZphWvX7zwgUTxwf+CXPQFRBvtR5SZakSIF967fOult0OxG+t93T2Z7ra0tgRv
BO/O6l//YnwndrWjiiur4wOf5uOj2IVpciTyS5kbK7O4dASfjk7z9YSJieWzPBH3nSquif9zNnoI
hVPEdlX4O1F11kYWxQrkYtkuQD4o7oFSQt/Z7lBI0qDWDxafPBZ5cNv73macjEdqFFFhGTvP+3V9
Ppd2NTbz/1jUAWi0zUVP0FgWk5LFQfIQdmvYyMXb/dSE5pJ43DjSYzARBBStyNhZW86e2PC18mKU
l2xImNF2ZUMvHZG/wfQWysloU9c2G3Urt5kSF27So5TsfoAyMFbpsCFANYla3bROfmcO4/H6ZK5Y
1ScTKA2VoosJI1WPUwWq/iebv9fGU+McahnLNcTW0l4/GaSeuwxJ2KXAlQNRl6CN55YTdBzyv9gJ
pza0/QYRv9JjNmw4aQOlxMh1eGQjo12Pm7GFAN2KubUhaRtvzIN0lCbM+fxbBmx3obarqh6/rxEt
BPHg8HP1f8br6GUBkrJWNrhD4w7EwGJn2T37gNSf90MAuLsLS6t4UWWQPviqrad4rJnxiOouymJD
yoY7LrPstnUDEDZf956Fsc+EtzbU/cBuimzx+QUbFOjLbPF6RQLmSNlN46so6FcbwOeqqj74+XWO
Bytu8lCHzkN5si5JjxzZMEj3zgik/cRy9zZTA55sdbgfe3vYIHy5V+BNjnhSTivDXDhxZooKNIKh
1RxdsNpx4JV4+oARGcMk6NkC/RQui+sTuXTiwAQEzNBm7gIcp13nbJK0dRlistK7DduDarZBGWf+
h8NNdPHs1YDH8EqleWnxUGME7+BMI3zBn5d5JG+dco44jbvM2xuIO9GEen1cC8eLd2rDO3eQ2jKB
WGoLnNVyA2oKxTZTfk/FG2gp0bTf/UUoAVJ3lCDRWjJHmtosNs3IvI7gPSqsG4ffVOozECsx5eKs
AdWKpx88H21l5yPKpSM4n2AisODyP4b8fmxXHpcgZFrw+DlOnkmQUQfWaTDaRNVjCi5ydOkI+TYL
Qn53zbR/h2xMBSpAan9mTREeqUiMB79I2pskt/JtgqaQAy1NfmRJ3X44iprfZFLSg2mxaZcYLsOr
wivJvuwZ3YF3u7sxval3oskvpo90BMOZx1Qmol45ZgWi0aDe5GPS3bciMzdj41WxaDr7vhl947GW
VLVQxxmnvbQk+2YnVnbv5V31TKtG3TmJaJ8yo+7w2uQVmO7SPAQdUdewDTPt78GUgqy6cBpqQxeu
al+7Toit0/biwfVrt9kIV4CQqUKFFM383Ac34AQRm/fWA5kPJm740lcTO1qutLYhRaATdV3gHHil
ygopZ1nfCULmL6PJsYeOx8aWXQHtYIeDLDUsh5303HpnFkOY7zsmuwOyjMPRo7lgsTlx8sayKbgZ
vEaB40EVRGypk41V5OSmc2dXJj2wIQSTVNWYTRN1mMTdAHGujQucFvr/vNw49F0m0Krr9uEu8Xqx
z6fQ+ydveX6D7KPxmqR5/znRgD421eBsDYuTDnh9h2SRQDXU2UCQ1QGu0Eytr2SyQ5S1lXeb5Z31
rctq+6dTCvNp8LNkW9aWQMCMloNsYxRl9jVPvUGCz7nM/i2oq24SENu/J1bfH8vCmuJ6GPN7/O/d
PQ8CAM8zn9xTY7RQWCH8GCg7ubeFKzd1OYkqkkj3fg2l7T0PBQsTSCDXpEIDTpANO5ozlu3RSG4f
S7tpn9OEyB260sI2TggZbwD4Gj79npuo9dZIFgdQOd4PaI6rIweMtk8BWjMeMiqTCuzv8xkOTYsX
lubFl7KYvHKTVLw6dqWUH8zxeBhJqx6+OX0C4GhmjZN7Y/Os/ScBPnKXTFl1QzuTvBZdRegR8q8C
zID29Ay1o2KXp6MbG9Twn11f0mNrNa657x1K2FZ2klqRVyDvGjtJOvb7rGnUc1b1Yx+pLKR3g2vk
6DQyugMVlWFFvpLldzTq8FeCeeGRBEvtC7PcptgUfp+9lomjXmxQq32GFVhkWRaabZRUSfFakF5+
czNkFNBH5KEdhKdcfi2HLHymIWu8qKgIAee5k98Gg2LbqUOPd1Y2w6stR7uOmFGXv1Q/qK2FguKr
7Qk0tGQBikVRbpdggc5FyF9ISiH+JVw+RAzB+as92saupB3hkVmaGTD/VA3vpGbDkWZ5HUbF4Hm3
Q2XTB0ZabODSdBV2EcCMPK/622FIzY8RyKfITqWDT3cDmoONt/Qf8hoPbFDnuOooqTBwdHh1OkLR
b6pvnNpIn8Zk6soIYjPyKAMv3RVui3yZO/Ea2QdXoZcjSf8Frmt4q/ywO+ZBFqKwjSTgY4E3WoEO
Jb6p6rL+xgLKH3Aadhujzsfvfm7L3eSAxYn0heJR41cg5JjGkd2KXiB0DUeP7qWT5C8Kx/XOTBq7
j2CIHcuwkjsAPdJ7pyqTLwYd+cHjxMV2SMGJEHi83TICRv1snPodOOHSjzxsjMgZebcFZ4V/AOUE
mOQ85vabuh59JP0sG5gQEKiynTP6kIR05LAVSeFsyz51h33leXUYB7njThHaiJswGsA7125s3mQc
j7Ia1WG3AkVr1INUbIsG/5bEPvPTrWel2WsA2Xjg2hplQDLecesxRr/NVMWh2aS/QBOPXkpVyvZd
liHdjqSuPnyHtoeeZ+kOPAzNB2FGe5DQSo5ro2u3tV9XGzJPOi+M6atjdeavwUmDyPfT8hnAAP+O
tWFzC5mM6WjBEcElbvA1kYulUgA4Av+75bTokQtjhJAXTcCk8GUSOxO1CMv/sMOvJurJkxcbVZSO
O2dNWmQxmpvhgjOVAJLJmtkaGKjSmmvJRrOXYIPP6jVg5WLUc2Jh/oKTXB7rKpuBmgJF3W78rKx/
Z5L90ITgBUFCSPwIs+zJadeavhdDSMdEI3aIXDkAZPNL/cSqbPykUwaChnSGPoqj2++6XETQJRL8
oMRX6vybyJW3+FKggqyeD6QicioIuc5tioaDunguX5f0QYho8HZttR+ae7r2qFsKu04NaVMKRacx
7OeqslG/dvU/hB27NbnBJb84NTF/wsn8JZLWXMyrNvlHlbtgPCZ/Xhr3kODCSw4Yr5n2+NxCCSCb
Y8/1t3C4Hca9H25Dd6UmPQfU+lsJHPloIgXpgXcB47aavDGtfi7ZTsHdEGQ3rUihOimgI2tvrsf2
S0tyYkrHZNS+31R5htHQ4CVwnqCYaK1Bey872cEgempDe3kRRHlFyGEDjIQxGOgQIoIyczI3Pq3B
smLc2UAW8t6DcgVaAwmoiHJwsBRWlCbqMEKdT+HF1pqfPkAC10e/MtE6fCjwU0mbGUlRs21I3ocO
mYUbtgaGWvJJSAygXQ9QYOtCCdzrswZED3h52vWvtH7l9dtfjGLOvIIkABT0ug4WoqCGjg1eM3m4
lTJq0WUCusegWENQLvoKjgig/wM0HOsCOYOdIHmR4nlL6I1t/JQ9GJtWSgxrJrQTwoTcNOTZYaIL
XsJeoEViY67JJa7ZmP/7yRFRpnUfOAGezEH5S6bbtHxU1Ze/WZH/ZurixQwSn2rAMCqEa9L9GpSf
NI+Heq1+sOhZJyuiPZWFZXPmubBTQP2FvCX9Sl54baq028iQeCBRB1Ml862E1GDjvlt/TM4/nw4n
Y9DO0yS1wSlXYQxtc5N0X+vwJaXP15djZZp+X7onKx7SAmjwGiZs5x+eQXij/os7YRZ9ADIV+TqE
YOcuNZpdOpo5alS5dSMgI4gb2/xjuZZ5nhC2oQ0PfK6hXqY3A8OWYYtdPuYAswxPgfHcufcMAHZv
5VRcigdOLWmbUCJu5gUalOLR3Dv8wOogcrxnUACXf46CncfkQbtv5nRFyud83myrorJIYKm3NoHz
MDm7fvibtUdPFHD4yL0CZ35uolYQLrIoCu1tde+GZdTmf7PX/zPgamPIirb0Aj6f7v1bMew8flvS
vbfWtrS4E4GgQoM0sNeYrvNh+KYoZNPNOTh/P7CdIdMoWbuol25DMI6iDwNlILDsanFgWU1ohx1Q
W+NoKc/ZLvXGCCxdVrK9vh2XinjeqSHNwSDRXDt5Oxtq2uoOSaX0pkBSY+u3TfOEjk8a1z2oY3vP
+1Sm1Wy8yd1lniAxeIbXIu4lZ8e9/NsPUT22teAka8lUTja2rp/uTFuhnf4LM29bSIopayXruHQM
nZrSahpFZUvkVWBqBvQK8jxAnOP6zC5bAHnV3A2GDjftHCIZiMqTOXXaNvuqfCD9ymZa9BBk8P/n
97X7ICzA0lUr/L4s/k26ZMMKZEtCf0vEGqn0b3obPQbG0w5NRwgdgfnXnBGOiJoWOMzioPcgVOfi
8WPsXAZmReSs2skH1MuPbAZdmrS8A2D5YUTub2o6ZMb6KAEVMAEPkRjCQ2c9dDRE4mtlLpbeh6cf
qDkxutO6qZvnojP+H2nX1Vu3zmx/kQBJpNqrpF3cu+PkRXCSY0lU7+XX38UA34k2TWzi+AJ+M7BH
Qw6HwylrfXPt+8S+LJJdUoEh9LKpj0TVfCFd+s16CA4AOUfLAxwQKosoiHVp79v1gtHCY4wE0Xkj
krmarWJC8FJ6DKMjCxRjaJgkL712q+sKDyC1Uw67jr4E1C1EO5200gIiBBoumHmdZAbCb1X1V3qs
/0oQx+/TMvcq9HSgTwCcBXn33Dn7Mn/Lu2utULVjK5TxhGMdeXY7NSaUSdL6WLH0Gnxax69syb/r
Jb7QO2IuM4ugjWcPh4pMyKuVfu7kim1RLZpg0s2YtdSIsPMLRogBiuGUANfKQjo+TSwP/38qCfa8
1MBRBIwXrs2ehnb1UtiY7XYV6yY/o3/XTfCHkW6kjtdh3WJ21NEE2nY3y3TT2AigwN9jHDyyP6+V
/GrzMEwO+HOgL4jd1jVbsonSAddJep0Wl9F8l6P32DS+gU50AJAP9akRoBLs46X4lXPLO7OQeycY
3xNWtJzXDPlpiE66y3JIAh2J/kTFpcJ/5JNb3ggRVnSk5aLZ/OR67oE5h7bo0JKvKJ1JD9RGhnDL
NGW6WqsFGTPwZkoOajAojE8lQQgK46muU02DBKylH2lVMKqaaqWWh8IfxrucP/QLp/FaBYYYuyrQ
dVW67JnBpfpFAd42ILnagQMIJCDdLI+onLyj++viCzbIWSUxTQv6dszTnspusqljbj+jgGrFD4VL
MNzzPHUNctn19dg5QTnrD+38c+1f0Re/o9p/BuzESwXQughU+dSw8ylPoIFDqDWge8GMDBjSzqIf
6ahZYKmvs2vXrYyX8xrLjBJLDRJdDDjo6Mc+VXhOJ4NDocIoE9/IgCtf3q3xojheMue4FSJci5A9
pzWFkIT8Sh0UdI65VeMp+dwNr+fV4b8knrGtJOGMzXOzxOOA8LiegfwHyEcMGAUmikSk/35ekmrh
hJOGm8TOUYhBvOi9x/HRyZ4cZ3dehOwg8Al4YEUCIwQvmNO9Mc2m6dIJrWVl9O6k4M5B/blGRVL3
J++daPsm/nleoFynfwWKzVBuPqCbuINAsyI7e0a/Aih5CxRBz4uRb9JfMeapXnVlGa1Z8k3K9na5
ozQs8ydCv+CoNqsnPvotEMIDtR1SSPtWsMNYKzLNMke4/X3+/01mxMGg+gwSIzxJZpCjgfiVqW4l
6f7z2xDYFBh5FZ/HI+tyQMIZ6FN2ntp+Cdj82uoUxUTUQS/SBWUi1bCw9KCi3xUjDRjBx4TtqU5x
XznIWUGiZ1ynEeZR2L6MJ38aDMTN+/NWIF2/jSzBCkxAaFtWi/VLMAKq2eiZV/iCz8iL3JluJAjv
oNJdStrOkNCgI5Nd1u1TFT+2NCibw4ACMWJndmnEe+BbY64rKEvFi1Ia0DjWH6h09LB8CmiiqbCN
IYIFaokxMb9wxuWFphoKzi1zKwxHRyVKf3PzmDt2cWdjCKoKeA/CjYH5PiDT0rhVrLn0gGNcA5MK
ALr5BHztmPHUdBHBF41PzNx102XvKZyWSgQ//JtjQQpvadKcopuZObfZADy1kt2WrQrjV3o2NpoI
jh7ed3TTFWK6Me+vLGeqEIwYl2xO7bCz2KXr5aAQZ/EVbSrVK096SjayBb889UNqjTWXTSpgK+3b
7KlKDsDFwfjLF87IX0kikC1j3ejGLSQlveW3VPd7FTu7YrvEE++QynHaChJyinC03pto+KGFojQh
PeobNYSj7s1GjfYVmN1ovDouZDydXybphrgEqE2Yj0L3IFdyY3MlY6C/aVCLSpEd0i1AZYcsv9Gi
exTBzkv6UxwXAwxEtngnwLFg7EBQJcsNlhM+yAF4AD8iV+P4kUeAQLzVQAzVV7uJHJ3i+xLd1NY9
SnLnpcv0RGyIyScKWhyMW5zqGdlayUCIi3Vk3XuboLd8/oHmsrvZeiZZpzjIshOG6VPMNGE2gX5i
eKsqPJNc3uhnUh14P1cF+zkT17eqICmvxizs+n/OaycVCOgXDHQAn9MSkX80EIGaddQjTeNWV0v3
vQNahTvfJu4ECvv4eS2WEETRiiWV2T8uURe06pyBWixJO3j2OaWBMZKMAsEO1A3j1aLEgZIKAfQX
2i3QwwzY4dN989x5QGoRb+mWdvsuWi+aRD90sa3YMWlDCcCTQYeEoTzkMYXru51MDvvHXw9pfrO0
dyvwYpO2uwWq2g69rvukSe5BYvq4sC7w8vfz2yc75BhXBv4UhoFcJIVPlbS9tbQbD0F+AyZEbb4e
q9/nBUhXEQi4KEagEow86qmAzKTNrBNcp060Hnjlrtb0fRy7CovgF9SnE74RI1xgOgEHqcPjErDw
+oOJLt1iP7An+oXBZ85F/q86wmE2KgNYtOgDDSLEdCn6cLLivTEwv6eqSUnP1UaQ8FJJ3cgeagDo
BJUJeHnvnaKNM3/q6d3ghGWVHjv3CyU9F21cNpwHyuoilF49DZ7eNkjWx9nlsr7p9tFov1BdBSsx
SvYIsCxTvLY0AiQdpiFh4zEWODNAKnBFqhKhMoveChF8vZ2twCIqIaSw3XvdHh688vG8SaskCI6B
kLKoQCaHMwPqHGO+s3LFVkhjUNTuLD7BBmJ6sYaX6UsaTy1OZed+0yvMCl0t5pM2vLDkAaDLyY12
g2Ta+pUX3kaq+HJJEHvmFn/wT9mK9pjXvnX82g2VqPjcdMWzupUjOLy41acZEFFZYDR2eUjN5WGc
v7Wrd2+vvwrM8/lO9vP8jsmc0FaiaBNlRqqswmHKLAwmcIqB4TH7zySGeLhshQhmUZidGbcR1Bq9
A1BkfdDyAoOUqCApZZ5uK4Zb5yZsqpxuIrMDMTVeYPm8+IX9s5+Ota4YtJB25m0FCZ6bLkbumHw2
D2StQby8rxE27CaqH0G8B8ImgNBbJgKqL5T0MOYLAD4klTEpLmYAPBazzuTXYT7ql33p3I5KcH++
3YIBQoTHATcBRfWJOyWyqmlG/z1EOM1tw5/J9eqnyeAXjGBSpkGy5tIhZThZb3P8ZtYqJAXJFqKi
aLs2JlgwoiqCONjjYBSpiUtEByLQVB0YujT0H5YKIFti9SdihDsRw78xzRyI6Xs0gffzXU+bj77U
w/OHS3KcT8QIV2I/rM2Y8lnKvGM3YGLBWLafPcyOd9NWkY9eFMVVL7kZHbyDUUXD5O3nWhozNL1h
Ha56Zjev1Kx2yfCRRJg7n55gUugp/uml0+ELOm5kCrexRrXJanqTu6ywXZ/a7MH3Cfi3Wa8omUv3
DO8ExLU2UAlFcMC6a4s45YKmBUidbrIf1+KyWWMFjohKjKAPmdvYmXSImftDY9+zbp8nx/NLxrf9
0yEDvx2ePiB9RMR06qf6qAHHGJrng3FCr36681pkcTCkU/j9F2o0oK9CjwhgmTkSpXCheAAHRlAG
UXMyhYN9JKDPzlX5A+mSoVEEvwaiX0A4nerTFQRjEpaLLAxG6YDesaBH04oVN7/sLBk6Wm0RimPZ
xNHEOJ5NLR40TIEy4xAlSIUzCtA6uoTe6GHoZUYiMa0UOyXTzMCIIMATEfp9Gqljk51gZgb4l0kP
iiWvLZrQ8cZpn5JVoZ7M8W0lCR5pXR0bgwlQL/EoJpTpdTl6FzGwB3HTXJw3P5lSJurtaNwE2sin
hzCgTqLcy5AUrWfQw+pAk2P2bmk9RT5ZZuWmjXco563CK06w8sYZvLxKkYnxshIMGAfwRybule34
C9ufV0i2dltJwr0PyrkVE95QqNT2QPbwbefn6O1G8nRejCS4BWboX4X4um7CC0Mz9Rj/hRhrvXMm
71BVtcKByzXhYJ2c1vwTxn5e5KD/IkgsFeXHghFx75sz7CYVbZfUAAAX9T8pgotLM4M0Cc+aDvV9
NVwsgCSZFbeCTASQbJDYwXQzhzk/Xau0KLxh4sPv/XI7W68aIGr1TrFYKhmC22nnqcVdBxku3dP4
bTKAYKbikpN5HdROPQDqg2MLc/ynesy5mQFKDLcBphd/1kVyPRKwHhG2z4FAajWu7wI/1j9vZ7Jb
nM8T8LwYmsHFGMiqWjb1MfRKxxpDtrcMDrspKh9AvIFd7zCBCf7b8yJlZ3UrUtiusTbzuNZxVpvC
uUXfR2BOxa+xNnaF5+5Hp1C4VZWGws7RFp1pkY1VXaq6Cno6v0e11l3kY/dWjfp33YurXZR6twX6
wRSLK9/Qv4sr2D7I+rI5r7G4q2PMYONC4gqQLGMI7of3uYq+65VxAxIARRuD7Fwj5whYY+QBcVMK
1zDoWMyl1rgvnK7wbCBz5q9p0EYf57dRljBDHxUodDCWgkFwse+DYpBxxnQ7/Idp3+iZHSy5HYJR
89Bo7KrIvvducWFhDtGKl2NsDb/Oi5daEU9kIYMKSAMRDdgex7EFFDKC9+pXnxUwnHRvxiOutPdC
Y4qNlC7pRpjg9ImlpxFQwZCUAbZebb9ma3bhdaBw0b4SVePn/lVL8AEWJvGY3UKtJcFAte5eOaWD
uBAc13N1x3o9bJPed1dla6xKQ/7/zX1T4pMAkwe5CauPZt4GzBp8C1MdwMq6mZclQLvcfTwCDobp
x2jon4ravnPSqQcNdH5ossE3lEiV0i22dYAH8Sl2QDGdfhOmafN2GvjxQeY6T/YecNNpCKgDXwUS
Jz2oG0mC9pPTAgUjgfZ0/kGJX+THHMUQg4VRXIL5Q2G60rtkI03wSNUCBALC9UqBYKIvbxHypAZI
CM8fEJUUwfkkU2ZpVs4tyUI/6g6Tnz6iMYUQqXPdqML/vzEb0ltDYix8i4b+jXj9dTLY4Ri9Yhpu
R+10lybvJXp1z2smq01ztpH/GYbIpMDGhDU1lzpb+Z6k6QUQKwNjLHej0x8RPaO8wkKAYjyOI9kn
Wr1z43ddi+/z5OL8lyjWWKQI7hvNjjDtx9PQZkgTE9iY6aHWVDQ7smAQrA54GAAwEIjJgkd38q62
vAxvntixwCRvHzGwfviKJn9FmKcbiY7nFND38HDdGF8yJ0EzafIaratCjNTNbDQhp2Iq0lduv0AT
usQXbVffGOOjUbpoA7EVlikrNqIHDvSbFCMY6AISFo16faeRxENUCEw6MLqtFqjWfYu8OvRtXvdD
dGdNfklHgD/sOtXEqVK6sJ4JQtWOtlDURG6pog92cpm4wVRfAeM3H35iIhvnETDso4k2q2l3fjOl
7myjurDKnTM1Q8vfyFUKhDIWrPYhTocwLl5KD+ThwXlpsgzlyUoLt2McJ3VS4JUXJOutNe5qtLla
42FNW8RVj0R7zM1wZoqquNSQeIcjPxDk02yj5uWT7lWQWUfJRdmOAGHvdqWrHQaoeF4/6TXEAb0w
4E+RrRQMaVysYolMvJatBKSYiFO1gR5yvDBW+oZrS+FSZIrx/nQP9DrA8xHLkEsVU0ujFQJ+4nR+
m+W/+8YbAzO2U381rZfzuslKHKh56hitAJe7CVqF0wMZV57b6RbEoVONHrqsvu67pgqtPp4vAIhk
Hwab/OrTpvNnd6hCMgPDv47Wp8KuVZjwMmcKp472AIqv+YQHaxY9mRFl5QHLvUs6NAFtnJtc+cqS
mCsqX/w5CmoCzqct3Fk9i0fTJSOSiOmjW77X40MFtN4FJDk2qvO7TgMll6Owoc+7CplIjaE9loCi
RSy/aq6ZpFUEmawIjO4pdVtgBF9UkwruSiWH/39zHzvmwMAqiZT64gT98LSUezBkt/TbeatRSeEn
ZiOlZhPg9F1oY+Wjn7gY2jKeqI7K+PN5OZ8tgq8azBNNrrrniMbZpAmYDnquTf40jQ+lfteocPs/
H+5TEYLvSqx69TwuYnZ+xs6F0YZxhXaGj1VVBfh8h2PmRDfB9faHyUxsP+kBWKItvFd4rh/i1nvU
3UGRs5ZKAMMMRZ6N86MIdk0MlkRphIT80AY9+0bJf3a5HM0TdIjAx+NkKMKuD0m9dPOf5Lvz0pE9
iSo/i+5KjASd33WZdW3lCIGrOZfowZuQ+rKLMM5zP3YAqIRiEFXoI1svlJ5Q/EHiCKhpgl8fegRu
tY3MVOvdmdU/+WSqLkaJcVnwqwjnHWRWHJH+u8UkRLmUCA8HqwZB9rMOxs/EKTj4i99WN573QW32
0JNhn7EHfeyOKHA8DyYJdaMFmlYFH9GongXSb7IBlErg8zlJ2OnZbQewnGGUHyGrnV9F63DVpsaB
NNZ+ge0vq6p6KRMHLhGYPnKAMBt+xDeuoqqA8TA52My2W+vvixMBKKZYQS4aVHkOMna2GBS4JgP4
G0uQJcc+paPjr7MzXcYgCdl5w5q7PiZCqxIUDS5H1GJj9xIhiXRvVSNVkbTJvhd1EhsksxStEWI3
XLSOEfLIWJ4F7wk/yvRQW+dLN62uZ63/XaaDykb4mO5pfYaAeg4MxCaFKaLgerpAC6hz59jlgaLW
giah08OJDNeY7QqddQnbxkMap8Dc7XRAK6Nqd/iPfxIOW6DA/OAIhYJwTO502rAitJlHL2wn/ajp
3t7R0UlrWXttIC9rOiHkQTut+TzWsSJRJTmAnD0eZGWc0RNtSaeql/A1axEhhrPin1Pi+iYwrP6z
K0Ej15/CA2AwMCR6KiEf47khY4SsbbSjyUVjXM0ASCrfzkuRXFMnUoQjNZeJAfhFrOLoXLQzRmyb
O8/dnZcheVAQCOFQOThHSHcJi9W1a7q2HapDpTXvMwwb+HHsGYHTG8uh97IMTAxTFuYVgLhn1s+3
6DRD8saYrMuuGB7Gfl0UXyQ7KTBdC7iAPGEt1shIGk0UDYCARjU/UEnwC/c20rX7wZtQq5hDhfoy
S4WJAscTLzoTJnO6k2TsUNbmT5raiECWUnTXHoC+dklTNd/H1GZ7RAp3fbw6twC8vmGu5oAUIlMY
7J9FFs8LNgA0pwbOK3q0Tr8istxkHiMAUsy1PfUYES6IHsR2QZ81DxA5fTa0AHmfszK5Qg8XjC5l
GcqUBobMLxyHtc8zyQBU1WsOfXfHmITAs10HXG1Fdqk3S5nsshW/5He93T1XXmqEdVRztLOyX3bx
ahcvpt1bHMfGeNZ7qn00ZdccPKaZr1YUNce8X4qQJXS9TlJaoBISRYkfAxftfojbWdWo9PmZib1H
YIZwHXGNLdIYZDMe3uZY5oFrYt7LdO5L61ePMkJmtEDnJPtZ1cQoSTlDIgAC+GXC6/LC+rPRptPg
4LUyLDvPfSBxWA7fSuc5Gd9BeJciB2PfUCV9o+x84zJAZRYQ7YDLFI7elJuLBRqJPJgSgKsanNkl
u7NbqmgGkMQ9uHNAh4V8Ng662E075cDLS2d0QueDByi3i7T+wdw329mfP0qyc4tmF/Ba29yjiDmr
qWrJgNmePKDutDPn/ML2sjDpqJ+T7/FMFfebdO020szTE7OO5shYC2n9CgBx09zlzn0zK1ZOLgSw
+GhG5v0owgaZSTbHjgfuwbmYfk2zPd+7zvhSsb5SlJnlBgjqDJTnUJ3FaNGpOgwtPO3EX+dVNKHn
9Ge3oLPmavX8eEZlcGc6lyMmU2sVTDQP3UW/Qz2CwwYuI0xwCqG9S3snsgusot2/rMPTXF/GDOAD
fqa96O3RUL1VJFkBTAKgTZ9TH2D4RpyTH0DgV6CLDjbSv2BufSaBnoVRuusz32FvJA9iSLVv3fpw
3jZlEcFWrhD6MxOQgpMLPd2uP6TOfJwW1VyYzPz5GwmLibrVp1xq20+9mQPolI9m191FMx2XpuB9
w5W9KqIPmVluRQm2n1Uxut4QAQduDPap2D66Vu7rRf6FA70VI1yNMVuatU0gJsJQcT3fz9mbV1RB
tPxOgJ55foNkLh+9RCDt8eDzqdinzrP9XTn1OGkY1fAePeb5nvXQRk8DCKZtVaLflNmDDWcPtiMC
GDPR3xuNNjYt4UEP+jh7w/fqJ3PFzu205qGLXjELrtGbIX5fqqBwjyT76OrbxKlRuTm445VOf7da
4xf1U74eSztMSxUGj8yYtt8n2KvddCSzYsQDgIxmuj8u+9Z5IN3PPlVEHn96skUPgBsP6DV4reIW
EhwPad3OSCysRGsmaOM65AuqGRw81u+zh8ZewsQgftaXu7zC5Zv/qAnggIK8+WWRy2x+LV1Ajs6B
bj/MscLDSyPT7acJZj6YNUGZF4vQFFdAo8Li75AaallIvGdW7G0WjtmxAgdbXITlfx/BIpi3hHj0
SwFrSXxDNA2SHshEgTQYWOfInfoRDSYVZZ7M/W6F8Jt784jNutorMWCIAMD43ve+1R+cYk+S58k6
FtGdqWqQkAUCW3Hc6jbimmax4nSBONtigWv7lNzOGJbzVK8jmfXiqa+DGQCZX1R4T+UMi2bZRgVv
S7IRE4cX7fqYAJiOGu+5CnVD4jdwXf7pI0Z3G3J6p6IwGMuKlEJUyp7suMU4J/CIq7sYWIskwEDY
eS8l2a8TacJ+TcyMc22GNPClrA0wHzGfnybUt02/oD+As4uWF4VjlPj6E5HCnjEMIpfWCJFmS3Z6
P4RTdaOrDEOyYSdCBHezToxFLQ+m4qnwm/wSBUcsqw+k9bFRhFSmdMdwnjAzi1QfiiynO1aUjOZ0
4WuYP6XzxZTe9iXBkF5oxTtaPqeMBsn4uyt/p/Z1tB4d0oYTtX2i711AkacXfbxvozw0hh0mq4I5
H4C0uUdEkYEdL7mbvP9+CaJa8vdzhaWBfxxKM8Xvt+hR8NC8ZLQHp/k5ae7O+X3euiS4opxp4a8s
IRprXczorDxKiZqflRV22rcU6VCv97PkQl92bbqvybVn7Mzqvgc601IGjfnoWW95kRxq1RUkc7+b
rwGJ9OlGgbksmnQdX+NhmVFYjUECG1iZ7nfjBYDJ/Wh6G9r5YFn3ZRFO8xcqDhCPsTmb4GWGufdT
8QCvJt3MQ9OouZ+9Z3NFi0h1OSeKC1B6vv6KEYd5tTXSvC6FmLJ7S9spjOtj2ZRfOcQbIYJDtKiW
zGhrwlJqPzrgYg/pzlYBBct8E+/L4nMVDhCohHNlDPOUZ7wsndg/8+hizUEUedE6AJvNrqrq2/x6
3lhl64a5XtD9IWmEVmZhe/ReR39vvODcLTvNPVru0/qFK5iPDv9PhLg1tTmBrr2GiLa5yePvjb3T
SsXplmsB1nLMtyLZJOaaAB+/9kSbcH2sx4V+09l1q5omk4pA5cTWkSbEpKmwL8loGu3qQItxfkIX
9JJdo+p6fi9klUfg8P2VITipxQLXBWhGYF/t2/qDIufeBZr1j5n+GMaHHNeiNRQKmXK18M7BTBRe
kGLasKn7gVZopAqs9iKOP1Ikj8j7ebVkNwXKTf+KEG7byNDdAql4oLRGu0k7Igi3Qlbert7O7BTv
b5U2wiZ5S5wndIAoD7TrsXGc0h9ojz6vDv8NIdLGJv1VR9ikbFimztAho0kXP8196rwubuF7xhVR
FYj4ypwTJRxOw2nayKghaqp+Gdpl3n3UMx6Kh/MKyV7zyJcZJu+PRpAsPtpWNoEJBdxPwYLoDj2T
oGwx/GgYr5zGDiKzxUuuvnVcclis6CZx4oekUUycypze9gsEE6nRBQswBnwBcS/G5R97fDYJStSX
AOGp3H2qqzTmjlpYWEyWWSZAyTDODfTS00tp9NZkngwLecIWNCqJn6cvTrXLo8uZrv7sfSNIIfd4
O/73+wPzB+iaxww+GH7Ewdqs7ZsIMKJ/3JTrhkV/GOfd+c2UrCQGaziPFBitPIAonGpWF049NykI
yewmDXp3b+uHhPiovvlWGiLQYqqUl8RGtwL/+LTNY8Q2wS9RzxG2jjI/ZzV6iS/W4ZoRRS1KcrRP
5Ah376hjGJ0WHpIlIF93HSSwZ7/7wgV/IkR4qjr1YJUlwtIgwTCUFwXE+zapMJkl/gPwAUhD8vYS
WAL//2bBMltbC5LZeYCy6HVXDWCvYlf9lO4qPr85MsW6SbzviTjBXQERB/wcOmwuN39nTeqnpuHn
2g685y7WUjUVqpImmF9rDYgESkgz7bBl7+jE9Gl7nLPQMh+y4eO8rX82CYriHRwPQks8QmxBNV2P
7HJwwEnhdA2yFyAxHP2y2p8X8tm+IQR1cJBQoyYO7IfT7bLWAhXQOUb9FdVoOoSNluJ1+uhoF+fl
fD64kEPQRoZiL8Il8T3F1rjS6xRyDOMjA3ItyMyabyYo/0agNzlTkFiKiPmzHZ4KFLYq16fKAB0w
FIt2bXkcvcuu/w4yKyVNmySs2UoCUvjpEqJfpJ7KHpJWahNEzVGU7p0+im8Mwtg+9UCHURdt9Zsm
dvyYGG5ysAcvez6/vlJ1waPLqSuQ0RCLNFHrtaTQU7R7NjcdWo5z88F1vs9W2LSKEyfdyY0kblGb
A15YTG9LB5KyqQ49RHCNDZqvGV2ex2T6NtIH2ivCHqmNbiQKLsWlEabACSQChLuadqvpoKH1Lqq/
UGXFTqK+htomXnO4OE9Vo3NSgk8XgnQnSO3AMjp/HIHOpvvt8BHRRz19nr1b9MV/Ze/+FUsFAwKz
LovtkutnAHsICF/ave3tSm+nT4q0htSl/FVQbHgw4hawAxUkaXRn5TfTem8sb+eVkR+HjQzhkjE0
rXaGJEErNcelqHYFKkL92oFqLkVf7MvIfG25GFU4ASrNhJBHTx19XAxoNpprqKGxcJ5/RKsK404l
hSfsN7YfeWVh1dxAUnKVsKcBfOaZihdUau1wkwBpcpGXpIK1121RRasHGY3llyvzXbScAhwgQbbr
/E5JXcZGkHC/ZF7ZRwY/yDNy6lT7FTc3Htmtrd+oWKMkLsM2ALVCHNNAY6vYdKVFQ+6tTozAcNpZ
5d2Yhr3zNFa36FvIqtAp/ruVg70HLbQWKgYoGAgryBISj26WIlnCrh3jPrfeiv8e5aAcsxEhrF0K
zE02LUj6Z+V9b96340tTBetyZw7//RpD3QcOCTc0ytbicGczoO7hjGgzcaP7XH9iTeC6AcU1w5bj
eXOQHdwTUcKyofHMdWoby+bmH732ZoMEO6jqxe+GG6N5NdhNHA2KF4PE1k9ECsuYa5QCqBfaIUM9
GW+rfmi961JVPua/cvoc4rWzv2souPVxybp1caGYZ/xexnfw3kXeY5M85ukxMhW2J9UI0Gc8VcPL
MqIfGqYuAecfSsfIPY7oxUg7kBhek0GxWxJPBKKBv3IET5RNo0myHnLi9c60wqh+HlU9V/wnxGXD
ouEMoQ6C5iPBHsreTSozQkN6ZKIVU/8gqsyZXACAzYDbhvyc+JgjLt7FzorhXrCFgVLefFqtSjHq
LxWBhBkvdqOlUWwvzBLDmqA0P6e/q/rRxizM+VMj22+ekfufAOG2S3rDnNeyQIKpeNDhqc3szskf
ExUXsGy7t2IEs2pZM+Lehh5Jd7GWr07js0hhUZLrgDNM/auJYFFJ3MXJnEETt3rV0u8eiNRBtZkt
mZ+rsAiluwI6btclnPpDZOR2MzoZnY6SvZVe074OuqJRbItKgqBMhtCtqnijCtiNCDIgtYorTroh
GxX4/zeRQNvXKAt4aP7SkpeUPpMFQL6TYkekMtDTw0e4UEcQE1dxtJZNNqPxqprvNC10q2tSfJw3
X9nNjNLxvyK4eW/UyNu4y2gNEfVyC0rVwQsp2ibrm0YDVXIDSlbVNJHMF5suem1RDkVeXEzIoqcN
XEEENYZk2Td2F5rgHM6XULOv4Z8bIN2e109q1Btxgn49yDuAMANxbns9GcfUeXVIuLTHWtVLLN+r
v3oJznIaXcAPrRA0zD9sdmiQmaWKZ5BUF9T6+SAWbz4RrjG38QqMiqDGR+rnqX5Jkwsao+P1ibEv
xBzmX0EiOWEzTENRNHD8+nIci2fE8HkdjOjAtBUjCNJF2wgSkg+x6aJ/F62tgZ180/LKxxQm+AAV
JiD10B7S/8BgweyJaHE6WuUZ0B1g4sSnqGq1bqgPmNBVRNNSj7MRI1ia0TNmJDHEmPqDpr01Wnje
kqXhGRqfscUc/Ryh7elRrZjNyoj3HjUrWOG05MplWUhS82gk05U+3c5lifY0s2z80usURQHZGhIE
ARyBlP8JsnsgM5O1hOnN7l2V5b7FjpOGvteL8zrK7AGNTvwOQnbQFQEHk34ka+fCHirjYEb/jMvd
4qhyoJIeRqRh/goR8QWBuz8AeQNChjpAj1poujeR8506B88KDDRMlI/MO3QqhkWZeWyliqa+EHRF
cKldeZWCh7P+70NpUMuBWcDSASgn5i5ac1zrtYZ59LNmDwF1WHcgGNxsgsbJbECDDrpXKGxSul9/
ZYqJCzRIdJnLZTbVe+GApPr7MOzPm4Tc7DcyhIVrphEQXitkGPZF0hn+1FporrrP+/sVGcsuCitt
p5u781Jl1yLB6xvAf5jCQKfw6VmbyWqg/gChUQ/mFR+twmwEPJ/WgF+mdw/WZJph3dXpjdZHSCwu
hXE4/wEyX8/ZGzikD54SYm95nmsuGXJ8AEVgkZNdg0MXebmv5a9mqQgzpIebV4qQZkaqWee7vIkB
9IIMo+cNeJ23abiycgfC68YHOTGiJks1CSo1mY0wwU2uVZlHc4Oan17fLzTsp5fMVZiMdO08zjuI
hmGOJ3aqjxYnTl7mEyymKQHNofmO+45nJppcMbGXWIrrRWoqf6WJjFeN3fRoMoNCS0qfEvf72r7F
3vpQlPqVXrq4OTGaQlVdvFJvshFqnqqYx41mxgZULNAZykOo8Qs5SUzJYSgaoy2I1cRMYVHU4E1P
oBZlH2TV/HXyieV75YulGqOQb9dfSYIuKN/MScctYtAxq9P5theQ9GEcUd/7/oVDhQF2FDosXKLi
exNUbjHp7Rl5ALQHOf0tmO5H9xkd5GOkYoiVmfmf/nGU0g2OyHa6QXbmLikpsEErEAGyeto1A96G
5ut5hWQnF/A/nH8YYxlIr51KqXSrBLzmgneU887Ix4w+4Ca662zFI1q2QxhTw4ABBp0ACii44KEb
prhNsG6xdj3EF7p5m09XZvUw2Io6ufRu3koSbEFHI8WQ9HyHjPqwtt4V69FXRkoCYKV6CI0RYxpV
czAxsjF33e/aevvCgkJDdNkgK/GJ0nlo3XXtPb6gQLX1NBrGza6H54g/zsuRmsdGDn8lbVyuq2k5
6sk6VtS9YtYVZXutU9zNMr9E/4ogQlEhm22QIKdQZR6/LR6SuvORAaY3Jh8L6lPmcquruFKl1ogW
Gwv9QzbKfIKZOO5iTkYEpQrUuugS2MZHAth9M1VE2lJzRGLXRWMmuhwsQU6xpIPJLBhJth5RhK3T
Z23adfWdpcobShXij1Tog6BK9IH5EHdVzExYY65d2O2H642/vBzoem2jOGEqSYLdt3mULlELSZP5
ABQ4WnwjnDAsznbn7e5Pv5uY0wPn778qCYENXsLoeI0MqNS4N+tY+cRug7FkL3VHH9tsuE71Gvil
z2b9WqbJPebffC1dd5P7neJ9ttTtbrXTwGnYBR1VaEKqReCX3uZQDLnV2LTBtwHdtvN2Nb3Rk7DV
Hs8vgSwBgXQwqPoQ2eEmEKwnbrzJNEb0xrjzj3z4GMdgZRd6c7nUwfT7vCjZLQ2AOMDAI7SyXLHs
QRdmTC4g8IJsvquMO0Ag+OcFSFdsI0BYsYxo9ZI1ENDYecjI9dKHeUP241eyj1tFhNvMMauxsAfI
sdIfabH6lvFgZD/P6yI91RtduK6b3f8/0q5sV24dSX6RAO3Lq0q1nX33sV8Ib0ek9o2SqK+f4BnM
dRVLkGBP972NBgw4KykymcyMjMDoP2Ca0obgeZik72MVb1KDYjb+yV9rYc+uG4YZbahq+BDBVu7N
Ie7xAhSw1VSgsXwf21CHTMlaS3J2p51YUYI8xDMGFL0RgSmOjptsOxIChcX1B5/sbP9leflmw/2J
MfnnJ8unx9lgGRLkxvRbAtB3C9z5LjBeaLxpm0PNVlKplRVUH9GFpwEULT4vynde7scKMKyXeI3T
e/aaRL4mQXuftDjnThlVCRGocsKjWfP3kwEKYre7JZ13XF672XN6YkYJCQ5DH4KAU2xDoX7NIMJt
flk2MPuIBY38f44o8b22rDy1QeWwmcwPm+th3RyG4M22n8z6CwViCepTfrkW62dP1IlRJdaPtIem
fQqjToXYjroQ8sMoZTREchxZ3i8oUe1o8cRdZKjB15HRjca/lHrx0mNUuk5KkD4Pr8sLMbttTn6S
ErA0rsdOFeMn9cmAZ9lzVWEm4qnR9stm5j4oJuaAP5PsB2CWON83edXlfdm5qIWYEQOzUT5NKznI
nCMnFhzlgwZx6jY582Gh/zLq0eg9Gt47CNWW/VizonxBkmCxrNpDTMx+jyCIiNOwG791wceymblj
ht6YI4c6MNyrFpbdoWyTsYYzOeobaMU49m6CBMGyEbnmauZxYkQtKvtmpVOzgZEaIzt5/BzUUZA8
ggiqTa7bMomqfo2zeC7+nlpUjrVuxgFm12HRrcFZvOEmToAZiuJm+JUWay2tlTX0lA3hB7w3xQBj
WvmS8mjsX62VkGvM7oZAwrvQ0ACOU9kNXafZjeCoCTlN++Jh+PIwCnPn1dM72DvTMB38YT+2jYgY
GL6ufDd7H8oa5b9kG7Cf4Ja4cfJhZ41TtwIIm4szUkMCWhJSK8NT1jkwuU11CYD3ew21DgZGCIJC
1ffEDbs1WdO5ZT61pSxzAxShlkO2b1PVQ4ie/2ZqftprKKm5hT41oiw0ru3YFxJmXwjAEmIjKrP+
LtfAI/xPLXBUo000wvC4BvnBeaRCauLTNh5xMRiRA6ZiWnxfPnazH+fEgPT1NC9I/DjwchiIDQwC
AnZucRaS/q20t0axJqw4F3dBUOJB/QAcb5ZK88Z9W+hstGXD8ls1/KyH3bIzc1//9O9XnKkpt72Y
WHi9THQTW21EvZduXJsZmVuyUyvyz0+WrEAThuQY/9uUybF39kTHSGi/yXy8hp7/wR/QeWDoAHcV
yvbnlrIhLyHLjHtK2MmmbncWJzvTW4kbsx/lj5HP3OTUHYf0ZqvDCMHAmO/tab82lzl3XjxgTi0T
Wxn4f8WNAkpK5ZjgmrLqwwR1uCIsxqfkX9AiJ1Z8paBReA4qnib8MONdbnyMoHZZ/hozvLp45EgJ
Oh/vQ6DKFT84dxBfBCy46CwU9hHvUJffs3EPGiyfHKvmC05o2u2rGHo5OK94CS3/gvmF/O8HXBD7
alrSAEIty1900/ghcV/L9n3sj8tmZo/RHz9VCpRYZxCQa+GnYdDQx92QPQdrqcvsIQokDbvk8oQA
y/nWJsJqQX2Cx3wBbp7m2WFHvTiW7TZZQynN3fJgX//PkBoTzFLECUXpBBUnc7gdhlehHezuvckP
9lqnZPYondhSXnRDmRSZ8GArQStmAslExVbu0hVv1E9TmqPdCh/LZuY0bFO0L258flN3kZ1+y9yV
Pv+cMYguQm4FtU5UhZR7booDO+MyMoxpuWOmueGec+RTc2iNAJQOY9g11UojefaMSbVVAEDkSJY6
ymh1hDGSIU8q2YZYeoj2iGUxUELdk/ro+CEjv5G4hUl9l5o3Xhp1a2oZs2+x018gP/JJPNT8pjdY
j18Ql3fmGE1x5Ay7Krul8W1T7+PkieBtsnzg5m2i0CCr59AKUCtBQKF0HYNGyybHMMJgo23zwKoH
rbmmbgsmQkyzl2mIqe0Vs/IDqjn3J3sowA+SJkK5yTLfL/LChdmgsLRfVTq1qAFDFoGPWn4sWgkm
Bf5uX2OoauMliYXs2BymD92fdPwyNDp7PvwLUAaMeyiHgYQGYy1KkK1RoyiCSU5w6WVYdO+1/1Gt
sjzOHdQTI+qdN6LubQ8BBp38lkM4VUcXa2Vt5+KbbIiAmx9zToH6xHRSEOzEHcvxNKNhGf/kYFpJ
g19F9bA6cDEXrk9MqbUWwxb+wFicb8Y4i6CNcsNGGpnjsFKDXjOjpPE8mcq0MWGGNE+t9SVrLBzG
NQKduRvu1BclfzeLSXQ5ofnG1rY+vXL9eyRVybDycWY//5+Po8JVMjF5vabDFbxGQq+2Qm8NLLnm
hxJEiG7kemHAgpM+DjnqX7BhByH9lzZsAMo/kFPLiKmmJKmvl3XVgDVZi5u3xAseGkODJO94jYnW
fWt2h+WIMbtwf8ypCUias8SZCHZ17/D9aIyPE26EZROz20wyJUg1NrAoKdvMNYjTxzlMtNVPCyOo
Kd0O8de/tuFJWUPoHgA3iffIeYjnbhs7tVbl0EESxA4F0fUHDFokXmQXRca2y9ZmBoyBLXOkrjYK
fJLR89wcVH+J1dug0bLzJEw0xFLnhqAxzz20fjfVlIY+pwcje7CabgcRk5XbZeYaPzOvnCm9NxNI
NzdYUXunobQMKrY+CgDatfR7XVtJUOausjNr8s45uT5bzA+lKYM1y3rq8BSbui14OUOPvnEL9wyK
Ezek+4cDfWZUOW6OAMVuZ2KFaXVfxQNyr7XU25SrpNyVZybkvj3xK7b8Mtcy+KVpj8TZtf7WonFk
67cOeU+1LSu0sPll5douoVvKvtCES0gkXrwbD3g4dj24P/X4q6hf/J6sbTD5tLn4ba4DFZhPrVCV
nAGjb3kNasQckLW3HAQD/Xdn2g2Vv8+bF3uKsPkADl6bhps5qHhrAG8IxnYUBtWyji5sUhtSpZaM
YWK9ueVt0u2WT87MJfo5lA8oMMofnjqnnmm6NVoeSB9a09p7408z24m43YzFflwTZ5wJ2GemlB1U
A87kuyVMUSPKNCBAD0GxF2vkkjPx88yKsokwm94FdQsrfrofzfsW3PDLKzb7UZCr/9+KSTdPdilk
3kqzYjCQmGDIfmX9jrIVmPEcCAMYQnS8ATY1L+c+KG1Axdxj1sBj+hbDM9Bd2+bpj5REzLixMBOU
7jIGYTR9rUQ8F1vOLCtxW7MycKlZcsqhfoSCa5lHevIDhQQwQbMqArfs6lN41iRm08D0iG4wCjFK
imwECcmsHkXVjocZSGcxtctBLNmFneBhknMMKyKLiP76KwL1/Meo6qfuJyKVuMlieijdB934cMef
yyY+5+yVmHFqQ623t33nDIYOG1Y1vDi8vkqICBMA7FuMdKWdFXXWR5O9u8Yz8vDavclHujV8tHf9
UE8xdejQI+vdncghCeC+mkSHztlPhtFb4FbC3ikexsG5TzAtvvy7Z87p2c9W71LWU8Np8bN7vALN
cjcYbwGLtGIlpM7cmbirAV/UkYOgoq4c1NimpGoF4LjCnew3FgT5txi7A8xstkWvcSqQPHSF25RY
DApG4mUnL8MEePFBP4sEBczwF6RRQ1bnGBhnAAZkz6V+XWQr3l1Gif/l3ZcmHIyiKd7lfcUakuDv
b9FrCep4k+jpLtDfl72YAZPADLBSKJWh1A5b58FIdjQdCOCBe4E9NaD4THe6tR+hUhbHAObeO1NU
96EX3HSb+sWxw26zgVZttZvWItacu9CpBWYcmlhgnlD2TEcrIxEm3K3L32Xq3nRC2wturoDTPkf3
zk8UqImhMQ0mBqCP0II5d3fSda5VOqLT4LoTDTWgSz4MmrvXojT7NNSzDpDCrp6gklNaLVRVMowA
TrnRWJHBWPlg4Fl9j0Z9yzBWGbRuZA3E3A5t049QT+d5EWqQhizDrk7pC/F4+zJMJVbQ0lP/YJJk
7bKSn+fCH4DcwMeAWoynhr6a55lrJw1aVnaM50sF+dMsyMCprvl+WJv5jWgy5HMZJs0S7R+wK1hN
5MpgUwXEFJix89XUjDGAQAROYJl9xO41YfuefHHy/fIend0aJ1aUrQGFiz5x5ISJ3z6laWQ0ILkw
XpdtXGYxAFRhis12oSIqIdvnnvAWUPvK6iUYt3owuXNLA2vvkgnXRxn6Glm5POaChxwvhaI1lJl9
tQ3Y1pYWGxwuNcA0B40ZmvT7skOzFlCqQgYghSAuwgcpwTRK5fXkubvAJuCQWBn8mV2yEwtKGiNq
dEqrFBbG8rEHgfTwrCfXQdqGwZqQ8GWgx8cJJLEJeLEN/I/ycUgPNUkTQNxkugMEUq8PhG6LIXR8
SDpul9dthovwzNgFFrwhcVNIWHZTR7l5O4h9Xm/9dGvEB9fejVZUtvc5i0py8K019dy5nX7iaCDf
NyeZIbRHABWQjur1TYNSeHCI11Td5gLGqQnl6VfRgBBjggmeRXw8gjUAIR46AEmw0/xNuyYIPlMr
lsuJmwWPeXw99V09FmlqFwDnbOJq13YP+vRuJge/vRcUug+/feuY2d8qbUBLH1Jv+vfWWamIzZ0D
RCdcoYDvITuUS36ypKR244Rb8DcHzQlmd8LeXAlPsxY8CW8yQYoDMOu5BX2qqtR0JfLIakMjv9XZ
GifXTHECoQKrCEIuyZ+uHoCm1vQaOi64tRz0k65z8WQEBy29jbtt6UZxkIZ1C4QE/lkp9c+dvBPD
6mFIvT7u+h6GgUoPtL1h/Ui6O0O8ttWV8fcAxTMnVY26RODsV9LJKi53rfheTeaVRlm0fL7XPFKP
WF1krpCobQoCNXe6z4pr5L/E/aF3B+DHVqzNHejT9VNOGwfeo0116ROa9t63trtKhq/LDs2FYYyK
6XIO2wPETgmOVeWATrfD5I9PbPQ6G/ab9aYWDiXUUugYT1vQxayxjswtIupkkrEdmD7fV7b8qFGL
BRLBkafPXQfe8o2mv5ZGKIKrYY0UaWYJDcnT/jn6iYFjxT9QJRql5sJWF6AqZtruS9W50y7zQG24
vJIzodEAvwBK21JMECPM5wc51iHLO4DPYMOgd2kIdheXD0BM32lGdVVZd1S3dr6DdHDZ6gwVLxKn
P2YvWgMjR4rgIH6wMThgtAriK14UszdLmAdNc6/a6qWJ6XVP2wj3OIgc7GAjoHWRTJCT8l7thB5s
bm9sY+X1ac18ZfwwbCvM+CODUJEgTZz0pVdg8/olJhs0HqdX1Cl1c5MFLHnDa3L66gdZcGQWHw6J
LdKo4d0whJXZQea1m0hYTyn9UjSV/lAQMyGRPnROdiBtysGgPIzdVTFaI7RFhWtFnkmrXzzp4yEy
tXz8lYG9+TclYCJu7VGM4cBc84fXN86xGER6LWKfjxvc1dMTDxoDm0JPv5K2ZkeMubQ7ANTa/EYr
eHCb6n250nS9fODik2EoDTgJPJkgjHa+U7KkM2xaocdvtFd4KmjWL1HeZmRtqupTG0DJ7jEpjv6a
HHbCILWS+eLh23c1tdH765tC31BK+1us6fDBuNYedJuDrMJNq/GHX9j8rhgHtDD0Pq226Zi2V4M3
Nk9ZWqKy24HQ77VhdvpQZxr/UQXatLIkc5sFvEAOkPKSE1jdLDHXbciGoA/tCY3tNXcyt24dHKuq
aY6WhSqQ8H0SitLu//6ChzgW8KjyfoQsr/It8HhFNf+zP9o+gqYw9Nzt8gGd+9inBpQY3tlx52vY
6BsQnKBsUmpVSJi+Sf6+oITBXyTrknQR/0cN5Frd15zJdpTv1lvO07vC4iHvm5UrfSZdAUEDohxe
i5LAQXnpFHlfJ0M6oA7tDxHTcGjHzfKCzdxIeBCCIhATbTakppTbYaCQw+sbOGKKTQMKcWhacxNE
mH3YGNaKrZmPgy604wLqIxVt1C5hr9tV1hN0omkZ9sW3Zrzvym2yJpo1s2awgsoEFk0q9Ch7LHUC
ZvpCWim+uv5tsta4WPv7lacUFf3UZ7I77I9FqGvbeCxW1mnNgvLVEz1xu9yEB4WZHt0+OZTVYfmr
z3+JP2skA8RJol1XNKsnAR/qIt4FFghhxi8uSrB/P9AF8RYfZTcpZiy5bs7tOL1R0T6Hndx4nJwx
jP3vnXUXJHRlxWbyjjM7ckVP/IGiVCsA4coxMPkg+tt2+KLxr8tLNlOlP/dFOSmpS8x27GFjip8S
AmB4vi28JIyHQzfdms0jK4568F38Q0Q7c03Zbi5oRDXmy+1sQ9az3fBa31TltbX2qdaWUN10tBRd
wOEe8Z+d6r6Jx9BKo+U1XLOhbDtRTiQ3O9ho4qfJP5TDBkjmtRRt9vSgWIhpRTxiwbVzvhe4b7LY
brFgdQAMuhMFIB0ToaysefqrALcAe2uy55ZAbRMIXZ69YOp02c2ZHge2isy5oQKPgo7KSVa2NSDT
JbY9r3eW99jnO0AXdmO9IXkQ6oD+6eNN9vfEsg4kNWX2jQOHUruSEXtuOonG8JCa5geM8oFvxW+j
pt8u+zaTOpxaUQELTZD7oOCCFad5L6rInm79vgrTFhFkR/L3ZWNz+0Ui7+XYmKSwVfbkVBlp6etA
FWVN1DSQHvJQK336BxsgYTBwM9ny1X6+XQZkOUEdYLuw4qOIbzoQrazd4rNuWLjwIFyJ7FyF65ZD
kwxsxHaQcAUq0X8o16+R/c9t++CPERWtO/rUS6YJRrrqhaB3zv6l4OWcWlBXCimKSHKcXq2uQnQm
XX5F1vie59IRQAsAbAaDvGzVnH+NXHg40wPgN51xo48R77/23s5Kj2J4+4fPbuMRjlIQIGWfSmAn
NwYobXNw0uKzu/phIlHcHIn5umxi7saQXCJAXX5qfqsnkpddr3cTkDdG9rXSrvD+icp+K9wn4u38
YJ+aH56+K72VUu/M3Q6rUKnCKhrQgFeW0KGcuGjpIpBDUMKEWjYjhxoPsXINmCK/t/LggSFMhIN3
Dc019eQYGc9aM08BJnD5trTqkPiYZsMMzAj4l7EFLAOIWg2oqQG62lP6Y3l1Z/b7mXUlzevTVNd8
4DSAax3Dwr8z6hX/ZtcRAzaY5UDbxFWbXJnXtx2q5nAPATvVPsbxSaO3dO2ymAkOMPDHjOJHR62O
NQHMWPENRBZ7enDI7h+W6sSEkoVNpubXcZoDzwiq3qEFBjh+Wbaw5oT8WCenSWvAc2zJtUIJIiyD
D9pDtaxa6QfOVfsxuIMHF55cKBOrz1YwVaUayMWAxYDuWsXwtKMYG7DCorjDgxv2wL4N3uOqfB35
K1lDfc1UnM6sy/1y4iOUc/tE07Hh8j7Zt4H3rPf1taTLii0XiCzMg485NmK7X17amYh4Zla5A1mW
xHhMwenJemrJTebcjsZXq/lmrU1YXn5DvAM9cKjYEAZHb03JH/J2AD2g7iVopuo0THl9l7tamOl0
JT5drqNsLoBSD2IFeANevAk6XneFcFN079rQ5rfV+DzUYjNYRx36FRD1/XucrUSawBaUg3EK1IL8
WOVuVlVeukEnWTNeU/qktV+XP9Lc2p2YUEvvDneLgJQwUQHG2djvFnejVkTLRi4j3idiBpeVj2sY
kh/nG1CA5nsYRkhS196wdZM2GtZyiMuQBws+RgrxdkafUy2V5bbmFjqDfLnXh5V2dMxtb4GGq39b
dmTGDOTXZdkEYwFyc587gl2W9wEHfCDnr05wbY2QgH/hxsqbcM4KMO/gtkMjC/UN+c1OzqujCddI
SQwrGcHwSE2eMp3fDZPWHg2daIdlny6PqY8Xxx9r8tecWEs9J5k0C5rsBavT0K6+j0X2YsZf/ck8
iO5j2djMdgOLK4gUcI7Aum0pAT1JKkrqGts5KGPQKHwfAZ1yq+dlIzPbzZefCEOmQPWCLurcI4CR
u9KTLGUjcBdOiFTGe8RN6f9aNjMTDj55tn0psg1YohJ2BA1yo5Z4MI/s0umdggcoYRj9ikpjB/Av
CkVrQ5NowuGnn2cuPnY5Kl4AlpigK1cyWTppeUBjcMlald9OoW4TgUERnTwAHImv51E8uUOKKf6N
5/c8CgY6hLXhI6vGGxlzBxqqM+3GHrQBdNNTOxyHQbPfctIiFWF6Xx2SykqnqLcQTfXc7eieDxm0
BnpE1pu2GfgNKsjNXW2ImF9XHrMf3MnFeZvEtDM7Qa9dM9e/maL0r0fmt0eO7cUwPJYjMNuTbaB5
mKYaKIbiwP3I9XLcTbYvfjBNOI9lS/Jnik7Wlyr1+bUdpOPOgY3HygfqoyoKk0b5GPRXdua6731N
we6UCmqEIx86ERmxVtyVDIDmSc/aeCMavf8uGT3bHQjQyiN3J4TtZvDyh6FouukaXdaBPARAlt5j
1MXvNwOoErtwLGh59Bwq3ire0J3HejCBlgb4AVDQdPeUWdAKID7ozqOYCwwATSbV7jOz0N/TeiKP
Zdcy9E88pz7mvZZEEHyDck5vF+0GdStaXBdVWl7hM1rx1gpS8duszTIHa1qav4CuqMI7G4Thu6Jt
2Ufb1Zm507ymwJvY83iKd3nM30176L6WUwxNmZ76yQ+INVjbJuY2pDWKzLqxaYvyW+cSLVze8pdv
aNTEdMmU5wEmAcDH+cliuKioVoMr2cynjQ3uB1Pr9lOi7xmomUmf/060tcbV3GFGSUJqXQcgZFOL
Ig6JPbvIccqsdOcCfMTHv4fYwakTC0pQr4rMKzvJlhpDOlbLRDgUx+VlW/NBLutJiO2EwW3xGSmw
v1p2N5qPywZmEkxQFFm4LaB3hRaFGos64FXLohMobpSm9s3rPe9rQeOh2dR+gfJoAALMXU6CGKcw
d/sp7ChhZtSlZv6ria0E34+11xUb+jpa/mVzroNsFPkZ6O1QqlcCfhaTcYhtACMG/qoZfejSlUbD
zGUJz/8YkD/gZG39pktL85PYaDDfUhM0jkBgOKK6KswVS2uuKJvfYX6eeFJasUE7A+iLalUzau52
9PAmxcMbFN7oApz7wgKG+CyxCYhUkem9BeA4pM7KF5k1gsYi8knYQr/73IjtZawaoK++0fzHvt1l
PHKsFRNz3wQ8rP+ZUF6GASCrLknQpWvHb6njRgkHJLsY0MFcY7dcc0bZXnrJy2rQ4EwrDkZz1SIj
X0MhzORHPio6yJCAewDCR1kv1guzR9yTKIRiB9bBXb53nymIlW3y91SuoEM4MaWs21jqeSo0lChJ
xQ4QOy2yeOd0UaffUvr3Wd+ZKWXhRsOL+5RgtLUcSdS5LALDala+2TqY3DV3sxwE5q4NsGiC1BhC
NUCzK8bquOx5G2AJh2rDWhZWFBp5B8hQhQ70kpO1TTG7/U7MKSGhNVJbFBrMiZyErI+E/kH6sM/e
lr2a23vIM1FgMW3zspMKljPuZA4gIxTiBwAk+ABtGNMaN9OKFVUzVhSx7jKBZDYB25RPH1z7yV1j
Tp5bsBNP1EG7fGqmOv2UPq0cdz9YaYOyv3E7gRIPzSKSPC8v3Jo5ZZszAXnzNsPCWdbPzPuJObtN
hckhmnxZtjPTzQBzH3IG9OzRHwaE/zzUNThODeEYke9x7+bOJnCeuPlsCFQ+WETLXSfWG4dze11C
NoBzh4IdmFDPbQYUHOtxCTCFVRZyos+6Ljl/5kOVb43mrkcPRwtWQBFzESoACz9c1AMPTepzk8gf
B8sbwDWgDTbfataDk3ICtoZCP1Z+/Q4ejrVW1azFTy4A8IJJQetziy7v7LZOEXZLkXlotxlQG04H
ZnwzU6LRTW3XJNvnI89XCmkzVzBAU5br+SiGgHNYeXLhExepO6CtUlDnWPJbj9T75T0zc9z+l4TR
BTILHSnFMy2DDrrNUfnW0zTfOhN4Jd2mHYHF8H7/gyW8gzGLEMhRUMWXqQpcFIIRpZISBRHzkXv7
yqy3y0bmFgyT55IzBjMpFyV1Y/JpkzaS2M0V4YgxLGtNeWRmKwSnFpTN502QgtEtgawIPfnkIdF3
hnXI85tS/EOeLpG96I8CGgFSK/npTjK9tBgL4QuJqTQwRMqDTUV/Lq/WTGBC/xGtKIDWAS9SUcTp
kHiVVVkgCDGuzOGqsLfC/yidtWf8zMCVbK8CewPWeA//VT69k+VcMJlSdAkrdwGP+0PRB80UeoXj
xpEXUP+W6Tm9iwPKy6gp8/puGLLsmU0Wu8pyMy/3BOPdSVjX3N6aLsmeZan8xkxGEPeaUGYHitwB
BWc7DC0JkxLTV1uXMWGicMCc5ywAfcwGTRD3mLRt3eDZY2jFShYovTivVcA/4KHBkYyit6/2kolI
Y9KgQYCXm6NvxVCQjd222nHopMG6E1vTHOy9I/iwb/ra3yx/zMuTDPOYWQGzMZqkFzKiUAodWFqh
rQi6knrXeWn87gsARgrS/L3oOkxJNCfAOwCgq+FwDBIjKRL0FzPei9AzCnakleuHGNdZ4weZ8wpf
TrJ9BZaJF/H5IUB5RiuHDKO2VFTtdem71aOZdP4Pv7JQwllewcvjIKekEFQdH/BbEOSf20JuE7ht
jwnSqrqvLbSSoGvci71daSufataQBzQX9P5cy1SJPmLTrb0i7dFmBrhRMAPvVXYHNZ5ta9dPyz5d
BkT49MeUOktEKrvUpw6mhAuOv7a4F7z6umxi9hOBuwWNTN8KLgJ7bec4cxVMDH0c5cR6SKHBR1Ox
clPNvPnhCiDZ6PMBNwuvzj8PZwGqeJlAf2XY8emJZdda8habRwcj3gzSmfX1BI305K7KAMd8WfZx
bhnBYiCVtXG1oMh6blvXNK9nqYMGMaSac15scrZbtjC3ir4EfiOFAljxou7DnZK4iL0bVr1B620y
H//lLMko74PYSJIRqv0cEadlMzUY3xzSg55DuGA6MGRRy37MrBTSQDRw8JVsXCnW+Ur5TlmzyjdA
/yGMDU+3mB9ZsTBzeoCRR7VAIgx0/HNuIa8xNkgJLTZFcUvoHatvveBjMFcejDN+yAkviARgAhAz
nEowgEhm0aVFWmwGCDza7+6a6s3M90bghMA0bnc0PdQYWrS8E5jhKTYVmHWHNDKLe4uvKC7O3Egu
wAX4FLIahb17vlJmRmwXJa5iUxt7I38Z/H3pfbHdo+48EQeKKRjqXf74s04BpSEFAgByN+Vj4SRl
MVIg1eMBBvvkxnHeqPc1xUDZ/8+G4pRI9ZiXPmxMxT3h9yhZJ+x52cTst//jhioQ0IxTC2g3TNiT
2BlGdhCYEvh7ExiJwAnBv5jlUgKKN9hFDRaJYqNheJW5Hmr06T94cWpCiZct8yjKOzCRTU0YYNy5
X3mdXD79kGKjFIA9FiCtU0OW6/Sg7qqbYuOWLLSLl+QdjVWUOCIXnZrxx/KCze1lJKsgCZMQMKiJ
nW8tbLkg401XQADrXvSQT8Y0tY6emgv+wb0g7l5fky2b28xwEFJDmBEARb0SyXhCy6Aqe8QZl8Gf
qzz5zteIeOdi2akNuRNPDkxjNRpeZbChFSH76NsvehwldGUjzCydh+qn1D9HNQr9/HMjdDDJ2GgD
Li3nWnOTMKfPLuYgaRAa7jU0o+ppJe7InaVkwoB0IhMANxNa1KZyRIfWhMCkEPhWwfOkXdvQD3A3
VgfQhVgjG5v5SJjXwBM5sHEdXIjx+HZfIBfXi03DBSjE8bq0X+pxrSlzYUWSBriYlZVcirg6laOk
65jKQY4G6GGXYoYpqowi9Nh+eYevGVGCZ10ZQUdGGHEIAN7gF7OKfxBbk7wEkoEWGxrwETXH1Y1h
dMcRxASJiVq7FQ1xtVl242JLf1qADfRs5ei3cnF2vKowKoeW91gHUVFHfvBkZMFGX4kHM6uFBAOj
3pDplnV9+ecnJ4eUTYU0ukIlvO4gw4pJJvEl/uukDIP4kPlFhQRfHemf4ovWltRppIJVQa1Hi/eR
U0B+L16Jo3OunFoxz10R2UB4QqQV4CddXd8bjN9b3ho+adaMhfXCk9/GK1E5lf2IN6M7YRCvz5yb
brRuPYBHzJz//TaGKjIyNIkckhN4ijeTZrqNI1sUqHd7AJrVVogG0vImu7h68GHAS4OcBiUrA/nT
uRGzrAs8OF2AQh1nNwRsi7nM/RADy5MlT6M2RJSuUfBcRFHFpBIDEr+qvbFDsyJnNmaqt6z6HpMu
SjFpZ2c7u9mD6WrZSfk3noVR5AV4X8vSH1AdYII4d9KbSrdyOjRqfb9Fzu6Bo6bagrdh707+U0/y
w7K5SxSstCf7CAbYilF4UnY7JSBZ5lKZa0CZkWfbykXbfl8mm9J7TdM3w3ik9D2Ir5bNznmJUUgb
KkJIIYAYPPcSOfLA8gZFa6u5iin6M7JlfN2OQVj2K/xNM6EJxSc0GtHAwCRVoO6aIs2muoQp19SP
uUVueJaCxqj+4EH3uOzVnCnZJNGBzsKVoT5W7aJsB6fHbnHcXg9bo+K3PhXdTdXWWtjF4h8iFYYm
A9Se0HGSlZnzVRxMvzWIpIBuTHeLfivorFEt+2vQN3YIcNISG4+U9eIFGQC+gd2DEhdY9b0o9WIv
nLLikRkZJk+LcieK4n15Hed2BzDS0jd5u6vPpNpr+qyRAgx+7/zOxLg3ocI8xU0bJn66a901FrE1
e0qu1I4tsFQU9qqcfei0gyjpeDWiAt9q9aPb/HX68rmgf9xTjrgoSq/OUiyoX4BpV3uBTO+uXGNh
nAn8HoDLSPbRNUGerCSyRSkCcODBhzE1j7X12PXOFoi7v7/3z6woKxfnvEkTWd8fqbnTG/LOu/rW
mn7GrFnp/8z5g1qghAsimUFp8HyvW5NIkikRiMT9UzYEGCXTQroWfGduGBTnUHbHf1DQVa9+G5PX
DQHrEAiijIjqX3T2hbRJWJD2sWaQdF2JF7PmPGxyQN2A1Ff1CsVIgS6Qs8/tVF156U1m/WqGeuv+
rtAX79eoX+S3UG8W8BogCUBig1VUYi5Y6bne9sg40iD4qWUgdCzYCnh4LgAiPbPweEKaBh6s84+E
QwTt9haxFlWio86LiA/iG14imKpyVu7Juf2A/MnDI01WpNWnITMAzys8NEoS7wAsIZDQh9bMVsoO
l5QrOKqnVpTLw7VZXgRSg63L7PyXNjnuFRmt5gEMV+LV0CYPk+NutUdTJUNt0muvkwrVkLBokuDe
DIb+2c235rBGWH/Z81V+lnIYAiYcQl04r4G/Jxv2mPBwp03sUOhqRWVtbWy6b9fugbndiqYRrhqw
fdnmZyZxknwboNz1JtARbqqmOzLXOk6M35BsPAgcRdLwq9Ru/j7jk32q/0wqSXJfuoIUMUyClyPs
bDcc/Z8diQC42qKTWLCV8zh3QiRqF0V6G0wB6mwOz6qpyCRHgBGQBwuM5GP9unyzzR4QjD1Dn1S+
XVWQiBk7RSAaaQE4ZHbV67mR7EfLqGmYVA753tG++pc1RLkJtB94+aHSfH4meyF6O5booa5ge+7p
74VeXZUVSg6eedsJkAnma6o0s17KOif4uMCcqUYaWk+jk2AqYuOhKWBPOlgTi2u7DDB/4axUHWbz
V3wsGdRg8AJ7Z3pJCpFU3N2kyzASO4Q27jwv3iXpz/8h7ct25NZ5bp/IgCd5uLVdY89z0jdGupN4
nifZT3+W8p8v7VILJaQ3sIF9EaBZpCmKIhcXqe0pxnUTPtj61rQloUEYf3AMcBBMhtnkzBqjr71k
JmujdraH1TG3wOhtQyyTOe8wotQE9cL/ieGRMZ0zR/rADp3aRpuof1bQLGiqbTwv2HEsCamiz4by
Lb4XykZgbuFUioiiYbsnS/QooERd6Px0m8n2lZ7GoKPJduc1EwYxDMKZeOSgbYC3x6ljRu7ooMmH
r2UNxnXS3leOjYXU1bTLSbTVl/w7XQjWVtyklmzGRajoSjIXVsIeG206Ap9J8uLbpL4smXFXozjr
o6G1Pa+lyE1QS0TDA4kz6mNcGmY3YxlGKURlDcm8mpi/3b44orEmW7glil1omSKk2KjBazx7YdIb
2AxIMTGJtvv3qnFjz5DS+QrtBoIIPKJw5eLbnX6xdKDFVPaQUdoAEGMhepUCQW/qoGuUvA+FzoG3
Pko8iFhsCvRUFGhy5mVa0G22+t7Rjr1rRPkVks2aeiZWGQCiPqad41mTnl2bPYnv9VgfLhyA2f+9
ToNKI6jy8CrHkDN/KEhSD46r4Idkbf+EfBpjbXoalGCRlcRpocqAU7EKGms68t2BlGhx7jSImkiD
j4aTRl6GdcthF7+G4/RzcfXnuDB8vSpvNTyHzrvp5y+LRytCNeyNQtEnyhliTGSqkev46L5tJgsU
8VUQgeOyLO/PC/oczyAIeDV0Pdlrks8QjXEig+GiPxF2l6X1SovIy8s9HuTojEh0+nz0TkUxnVf5
Cui9aoOaEKXN2KrnbtwKyaLsQpcJ4TKxkZCu0VhLB5tMou7NVUYv++cVAUAZo/eBawZVIczKcTEE
0x6tSiOU8jPM3Vj5uC/sfGsoslKQQBXgjZAiYCYLAYtvHM4akspaQ1W97Owf6Mrv7BABOaojyTUj
kcMzMWNJb4XlrAt8rZi9uFa2nUI3IZHhjIViwPbEbmfkITwEXHHHWekaC1abw9FXncrxXKsCz9cQ
/nuw0tBlwZQ1SkggEeDfcVHTIlLlIPtPrNornI1j+1l65VRJ4LSvVh1vHcwELf88p8KCEhAYqL1o
QL05nOtZSRenYQKpTp4/ghvqWa+R9qgKNrRhBohg2K2I3M354yuIE2zkzGIslKBX4n1kNKI0H5ak
wuiPuh2Nt3yedgsy8hk7g85L+lx5hSN+SOK9JEyqqKMUknrnCYMtyEk2Skg2C30lOnK9TSPrzcsE
culI3lchoFwQGHeNZ0/IGK/TCTNuL4ntbDrlmy0DjAttCc4zzOcxDAh/swy2ORDaZZWvAbY4x3dU
nwM19EZbkiJ/frfBkn/loJVwGgfbqlbr0IJiqWagcv1iuosfpr5CvhXui6PIVtp8TkQ0qARSITgl
9DI4O9pLPMVRizDSWBf6XHsG2K/Pu4bgZINCilHYogvA0qpThWiTo9CAmV6/dnTVm9Up3WQ9qFuw
t0nGiy5SBrVjC5Bjds74FyE6armS6zba6VHtEXIrTan+JPCnVRks1mNzz4ggQBDyic7QAoPbhjjF
lHSlV4fkwi5Iv1Xm9CZWlZuiM8kx1KdLTVGOjtMeFL16aprlqtajCDzwOIVdfIsekom0eTxWWIET
KsjIItUYJSfyM3UqrmuAvln/H3kKbHJq96kdAWHK4gqzQda21oq9GjPCeDWoR+xHo4BEp6Gv0vdo
IUGqRYxpT1JuFHx5kAtgwhq1MhTM+LZBV4foQM4KwwMco9H2ovYexFa7f3YvCMHQLFblAEDDn8si
L5qiniMEAuRhYafuLFDvS3fnCdI9tD3wOMbTzgZshk+mh7QpNSODmIpmm3J4smeGje3pfmkYnc4Q
zFg8pdVYe0g6Wa4ptCOelUw6cgp+xBFpYGMkBLLNFJxYtPdprV3ksQwSIDg9DGH+VwyLgOsMrGzB
wjRATFKhv5Nb130sW7wuiNqsJWgCUYncFXwnpyKcBuuECgXBzWrvzfB6LL+BWKen9073zTT3QyjJ
XQTlBixRWsljwXalUj/3TjgnaeUvTVC119nsJSh+a8G0HE3l1TW8fnpSxv2/eySK+AaeIYBYIZ05
FYpZ3KqoAeRDf0K9mY3qSCNykyjf/l0KelcY/lLh+zpftQHFJMCWObY4knzetP18aNouAMxXch2J
nMLATlFArYCx+1SGnlInbpAPwSkwomJ0v5D7/7seJgKErgMfhE4cly7rKQYCRquDc6uPGjka2CmQ
S3QQnR9A7NioFyBCcL7TDxJiIrtC4xReh3UgZWsxkhFPejeIfBs9eyAFAT7FbcfdpJHlVC7qIbCU
dTFg1AQkJtp0l8VBGf5qp6CoJHkscyPuKgI+hM2ugf0BNXOm9cq387FtMY+OIWcDnJz2QD19uuur
28RJvDxNvEa2O0tgRQwcsqasCsgaEuhTeco8kgYvm8rPSjat67yPES4XQ5eBBwUex/qWQI2wixy1
ulM5paHVYZyoLJVsleMy6aBZHomMqlMkBU1Y1CBhP1yRnPWcrIH18rnCkpELioXSshFNgTdgABhP
DNDlAj7Ol8v0wQbbWoy/r7SbWkUpNUM39FHrLsHbr0e7WYZSE8pjTUrkp2By4BtuwKeQqVdhNbui
x8GlO1TiPcv9bdhvyFnAzmfv0Df+1/FjRDgLi/3AxOaquN85I05j2UwZUhxcTP3ejiasGZcxOv35
G7ybQy2NMUeheMsnEeZgxBWobis/QvEBxBB5ckjUqx4ZMXZjjk/67DnLLRb7RMmPfNiNy00si+ci
V1n/Av3UITNCR9qUZuXr4aIcsfFLvzEb8v7PYZBRKv9Vk4tRrZFpMCTUTDN1o+D/WIF0sEE4dl6M
4BXzpwUHcD5AKxjAOtVldtUZZNvscCGN6GvH1yj2iiQ3TSVjUBSFC9bs+/+S/iRUq/BE2iVJ4kKr
/NxY9oUJPhI33SyTdf/vCmFWDW0ndExQ5+Tslmdakw6of/kRas+2G73RNrlSkfGCLUmWTQiMh0Yp
aFUY3zz8njMesI1FbkSQpaf1xTBEt8ts7ey2wDoOZ5tl/V41bjXAa/NGB5X5ta49WFZ7GXXEa4y3
Nsskqouym/Xv4U3cN3h2dwN+z0LCl2rUNmarHUldHtMsvu1Q2ciBg7SRr6LbFINEROKyggsInIJY
XQR+FSC8+JAzjfqcTT3AiWXneoV2oJqPtYK5nviFgqzu+/kPLfAnB/GaAeAAEMII7annLlbUzgV4
yrB1DKudyW7OfyyjJJ7JZHAnnYRVlrthXPttUnpLuCvnKGikQ4NCN1ppwrls1NRU1TpoYmY7p/+u
YK4oD+J0c95eMiksqq3OX1y7mIgdoIuFFXARwAoHPPt05/G8FLHFLEakgaXIIOA/leJoS2rDDWs/
xzJ2DQP0eYLm0/a8ELEqf4XwewJikOmoS8s+vXJVmjeFvU9nnw4SNITQnVE3wOASpvM+7eFqSjtM
qQ2DKZ2BtKM/1EZzOYBlG2P6uj9p4U6fZMUekflY4QUjJsh1AMQ+NV+e2hlIYDGU7TgpKp/upVqU
O7fXns4bUHCDgYUFFUCEfAjiUYNN1qTaXDfwBUu/wnrhXRW+nZfAHm7cLQ3iPLZYDMzUjAXqVJF4
6ga9NZAc2k5SgEsNxABZPGG+vCtfpzkdEBejQhL/PssEQS/mfEGCjyV4Bl9oXwqF9K6JFKtPgtH9
bhqbcDhO5uug+v+qHASBGprN6CDg8XE/CTVj6CqkOfXwjVrfw/YQDc+tflxkQ5ufv9OJID6gdxWo
qfIJd6bWfrMzhGzZ+nh2HE8/E1Z+W2gX4y0HRli+QNaZ41L1vYUsg14s/a1V7pT4pY32zXRR6xdR
JwFzir7QWhw72KsYVEVlOrQDxOX17M/qAZzKuzB5Vei+T2XgH6EsTP4BhQgoE3pVp7LGBTvkcdJw
GarPvZPuTbLcVUa7UdrBQ2dJkgt8Prhsgp0B9cAah/9z/k6UPo0qdlNMU+HZ9nZynsJ6c97tPoc9
JgPEs2AzwHI2nlmgSkdnribsYB6qX2S+b9LLeAYMRPI4FvkcENqYc0ViiKYIZzdNwzZHw2ZStDsr
TFARuTuvxue4igXgCKp4HvyJDJypBrWpy7pJa78qA6vGLs73yLwx0kOB3ayZDKwp8oK1MPZjVh5X
NFU8DGAT8p3F9JLsQOw7QmrPVg+d7MUlcgGgKYFpAz4PCC/u6gOd7VSSGIZrsHsjb3dsARyJZQwD
QilsnQTuJMYfyFkvbiuCsnFeYwnV3eyC3cy9V2wZG6vI03CF/xXCWc1pJgWRFkIWHM7q0CXvi3ZU
NdmSN+HHQY8B+SJqMdjOe/pxyrru7CyBGCcjFwUGdvd4moK2NKKv9mBd6VFYSI6QUCKWP6NNik4K
sNenEmMSl0QNcb+GxU92xXa23ygHZaqDvtqdd3OhDf+KAiTgVBTI9PourSq4w7wH1V0z1Z5LkNZJ
xAj9YSWGO65WSJphmCAmzDfW+H2I7+vk+bwmQqNZWF+C8iK2o/IQNCyUMFtAbWpf1+/GdNuTo+qG
AI/4lgzBJ1QGwUcF5BnRgS/CxJitn4wCykxdsq1nw0+B8KFYSn5eIeGnWYlh/74KCnkxORa2WdZ+
NhSojfk02cya5fXVF0Ipm3b5nzrMsCs5GBHNdZDs4/mA9cPG4DyXS/SVz78SwZ1U1MYiLMeBiDG6
J8lN4t4sVFJXFH/+Dy24M9OZ7tAQ5sggrdrG0cWQ7RpQVsQm9sxIn9TMXfmEZGUyPrUHFcfUNSaE
DWWMudSJzQwsO4W8WoMT9HaxGRczaKwhBSXNuM8W97/Zk88aLBtDXeAC+xNeB/1xNHdhJytoSryc
36Gj56AlcGrIyFs3sOMbtXc9Wwafkfg4D1VtrGrCMjkI0aLA7TejsyX60ZYVdYS+gQEk4J5QBcHq
3VMPN9Q5jjUKKVP9jp0fzbwZ87s8jHw7k+VzQqsBTgySD4ypIa07FRWbdgfi5hqBTn00mk1e/LJl
sVSYmaxEsNRodV7TKO8NJ4Q2VvnslG9U+5G5/ug8OJPuAVBzPgiJTfehDxeE7FHJq8nEG6xVQHmU
DEFMKSZivYm8VeT5vCyZYlyU6KJoVJsKtotbskfvZqQvBNAPzfiu11ej/oVcGIMKf78UFzDQKc/a
yIQ0vTTfcntOPHQst1ifcjivlaDehUzyQxA/8w94co3eO0zYR5s2fCRlYKN9uKR7OgSVta8SRPd4
H6oy8DBT4FOQWsnl7txFo6AvxiCrH7bZ8+imB5c+kpDJxGSam/oaqtFN+5W0eSWUq0VV4dLFUQah
w9RuC/2ubiZsct3p3fcJi5mL6f28cSXHjW/DAR3dZCo7buUA+DBmQtu+vs8VW6KVzJTckQM3L1nG
AmLU6p2kft0fbfDCze4+nvzZ9TpZZitTi/376ohHeR0r1IC8cL6y++uqetSbh/OWEz2g1l7JHeyx
yevGZSKW6YHOb8YsuY8F0INTt+eCLnXCyEpHCHBo/7zMyr3mpl6txXdg2sECFHKRlDd1jgmBwpKd
OJa0nvN8LpC0jt6oaQLRllk9G8VwmebRhW3Px9xMjq2r+ktdgoja2hCqSuKlOIYh/8ROFAxc/QkG
qy9XYsx1MHoE51Qx/Vx9V9N4FxfLVsOCmaJNrzB5K6lWCH0FVxvwrnjOfUK4GxgQoHnKThzBSoBm
2pSaCdoXGXhXeBGsxHAHG6srWzedYdM+GbeF4/jtlNyMoD4ujF+xK5soF5oRs6AozQJxgVbk6QGw
2t4YMSOJvKBnxJmZ7w67Hvxt6uLp1Us2eucPg1i5D3HcrW2CuL8DnTvOW/WsAAvjvHRVsHRbQ/Yu
lunFBRLU/sKIdhA0ZA9qiUGqY08vevNGUY+m+eu/KcUFEYyLKVXBOu3z8MM2dyXY6+illly5aXBe
kEwpLpQwXOpgVhDUg6XLuU7DJzcEXdZ9VV5S/SthBf0bhoFFIkVM9mNWB8xVQ7PIMKPvx4lzqOIX
1SB+Wsy+ZcdgOkKDhb6rUf4QurKWLtOCDyqsDo2RQ/CDgjvlVDCxOjIsEwQniXqginuB8HmXttbV
GMeywya6b9ayOCXBIFhWaokoQvVsF0fBVN0Nyx4Vm42reFFsgm/N+cIRWItkP2llV7OI6iZPoF6X
/y6cC2X4TXvsSQnBySsjtRb5C3s4g4ASGCD0xU5FtcPY0xxkHv6Sbe0QA7avunMZztVW1wMnkrF0
Cy+itTgulhSVbdRDB3ENckrbPOSx7oGx24nQLHMvnWpTF78Gy5IcCqG7rJTkQ0qc93ZtsE+oXDl0
N1YoGwLRYMnYxEThf60dF1GMCrNpPWpUfjW9ZqqvxrfZLMmU2Z/45PmovWOPIpplYBU7/V5ojQyR
1eCGqZzqeqzDe2RckitbJoILISWW9DpV3yLBqsNLnP5N08kegUJDsYEQLH1gA+ucg6Ng1CRYzQTg
EWaktPh7p1IvlTHICQ/uXyGfYNAocmFXB0UotOf5dekfEzc+JCjm0rdOeUgT7c4B79v56Cs0HVBi
aGUydmYe21sCSOBgjzbKRPNr696astFOoSOv/j73aahazqPCUuzEsvaOm9zEGfrkUaVswvkrdQ0w
CDrozANGZRjcN7LiMQH3MXRBvzP3IlspvGToj00s642JneGvIJMrew42zfWMQJBa41FWv/zf2I4k
pIot9yGEi3MqMk87ySGE5Jh0zD0HQ/7DUxJLjqcwnBLUwbEMyMaUKhffSqXrZ8eAmJnheKM89uMC
i9EITfzFpV6d5fsJT77zXifImMBehDkhMJoCYPkJwFKSNAaevcJcyAbE8OYIqg6vrQLFfT4vSPR8
ZsximBwD2xZGb7nok4H5wyosF2gtMmzMudgp+bINsT4zb5d9b/5CN/qaoD6VztZlSmTtdZGewOkA
qcgmVvH/09hnLepUTinAKubQDIGB5TQbbcpcb8iqHotk9DJQY1BEnddZcKQBQAe8FK1vTB/wADW9
HMo51NB7ysMhB4Xr2zRj1PK8DAHrgA7YKiv6/uHa5avY40I6qxjQCLJm87YYgQeCtP7CwY6jozJj
m5RClVsUm+wLDSmAry/pDwzuAjlkjZmXROByTv+dsIf9JGBeMbWOMUG+z1vPulpQA3qP5J00D1mU
BeAdhtVnL7RcSdwUhIATYVxcG9BlVWsLwmhEgZlRyOzroJfylHh+O29qwaUASWhU4nmGFxR/VsoG
FRe3Q2rVziM20MXR6OVJogTarByaOSHbNnc1DwQxv3paPZ6XLYhBJ7KZq63SOmzZG8B7hOaVslg+
5mVsPah7Y2PKliuIzslaR+6Uzinqg12N7ks0d9c2kp2m3Bl1i9UoIIWt9ueVEhkUOwgwywISNQAp
OGFxv7R6TqHU0GGHbmPoIMpSLfqMxT0EJdDyZ5KDJLhqx/RJbYdC8uAWmRTQMweUkRg8AhMhZ1IK
AteBKsDuLXXrpUvb35K+a4KEYDHVstBBIk9kWowFEUbnYDCe4FN5mHwbIzODtg1GGcfh2e2OQ7jX
oquklxwJUaqMeZG/ovh5uKUqTJKYiAkmJaGnkdGfq/gb6S0/08OXbGgPwCi+z7V+mNUvPI1PZHO3
ZdkRlH9R+cJrLr0dsZY7ItqNUrV+NuZevdi2NxLl9rwjiT4lY/4Eg4SGCgr/EnHSxqkn1qYe8J+l
+kr4pCVZMEeSCCC4ogFv/pCjn35CdD+7MTUgxwmn4KoMqhKDS82tkm0dfXNeJaEow2C4UlCfAZp7
KspWhmwwCIJNBQbDKCl2YNJqsPmm1fbEvHBkQwpCcYwaAzZEiONBRiGpC/KntTKoUbJvFksDXQxQ
MnNRzddu4WpBnoRXdY4teef1ZKeMe5SAsgqVIbBmg0+CRxgYjY45yhlZT13cMGoecOmqshUWQuVW
Mti/r4JnmpVGqE6QQVP7rR+zizBJfGTbD8iMDnbceoZiB+fVEom0QUXLFldhfzuPDhuLqXEWhn+c
tEdF8d3ou70cuumxQHNH+hAXxdG1MO5yqAY9xMZwwE5sIFri8aeZgsIViEjV+JErsRdOFwn5Z6wq
llbiBYYuPcptGGQ4NWkdJ6OaMpGKtmyp1h+XPtkOk7U9b0bBGCHk6GzeQ4UhwRl6KmcZmrlr2O2u
T9iLaTxECVpkYDQBwDrQo3c0YPDqV5yAFLIRDZFRwebKAHc4DoTny0vVFODyGmddRacM66k3RfKk
2s+DdYzs+9JIAEn4wh3/h0oFAyGMhp27IDD8FqWdAptqsf4wYGpxKPRNjNmTFtsqJXYVlNZx1PF6
/j9ZfOfboTEgIxnsamY/Y/DwFmFY+kBRPbVRsknK6qD3tPHU2r1x1Oj5vHDRRcgYDwEtAy/np94q
WjxjN6i4ndx8RCS9d3HvA2TkuUrkl7UEFSETxp2NZcHwTqpB2Gi8u9FO7/MgT1+aZkOx5fy8XuxP
8aFsrReXULRLh+lchmUbtWc9/wE+ji/8fTQ6gaBENR3TBqdnIVL7yKld/P3OLR60eHzTCyX4iggX
8AvsMgCbIieiVlvDrdBSAplokIM6UcVisvMSRPGeYSHZ1hobc8z8gQ77cUpR6PJttfdJ6c0dOIBl
MzOi6LsWwt3TYIQ0nJbVeA33qbEPRR7oi4NhMcMv6E3xfl4j4WdfaWScfhbwH80NKSFMp4qngTfE
1CQfXmgzG9PFoLYBxpnHaaOKnNh6i9LNHAE4hMHpxI/yJy3tviQHs5A4lSDm478NtnTgtDB4j+PE
005FHrzJgKUONK2T1R2EX8gFdS0iHbI2PhlW1DTLO4L446rtpreOaRKQ/hepM08tH43w/t8/ESNO
AE4beIBPU9ruArLf0sarpp5felRwFFl5QfSFPgRgsunUB+ZmcYrcgQBr+mFDicY+xrKYLZPBnZwY
TdCuTCFjtrZuemeQa2S65+0kyqPXanDnplYHFSV2iJjGyzgFW9mhHgKzk8RJmSLcgSHgY9cHA1Ja
o9sWTbbFJmav6FuJN4siP0gYkEMD74lnJvsZq6zPVnS3n1gQYMuOHC92nzKgIjPrvXR/nzebUKGV
JGbWlaTUHWbktpBUg5fdAqduYe3yTpJxCQs9a32YvispDead5nqC2cZkuSOO4k0N7s1YCywzexq1
PojdHh9uRmPLCsylH72ySrZ5nl63DZX9GFH+sP4x3EUxm6TT5xQqU8d9njD8lizVNge1kV3FR2qa
HkLIDtOzQVx8ATfFyDX+910d7qzFeOoNJsOaRckVpW8NOLCmDQglZuy51h7+05flp6rLOHR6zBmj
9GvHhzIChWUJ6NQgo0GROJDDnTtLK+elsmFNDLK2euGZQ+RhVfF5XUQhd203LhMqR6uxEgZ2JPOt
pvv6eNd393p2Wcz7QnZjyWRxZy8fG22hHftGdLosB8trUyxZH7vNmMa36ehisd8oUU9Y9GDMRqBE
wxsWUf70fLRNX80Nw9NhVic85LNRbGHHb3YRHVKsQ/awHYT4GUkfKtc9qs1cb//Zvnju4b2HpAZd
bf4JPTphbFTALflRFSOcvU+Vg+Pok2lnjsdUdhuI1IU400ITG9VllNVP1c2bKXUt7BH2nVi5NjVk
8qRHKSnxe2wKyUACN8fWZlY7T53z/XlNBe56IpqLd7nZ9l2bQ9NCu0rrTd48l6FEhCB4QwTQl8af
XWt8Vbu06jChDMmRNnfpECjmJnW34XjRGxIgglAXrOvCFAWKgNj5emrGcc40ktgw42jt9fkYV8/p
9HjeXEJdViK4g5crVpSFCUSUySYdrhoQ8oHEbKF7V8b1ywzPvUAwwvWhDOcTSzu5NKvxYUAvWiTH
uX6lEUD0b+f1ESS8qO+jWcQ2uABCwR00OyvbeLHhcS7B+jt0cHrZCk3RR/mQ8Kn9mumJS7UBElTl
dqSXTncowuDflQBvCRglcIgYB8Ppdwd3ij4urNsWFSoFeA1Mpsh/C0mqI/ogKyl8IdauB0OtJ2Tu
g/mtN/1CvyjTl37ZnddFEG2xn/OvLnz50wyLQYkT6JK6IEgE0T69yNOtkr64xnW53J0XJvo2bOId
9WVG/MrPZzgDRs5BXwHgztzqqDZZnTctdbyxMQInsZ7I0RDL0emHJADxuIxXGfDUQVhnrZ0p6Jb+
YlZlnWqR6dDQwYvaBvcffPrUDYgTj4UOok4/BhE2di5jf2+101FMSiv3zozfHKM4nLefKBqAjoxB
2DFyC/rMU4k9Ut8J+8nQBqDgFxwbT1fuSR55ZFa8hEimimXCuMSiMYBkyDWWA5cbbF32Z3rslnQ7
a6DEllx/zFJ87FnrxQVShvxwMjbsNNJrFVRuWPHkhemmKIIu7AEFv1WQhJ83pcgV1yK5wNpO2TiP
PTJiwKyOWel+6zFgbJixrMcqchL4COriYMIHFpRzknHB4yRScIopUIx69tzYzy6wmfZBS/ZhLEmt
xXb8K4wnca76Yq5sHcLqKN5PeYmxy2GPvU+HxCw9xV5+6RYdPEdRZYMioli10pIf047VdLJSBvmu
iOMNzRONdG9JrkBJLPlsmsSeOueVQ4j525GpOOn1j1gzW0/tiF9l86Vd002hGkGqxjfU+a5aYVA5
T4pa79JO93prutHrx4ia6PJg4xrWLX3BoRiVJMizUJn4hMExlNyobZxNakX7rkPATvrfzdJK4rXw
VKL0+YdEly2POg0BWgdIrKEghFrqYxc+9MZNW+6Wn9H88gV1dJDaaYwy8tNw7eQ2o9IsiJ9Zavoz
HoSujSFEWVtcqA2yAKxtZsSEfCsAm+uLuDEhRbWyO/wWP8OGpRDELkVeHXtNdimIgCRAsH3I47xn
qZYFoQzpFJ61uteqP5f4taLYTz6YWzRirhZtfgzVJ7trfSuXMWcLD8lKOBflMqqMeRaNCKhqfuGQ
h0INH7J42dqw7Bc+3koSF9xqQ1uwOAhmrbI94Bpz+jrIxiGEyrhsyBK0DAbm00/9sKbTaHYllEni
n60ROOU26TCSL2P9EYbpDzF8elJnSUHaDGLUDvMydeVTNkvylaO7EsJ5hdu7o560LMmeHpppn3f3
aXT4whdZieC+vVLlEdYIQw+NQAHsMtJjwJUlwVFkLPAl402HWIw14dw3iYpsCI0KQqrmErsW2uYy
lm1cED4d0fhBAGIUfuDXO/3uSa3mmU1VJD3O+zA/RrHtYQcDZiyvB8QJmnp6+uAUX2iPgJ39QyqL
I6v6FR4us4udL7jYsDSgV30LGOjzH0jgz1AIT3+AQLGOkceTNGik42wirppUf8oMvE4SI3obKAG6
o5fVbARhD5guU0NVXkPuzedx02wtVt/hfCraT0wyB9acHZRyDhzSeUb6fl4zgVecCOO826aRpscT
hBX5caAtcg9vmiSdMqH1Vgpx7o19JouhjXhyL8DELPqTnt9nmEaNlZ/ndREkOCe6cIFt6hS1q/Ef
1tDTJwz7bu0eFSi3CVrHvZoH4wns5RsrlbmfzITs31fuZy26O04F+15oN1qANhQV6DElIYL9di4J
PtGNO1mOM0RgYYVuEYgMCgd7m3sZjEimB3eMBpTwaB5Bj5QaF0DgY4bAhSKyLd2CHO1EE/bvK3PF
WD1TYZshvMHeWf2l029pq7Pz5JG+8CuJT4jtBspC8FfiWcTfRH2hFcTtEL3ruQqM7qJJZAuJRGkD
FPorgr+FSNc6DGONqkXsDZPnapeU+CBssUGkTDNv0Hy0By2ZWHGU+JDKHdzYHZVeqyA1b4jXGXdF
8b2ml2NMvYhKzq/EhjZ3fg2aZF3DKlkWiOWneecosotcfHI/lGG/YOUTlTJWdecyCXjbOZNHo82U
7oqMEf+DxHk3lfvzoUJmPe7MJmil0aWAQBDoYvBuWW6TKfOHJJiM1/OSxKfqQzXu4E6lW7SFCkmg
cJ4HVJw0r9QkAG/RvXvigtzRbcyy64eEJUIzcJyBlby05WuPMb9RfS3TYNa9UUa5JHMK7hhjDgr4
ZBN6GdrzEL5Ky2gyu3HpitaMYCmn+Pu9G/9Q5mkPCrGXvibb859HZjq+6dNjMcK4MOeuIxNTP1tQ
LHURyB3BbRpfWWVQ6kci48MSXohgUAXDLQE89HOdE5d/qCMEOlMUJIV6MFCisZV3G9D88+oJv9Jf
SZ/qna2WqMUwQNLcYrSorby6+4p/ryRwT87KtodBZeG8BRWsPb5ja1IkoyQSXhkrGXysc5oubQ18
I5J/t7DXO7pGm5rmPebkgTmVmEwYGhghuQ1cNJjmudCgKZPdYEoWZ0m/M7Tc05yAdpdDclMru/Mf
R+jiK0lcaFDddBgyk53a7l4lAVE3bi2LDGIH+NCGiwxGpCfVMkGbSUHOMG4Uo9+U+kare6/R/Kqd
sCkEvNHAvj1nxfdq9KdBcsJkv4ALFODnQ3rZQ8uu+mkZ72hznrei8O5YWZELFEvuLmFBmYblczTd
uxrWZNyGwyMlQdFhJ0MtA0FLHMTl2sRkKUOzxIY8PwIbm6364eJPEci/Yn+UtStkorjDZU2tvgwa
80WUzBT2vb4l87cxOxIZDalMEnfEDEyrTHbHJE0KUKsXiRL7WudZ9J06kgMmjH5gBAZ4FQSRKH2e
XvbNMoPhFeOdvuq8KD2WRFhvPbntZNhc4elaieFPl57kXcRqVIv9A7Mh43RphZKKqtC1VyK4w9U7
ozbY7PE0OQ9x/3s2D+ddW6YCd3RI2ljg5YWl9DL11CwK1GFnhL//mxDu/Mxm40wjs5M+WtgoVmB+
f2dE3/6TEP6WLdo27fFUxtMM91CqbxaFeHYiI2KT2It/ObejkZodK+Bp9lNsvibRLv8CixQ++F/n
dbhcuHGAxHRY2oMBb5+Mz8nY+G11mSWXGkbpzhtNGNlWspj7rbJiJdHjzG4gK6p/hFjLszT5s5oa
WGerbnrXDZqm2BKr+H5eqvCyXUnlzk3fa1a+sBdTNL2a9ZMCmuuxtba5pqGrZDlemWWy9ZKSiMCz
TlbxGE4Ou9/7Gvz+seeGG3BLeYoMySHzD+482VbZapSpps8HhwbF9CLldZeJ4E5T3y6miusO/uFu
bXpf5m9SiLVEBF/kb0pHmYfoj7Ue8+HW7e7NRBLYxCIAFWfNROSpfGDLjalR2UGal8GL030WPgE8
dN7PhDeO8SGD+xiDpYdUcyAjyeenpOi9hJrbjIZeXVffS1MGQBa6NfrxYN0CYzDKAaeHqWkJ8E8G
Ljgb8wugFfPcYTu2SdDUxzg9qLKqsdCl0V02gQrFsIfJ3adtuGTubENcon4356PTHOLKL5zDeRsK
v9NKChchSJajAF/OODjGJfAyKn2JFYkI5rCfCk+Yo8E2VugBRO2p3aY2160iQnE1x1SZuteyTQe2
QZ0GXbQzbeot2csXdFoJ5OJPO+hKZijQKXdm/dJCXuKHA0GfQp1lrC5C861EcW6+OHWW0mUBiMLN
7pYy9pPIvsipZDxP6AorKZyj6/DpLhogxcp3jgEm59tCvSYyZLpgoQQDiH18KD7yWGB5py7ETEsU
YNAwV1vPiq+bekOr5xFz2MkFBk2S8GLs7ucUJAdb90sPGptNJYEBhbFscr5igmJzslghHhVyg16S
+dWShQ2hP65kcNY00Ck3CWqh7NEUG0FRvNn9j37ZaOHPxtw0sklS4cdbieOs2ilRr7YhVDLNb2R+
1/RHy72QViGEiaQNBnNQYKL0z/MPOnNOqpJ9u26m/ti8xaHEB4WevhLAWW36f5xd2ZKcOLD9IiIQ
kgC9Qq3dXb233fYL4RUEiE3sX38PvnHvVNFEEXY4Zh5mIpwlkUqlMk+ewyImCwcGqnqfqBtQMoHc
5Pq5XQqweKODPXGK6WgMX358DI0akRsi4tEhz56LqL4RHHCQsYn5TY3BkvvQhDCAxfSaYujSJwJs
zAV2CNjdD2KuVp/1XGQ9Aob97DhPQCf11m2y9oxd2kEKlnGKyXML80UzR4Bcj1GUEZ2Ol7UJwPAT
8hHKd3R/fRcXPGFS+ANnAuZ4XbSaLndRg2PYkC500k3Mg4KsJTA98LCtURVNB3EW1C+szO6NVpRO
39iwgqH2x6IAC2qZ7kBx/6JRt7ZRuL6+qIW9g8YNBfvExBEDYunLRUV1mjK3n5TYm2ibV/oHrXvf
NsyVOvWiGYqqI3SuIcY5T/8d0CWDHgAq121cvGctcOykehRrbBpLcHnUNidacTgbfG76GWdpuSNt
xVkE/enAzfjWLZP42bSj9zEJ462kzZ0Kivsktj/nAAF67WifglBRz6zH0uuDUhwTzddYZZa+pwXh
5An4BQmROYFA21qYHy4hDz0BJzuRj15W28RzkO/6EFCKvNheI2BbNDnx/WDEHvs957GLeieEdKBS
ft/vRHMT8Ar/fB0gi1qs4fKXarSQu/vP1iyZYtJuY5vB1gBKVhUdsjb2tPTN8b4eN5Q+DaATqIzt
dae1FuLKhdWZ19pQTM91n4KeQCUTP0vvxCeL5PprELjDya0lfSCBzX8FXe8Wu7BuoJyZ2mZwDE3S
PnVDmqGvYJESjc7ePArSVq2vK43eXUEbAjFPQ5AfkQ7tbSdDBJYauOveSy1aHIJEhm9RxoZ0Uxp1
tJNBy1fqtgvhGrNYOJGACmLMdg4gpSTvDGMiQB45RNXoSyOOICSM2L5zTlm7ghZcOpnnxmbJdxfC
c40GxjARa1leZ1TmL4JB5ufGkOmX699tzdbssw3SSPIygS0aPtfsWJB9kPj/YmLCqQKpzJy571sF
xThEg+OW8t999gjJ91VBq8VVIJ2bdNgxgT2fXm9EHsuuQpAx+bBPOtNDKwG1zDXU0dIYNIBV0PSG
mingafN6hpU2idX82S2Ze8PAvofZD9WkdxYG85oh/VkRxycs9rlKDiM0Y8JEPl7fTDJ9kPllRCeN
U9wM3ObzeJqkZk0qOn0waA9soRzz2RRGt+MCMw5lGkNJmrMXs3JTzzTlbc+l8cWJ02dFGnsLhhRj
5eMuBbbznzOFhbPwrnhB5DjF0pZGXgfhg2S857VPkhslXq8vfSnCYN0Ec2S4nCBFcGkqw5h7pJNY
+Rg8wsBDEwZ+kOG9Q4YkwKtHG/Vao3XRIkiKoIYKmCCu40uLppt1CZ0sxvRXTbYduu7leLDXeihr
ZmYBO4CsbEcKmEny+yDeFMGpieFea1wBy94LyTe0Am3cQmL6lmffqunSROoyUX6YOPGuLXIvFvFd
PAyvovkcZempShu/NOXnxjZ2WToeufV+/RMueguQuxObhjOB3S5/QRtq1TKOq6lmUGL4BF/2+nxf
yZ9qDUWzGLDPLM1yNghSQltrugSrmm9E8h5FjZf0phfhzSOb7lgE3UoVaCkXhXdCTwfU/7ghZmsz
wqGt6HQBIiHuPZX0w6Zq2BqQYSnSsSltAVwM3EcfXHKQDAKPGXaw3MTJW48pWnPcXP9KixkEY+Y0
+QNlUXOOvwVW1WGlgUTXDME2dNMPnxp3V413Ljj+oABBnI2zNhq8BEaGvM1/NmeBJJQBNE4EbFqQ
PMohR4hIVnxr6T0NdqW1Ge2HqPQHBDrjvbT8FDQUubmp1dHOjyJfS8EXFL4xrIp2FIaiJxqm+VER
mZ4e7fg1XX4bCo+zX0H/VMSeEXid9WIH3hhuCZRsqgee3NJ8E2Cwtbxpmm3RfUnlNo931z/JknMB
1fu/sikQ2Zu9p0igjIoSrfym7VvPnBLUusj1yhDWUiBiQDxCCh6+BW6ty+Mp+hxJetoon5u/Rv1e
2A5I8FwM0v8DuhKXNUhnBUNtEUW/S0NNonXPWaeAvD4KfO9RPrprQ9RLJwXBDrBAiIaCumcWvLV0
8wbDOMrPBn5weHlycnIwiF5J1qadn9/HYF3FawnEKBMFy+VSuiTNw1QAi9XpTEhv7Ij50ILj7qYy
S7WhVW0+tY3V3KihNm1/UFH2+bprLK6TTl8L7UGKP5c/ALpNcrQb/ACjPIbtFzPYq7XPtRRMMZn3
/yam/392cZQFHfCyg4lSRTgCd6O9leMmbE2A31zQFG7/YUWgJcGzHruKP5fmaJlQ7VaTudbymRKn
qOfbQY7P180srurMzOzabUoAF+oS3g4qPvBTO1XlZcZnW78K41isgn2nv+2Dn5xZm/mJFUprZB2s
4WFfp+8jeKQi9Ya7Nyo+1+42z03P/WWWR/AvetfX+Sf7vWZ6dheaow6qfMB+FtHeMm/aahuJU2b4
qtyH6cYt031l3thF5Wn2I3C3EfsSVcegeZRrPPxL8QXv7onN3eGYzZ19WF4C2cpd7IERT+jtQ5Fv
ZPhJjCuPtaUTgYQNdJEQl8e7Y3YiRJeWA4EOBJS+yb7qyc7V0XYI6IqbLl6TkH/DlLEFZSl0SS79
NOR2q7tquiQGUOhsVRfx30ZbNYk3BFYc7IRsgi24ZOvnFCmr47cZeqV4E6ioXrmxl1YM9TZw5E8E
C6jtXf4SEteNEyQtXLnbCfo1U55prAGtl47LuY2ZAydA5ZXROF0O4WZ0vMQ6WClIK/Md2AbsfwDw
YqAa1S9oqk0fcba1DShCcRliQdWI66GxYi9u4n8InOc25hmHMnoko7ARuBgtgvYjOVo6+u4o/S/V
n3NLM4dEq8ExwgzXXfqq83u7fujHkxk/yJfrB33xC51t2ixMK7crgejGFwqSl1AzL4V+NNtAYG1k
e2TdK2Fl0efwoseDDPn8Bz3Mitd2nZJp4IffuvE+tZ7sNaqEpXgBNtX/M/HnAJ7dO9ZAq7Irp33r
Po/dT0tvSOWrtTGwpdzq3MosKlnSSmjTYSE1FLGtRntgsLj+YZa2CghPDDlDfdUEmeDl8eRJgZIj
J0hF6B3HuKkC6HStFL6Uh/yphJuIrihSzY6n6DF9ptF8RFMEdcX9iHFMhTePVYReX+zrLNnE3fb6
shYD4LnN2cViZwmxEQURz8PRY9ldHVYYpb011a4bfB3egzsDkLnrRqe9ml1m7iSSa3JqQs5vfocY
dRhXQMXjnQDwczvRlalf8YDOavWdrrEf/CkpXBrj4M6d6n3o5mJOcBaGeJg2mdNiFrPh6E1jCtJ2
W29Itq1jQxHvpwuCv46/F2TwRBghT94lg/IS8ZvG40mhRNToA+vvhPNSm0fbfQ6bDEqk6cYB384a
6vPjvkw/VUAdG9+fQwj90sdMKYZiVPipqd7K7pmoL3i8tSbeKP2v61/gw3kB8e6kSIq4bIL2Yv4E
1QLctzqyUyiSQi++HFntJem4pnv64cxMVgSfSq6IMB++MwbeCzuTaE9gzn280bl+64UFUbjMfvv7
5UCK0gKTPUUHaV7Ta2kdJGJEtmBG4TeFctlohf51Ex8CM9Yy8Xih7o8uFZkDRLLaoCmqHijoFl8G
+lKPoLruPRKGXiY/cXt73drSzqGiimccpjgsZ84MQLNiSEZeoU0lq0+chHduVH0S4Rqj34IbIEGf
pnNNzF6JeReWQFlMqjBH9mPSz86gnzQy2+srWTJhcYI5vClofngmmn3X9AJHyo+KxvbBUVoj0qzR
YH04OBjwYzjaeI+CJP9DebqSGDQGR4DySYoUvHulWe2H/Nlg1B/pSmP5w4UGWxyuAG4QNsmfzg6p
DFQrhpRhz1wUEX4bZKPGx6b/dH3blqzYYL8BeQZH6VJMDnJ2bQ68Q/Er51P5pn+K6XdMKp2KzIWC
4rgSjD9Wo7EgMIujHjUdUZQnLk2VLLRV5sBUBcbmvrlpKboxB5EfDHZLuN+PWxvFkrj7Eju3AC39
/TrxsEcLj6MpA9KYS+OiAU9p0aoMRNy5Hzl7xz3iPemhpbFiaMkPoZ4EBwRyGrPLswzBpZCrFQMM
AeDlQ8f8vg/Z0/W1LJtAuot+pAWW09larNysIgb6QgjHhsdCd5iZbIsf120s+cWEIsbbC+8ETNBe
7lcYQU0DYqsZmljfXZSznC8VRIvNvxaRg0/gk5jwPHg6HnszM02cdMKusFvsNi/FSTFng1n7lW+y
EOUurMySXbQ7OkokrFQFhvZlBbEC9lNlaqXfsrhneIdMvP6ohc6HT2rJY5G3MBPa7xLqkGnglXqz
Orz/cSxu2rT/t4PL6HLTCrvOedzBTprpjVHux/4rzW/GyPIiG5Ko4j5HdaL00zWqooWr6cLuzLWt
UqRhG0x2Wb3FqJqftcKLU3fb9sxj9NlEneCvvRAkwoQD4wByH1TNLlea9YGs+xq6LYhd4CXLPVl3
XkA/BWuDeAuf7sLQdOTOwqANUD6hAwxpmqoXR1LriPZufjtUxdcEdNMr61rYSYG2FKAU3MHg+BxV
0BgYGScUQUIXySfwmm3qsGk8zGF5sZmdKIpyAbNWbC4tEaJIeB8jt3A/FFQSh4AROW4yn/Y2SM5a
r402IoO8Q7lSGV44bYjwf7ifp2tlXuWUbVeVroPQgRr9jauyyLMJegHUWeN4WVoRklcHovdQq0Pt
9vKjicEs2i7Biga8+yW0eMUThSRKRVd2bnFBZ3ZmzhGZBrNb2SIWBs5ektC3HLVJ9Li77uxLF6Q4
X8/sLu6DCJUqhfUEY7ZJkhEkiTvtbO3BL+wbaKv3YPYtjY3G8GYz3kr6tyCf6a2EYUd4CBJpPu8b
ZGARnqbJM19gjIAYydYa2JZY+fP1ZS7kUOdm5gMLAWtIaqQwE0Z4BgVfO1q+MDPf1BY55MWaMy5a
my7iqYSIJuKsGSL7sjc6d8Si4BZmkd+a7LuUv8JWbyK8fq4vbeFiBsszukDoB3HG5g5JDG0CLYSl
UZk9GoreOeW36xYWXfHMwswVS3OoQiVgwYlbPwtbbyT1MxQqVlxxcSGcgyMB6jtI3Ge7VstsUC3k
d3zthk+m079QuTY+Nx3Oi+fyn5c5FJpsvEAFZAIuD28u8Z9VzuHsffAcTLiq/NVBsYMVnvuSZVtw
XTrs5PwyQcifqXp/fR+XQgcUeEArPKU41pyjPmO6DPgAEvXYfYhRi8q6H7LZBua4EjqWAj2dlNuw
TBe0+LMjXXHVEUsCkhRT5wRU9KbPbS8YEk+IdN+6xJNq7Soji2tDAULgAwoHMkOXO5tCKTHrGMvA
Lkk/s7A/2lCR++qk9Lao+SlrtO2PLHq1K+dZdn3n8SQix4p15k2gyiNnFd0Vdam8kNC367v+sbuA
jw40CtLiqQMFuvLLn4b+F+qOkMjwy1J7PKJeZzPPbtFN6fr4aOXBjnegljLKxuNx4hMgZnh2SjDx
0QK23padV/LfvFwbaPtQD8PPwnWO5y/HobXmpRv4f9DFERLqrHY26JVi6b+TQu9z8paNvpGfCrW5
vhNL59jhwG3i8hfQRp95f+EYNTrnaeaTUsWH0kyZn9CoP+U0tf/FFBaI7EmAN3F+lpkrdZAJLC6v
xpMY0JTuzVfb6V6ur+gjeBM2HFgBkhcdjg9gIzQ8bWVOWekIKVAnid7aWp50+2sIftKuO7pRHXm8
MX30cl+I7Lcc9OgbwzKhLdOQlYR/6YOCoRz7ij4453PEdFVw0skhwFOzIx7VPggPw3IH2YkAkLxB
vDbRSsBcOnNgYIcqKq5OkLHP3zHgqZV2FcKDrNALmu+Os8uK0Zdr+LjFhZ3Zmb1k3NKJDDc3ULZv
3+r+sc2OJse4Fdpj4kSKXdH9Qy4HIkcwd01hGv2VywMrESWNoItwYF1wi6O6bhidpyuyEiaXjsO5
mWl7z9JvVtexJlAFBcHQY+fkXo1BC3cNE7YUixF68JmmwGjNm984B0qJRuLM9fdBdFIVGK+dgzB3
dbaN1jS4F1d0Zmz2oSKzyrVKY1xvzPTK8taSew3Kyutnbim5OV/RLNInOtRAsmFFQ7UznMbPMEgY
5Xe1fLPaf3Hw/9YzV21sMXzXpSFMheRL4R765KmyXss1LdLFY3RmZXY/2KJLes1hRbhHUXweigdg
zdtu5fJfPEQoacAP8AbD6NXM28K0jaXCYy+k4UY0v0xLotr62dEgcTDkjlDTd4e1RHTJISYqLQFh
GjyL5hFfxrmlKgcOgSx+K9LSi6tw667Rw/0ZkZ+nVedmZgliTcCXYwiYMVAuf2sS3gLzrGUdb1vu
DC8Mk4HBDuTUGfcAEWnUpiCi/YYrudsMgoQY4nPb1PCREpD82bWM+lPfEDmBmbRwAJmu4GpDBKST
qHLnuxpG8dzaVVqg4EDclziIxVNvg5WnVYH+UuJvQTcWyI33tIQSbx3lYbILDdbWaDaBP8OLavS7
nqoOBbUN7iYNEte4BAm3Rc1k10U9zbZd1zG9c3Rqg7R2pBtdOcVjEZQjBErjtEq9pqgd3+l5sSuB
W1BhjTlXzfIs9fqoKYQ3oC94L6qajJ5t99lPA9Kg74OZ1NKTDiCMHvhJ8Krq2YiUWpdh47O4sOyb
pHXoxnJC86Ur2z4+NWywH0mkRL8F6UIXbp3eSh9AfNxsgFsObS9imENjKTBMmLU1g09RIXrnFCk8
F/24o84DqVR1jMLK2fVxi6A9sCI29ywTUHkTQ+y8dXEZ1l7TtOmeVHW+U8wtsl0sao1uo2TdLVCR
/bfAjOLG73qjgNSQVaQrCcPSITx3oVnMr8ZuhHwfjodC10wH903w7KC25Cav16PXx5YgMgY0oSZS
YpQJIE11eQ51bLKITHXMoX/I8gNI82JzN5RvIKX1ivg2cI7UOFy3uXgKz0zOLprebbWTGSi8VIAh
F1YZoQpSPIXF+OW6ncU9RN8R/WjA1nDmL5cmdDm2WQo7dV8dOmD/8zJ+i6n9XDTdyuda3sb/bM07
3/2QQbh3qjiP9oG4383hqWbSH9xvrNiO41YnkEpf04JZeGRMsGr0jWzU0zE/MovUQHiEFQDCqAWK
U1g+5t2p6n+E0bch92O+G3Bg5SvOuYepVquovdzayOS9Tr9f3+aPkfzyV1iX24wpJDeoI/yKNgHS
MXiphmSTmb0fRJuu+BxJX+qVd+tHB4JFyidU8kQsPF93xjHXKqM6gyoB94vS2DHpHrtgzcxCjRd2
8CBBN9lGV3PemAu61i7SMcdN2NkvTEDjt42qQx2JG5uiWayspPMjikdeLaujzCGOBU5u9+9da/oV
9sSgjMcaRhAv9zcgwCiTBDm9Kj9J8SuJBo9W2FXji6G+tcM9xoiHca1Vs7jFZ0bZpVFTBWlYMXzU
no+HmNjvddTs8oqtZAEL5waLm7oOKKdj5mxegTDRIwxykKmCgh3Mguq+Eq8KN796cKF7UW2VPqlg
DSz8MS5MNtE5nLYU9+Ds2EA5pxFNBffR6lelE1CW3wfBACzhr+sHY3EPz+zMDkYgRD6kDtZW6Zs8
/V6rLemerpuYPsNlpnG5lJlvVJDQAUwFS6mrp9HMvR4E4tctrG3WzBFcSzs8yrCIBGhqRO1jIt0n
Bxy+mKtZMbUYSM72a9rPsweIKtwYXRUsJnMfDOenoW1v7EEeFngBuetI4GnQ6fz96nCiJnQ+pECg
y3BpUtCy6TsX1V6rZpDceRjkfdbKHV3jVVlyhTM783G0LtJ0MCPYiUh2C9mabW2nmzENV2LFmpm5
Z/dpyxoTZhqQiwiMG0Wq2hRqDXb+cTAFAiOIRI4NzdiJcHdmBxCvQpouKqCF7Eb0TbqA7SxQ9A1e
n9RUnTB0hfqVWxr30pTtllZD9tXtVHtr6UkBsquA/7n+IRdXfvaLrMsP6dCKIZHGL3KD9iUPyE/t
sI2Tv1y3suSh5+ueHTeS6bEYAuyv030WdQHVOgyglk+AHUTmiOTsHf3z6xYX1+XipYyS2JRezCyG
hUyKyEIRWEo32MWlyW9y2iZoMqZrBOFLsQRTUxOmBthJpIOXWwh9tzrMJ1NNQ++qIH+Ume1fX81i
uEdbavIeiLxC6vzSRhQkcT2a6ASU4OIPKwzTHyzzULc78LYR8WjZkVc3K3M+SxEM2wcwPOqeSJJm
Ng1DQFahR/mX96HnkNpPx+GoGNvaWb3ytT5WN0DAgkL2BHWDtTmmy0lEWY3SytDaU95obMY29Ij9
pbJOWXeTVW/Xd3NxYWfWZuUNR3X1qBSsRah3udAbN2tUHrSXr/HlLJ533JPINVGixamfhUljrFKd
TesauAmi5npHhdpIIC9rbfixQzbd8Bkobn8o+1OQOrsgHlY8Z2mt+AGofwGWNXnPpeMolReQxMI1
FOEdGqgfjRttFND3ppAr3/BjPQeBGvVTtDMhoPsBlze6iSjk1GCXWp9QIo/2gXKbTT2AFlaMA5rs
PLJer3/JpVMOECDBPQSLyGovV1e0ohDSBPw3tCG4ValU+2HZBdumIL+uW1qKYBM8D0wFkyDmnJ3O
yKBEIAyVo79I23dzGLsKOsfEgdyVZu633B70A5dhB+AW2pN4DiIvXdngxbTasbHBJphUJu3sy9Vy
2dphnzgohmeBR2mHdu5LKbw++8qHB5k8FOzBtvdjWe+ur31xl21UfSAEi/rRHKNOXKdhYWcjWTK+
GQySQnjFZ+HK22ShBE+QSQA6jNq3g6HNWbixq0BZHFhS37Eirxr2ef7Yx0+2Qu1nH9kHU99Z1m6U
zO+QZ5AvylzJAZa+sAt0AYM/ASI3D3eYLXIzoCInYNJD63a7CXFbP3L3jsbHrpee41Qrd+9S1EN3
DWxQDEcH6778ni6+JtEpVty730aCh8mjAphdg4jK6TehXiN9XTigCAR49k0BCd3RWSiwyrzAbFY5
Qb/d8rYcmAuVuCoCrTKL5ZaiyLSva1cHK6tcQAbg6kfvBsg1sNoCj3W5zDy2mlQp2M2GXc8eOu61
osF8cYuHLzRVToL7jfvbRR8NDYoN4X9NxD6NVwEjinlVTBbi+F7aD8DGYnQ1qI6UddPJH6x8isKf
10/IUqA/s0HnqKbB4QG3K9jQgj1ZVuMpKBv05o+YJ3dAJBzQU/9ah8MX1Dc9qyHHIlmjH11wpotf
MAsOKOMgNXbxC3IoAgvwpWl9D7adW7vuNxwou0HGa/FoOpGzRxSaZX/EIzAQ+AHgVKY0aUbCct8o
wtHeG7yr3psxDCYJwK5+jlC+fSpNg6udxSHz6gXcCcM7ErLk4BR5S3dNysybWLjd2pjQQkoGll6K
pigHfhvP48tPbvdt3udTgYHHfG+M7q6QayioRRM4SxhAAF3GB+me1lbJ4AwIxuDVOpYWqr5AZVz3
qoW7m2DQehKYnF4MH974zVCKseF4LSh1sMoQKn53lbQ8EQUrn3LJEip9EycdYsMHgKmdx2lihYjw
Mu5Q7Q03ubjh+VNo/Ysd5HigrqBkarlefhc3dZnGHYDvosxbYv4wy/Kge0TamK/xtCweSYaeOBqO
oBNEleTSlmXQgkVOMtHr3QfdG+oxnhkdSJpASuXByN/s5rbhN6p9i+wV8PPSUTy3PMsv28yqZFQh
KzGHk1OeSHa0iOFzeu9Eb2Q8XHeSpawAQPsJJeTgqfNBdClmUagGM8/9QrA7llvPQ/sq2mIbhvmu
iGuvpt3JNJM713BvNAm+XDe/tFageCGh4Ezl4j9f4az2IJuaNxCWm25t8WngkWflFGrRLgTYzHc4
620drrFULa8YmYg91d0xbTQ73UY/0CgIseI+4a89Bj2NgWx6Uid+Yod3NukwuQLF1YL6PPip2NrY
wVKmAtkpPCvRKwcCZ36h0CAiTlvjtOT6zi2Qyx/dTqPJPAD/fXDF1hV7EexSsNDFKAPukjXyuaXX
ILGhxDqxdSDxnY8GVUIGuoFcut/FR4JGVA1gADN+R4gNtnFIhyMLTtA8+vsvDeAu6Bj+ABPmkH4g
j8Mymi4YzKDHd0ldKYj41MVJKFCvN/LeiYNvbSLqlSb+UmjCdAw4CjC6gKr9/F6jVZZKq859VlLo
FGeeYyPZBfLHxMDH9RUuJEhggkBrFTy+wEHPx1yDglWmk2M2ruU/IA6yB6fdpsa7UNTV0QFJ/nVr
S18R7wkAW2AKJdw/XYqzo9OkAXjeBZ4USH1e/khYWxA6MZMtcct9px9bYfptE+xCtCGvm17Y0wvL
s9Bo5FC76abHjA4euyD26wywpTTcUWeN73QpCsMULq9J7RLuOstxjWHE2ItCfKhHesPQi8XNfxcZ
4YYW1TZRzFNFtMvd59GObsfO3mtzrTq6uFjHQnhCsRKHdhYtslGWVpRhsaPxFRAybWivqJ81uszX
N3UhEmI0BL0GsABStJ9nK21cNI1xJpHmkuamctstQrVvl+SHkdUHQ/XHNFgT21iApE1SULhQ0cvC
42n+ZmGF44D2FzYTeeTge+E3JNxX6QFvz8w9RONGOZ+5cZeJnRW/QSzKg3Iudx6av2bRRV6NBwVI
VHB7MyibXt61DRV9ZAz4HTGqC8me0VeHn9wqQCv+VqRr4hyLX/Q/a3w2QtD2QynRaMdOQ5igNj+j
1rDpe+YVayFvKSCgmIH9RcVt4pC8XFaQWkPXNCMe/WbtA12BZkvznJHiNqLJcy+qp+setHhYEHws
jIJhjg6Nlkt72uxNibdi7hMxAMZXQJZjlzSmx4oTiHDA5BvI5yD7JF2Q3MnX68YX8llUqv6zbV3a
hoA3MSs0zYFbDIEVj+9ItIZbnU7A7L0A2CQwg6h9gM10Xr+A1FcRuQGoJFPD3bpAAXBzQBYoj9dX
snQ/A+01YfkwyjphVi6XwhsMu7MazVxdiXwvw4h5I1Phk3JDsWl5n+6jJj/Fjg3jANHogcVeFA5I
DEP+Bnr1+tjmalhJ5v9cVPPVAzf6R9wFc35zwIAakDTEDT5uhUp+mxKvg5J1yX9iLvOWmdMsOwIw
+yak7RW82rOm8sGtfpDqsXLtQ8JrL0DvNLblbeDa+8gyAKlf6/Atbx2nDvg7UKFi85mVVjdxOAh4
QdZCTD6+aZL3OPAAJQFX8VvMiiOT70RTz7K7V0uluziuvMpcm/ZYchS4B1iy8RxBcjsLpfggRCZo
y/mSYlBHMtIfAEYGMl1XK6n6siW8e9w/44p/Us2zOxj1uzJtpidszKyDS6KDbtOtnTr76y65FLHQ
qUXnnaMSjLH1S4/sTWrEGFSFsg+wKIU+yOSnxEgxW6MqWIwgE3gazwFwJ30oU2YDxrjqGMPReRkE
1jaCzs+Om1WNRMJo31p3cD6ThpCDipziTjua3Ll2RW5ZVoBUj4hwLaJNoXju9GIqvwDIiknQeYEW
Is0W5ZNUha68Vt4F+c/G+G3VWwe0yda+zPbp2jlb2upzi7PcZoiKSotJNDPOvpSmn1qoCw8PHV1r
9C/dDed2Zo+8QAVmrhvYMax0Z5RAnYneN3p9hNQ2lFKilfCxlF2cm5t5UEcj2csOG5nW72MFFoDi
pZPPprHJg9zLxe66vxI+hfsPHw5NA/T5J+aqeWYxxip2Moo7FiUQgDNV1ffVXpfa1VscGfumqq2S
bkOAqncD1Ko/mUVlPRpcDPSmdlSLXmVB+p2dUAh7NCiUhDs2DsOTNeSm49OR0vQR0afcF13GnIMM
kv5bQjBf4PMhpNtoDBEGQzdMbnUp6m5jYWi0Aj9/m0fbnhvVTWrmxlZObkszKwDFT2OSn6I29cHS
XTJsTCUMuWmjOHN83QfuPTfKGLBB4haPNGTma2mR9J2bCnRcBnFHZPnaDE2fSRJgFDGv42OjOoq8
dRDgaMMUHX6D29y3TkC5l5pG+I1Ustig6lm90JJ2xWZoym7bxLX5FbMLOOvMlDYmg1QY2TseldZN
2EE22KuLrk59pTse7bUCMAAgxolVgqRsmssyD6K0QOxZp401eqLoge+I+6xEaALT/U2XRALchWHs
/syhyOEPjSN+J2FBjooKuUeVYNiIFMNYNwDVg+upBlmfV+bYZC/U8RBvoNjX+MAPQnmwMZn6VRZD
c7JHkWtwWcZBA1LZBnQaUGbhv5UI6m9E1oPrJ6GufjSaZC85lKMCj5eDu6ldQ/xOObb32cmd8B4y
Gmbsh0OaYziCjXcM5MbbtkogpEBw7WedcPdtFlg95tzro6qb+GbsuuyIQpd1NGuUwcu+6KRnZRHk
bisNDzMqwChvOB/QHc947m4to5XhBgSOGejo2uBkWoVRHYaMOOEmsUzjpBr4rjfkVv5uVQNAMAHw
gsyvhrEsNx1k1/Knoo+jW7saKPPLYiwxvtOX5SRTlmu+7ZMo3MVRp+8NPpIXVvVyBAgaouyeRXOL
PBa8zYpt05EmPBl1Re/6ztJbiiT4O4beyz0INgBQLeAZauWJsRjep0kP9NkQUel84riqaniPgqJx
DIq1wNpH5cnqviTyniZeFh9o/rsaNwO9s93VAfiFgIBXDWo8GPuceNxncTVva1HqBJkBJoXvMCd2
z8OfCdQ/wPmyt2Bu6NoduuC3pZKeToGCZ/lKUFoIgWDNApYfiDKwec/7CJlhjiqymxwgDeJZ/p7f
NR3DqTTB/7AmxbcQ3ZEKo5+JfyEVn4e/tNBMDQ7ygjzRYGRAyToAu0SC0UZhpajEOhVNbjFdEBcr
cX7JMKaeMMWIATb+gaSDGCnXpDZQ22oA+L0vlI1+6mEIXgMqV7xpaT9RVQE7oQX9DkT5y6SkGDrE
6xKo6UAz1NFKlt8Qs29SDzy3IFFC+Go2Y0iSzBsbu1ujt1nIvNDJdAGEQW0H7Owz6zUdtBw7WGdQ
gtZmg4ssOKZyTQNzIR0AVSCm9BmeBAAzzM2gFOkWUYF0gNTbih8gRYEb+9VZeyoupfeASiBfxU6i
AjD3zsHuC1qEEvN+2Kv3En1aFOMGjBP5NTDpEEi1Q/yKKE4GILk7FtjegEvua9A2bemlYZjcZSFx
biPdisP/kHYey3EjTbu+IkTAmy0a7ehJiaSkDUIiR/De4+rPA53/G3WDiEZIs9CKEcquQpmszNf4
nu5vXTf3rv2gE7aSGrcULSo9cp2o7uiLxjpy4XLZ+msUnaWiFLMFzF+eoL/gf88XhdUGqSY2WFrn
OtUCf7T9ON3G4zdfSW3J/waJRo6dRJVWlv3SajgNO/tMUZUmchkSttG6bZ58VoZhH69ZAk6/fZbT
oK+i6gCvJijNPBmtY6UaWpHkuKVO7Sn+feQ1KyoKayGm5Xj6nshKNrZHiCSJ+MKu/yjXwZ+/WaYe
NU0h9EunCvR5jLIQjTau8JIyxfwprYTvnhvvcBdYyd2njPLDbJ2EmRUEmiAu9dokDPbpeXyfQU/w
g9vQsmNrq7Svib6/nHMunHwMiyHBatXR+50tgaSgephoFYL3g+9kWX0fjsa27tUruXYdIxlWbpPF
cAhdTOTWqbs2CxeOeqE3Evm7S7VVGuOtVuhQIdD1UvzbfM0uaeGsVelB/xttti6gYPRCOBCtFO7H
rrJl+b2Kbmtt59OhSdcOo6VPB1EDCiE7GKWn2QpRIyQ4/W6yddH/UY2tZez77mccfrY61yma915d
a7EvTSZiEACcLJBwlKjOl6Sq9NTNvagAbQc3MnNze4zV3m6icDP4xrBp9ObH5dWycGBQHSCHhRw/
5UOzz5f4fWZlk05DlgEV6/V7z9P2MtmxfTnO0shIDxXe7eggf5AYMofBCNhrYGurbTteIzBqQ6Hx
S5LDNd7ncih6aZy+iELMMbWKi7rBGAOgMsovmSgCR3sewPXl7mFYq9cuLRAdEtn/hZrDavUgIo+S
QKlD45LLu04vHHnUNwa7Lza/J5VTr8mvLKWufLDfIWdLJGhSlGx6QhpY7BX5s0XeJvbJVhWiB1Co
djZRbOl2TVYX4j62rE3nyisYo4VkYIJNoatvkXTQUjpfprQq2zIcmeEYu9QA+WpLKG9rQTyaQKYv
r5u1UNOBcHIRxEIrK8KkDVT0xcEsNEcgca37CNreypWzdLQAyYdsgRMbX3S2E5R+sEpzAH4atunW
xafAkYXsk9B329BItmYsbPs+W7mClq6505iz48zwQt1vQ2LGONunpUKF8NPl+Vva3waaAyp1SNAV
883ggutTqwHcYq65KC7GaNoDuDNXBHQX5+53lPk+SKGitWMHLnlsLIoVwksQWXcTfFcwMD7y1H3r
rZmhLW29k4HNa/xZnUv6GAG41v1XPX4w3Z9yfwyq7Rg/+Mknvf3n8jwursOTEc5u8bAOZDGYwvnu
rdkjWLYdy5dVsf7F9XASRTlf7YFGN1GZ5rE06Fx0IQX1yFdWdu/S+Xg6c9OPONlSGX0fqbMIAuPa
lvuD1LyX6qMWvOna9i8mbdKuAyxncu7PhtOETW1IGZPW0hQIxdpRggO+SZb7cjnO4vI7iTMbUVhZ
Dc1oRqRMy62J3sxc3HRSuIti66vmqld5FP3NaXEScnZaGGmnheNIyKSmMOo6vv9UDehn0kLU3vx2
rcm9uPygKkO1A6hBV+v8mw1eZcayMR1OnmDH7V0OEq0NHrVorWWwuDiAQkyUPsTL5ttqdNtBFhMC
VfGrltwK8Q6+8ia1tgX1pL/4aiehZlsqpSRn9AqhBuFGjGRbTpptHF951Eai6EZb6ysv7q2TcLPF
qASKL1rlNIVisYt899rr1vzEP3pSoDRBweHf2ZstxCSwkkBtptkbvqX604CluN/b5nBVI+8/7qDr
IW4Y54c6PGANt9GD58560uuHAcm2Svh8eX4XU4XTXzNbo+BFEYlX+TU4YzXlNd082wAx2laenevX
FimYLO6K6tpPt6taGL86PvNnDxAQfAPRw4C/OMtTBB2TKLMa0D4w5a8RMuZy0d0JDbmJFO0HK7PH
tHT68ltqxZCv3TXXwuX4FGXQ/SBPAdh+vmNaeqJdIMD0aCT9qCgtDmaxnTbPot7aaqKgNwntN3G/
q3r5RRVXToel/h8YWSj+9PEn0brZ6DOlaUGRMvq2e+1S3XHl0hnMSQq9eHEt+UiZd5v3EUuj33pa
9IXq7dbV65syWbUmWTo6Tn/KbJsBqMVkpmYiUguSu78VrX94mYmFd1hZbtOY5l/8NNBsxmszESc6
FqmaQfobvSgm5gG5XWWf9bbBy3FfUH0JaRv4az2kpWrLZHYyEVRhZ6BUef6xgRVEbWEx3Z6S2UoO
ZORdER8TaRtiBBGF9/5wl/wFBvMs5nQpnVyjo8rOagpiFhTyi60cDErs6GHSARwJ+q9QKrqnyzO8
dM2djnJKiU4i+mOQJ61ERIQrQ+E6yhFkyGy/3yjibRivVaqn0+Hj5/zfnEKWOI/mSsUQyjmf00iz
qyCrDjmQdsP65/KYlu6b32P6iGUYS8DL05iGvtlkbkE2gkFe8CmxGOa41tRcPBKxYYPIRgHLtOYA
m1iW9KzBDmmj+RjwjBtRfNTU2M6Nz6b+A8xunA12oH7J3PsmXdkfy/vw39BztE3VC1pkDoSui37X
ybukaZwEg7DgLyQVJlOpX1gmTp8P3Q2j7CFMyURKshff3ZXDRvZuZbGzJeUqDh1j3Iyr9siLm/8k
5mw3GOMYp1JGTJ3SQWTsYpH6MLX+cCdo1zrypO5WF5xA+n55+SyRIs7GOtsTQWsKTSwRN03aTWkd
y/pO0zncsXu8AdEpCrVDVc/Pdo1su/raHln8pgDKwTRNpk/K7IaV6ASCPAQfH2flc9OFj0HXbTr/
JRbWtKUWd+NJpOmXnOz9um9j1K2JlLmxk/u+o0ATzoV0e3k+lwZE/ZjVowA/RcX2PEwmtT3AHbiK
sQD9wQhDiH0e52iqqt8iqVl5/i5GA7mJFwT/1HkbzizKRBJEqEKCDNHfVUCI+ptEKB7Rh9xcHtjS
/MEd/DfUbH0quRwj9EMoX4CSHCk1zWfo3k6ua/vLkX4VWOcH52mo2RwaWuq3bUKoLL2u5G+y9aDn
d01x4+dvEX6q4zdRepHcg9y+ZtETMlTWmqHr0pl68gN+eZWdrBWasHpFS5nUJ3tPkivRvJksJk35
IQnWuk9LV9JpqFme0xauWlkg5DfVaPyM/JcoDexMb51cYOGASG3VeGV6Fz8khUrgkWC/PqivC6Eu
RFXr8iFT7Qi6+LnJfado/4LJAdL2d5hZ1qSYPj00lTBkkdd1pu5GQgS9dgDbt2IItjCH8KrRQtQB
QsOLnM0hFq3/97kMq6u2sataTicmOGF4xkNIVc3Ryh4qW1uVK/nEwosIMTdogiYdWoqK01SfrhM0
8v0k8bONlgXCk9IkxiZB+Wnlg03LfbYdaBrSiZ188RCVmm2HsVDcLFF4GCMfojeOGKAWgqLQN5MK
R4whkFSu8K3lpXGhzE/lHttKbE9n4yqylophMcHeYBUoUKDjpkUsF2+6RkOVQDvgC7ENZNWONOGo
oDtoGN5Wq4N9PYZ26XVUrjrH1bvtqBufxUyyTTOmkhqhwRQ5eWptIjlyLh8aCyehhmEah+AkKEPF
5PxTDD0WVH0OqDGtKvw8yUZCOw7fk/rxcpyltaZBfeUfXJcPNoVGmwpUsejH9/Vew3XS9Y8eCESE
c9T6YLCP/1u42ambSeUoGuMUznvOLN+WrLuwvffd57Rr7VV5/6VnANLWwAKxuwU7PifYJnkR9JWo
Q2PunBifOau2w0hyKhmor11pxzG7zdZomUtfbpLvBtTBkfShi+jJjdb7cQfZoXRqJd6k8T/p8LkT
13hyC4f6L5nw/8WZHUgI/tJdkNhGmnloEQDSbU1QbWncxPkq+nF6qc23LCfrZKKhyLwA5qvR68tS
DYhlSA+9+iD0SLG1NgJ5Td0iLb+DcJ/lO2SXULTdm2ul1sXPaIBam4iuUxtzmoqTcynRjVBPhv7X
Iq3Ft6j4Zmg7uUXeEusodA2afdyv7IulI+M05Gyh+rXbp5XOV9SrcjOO1qdEEVZO28UPeDKq2Tno
68rQaS0hhMK/KTTEGlEjbcvgVovi13ZVe3KpAMIW/3cWf4kEnsyirMdVbtbMolF076V/b+BWEvve
PTWwq1xpPgmeubMoVNbql+qvYE5n0WeXmpVZ9ZBbjNavjlGxLcIeJOOT0Ly73ovp32T5J8nclsrn
XF3JKZdeBGeRZxslEGQ5HUwi41XhCCUaPrV/o+nhfalnz1Ue74buCeLbXvBaJwo/DcqL1K6p561O
/qwWEin6kHU5kx8V77H7CKLRqa1NEt63vywZ0pG32Gu15vW7eBahYYzFCcB4aX7VDoMn9qlKVF9y
0vqTUT243S5MVxby0h2CwO3/osxVQCdwYyZoRNFU7vSG23U3SgdZ+yZXdtl9vnyDLGQPFAVE6MFQ
MjHAme2awBhSSP8cRZYJ8Sba6/nLYAmfSjG1oV/h4SHbseavdEhWgs6f6iqMo//PdG8zJ2ufNfc6
5EHpa9RLbwwvsPV05fqfDtTZgTvB8aA1IPlBJjjbLSjMWR4APHIk6TFHZEouj0O71oJfWB1nQWYb
Q0v0xK0Vgoz9Q80rPbaQaCAH01Yu/bXBzNZ+IJgSiIIpjvnDLztq4a5t/rkJEwBGAH7TG/UXm/L8
jkgLHDRxs2ARxhs1fqEfZ47bQUNoNF/7OIvzBnGJ651iygdBC0sGVZ2JhMrd+7H9p+g+Gd4nrf7z
VwAD+h1luqFOjusxoqMUC0QRDAqlsV2YW93dFs1XTylo4a8suKU7FjFnCVq/zh0hzvcVnW6vkqdw
RnJfej86pcCn+kXXHo3xIHXbrkGGYGVdLFyAFGgNA3I8eBoqJucjBHRsqvGUDMZajY0rajbGNgPs
bN4UarAyvqUdbHAKArAlJQNKeB4L/9ZMds0Jd4oBcRYdLenZz76YfW9r9duobEtO4MsH1dIqYXkg
W0XCBHxndlANhR57YUdEDcCiULsbQUWjYXQdGYrSfwo1f9/Tc4i0IppCCd0m6qODIL8q0PLHzFzr
YyyPiieUhUc9PcFZKlZ5spv3npZthrqM31PY4j/MXBK+gNTOP1WG7OKznMXeNSD8+CYeR+NGH2SM
GiTJ8o9RY2SZbfY40CNSnkgNJtB+0TqikrQr+dvCnQS8QZasCepLu2k2+7nW9xX0CDDNtGMprurV
g5a1dgw1TMl8BN++Xv4ES2t58t6CCUvOr1qzs9TTm7zNK+L5dWFHGaovX3vScV18MIO/oKyAmII/
gscNqqPz5oagllmjTGMbi1J67WV/2MpGflsiWOsATrvDUCE4MPgVTMfSM9pAN2NS5uCp+GG/+rEC
PTQEWayVuvtipuLwBJRD+jQGvSxtlDauv3a6Eh1kNdF+FlpjfYe92m6rtlFCu6fnc1TTSvvCjvcG
W68T88kMIy3aC5nadY5etL6/LVs9etV8Afl6XakcdHSkn96oUO+QJE9ae9gs3Ez4v1Avph9JTWLu
Z9Z6Pnb1A1bSqMXeZV52E6cKYBjjzw861EYAX9L3QyNoDnqHtGiiMx3l1MLtGI6HKH+i9m1FP5Ru
ZdkvHHOcppzfxiRYIX+gGaapn6nBxIcrbAit+YA7W3VV9hRR+32S+Ue+x+WFv5TZEhJKHHR7eOxz
QJEplGVe4OUI6fSnGO05aW2pCew42bR9tIusr1n24ikvYboiKrDE0T4NPMcY9XkTibVCYBVtyQJI
fSU4ofWgud/luLWLDsLNlVXskYsNLGyMH0rjS+B9HbO7ao1bsNTdPfsps9ulrzHGaXR+iiCUGw2Z
rU6iv504mvg9NKqNUh7k5MYbHYjiHoIlYGPTv9CbRC4bM00g/6C65pRqQ3FhXykApF2EMkLt3vd1
W8xWTrmlLIFblC0DjXWS2pwdq7JRy4mrT0hvimTdLpa/u8nenBZyuQuHqxL/Id1YlZWeOouzbHiS
gMSLEhoZuNRpG5+kQm7OT+miCTGdfZXVW9mKHU1/zOVHWe4dv7+q1C3AgcvreuECOYs5XYQnMVUD
uXPVBLcpwLkZYxj/w/epU6DFMRQyIPyAbi5HXFxFp8Oc3a390Hm9oU4hy62Y7TJ1n4z7CSkhGYdc
qu0gP1reLdXgusBH5DG3Xi7/gOUhTyILrCCezLOPywMjj9sYKqQo3uaZU9VPZk33fNyCGEk5si9H
W3qXM8P/hps/qqKgiHJX4quGor9R5ENm3Q3tsSk2QoIzMIQ+V3/JxQMN50R/70t1Lf7yqvodf7Zp
M3QXIK4zXG88YiukBq85HDtxMwTPvnLocWX2wpWYS/fN6ZBnWUIXcDfI0wzL8qPf/iOOd2rz8/K0
Lt0ApyFmSXXetvHYi8yqDzs/A0UlSjsNEISVHPDRKqcvu3IDLKQ+WBJDjoYEhJLjHCEmdJLVjQqg
+NG6grsotqZtlT8Cd2+sfrOlUNRWUSgCZKx8cCCzykR1B6/LN73wLUsdbQRLFW0V2HL9uAZ8W8h0
oa9PatbwdlDgmC0PtdZMtKZ7aBMJffn0hvf4Ngzf2uJw+YMtnakojVM/4WzjcTJPQqRW1F1kC7jH
Gg0D5NRQoYqpsYpafVVjgTZUIjdKb4npjS6YcHaTsOlip/D6ZKVRsji9J79kOiBOzjz0dlWxVUSM
yv3+sRrfsuBLDTJgiOiNjmuX5uL8WiiIocOmImo/m19TU7wS2QaQQSMWK64hqA461F8yy/gixACG
Ls/yQjTSIpQ/oOQhCzSXthIDhGzMLCyQhExezbxuD3JglvCh8+ixdYfyeDncwkYHCW9AAeQw1T44
P/leG5iFBW9DDEfTbooINJckY9ZYq2vqk0sjo1mHx7yGDALWoecfLcB91cJYqNhISr73y3Sbtu2x
D4xD3VQrKddUcpjdw0AaIBvwascnb95OabqOpmNFKDOsD4nR731jTZpvaeKghND4ZONJH5RaXF8Q
C13BpzaseSZjbPKOtxVWKqPxz+UvtLTtUIzA95QDBerCPJUpKLrledkVYF9APovNNYCKrdW6x1w0
9mJd3kVygb9mvpNc830l9rS25xNpIDVL4o/JMXWX829G16YJfWMsNrI7bGt33GZ1jOBYu9OL8rbT
fe75yk4EhM4SbZ8OfrhSDVnY6NNHpHgFHBQVv9lNXzZpDbVeLDZ5p8ML6QekA7r2jjaPv1VDIbFF
o5G2lwe99GVPYs6ve2QyWJStVHAxYa9kfBN5DKUxQtGXwyxth0nlVp7UOmAXzc6wBAqfYLjyxJiy
9mLXvxWSdtDG8qAr0u5yqKWnD041XEYm5xeZzHzrlVasjhrluKyTNylwSrVVHQ90J9R+JxKBtjaF
k7QvEVlF23r7/xh+NlSzBy3mFYSvmt7YokgNoSPodl2ugi0JhGHDYX7fe8JgF6H3w9DCG9csf6z8
iIUsCl6hgq0k6Agq87NjHDLjCExBKzZwPh50HKiprfQ7yy2+S4N8FbrKvgG83fiWZ3N8rCTpSx8b
IsEkgAKGD3bt+T5KzXIwS8soNryLbruqf0Iv9UnwxC/FaH29PNCl5XsS6tdxcnI3DkNugmUxCVXn
cKqHNLkPW93f6KW6VotdOmZN2pwAAJhXtM/ORyUPtamA7+fyoCDKk+5rp2pvl0fzqxAwP4Es8BAG
kNXJ1nf22RKUDcchkvPJU61QHbG4Hof3JjrEsWKn1Re/1q9173nIj27/qZDeQyvfFPGtkO+S8WCk
e3UAjLnNvT3+Wp2ycnl+/KoYe/Oko2Rioj4+l4Gses1TsxbGtwR7Dn+uJvE2g/wWWk+XJ2ExDp6U
uMBPopNz25XeapWWniCaPniyazQlwo7mFWp6qzYDi5EYElyyXw7As/PeF/LS7QKc/uCtY2P4hErP
4N73yffLA/q4cKAK/apwT8ADBIDOF47V46JputSZ6i7WMYXGQMx13TUq+9Jg2AkU03+J2s7z1aoR
tKr0eWG0eR9fk5YKt1kpw/EF5+gNXbXSB/m48aYqLi02SKJTdXW2UiUX/ZLRpeRQGi75U7PXGmOj
Z2tKUktzh4r2pPupwEud05bRTVGiOOXx3RuHxH2X4y+Xv810GJ9vOIYBsZyxwNYhuz3/NliftoOe
QFRONCQabTdBCMK/RtbMDtWj2vxzOdryaH5Hm/5+clpJkhsocUS0oNO2o4h4a2w4l0NMZ+uHASFv
YUmqRl9lvksLSxm8MeN9JDbKnRCbWyn7avVPhvwijw3yJQ1PwGJNR+1y0A8YdCU2C12reQB2wqFq
dr62H5AZ6pN9oANGoeyYr7GEFpbfZJHL3YZiNPX26RedzKTZ+6HV9gq1p6rAbmEnjKITrbpOLUQB
7AU9RFcn1oI1W+Ru32WD15D2xlri6FkPmVegLhFu5CF8HUL9c5u9aELsRO4jDJc3PO6vIYuUluIU
6HBd/rCS/PHLnv2Y6e8nQ646quLulINb1qOAV1xeo3kcOBFXoF2br2mTXbdAOKxR2Mbdbd8PK8fY
wmTwIKSezOUHU3DO1JF7pJfDrC+QDTQ/827zENZvq01UxWsZ3Mc8WFbpddLGRTgbee7ZtGe5FAS0
5cpNNmCO1+Kaauej+FAY3pumN/dRERkrSIKFjQnEEuUAIM70b+atAK3GVFMu65IFPN6AXLuu02J7
+fstTB/6BIC14VmxL+cPmy7QAjOUZVQOs8/58BSn++HPcSWT3CK7AskilFnne3/UzKhwI63cIEbg
9AiYILCLNLL35/6yxKELPmHc0Jycz1bQxK3XxcQpUBNHzdxVDkVwNIXd5RlbuNGmZ6DO9TJJCc67
JmXKgxSaY7nxhBs9fZKLw4hV4hrfY+m7sLPxRRRJulDMPd9WFgp6fWGoJXu7geBnHpra2gWd+seV
DuaMpTyB5aCHGrOLJvLUhI4gc5aM2Gs8Gm5hw+M1qZH9xaSdxJldMUOCLnfmE8dNlJ0/uRAY+jMS
YamdDSt1h4VT/2xI08yeHEhBpCmh2RBqQFZAx6q20ywnK1DMltqXUn+LS0yu1wSOFurT5xM5rZqT
qEKdKmNbEnUE9YPaniX/M0gIlnEQZbahHlHM45Fc1zJI+iNCZZend+GgADiACRwgz6m9NjuaSqsq
0zB1S/op4QacDgjpP/+AEDEN+pHcOdIHw+OEuobeTw2rFGOUAVic8TWMPwXjSp6wNBBSHvgwislj
ea4N0cpRk2dpUG2CooYItOlI4y5P1cLGInH7HWH2DsYfYkQMkAi5ddSq2BYqwG5/MwqOVI6iyeFU
nC2GQsmVDqXUahO3mA3T5pLWbDUX7iLO698RZseD0DdiX+RE6KyHIN4KKap4oJVdO1VWGk1LkWC+
UKBE/h0E3fTFTha20vcsa0Q2N0NyXdbUn0gi3rPAqd3D5Q+zFmj2Yeom8YMyI5DFCusk7DR5ztJX
AqWw1v5cINnAspYNShDqdPdps1g08BEl7ooKv70OI7cvRXanC6gVvmmDg8Zz3b2p6ttY3fFaV7TS
BgLemCvrcGmln/wEfSqVnMxrkZSNOAz8hBGceas/qtlKfX7hnkIzgd6+TuowoaHPAwhilkaYRVeb
WpLtjrSldG1ZKm3Y+Jc/3MKBexpo3lo3haFqIpORiAOQb9Tsr9Xganod8zLW1J3ir5Qj1uLJ5wPL
MkFqPZ14TXhIc6dUScF2ibaRBDtPfhpri2XpwDiZx/kVaWrgpbSaeRyxeBAhnf/w6ofLM7gWYvr7
yVqoaqVSsV3nU6HG3b8k0l28hrxYXg0ToJvqlsQb7DxEV4RRkAaMYsIaFDeNt/WVfb9mRrS4qFX6
YBB1gFLNzRToQBnC2DCQPhRBTie2tdaIXYiAVhgaFmTFIFfm6LUoKt24kIdio5OA24B0HKTEq5Ws
aNr+s9cqrTXItuj5cOnN3xSqEY11aKkFNnalI+j7MvpCW2HEFTFv7v01hOjSkKgq8agw6S58wBUV
saqPpU8FT4/F8ZNeF8+Db5V/XhihDPM7yOzEg3qRYklF8bMLShv3hKtaV7kw9MPllbwwcxPkQpo6
MlOrZHboFKErhSk20xuIbv6uaA3ANjgS2mma3RelZT65alF8DuJCWwm8cChQlMP/hscZLzRttoXq
1ncbE8jFJhCPnrltrIdS30vhbRF9q2oUQR4vj3PhsjoLN7vhVY/hG+pEsxv0bSNuIyHfhkVJtufg
G7KyHBcWCK4dkNF04K8UFmZj81QrbxKrJbcsjm0SbWJQJZeHs3A6nEWYDceIYw2Xsp7h5ABI0mhT
hU9qcptVvXM50NK8nQ5l+vvJSed3CKBif06iKj5WXWanHgbzxbWUocgMm+9ysLVRzdZ8rmPUm4ld
uWlGobhP/KjfNkLhPeaj9SimtbwytoVTnA02dZEwPJtOwPOxDZjN5YNGuNZ6TJNjGbxb7cpKWJq+
SXBPpV2MCMEczNkWUZ8M8lhuKvxtNbtrDl0E1uhT++csDRgaJ4FmY3FlF1BnRCAzPGAPE4oPRuuo
jTP4T367kqgsLe/fsciYz+fNbNoQICKx6v5T0F2Zf1HioOGEjBS33sTum+ULg+f3vd4oHA1eSa/y
NYQDLworpZqF9h4cExx22KLUaj5IpXW1X4yk7Gwhz3F7J64Sx9PtSnyR6y91vDX7G1BYo/Xz8hJf
WnMnUee5V4KGmVxNYzOz9zzWXuVS3ppV+uW/RZk9L7sstvKkY2ykkfsIikQSZ1eKuaaHuHR5QCee
Gk20mei2ny8E10oRF1IZjCH+zOJDlzyNWWS3pT12TOSPy2P6lYvMLnlgr7+jzc482VfxKguIRntY
/2aGfXTUrVGVqLm7Izh8RUGEfCwfasnTNlpaZTcG0M0jAIBqKwpxsMGuvDr6YaI7XVmb2zrK3y//
xMWPC2zyVzl5cqI5nw8liNW6s3R+YfLQRXcxdGLx6S9CIG+Ev4dGkWkeojVjz4wSJkEbMSZuI/j3
VW4nrruSfvzKy+azPcm4Yf5JfkB17nwsQaakQ6IP3GGRvG3r14b3QePLThhau654kw3LLtpm0+dA
U8T2tlYG1e6KcVc1X0fzIfbLoyCpVxQf7jXRdXJrzQV26RA6/X3K+e/rfEMu3BDebRa91uptsgbc
Wlrbp///FP/k4svUUI1UlUNO5hBSkuNYt47hX4Xhg9sCt1upgS2tnNNos52EIYMQyuAYoGh9G8qp
OPCirQFAl27X0xiz/aM35tgVOTOGylsYfVZ46UWOPKws0AXkjUwjFHj6JD9JA3r2YTyU9vskZiij
/NJ5BrzMYwm8NTOOaG/o1ZVKTbRYe5Atje006OxrVZZSmK7Gau3a5zj6rMW8lm7/grfH0EhZJx1p
0v45qC0wmjZBtJ8oebQNigSeW/sypn9uhHkeZnb/mYnpilHBh8JKaswca8AEZhzR2RpsHCltVVm5
z5c/2cm4Zp8M1mzVib9WxlDjDgnSBTQJr4KbRAmdbrIeiZH9zoBKW8WaXsTSyj+d09mXk32Q7YrI
nLriY9B8jZp92V9dPjOXkrDTELPNJchGNoqRRD7Rx0+tKdsD7vWVUX4u4UvQGVgpwC2dTECfp24f
Ah8fcHTFKGhB5RJOj4V/hrD7kWJRcnlEi5Om8F5DYAP27xzb0Hlui8sK93tQmK8BanpSpt+avrYS
ZqlIDnXvd5zZSpQg8RVlTBw/CZ6r4jlorKM+xEgsDBtleO1HYS+3zacq6LZeNxkEBhtziJ8vD3bp
pXj6I2arUzUSKejE6coblPvG9XG2qrZhrN4IundFk2Sr4WeREf5y2LU5ni3MNpI1FL8JG5WKTcXH
ziVgWPrxcpS1wc3WphJkNQhPopTxxmQY/bOCT7sCgOR7HF27tIEvx1s8KE++6OwSEDM9Knxjiqdu
fdcB4pRar1C9/iIKlCuW5iQ1M7dgTmNfxDOdV2Oq3Ij9XvOcrrlVpJUsdzGFh18KzpK2HlXTWb4V
eAacxGkwQfZSqrIdXJU/Dd0x5HuEDozY6dvvw5qL7OJhchJzyhtO8gKvrhRjyImJT1MU/uy1xu6G
Vyu8q1d1DpdSENyeQRnDOQSLMRse0t4G5WB2n2belult49+W6n2dvyjjI0jEP/9ip7Fmw2pkYRya
jFhq7Nu+vs1dR8WRS+hW1vvamKb9cDJ9iCwFmY4p1cZv4m3Wm5gsvQe6jGxBDc9e2ZClbP/TyObI
VMxSmqL0plnM7zPvH6N9DtD9scSVCVxaF1PfHxwYsvpcpucDw25X7ASDfqJmoPMZ3+nd1YgCq1tf
y/n+8oiWTqbTULNv1atxnzU6oXCIcrPvonHUvH/+W4jZZ0ozUKa8nsl0JNRgggchfyv6PwfzTqCM
f6ds/ha2KjVKXGlac0GjbkMRhVipwh8goHV5L1muuLk8qMW1B9CAyhlkXioY559Ir3MTJNv0POvl
lxGu62bUe6fshmsxTiFiKK9wPFdiLp23qHOQLtKKmyrs5zEt1Ze8sqPRm2To0E0neo23gxOrny6P
bTkO8H2F3h9YtNnYPLSXVAgS5cZKuyNm7SE+npbgbfJhZfFN/9H8XQh4kwwYos6EDjsfEIiGsKpG
JrFov1c5AEEFyvW+j7YIIinpVloz613cVyfxZhdWkqdeJ/fEk8dD1tmK7Hj1V0O6TfM/RhvTnZAQ
fJisaw38Zs4HJieCFNdBWG0yieRw29W3LqZg8vFPvxNR0A2QSQ2pDs8xSYkaafIwxvieh5DQbkDh
lr0jrD31Pk4auCdK+pO5PWX9uc2HrFoh/HuVfnbpYGeM8VeSo4r5kK/xKD8eReeBZl+nMz0fRIxC
/0h5Q6o84Y1c/bg8Y0shgEmrVGipb37gLUomUHuhNSuW9E0l/dTbt2xNv2clxJxd21tNVMsjIeTh
GGpHRdzjtHt5FFO2eL5tpg8xoegppoDInr7Yyb2XC8Ug1pJJqSzApqOmNe9lKyWbpVGchphdC54S
iv0IYh7wGeJZuXdAmmVbNOkfv6YYiSKKFIYQwJA+QF2VuK6zmhMt67TvkZ+QHEMWugUs9NR1tblL
NXllBXw8coioKoCeaSSqUOnO504d0BRHeZKcAaBB7N2Nlr5vW9hdR99X7Lq0k7Vu0cfT9CyiMqtw
uwVy4k073bCw27Ni2xfBNxwYb0a9XSN4fbyUCIUKIHIbFA4p0p8PTm7MKHCnSwnxluvIq5/0hKKe
UOif+859asTWyfTh+fJiXCDXnwedLZVKLNBiFbktDG98aHPkGRLzzQzHjWV8GwwD28pgN5RmDNhL
eNSz6g4Dlb1oPIux61hqe5Vqxi6PvJVXw+ICPpmK2XcugBG5bsKvkupx5zblXQ8UOPOLldEvzjhn
I6VkhVt5TqlTzaBpzJ59kvTf9Fq1VYwc8N9EzGPsD5Uh2Jcne+ks5pEylcdhuH+QvK5FRBFDk1HF
yddaSXemVDwm48+0Va5hvq+kG4tjOwkmn6+mwtI9gyYu1ZQKE5s0OkTVUbQwTbmu6qNkrmmVLH6x
k3DKebjSKwOtLJnK0XXtrsU7RxM3fbDWq1kb1ewp3gi6KLQue6SvLVtQvvuBI4jfpfC1Na8N4f3y
91rc+ydjmsZ8clK3GNRbAdUheCOy3QeyU9TvXp8eY+p9/y3S7PKshLQMxCmV0tOfWUSrU7aj6nNq
/jkght3OyQI4FSYMrlznI4IcqRqhZJGyKapN7fau7mPbr6LD5eEsXnEnYWZfCWInWVXOxZDXkei4
WSAd0DxQtpejLK+F34OZfZ40UMXKbBiMXt1A3Nspxpe2O+b1Xhc2hfn1crDltYBgPaAhHJvFWfau
9elouQLrG33ljdD8P9K+a0luHNjyixhBb15ZLNddam8kvTCmZWgAgqADQH79Hmr3jqogbjFGdx7m
pRWVBJDITKQ5B9GN38VOE8Q5+++wwDgkYFeFc8Fljg0vD6nxleWkPnbPLoBK6z85zXugDIA8PRFm
bSy+ontLVgnvfUw2YuYGbXX6NjoTqno5ol3WejFp71pQddT8cRSf2zWIxqVNREe0gxE+jBX9weLO
3GEMS4aQt84wrCnazL637bLYM+49AESrf7l+ZktqOBckAWIF3H/0r19u5Nw241Z9NuOylNvKzu7G
TO2ui1jYPPQzYTFoIQbVln5WtZe14VSiJTUyHgvxqXSA4cETH9mLsFhR94Uc1zxjjkcDZkdQq9bf
W20NT1ZzHFReAn91+hZxIwH/YsyLcVcgixE4QCw25Ygc2PTEvLUGMTwesV9a5IrRS4xnYWoDSMJ6
0aOsw2r0CEHrpY1iv1eW+ZcgG8nW6qU5gXWOkBeWGnJrOll9NAqn+tbXob8RwIF+FjzMX9IeQUQ2
ogpLmNHvwrLw8PQJjZN0WnE39JbEiIFXQyO4Q5pvGOHvPhOqnI3XWfwzevrDfKMsbgD7plYfpmF4
T10TBnctjVIgUlb5Ae2F6kcx+JVzp1IXGMfBHKfRyfR/+qqvu8ShuX3kkzK2MpvocTLzoAJCJwHU
o0vy8uRx5KRi1K08M/ZEb4/JqEY/QNeBy2RM/Dqy98BFdzHZNVVuvi0tDmLXzgw6tNnKXG4peGa2
QZqKn2JQURfnQZkXm6gcImeTgiTlOFqOui0tozp1tJIvIZn4W2c0r5jffoAocVA1C9CobU6TiPsg
AjZkblcz15Tt7Aoh6dch6MPNZHH6NCDZfci6yMIYgw3cSKaQ/kdDQdHyresTKdD6a/p716PO1i/N
8mhRZm+phVetD8rJG1waAzgCbXc0WtHceEKExxFtGAJ5K5Vve2EM/TeSDlZ2AwQ/ij7NioegrveL
etu4beDcyFzZmEDAlse4CQC/G5iJgR7agqQElWD+7LZFieCVwFGDVP2t4i0wdYwo2imRokWgCfwh
Dt3O/KrGEohCA4g4/MSNMnQGWmVa7jADjsnNhovseZi6PnymVA3jRmC85p3JvjpwF/jZG3+qyA5o
TON3M8jQWNNi6H9bGUS8gnIoshOLpX69nxoXMu3Wy99Bm9iEN27WRC+IvKvDCBgFO42rJnU+TUAR
i2KgiWF4g1lDf1I2D9gNSjmuCzYf29yyxszruI5QaowdBo74uGZRgBHWgnNcRFmL3cCY+1ZUGUlB
qcXYjVGZ5oGnpD0ojKpvwnbiMO+Uu3g2ETtgMcnSF084ViKA6/JpcHq1Q2nbvuly1hxSo49OjqSF
DdkZAZmH2WeHnsryCXDM0xFd60h7T6qwtnUKRHNXTVnc8kgAicrzZJZwGogjqOTBDqAKZSXN5Fg/
nUIA+6YTBSIpYas09jOVnhzDoM9mUMsf0TQU2zGayOMo6/6AbmzrBzDbuIxVGU63hJVpUmWe89h0
lrEpKqBKxA7WvPMaQdBGamTtVwBYF3YcVDz7Ypcl8qG84KF8SBmrbtARaiBHavb00ZVd9NzbTfZQ
od/gixy7MdiZxIn2k7RTdpgCozvlFg3g670i21Y98R8FpyC+lqFBrVNvUv7kYZrj1jb88mftIU6M
5RQhley6ndyGGRui2CehkM+9ZHRTlk1/40/BmHhVVW4JJobGNZu94PFABgUEhhkwDaTJWsAlo6Dy
wq6CbcC9SIwJ0Naq2oxBlKChA9RB5avX/HDBWRrnsJ5DTG4+xqxOWP3JM9XHdV+1MO+HV/rZx2hh
WWeavMvI7H5pBgiDl4pVSRl8VcpJpiH7WTffmsw75Skizx4oVN3aA3fRg51/gBZqUJCzh0zNKS9Z
3pRsSIaGJayz0XLqgtLIOrhuv/VpnlQoCQCu531lA2aHrzswrB/ZihnDGIiKlwGBYTQlulXgwPz2
g+Ruknf5zmHd14G+1yBZiVtRb3u/zhLK8zjiaiUeWVQGJC0CRL94Auq5OLSegZArQIs1GoXvvXT4
wFW5EeyGoeqxstI5LfHHSs9EzZ9y9nSpDbAe9AN6xg3eJEW0NctmW2MgB5yxo3jzi73KbwZ7Jexf
CMgxOTs/pIHAA+YHbXuJSd0UKWFEkvCD3iTfQJh3mCYTOFEs2PCWPBlrI6RL8RfGWwCwglFuQOJp
IV6eGcZEB4gsumIjQcuc2TnA+Y4p3fRr7CoL4aQF7ihkIC08YBwdnV6wvHO5MyL+cr71mYyDtdmj
Jf04FzDv79mhwQzaTR1CwNA3BWYU3eqOyfQzBeU9Hoa0Sa4ryXzbdB1xMG8HAMlfWW7tuNDZAReO
5rENE8+tfMvL98xfyRAubtlvEfqkTD4aIzckRChHJb7qkq7d/68Wocf4LJ1c6duQMLQfoTgMwetf
1DnAKTGTdKAmgFKHjv7ioItjJMTCM6LI0egDSpG66WLDsj4zm59E3j9OOVimG7lWFVu6T86MPgYu
QUxw6QO+xKGY/zbtbiM6C0ACH2a1Rcxm5NO2oy/KXGmDXdI+zLtFoA0DQBk0/FL7QGk3dM7sqoj1
0tRbOn0Ywa1as0xLUkB6YwGdC/cV6YZLKUOOt6bp4LxKdt9h0DNVcePApf/37gYHbcO/5Wh3yeNR
LwtiYjXAgTbr4NBN9FQjcKTMXCkXLSk5mOJDRD/zTdKLicpoQQmb45jg/k80nE7AWzn8dy0HUiP8
xvxSx1v2ctdGYbpw3ajiGEOQYeSMBUmjinTDbBSP/kLUrOpIRQNtRzfiMmoJpUE0BwldXKgbxn6A
vOq6jMUdw8D6zMOHEXZv/vuZoRstOjRRaWA56oGYXpzaK31sS6bNPxOg7VeWZ4Xox7TbZKgkY6Yq
dhsZ0zWKggUgT1wWjIqizRj/Q/n6ch1+UTR5Tfx5nM1sDh0jSNp4/TgmRl4ax7yW/amcGiREueNV
1iYL3fJ5aszutZZgUkkrSx1qZ2KfeAvU/JXQc2mPz79NuwD9FLZAGITKtEygc1Uda0Purh/jQrfg
vH4wLc3gRajgax6kMcvCkSGAb8nk4oHoPFvNF2nnBwJKPs5Qeqp+cG4+Ci9fCWWXF/evYJ3iBO3Q
YVeM2Pi0tHYyyHfMWqMbm79d945na9OBvvupzi3ue5gdZOZbz+1Dlnb7Kcg3PHCzmDQZoJf9h467
X65v6pLqnsvVXgzUacGsZmJplfHQ0I/GuAn463URSzYYnaszOy1oW8HOdam2oFBQYZDi2DAEFeCR
6d37aBwxP1+XsnhGZ1I0BRwAuEHqEVJk8T3kx2Gt92Xx9+GVYXrn/spfj40zIzL5DJayxh0X9psh
T8Rc0e7Fg/CBCoqqOUab9Fx5ixaeQNkoBQ8tWO4MFY/No5jMlezrspQgAAgt3C5eH5dnIWUO+yCx
irF7quW2GR9asuLYF0UgXQjXgWAP2N2XIjIr7EUvYW2b8Vf4codmeUBgdX+jVWditPMOpwq/G2Al
TXn0XIJJhIPrv5nVSm17UXnPxGgbFlET2YwqQ+/MeKj4iQTHwQCdz+a68s4f+8ft/y3F1cq+MirY
RDNIsYPNVJ7M9itwlSLrGKqttQaQvLgitPXhPzDaoJXm8nwASekrpyv6TWmdigkDKyU5lu13zCWu
tCMvJgDAxPc/kvRVeUgUhTDaWNW4Gfgu9G89/m6N7zk7ElYjTDr25WMF5uZsrTy4uJ9nkufU8tll
FUg1ZD0jGOfM0S3wVPUnZ3hTw11VnlTz3xvw4JYAvzXDfqIBT7+5FAOePkPPJBpa71vQJZsPrYwN
cHGv+djFmzXHsTMeAdIJ89/PVoWgoqzKFCdXAKm8c61YRh8iP15XxUU7dyZkVp8zIcRv+yEqcWiG
l8aWekLO6LqA+f7ruj6Xm4AkY87NcNobmnBRAR8bZzPh7dyP+WbK6KdaRZuMd3sWtCtvwiV1Pxen
qULWO2i+4xA3lGlM3Ww3tL/wBtc6j9eWpR2OGbY9mC0hJwr/qfIbjGCNFEnZw1Duru/fkhacL0g7
oGiQnux7CPJQIQYSWp3vbbmGKL6Ae+EAVGgeBJ/zzn92OHfVAEzo2byybWaAXYXeZvS9dY/ANBzK
WzN/MtwYKG2FeyrtF8I2ab4SVC9t6PkXaAbeTDFpJXt8QV/d0/EZmc0YOXYkg+KoLP7CLaLOgIuF
kUzkXLQoKDBJNYUK9rcY723je1PtnLV0ztKxnYuY793ZvTLaTtjGLGKsrUdWgqDXT3c9oPSua8di
0vNcjqaHBAQ4fGCQ00f7iP4zGFsMemb1T8fDqBxL8nFTRfdqjZd7weBCTRwb5GIA2fyDJmICrygC
Aki12ia2rA8xAGgYUITWs0pRIRxW7sDCpb4Qp11qUReUoqaFHEnWPjSMJW5f7gQaQRFBrWzogj28
EKWpxoSQLJT+HM6Iatv25Cbr/O31M1tbjaYarTACZ+whQlT3k/U+Ws/h9Mz+Ii7DQoDnHYLGA0el
+f1GupFfT3BTSj6jOOAVR9avHMvSC+1cht6+ZoGPivUcHmoMaYIu4CTKqhgI9V/6oI7trNn2wIEC
rw/g1sbH65u49Dq+kK35lRGkHZEnIdt0P5d8K8kN5Ye6eJuabZe/Zt6hd57H5ih54pqPjr9iQRas
1YV0TSOJk7tuo7C7VeZucvN7CxZakmdxWptvNV/DaFmTpitlRHNK5hgO6BWW88MVoN1mIjarW1Sa
V/Z1/nLNX+O5jSBmHqt00Tp8abicktsiTLEyb2zuvMY4mUhxyT57aMoc6a70S81QCO+tJ0nS+9At
QJ3w+fonLJjOiy/QPEFdhUZkEay2VKiYhKG0UHhrLUAINWuDZ4sbe7ZY7ZIA3acaTIbFDoV3mxvZ
jrvejROJmNgUs2jf/2ZhSIrDwwL4Xo8czWzKKQOo98ZrjkA8nGoUU/fXRSwv6LcIzbbQAtTphoII
C/VqFcScTEgxnIjYl+TtuqhFHzC3a2Bme0Zk15TSRDm8aD2IGukBdIymcwt2OtfeFuyJ+83KfVu+
7gB+QyvMTPOnQ5tCCRppmxTmDBTFHToAa3+u209xOYpP1OtiD92jtp9t/SLbUMuOa5BpD943NNas
RMyLW3z2JdrVz3NLdZOYI0y0dUoQ6TAM1GGoqE1kvmJg10Rpp2naMur9HIs2AtAa+mjP6knStkNc
ih9ATFnb44Wyng0qgX/3WIsleAlkco9D3Gi8K9CSDpionmGMM+ACvUT+A4YW4mINhGPRG4YAbQKr
OvIset+RMdn+ULcQmg4kHpGnCH3+iBECq15D/V20K2eS5i85C8k8r8GMmwtJGfJfBeYUhBGbwcr7
Y1kIcF5A3R2ii0mzKEXY9cQzq34je4QnId+VXbjLzTWCi+Vd+1eM7nlJp4yJBBCjMGNvJCx9AMCQ
jFZyO2tSNB8bYjA1V5Rhx8jBG3/20UPJkiz67xyXiCRnbJz/u2e/OsPODiZE98toYShmA9fTH82u
+GYI1rwzUv6whJNvr9uttUVpdquifRiRFFuXkp/+uI2KF4AF0Gx3Xcp8Nf9woxEKXvMIP3oCtLvk
BV0Y5SPe1TTLna3L/Sxxx+KvQskzKfNaz3auUFGOJhXYogKUSXjC7W3QXKXghkO70vX1LFr7yMUr
fq6EY7DkUlJNq8KxZqvnB6AYslEqAmLrPz1UI7o30Cf9v5OmhQCTO+TINEEjVNvfOqno4oZ3QFUW
Fvr6HBO8j9Iv4iqK6hUbuKgcZ8vUru9AXHR3zNmKdnzmFUYE0dTDpj21nc31Fc4/pOsHEI3AzwDP
iXkMbT/dQAw9K3C1WIi+qB6UtXURj7axJcgAmlOXVGG0kQ49XBe7dIwA4cM0P7osAYasKX9TuBkA
CqD8vbqLqk3ePmfWMas+cj7GbbnGWLn4QDgXpzmwGlhawhQQF+SAQvPuAlbGtXlInQdPvhbFrho2
jPyF7pzL1G6e4MC9pBQysx40xO6RtTRW3h1CAzN4DNc6BJYe4PYMxR/MwIM+jNjlxVAKY+mhVyMR
VLxiKMHp952BfGcWl85pBrQG0KEKkyBbK9//4p79U4N+C9bvvmxS3+AQLFI2p5DL8J+avzZ4Vxrg
GQwb3A/HOI49iQefo6u0TWpv2IvK2YPFOI6iYZfyMjGZs/ONNfToedHXvk3T7r7pMuYY0O4JuVE7
fWL+51Kt3KCl4AgtEyCQQvsE6ryajLYFfWw7QoaRYzRrjJgRd7kUqF/TYYuGuDsQ0MoV+Bxr8f6c
CdUMk6iCyVQZR4gU1K+lkvsgHxKO3t2iqHeYUNwIF93TzRduFrel99Mh0yfXeqWmETvASWNAkXWd
6dSmbH/9Xi+r4dmHaYbL9LNBCWDXbRwFWFrj3R4OQuzp+M31ipgBNoN/CtAONhyvy108aPB4zfih
YGHTGy5YiUcwmpSxH4odvKA/2GGGUvVaNW7ZkKCeCJuFtos/MnboFK3QeYdLLdpxA567DWbetz0m
yDxM6gC18sXN60QE6CSd8pWtXfLkcynzf0RrNsyVyH9Fsw0bfHFTNM0R1B8rqry8i79FaDaEyRnd
muDwInTlgqMSJoTEHBn/vzms32K0G8MZ+sooMjabgqiki8ot9butBHzzdTGLru1sw7Q7giLdEHSz
awuLozftwvopgvEnp3IAceRhWJuhXNs8XfN7oJrUI86HWkknP/n+yVffr69oRQX0RrOyTGXE5wDV
qF+Uc78axi3+PqAhPUxQoxlLxygFyC/CxWleArvv2+cmOlz//kWrBe4boARhPAZAhJc+CoQxdUA7
3NLeJCdJ/NixymePv/guP7Q+vRVqbZh6/sU/HMCZRE0Hmso3m8iGRH88+qB5R7eBcfDq74CpuL60
xdM/E6SdvozMDH0AEJSH90Pngf0SbUVrED2Lq0FHLUaL5lq97mqInIwSrMgwARIOpqLqaI4AqcrN
zyYAh/vJXDmvpSjUCtHzAzoy9AjoQ1PuUKdpXbXzog6d+x5aiR+heLBiuxe1AjCHCD7BkoKuvEut
MOoUzCg+ti7zadL2Mi5pA++JyYjswPI2NuqVN8TiNv4WqPfV5H3Ni0pCYFPvQ/uubbd9/cMMX6w1
sKM1Qdq7NTNC0Jo288oM0Fb0CYDNCPmwrU00rVStlm6uEwA6G/x9M3jE/PezB1jW0agJQoFWIRsD
vmJrR2v1+yUJKNyj53nGm8b9vZTAASgZRQzzKiiBbCaOwYK/aJpECwq+HyNOYMP1tUDS7SxnslJI
iIjYZBJdbUmOSNaQK+5n0YmjrQWI84AICf8YZyt7UaaNBIhDZL0FFInjH35wEuSF2G+ll+TkRqyl
tGYV1syQh2ABuE14tMKBa4qQtl2VqwZE9sp/rQFUUt1zd49HVhjmyG7dh2uGYsEa4amP+ingwUE9
p2cpbRuIb74FuGezqcReRUAuRtO6gF+ia3XhBb0ATIGDVC9eHugfnu/AmebRghcCI6qY44zMXcjH
fybXXFHuxdWcidCMOCsELJ8HEVbXxOAQTnp5L9ZwXhZsXQgkIzCIwNhhRFg7Ir8ZSqfgEDI5eBtm
GE/GcsgOhYbrjmJJ+yAILwXgZCOPoTvZzKqcDgNnM9TQjQIvBio2wt07aQw8EYbeG/qJ58/XZS6d
ERKOUHeM5aPpWVsbkDJ4ScQAVOaw2rGUH2nQrtjUpcAfy/otw77Ug8nL0bxPIINwIA2Ae9bBRDmb
x+N2bZ9MGNCakrzf5dl/T3SiowgINhG6iuA/dLsUMV5EoWyBz3eXpj8K9VyvkZAvqgY6y9BqjUv1
R7LCVODHHFHm3fT8pYmsOHO+BbSEmX27fkxLeg7uuX/laEY8ZwVGtHrIqfmGOCBTv7P6lQh/qTkK
Ldy2jzwBunnRlXx5TEZQUAUOQmhfVT9OZcoPKTA/2skBsYPpZgew4E371uTsVFv5EZRsXyIJAEQ2
ZdXT9dX+yqhrRhGfAuBUzNCgcKPngCyXOalFFODIqcpo3EVB9ybrPHsIqOLfRpdh5rKUPABJg++R
RHQsvMtJ7m+cAVONYOgq2QE/Xu8ZCTDg38A5nVTYyQBMcn5Wx8U0PWQz9XBhcLUH8GBz4nnWv3rA
sGzRJ82lGZuZVzww5XrfATMcvfejjcQvCITfikhaPMmB1PVYpMSCArexApcbMErt8r4e5hdEyscQ
XBWi2NVkrH/K3BizGIMO5jYDNtaDxRoEMo012Dc2EDj+onkE2wdQspmHMwLTzuVJAkGozswQ2oLq
+4la7d402CnNsr8wvijdA74JJJn4bM2+eyqrfF5OM4BdcM8BzzKiChx7YHu8rg5LdhG8UEhcoQ4a
Av5GW8/UWFIE1XzLIlAWRANFkmj0m6QJRPPcZt0YT1ltb2xqydgHhPjWRr/Jy/WPWAjYIqTJZ/5s
eE+UEy/3NE8Vp0AVAlpkjfjaeS45iYH/LOSrysYVi7lgVS5kaQbTTXPhjiNkGdFN1O69vP8EZksa
GCvh9aIcpEQQ6iC+/oNxtBS4g1OGfS1yO3wcbdQIPQPAUpEPCITJ99jr9T1ccDaASUM+DJqOq6ST
QTBFCkwpY10RiG6lgzZIufayXzCUFyLmJZ/FHKIHWN8ImOCNBGtaCSbsyBqTXqwRxC+LQVIJcRR8
px4SZEVo1eOs+m770VaYKE6fS+PH9d1agJydUeV+C9HUoMpyrytnNWiCX4kKzAgp8pmZR8t6deje
AzoKF6ji3Q1orFrTjYWnF4QjKgVeCrrQ9MHCKTcoI7+wq/0OJHAH2VWA0L8j/o2fJx1G7a8vdiEM
joDjbmIiEgTj2NXLc6sESHzHdlZ5Lo9p6e4tpb6iDHBbZ+LkumxjTu7Rc+TbdbG/IBs0TwO5c2Mu
Qn7McWhypdHPOGHQFwbQlLB+hTMCFme1m6Lp0IVW7IwY8S+Lj8z7aTb9czjacW6X7zC9SeUBOgad
J6z9SsDu7nbywAGYR22xktJdUjYk8BF6zoB5GFW83BuKPl+z8bA3dl/cShTV61rdqOD9+lYsncC5
FO3mFFPIBsxc43J2XN65ACYF+mlInC42/WI6mqwjT8SM9lmQVhuu5MN18Uu2ASyhLuZmAVQCI3+5
SJ5mBgaJcKNK1e17u75zvL94LGCu67cILYiioqwcf760nlk8CrN6KnO5mfu/rq9k6bhwb+a5UsQu
no6U444dmYKB4U3SRuigmXY2n45RNa6ICZZu6EzijHccxhYdfceaIBWt7dagiMmtpo5phKsDkAxP
JmZFWm8ncs/fhaJRz+HAxR2nlCQU6HH4RwY+Mi7Moh/jwMw7Oy5VDygfwBTXiem1xrhp85I8gIjX
+QQIiQ7DkIBu5Z3MAPthmuqUimC6ccu0AvC1XWZxE6XNe59GQNrKraqPe78vTrJrp8fIlfylK6Pp
RqBQnoieT2FcVD4QPmowVWWxw3lZbhBao50WEDjim+PRTGxru64PBrOiJFN5+hBKu4GHtwO5AxUr
A4KtK/ZOo6IytruwRTYof2gFAKNNq0mPBkuPpDbsY2B4W4tPzo7xYNxNkkeocUfjPZCGp73rGe7J
a/AyiXM61ODsYwSNeAq98wBEc53DOHXT29j6VhXLoOQPzoTkegxgkD6NR+D4bDHLKV4UVdZ+aCry
xcgKC0AHhY+CpQFq4RUbuRgHheChtuBywHerP9bsyOgYDfCIQmtccALrNL8bwN9xdJH+eUNdPAWe
BhtUwg0V3lnhUDLAVIz/nfPGQUn491doboki/8ilh6+Q0XRSJAAq07C/foWWbFHoAxgUs4WgrNc5
yiXC6c4VLaxyaIG7Lsezm2ewRnxn0PqjNmvMvYVH7q9lNZeCvBA4reD8tdE5rNeKogh4kU6H5Aiz
TnaxqY0MPaIMWccDN9dyTUvB17ksLXVRDaWqAoFt5EED2JeBVjuAu730tGmfusj4C2YDHNvZ2jRP
V+CeG0MNeflEVVzQHj2To3EKi+IHyemnMch5AgQPtjUZ0FKaQLY/rx/qkl3EDwA5Bn2FHtJClxa+
HgEiQ3t8gNUIPIacqN6mo/xIjW6tGXXJMgLPC1k1JI3nSd5LSa5q6hKBIFyZm74zKsQmatCA2zso
dHtgjTDREt56wD25vsAl7TkXq51oWfM6debUWtMGc6a1CBKXIEZgSOCsEUbPvkqPW85laafJ2rbz
SgObCXy+mDIcKD9cX83ycf27iTpbIUZyja6EnE0R3vkAdJfytiUf12Us3YGzVeiAWuFgRlPaY8cy
9rNojRjvEDRfZPd9I1ZGv9YkaUYLqAYA1Z73q8fsXz2KjSufnXA7dithzIoO6AzbsPrOqCqsKGyz
bTDt6ogk05Q08hnQUiv+YG1Ns46cvXUY+qpET3BCZlXEQ6TinANZc9t0K+/vRTkAPkO3NWZNXf0p
MGRR79izVXT6PKlZ0nqfuBvGgbWicctykANHihXPAF0bGjECkIjPCSgkwsXwswVUlettVfrzL7Ru
Lpb/PzmaLrQ1BlKcAPtm2XQX+c3J9NK3koY3cGhrkD9ra9LC2qxqxo4GyB17UfrhI/kTZ2gF6Voa
xrIOnv53C9MUYsQAVdNJLMyA1lVZ3Ppky+2XNF/zXUv+GXyB/+6gbsrtkdDBhSCiWBwMaguc1diM
3iZn3HQFeahaDhD5ZiWfuyZ13uszfcczJPcwGw77Wt5IaibcP4EaNh4toKtUiCN3eV/tru/o4nU+
W6jmScxcBiao0vDOF3aC111cWMMzYQ2iZGPT12sz92vaonmQYmgFBuAgjnpj7KRHXwBYDPwyaxSJ
i3IA7w5OKnQA/0GnIceaWeOIjLwf1bd5ih4VjBIZyGj5bI0AdHEHz0RpS6p8EgngCM4VGkRz//jq
gNYO0A6wTev/RTN6hEwkqpwAfAdcjeYUBzuUvGIwVJ4Dzuux/ifI6U1j28DTgntsXbVisJYqG+cC
9R5nLwDanzDhVfCwPprcvfGL7rbLzCMbPoNU8d73/NjKoaaViWtCj9eVc9FD4xlsge/XilDiuLwP
jaI1CIVxitTgSdk4QGT8SL10JapZ1JUzKdoB1pVdD30JKeaMNTyIo5mXu4HgwenVKxd88YGD9g/g
WeFRi5yTZldCZB7arIIso9/agibELhB8JzbQ+1o3DrNEZU7s/sUUc4RkOZ7QwK2cM9mX+2gPflNR
iTpRM6Y75UseWyD78o1+JY+zaL9+y9HpV8bckGllzEUcEoFG7CsS1ZINsQj3ZSo2XvvNi9ztdRWZ
D+ePMPFMpJa1VqHNPMOBSIoDi/IE0a+oNl3ztbQY8jor57cmTXOsU8hn2FtspDu3VD5nxpMffcrd
5xwTu+4KDMLaZmqOVfrMd5kJWb5otpORjGzXTwjt34D20gDekaxOIK9J1Lwr4cbcUQaJ1ljuek8k
ZZRt5WQlGW52qqpXWqh7f1hj0px/9toRanfCwjiWCGuIzcCLVTUUlSdvJZBc6hmNENsBFBDj76iv
aJtpswDWpUAWtDBOuXhrm899d+tkiWUfyho5BfDo7qaJxmn5GJp57APZ3LsNhqPDQRlbbK7r7KJZ
O/sYbZ/bourESLFg4T9Vw7jl5BY56hUhi7t6JkTbVerI0pMNVkzIjdMq4I78BZgdipc25oVcdOv/
wX0X4KhoL5BtNLCFlvjeuWlsshigOSunt7hfZ4JmA34WFhHXQZd0A0HoW4prDF5mzpvlr9iuP4W4
QO80kYC2kSwHO8ylkBbzagDFmg2JKzeGKPb14OJxY/3nY7kUo1kQ1KAzhzg4+9C2xZaFZrodi54m
1zXsT5d2KUVTdwMNQECEwWLCyU6q8q2lRdykH9L7+jdygL899x6jjqPJCRX3Suoj9nF7ELqH7qGN
Ah47st8Dsm+NX/tP84RFAesDnSPAZwS/wuUJ2TOOsnKRvx+gBvn47GACN0hygCIACRsvedzaFcX7
8w5dStQOq8odn2TUhD/zpzu8ceI+yh6v7+Ci2v0C4/NBe+NFmm6LQNUBmNBxiRz6wZh03zH+ku5T
Eq0B3vwZp4KaykU/49y7jVKQFkxRbkzKGl3UH0h9Awgv0aPNApnx5gtqO9cX9aebhCiQRoUesKd8
29YM3GQ23TAoD9bWumnbd8t/scojeJJHB9ZoZQMXQqpLYZqhK0w7q40JwmyaWO4nxwN4RhGb4U60
mK54btPttEYftbiVZ+vTDm2UIEUvCh9hOBWxMxTxBLRtxB8iPaxChi7tpeNjuiVCIcT3db4itDmk
ojYCHFsdK8OJVYTUvGgA4SKSob2t3q8f3ULEP/dR/pan6TwrApeXAeQx8tq7MTXvKv4VL4xNVH8y
xlipXThsumjFYC3dbWRv0biH6BSVSk05FVdGTijA9RBhpCWg5SOQ/2ytPIoJP9jma+ger69z6d4B
ugxwycAgQd/b/EFnPgWsHxMZGwjsMaTdfg3qN5V+vy5iobztmmcy9ARj49nc7ltjrqG3zxObkmH4
ByzeX905czFaDxZ3b7kHvvtQ7hvMRpHpHX2GKw5noevp8is0s1nSIsdnYKVS8g33PpqUPVaq3lkp
2xTgxpMZwuWTYRT7VgzAF6crTTRLl+V8FzSFIrXlVRgMmuPYaNtwHk/u+2SdvPIhUCu5ySUtOhel
uaMaCcMm6LBUE/nplrdxFiTO8N3pdgjoSHcIxN8Yn3OJmqWrPacMugkSyfhSNnsgf2d1FRtgiOjF
axdk29zctOZ/z41fHqlm8lQLpzfNUlXwWiPj5q759bWN1AxcWFle1830Lh2b8hiwpCAHFXHHipNw
6q3jpG8M3ZsT856uX5klY3e+nZoZMLqUc7T0wgw4IvbUs0v6OOiBLJ3/KMtj8d9f/vM+4h0eWGgW
RpvQpRGY+qbsMBeGl0f1U/YCD/6YRUllvV5f1bKt+S1GUxJUpIUVzDegn8pD2o2f3N7dmnazEsEu
BX3nq9G0AjAQmdk5EGN2T0zOTmmuCm+C0j9cX8//x6T8XpCmHk6TjiVwudEqhoS8ov3WK979KbGD
vSMxFbabn4neZsoTFHlXQotF/wQscIxmoEVt5pm5PLNQdVY9uRlAJ6knf1TEVXufTOUR9e8QVcYq
FU8Gd7v3SbhNItqhvnFRzd22ZWXsrm/DomFD0RmgXYDAAnPv5ZcYOf8/nH3XchtLsu0XdUR781rV
Bh4EQAPypUMkxfbe99efVdgxZwMNXPY9I5GQNFujLJuuMteKIj3CSDj+LzijutLOuXWGRBg/50/N
SZocIFagFfoJJOmGRzPNSvPnjD97hW9leTRjLx5e/atZTU6RhySA3OQ+cpmxjT4o9JgX8oDioZwk
SoCW8zcheP19HR96cKg7/N+FnBwnWGdOG1UcJ0VzQMnINRYPsoBQpW5pts3BGBCjN3PniO3ObdYB
d/9K6ETVGIUbNLWGNZXyg4ZqQF5Zx9VbPApWJXh2WtZoTkDa5YAy19JYRXMVkHNbyjThlf8hxWoT
aCWWOQG9sx8+M5AYhDGybGnBzMvgpf35t6lOfB23V9ogqjBVrWzMoBshE8LG8KWIVFoa74kEgoy8
W9dK5BSi+q6BG4EHsHbbdxu+/eFQOA/duYz5L0PwKd5gHKnnnDBwj0UZrusqo7Exx516yYTeD5rh
FcI5A+/P5BwW0gD82hq8S4qwgcGjHVhkZH8xhjtcc3Cb6ihubvsjKIvV7rkzVir/pjVzUAQP7RF4
/P4ziMkhEYqxLbFRQLfnVLDKdB8ITgPQwQxmwxfAQK3MvlG0maP50FxcCZ1sVyAmURb7EBqVRCow
c7xJ5nM8cYAtf3gB/ndu03C6Ac293ioQ4/UCioxKQCHbbuQLoO4q+xewsApHwe/SjmqdX6+qJvAr
EiZB81cWQlkmkTsYnzzIZ9fArje2fJ3oNfFSQx4OY+/W71kbFRuhrVz0s2lKdQSmUGMPYCHzbbGL
DDMzEDTVQc81pM5zoyE+cHJB+qLHxcoLlXqB2hFpnWkFkkoFJxx6gKiesrIJkGsCddbC9XP9Lak6
dxWVHmrPs85tzKHJkbCTunGXakbshFxvOFVagcqIA+FepzfpJgkrzURurDQHdPe9gIyoW7mqAdop
UDMgAWjo6TZGddAeBOnaH8D+6dukGfOGVJouolc/azXVdhU5XUl+H9mKq/FminJP0Aeihb/LK+k9
qKPmKauEIDENNKrjGW1MzbFO/GcubFUS+4n+VMftoBFJLoHap46jsABhtZKiAHJQv3gs4NovPNa+
qzU8KomNHNTLheH3C93AqxnK1jTgnTJ2m8Ywyld9bIdn0AwUT3rf+/sK/ZgrvY2EZYFGHCvuWv4n
KMT2kGUl/w7KK2MJqgv8i65eJnY+aMVAx0GolyVy6SsvAlgboCA9yURyXX8BeES99YtBzYF9yaff
Lnh6bBA9NS71UFyxEPQkT2Dz4lJeNeEgqET0ayO1I31AI2jpugrw6Nyo6Qmy2eJA9FAUjkNfeQfZ
FX3W8BG7uwqMW0+IAcHxqhZ68qGVnluRLPTyAAtfcjrwuDVjwcup/MS7Ub0CFy23NdSaIdbwemgB
iGD4UStVptkIfnnndxP10CiC0FNWgRKNbo2JqR9inGugdoA0uM5kUg/FVpVH3XKb7k8S6l9R2Wy0
FKNWsmH5u+TH/o6BTMqlIg0wFreGIigkECv1CXoPhcp2pSqimW6Ai7eQ7VJqPTSOctDJeA8nfAy8
CU5AkJ5l6UwQx0zwnTa+GsXURNdlpvPIW1PklHdAN3NkbjkmThF25u/zfaiVrgRNNG4LwF8OyXFg
chdNQ9ImakkeuhuF596bQCftOEeO+ND7QFm2xIq2dB2pxdsF5uLIAMZSCNDTbi0JFxSfUjsJUE61
B7fRbPttqFn/91kyPglG9Ifvaa+FjF6bJh4gky8/GRVcp7yp4GbUmzdl7iX88fyQ5QBXvA7goGmQ
4/ngEUM5BjiJ+GevBzbFWom3ULumjtItTbYD0AcJwswEH9kwwDOjFhm0CcIdBXZrBF7e1ik4JsaU
KECv9evAyhH6/L6OD8WgchboEjwETYuRvGZIitaFZ5ONizIC9xe3Feuf32Uw53p69JUrGRPnG3GF
ZEgiZHhaXthCiR7wAkRuMwv26IJdS2EzvfIH3WGQmkKAlLYrgRhYgGE3op1olr034+A/PhASAl48
eSF1P22DC9Q0DzkOopSutMZOIR2UqF6MtKiypVLUKkmRw/BL3QQZ0tx1u2zJv8uJ1zcdDwVAzEHa
DW31Is8A8K4mCgz5DKzMSULt8JRsc7Kji/Vhbf4Y5mKuiOeilv+VpYsCoL8gBBX3cErBtz3xpHqN
y7oigKnMzY5WFpjEzd7kCEdQ5mJl1DfBcE1VfCNSpLXV084UqEtCwpOccmZHXEszFbOZ2YE7ms3L
uEQFTzzo+BfuXjK42OM7Tjc6UlhsXK3Zmij9phXGNZJ/x6XRgMLDpIPdmf+MKjJT6pku1Uyd5jOa
9w7MCPE0j14pdDQDRum+ZkboYIiR+emJPiyDmAieWRoEOko9VbawcxdcslZJgxV68cnpe25RxOkN
mIqfREQtH7YZyD56wvkEnEHiQddouvzYZxR+pQSwVRIsXTtffLU0JinByRnIDwAT6NxDCaDhJlce
ANysOFuE+4KEK6Lr2zNaJGPVSkWoEtM016a5Nddb/M5mX7ZN7OWSEPyytW0bvyNL4tRk6Tjk6ODj
Pz8QMKef5Egc/Oclfj3i7+HvWuy/44OyL4ofJvuglJj0cDAX+FovIMtkH/im+GJ/hf1V9gfze/16
eF1/r3Mzx5/Wa3x9r9n/BeNcz5yIuxCBEd7yPIqNcBokUTCmW6L4Kd/HiU4UkpGPfw6ntK9NjQxW
QAKntVGzbib0b2cXVJcs9zSuYqdbd6Qhr7nJk59vnXq2Zg4rbmZswt1xwc1hFCeg+eMBCKdOFGYs
9mWScbFP1+eERMRjS/31Ri16mCkOvYM9xR0FToKM46Ciyxuybk+DD8AGV0kRIYhOaWLTHWdTmTHB
fvxuaC4w/DfqaiJoYmk6SeyjIXAB8UuSi8oCnClOt2pJ+JOESbLvBD/X57O5Nazt3ibLnk3cefqS
yUYmhalYuaVYX+QJbirB8w15c6wTXRy+v9dzBFx3hoTF5YAYl1DNBMpnLNHtwjQ9GsLFChmo/CuU
KVrYEJu1q+Hcffbv8Yylv9sFHD+cRQNVHNh0bMRkvwE/I7Qjl/n0bH/ay79PX9bu5M2q5vtCEVbA
A5YvPEGBi1m7e27jcqnxxySgrwrBXhOyweoSai1mTtXlYfd6s9l84B+B8ws0ywzC93bxRFeMMxHh
DYV62drn7T8/bGiVLZQL+/pHUTBlwTSGw/THEv87+778sCxipWSzoVAbh8XPYWGuD1AO36+L38/l
nWHAUEGHrjLOItZIy0/MaFLUiuxmDegXaUWh9IKLxqKLuRbJy4PYZE0ALYaeUIAkITExtdd8lyVR
MmDxmTaDrsWkLTJzyx7tMPDqBGT/wCwEn2ASYZSSkSRFAPrFiKzXr2tz+2E7b7g+b9bMFgsscrib
zpWkifrkU09wDR+S1tsttg266b/YGDQbC/DsQZIMIvTbMxRkRhZWwcgEmOZ5a/8lDo4DXczo2nu0
AhyAazmTiQhtkvlRBjnbj4/P5+dnD27KMxQPc1ZG/B5/gmhrY9HF6Senp59TR9jPn4EMxGe/zLy7
XQpdp0uL2gIUTOhQyOIU8bFEbyLIOgWcFHZdlnuYZNhIGMrFAoby92W+z59epv+vMGaKrlzWToMV
VAomDOYfhv8IK4+pLpiB/l3UnQlgVw043jow3y/GZhKM8kiLDLUBplPmdTBvY8muPbv/zAW4uANz
Mh+v5ZVM8XZ6nhH1TVXUkIkac4IP4N7h8xWzjeCB/nXenKfN02ZjzWzifYp3MtmJYW2KVvT5CIKh
ATNi28/OO93NKZWH9/16SSeKVvMEMS8DNj1zqxED2vPJwUl9mTsm969ik+lMLJQaxKWAjlMIOpv2
0kFkM3M67uKZy+lQ4aKjQANFPNPuPSnMUi4a/tmptUbOoCC3TBvGP7e+LqqSLtgdmCl6fXz9r8RO
rn8kuUkyChDLzkdEzg09vwK0EOZgoLXJ4hd4hPaRwFIyr6OG10GcNyC+XmKqmCCgxE+s/4xhuoCV
3WmBq4FNDJMOFuIRmA7/3BYcInN7+cDFYZeHWVSYSnZZ2Qc+8WODXy+X6eJ8Y7VwjWfuMLsvv4xq
WgXNFW7R8DejYiPDgP6x3mwUbCwsCLAulnRuBBI70tMRAGQAJViAvIAfM1mXLDNiRS7R38kEX+IU
FqqwKOQNs9/RFVOT5sGec2oueasbwegpVYCzYSC2RS2lNNGUdZhyoa9LMEgZ2XvEIwlNaEv+4ncj
6fHpMW/KwhgIhuJsnuhxeXSWloUh/fwcvuFxLW3oHgQ5a8RCh9fX9WHRkB8Psfj3rP96l2sU4QcA
fgcgtHDvUX50q/gKTlXChuMjsIiR8ez+VERajJ/xp7fMluExJ6UTPQ9m9znHeHFvUNAtYYAgHGUH
6KNHAvBWMBejWb5HlyqzXnvY0+dnZlKwBqeBwKtazO3LvWMFnwquJsQBnATQJBOBri/X6BgVOaI6
41ewiJf2uPgrOdwqfw3oJ6g2qErwjEGBUTXntzMlfnMkmDsHIw1vC0CKcFJu59qpvsqprQbRL6Jz
bs3oNV52nSM40TJ1qkUxoxPu4kJxIm9yBItUaXgxh7zWFk7CuT2L9BhRtzLFp023ETeayTvazJX/
fwhFcTzaLFgGZZLUKuWGCzsPQuOYap75ERzGTbv4qkBg8pOuoQFtvLO8FHMO5jQG/meu/4qdeAuB
awSggYJYQ6TD8ZD88BSI0zTg193722AmyxdUs8zW0jPtcbej2FQkrgDYge7j2x1teNyZkU12NEix
Ur5EZ3D0bfFTm89PYUyGvY81RvKIhC/8WrV+1653QedlzlfSJ95KYVRjIQN1mwwKGVEA8QqDA3gq
1+Ic8W0Od/jSYXQ/VzwPINYVkceenN4sCVBtAlwiEm6Kn+JVhDqL1+pScPpjdu5XgNKiBegHyZyK
eCgYji0uDgIIZJ8ngqvIbZucg+AksVAPYaGNpnDStXKMSbcZbN02Dt2id0JrNvvFzup0yteSJ1qR
01xXdGW2vZgbEVe5LT/VhHibyjNVopOXapE6B2mpPM3t7aXP9kY0YD5Asa2A0xFJJwBu3Z6sFuRC
wEVPkNPpkeD0FsZeIugdMl0b2Id2sI6sep0cZOohVQtc89enzgGoPLRXSpKnao8zsHYtebcbnZRm
S5F45ks8E3OJbPrTMV5uOeJUlL3flVGPVRVLWQMeRVN97YlmgaHUknYfOXwgVP859SZYtTRZ+iTc
KYf4aCwTE2rA4Z4zS1nOXIY7VwMMAlDsqOhm5feIAm8XzED/AJ/lMh6vbU0kQUVEyzVzq/KcQSQc
1nD8npF4p84nEienwzNQfxWDkoSWnB28cqg9pAVN196mwHWQv5T/j7w0M06TFb+Z5MSbqUFPg1ps
iGxWKbfNEwj8a9Ce8ucgAUMWERIT3VHO7xO9j4pkEAPDOBsSllbBjt8urcSpY5v2qk9bs9h5RCP6
StsnR+AQ0M4Of1QTJQfITEebdPcjWR3ZxZQn+i4hfzriff4+mPsMzGQwE6OGZ/pKqTNQUw/IByqs
z00eCJAlNyA++6wt1wYOSkEzvAyIRM2I+3+uIJrIn+w6OgbEohqxGANykQmpdqUtWvEzUGSO9UJY
jM4L8AbsmIBlxax3AOtaNYuUGjMFjvdKEcPQATmE13DkPO76CkoPTmdQIxFVf1UKaVEjvgzWnqUv
/c9xx+8Vx6OJb1nGUpi7aGy3J2fwRvLdaUD9RNFCcmWhSKQ9yz+NM+4rgnIZZct9FJsqwC2fU4j3
fhvcNUEAFA2S3KC0nR5CfmjVkANjGQ03khkuE6uzDAtbz8GRlpzwx3vWtq1OAXJk9l8NbWry+8F7
cAtuBzA5eIGhJpKLJmMW+tncYgyIsNF/6s35W7eHVW96634t/4iWTFB7la6jZxlQS5Rf7Wo8J7oE
aN1zI7ozT1gS5sSikw/3UuMnI4rjMY+aFn6WL9HOQls8F0MVd39Gops16CLJYIfkNXqGJ+LRbx6E
qTMjuHN/2AAYVi6A63AEL9HyVTZI1nsu0hQMoA1wBZkOkPfeU0dmfY97vXcraDLTQg7jWATrJlVO
8UYD3QIpYpKvg2VC38Qv0dYN4s5Yt/uUzGRyE4MSJSnAhlXIxAPEM7/iqfzeYD3/6vuAlsjoJZ/p
nMhH6wkgG7S2wMthTtatotXqgstbHq6y+tHv0eRS4FkJ9r5deI5m4P1ztKzOHHCqEnPuMD3Qq4Kk
IDpBUxTbTHViWnS17IVAr2MaLcKG9KfUNigK7qwKUKeUw7Ow8XdU6bj17H4k1XruzfPhcl/Jn8YN
fBjkktxDPpicDtpSLWFOdXOkmdNZy5FV/gn09PuVfqBEb+Y8rT0J+jZsfJmFJhlBTT2JVtoZbMOf
ES2+ekze9K3ect/y7Zxned8PgzsLxCI4K2g/U6DObne6DkT0nIwe3os20ndpj+dkJS+lbQmTZqEO
JSXN4ve5PtCfNxKn6xvWFS4RquEoP1D5I1v0Zrgftt6xXcQk2fYU2pumB94OXsD4pK1mKVPuMgy3
M56udRoKLh+okO8vub1x8hD7Fq+hGW3058GzxoUWkZQWz+Ju5Ga01H1IOhHNtMuVmuoFP4pciU3d
aTd8uECsRoO/g0EatK7vO7NfiWtEEab0/PuaXyAhbk0lYGwRGGp4PgfdxfQ+x26jcmJcRlR2gjcZ
tglz3GRbCaHSmrPAHLM0Nr0pQ2mj/MMcift8BqDxsl8Fz+65+JZnzsCDO4bxMJhgRjYNn32i0oCF
MypKjLo59yAfBTtbeVZroKpCtOEv2JGZd4TORQn3r5WyCK8cj6LIh+GR4pKUvlr9EsiEQmukEZVO
AM0eHAWlHfJ75hg7oIGHr9UGMH0zTtp9opvJFAFihIQASjku1+9KZuj6mlD1RQRl0pr8Sx+Qlsgo
bNEJDvhG3/PQoty6tvFCP3fY7qMCiAaSHaPmYPQmE/8wSyMZgMRYY+RWSLDwLPHd3TS24aCV/ogu
+6ffz9hdrQhe/cHoBeRWvNJiV3Xx9nBLctyXXcQxXxi6xC7P9XIPfiWdqk74pJoa9REmn+uVSgwn
/0lpTo0XUPmgwiiYq3S7T0hgLGi7Qd6TAf7eYbFVYSVVQngZi0jRD6p4JF2gRh3MF/vg8/eJ378x
TIRNVGhWAss+SyDMRxn6ovxOVhHVqPzFm6HVO3Nwxg+PFHxuOJ5IfeCFcXJ3ZL4oPJeDEhEPJTzQ
ePkZUG+LnqwEYZD45NrVElCS+s7bzzXX3HsFbFX/lTw5UUY5+p6r+hEtYxuY/T/ehv8qX0NHm4kp
Ln39E3V1I2iyoqkRBW7pQxBAJ4xT9mqPDnJo8K9lon4nW+WI2IKWO4AkqrvyZY7q/IE1xjxRCsba
z0C9OUW8rDSuFOUcG7rNjvVef5JzZDwKKrnUoB4NP7KnYd0tVeTx3maOElvBu4lfSZ7cIcXwM8Nn
R6k+6wrZcyMRHNWUNJJ9gZljsEsSmNU6+AydNqWzARX713+TzjTKlbIKOFDT+XgtoMUrCh69xV4A
yt9rZ+YrzgnsWUfrkYJCPQHiBbiYSLxPjlMrxcC5qqEb1UPyB/H8blxwqPxrbLQ1NjT/M4ez+dAA
XAucHKsoVnRPTCCwowLoK5/GxVO7RtfEk+QgKctvZlXwfVyEeQG4XUZUhJcXfiIwjBNFbROYXfcQ
7lH1DzXUrkAzJlrSt3ucOTss9JjungpoXlZ1AAqDqb4f1EzuxRD6vqFgI/AT2uxSG3CAVmGq+2YJ
Mtyf4Lk56XMm7j4kEmHe/pU7mWQ7aj6XB5CbovxsVz/hRaNfheSb34jIAQnQ87OPRI+uyZXIaZuM
27l15BtY13g5bqS1ZBbU2Bk0t4Jl9cV/iUTbDAsFt/Y4zli5R57L9Wyn2BBh1ckV6BoiGr0aG/nQ
m4btwl/u3uu1a8er9jiQOZlsAe83FiwEBiuoEqcKX2jUoFfiJqLjudsVNNpET+NKosGc8mGG404O
cxRQh8MYvSaxbRtqkeKHkFMhuz2ekMq3g1X+luaWh5a09bAsTuEL2I/gsS1/P7uTAmQcV5jQS3WX
JqHI4g6CK3ENcUzrHr4K7ZzgGJuKDTSFhfpqg5yItlv1HNg+DpVuV5uXgVQL+vsAHnnmNwOYzL1X
Aj1TPQygN7coQP4K1uXyb7RRl+FOQtJWTclqDgBsVuZE/0li0Ndq0UH/bf2W4InK2Ie26gSH9E3Z
Iq/IOWgjF6wAtZozs2WvQdOd1hjeMEgRGNHu5MrKqqdUHJttobF8paWayYb7q6y652Y9mzJ5ZFWQ
BofiBV444vrJ01TUI8QcihH+yqpsKVC5TfG71GkLj9eriRCapT0zvUeaUNPA7wRvFNxdU0e/K3Nh
EDUposfYIMoe+ff3itTpgl9Lh8QsLfEI4Yu5a/rQbUB9O0q/gIcDCqrJqqZy5I9BxszLwbBlJzuO
C4YluqytzWBq8IrJBjg5aE2ec5cezFeTUJrHXnRV+ISTbE3et0nEh0qEBFFD4+98ExyH1TOHV7F+
odglslPaCuHtXiTpzrO59YFFHXO+y0XK7aFCqggPyiDng8+EnjccuivvQQXAAt+3Kssk4BgvP0Qk
6M3Ccj8qZ7DQjEZet+JKshUL+nIkbwmOQbvyzBrPV1xIAJz2x7U86m8HZw7g8kE4AOhndtrBdaYC
y2TiVoFZhAOiAAf18pqLlvciffLvgymqW9lDHDhz+u7VNQrUdTxUgJAVqcjp47qWcEPpZipL11Wv
zR8AvH9Kpv+doQ8R1fIlyqK/gUL/Vm/19Rwn3oOHMFBqMeRQwApiFCpT8Vd7gBSoUaBFKqJrbAJy
dngOcIZVuayQjzco9xJQ5EU3wBbfcR8lyazcCTfIkaOR0vJmlMxdQwXmjgJFwCqioQIcetNKDqFi
mRYXY5H2HwGVzpV1QmrLaaznL1baERy/kspC8p7lbAEeJZvBJifxKjt59mhJlvaUOro1szf3N+V6
TKjSvF0ffhC8rmO5nw6MOqSzgKBj1Z8xT54GM0eldoCVWHOLOYUr3vtISGcyzFOAL6GseEop2Rfo
ccuMIKblOfoj0zJFOVb7iiZS29tIO1J0VCb+n1WDtapW4Hv7+eE/ZvMfTA3cXlAMQgObEI4nQCen
amIAApXeN2FMBTCMoHHb0Vf8H6Svo9fMidepT8dV/9NXtkhmVv3e0Ud7Jns9hlJGLntaEhumUqDp
NZ6us52wThywaJk8h5I0BT3raOcZQ9LPtEY+SDLeipzaVkFrgCMCkaKTLoPjc7pEa7rwxrqK8h/s
tePvhIPwIaGjqETz0ffvM34s3mAdTgwX7Y7vsEz1Qo7HDu8De96n3pHBQ2Khd4Y17gIaLL1nwwEY
VmeyzK67y5b/RRYdC3A1gok21jg+4foQhNC9LdjKyX/2QYNhyqvCyddFiCoNqq2o986fS2LMW+B7
mw9ERwR1sLISKo00dg+v9FDgA35QLDF/buFusz9cRfqjXFog2TUV9EOTZDaPfe+8QiJqqXgw+eCg
XR7NriQmwjB2lYAN5w/qQVjCoRIP1d8ENQoL9VRrJvfiot6NAkzWnNUqjy4WrhacZkbog9K129n6
CVsBWYnhOKdnHLi939rABTG92sRGm3wI4giafc4G0A/nbICIB1EmQ5GbOBxyPkijL7E5J2vNbs/g
eSM8WCtCMjylpHpSHPXUmH/Q3j3nLj/aX3RGqszGYb7TcspUCTw98/H+BW4mqyeSR1zk60ensaNv
ZCai2e2dEzhR3Cqo5Tw+hcBw0/ykS3fVrmuPgNJ9/OHBlkHmUl3iI4EausyQNIfjelfGL2dGUxqF
iHdM4G/Z2skgAdhXiOqTpw15exspQWm9pZLFfDfmI2NxLXqyrWHSAeO1h2hp3yRmdeQot8O7l+Nt
WSxfLHNqkd7yTp2ZvsgbDxUlv2uvB44s3Mh/5z6l9U51gGSPnBBT/UM4ebvsVTBhoMPTX+6jehIO
K/CVk3I797D+ILGJI8zITiXUs7DH3NtrlHmd66Uuno6RRy3QUvXD7QM8Zed2uhYR7m40q4P00VJ3
/mq2aof941PjCBRm8OwBLgQh8GTRhS6r9KLyEopuptYgmPMm2oJAIVpGZug0Hvl9jR9ZCPii6DZS
AVMOqrOJp5aocdkikwt6MzrayCRQb+X9LRf+m3fIP3G0paOeE/FbhO6A3kLpVLqM3n4fw4NcBkIG
Gd2U6HUCzecUQUEKFGCa6BjDsOL/yu8Fe+BFtxqNnhXarIFUYYGRcq6p+tHpglOI9AIo3lgv4yRa
8UOuTjkRJUO9PVjiH/dDtEZ4hElme3/THaoy9wZyrcvwMKdE7rNGsoGnL1glaGkQS0y2uHS9USrY
wy7eJPiBlBpRl94GkO36zOY+mKKCt3NVhaOFFyckbW5Pch2nQhHXBRyegSjPeOwz+ddk5W60LSAx
kanfJt8pTdbxatbRvD/GkAyng1XsIeaeZhwFF4RccomH5HApfrh/0KS4QZ3kycBjnmtm5xYXd9F1
qPxfJXt55/+d1Zv3iwxSWiSRgA9vIMFwl5rjEkRgMix/sasOPBqHXwwUKHXOd7xVzC3of3xTc96E
BfGWQDxHM2SO18iU6njgR3/7bKbw3jTD79SQ5IDrCcdziiCcg5TVkDOY5rCBBKiSRbYBRm2+dhee
iIcoJAlTB0pu7mrdu7zw9PGsbrBXTjyLTU5AkOSolAHcDRUPzSsOtyWBws/kl+Mqs0HlyT9Xi5nL
fO8MMGZtEFyigB1FkNNy8rbrCtBuuTEdHDxqx0Sk2VFbx3v3CaVZP6lHooCIKBvhzLmS5we2kolm
WB1obAAq1GSyshTVbhRBcQsn5SSvZIuzwk/58KnsWiS8abREn3izGBICz1eiQA5zujl9eilwvtXf
t2OY+LshHwA3ycAYlC8JNUAuzDV7aQ1EwvtW86nOZb0fnPObOTMjfuVv+kHst6EPe+Evm22GbhrT
3YDcDc7CKiXCgXOGtwb1Ma/Sc/0+s9P3/sHtVCcKlAM/XiyLmGp5BsTeMtDN9g1txsBgYhtN62Nk
zx2uB9cIheU8o+7Akyre7m9nW4NMuxwCHOcSYA3uMv8c0ZFWEBAKEG+v0HzLH3sOHWozM31wi27E
sk24WuSQk0L0wOooQ3Lg3y562yOkXPe0ORenYj377Hjv86Es4N9ZTtW2wBX9WIhwMiviOaijw/zw
bLPDvQlJ4riwx2dwQpj+8SStShqHJoOLD+eMx6OTdT0KNsqrSWd9k9euj7UekTch0RaUoNQ/GdZf
cQmwITTA5AVp1ut+7lg9XmyU0KksiDKmz3HgFNCjEmTKaDhpTWXR7BLK/UkQsbmEpUtnXaCHV5bx
//5H4MQeN2gYFSuB6UhHiG3X6Z+9Awr4Ryqg8eW/KaPD7gLmhEVLPFokJme4ASqsN7hQkA3tv2rs
Y0I0G4eYiKcAdV35oadzHFYPXhxvZU4OsJ4C8l31cFV7W/6J1p2FQjIn28S7YolSBFtZzhk8tmZT
NXg9ycmaxkpdqloLgbzjHZOXYBMteyun/PH3m/nwjP67lhfv9uqMKnngq10JMa2t2U1IKlvBdNqZ
IzknZWJXwtQfBKlgq/c1mt7B3YgZzJe0/H0uM0t2sW5Xc8GTsFvHHaSEG9cB0MtbZYJFz57TLg+S
0Ddn4fIGdiWnEeTaC3vIkQ8ClFm9Li2ghp9R+XP4fUIPTt3FwUUxNrLwKKGcGAhXMOrcb3U8GAqI
ovScJj8GilQriXXlaB/cVj1FZrb4XeoDLwBSGSAa3AAdSYHJbrG8sx8ULh6VrPQZqWea2CGSb8Ym
XlYq6vLThZS+ak5ODx0xkJ02NrNB3P1WouceUzYUsM1raMe9VZ18JRog1UngBJDkGL0KLfGsUKBw
BEiwChwXCCESCji2reXZyQkAi78vwYOA6lY+G9/VFhcgrK0MCZW6zWq0BTO25XdhN9giiV/07bfm
/PmeEXivs28ETu9hw48lsO4g0P1QBNIBUPu1XQvEsJRtg8TfD95V5uZ472cy2naEyjweGlh1zO0c
Q37gSqXHNpcmdwqfil17CjVT3QBbpyWjY3wINDILl0rKrNZ5kEYHxgi2FwzoSG0in34ru02Kwvfq
BmnFUwvHfXPOqDaiaFQG/MGuXQeARVKQkCrM5in59C0dRxC5IWluCe5fETAMFt4A8xhcn/okuyl1
bp/pNQJJw7WVhojbgX4mFPGk+GSkpnQolsEGadXlnNZ9kCFBhhHmCy6YAdjD6fNOayil3+VI6jZ4
odcWxukvGm++sAQl3DEUnzn8olsbi/zcGeacZXl0uAG1A6RFgIWBEHyqv8Ii0QXOwOIHf4xnMBCo
ZNyoJkJND5kZeEktOm10e6667r4vl+Vk0BSMXCOL2adi1ab3gCuJJKfemoMlb31TXEpmuh7s2GRl
2brpo3CUZCkIHM3UMf+sqG7NdNs/qEm/HcTE2w+0XCllfmDBFQJJ3KxPY+2a1TZAV7Kx1UnxHf3d
iCTa56Y+Y2ovE7w16beyp6etKHXgvkI2DhzQAeWPDzyvvn8pK30P15CoB3S3fSSH7LnejZ9qAGR4
KljunxlNcx903I5iolrBuJKCVQSjQEnYewHOvp7kn8nLpn3lfvSFfKwjvNj9LlN8oGrQuot+eVw3
+ImXAoordSoFAdhTRx5pFLCI7AsQeDs1oOK0/XOokS+e+D/q81tJOIOWFnAvTTywokquwRlUd806
nCvfflCWiEwwTj7q1QRUXmoT9a7Wihb5rpwgqO8A6En6jb60Iidy0HMEVBW0f3I4Dx0ZG/LCObN9
IPdbAPFIkeJCgNkJ6udW+8lBO6iJoOLKK+uoM1HBZrekPwTb8VDHpODsP+Js6/aDql6W/cbTBpKi
D2ohx1zJaqVQgBlAKtKs8IpbhwTMRQh0G5Rk7oGShwLqfCEBjK4c8MycUFS/glQd/uBsH/m9Q3g7
GPF2BaIRFJ9xhcFA66KCL2wRJXjQdPVTaGP/+bN2RC0sYPkCupsxtQ/cm1vZE7vX6GkgRClkt+fo
Z1iZgmcVRH5q3r/079HpEaTVi26jaiQ8aE7GgvHZcPg+Cr8dwkQLNeg+yku2F5llnKRzi+4Baas4
aC6nvcVtD+Ihn0MKuK9gRA4LFRPgaUOaGpm92xVvUEDUeWWG1E7tDKzVsNpC9e6ryoqe+jlhD+aH
Mg0wv+CEw85PzbvrAj4ozTRQBe4qx3+TgfW4ERvCn56is2954QK+czVnzB+cqRuhE/Uqcn6S6gmE
AkjL8RYC0UESuqje8zdtKy7EvQIYbiAwJGuBpWx/13AP7AreG/6HtPfajSRXokW/KIH05jVteSNX
kl4SLak7vff59XdRF/t0FSshnumDAWZvTAMdRWYwGIxYsRbiiU7mnUSAsW63VzPmsfQzPcPghe9V
+3itbwLIhX+Ip8Aaz/lLZCvr6C25RI+xx6ojLXk0BrygroZ2qQCwPPUgHjG1OTRlhYvTyp/ArY1J
HEWwuxSlsybGEC2ZYU12gaeDwC51EOYvucfMpe4zWFzqaLkA2wgoMOYpb3egb+s0bzn8iMpJQyc+
Zc/6jl+L0BnakEkFAdI0/5DC3tqk7zL0JgpOgc16pz2CQpBMeCkPMibpM7B64vln6Udtk1v8fy8a
3hqmPjcYwiNjDGuUu8/pqbdJh+1N2Yqo0OprzcH4k2u8CC/93rcUm+FpCwdZ4xHDddTLACKlB1Ew
qkwoSCCA6z/zm/JRJeZEt9IxATSxvHrRFu4p0NmiwQUk/e03jbJ+Ar3IhFIkNOfQk+Z+Gb0N0BHq
/Mx1LcQMFNj/2qL8h5uTGITlsAX0cXbI9vpX6BIMueiKRwvdhj3/wTME9hbe16So/9cmdXCEoprE
QYDNwgnR3SlwM4Y2oeWS9uGhNTc6s7rNWiXlsRwvkAlBtAE13Luf/EsSoI00rYGEtQ0wfApWuunW
rGbSwmzgzTppoeEi6xW1HbFO6Ao1DlpmUKuw5Md8G9sn7dyA6vFnJ70fU1PAYEImLzDij5hEv2+a
VJ5j0YgKZNiKyx0+Rjv71Zg1OtxVY3rTZ315IGcz3+6SI2g+Xh65p3BTvoPL1Pv5l9x/YvwSAEjB
ZgfEFGmo3Lpw0pdGVdYp0McrrvX0Mw9qYvGtVUzVlsHh0nvJJyPBuB8jgklUTbB6wtsJPOetydYY
klEfIUI/H8Pd6PZriE1Ywnuxkz9BfswKRSRVunlVUNaocwOCWR8eDGuti5x6BdixJ2zr7XzAOPOI
7I6xn3cOTMwZKskkQZMGaNDt4jQ8oDo+qwpLEkAQ0IIAaDa/MWAqRHN3/Wa2fuFhyer43j+YYRbl
KFxveKnjdqE+o6/Uol+PA4pP6/io75/UL3GNcb8NjwIYZvAa28KZ4iKGH98ju7/NApCEbhx5Mcu3
q53yQAvrsof3HNEB7u2A8FLoT8hlEk/bF7v6RV1VW2PNYgK5pwagDFM+pJTckJdZB1/13kcYno/5
boD7utJjYSa/y12FSIWmXIvEJjarC7dxOkCGf00ABCtrZr5O7jPayYg2w//2gXIyFXpBAa/i57SN
o6y0R2A9tyq4UMTHsrAbd3QwcbmqdtExuVhQFWP43IJ10GajAY8WPLhjZSpjj0MtUDOozlvqs/6u
7QhFcmP5JyMycUOgiWTPG1Ewub3uYpCMYXvB329sUx5QxfVUdRVsg0H8T/ZS79KTtAUaTceyjdKa
Lakyy2f+wjBL/lpqw8FNpAJTAsdDDZQ6ZhC/Qum3hFluq4L1Rthp23lrONzvxp6gKGDyW2bf+X6l
gOoQRCkImQA5UKmrKRSGaNT6oiRdHLfbRIfiUDzj265QlkIqm2C8qltpT4yFkrfu7UKJVfBMC7yI
mhCdYvhhmwophAutEi8tNOje8i1K23vMqdlQQvr62dr9wx8FqGtrVBhJ2rEBCVKFPsq0yhwQer0Q
viPt0G/qVbI2nkH25fROizE5yasfIrtkVpbJSblbLxlnIFLxGPGi3v5qXBSRnLUlCr2gYif1HnVd
7etVAJzjGmY38WgKb/Ga+XnvDxGeJajy4gOj+wtFbvywqxpMn6LJ0COYWdNZAQf8GZwmxUaNgffL
1vkFbdJN7k12svYB3WbFj3uQFMGOI43E0CnKzcAK3RrPSz7j0ySDXt6xiDBXMK4TbzpVr7KrPqrm
r/IPCl1O4QDd7mEuidUY+u4IUpuOFiQWDxYK6ADTHdGUT5tcluDa3YYwBUxnpOxmIkPrCMgRfu2v
Jjt34mf98t8ReFj4lWWdCl1zYsxBQCwrx+yQHlsX8EPnlLtja84YqyCHqvno93VlKqwX2cIHx4NU
BHoYY+sAsVAfPM24vhGh6gwtPwiIowWe/5KcDsVNZj2LBCNqe5Hu6BhcAdoPTADkl1y5VhKpalqE
QmnJ+2kTPEyHCCketw7WGax1rEfJfWiEssNfa3QyqxXQawo5vrTSXYiph3IXutEeb0038GZP8Wrm
+3ohoYNFMAdj7gktWQyi365P52ZtgMokOTqzPR1STCt/1c7k+pfwnXOZ5Pvkr6O3UweVAhYJsQhg
z27NBW2cikPalVDLcQQMfuINHz3zJ8Unj/ddyeKIua9LK8C3AzmIyxWgEJG2B+3qJodkDXzUlVag
nXVkC3JSW+4ZrE/DG+YaLPEJYmn70vOdpDaTj+xPwvShha96/SPucFa1Omadirg4Bqg9Rg4PUNkq
x8QTGDVk0aqO3NMIOpHWZtwIC75L8gpoZfI6KVBTFy1GcKo0mWFXQ7dtNWQYM3sXT8gxT8KhsuML
v4YcARlqwbwiptzyyqy2TKwd60dQ2V7oF7kQd/gCrSvsBAjFAaksOsOfzIIElLomSAMfXeb8hXfP
wUezeWFsArn2KI+73oRvKuCrAzxJWgnFONiPd1D78YSHCCM140lPzBr9elQmcxRBL6LrP8QX9cKb
w0o8dJZhP0teZmdMX1g4AMj0UKYG3B6geHrQMFPzJhuzCe3uh+algR4JhKN21YlDM/gkHxrmo3zh
Tr6xRwVp3Jq5PhSwx6308+Tw+2gjFXZ6KTFaJaxjL94kJ8Vi4WelhYQLvTAIX4AGD4wbNIx1nuJe
kTogz0D+JYO5RQDfFRIt51OwUTVzu3PgSBsNtCIo8OhmvInXyPSdbAUp3fW4nZzcgySr8yjuqscc
k18/+8TCwxm/6e+v06iDUWazpmYVfp16rkNH2IqAvPQW5NgLd3Lzg+/w9p+fTS5lCTcmSYy4ckNZ
KdSyGWBSe3yNnHkNPtt30QqPO8EiI/6+mYWmvItcCV3/n00zV0udQGU26qYSYbr7oz3Nr/3xA2mY
B22WzSnzRith8ZwtPGixvVApI8xcmPG7G6oTCOZQTrDWwA6fABGPQzP9MzmVc8Tc/WWwg0cBdZo1
1AQhw8Mo0H9PgFMHHuOTaPvjUkP7nY62muEHYa12KNA7KQAkIBNyvnEOu14EdFxxXwdTcLVjZBoH
zmy8rgfQuLDeQkcCR6tujlvBAcPwQbeHwly1rxM+Sv8ye755Lm1/HzqMAHVfXgfYm6jk6AKZykVp
5dYzkjiIALnB701eUEaa7foD8xN4fP3uvARcnOtwp5wAE3C6lXr471VQGAfGHXSxZBoU+eOtcSmJ
uTpTgHPHDNQ7FDXHj1G1ldrF1Z+b0ulnT7wv5sMapn9B8E1oYdCiv7WmqWoexkGPXlCN064RdKZm
9m+vhUd4U9SvwtM0zKCBVYnbzdZG+ZpWrCn+hcxR1SA9QzJHIO1oagS5H3Mx6CG3Xr9mKHeEeJXF
G/9hwnCQw1gt2TvKEXWgAUA6CEIrcLRQqWOUJkEX1T4mFyzZ6h8HGZS85gSBtpdo264lN0NBKX8w
QHePxujJWBtel2POTTWh5tsAAPTzz1kKA9c/hx6YUQs/yWvOyKx8p3squimBk+z9FWoL4VbaRI9M
IMhC2nNjkEotg2GqyiLG+iOw/4IvDrNm53alwdT44oMVo/S+GEu869MoyJ3/7rhKxfV5yHypT2Bx
sFooWppgStjE7gmTumiUiF5i/2xvKajf2KMu17AbBj2rYK+12520m3vLMBP03POjbPG/CrC/Qp3R
PuAThyjrwNf+IbTf/ADqQOVhXahN8f0Dmn0juvAx1f0MNhdcqr5m8tCiBnPXf101kkkDwYqECzyL
aAqOKO4gZZsgo5oswa4vaJ08fOAkY3gfD6IQ0fS0wczGqYPYHKsXeR9BiAggzpKGmSADMYuKV4KB
qdVBa2s4sfhOmDsj5/Mtxnx+5IArzwVtgpkjUj4PUB47/3dFEFgHpSpGV1D2x7+oEousc6EiDl1t
Nbi+QD50AD0PzKL1GOx7S3qRcJYxtJs9rRLmsN/9Sw29L9SRMAWFQSwysnMbPINBHTmpaGpL3IO6
DKzC+jqxLsVrsU5cVuxaNkZQJKChwyg2DWgaJb+Toxb7zKEeOq8Mi2QK2Xp20E9aMUPT3RuBLO3K
GuXGYaoFs2pgaZWjboINZ4bH1I4iUz2+yds8Zhzbe5ArZY5yIky8VIKApi7evLVdAqEAhQktxcgP
KkbWz4flvj1F2VJvv5oqxAAqdrA1bDrnY9wmHuYCXgl2nHPHI7MadHfnUOYoDxXkDhxWZGnta+dM
v7RtDzInwM5kEHsEj61XP5+ZZ/Kuk0rZpIqrqD7pg1DApn7OVqFNemGTFe4gmCNloCtoQdE5esiv
eDf3WMnTXcQntmVQHJP+F8Q4qAg8YJKsmWrYFj6Nr+SX6+9FNB07d0T5elOsmZ/z7jVJ2aM8VYk6
PinJ55T3HIBFA1IVwoNWgb8dNS9Cj9la6V63cu9nP7pLWyi7lMu2w2RkXAW74Bxz9dj8eFA8/v9i
/mB5fSR5x5QUFBoo/0kheRQKRo8ItxG97ne2BysI0GwZCI5qp/8VrX+Fm26LKamfl3efnHyv769d
yoeMXJJiOcaoCuGeUIkqo7+rP2pHAGgoT83nM2suXVqMOegFCCooq+A+1JfsZ2BY8wixnGRnxq5x
jsJ6so4Prz5UA8hcjXYQ1/vo+bdqTm9gQDAD1wu3Edg3jadnZi2VhIGbXBHrh9QywRMBWaTQopRc
EQtFkss1aMgx6BqtZuSlsqmcMcpdDGgBVjseRDXzqeNZAWrp9GK6BXNiYAZAIZDyrFBGC6iZ+Brt
7F5flSdkhZajHtGk4BnZyuIaryyRP796Akc8NDGyEZYqp4faOt5aucFYzX1GRvYRKRGA9YTw7Rsp
eGUj0TO58TUV8e9zhAYmnhieBnCHutZ3YPac0f4IzcNgFmB80NYiI8Veto4EQUFMwnQ2Xb6F1lVW
dSO+4rQRM7uXrBIPOEvw4MEPgwdeDcUMOQfmnZCwnRsYLbaZs1n3jSCyB4BeA4ApYlCM5jjq8igU
kgJDvOq++aU/BBmA7xEqHNOn5mJ4+5c0m9J77QRPPLBq5WfkGj3jMyzdelDAhDY6cSqi83n7qUsx
QF2yixorQ33eLY8Y7HWVPf/VogNVgj5JNP7hTr+xSDmXJk6d0eSw+P3qB8XocDKABW1Bw1azug/3
Q2FE4fdqedTLLitHFcQLIVTYPfUc2p0T21wKsvHHydO+GJFx4XyCLUsAlheVbOwodcPNWZPyNdQa
ccNhPRBXyUz48ogRO3U/vzGMLQRFPFUBH4YptPFoeMcYqVUZgPMYjyXjyDsz6ALBWAhBnl+xGXs4
ugx7JKxTYe/GHnXdJL6cz5KYAbIDYPRZ9gizuIsZBZSn7M4wW0c6k4unNItd9Ed5YlgnIf4n69Sl
MwZDpc45rHdWQR4Qh4/e5dF8123+sfiqrfA3w+DCLY6KKBhvwDcFwAGtyiByYjVzYgFl7D2A38NG
9RTneDqiH1CuIHLmpeYGo8AdShH/MMhIZIivbFMHZK5rTWwN2C7OvYl+gOUfE693/nSayWqJLn3V
a1PUV4XIvZgOYdmAOT3fhcd2xe25M6vpuxTmsCAIy/KoMGLkl7LSaq0IsHNFrMxgsmlBK4NePphe
1vXqLXSLV2MvPoUP0zZGMpN8JBPDee95zL539O8PoKJAnc3daPDkBwATO51VYJN0b4TIE/8F8JVZ
O6EL6DvwqcIGlLiuBm2h0BuPhvkCwn6H4VpktbQvo8CsoaUAEgGU2W4jblJH1RzxNcArSF4Qd1FR
6w4hAm9AuAzkVWR3IBPkPda3Xnopgkbwr2HqEOUcxK+aEYYx/TKveVzuPGBThMMKBzgq/0Hdgmz7
X4M0A0sfNDEE32HwPdg0lfk7N0V89xk4ysnmUe8AcxNjb5dC8LVFEkeukgplrLJOEWAx3vFW99t/
SrfcO2h2DhKrX3kPyqIWR53SVMX8pdKS3XTDNVC/m9zOPANYKCwuwWg1pDRW4kV++HmF38/5e+/B
xBT48NArpVv5CvqErarBlY1HdaNtpQvYIDBgfsIMIvaWd0vrAle2UuTj/Iq3hTdWm3AxY4DroryB
eilQOtQ1Fxpjync6Fq56KAJY8VcIXPUhOnF26mD6dM2CcS7e4dcGqY/axTp479EZIWOYKMsO5uVN
NJvHaVWA7P1ftvdqcVQ61FRIWWsftgqH9x0Vc3GJyaMRDdrNC+FrIs2fk3/6LB8Cp8VLPUFfmv/v
rUAAVpEVAnAFEQ1gDamTOvqhAA2cGdmp53vZn9lttx8z8lPNAa78MTiVnhwgrfh57fcTebCqKOST
gvkTCAq6bJVrsy8kUg3EaAFKGyfbD94Ih1bMHAJsmNznUfPGmWURftwDY4hhsKqgCQS+3jvMl1Ql
Y9PneApoojVuq43wwFmRo65B4jmfu3W/ySBoML4JXyzRq6VDDBSpboBXk+fRAiNZ1lW8GOuC0J9M
JAEf3Rhac8EqxTGWW8tfyY+AJG1CGelUx3xFEz+ijjHA0Ab4VQAoxX5TfibjfRVNs4BXtK2BvtI+
Nl6kOaYoOeXed3SEZUKMzEyHF/IoIKFREQWNLWqT9KNLV8dW91OYlR5B3pe62qtk2P5j487WtEbm
5jaTzfCqhesOCg5gLYQwKNF8p+JkMQt8YnBISHmveSC8PJgoxs2bm/LK36GVa/M2v8ULjxEoF70Z
GSvwZGCVA/yIihrTjK5+1o6k/jO/AucufcSo5B2iTXtR1+25fFADU/jNhM0sJI4YbwJmUhMVMolC
3e5Q5B20qdRQRdwbhwGs+pdkVa6ifb1JnwWrgarXOjj5jv/b6FbJBzM434EWcJSuzVORQ2rChjeI
+d4tDpi9ATdj/oFLEEDGZhUWrMSKxPpbN5agB4K0Di9owj5GJVbTIMxj1ksNntEc8nIR/26QXEkH
cWO4yPMKr5FwKcXACW+0NUoyjYXCDCuAfDde734GYEoGYKo8auDUpqs9r7dcgr+cx/RqZaGG4Epe
j58CrqJVB0hWCDL3xMsRsDmoaChrHlyw8v4ffA44e+BkCR0Zfgst3i1Psz/wo95YwUv9qToCpiuO
qoe2y2/NyVcxeLiFzcSga164j2+NUp88UgxQYhOj7eeEIUHNnFf1LsKN1bhg5T1MK8aBvg9dN/Zo
ssauFIlQIOy9lGsdcuvZmTMFFDh3FwMNw3Yv7M8/W7w/UrcGqSA9ZQX0SlMY1B6lS4uRCRAfP+Vs
mZD75PHWDpXYjPzcxt0EO/G6Bgx412NewgXpwhO8yCnWk4tule7k368/P3JZlcWFV8qtfSpiBWrg
yw35kIPjoyovH1o3fsscRKztCDkrkm5o8GJ+Ha0Pf8aTeBQhnBZ9+PjErJrrQn3s9rdQ91PB57Hk
t/gtwUvnoLIMDm5MREE7DaSr8UfzWr5wXnx4DPeDFXss7o+FhODWOnVnGMqkKAn5EtNGdXxPT00D
SCMB05RkLF7/TN64s75iVqaII1FhBOOiSAbw7kdB0qCiGZeNEye2CCPqe263oNk41hfhUDrZuviq
kNez2rP3wRpstsizBNxTaFLSad5kiBWnZAZJNsdXDTpKmbNtkVTL1gyaSkI/4bvgQnhGODWnwqw3
OaMMurTRV78APcTb/McYKmlMZvwCbgWQeeXsM6f9wFSDl4Jyvfj0n5rTcKnfmYM0C/cG7KIpLQGZ
jCIsFbAVTe7qnMMHRm/2HRpp0Bp6h85msH6swL+6yhKLeTPe5yFks/+apMKkFMzzkPhYKm/1a2EV
dLZ66lsg7QWLe1NBORBvxAN34ldMPl/irbRbgcoG/5CRVEzo3m6yqJRTKLU+qg/euBOfgSOMbbDH
rHAdeSgug4jgsfaG7ct/jppY71+r1Ame9X6c4oBrMJWah2a/jf9g/hfDIqbw9bOhhboC2dm/lqjT
mudqk0Qy1pcBlntoX3PUsDmnwNAdRGJbj8kzSuLgT/tJfcla90tN6GEP8nIHBc+zynntoQiw9h95
91ezYiqZLFwMNwuk4oKsjlHfazAofYIpINvPvCUOZvfaPAUzU1xvoecN3kM8vzCngDTyrqEP/CE6
0RU+3JTa7WvjiW9IH/b6UQHKivHlljxTw4wkElWCVaB7WdA1q4w5C1qwDgYP0mNvA1Te7uJXqO0+
yLLTQT2w/QVqJVYKwbJLeUyUq1ISJLArfCZO+JLbETSXRZB6a4C0WeJBfkfRlffImPy/rBhodjCA
EFY6g3rjhqrY6VOq4Y7dlDvhq4E0JkIQ/wx4WfB7x+3nXykYoCUW18dSkgacIz4rpgfRZ6FRtnlc
DTxIruFCx9ENrQpwugN/gpTSZ+Ua627FlLBd6NPCjYCfw4A29K1B3nobdbhU6eWhgsZp90vvnKp3
xg14MyUv3USgLEcvCwQ44NaW3hg7vBTar+1S31bI61hQa2J3M3jakXvA9bYvOqvdt05rtW8sAdCF
NzwWSvhEANUGLpPGaUu1MGh8F7WW8TnJpnEJH4WHbJ8Qib7RGsAXyqGNxW8Lm9dMxloXUmHCxo9h
DHDKYBqV2mM+DpuhrmC60cDew2/8HDC22ZlO4CVb6Y/pXirN7Mh8ZizlDSAlAygdZXWMTVDxSCry
KlFmbHELqk7UkU3/MVi/hXuDLUJDYikda69MyVSCEA+6EfgzVlgCpYKC30H5SH4X++kIrvTJlV3l
lLj8e/AWslFUi470d5V333UapKIjqyRjUqhyQlRCO+Srt2ffKrbsb7kYk67MUa8MoZ/bFIqE2FRM
RwmQcrOiPWSULOmBqExru3Sf/QPlPtGfRxUXLXCMO6JKcXtIxXoEpliMW7T0QVENYeSVYo72uB0E
EJPiFa+8d9APAcHyeTwxfHcpH7o2Tb02ytFIc4hatMhKlE/RyQtUoRIiPX7EdJ5xhtS7FwBF5js5
MxguXOCIvkTCA8UvFBCoYyOI4SCOAkxPG6QM/l5wGxAt4KY7of2ubORVeo69n5f7DVimHBk2MTkF
uVrgNmhMniGMidBHsNk+kSZwgZnlEplfAJFL5J8OGSEZncxFF2SjHvAHu9ActtKJPeZBDudPP4Ty
syoBBGtI8UOUY2q9JNs0NDPVEltbh14NkJqrX9CrrUzuKX+W1iGLeWwhYt1sA/XVi7FOjKEg2+BC
mBdEB6/NaPWr2DYehIfWCU0NJWfr572/x83rgCcCXAC0A4jSQed96+WRXiaQ0Erhapt8t8d925/i
E4Q0nuDjoP4ywcbvdl+cfY7x3PsH2wLOGESMQEyvK9R1NKg5L8ZT1lpVDSn3ZIUxgj8RhCGzXb3K
V7luncRHnVRbwYK3mh5+tv7d8qc/NumSfCdymLOlInWmTUEwhS3eV7kZWvxG3ag46uoEAV1CKJ2s
lf3gHuLN2wkqceAhfoQAuZ1uFa9yc3AtglmcSRK0AMwFPuHvb6JDeskPdS2pDRpXx1fOCTYSuEOL
c3rBaB34GuIL2Gudc8KbyqnaBjbg9ph4+3lblnKTb75FIt+GQXr6MCZ1mUuZAe0ycEDJGwnkyCFh
W+tRZwFT0EkyReR+P9tcqmjc2KTO3ZT6fa3qsPkRgBJ4N17403TiXyv7DTQogEEi4trhRt5i11dM
JtGFy+XGOHUCBkOKDSPvSUGDzLkUjj9ZicdBsGmArIpgRuDw1ZkVpcWDR3gt/7fP1GkPwGLhlwnM
cqsZ2mmKWWySBB3f5nNXPclHKKXZ6l5DBV5kdpsXA+61bSrItxMy3knCfktHwZ3RSUfi+/GgAvGp
2sKGP/FHw5I8GUwRyeURIq3mP9B1IO5c/wTq7Pd5Ww+qj58g7iUBLtY6D7M5upz1ffRyN3stPW0j
gTbiZ19b3neIU0H4UoVMN/3iH3t5aoIe+w76NrhWg7jamf2rBG4UDXWdchtDpAAvfxCK+ta/XTEQ
xkILAqYJYvA23gp5OsQRP35XVwS7Wk0IfR/Y9e1n/lKav9GBeJpMEM1b6YvO7F0u3W/QBMPQAQSb
DACUbo2rfV0n1QzjEuEWMky0bY/ZL+gFWMoZt3sNXqPeKt5qqHcT0fQ1Y+uXLrhr85TLD1UUZepI
1g4Kks/xNdnHmBourQAqCRAuSn4Rkfrs+PWz2cWgqkEQgvCCEDAjVZPQImkAgT8aITU41s89KpXa
MQetaLlOVgNofiS0yJUEEQ5T1BiqiR1whITPMpOk5D7QgNkATLJQTZBAoEn3cLumEIGsRCtVRER7
dfnHEcJVBTxOtY0EEO/hNbC6D9Cg/bz+74vs9qK7tUtFV6GJEn1S8XU180nfpLv51DjzsXfP4JLC
f+sgi9HhP2sgwTefFAc5x6XxOEAdFad22lX8IlhA2uMOLHYFzulwYZJukF/w0y+k/FIvirorJfIL
j6EXPoGPD3J9Oviu8Au2JSCB4ELY6Kb4ADGTEMR0PevW++5C0b8AJR0k+hAyISR9tydDTqauHEQA
H7XjUX0D8N6rbVBsmDXQUFa7LRUTLfZ1YX0iCTX/QEeOdxObc1PEJxZ8cMFfZTTu/v4Wyl/TIAAo
UsBvQf8ZZX1AOH6/G5Am8L8QJhGbkP3if1WzJsSbyppjFygWYN03P4Ee9y7UvopTBT8BjeEMk0Ai
RNnV9UdtZx+KKX1NoEQpLz5HJofQhwcfCmAtw5v08Ik5bLdYp9ZgJzZr4Pj7gPzwkQzKkeUZByvh
8avEffSAyeZ3kJMlG9/+zM3IE48FmpiXAf3qycWTl3WMFpKU2z2hnDQLm8LoyWfRvY8OPrgKH9FD
ns9ATr3NmCyNzyjZaDvt6B808pFYrMz3wRvIAAlEe+jXayhtUC46C0bSVUMIqjBuJ7eTLU3JK+aB
nmMufRd8bHyK8ZSW2Q64L7DCLF5mhFKDhC4qTVaSjq9KFcjZsl75kpkIXg/JW5B6iZY6A3CCaArk
z88h6/6igE3SoufRrEWopFoQcjdxuUiQwYb0oIh2nU2I0ozbaNEGYc9AGRf/8NTnHLNqNooS60rV
YFuJntiXq7L8/fNCFvBRWMmVFerKi1u9TtsBViJCrDphDqFIHip/PDaybgl+3aMwX9sykYeslSfM
5bFAD/elhNsfQLbhCkXjlygxFxm8tk2mVxUDPeMcfXJSueK7yqzbgvHllu646/VSTqpkQj/0Ptab
h17bv0TjpY1eemZd8b70RVZFpKcMzC+iL0itKgszoegSvJO65Gvm9a9MnBxQNptSE+x6+bPHizLq
gFHqpGgjiwB7ZyBNz6sGegRqGIP37qvUhX2E6Ti5zRmKpIwfp1N1uVxT2yjwseXDbFbRdtY90KIZ
CnrXPBSwWWDHZT8GWhURQYP4JOXHotE2fkC2Itcns8wxS8oVaznPGVCGxeiDrPV/ZihHHmVhAFQK
ZuL+0pbHbkbyLLt6qlsTRhlnS4sb5+ezw1oY5blTK/hV2MMin81Wq0PnSp8Eq2jHiuGzLEOUzwah
WspCQ3ZQe06UAwDtZhmz4F2L+4euEZ51AqkmUh4ra0kZCQ1Q8j4YtZvkMsSHYIrtxv81R56CDnaj
skikF88ipnh0yBaA14omJUrLrlN9gpOPFFevdG9ooDK/nzrB/YcPpaNtgzEw8Bpr1IdK2kmciwR2
lGayZnkdzoLTcYnzs5XFQHZlhfpKmS7XWow5DlCil7u8mVI3aLk3rQUeTxS7cxHErPoUyyJ1CxWS
L/ZjmQNy0Plu0b1VCjDwPBKeLtiIcbL+eX2LUeNqfVTWh5npWO0qWOurNSc8x/VGGcLzXA92AZVX
SY+8n+2xVkc5ZJ7NfRzVsJc2o5tp0qlUG1PWUydq48NYiCnjlC174//xEjoq6q2YaloEL+kFIDjH
p7r5U2lfI/fw87KWb9y/+0gTlwBDGcVlDjutIb43CUhT6jjntlAD34lZhqGNcVSdHOyrFl9mgFSI
/R+uLVmkBqzVircXVBMhVglktTXnirpdAj3bpZAR0Fj1jMXPiGE5nDsgg8HRdGvIENVMNCZ8xrDc
Z5U7JmehRN22voT+6uedXXTQK0vUDTBwmpHPIywZ4kvLYx/dHFWEvDa7RDdBU/Ev/kJmSgnHCcY5
qagic0PaRj35jhUsRYKdQdiwncW9mg6MzvPix7oyRYWWuE5KvgQpgAXswqMuDm+xMln5oK5rxWCs
avGuuTJFxZQm5nIIhWET5QB9HEPF0Hz3IetMNbL7NiQSpCs7VDSJZcjrfg8P5aCImu0cLxUxLO0c
vlGlTy3kctrTrFtKa//sJKytpKJKooVjV9TYykqSzVY0CjOtQYULvZYhV1ghZQFHTFaJ4WMyZk3+
763zV1lRQpgT1pR4/J2iZ8SLwVEfg3WbRa9+nmGWvOn+xNBLSgzMUOnQEYkbO658G6K8FxmlmJ9X
T+zRD9Sr30OTw/SclpdDh5GtHCUkAbhqXQYVV6g6SuFyqp0aDtir/mHHQTiogA4QMF9ZojyKK1JF
GvMaNnnMOEM425GLyZ5LUGmLMqNQv4B/kflrY5RbpT1XALuECZes2kr9llctOdoNmV1oz6CnSdHg
j1hZzELB9tYm9ZHxTmshcU8GxIRNHh2zFhtZ2m38mEim2tlysQ/4VRI76F357X7SV8KwCdsHLXJq
dRsFrDrA0gm+2gK6RcNxkxRKKX5OowTvQ9J8qWLilaPP6AaSaEq7EkpA4POARiMYWqjwJ5RBIUUF
zMRa541q/ibo8/lnb126Oq5NUGHPCCQU4IEXtuS4MRt52+Dyn7mTkLz4/K//N1OUk6pGq2utgINR
N4IZZueGq9xS2ypcbjUFY+eWP9DfnaN8tG1CP0sh8G0hEFk8OAg4IDRlxnNo2QiR6IH4MkYKqAUl
o6FHDYdTlzSYloxDKwv8bSnljE+0dOeqoAj6nxlqLXWUFn41k35gvh/rJ5VrXpv8UKStq0JwOQS5
D+N+Wkyfri1Sp22W5JyPW1js8tEKi5XxG4uTDlNpbiLOmier63P3H5wDExlAYP7/w9m3UbxFHtp2
ZPaRDwBww8wupw1O2h4M4amVWGT4i+fqyhj586t6SJkGeYDCJh5FpeSMQwRv5Czw/1t+6faBYAq9
IwsvhXGuapRIXjpw2LPeS8t7fPUbqLMd5HM6GjUWrKqm4b+P8kOY4EJ2ZA43WOn4Q23q8rHR3n7e
Z6Zd6sCXmhZqQwO79ZyYUBLk+3MBCjnRLaHyxaWZWapo9Mq2gMzgZ9OLx+VqxdRxybOei/MJlsvO
SXloAKij17NeNMuflugmIXGCLjnJia4+LTfMfMEFpKU483bTQs1HarvXnxeyABbEbQS5iP8ZoRL7
wahbzRiBGhCMI2SCW/FiGF7N7TL50EeQtrkYote0B734bFm0HIvB4Mo0lepzVSJzPco9lgS4Rqfw
5hw9cSFgbDVvqZAC5DSFEQ2W8hmUDoADBzxSu4NIKGUe88FMIBLl09TvW8PUItcvAciQIEzcrvTC
YWzvUrX5yiJ9u/a6mDZTDou95rWioxanKZlNv4feX9iaEl4bTWnyKQsHvuifYPgFuJ2M7tKPDUkw
0I9XYNbgX/KodiIeyJegXzFWt+ihV2aoAzi2RjKoBXrPOvfZdmal7RDCTd2vLA782+D3rrVHUN3x
sSOG70E1mkqhMW5HYuIur7j6CdRJHKUwTeOQtL+rzOZDxU3kh0keT3XHuLqWt9SARqsMYve7gldc
65BQG9HTK7hdM54Tf58H65/3c3k7/48JmpY66PKq6DqYqHL0zLXSHtJ/qQ1CzeR/q6DH5DPBh1ww
WYWCCcU6Kexg2oZMRotFr4fCAVhmQI6uy9TJ5gMhjbj/j7Qr661UZ7a/CAkMxvDKsIfMQyfp9Avq
pLuZzDzz679FdM8J2+FuS32eEilSFrbL5XK5ai0LKDyNXvH7XqutQ81KPwnm65zq+8G8zyGig7tE
ITkQN53KClo4DyEqm81xj5sQ157LMXJs3jtD3B274FUffjTVLNkDmy5lhbeYzcpJV5FGk6FfJtSe
9/o87smg+mVBnMzub8PK3C/vEjHXvPOmIhumsPOysR91dYEltvKsBG89ryKn1addof/Q+swfSClJ
KmxeTiGHAlpavDHhVVlY1C4yMrudMbMxgS4wGZ+0ubyOtXJvWSjl0p5ibTqMIT6DTSB4CKCp7NjK
CxpyHauBOrU57M5PweZugcKCiuoDKOSIHVTGGE9dQi20kFfjnpPuYYxkb2qL8/jiXP6FAEPt6eL2
Je74cwQI1JcM9Ab3wSTdW8ZOH//Gi62AxKO+oyyzRxThBmbgxgFUjNrIKdP5kEeyvPOmH1tBCQc+
sXgRq8sy9u2hN++t4aXVZOfs9r16BSLYSm62szq1GA/LQiRIdWdA5VGKdoCgdZPcb5lPloxCI3uu
kwIL2z8PwOofaUtPsgoNwCB0ZnS5G4ce9U/16EzmQa9uKvY3R8NqtIIPsPoitRIFoDnxmGI4Qbhn
TS+JXTbX7UPuEUlRlMkLIHrOs9Fa1i1PrcMYg5ZhMn2m6e75XbVp8isYwbFUxJysxAQMpCGcrnyr
C9DuLRQNyS4IRgnY5uG9AhMOb4i9s6KeAFZNuTPxmxIMcFP4sylmibuUAS3udOWlzVCrce0EUJzf
JcMerHoOw0tfLHkpla3RclisYGiJAyBNYAgqun6yMHuM1GmXVc3j+TXahgFlJ+jB8UAqlrSCPznK
0BUNeksdsgX6hKeBx5Fof2VwnyiCo8jTsg7xLgEKwJYeNDv6NlXxPsltSeZh8yQDteE/gxFcRRcz
HnaWDR+LVMoc7Y0g92l8aHFDr0JvliUEZHMnOAirDgajKwAXFjcRARVfD8ldWWmLbEzCXkX+K7LN
EVOXIdnr1Sj9QCnenP2MuQWyQTVFfqrKBt3X+dx9O28b25diHFXo6oMgIShFTm3Q6JSoHYYAbB+t
T6GK1/lthBqn4qYsLuzWg/x0h2KCcJSNeZm4L2flJ+5HudHK9vNwrqY+xZhnDd3MKFUIRlkEshlW
riCEU3LqlZZzDRAQNPYUjKJkBxOOliRuOqbuhHJfSKuHMgUr2ciEjcByiDnxHiZDFXYcy+55rvn+
/KptWuVqZMImoGbcNWqDRbOL6zrLUV3zjcE6z4NshqorEMH0QWdhKdOEcSCr7xjKsYEXrInuNFgw
c4QM+sWsHM5DyqZO2Ah8ULO8I4DMgwBJdX4B3Zcf5yE2XftqVMKBZeoBnmEt+NwKZb55fZ0Hxb4z
r2PodvwNkA6acaJTHd2VpxsrMaMhMHQFJC9suNOyJHRJjubGEToRlvFyHmvzFAaPzD9YwlLVVcNb
04Y9ZPQSaYNRqz299XS0dYBP5zzUtlV8QglL1HCUweQloDS9u9LDyU2MhzEDAYPahW99zY/oZveH
MiCS6dw2+U9cYd0MNYUubIrpJPDxHQj6zPApHAfJC8+mJ15NpBBh6OhACvRldJbhtfyhNGJUrUHU
ke7K2vbDaHd+MreN8XNQy+esnODc9Z2tZRgUD/0eL2R9udebH4YpKx2V4QhOXuNDb1UqhkVQaTMu
d78qxqtc+tgViczrLl71q2P/Z0xgAD0dU24pWRBbwLKjp3g4goxTT8FZ2LnzAOW89HG2/4zqt8Jo
Jb5jgzACqcl/1w7ttqfAo2Jyc84AHDfg3kz+NIEd7qxRdVoEJFWq7LPyse8nx+6hyoIrZ9kHO9JD
UVGHpkLPHkajupsyVfbkfd6kwKZ7+ll5y4ym51jjNnlq+0tq3bdFdJHwZ9P8kdamZJtsb0/whmkQ
moP6rOB1dG0qIeaLM6/mKogT3b5A+7reQCHqOOY/JxRf2ZHEI2waF0MHG9OQwcFV43SAYxoQEtdw
2shcOizym/a10X9XpuTOu516XuEs37HaLEo3JUkTYGisOpb5MYtBWfXO60PW30/aXiM4a3/V3VPF
7ycj8M5v1M1FXGELfsGwKtKay5muVwduohYdMjt41O+sXRd6ajf8xykV/AJEnrREawEXZr+r+MYo
3Qpa0FQyqM3TdjUowSs0dmLyUgdKn85HSrtfWkck0fp528BL7umacTWxyzwGRFyhhQ1+TUGSV7nj
1e78+myeDuAuAGe1Ck0PItigZfekTbIQbx9jca0Y+rWZqc9mzR7Ow2xHyyscwQbbqEy7QIeP0YcX
vA5qup9AbUsDEWHoq7WnQF4pcKJOlezqbdtf4Qr2RyalaboZuDWq1Oq+ughm3cHl0QtyKBGmYIm1
fzZ59F4moGKq0DbRNVeMod76/Pg3l3P1GYJd6sGc60O7+DLeXZRGedmgTi4b0cijzBKozZBmBSUY
Z2bTcsDtC1oF2S8Kw6kTXO7KXTO8gK7x8J+GJTKup00a5PpypwzrXRjFLrDsyVUNSei56USgkWVC
shjtf5awiIYxmgkbYKTVtDea3yh+KovMi1WPtk+12kh29+ZJsEIT1sruWNqyEWulDj9I/WT2l8R+
HoIIZb6Xebmb2k6yB2WAwoqlTaAYRbEML0+cENpQyrVWE6cubjLdp6avy9JBm/7rc4Rilw6NIhQb
E7RJ4EnBmZBpmJP223nL2K6+WWEIQUXQoIIqHzEolav3djygaZAXvVNkBNQPfLyphuRWbZv3Wh9Q
BG7MT00wH5XlSauOb+Nai9y65olfcD1w8x6vXVDpzpzEDhTJkbHtAf81LrE5KABjK40qfGiizhcK
XjF4adyEFSSVzs+IDEcIMMDqkpQJg1khp3jQg8KvWONAEEICs71X2JIlxfMr6BOFg8M0CtStYTjM
fOrN2Wkyr2vBeQGqtfFeNaUq5ptRKxgAwPkAJgBwRp7ihQMbg9SALfHU5Wxyiu4qwyPvGH0bQSSX
H2wUIStoF8llrXebRrwCXv6+imrC2FZ4sbSaTazaK+OwH2QtMJtOe4UgnI08yigOdkzlCLK6fN6V
ZuCl7FAYMs6ZTZf90WSKCbRw6T0dCksSeywGmEYePdDKj1FRoSJGMvy4lx1Em1a4ghJmLRhJr+b5
AlXdozXDMRvVycJE4tFkKMLMZWEEjoDlzqnEVzZe/mOUc+ayZq9Nt4nqZTCVggX+S6FvNKAYDG07
qKjQkDqPr6bELUDbrDe3NveTFDypuuQc2qAlMkBFin62ReIEbLvC5ip5n2YpA2SbO+k1fZjuzG/N
DbkLdiC8/Q72HIQYx/APQozzvmNrU69wxXOW1GmeaB8pkflogTAalbHJHQkvO82bkvvzWJvdkmsw
wXODyCvtEZYtPZy2Awn7EHJAYC90zLvsItuXl/bsQKiXP1W70EuhXxyAWOX8J2zth/UXkNP9gCdN
PTYNmM887rrkcpqQI/lm1Z6p/TwPtPmMtUYSdh6IGnMyhEAiySVccjd1nq5eUorSEf1Qm7sKNC6V
LHnxVaEV5+IaVdiEltWHpFcww41TXM8IOh/VxBlDB6n46KV9Ch4u26WjPfZ+Bn4oe2vVZcYkbE4y
p7Hag+UKaonRLvhm3iUvjcf8GBSV0z7Egt4nnuUZbn2kD5Wn/EDL8HEPdlBYd+k2BxziYAwHn+pB
f6136r1yGcui9i3XztDBCWofqKMbIuUuN6c5TTI0A7LxJohHd5IeW1sOikFla+l/oBqUl04trM6z
lqsTDo88cOiEIrZsH0g7ETYvH2sUYZ1rdEKj9xgoaHRVQbLO+DW0Xo3ol97hZZ8rO1vzK/VpVveD
vaOT6kuse9knYkZpjS+sNA+UVs0Y8LmOGtAm3KsoAKO8KA8kUVGKnV5Efbs3ytQtcctUkuGISqO/
ed5af8Ryyq7OaQMvnaiPxEdoxf2ggMgZVYpZLnt43LxgrmHEO0KbKXqWwqpxJa+tXdNczcOzqZho
b/7eJE9qcaDVsZofzk/xVoiwRhXuCko5oqx86ZI1KuUindnlwP8oGn9pJuXXeSSZxQpHT92rRZ5b
GB+b7qj2NPWPbfDnP0GI14Kk413OQgyGpLNLYuIG+rybee6dh5EtlcjXOFt2RLthmTRjp+BGjnCn
s441ue2pP2i/Eu2y0DzVzI7ncSUzKAb6YTT2mhoBNqTfa7yb9do9JS/nMbZ9679+RYyGqZU0ZVZi
leIBNat9hXSH8t2yhsuakrfEemys+HAecdtXfiIKPmay05obARDr6jpQEWiDKEQWaW1ioLgRfIyg
QP9SkZQ3VoMu3sUwuuimsAekR2yj6N7Pj2Rz7rQPNSHUeVFx7lRUAA18odIglelNijOp1wGfPKLo
XmXehnit+294wsxl4TylydJin1YPtXEbpLt0ukqs1yy4H81aEsFtGt9qcIIrZmqcpOrChjD1M+rv
j3XaOFEqqcnb9EYrEMHVpmE/4MkbIMFQ+ej6dtXYxv3bukWhh8TsZIsluFszzBOSqoAqUOVvo2TF
b+e3aXzUyaXSSt6WNueOLDxvDBQrX1LzrG2mkgcIlyBoT6fhQgN7SCXjJ98Oe1cogjnkBikVlFGi
xvY6uq0P8wGvV8fsugRNR+Lg4RYaZZ5+zF3lOtupmQOZUZ9I1m9DCAiB4eobBCtpO0Mx6hRboH+/
1RF3P6Om79f3b4SC1KbyepfuGaTppxfI0bv6xUzB+GdIvmGz/HD9DYIRITc6Zk2IeejAZ+Vlg0sf
xstmDz7Bt+o9utf9tAT1VaX553fjdlC8GrtgUTwnk9lUwAVlpqVAxnu8bA/kV/ALnCl4W1J3xKne
8Ep6C1Jznfl/wSJ8OveLxa/ilMAw0tSOgU8fr+0MgXhwNaCeOgHy5FgP3WXwQG6C2Qnfzg98c9Ou
xi0c7InZlNRcpBMT0KUhSwNpE8VvZI9AEpSPi9BqdCxF2wNquHEw1W9JcEm5mya9M1eSG/LysV8i
zs/BfBz9KxhCmwCseMskhpnLI/Zbx03G1iJH1f/MkYrLlYq8raxkdtMZrVCXOHiFChXDOuonoHbl
LyUwPJ4eAuiNTtY3E3nDuNmdX7FNoqXVFvmI+1d4YZnZSrfkTye3chnD7Zh9xw/0ybIb2kA38VV9
a131QbnK9+2Tkbj8Xrma9ue/QuIVP/gYVx/RgiYPHgt2U2nYK4O2KwwXUkx/c26tplbwSAWIr/to
sZuqzp3ArFwKuY5UFhLKFlDwObzOlzIFoKjJe6P5TedV0TtN/SmtnEQqQL6Vslwvn+BpqDLWGVu8
rNI3zsTQzHynMi/uO69rvAiJN1ruWPuMFlCJj5MtmeBiSFep0IbAMNtuj4TDyH+jlFqyYLKpFNwJ
StMLyOACwybOMH8fsmM27y3U+kGAcjebkkyNZL+LxWh0quOuXxYus3yl82MoP+XYgslxJr072Zej
IrF62TH98feV2ZcWbD6usXj8iPJtcgGJ2/KqvbR97sTXzS5xGt19mHZPfN9fDA6FbPP5bbcZC39u
iA/fsMJH90GAt0yMWElbP2QMqUCJe1nM76sPpcQGeT+IB0Vinr5TqG4QhFZW8dxFR2ZfttVzxH2m
S4YiAxIiHjoqVZEtnEvltKsi0CFdoHWTD173V2U0IGT4d0iCFzH7IYtGdAu7avGOZnNEphxvrYWs
g3d7bSyGF0LwEqPx7PQcmBJd1bi5cA2hxDWzUhQjHc+v/vbu+kQQdvCkRmS2TFjfrCXOFFc4XQo3
YMZVXygOD6nXDExypH5k/7/awyemsKOt5bmuWtjr4rx6SQnDFY/n0Pm0eXZgTWnggA0zQsG1mk6v
cWdk6C1Gm73JmQKS8VjR30g3N+/diIaq2rDGK3UYyx9GG/EHdFcaILMC/ZCDSoD4kM0NKldLtJJV
XWv9QVlh8NxN6vQG7UrIbVUjqF1TXbHdqUU9QmqG4SFsWbDLWqojaivt9Jr1YX/Npik8ohcOpJht
e920MV3EbozRq2w9fu+tCSpTqU0PM2uM35FaJdDeSDPkhhTqJ/r4qJYs26cVfdRHxT4YBQGfoxLf
FXasSBZ0OxkBg/k/mxHpZaZgZigNwOyC8EJBsf84O1nS4Zj7XkEaUbmaiye8ndm9jEB7+yz4xBWy
7PkUaQRFZEsGcgYniuIE3HTTvzu+P1GEyEhhPAfFEnZEBZoz2rlBv4uC3+f3xPYU6mBvUyGXsDDo
nG67sLKNNJ8A0iWP4bxXh6eZ7lMEfejPyOKd0rzVS0Xb3xx0K1QhZjAWJed6BGrQ/Iyr51hLQId3
qfRHPX1MqSwFsrlcKzTBtXAWU3BeA01RXmP93UC31cz8/ziRoncZiyQMbIAk5X3Q3RL7ZlQLpysu
pshrkJnPC3fAm0spewLfPAh0e+E0BB0IaMZOF7CMbM7nFhRZrA728zi6WRzddEN4U7PpJ2uyvzng
VnDCyoGikdUdAZdNqL0alTMpscN0x0ivRumMblWyo/3435EJy2bWg20pCkZmJ+RoKokTWYfSflUQ
k2vsMo3QE2z42HjnF3IrKkICaxFABV20+iEKt4oRKhAIKvnCeTeNmVM3fDflqTsUHXiB8n0UJocp
a9Borr6ch91aRmvR5EZBIUidxBLGHHpGkLqDfHzQ4IBl9z1NUjjlBhc++1rFI+l5uK0tsYYTwocg
YlRRR8Cl6v3AG7+xnpJW5ia3Dtw1iGCarLbsuegBEha/IWcRp17PQbEAdoXikgSmJCLSFn8onrVo
9cHjrqktygICXMznoRxt8I2YaeTw4OdgOahf9vQAVETfOpx5DdTF0DRsT60TaG9/MaEg117QwRMg
JkC5YpSJVaCZnJFf8LNuPL+0sgv65nyuMIRFqzKq1+nCmZFGBK0y+yFEK12CqP2VdL8MGZ3UpolY
oJdETYNhosT11LFYelqEdMBOz3UkcSJQDL2NtJDcQbaiPiSm/wERT/B0AP2ustAIVkXzHOV0l6Pi
/G9W5hNCOKzNclbyTsE4mjL2I2Snqql1zf7XeZTN/WurRIOiHEgRReOz9daO4wRr02vPbeoSM4EJ
4C0WJNKs5xJT3zSEFZjghJGXmUmRAszuHwPzTrPQBU/f0LTqUXaM2r9o2IMXtlFlDskQCOScGkLQ
5SULtEU4gJT7kNVOMlI/TyUbaPlmcfeuUZbdvfK7oEmlBW2wgQr7JkBpgsn2KblLuARmy72vYYTH
424Y58lY2C3COT/w1tg3PcosdWtXpsTpwOGcj7eqJmNI29pLa1Rh59ppENpDt6CSV7v7Q9oLYn87
b4Cy+RO9H1ReGqIBomtHpM9svPOUFnkdc3A8aQ/nsTaHs7TXGtbCX6AKJ3POeNb2BvgkBliCqlkX
g0Ffa/DqnofZHBKeOj7cD3gOBZiyLZJJ6wBDcXVDIZd915XGHz0s9qi+3Z/H2ti/4DEli40jFoRO
9Kn51UlsVCgpRv+adbglUFwa+hs9lpHXLessGPkJirBx88kowIXQoPWlPpRz69SyI2LDvAEA+TMV
hOEECjunw5jMKZ7SAAA0bbwMfYyzZoDG9NtcQ5cxUN6jJnMaK5A88mz4I3DcEhuFYSB0UkViLDuI
TD2sW7SXMXhwNXBG07hnZeQk+VV7VVJZmdOGYZzgLd+z8hVTiLIQ1EegRK3fgXUgaYoDz45zk0rG
9ZGH/bJeq4EJZ2AemSZvIgBp6L4wjpS4rblPGz+1n9mwI1WO3p7DmOzp3DltZyEglVWEb2y19VBF
uhMEaXQoCb5gmq45iqmIdUjzw3nb36qkOgERPHy29BbPy/qlyuQHI8pcEtuJx+aqsZGQYAlqqyIn
0obHAuGXZJP/P+Do8QWlGqEofj9dTBRezNNAOnQX4DJN0W6pWDsev+TGY6MUTsCO0JJyID95fsyb
GwUFm/+gCr5FKTkZVNajr6bbaaGXExeB6k6t9mHhlBmek2Wc+tsL+Qko2Cw67PJMmTHMurlGX4s9
utUoCaY2pxI1VyDGNKFr+6X2ajJYUIblAHNV4/ZmtKPRU6sJ4vaaDjU1Gx2t4N3v0AyFlzFqzCZ4
vwoZN8LWOLVFgp6CFNNEOHS6nJnZTko6zGgrQKgdhAStizdR8fP86m156zWIYDMKR3nY3E9LJWzo
jul3TvYqBLuYO9SSc2GrwU5bQwmG0qogbQs4xmOOPur7x/I+pi9R+Ti2exv94UPp8/Q64m+6up+7
w8BdFJDGsUdkRG5bPm/9HYL9tLGlWtBDhM8DW0ipP+fq5CHngKr6UbI1NlcQqhqLFjTqZcWrTIpn
IxTVE4xYpyB6301Ecctid34Ft8pxUZXyiSKERJFdRtzgQElo5mmNN05vlnrRq5dRtQ/oZc8gxUSu
4vRaY+7YvdL0TzC/NbJyzmXWRAe//grBWqdSVYe2Q7+wHvsMtYRD4XYVddqIgU4ZectWkl3YnFvo
+4J1AGovaK853R2mxQKuMODNs116vKF432HkJ22pLHuob8Ua0Jqli9bsonIrQPGkitIywgRTCElW
/uhRBy9mbgpJ6NTBIw/UxQdo2XeJw//Uh2kXXyUvv6GtfktuYk/b4zB74VC9Vw8yctftOfj3w8SC
aOR1qm4c8GGV9ZgGkaPPx1SX3Fm2HAR6QaGgrLLlNias66wPE+e5jt7w+rlS4SMSkGVc0NnXiKw3
ZGue11CCL4onSFnOOobTNr6Kd4sUbAHn94oMQXBBWdXyIZ2BUEATpdEqJ5W9Jm2eHOtBCN4lGccs
NnpAxMkRhBiR4Q/Zz0g9JBCdVi6C5kqTsTltWQH0CT5En00LWZvTnQC5+WxKtMUKjJ1q+RWaDWQQ
Hy+Y4u4mICJYBAoQEosNkoER4eaQwAog5HrR7Jq9bXvNe7x/mbxuByVgL3ADUHA4GXNQG+3LSuG3
XPYaXrAMpcgon5YhxqAaVeGnERkz4yKeJef+Jg5ifcg+aJYOez+dSsscUMwVY5jTeBubnpG8mcUt
JY/nrXBzwVYogsNWiTIsXK5w2GDFM5WDGaKiXNZOt1V2jZAM1BEM6kMUonmnYxkI71hfIGdoW9mN
ou5r9Flaz0H43M2OTovL1L7LgG9YOzSK2LKdtgVPIC1jIY+HKxSYaU/h+WSGkVZMqGNc1HoGb2T3
LHqh4zvJvymVE80eqnssbAr9lsh4uTa2+ZI+slDVjly+RoUd0TDcP6HOiWpQVflllZUXNlRGkLWF
sZCmQxkPd11c2E7H16V90062iXxb2ZeONtEdBHTuzxvKxplKyJLRQ+iATKgtjEMdNDOtewg308gC
Xak/g7uitv50sd9ApDq2dufhNqz/BE5wXWYE+oJ40YlWBtBvKda1roxo5UFMT8fDeaiPo0lwKBCw
RHBp6tBKRurjdPoiULvXgY1C/OGiQAPG4IKwxaGQ/fK6i2LfJ+i0Kfw31Ps59KF3wfIHecHQe8+8
9Ep3VYeh6eL8F23N9eqDxLNUsbkxzAY+aO5Q9f17YpEHlx2B5aUPr8t6+osLMSbAQDkA2kuhCyZs
zz6k6KDLgactEuBQ7TU8jPq9+R4d7NR5HTKnYE46uedH+aFR+XXeP2EF30PqHulJ0L24z5kPbosQ
RLR7yCs5wdG4i6/mg73rL7kzOrZv/8DTZeb8tI8/mwOo7XQn3DVvNyBLa3eTG/jnP2wrisV8MFBP
4OqqQzf81CDCNgZxdoAPC56UXXkVeu07qCwtL7gKfQ3cS0tXmZsd/4Jt6QSWnMIGIVe0eWEEDhsI
Weq9Y72cH9hWNesJgrDQujrQvmJAGN97Tz+gnfGmuEm+N0+xGzxS5ICd8NH4XiKcRDmCdxH5qfPn
P36CsOhZmdKQh1CKhmCrA4auN+3K8Iqnu+z6/bW8pvvhJXCx0opnOdSbLmX01VvVSidTIMSQNglD
vPNgCpTD9Xib/bFc9KGYB+v4/r3Yo+kryB3lh/FoPdp7dj85v84Pf+vieQK/+L1VkmusUUdkxBg+
vb21XHPfv2neiNLa8B6CiyWUmXUXbI0yIpuNUx5yX+itQlUITiPRw9lQrCqzOQXXdOA35Y6SGNlx
7o6mh0catb1WwguUVKiJa6FI8kcc+aPsIWDzDNaZgXc0At0JPMSeDnwqWWkyCMG4c4vLtd46qWo4
cMro09nr+rGwb63GCUHSnuU3s3VTyu6/WwcKKmoNjJ/qaGUT9rQyQtnK6IA/0Esr8cLkmNsh8sHP
5xdYBiPs4cFEU3ajYn0DNNrOVXGFjvB3pY4etFamK7GldEp0y7BMMOQwVOELQ4rAo63RxZbAX+62
XrQP7i2fH8dv1jdtrx/6y/FBuc7/PNJfiDp2OEp2DXSgR7d5ke2qbY+5+hRh2HXSgA1Cweym0AP2
etyBcTVNdplboY3SHdHN6fR7dTdfsOP5+d664ywxj4ZCMpAEIXlxalfjhA4izUgwCS0ky9i4V4jt
thBUHcYMfR3xdIsE60/0r/qkkXHbbMVdSI0bsCvcxL88ZYAJSa+qCduKhOj0+d0HD+cHt7VtTYgj
gnnKVHGZEmOuidrg2MCskmiaRicsCxbuRi3kUC/Lwso/j7b8N/E4XqMJIVcSVs1UjUDjbXvM0Wrb
Nro/Wb2bxuCkiF7Po23OHYaGqkAVDCLia1PDIOPVDUULlxOjhK25GlUuuUFtJfqhEQ3KWFRAfWRQ
T20jTIoJaqFl6xbF5ECBypkhe2rXlp8GxWWf5xfBAIkKIz6w2nDmpnMLDXq3te4SSi/OD5dsOQbU
QIJ6Hy4IhIPC0Uv6LNT7rm7BJWL55di6hh1cZhPfj8F40DjZ5TnfseFRK0w3U/U976YjiMKdyoIq
AE2uINnnRtCD7MDQ1AU/kvxnikct2pVgxeXXU2wNIHXgeGBlkjBtc4eBvQLxsU4NnCDCDksNEimh
ii/Xqu9suNJsh7SvJaQwoztaOmN+aapSge3FX4i2uMZcZnN1TJoBrVW1AWbYpE6M1+lcV9xw8DNd
2anF7Whfa5w7doeKml33F+lDsgYXtl3EAzImE8C7QXlqm+TCtL41WusnaIscg8oxprfzxrEZFawR
xa2XW7QZ22W4UPWykAuK8tcUiUvT8MzQdIbK06FhAnpPHfxZTetwdQ8Jl5z/HqZLZv+WfM1iiucm
X7gP4f2Eh+qIr4ESqGePVx+VpdQjoz8Hqc+Cuyr/rioZyJpeKv5bsR4l+BslYoQhyWfCoRt4tBW2
Ck21uopIh/kn32pEQ0b0jFs6IUcKpWy2s1PUx8jecLeuXGtMISw1Yk0rR6Nv3YY/Rv3Oii8mBZIu
+g66kU4RSjzThqu1LYarNB7oNLyuCVuKMjXKmYpytKzhTqvYj1VtQdsTuqjxj76UPXgu6yWs5wma
sJnqQKvNMF5K7vIQRnOdgWw9YF5hPqRD46TNtaFLTuVtROS4IWS2VKEK40OplpGnDWJLFnOoeSEl
Z7wkaLnvMv1x6P6gdRBEbbL6hS13b+PKhms86lpQ5ifYTWIkfWtS1ARBlrKhNwTE64TkjlH76nAk
3Fdm7hoK6jZ/0q6ABMSx0g/nTXfjUDv5AsGKomnQldDGTOus+J43ZXm0W1JLjpJN41kNU5hcIx6U
sFhKuOI+PIZh7Jr0vjZjFy9Ju9b4i6JeDAnPfmgzxsFliM4gaVk2zlhKO1Z9RmbXil+0OP7WFtZu
SmC1WikxnuX7v5jrJyIViPYQtmlJ3y3VY6gtLAk/BE3oplI9kO21Qv0O+ptxNfrwyasjRjENaygS
FBYquJI5pTL/UGVaaRtOBXP3CSG49YDo5UCWOjg1yQ9IjIJreLeUHeShN4KbjSjfz5vfpmXYBAo/
Nmim4DpPT019jFFAtijNKbnTK/quCW7reG9xV88n7zzU9mZbYQmm3uc2RKAGYLG5UO+mtry2Y/O+
m+192aNSUyfKIzFi8Gkho+yMDZ/uIJGu+xWNLjqeJbetlWVPkm9axvfFclbfJOwMuy+H3o7xTUGW
PEMF9Eemljecp+/B8JzhATAFFfOgBHuaJs5sgNotCN+JCTnq89+xEerZ1uozBH9bFLRLrKVkFQJv
vU0vNAjLBeMzk2mnb+NQlOZAmYdZYlvS3OQF3qmAE4eupe5ZmB4L9F1Jq8O3whMM6BNIWGuD9mOs
d5jX3npXo25vTi1SogF7CqP8oPNX04ZUI9hU9Kn1sualIf1dR+0XaE45Wp7eJBNaTG0ZecTm5lp9
lLDYBR7wRzXCR6nUIezKQJzYWPuMoe8AnSrjJFnUTa+0ghMWVVGUTqkJJrubkPtuvbH3CtTT/I3l
YDUXbTBIgAqR56BC/nNMUO5XlS5UkHbgDHcoiq9STXKGbE/eJ5DgmYrEDPopgXZemv8y6HzH4nsQ
wNLc66Z3PRgkHn3bUD/RhDOkHqImRqkpNoSu4+bqqHazV7T6xlYlXmn5R18dwL9A4tFRZKDgoxlK
aKP4tUHWnKte1mbgvH6pIo9Z6SVI6c6v2FZzPo5GxKsWQg8IjglLlgaoXPwoRJ6z8TBC6EtDOUMO
TmZuFDcpiCIVs9xZ9FfX/aH5b4L2WdwEIe5qe2aXST5my0bX3yKs6kxJleYZzptmSHKnRv2AN1R6
5BlxlB7Oj3trSddQwpKWtOBWYgAqHcIj7zXQvXVHiLqDIExG3i8ZldjROnXlSEa0FrlUU66LChl/
nRxMJnnf2jzQViMS21hhNbxgAWAChe+72HhRClR809ZXQlB/tcRNNVSyDeZ+ESua+sRnMd4NDcOJ
B5mG3dbuhFeHVh8YNpAqFRJ7ljp0SkVhxk04uBzCjmbL3MamV0P7Fmvj4wDZSYnnWcxU3DkgVkRl
hYVM2hdhlQFRSh0tUqv6pD/ZNSQEmiLhAM0rr9LJ5IWhTMhre10/IclptBKUAXqrFvldZlXMDZXZ
8ut4gBZqT2UPXMuEfRmdZuJ9i2GjquJJmWmDEjMdEwpuqOs4/GWD85eo3V6FxlSS/mE0QRQISUTS
HQu1l3i/5XT8Ao60r2mi6HlJPp+O09ISXR8qgJdTsosT+pD2syTBvzmVKwhh45NkTNRihoPtzHSH
sv6DyrlXRLJu+a1UEPhEP4ci7Ho9xyrxxZEn/EqPnoYoQlHwfUO8tLowI7AqqN8VdMX9havRkbMn
0GBbriGn8/c/0r6ru25cyfqv3NXvvMNM8FvT88B0gk5QTi9csiyDOedf/2167rQpiHMw7bv6yS1b
xQIKhUKFvbPSTM26xqWot3jrpL6XRe3GAM+cQAJOg9GqV1uIYkyy1XSMyaoQFRDdHRBDRGOPqrN5
BmX39WWtVs84ajIK7nm0qLMjmjF4Y1F3xVIKiY1oFTPrGbAPEFNV6TeN0N9aw1/SmOilonGtJnNg
4UtHnaCEGe3MILRiXppz1Y0stGJsHZSIopGM0Gqk6WYIgJ9S/DDFej8ETx0ocS8v4fpu/VKKsfo8
yEs5maezhAYIreYxNr41fn+ueWa/FlWYC6UYq5ezsIll0NTY3RiaTkn9GMXo5qYx+mcq96d27EOb
Yv7kKtEjlbdzq8LR24HSmanO06Cfrb9DK5IopRCuAcpBKJxheBfqnZmGVl7fJcUPLlLs6qr+Esgy
3xdUwcBdCYG5tOnLt7ZxzPgpFXmzimtw1Ka5kMMca1RhS1+sAcrWODgC1A23vtOiFddSLW3zJhxH
pz5PburQO+Ggu5ctZ9VfLmQz57wzu2g08lk2GN+1JPIM2dylCu9SXQ8OF3KYB/mkgZAyayEnflNd
fS+7KnG128Idvey2BLQoLrsNwE05UfBaNe7T0jLvNdrjMUeKWexj7iaBI2x9Vz32j+pHusm2YwK+
KLv6ASoujePUVtf1J1OmijbgL41WGDYLc9+HYCIfTQkDmaUzGhVPvXl3vlyoCynM7glyEyrSbDlR
tdHqswbmnhRN4lPtgLegoLlLx02JtxkuJLO7v2w5q6djIZvZ0Sw1urAQIJs26tWYQIhYHgCAsqlC
fXtZ1KovXYhidhGQEsAnpxCVCf1GAGaMPEYgT0PDgp6g41B7uCyOt3fzzxf5sKHwizbJIE4yXwrp
Jp/7pnnOjLd6888XMrQESSMkSbF6VYir4SZtttTYk98Yr0GDGgp/ooJ+LpS8PoupG6UJSCziFsqu
EsGpiveAC8q2UqTAoImGehgaGvEfI6NsuiIlMqI6rXmSSLvv+6Jy+ullEuojBtHdbiqeM+k+zvK7
y/u0GjgsBDO3Xlhn+J1z4BAiwWeWdj7BkTS+1aMvSo9ANKxrv1GtWKrKXEGpRsJRJ3OoImLwdZAN
D5iMg9/dSOXcKyZy8O5mu/5yvH8pyF5AQSYGQTfHKlGDEYWWvnUjBrEuLyJPBnP5ZGAyMAFnDMBT
7BpeBr4ljiIvZbRq7QtFGD81Jo2mtjWEtG0BMCtRs32ZuJMhIfzKecHQWoMNDHKeukYXH5pdmfNb
1qU0yiOWrYy2+bQJ8+vIf0GPt0rvGwUJyPFJ1nZtdF0Eu5pXzF8DHPkknDnYfd/kWTiPwqqJG2tX
qnyk+pMGWIXBSlBQKw+SZpGOc9ushkbAo5ZUWZQRWTIaT2Vh1HkIoZmQPg0Bphui0Oll2S001apr
HSSJkS2mgnfZdtaVXchllB3qgAz6HHdOaPEZQ5RpdWr5ZHSH/BHYHLY0PmYgCcvJoxbzMlxc4Yzf
aetEMYAJhNAl7tC7cMyzk6G9g0/KCY19a2xK36HV1uelR1ZteaEz43UEOlET0NTwAbJbR+SmbHVL
80tPMh4vr+7qNbQQxDgbURP7qgkgKDCC3YjHJBEybwZ3uSyGo8/Pl+7iJooaLRoKbRYzmL5V9sNT
oEyWgOq+1Lacdwpvz37+fCEsiFXU9UsIi+QfUuEOiu3TnY9yfjkDN/We2HpDDfRjHvPIeiCIiW4N
c8M6gFoZN5enKcCgKGL5puotCsSkeKCYJBA2REktpcq3cjLi/1c7VYxcFQstTMZdggG4xHwclY8i
bXeXl/1/WYpfX8T4xKLCuORYYfq7K26APtF35y7BvF+w1wC1bygbAbUSvXFNygmm1pq8QeXxSzAT
uNXgkNEygqWYypeKKptGl61h0M/6qGICx3ALgVpSdNOk474jAyp24k4L0p0i3ilJsDc1/77Uv/Xk
JatlW2xlmEmw7wwUkno52DS59FEnlUtpbJW5JFpdjdrHjBjSlzzirtWwcKEIExbKuhlrowZFku66
a3Y0ei/RJqSKDh1Gzm6tO9hfa8Y42MovOtOf356lDC7Ou9ofNmJxIzVnFW8KwUDZ5f6yeawf/l8C
Gc9KKzHR1R7WUag+4IfMbS1KGNEc3MtiuFbIOtEME7JdN5+L9Az2jpIAzCa1qIjmr10c22nbOgCF
7iVutWC2ss+xjQZ+Yg2gXBhjQ26XWdHCRDefLCIALsJD7YcbX93rsHg8X9roW4y01hDZXXYYUqdq
OwtlS47iXxcY8qV5VBHtkqLBFpgEvVNqFKURgJeAzamR3/Ji8UoNZccviZNqo23k15UIysXMnupb
DUjfSXAWx7+PqPj5O5jrRMaYfxuU+I6gmQoPyZUe+CNAo1Wz6uznUWgBkWr0Liu/qjvItpGrEzUE
DYwH6Cc5prGmIBwzT4m6peV9zIOsnj/7y/aiDZZoKl7YIkuL1k01yqAjBnF8vUCNAPQOGihMiIqh
nEB2TP9QY66Fc5OtqYX2U2VmEUf6nu0lEmQDBqVCrWE86YCETUePDh+Xl+5ruIwbZCGDOZeDblL0
zat4UAU2EWA23P4rnhbMiQzHMvGHeXPSwO6Qox9PZfJ8WYn5I9nNWSrB2FyLzIApCBBhZGfBaAEm
5er00NR/O4f8ea2YAKbHfkjzMbOH8qgM33MMNKQ3ROGUNNZ3BE0GyLIAGkBnpKSj3tMxwY60cm81
1Isbzpavr9ZfAliICj8cySjGEFCMd1U119UD/07ufI71fr1isFqgawdAGgG6F9uzRQ3QCpnzavkd
BWAl2t3heKfC177rUZs9UU2Iv4Mssbmf/Ahk7nUS+5xXxKqiP6efJFHB1BWzklmk9mKuQlGZBhgT
36WiVRuxlfKASlctXIMAkGMhZWAwsdhglOlYA14TA3SvpMNwjw9AH/3mso1/DQ6wnAshTHilB4ZQ
NrMQNdmQ8Hrq75LuEZeO1bY1Z+dWLXAhinGnOfWlZFIhivgHHWObWZval5VZtY2FhPkLFmEzunD1
QuggoVef03A7gIVwPEnFQ61v1eg57zlFtDXnLWGiGP4bJ+oLQkIz1BWI+kwEVvl9pgCxBCPfVfA9
KN5V4zXMdpeVW12+hTRWOQwc9gj/UdUat2XyTSg4SZvVxcM034yiCjFsfipWYtrTToC5dU8NPSji
KS4QWpsvhvocASW9f7+sz6p5zzTNyLgBLo99jGedOKZkoo0ddSqIFCWrLiK0a/MCB54Y5iaqjNRM
+wJiEm2nmpgEVOAUeFeqvLo5C2WY22iKdJmMszKVl5+AXLGjrxq1ag1Df27yqNmZrZ+upu/KneH0
zwTjgJFdHYAYe3lJV1oScJpNlcwooAgZ2TlEpVQmdM+FmBVIHHk/OOGr/oIR961vpYcYBI6ueS8U
HKHrqv+SyXgQInRqUJoYvEWEqnf38t/v5visE+M2qkaIpMjH7w+UQ1VsdfPB5MHJr9vILxWYo5WG
Zi+oBCJ0chK0HSWxxcVRXL01TILLXFfmHDBza3QknEAeAxlpOYPivCHjNOO21H9/DlrDwBzcEuC/
9Pme/OwDxbgdcPHNk3udDpc+xd1d4pMAMyCklb8NcZD//YH1zxIZA5hKhQo0xUBV1j91xV40Hy5b
9drKLTViDGCKpSLtZPx+qd4W3Y9eAY/7uOlSXop37SqU8cyBLOCyfOmOHCUpwlQVHKA4OFIfWJq8
7cQd6WsEftvLKq0Z3FIUY3BCkIHwqYS7KBSkcabYUYKnkoTOvydl/orFdSh0ekOjBlKAqJNKnY2y
rA4srd8RAmwVfQbxQb/MZyFTK5t6Y86qgOgFVBoqwNEC3qDzqglgVO9/hDCReEXRjEMDCAkxsTQp
oaNjIDWOJdCN319WZ1WSgXErzHmJOvBOP6sjF8jqRRKOj6HOvJjnaNj6otvxiKtWGmMQuiJ+nYF+
QXz6Mzm/2JshHkM5RF7W7gzVLjXjMQIlrapMlYUJdwuMbfaYYrbZp55e87q+Z+ti3zVL2Yz1kbFR
8h6ldFvOJrvVquvJlDivjbVgAsgPBFcicokGC3BEgynIYC9zWwfFfdtmnaPWwKmNWhOdUznwSZvK
jx2ZVEB461tOQWjteOEKhMEA9EWFw/28iZ0h+8YUIlQyQJBDKCC3C3LwSfMbDwEFL6l5Pg8YCCw0
bpsIpoqQExGZ78qYLqNd7jRA5TJL77JRrurzSxALj1uOeR8UOgQpYg3CX6nym7ssLXoRjzmwYHJO
9LptLsQxVwhSkfmY5gij9XCwwDRqJZG4JQMi3MQAmUuY2Y2J7tjh3BYT75GwFlMj4YLxESRcAL7N
bJ2SSb40hATPO+SbVPO2KAJgO5aHIJYdVfreAKbn8tqueX30HmACSMRzTmRnxwyzHdQmm72+1leW
2AQU5IJhtpVLwM52qBKVz/+eQPb0ET1WmgoCzSRHUvgH1UUryhEkGp2lqcPTZWlrZx0TmGBiBe8a
4GSYsAPNeWWvtHisqgPwUomOugGPP3x1BYEDgp40A7Ene9aNSYyUdLZOSR6cTHdHLbYqjOUDYr+5
u6zNzyiJdV2YAUbpDnE6cAUZ0xTxRkiSukEwuDO3zbN8VIB+Zw3P/Sm2gSEmv5Nd700n3XrIjvp5
vB7PL+i93ZpbAxAgGOt1L3/P2uouP4cJfcp+EqegwOfMmzj4OYrCj5clrMBPaGg//aUxcyDCPFVk
sCk3tuJpJ/8IyInrxjG2xindty+C0+2Lo26BKQdapofMbXihytqFuJTPmGsj1yUayiBfBSZnkhxI
ePJzwclRqris6Qpw+6wpAecLytHz/n722lGCVs66x0QljumzgBswHjNHH4CUpfubJMUbvm1A44ep
MgyRoifEEfOW1zq66vsMNOUDNRfIfCi4fP6IxJemUq3xgoridu9r4S7ViRVVrdfKQEJIqNWN11EA
qMLg+2X113z8UjAT4qAYX+I9B8EDzaw23GaYYG2G3WUha5tpwLlKOtK/KCswSywWZhXrOkJpwdhM
PtBLNkT/pk0cD7fSWTDf+YCaQIYOFNAsdEfc9qraAhHHlui1DiJaTNXbYZxsO6nedXGzDbXxTi9e
MLZrTzTDmLi0l7OAM7GyqquJqBTdssDwYhOegiDLApqPgd/RJDa6c6OcWmnlgnrw8pqu3VjGLzls
3nPIxJqgwwYWk0W3Shi5pVS8Tr7odDK1ivL7GPLa9daCK4JDIKoYI0GDM+PT1SnF/MQAlAI/VMCY
okzptsqRHIwG/1pR8uPQd4Et54Jvy5LMI2ha8/ZoiJ9JMebEIXtBgw6jjqoRMAyK9i3qr7v0Y+rt
ofaGvz9HOo8WKKDQMtAFrLBpVowtCDSW4Xh08lTUuyh6qcP3uHhpxXcebMZKeQ+yVGDdaGgOxhOF
cbJRn7Ujrn+sKFLKbeeNqGn1nhScJc0jkkdkMCfJTzIvX7mar1nKZZzrEIOJSQQWmy2q3vfBvhG2
deWR11vhkVRuWLvVI8fLrO6eBnyLed4T/zHuTZ8SVGPmSXmSYDBXO6iipUhvYvQQ8FAX144fWUhi
/Fmi9TkJZ0l4/1ggsivEtz62VR7m+KqvWcphDgMdDGUgs5ysQaestO2sxMr2yk2D9JtTXpe+rd1f
PvAczX5eIYunm99H/1rDcJ7Fx8Rs/pTHIJpKby/LWZmihFUiFQE2H2DMyWw2b6qNHMjMA67ejW5L
W+ney21QhZGz9ErvJjvalNcA8+it6eWy4LWraCmXiWqamXQ+Jz2ssv5Gux0g5KjpXRYhz7+DDeSW
MpgT14mJkscCZHReIlvyIzjEnWFHdrXj3+X3Uu9ktgKoPM2hb4l9hfkD+3fSPcsvYM5eEhmCIiRY
3UmWr+NJ9AB4Zeto6JjIdVdWO47CvEVlrt5RM5pRH6Cwcadvcld6F0BXDdpResJYxdg7kpM44Qb5
ptaaRkt9pptpj+HZ9+CReLzE0P+y+nPADohNTOozq9+EBtWnAE5c3GhevvE3u9TWJcvwpFNp1wB1
c1WnPigf0g6zztkm2ugP+m+80QFE9dcnMMs/TD6IJzVcm220R/errO8ID7R79aCCRwluXVRBw8g4
u7RWpVLMZy2L7231w1Q70OXc6d2Py1u76lMXYhhPFw9lgZ5uiEFzd919A3SEnx9zeQD7OTc8XZcF
VFAT89tABWKsKJ7iYQp8yKKgG0haVDp1NNq8NVSz9R5NA3pvI1GBd2X80eihY4zd0dRqZ6rUoxAR
T0iuBxpz/OFqzAxL+uuj5n1YOES1Tn2/E0tcKiB1bsGLIKS2Oe5GkG3rz1O5JeJJ4eXpZvP44j8A
BaWglxOLwTavipU55oqMmzMl4k2c6nc4z78R2GFE9y8RjFpKEAvDWCIokDPFrSK7lzZijIkauhuF
fZDx/NGqg1iIY6y1bs1GCGYEIwUZl77DPHeCRCDI1X7DWhdiGGvt9UIaWh8Lp8fSltZeHokOsiO2
MDgFb5BxVSUkceBlEGmaP/E8F4ZBEYdGXQHDkGpAoZa6pTbu7xDEgeUAmXmAgqky4mJm4fSsShpE
pai9ST8CxamRiVNUL/RtAbi5aWQHOlBdtpdXcc38TGku52AeT/rSJ2lMg14SDZtVpMBgrJRT0lcc
B7nmvZYimFtYKAGuW4ZQSwiRMg3OSWRlgHZSiofLqqy5lKUc5i4IS+B1gWEOARSaGEh9zmp3GjIr
yN2Gx9TJE8X4/FLOpbhWISqWMweowEUlY4zXrppDEr5f1mq1IrtUi/GUVRbrQATG80HYtqPVyBY5
NjvVNW35XFyBHtFJrNiW3GmzJ+fg9iGyH6jDe6jNZ4l1UstvYDxIWrV9KzazZbaZm2ZuP+Ve35qW
Jl0JFA2R3y/rvHbcluKYg1ACdGPMCcQBbf1emJF3gBwKZIie56pWTRPAoMgLSTgEbJJE6stJEVrE
3GrpTcqhUI+Evk08a1ldvYUUxlOZZpikcot8UJhuetJtBQEEuf7VUKduQa4pF3N8fil82a2FPOYl
kZUYD/A7aAXsP/LDQLbgWXHEG+UJTKS0swpqC4+jI27lU+k1nn+kd7+xfUh7GXNbETCGGIvtFLCa
ByP0FVC1iAHTFKq2zqPzW3VcCyGMSdJRD4Sfi+rnoSPKTyFwii+rsZrHA8GNbmD6dG5dYxzKFIOf
ZPDnF5lwLvPrjKJ9Gn2q76H6verOOtDxiiMVNrF4f1nwqvkv5DLexZelKQ7mE19PFFQiKOAaiIh4
r7JVK1lIYXZJqLq0m5CQtcvspOYf6niQ29QCHxItMkCjJW6uv17Wa/W0LSQyWzbkRWlmxWwX9d6M
XsLuSOsXjXdXr0gBaij6EtDqCsR7tg7SiYU4NTKkFL5gR4biJX1uxeTcSSHnKbQy5AoRC1HMRtEY
pEtGhqfQAPTwO6mzpm14nDbCUb2uKivdUXu8Ml8kTrVuxZ3MhCuY80Ntf8Ym+xylFrXQKrRHUhLI
UwRlJDBkT21gqdLMyOuCoffyrq1Y4ydxjJKN0idGH0NcIR9S4VaKtpJwe1mExFOJsUV0u/WknPOs
lXbbY9KmctLu2CYOkEqRG3Sl7kejehW5EslN1V1p2XUdnmvqtHBsAWd1156U0BfjZCiHYriRTS1L
tagJU4/CeeHQk3IGvdRd/qbat+GhOzTb4Lb1UhBkb+NDhurMPnioecxaK8HFpw9gjknmg8xLi/EB
g+/5g1cETmC+dOapCHiVCq6uzEVblWKYhBpEKdTB8BzwpKilfg+8j/jwHnnRUy454Y5eg7r90Frh
fbF54yVHecoydyMhOdpDTex8mzq96qi0tqrUDemrEj1eNjKeJOZWTIx8bDIduqqj3flXZbIfk9t6
vPND3sUxnwjm/l1uIDvGiUYCRY0qSKpkkNy/NjEnoF7L8kpgc1bxVNAIYndGlVotZF+dWRJAkKL5
Z0wzDIlXKt6UXY2DA+XQY2JPqsa5ENWVYwoMdRwKIPlKaOdlipYBresiQZUZiNOKU8G/gZ4bpZeo
ATBu7ybEt6LYpqa+TYsr2h2F4AqoUKN2pSunXnvW+5swCy15BEI13cS+E+Wdi7p7L17Fk9fnjjHh
5aNYo7qLiH/V+kAuJoPbofkQdW27Hh474Lo0zZvczlU02wB7UBFfjdXZaERvCFCHRusCmIR5HnDF
cmRgp0tAtkMoILM3ChIyeS5MGuIAeEAK9h0AbsS2ifKdxpvwX1vhpSjG2eY9uFwTeRYVHkB9Uwe2
0kdWCE4A6ugFx7OvCsP0qC5hhlTGiNjni4ROPfAIFQhLOtMC+KQnAvi1kZ6F/pC3p6hovMsncOVm
ngX9JY9xbG09ZiHeoHg1CY+iAWRf+Z7Wuje17mU5PL0YrwYuTaWo9VkvDf2iAAUk8nuubZQp2BQG
2REuhNSKQEXC2D0glvBs+YI+KcgB8QHH3doSAFdpsQun1xHUAll5DiWXx0K+soroTiMERSsNSJ3s
9Z9mRjmZ1ASovebbY/Ew+hMyA16fcaxj5d7/JIcxxUJSArUWjdbOzPMQHxPpPuRRBqw4yk8iGANU
JsUMlRLr1viqLSu9rf/G6IGCGBDwU8icoljMmII8KTrNAiyWGrRPTTY5XRHcZhEnZljVYyFlto9F
eqiTiKCHIqTE8G9KA9IY3njV6mYsJDAePxICUy4mSCjTj6J0FeBKSkiTXj43HCEs+Y6q5QrFAWnt
AY0vjbbriQrPy+nO56wVy0hF0rIz1ByaiK12DjrZAQeAc1mPtXrTctcV+fN+VBVGjlHRa4GCMR1D
/aCNsd0DULIZFacIs8PcapYFPR7jooWZERS6MxtT9E7QAXSyFzd+f9fEvDrBvEVMVPDpo5iwPeui
rDEFrG7aPpD8rhxPlF4l9RWqUlLsdu3N5UVYdRO/LOYnneLCJiNf7LJInm0y7DddCHKj8Am0on7M
Gfri7SdzhtvOJHVhzmc4jq7bqrxKs/vLmvAkMNdGXlKTDCIkYBjGzzZyI3Hsfi3v/2lrGC+hh8kE
rjKsVaKJ9ySKIotMPbFac7weOsE1Y+INYW419a2JMefL2nGFM84joJOkkd7HgRDvU79CJ7Bdtud0
ugYz2xCZdi9cZYLMkbpqjMh64epHzeFL1aGuiE5VIejsFB7Lz9xQxTg3mp4HDAe+6bfib8zUKeDt
BPA7GkzlL+yIZFDrAvy9HSZQux9pld8PyIW1UuaIaMbkLKi8ctCWspgF7Rsip2UcdrZ0qDFNTK34
ULwZR//uQb6t3nPO7NQK0gBavBaqMa6Z+ICXkzKI697FU/ho3MWn8aM0reLKGG3FdbTdo3ZDeS5O
vKykNv98cbwLQ07AjwKpeJ26/Y8utbSjugsSKwDECkfYmitZaPgFlFMqcjEbIAuFTieLSntCS1t0
S9TN5Z1bu3+WcuaNXegUaFESNxHkpIq50xP1KgC8XD/yEkQ8MYwjbqWgUtJmFqOJNun3EbJrvKz9
WjfH0iq02aktdMEIqTG2sxBhi2LEpnqO7rOD5GRX+bN6F+lWyHHDq3fecvEYP4xJKrGL502qs0f6
Brrf18apLcEN0VHZaJbwUVzJ9x268m+Sx39v2xj/DL+ZVGEFyYry3pNHWamtUny4LIOrHuOiuzGW
BHG2Df2ooLvpVbKaq3A/wzb3UCl/nvbDdeyAlUXeEN5zm+NQNMah4NbWg6GEbNTFy9SSzioK8ZY+
s2O4LyLaCgxOjLTSTjX3pYGCDwOFIEBlJ9v9EZNcRSOh2bkI8bY/p8k+jsAd5shp7YTR3VgeM3/b
tptydITyFMWck7iSYZg/ALCLmDpAYZrtq5gGgN4kGbqtTfSSx13ipAW4s9FjBcplH4ypuzHQwYni
pjzEScmYV/NznPRZNHNyckLRbmVgLjrWr6iBmmQKmNxt3O/AnS2Y5zQ/VOVzrmwq49HUrA7zM0Lu
KuKHJL3peKNoljjEN2gPtUwqugrwMfsjKf3t1MW2UdwjSwLygTSvHBMNlHXRWU31CvwFu2nOdAJl
RrFV5AAFyl2n1h4oWMb6UE8xCjWvZBJcoVGBNuBJ8jaa3CLdaeU+FzK37HeZsPGjnZ5NVpPuJgKk
+E3V3cXD0VeA05dZNKJOmn2n4RUFgqWOqCLNHXO6TqJzJmMMyAP7e1Fsh+wcgV9x9MQG8Wr2CNA7
0d9GxpaYj3lxA3g3UBpcJeMN4GsMKXZItTXKO9J4aaxYRXfQ9H1Eb/T8IHQPgfFkouA/HeLqKgfp
XRnvjPw2jTdZ/eb396ibZOad0W1z3TLGDTirM5wfsQOYWvheqwCoOPeThxkUNwQkSfos1i+5EQLm
2gfFghvrxwAUdtJDFt0J+ZsygjDHB5YFKMh0iuUaUVNT97XgmOG7nGu2Sl/E8QT6A6EI7RaFFLmL
tinxYH52lD/45Rb4tlPzoyntyDyI/hlprK5+IPG3Hgg+wNHqynlBrsB5nZmDHXceVd1arHcChioa
4B5q8jlRekvMyYbEz+gW8tLQBX4u777/GjrNI6kztYsqoizEjvumGvUrLWjnZhxb2hm7ymuc1g2t
5FBbjWiJ18oRULYuLOxOpBiQ5TjCFfE6clGqaUqg1QUT+ueLpUy0vK3mNsHogNFYu7djOztXouVb
T3c6CDuz/TsKR0+1W3IUX6HQRNVhIZk5mHo+6kaFS+1nexAGhfalNT2BujRF6GrfGq5xLNz6MG6D
neEUTrQBbS2geRzeTbDiHz59BnPRBV2dN7THZ8g2kMYg2nf0DZxx7+XPD8B+t0zHOMTWs/n98sp/
jYI+q89ccyAnAiyEgXoZgKSC9LUAGlhRWK3C02/+fsb/fdKPuenEOAVykob6VWqlJ9VWrgIvhp6l
020a17+qt63NSymtFLI+68bccGmgyGZDsKbpIxi4dplXguLYRf7ReWuOp2Sj2TzIAZ6WTNScKMDZ
+dm/a5h7Rdv4w0kRtpc3bO0WXaykKTIxcjAWGFGq5qOi02+itp3EbFcA+7Xu31BxcsxkeGt62TLi
ALDGBOM1GEnrw+5mnse8/CkrHHjLBf6C5G2aiVyYc0keweCNCZIYL9tFTnzynW/xZnCmW9xqFsos
Vu0Rq7N7D93+zl6LrLvLH/LFiE0F3eFoxlUwTYDmd+bw9EIwJqLsI4waK08mpV3CudbGUR5vLwv6
sr8QhMFQtFbogLTDANxnN2UmU1LoIGxC4g1w5XoGmiFXkb3LQr7uMCOFOZNyp0zJUEMKQFWB7T0h
PrPyCEi/6L3dKXYGflkUr1KOJ+TpxpzQrOhTg5ZRj/nPmya6LzSv52Fazr/ikxNgFGMOJDKWQi22
UEyIRHGXxGX6JAuKHgFoccyPRhslP4Q2Gjh5zDXrwOiSgXF7wG0T9qEXR2iT6aakRzlwI9YYApMf
++pKVp4528aTMwfci8fRpMqAEh6xgCbiOkcaPH1D9/ILIAHpgdxlt8WVdox3ml3zOiG/PsvmdZXB
kYYqjjZDnnyWTI3J7M0wBrfEDqduZ4jWU2V1rrLBXIY7zyvZHFXn6/jLRi4EMhvZ0rINqxYC9WNz
CJEZ3pi2dmO89t6wCfbkxE1HfEkMMBoyjlXQxqw3AggsNW9wcruzZAl09bbqZSDV4Pi1r4X7z9J+
JrcWO9lmSd4BLAmDM450JpvuPU+senRle36fTRv9XCMwCuzmDdY0bnn31upBxFsAkK9onPwyBTZK
eZ7JU9qjsQotrd22n7NYms5TctVcFbCAqvNoqMoWEfSGGIWJZUWw1f4AdYatu8Kh3Bff/GvDrZAO
OaXX1Gt4HLvrxgpGJJQu5lCPpX9oydRSnUAuCkvv6g0a6z3fSb7J95Ot2eW5/cax1fnYfbHVhbz5
54vN1AQ5aYIg721DRidLA7JNS7HDDeYTnV60Wrz+OCv7tf9gNp+FRCaYNVo/0VMBGpJXOlol8tQe
kDg7K/J0Rxqt+jw6xkbYYUBk+2OwjddiLxwizoT/HLZ+0RpY2RIAZ7DSbA9glRQ1yZXZGSUHVfpB
2o/Ly7qu5EIA4wLQWdYDjBS+vBl0dHnnVqlGdiSS26xFe2pbmOh3QSm/wtzbqCIFHYAyDUXuPtjS
IrIBPmDJum+ZU3nui34XE8WS+uqOaB1SfULIe2B8DfPnPVl8LuNAupjEpSjPt5u+01/7N/Cd6V5w
V2xvC6vekvfUm3on2iv7wZZ0Z7BH5+5vd8B8/gSTCdwUQR2qRMOKpdOuFF+F9oaEtkmeMkzYXN6c
1c1HggWkkjjXX7iYo04rw6iG/5pQ68qm4jQM4uayiK8J4lkbIEcA5g2DuBphjHzIDDxPZ48MLG8N
4+Sn9uRpV4ChHV8ai95r+wYQ+nboVd5lwatuayGXea9FfhUr4O+AYYfyTi2mA6rUQPsc3SB4vyxp
fRV/acgEe6CU0KaGQhIxn8LwUQ3dy79/PiHsEUWXC1pe0DyAoJXpOzHqIgCkVwmTpNqmRtLDvzaH
2z7bSFlySnntHmvaLKUxbjDViymoE0gbzaeWennD63niCWAMQjdCbZBmATq5m6Eguu3l5VoLHmfk
LFR3NDTqsHAekjwC7a+rekCyfKs1J282dehhmsWk9mVBq/H3QhJhDmo+YKzWiCEpVMTOzoIAGec4
Oqb0O6hiPCoraC5NGifrzKc+zDAHlzWPYodpBo3kJz+pORb/tWMXRw0gpyrYhdFn+gUvBQxGpdJl
+J74h2RJptOgqai28sMJTUpIiDQi5yWwdsRMggYgMEOZ6KBhwkk1VIC2Vda9Tf0WfB+HQkkxXePm
tfNzof/jffh/9CO//m9br//rP/Hn97xAGYUC5/vzH//rXHxk/7hO3t4/6v+c/+Fff5H5e5uP/PSW
fv1Ln/4Nfvm/hOMF//bpD27WhM14035U4+1H3SbNz9+Pz5z/5v/1h//4+Plb7sfi488/3vM2a+bf
RsM8++NfP9p9//MPBQf9P5a//l8/m7//zz+sFtME30P2H3y81Q3+qfhPgtZy7LYozpPVc327/5h/
Ipv/xEQ32jcBxWfOXNo4v1kO5PQ//xDkf2L8Gv8C2Fjw9RiIws9qgCvMP1P/CWgRtPFgpEjFf6hU
/vE/n/Zpg35t2D8A7Hidh1lT//kH+enWfzkt3KDgop1vFXSN/X/2vmy5blxb8lc6+h0VHACSeOWw
J82SNfkFIdkSwREEQHD6+s7tqqhr+9x7Ks5bR0e/uSosa28Sw1qZuTLx22AC82s1BauFinjh8LQC
R7yzmgGLJHPakMo7LTY5oBGnJxnBCGL2URLMryEiPDEPFwbLzo1NEbGHKXxYQjjsJU0+InAlC6o1
2zh+YArgRXs/bg/Duuw8051Ud6FHAdXW5JC0W/rPYXkKg3ufvLVjdAhGUYQmAkzpJvKk/O/D5Ofj
dqGDQx+HGbPvRJsLt3XNsTcw3It9FLUYpxp3pulSifz3OKlh7CswBpd8CDjt9kBK4CheZahGVJ07
UWP4BbCGLm/qNuQFte7YohjnHcb56uslMfdsu6/CiqRDVD7IMx4+zSc9kRM2UErQ+bFJw1q8USTt
xjHXzoap52+AoWovldW0F0YfyOj2Juiwp9u9ZN6FtgBupq8TcttzxMVsGeEkl1H5XXVJ3o/11YyU
AC/IenMMYapiSi+Av3tbZlvoTnbC57eugLnqj1xiOc+gTuNMErKbqyRH3kDmBWsxj59EyTzpPp0M
C7qpvTKPCf8uwyjdIo2smI3fT9S/HjGkCYeoUe6tAObUuKuGRY8YsIoOod/VKTQM5Y4D0+E9g0EO
lEJOfkg7Q7kdwYD6TLTE9VM96x2mpdK+rw/JmkD4vw5nR85YX3kVwjWrujyR7jKgb83CXqKosRhK
J69b917zJSfx1czVcZqbsAiHsTWpH7wLt/X71qschJjUXrsNbrM9e3IQrIuIZTzCS2Ym1azLZAkF
hJ6jPC7FE27X3K9YUEj2HFXbXtn5uoMbHzTCsT3hzr/lIzR1VXLRK7/Cwz+2JclZW7KLhS5+leo2
vAphirlO845C3bv4SyE3faF8Bz7EfWjRYkUrc1qivvDUcAyxSLU0n34N+ibp9pR3mXDVzteqSgcK
mw3CliUtUUmFIrmK2vo0N2gcBpHHoqFt1hiyh8MxslkQgMG9cu9Pa0ZWnY99coidV+AtZzUZCr+d
8wX0jnQkn5M635o7x7solRzuKAjzTJJ1T4akQJLzjYgReQnCoZv8u4DiFsO1XYFpMDOmvgzPkXuD
O+LozX1mEnYISq3TmJyqCcwGXMQJmhr7zaovNi6k9ySQfRXQ5bgKjFhQwW99bvsj88OsCbdsXcnF
kPipA5HSu68L+L+ov3NsOAawXPR7r1gx+XgTdqaDhGk9LN587xa29zd1Qwc/Y57B0GBlUtI7kSbe
/ayeRUVOPhrwumU5lRMYmc7uvOW6Hg3+BopSbCVbL0U8f5LtufJegtlP20Hou7lDDrmSY+q5GbzZ
Zb8cR6Q4WsiLu4663eju/NqlntftgvG00PnB6fq42TuFzV9NZsyjur+sl+5QyRURfzfBhLizSMDu
q8w00s7TtXkfY5HKOZoysSC2vhoKI7Hd6+gYDhiXb8ital4jGXwKTBK1VMLW4ssiqhd42gzQ6fRY
Ve99jKZ1xhIJVW5GkHbL+zh0WS+aopPYadD2ZhrFiQgeu3lMNbb54Pnpihps2T4E+exhKjq1LBvY
/RQF+7G+q2uBI+J6YhW/2EL/hVUtlnafTX757q8NdDL2UUVM5Tr2Cng1X3ZsTLf6JLsA/teyS80K
fIfOmASBoxOWSzdiDgWGiXEay/owUbpr13nKEUq67KTAAbiJ1CGAYpzwaBpM7z/z5I0Tl84Ye/Nk
v0O6QoF1x4vSm/ZaK4EPT8GeEd2ILO6mz9hspy0hl9vy4MmjHPeeo8kdDYcvdqxyWZrXgcZ7WUKS
4IspVV0fHVulccaXJd8uE9/QPKDy2rBqvB7ZBipAVy1KSHlLAtanMde3cce/Tti1uBXvPJ/Chjby
Xi3uGswpLl/NfB7x7Ll/idjFQsMGnodwq4loAA8gJW+6jt0FJkp7xuiKL1ZdmLq5NqJbv/Layzzt
H0Vnr+Ytygdmot0ABcW1UmBpfTXXpyZwO72N3kFT3xW4mZt0K+297qSP/nnEs0MG41HPXsiz2k7s
Mhzk8hyZyu5BZ5tHmLJhKBmXrBcR+zHNPHj2PdscDLzv0glxBBlTQfNi+hVEcDfANgkOmmUv8lG0
FEJ0K/Z2hl0nvuCOqulANdrhwS8viDXlEQjOkNWAFyGDd+7UTrF7FCwZwdFuiMpJcBKpik15NSKz
Sk4Jclf6tJJznJa8ejqnujEYj+14PN8hLgw7Ul7pxX8URBQALsoacoO4TxP/ia94dobe2yqCjt5s
t9OWzMd2gyuhR5976Yk+1cEy7JbxoiyHT+otSRpDw/PuYzLwVFrhbWkSOT+zgtdwNfLx342CcjlN
pP8IXfGpmdzFSuVh4dvzaEwuNoy9jU2S4xtQpBag7WfRkcfD0R9h92l7vOAYIxy6rwpM0zUw1SGY
zB7baldKl49aPnv9/KJY8DwEQ1E2AOxVPx1lp2+7weyIss8mnvfSGAkyfDF5gBJ/V/b6oMqbZcSU
K+5+G2/n6wUWLBsWFdOzzCghh66C7KkGX15VZATLA2+rzV0AbUk+u4Sbi3bozx5bYNMxEpbs1lUs
uWY2LHyg7A64D0cCS4VovXFPI4t4SxIOeUctvWnjWGy7ppIMM4ajcF8QnyELWmM+JaIaruwEeVp+
Nki6qhSS8zRSqBqGoESg4rDi0B6qeIYqZY2zyA3BbS8oCiIgDlf93MR7Q1d6l5gGuPCwSPckQJnI
YzTS4U6wENObNqxx+a9TWB2as5dXg5632XRjUsi/YjD6WwLJV18JhF4LovgpJgMqytjNHMbntulO
DWYUorSTJL7ArrY3DU/iV7rCk4vbbrykHYbocYRZ9hXhYyrO22Sr3hF4ZXaRJu5FYTFAmzqOXi61
8Mud48PkYUSHIrxuGoGYORqjVmzGI85EVtCpRK7GJoFujEGMW7RZ9x1ptosxLMu7YMbFMfprf0XG
Db6n9JvhX5p4vmAoL55c36zHkc7DDmKfMlUyCi/DBVpcYuXySvHpryOJC2muRZjzmscFktmiO7Wt
yRW3i7rDRxHHql7u41ZMeVcznFK1eWpWnx9r3iYp62AgiAmHdfvm5qDat358hOF+m/MOkAIuY29n
ZWjzeglFLs9zKUNIrp2v+ve+8vonGSt1yeYxwtarg9StCX5fv61lruwAE/hQFpj8wUhYXM2X1aD3
3B/yFhqMhrTdrg5jksIMUJ+8vjc5Yc1j2Zrn1SdizwUm4pOIlEh2LCyr/a/xsKlT2QZVYXq2fiFb
o946JGY/VdSKQqlmRkQMKuXWl7CacavYBWsSPcY9lzsyq+DAI+FnWs8EJoYdaqs1IXLHm/KO1z5L
t8SJK2q0gzJkqu9pG31DgOXJ9OPzDBS2Su42bV9l+UWrbS48MTVXjRyOc10plHB+fBAM9iClkDej
4E2B6JovVYIcPm2swx7l8pIu9AsZgYpvnr4iYkYDJADj+ZjJ6Keq+tAzmoa+OouKmvgy0MuDUUtG
zwUJasND3ODhDr6xl1WJgh1z9WU1DajQoxffwWV2QqicWcbdVLNbQWd7iiZ6iURrpNsl+dpW96K2
460Hi7tUwOkzNxVB4nW5PQPmfu7ZgtK2LuuLUeqsRKwm+hF+3yZlhmPwYuVQAkFMcofUked+Gm/H
0NrTaB26A40ZI78P9lzbx3Wir+rctwRoUsq4OfmBNmm1kiyK5uZqiha0IbxHw8TpsuQyxkKJ+Cmx
cQuBeYKi2PjbThEMMnWLYztDgqeyWsxVV9HgOI6S17cxtwPmO6n9qJnEzIwU4mgQQVTMPkmuFoGZ
mh1hSh9xybIqNYLPO2x6e9W0zl03VVXv3dTVKu20arAzOp5Xi+4RlRY7m6u2i9NWlx3OUzlNmeaT
X0AcuaGPSrrgct1GFeCZWPN9mhcC3gxa0LzD+s5no+S7HRGes4byNKzE2stxaqt062npUjWbw0CM
gGt747HqIrLIt90OLBy2F+JBUaXJBJGU/1F7w944Hedw9B7TwY9e0RTXKdmWt1K14MJJyY//OZxy
VX0zyqrP8d+CKWfQ5WE0Hx/j1dvw+9/8vxBROYcd/M+ISvY2fPyvpw/zHRTGnwDNGYU5/8yfoAqc
BP8A0YQpJuB2PsRFZ33An6gKCrw/UMqdDWqAq53Rk79RFT/+w4cLG8ztYB8Czp8Dnv0LVPHpH/Ax
wcwgrBPhqI2J7P8EU/kxX/gTpIKfT5BOgdhwWDEi14H+hsyWXRTMDPbLaKXhbt/QDn8UlkevbFD0
NDVb+HVAjHmQtSZEFqKEYUvFmxBiizLp3pSP6ly4SBeEKDAXdWuDtGu99iYaRvpGExVcuMTrUAVV
M5zzxRboLQ36NXkR3Cc3NWjcKm9W1T1D6eYuyQKnL9XGqZ4CPzwYn5Nnp1WioGdb99JR+Ap6lLzR
bg0FFvZcUA8ekizaQviPTusR1vdz3sAB/PGnl/oXFvUz9vQb48TwcxCOwraSYoQ5QtzTb9CTWutW
N334ienm4DH0+iYDnr3Me+aMgBCv7QwQnA78Eut1lcrIfWMr53PaIrsFPUpZLg/wavFh5xsH05MX
NTigzLQYdM7ySrVqaIsadn8YnjGmFClyA6uib+j2DzLY//Z7xAD5GAe86vHoDL/+REiGky1j2O99
wpdK3sOb6UOGqCfaAS1nGxEgF6X6boaFItcIuXblJKN73i1rNq6WpGsM9kyMpf8uUA6glh8p8Cjv
cqrn4JiU0lw0/URvw17Wx9JX1T+Mz/0KDf94B/AMB/gHfBz87Q/m/KfPbkIYw1lefvadgJ0tTBsv
k7IEzTdOwaXfoE/99+/8B9P+y94A/QK8HyZF57eKKYtfn9U2t9UKoPTDhe0LadijbDe/YEM9HhBQ
2l6I+UzhomWChbjC2l+6f8Defwxu/f4BELWIOUca465JfntZyJRd0Hqrj2pr0VqTmnUzStBaf1ei
Dz63VmhI9ex0jMjIKvSG3vre0UAOyBJl69vsazkVQDWSy3YJblgfeyR1W6u/TmJqi61ZY5lTbxxA
TXekupiSAJiR8mMAmhUppshr2K6EPBaUmgnvN+RduUPXmvK57/vynogEkzuuTYZ/YACCX7kpvGf4
TCD1DLOYGP0EUvLb16bhrEopx2/hZCadqiBaTyuJ5xezoD1JN69SOwUjrE/pLcEEI/4F+X6DL+x1
m7TRg4yklOnikPaXNrNar93Y1wmwg8Eh4sAbr2VEt223sOQOOcTsaZHLfI3/ZTIpodHDMaSO/SDN
lc9U9WVJkjuwI/Gf1+Uv5MPP58m/LGXuI20LahlwHH5Ef7AuPy1lbA6FpEz2PugYCfWi3Yq2ITL1
UQehHhM0/fdLOfzvfh9+JVLXcJ9gOf9G9+nagxPeqt/dyJcXJkpWrE3V5GCSuvroOh68hQ2PDxPZ
LhD/PKxZI+x9MPWAi4AviTSIy+lSDYYAKeZ9dLB+35S5oZRgbpzHR+IlOsygTB9d5hoOSfMa2Lsq
0Qh9iWG2m2oITL/AmDYf42i88IUXX3gKWcnp1I9BZkg4hSnj5sTDyn1i9/s3DLln0GoZ/k/ik39d
Xn6CoXNIjWEajXHf3ximjlaoHLvt28zR0jSIiQTNxOJ0qY28GKAutrhd/uH5447/iW09r2j8SsSH
wLMT0SvQ8P16ksiqikc2LN+81iRH3oxbHrSoXFkj+D8dWuc3+cuZgT2DQxKvGewZNs9v3w5XdUeQ
JP5t5dNLZDDplw6jbV/9HjMGG1dNFpXzdmggyJ7hBRC3XyvgRVcrjeblHz7KbzZb52/9Y8GB94EG
BMYqv32UhndxIgP+rujivTbr1o2Y/6PmNqgNnEkXyH8nJOau8WMtgC8hf7gkL7K380tQA+7oEWl1
s4ROoa3w3IZVuvQfLAH8k0LIMI1pPAl3mPRgbBob018EsDwe0GNIJD4GQkT4lV1s/uFN/pBz/vp8
QXH9YCb5OfzxxwX70871qi3RLYne2iY4w3DtEn1HKQ+bBWz1m2kdR0QpJT2qnDZK/GLA7vlYTMJT
W0EKBQ4gqCEQ9RsMs0Ezd73BwrXwKwlyhPV+/zZX5fq5RpjnTQOU66gktuCB2tZeN+VKX7YlnJ4A
UwY3OIunIK39QyN0ddfIESxPvCYYWqsUkqsRVlAiNssIhbSC1a2v7UACWgyEPLTNFp/IFiBYe1Du
0m/jDgM4U73wFExKpNCL0foO1k0jxg+6CSDlvz+Lgn9doSGMlGPEDkD+BYHIb6VUOI0A5srgzQTS
e6XORHD5lmg3gch2AKFsv5o49/nSXUQqWo6xXEjWbHV7qjtT1jn8cD2dzq3I2q59jgOg57oy9t42
UFph3iO0Y7qUkbvgS+nKlIxW3f34Bn+xt78wk38zwr9Tx/9v9jrnq/h/7nXSj776hWw+//W/uGNQ
xz/mGHiYcJypFC/1zy7H+yOOEbcCIh/lJsauYK7yX20OyGMOW38Oi3T4M0Il+3ebE/0BjwE/RKV6
Vunh/E3+kzYHCTa/HItocaB0wW2L7BAYvidQq/56AgdrI6aEgOgdJFswwMdMQvvUDzGnvsNdFe3s
4jCtO4FLixqowZBlUUxiVh8zfOLPhYRdvgHZm1fwKnaNcxApymVsESALbdLCUbIlNci9uUfeGUBE
HbDCAKvz0x54IMmDPvG/jAuLrmVoiCyaudwAa7YJ0pDNYiKZzs41/VUDu5JzEaKGOPNm/JMHeLqu
KmNzq4FCMjhvXSgUJuj8MfHjjrGtAnlba9KAqhnrpstAJjZeFhOZDFD7evI5kGXjMgsqLjnZecY+
x5HpVDqPBjl0ZJh2iz+YFqQPPjyEcnS9WEqLkwSVF8xn/LqqPnVc1feuZmtU4J/AEJvTgWNZ6S+1
hE0O1V9o7/MBOjwjHoW04JEMW7gPvpJR1BDW2AeMTQ8EoT8g3jETZolI0WPOb5U2JkiBhJqwWDzg
eKneNszlAZTzP2HraVwxJa4Mc4YzQO8l6agqlpqU8OdybkluOvgA0DMIBmZ3Fqx2OzvE+p03Qbyk
fWMRzmAa9G8ZGdzwNOqwU/vF+WAWWmCrtGDbpK57GtQIbuZMspxQ1EFZOSd9kMXtKiC+NdYGe8T4
NdUOUjo/3vFFxF9r7eYrwJbuY/L6oL1gptbjTaVVjcDWwLQOr4G165HDoGE8ADNy4y7c5vPIr/C8
c6Y3XXGIOxmvue/Q9ewRKi4+V0GWYL/gib6syPdgd9WE6RjF2AxfJQ7TA7hjejpeHufFNhAHw5Gt
2o/BWAPUQ6HRAF23os66CcdiOtKpu2VLjIl0qWARdy7MJgxowAgldXKaWRrbMfyq1iF+qwMY+e6X
LdS3iMVBMxqMEbSTNcfsfiqQedulOmlUl3fVFF0mExva3LNTCVlrAGc/THygjE65blScWVKCVghd
HIob5tj4zdqyxfiW8B56PCDkfY+TfGT17B7cFCq+W5OmjMGgNbDMa5cl+V5Plj7Xs5q3LDCxwFD9
sMp3DwzDtUb8vJdxV4LcQ/b2EmQA2fqXaYOwvtE16v9Wk8S7IsMSHka/Ep9z2coLOrXl916vwf2I
W+RtnELYbM99L95Hgt6+agfzCgNEfbKVoY8oIfpXD1N4+hDWU+lj20hA8YrpoC4M75eTh/wtWC8h
W6fTCE0v1yQfp7jFwsSGBJVYquo1VtFKdoFYAANUuPIG+A55nUoVIsOXlMwdb9LYqxHxLGyNH01I
Ao/vMtIO0/Y+NP0pvLyGfVy2OoMAP4zzmvntbWX6cMrnMOxkDoBPviuZTC9hUo2PM86WB+lASZ+J
f7BIIlndB7BIvGsIKux12c3BLV5vj7Xjj8dODubd1AyMULBQ805qjS9lqhqUdWxDGBmZ+SwnAcbK
Pso1HOHPahR2uIT/gMUoa+V/RWrYCLNpq5tcNvC4yWRSihgfuIz5rvFZg6nz2LkvlTd2IgNVGAow
3wY+r1ZvEwdwXEdQIshkwcMDxL3eJOMSwj9pwbnQFg4lCcKXJrAA1W0Phd6e1Kq5sV5UuTRu7ap3
M/yR389a5CglbLA0J6BQzG4ry+4Kox80urQl/nFDB0OzOer9+r7SXPk7tvrTsI+UJO4Y6g3HI6B9
PyzqVQe6zlyrmqWgtp+geIDqdWeQN9gUovSjxw5j/FAATrUf6cdk052XRyh5j6Sq5HKl7cRhj1Ql
idx3cDT3n1GD+Ssq8yR4DbXxBiSD4Xg7cErVLVdDD7lK0lmQPyOBA1EjW3eDbK9NwjtyQjanmEm0
pnCu0OdeaRrfytIL+mJjGqynmAUyRXCBS68o52Z4rJCb8bUUtXgK2gjhH6LBZoERZvc5x6u8xp1b
tZg8nWL/MpAT+3PC+//XSP/7XM/+uxqpLSvX/QwGn3/gzyop+oN6YRJxBL6i8wz+RoKDPxiFIgnt
KDyqMQ96tqn+S1/H/D+goIc1JQoXZOZEcfB3iUT5H/DFAmwLpWSAsXLUNP+Buu7cjP1XX3OW/CEu
5pw0HwCODuMfzdzPfQ2tl1Z34FsbtnqFmPu8U+7ZwTJCQHSyCza7/+m5/FVE/wyB/NYH/PUbIz8J
QEBBHvi7n0OlSggQUFamqCUeqd+8nQUtNam/WOFQLEChjvsa6zp85o5980JzX1fD+9pp+BmScGcc
+5CMXTYjAnS1xfz62hYW1Q82a/IPfgV4Pb89nrOpCwZVAOFDR+HBiPfX+tGtpYg8IQIo3nAfhV27
gJzWDQIauIQijKGMBNFcH8ZkDL4Y2mx3wFf2Rpp5X2/b46p6JHGV2OG4c6qMTriZw4WTFLwAcKtQ
viJXbkjrUKyZDXX4NXH8ztAQ8sCztMzJADKUm7JKxkI34c7OC2R8YxyCSC6nx76fUR7BvC9XojoE
Hq8nHFDr+xKM18uE8Ehybqxi4ps89OH7FxjEOFiy3AdmoJgcD/V+44h2MMFSXs5Q7OWew3FsYvW1
A6uZY4ANwjYr/RYZbjbJYSvi3+lxInclSNYdD0CYwYY2PLgtAV+5xZi5gDCMk/EaCS/JTnRAImFz
soYfoiHNh4WWaedK2MqPwbakzJHCS4jOkrh6sIlpd7Lrn+VI+REGcS9IbH9g1kCr4WMMe2mbU0NB
wdXOa/YwbtsuPTQYx3qGum6BF7O38CXVCx6Qx0uTA9Qne2eqYecpbQukWJ/4pB9LGIDfb9MwF902
9YVPJoLauw3eOXX1XqzhHu+PH7RS7qb0tIShX8+uKgS5d7L+Pleku225qC5Z7zl4kPAQor0KlGDT
yWZfD+gw1jmEyFR77Mg4WNqUcEEvkhXkBryR5IMO+qBQwhqoqOpirAlNq0CAy59Aqq8efayabl+v
DT/yLXjruUGumPKhZjuP6m9B30FvF96yrTKFGyHZ6q2Bnygu5muGGIJ0apQu1DBs+BMbc1wlw1W7
TkvWJ+KzjiTk5At7syvyr6aphRN+FcnxMESduttEV+cdSnuMq2CF1ol/VmSZENU+rXMzyXIHUulb
jxjNtyAhT7Nsw5vQVs3lJn27DwaCAWsfhimbal90ZL2HZjVLJj2YK6QlEzYfwpJeGReSIoj51qSs
RgZxHw/9yYjhmnti+KpRXx9qP4ZvRFJ2ue3iBtfq0OdkhbUXNecB1SG6kbUffkFkSY2Hw7pjZ3rI
0FBeXgsxDrum5ew9BnpeEL0y2KMtZkcXeatYCwEu63HcdJwfPFqXj9pb7pW31digZbsz43polYDG
bka7FJk5Nz7wEGHA05SlPBjTLUWiZ3Hf0qC5Zm5g+wBKlmvi8e11DeL51W2CwlIC/oWzkfCnWCcp
9tDidRB93dneuguDieG0Y+t8RflKXSpkkrdBLPajgwtzChv193ZhN5FvenSK8EEcpcINvl5Vc/xI
1/A7DS295BhO3FuVuII1Hrw/kYY83k2dCLOQDLsQfe7ei2C9Nc8xRJQAt2wBLAqsm1v092k5T4ga
Gr0KYZ+6dawOq+yrvKwGQFZsqCL0QUI90d69bUE3XPtNQg+xiZ7rMKgfdRnZOxs6ca2sX17hCKoy
NVm/aMqkL6wPAwk4tKnMqDW4TbYl+bqSvt5XWKt3gx6GS1jHtcADAQTGCrIBaGfRbFWwAp0qCMsC
MbzVc2f3qlbjp5DahxIgLm8YHbyUVhClzsGoXsBlfV27Bc/Sjffj6vl7aRm96NgUp454N2foGejX
88K8J4b2IspmMZRg87U8NNQEURbUk39vIRs8sTbwjyypbd7igPzwMWp0AahVHEAwwBcnhnwiTvuh
43061aV/7GIIHs3kqot4RKN+Fnq3hzAesK9tN0EnaXV48MJ+3eua+Oc+t4Gfilr1cDNo5mFsHREx
udKDe41H41e7Vji6pVpKBwhUjN4XTCcveLKm/6QQxBxgxB0Wng8B7WVc+nsoPTG7U7Xfg3EN8kon
CrDerKAyoxAh8ljE78wvFbrWSuQT5xgdX1ofLh5jaE4lg9Kqb6EQFqpkVwmkUXfCtM0Nbdv1UC6U
HEsRApotXfBtqyq9FAwNKlS3ELpV6B79HH3jfC30Ik/jZvs7yEz8Asv6COdXYAeNHaA5Z2bdEU9t
uZNLsCujcFJFB5Yi7zj8X0bJ+K0yQp+fWHtyNfKdBtjQdBJjpyFXyW6SQX3VDFx8akWnWyOime8g
GEEYEgSzniMbJnJraM0DujZQOTVOwrRoa/mlE/JzJhY+L8byguCOR9MXq4vAQROVagJNWyBlM1wP
Lhr2c1uD3lB+1+ZbN3U3ZyLmnawWTiAhMPOFTg+B7sVJrrG7KDGEWQzV2bOGuw/Zle21XTpVRPHs
72w7n0xsoY4Jm/HWBpTvLOuejUFO5hIpNHWEK3lYq97LyrYd8n5J6qvW88p87acIx8Q6wzex5d6d
IsFYNAuBkLdJoHwMB31+h2R5ZcCf4a6HmOaW73inb6TdqutmnkcEKQq05zhYUBnUEMKxDuKbCZek
q+smb007PwxxN+wIZigx+zVt9hqSo/uxo5ALmUBckpGHzyHqjmzY+v4GCit6WB07dFNjZFaP8yqL
kXjyoOY4uYQo3Yd2wBefLkbWH6IfFfSb0hx8OpiDCurPyibhsWKRutB+y58qi0WKI5sss8ytQ5LO
yauHabmvPEwpZuiQx1OCQaDDOi6uRPKebDOYW9Dd9n+oO7Ndx21taz+RAkmUROnWlmyvrvpKKrkR
Uk3US1TfPP35tCo/9rKWf/vUvjvBRlBAbYSmSE5OjjnGmEsMsbx1pierhnBnOv+YeWPR67tavENe
TO9muwXEyo1W+p0ePTWxAfcgNz2/dYbhoBUp/bOynltN2djx6I79Zmzs2s97TX1Zkik81QtOo601
hg/xFDaP0TClf0RasgAq4e2Qcf09ULeHGFvTHfjg1k16X06a+mqBAT6MmdP+gMQQFjsEqlVgFtX4
NNJY4SjsuPlAkeV9N/axT/3040gN7W4wXdhc+FbB6i2HfRXCGrJHW/cF7Q1PLuEn6KOu9mVapXD8
NfHWHV1n73bCegQ5be9Lb+6Oiy3fJaHh7fMJpoTlZj9sqw4PUKj1k4zLE5KS5ND3GpSsDtFLSY/G
oDDmyu/FOO9HbIBOQ5oYb4wp/yODnv0YW+GHpWzkp7GgTzfhpby3BvN7WY3VfWt1EEUL8bsahu59
NCynPGbYSm++N1HnV0tjoCAZs12mZ6TvcfpeaggWEjX073sULlxsi+u+4SZNfx96Ls9WRBXRsUZM
JtNdqo/RY+mlzo9QtOqJCrj5e5JE3h9uF4IYprNHX9DRpSNRWjrvYrMc340CXG438Lz3F2guMUSp
fuApnGJ64GFOUiXpF0lf7H1rjrkv6JyzM0XevDHmiIRQy1Nid/UuNIpPVkvvZRNJwG6qU+yNe/ve
1ObkY6acpzqHh2qbTdBJLX8UYv6StrQP6hwvv0sNGkNWjVMhkBgOtpIfiXTJHlKXF9iSm4xmR/+o
pl98Xnnfs975uwi7TzPuUwtvsac8c78pR/yNDiH+VHkx/I/IfAIL+KRIsu+LJP6SW1NHo79S9xMP
jyp9XOW7Wk42WbD5RsA1KGrDeJcmITiRoQA3c7s/JcCHh2KeC79KTdy66km9XYoFXmAJFTiG2Jq3
SKh10K0ysd6xkqtkunlSua4+KJPelnPBDWr1+PJYVfgdU15w5nZa9gPp5uw2DDvHbbCSqfc1F9gu
Bd71IxFqO0p56pNjZfFj5oTa0XaQLxrOzo7q4U5v2+Ipt3MMz1VFK6seJyrRFhbJqGu+w0Lf2qVW
bB1G6G97c+lOkSHHQ0pPg0MeFXQ0mNR3gU3KLpy7lmcTpmY6nVEm28PlxRH3Q97pb/CVxv+lWEQg
Iwn7U2tPU5NMb60iuU/HvDtEqbs8lMoCcSy1Jn6cUXOUo8WDq23sfZZrfjRL4z0IkO9WjuVLS7Me
FVaH72L6z+yMDsQlTfPuvp1kTwe1LK/+6FpNh4OJQ9iKYXpd9ceSl1/1GoU3vswSiZIspt1o6sPX
iJZtO5zh849mFwHI567JRp3s5kTd3e3v5r6y9tgxoIPMu4FGRZaAKG9H/amvvROg1mkuVSWAD3s6
jhUpNF97BZFoQfIPNQA7wDeUcJxUDvV46s+U8rXZb1r9z7oFEJ2mu6FwXWjVyfTnOA54UlOt/Qa1
ePG7Bs+CigwJTnOu7wwjmg4TyO8xsSHJFw6W/0q8bzLva9noH/E4iO6hcePBuPCM7Gb5MYE9fsIx
xPgylU5yrHmST4XzufMQ64928leR49arr5FOrh7zcRpOR2pIfYAIxi32iBQpwpPqV49eYdy5s8r3
qSlL3zOr7y26uo9ZZGbUCm39aEXZ25zD53OzoKxv7OwORUG4axJ+Wd179/ymP53593wGvS2N6i2P
dcQVcjqOTo65HPSmD3Yl8TRPJX5sZsYr2Y2cYx9m8VHvZgM4d31qTujMOg8adbPwXuL3DQcddHpf
uRxYpZrUN5OOll85EwioVN6rIisObKDAibET9CZSYH16HM08PbS8w/cy/ODNWfY0liFXloddAzS9
z5XMT1bUseihszwmCy/XRfe6nUtcXAbN+iiAKn8n5+4fB+HMdwV0qG9y4r3uuHl/j0ubv6gM7j9N
qhESTzvURvNeepXwK97nkKRHdZ86qTJpGKr0zy0c4GOY69rTAr5x19GI+SCbyt7lvGV/LGJW3xbR
pAdqG//SIn4JJPxUFfxvywM9E+P+72qt/4dEujSSeoGVrSLgM5XuJ5CvMwBx/b//RBCN3+jO6wic
6taer/izwEn7l02q/2ZYhk4PG/5xoV44q6b/XxTRMH6jlmrz1zYVd+hG/NW/fFLnNwNWEKQUnSYC
AFt4LfwCivhTD/4CR1wLrWhqjLWRDjwusf7AlwRDdCSzLdN/ZJJZlLPGXHuUaWnNT31fOS2Qktcs
fysJLUuUBaKmuIU0uh9B0d4Ajhf/yNhcazorYh0VU/h7uqLY8YpnQ7QD2jZNOvXwpFgh7/gZ/nZW
JJwsGVBcewbIdQqexC2kowDn9tC/Vc9weuvFHWRzVxIhafVRvRPP4Lv5DMSj3hB/GmNrzd/KZ6je
6NMwPjbPEH6UrnC+42YJWMwK8o/PgH/5E/3X1kqA0MwMR0v44wfeICPOcs9lA8p+DjWE8rmgIEc1
e4iG1kIDLG1OXfpcgECpSTGCjJjCRLfWKMLncoW+Vi6wK6GIkcqqs/xsQI2wm9Y6h5ZOS31wYXXD
7M+ohFRrTWR8Lo8MP2sl83PhxPtZRRmTZpjfNn070/lKSGJF91x2WXqYJ2j2Mjt8nEFXoLLWsv+U
PxdsgPVc77DUs96WO7MqhhbeYYGewtAc9dluJ/tNgocxJPs2ThycC4UZ9e+lEMZ3L0owRNOtkUdr
V0YPQyEnrunGGoO6Uy4qGwtq3gHRtF3sXLwNrDBEJepImzeTN1g6BJYiNxAWgb91lOhS3Fky+E5H
O/IG7jA4MGI3JFmY7XnVLfGdF9qLfpzTFOfKpYgHxAcqQ5aooxPZ23MY/UNjS9RYfdaxC5o5D4mX
tjbQ6yl9zhEp2X9vB7eNjyMYOT6m2CZbXK2xpOmu3qIGauvW+5zmqESHak60nZsW84I+MULbG6k6
/NLmakj2hHfrb2m7D4k3lerIiaS3bBn22cd6qJhYm1lZvR9FDrCb2TJ/49ma/ofpwqx/yPKB/iSD
3QIv07xBfnZET2fscZYmSstOEshFExXfHWC1wTcXc1781gsntTdJxfKgc5TzZknq5MeScJthXJxU
782kSAQGCkv1FTXG+AC3EnlJ6Glx4Qsklm0w13n5ZbLN7msawTneV3Ehf2AolrR3M+r4r5GXxu/m
rATdQXyFxgQMus93JrpuczeoFcaSVDNJhhT+DbsMvThP0Cgx851epunDSD2MJMJuFm0fZ7R+M6nh
9b43pePsp6IjbV1Mmj1HDQBXocP9BLeZSF1UMou9Eh3E1a5vWdW6c/K/hKdlf1IkRHU4JbyTdsCJ
zdd8FoWFxpA3cgq10IStXMjwBAV9KPDpIA3Z44KLmh2NLD+100zno0gRKO2dRXVfm8X16kBaFPMO
ixc23NcDMnbmIO2jO+q0o5wxIeQ1FJLt7Kau0z53dVhrvJ+S8EcOmb8+zCKNmsdl0S0kZIboFML0
qXi/9JC8LShYpZ8uefpjiq0MNrEXo91n3zc7lLXFh2huvR7/XF6LS2qS9w6Nnv/d93H9Fztm0gM9
y9zqVBJRPKYcqntJxmyCIEXOZ9NLa7p9Vy7ZvGWXDjR8kH4q3qH9Y0xG0fKkoGaPTBwOAfAOpN+k
jUtsZfOyaU9y4Qm0qyRF6cDxGuuI5ikffDFM8ZE03cnunIpS1E8q2C/d//+7y/3/mmgEd4prN/zH
8cf3H+dUqv9UCU3rN8OhLsYdTx3Otlfa98873tB/oza83uQQWIGAV5bVvze8g0UHzbodaHXrLf9c
XPz3hreRmWCmj8oDoyQIVViE/MINf06kokbJD5DPPjiuoIa3JeH31KpKDP/QSKtpDjrVy/d5JltU
8It5KhowIDOtYAnpdhr+3C7/X9L0OYv259Cw/6kYQm+FEM8nfplamEVUe22Ga7ZskPMXpqWeEhwn
fFcZv9ap5/8NZbMKdE9aibvnQ+lotg1zKYGiRqv2Czpr75Na1T5lol+zLvo5FNQ4QScdMjFTbBIm
I8qzBqQDx4wktu7H3p59q7bmWxVMfvB/0rJ/R6F1qIFXo0ss2tYviyhKQ4VptFoc79QJxI24DKr7
vi/ru9B0h2o3tTCwSiwwb1m1npeW/x17ZVw7mLdYbNvzj0l5F1eJtMZgDzIm9mxWU94Vel4dhkJo
+2pM5D4c3Vs+kZd2C61GkYlgW0T9fLNbvHxUY+MwatIhro/0eaIJSFKeVJO1N9j86xJtPq6p28KR
SIM4ntsuPy4Mo9koHGtfm/NqU9Cjj3KcWL53mmzyLTMZkP7laM7dBvNyhUz6RfC4UEpfP+B2fN4U
xAMIWi5SlfMPXPLYNtycxUVQlD6YlQdUxGJ29o1xzlUEzwvJBoWLCeEAX5NtEXyggOZFKSJgPGKX
O9UJfae5Tvuoyrjx0S66p+vzurCEz8wGDiFGQu62I4erTVnYp1STMx01GMT1YTfPzvzZ7qjT/RdD
uTokUUgWUFI3DH2qeBgLuXjrTGP9LW+UPEZu3r2P7eyWP96lzSIYCDQDPioLdr5Y4ZB6oEsJHxEr
mkCKFJ8Xh3LrE6SE9lMx4SywH20V/65nofFYD3rhX5/qheNo4jorKL2jrYF1e/4DpMZzg/5q9j5W
pvbJwwxmL8ks7+qumD73A/V9N/TyG0t54dpgh9L4FzWVwTW0iQHVNKsJaYKNXwMYYB1V2J24An3R
NGr3mdJ6avSefVBYu/5zfbqXNhHaS0IA8hM0MJv4Cgty6rscL0IK7rDyjd4+Lnlm+25NLnh9qIuT
5NELkWelQG/3K4YwxFCDxmuAwpVv1Et6Nzl4qShoKU9FPyfvhlyD75coC2Ty+tgXpkn04SEPYGjB
cN5sq4R2Q5G+FjUQ3+Wn1kxSvzXI8xODQtP1oYz1v7WJNwJc2qFGh6IFp7bzHdQijMgMnbGixo19
r857XBuW/sBVuuz0OX/Mw8TkOVqTYReVHhip/E6xqLoRdo1zUs5zPBJ0trCp2xEdhLXGq5ecJdcb
hiVeCzliYjuH8ecBsX6QxFG0W1St+xhRrVhi+hdV5Pqg9fqP61/iQkAkReOHmFiTEfvXRXnxA7q+
XCI9tiweWhRpJvwHHgTVR6hAU3nIBKWy6+NdWmTJg9HV1wQR7vz5eKpceBzbIxusmuqDniiakNtR
EkS65t7YyxfClEUauqqCnxO+zdRAGhvdDkHk8xB3L14Gromr1jx+dMa+wVLGdk61HNQPqcb8bTMU
tzqjXpiqhWjK4jp1LA9uyPlU58EEdtBy9piNDURvac4JvSLOU/pcH69/1QtTXdW9q3IB/7pnTO3l
KiqKLKWuxWheuYLezpZIsL7CGCGFU8qj1DL3+AlHQWZ1EK+zuA6uD7+Gvs1pejm8szlNildxVM2a
4Mpet2ykZ4e6pTh3fZTzrfqcqTusJLmQQHuj25utozsz0odZqKCk/L8TZuH8ISWs+gq6TRBmTnZD
xXlxPOTS3DBIC42tiJNnZWdSmFaBw/vS95oWCo0qWc4x+duDHXxjeudr+Dw9bJ2ku0rtqetsRX26
CbE8lX0X6Ip6PbWuiFqx+XemrPDQDrrxYHmIdJ2+p9MEefaNiHh+pf47Orebgcs7D61nquOLOKCh
JmipWdFMwoajFosZEMR02vse7kOQ5PhXNnYr3l1f0UuDro9Edi7iGfnc3+nFoAYEutk0MDcZDfrb
5GCtgd5aaeBhBfEP9oLZe7n0t5pMnF9xzzNFnauvlgQYxyKGPz+WYZrjnZipBkaVjcNRUtknOOpU
EGH9JbtOVhNNgvCUihbogNfne2FHeZxOHdGYTr+FZ9nwi/n2IR6bxTQ0cFdWzxtNix475Xl7HQpz
gK+AfuN6uTRVw+AFiHP/6n65ntsX40mqo6lpjk1g6L0CaYrkPdL5eq8mx3nMK/Q4+05ozQdwRvNG
nL84VXxeea+Rjxpb4XeOyEVSOW+CGbjtQZa1vYu7bvq950dATEfUcP3Tblxefy4rlhIEOHoWE/TX
4/VirvqA9LsERQuUEt6hhAccKAdTGvh6C9C7dGoXDyYJfLlYHhaLIMPvAMjpCBGKOTCGkaLVjZ90
nmT8/EnAKKAMLhcrmMf5T8q0KU+WpW0CWYyfOV/uwYvAGaLU7vadR/EPZoDzmEZCBK5OmQsCkDi4
NKW9EVnOL6KfvwM/dbwSuB/W7PX8d8ikEOhGrDaYeitj5Hm5z8bI9Q2nSm7EzHVH/ecm+DkUil2Q
HdTJJBWbGK15GEaNQ9oFBbKJJ2s0q+MQqu7L9S97aXMhPQeHByZanyHnEzK46eLZqbrAawwkH4mX
H3J9Nj7D+e39CcD211LTf6dlr7RyqN42KMD5gB3EPZnodRdgQV4e+gWaHTSI8W4UaXzjKr80N4fk
yHFc1zTZzOdD1SIq57RnsfK8rgOlS/RzZQfnJ+o9ivldfbj+LS9tjtXmHuI+MJHnrjHkxblpm7kY
K+FgzNdgyNlLe+XQemh5TCoT14da/1PbzUHWhw+E5bA/nk3mXwyFhhr0BGg86CrH9Ft7KT9VrUvp
24rMXUa+vk+NHFFchybxxttiq55cYT72PkVCXGpolL1t0LUoZDWzk7SBi4jwrvUWK5gSk2bAckAa
gBb5UzK34bc5idsTLhmefuqiJINeVkHgjTELedvFersvpki6D04OLQqVTxzeWUZHGSaXs3vjJF1I
B3iEofZ02A2cqE3sDs02rJEQtMFYZsYTzW4fJ6Eb77yyjN9O0dS/1RNN/J3QPv0gysm7FbvWHX2+
VvTOAPCShi3IX7fbIoemBJAZErviTKNbRx86wQCjKPITfHKMfby0UEc0jHb+xlOBplB9D43FtVL3
SI/A5nNqL+L369vn9Rfh8uTdvWb0pAvPb7qX20epeuhkpoLQDbuDjHsX0oXs7hd7NP+q9Vl8zszc
fV807fx+hvf75/XhX+/e9e7GaV6C3ZI8bJLcAboILrotgIctISjVGXoyzxRHs+21e1j27mnJsR4y
5qa8cUQ3r8Q1/HiMiIwYNyUA1q3lzQKOIi34fQFfxjkpu12OXFi6ONYKJ0epLc5d64zRw+SFCre5
wTHfGok+fr7+AV5HCsxksJvQBQoSAQR7HiliGeInW0K8g5UtfQuaMSfVSN/KuZrv/puhCKEIjfiG
293HKa6qDtFwkC0WhS2tsQN0Bi28OBk7Nw7apXV1VhEHW901pNwctDHLbJGKQcEAM9tlh5NDme9F
50iaWrrLN7hmmDnVk5zI0NYOktdnemlTc10Sgb3VC8vd3CxTWrQoJGL8bbPYfAgd2icmeoQpjijo
p2uG2olXLN6s+PQ9IKe9Yab0+rJZG1CQA7Oo62W6yQzS0K5lZ+YqSHu3fBOpAbvcJXbMh8XWq5OB
Q8SNK+DCgCTdFHP40gy35VYM89AJ19KKALFkdEqwe9tD37ONfSen5SFBslHd+MCv3xgemY9Ol2ki
6epDdL5rQ6HwAA69IhgAl6CLYqA6p4UEp2vDh1QBAA9elv0XJxb/ea45i3F5061n6UWsGiqVuiYK
loDegOFR5Hb2NAkYjtD7mvea3ct7TPVywx+jAWfJqsveOF08fr++ty4cWG46pENAtZQRtthO65ql
10ZdFTTWYHyFr1EchcTjybSb5kZsuLCu3M9UgKitAR1ufe0X3Vi3aVMHQ9ZHP1rTK+/L0Jx2FL4b
325TbIOvz+1STFxzTN41K8YDU/L8C7c55iUzNiUBGPCA4h2r+wLYN/sU2lo473SU8X/VxFJFo9LC
Ora2E0I9R9KbB9d/yYWvLFaUyV2BYdhCmzPE3wwadi51QOxG2JRTe75H3Gb4IqzBFq8PdmE3M1Uo
UDb0JJ2r6HzWiyuGGkP/Osjmzn7qi0K8W5zRPmWe957gHwUDrQRu5ALrCdmkAkJaFE1wxqBoKTdx
37Y1Y0xmJhhltfFuHOzQJ3IX367P7EIYBtZhjPVZDsa9mVla8cvt2VZB7yHUmjuR3SM0afeLJB3b
i5G/26VTn6sj9rbpf7F9SX+JEFSfhPuq/CScBlMNSb4twvaxULR1HuIhRGtmTcbRgZt/y8LpwkKS
RayVzJUKR7J/vpBph4ijEaEKXIl3tOpKtIMxmisc1r/r7ZBE0H8089e3KkcTjS7Nm8H2t1aJ+aAv
ejED/ymZTHcFtr9vunGhtR6mJ1+uL+eFgMDuxBMFjQOlhC1YJ1RrKC2T5I8Cp0FVrzYiUK8ejMTF
WdypyhsZw4V71JJ0v8XChWzJ3dakWCuZwgRuAzPFPS61OBg8RrFYTkTs+J1TjY+N0VRcNF04Bcs8
yxtY1uUfQCM4StTrPlo/yIuIj1ILIqDND0A1V/7VhHmPfS3vGJd+IY/KW/3mJzfa9aWsvqSN+cev
f26E14AfFFFJVDajp32O6qBvW1SolIi60K1jeDiUpYfBnO4J+MXx+oCv8Za1rkkH2JXIwB/cTfyV
BQibjb7Hd5dMnpIMX0X42Iava9OnMi3F3RD3GIIvmobUp0h/nxFv7LFoUj6+FsONRvevQhQ/hpou
/qQ6+m94m+cfn16DsKStDhfbeuyemim1fWyYrcP1OV8ahWciYZD+SbyYN5EefVEJM9JxfSHz5ZB2
KSq3oblVm3p1n+DNxT1KrZTCAZ1pNqNUzNFcItP0pzIu9sXcFHdGY49YX4vodH1Cr4eigSEIChcJ
nBsY6eefTUWS0IZ7o994UfnnyMn47M64N4w1qslfHopsb3VIItPWoYmcD+VNRQfkhsCvDiPcQehR
BysSrlkJA66y5vRGpHsVfgDsKfusNVNag1GnPh8ObyQXzhjq82Z2vmpFOAT2OCucLyQFkGK81VX4
1eFnJKpn62sdCIUIdD6ckc2RWORkUnWJYz+B4PYmTcvuLfKA4Umv8ImG+IPPSdjGy2loGs26dRzX
Ec4u6XWuLCPuVLhOPrtXvQw/UlXKTqze9AcCbIvQOXSgzGOF9AdNBXqsdKxG/GGli0UlrKhpe5/U
6UxSPGH5itc2Bk43ErT1Anv1g3hSGbqEAgb8eP5JRlUvmZEXwndbzfrLVRBSmy6q35lR/gFb6OUj
LJLuRzwZ9o2ddmHpSUVpcOY5iDPklo1UtFjadDV1qLxK5vsxF45f61H3kDpCO6Qo727Enk0tmdc5
Id/j/FBHXXnr20zU62kcNPXO4gOjAZg0BmwZmhQimUbBhNnpDhUyz0tM683Bn6nxtDvKSLm21+nG
98+gm6B7v3zY+EUwQQSVK2wpNud6NnqzKInQvjnP6V1VS7VX+uzBIS27G0O9zsNXOg3XPMsM/M79
d77OplkatFByZ19QnQtSF8PWscqGh3mwykPhAecNGvYEywJRFs9D3Hfntv31JSc79XjprOysVysw
aHoph1LMfi+N+q4KcXkwQxoOIjRVwdjn0Y3ocuG4gyRSshfY5ay5+PmcE8SxiZOtGkcLoq/Egv3J
0GrtvnVL7YfRClEHlubV7yGKTIgjSW1v2aFe2OSQFtZ0B0QaeE6c/4I0xAFUX9jkYGLZval3CGrD
dvlcTubyY6y8KrnxiS8cZ4cnBxgFeAzWiZvrfizMbPbC0PAzTR/j+yzC3l3QxMHGYsFG+EwhyK13
JeZXCfS4VWh+fUtf+OQ8PbhBdHIcprz+vhfpVZzasATcWPcxl0oPer50y47uqM5ROTgX7ELk5R+h
BIfH2hyWfT7H/8VdSYKBMoTnAbSC7Qew8rSBmdgsPp13VscznCAqNGWBK+LxxiPvQm5l6UC+K2eM
2CK2uSQeIHnmKZfeWH3ZRH6mEACO7P1HN25CGiFk8s+2FI3vxpp7wiICreGkGfYbbCcbf7S7+EY3
3NeLz5W2dm03QRH44+Y2RcKMlxolPN+2IvUUJc50IqNtaLq05PclIsl9HzfDEWz61qd4nXKBTAH3
crlRRbO2mGMmyKlxQ7H9qbWSk8zt4V7jSP6SLfcawUmBVtrxurts3F7PN1eC5FqoxLJ9jpX50Y1q
E2FLbEHsrxGtZASQG7v5deLFcKSsaJ0ou5jbwqwWt7CdReTgS5MVWOlNSyDwH9mx0upG0npxKLC9
Z/9ek0zvfG5j3uPHlpertrAw9i79o3dzG9OFZZK3wuLroMSsyD4ISJ6ANbEu5oszukS00zDikOai
mXic+jQ6JCLH4MdFSYPPwK81gP131XCBX/Vk+Gybm12pmxotoQxedyZeFJ8gBOcHjq7ad2abflAL
ZtSFIcJj5ZS3WhFfnKgE6+JomrzeN990oZqKdx2iGSOh+9ygRAbpMtafaAqZn6iX3KrGXByPeowu
sG96XUw33CqcI3Aw36O0eZLOWHzyIpt3XR6Wd06imu+/GmwB1tbDDqvHpAy0CbZpESW5kTEeQmQc
XyKBi+9sN4/jUliHyMswqOsVYpTGy+465EE3tuyl6VL4BOYi3oORbI5jN6lCZDmf10RudgrpenSE
0hQBynvW/YIn7o14uy7XeapqUWJzMIe3V8LWtgKg5jGzogH5bRamzVNODZvuQkiwEVjT3bLtJI4f
0a38+OKgPOXQORiU5Ld4l1g8UGE02T6MS+vei0S1j1OSJ+XO4WnWhvo4qs688WVf36KEUJ6VvNl5
+aG/PD+heJ0Krx5L22/dsGr2vZE0hxZOirUz4sH5J9OjAtGbkWSQY3D22FmNjD9d31uXFhcCIFAp
tyh3+SaR6OJ5XLrYtH0dYf89zYKHYKHZka+0Ze1F2t16GV0aDxyKVxnXCGD4Jkp4k5vn9AYAITbF
/E0vEEfB9qz+NGDWC6RsVfb1+gQvBNzVCtgCK+VIwh47/8YZvgNV0QvhY48huBjn5GCT8gaR7L9d
H+nC1IAKBHg7sA8XySbepl2GwrBapK+gWadt+Xe10EQBE69in+IBfCMDvDAanGsY12QlkLaMTcqJ
lF6blkRfndXQr/YCSEL2wvDrjMZsbRcPN5KO1+MRgdbGAswQ3MDbjNfUYVw4WhIF02zkB8kFvUe4
p+2LlDb0UzgMN5KAZ0XMeRhwYOtQ4SW35ymjbwZU+eAuNOiI6K01m98mK3G/uUtbvC/GQX+jL8JC
8q+Gd3GcRneJ6uvsGGLVcdAL+npRitApNJTtPndD9w8SWN6711d7Xc3tz+N1YyGbIhFnJc73lYdr
L74eceg7uGGeOJlIJud8vLs+yqWvzknBfB/Mds33z0dpq2FCizGHPuap1VG1VXKHCPFTQcepu07r
vl0f7XUQpCTHBUOrQmnAGVp/zYuMQVD7I3NsQz+b2gHdKVZeXogfhB6V9L/EjCtAq3WLR/r6gAIJ
kTewylxwnJ7zQS2R0kXRWXBZ1HN9b6C1pS9vZB1IM365XENqR9ZMigITbgXazoeqBm8xXNXyLsaX
5B5De7mznLoKlpwOftmo1w9L5d26WS7Mz+ZtSPhBHLESgs8HTWkHQtXNSaDZ2XBb9KKHsir7j0XX
dTfqx5eGorYo6bvIwXG3z9C6oGVOFpoxgLoh/lGhgwmKg1aAo2BN2fH6Zrl0QLGu5NbARHT9w+YE
8PJzxnGkmaQsaSmjnKF5O45Lj8yUGtVRL4TiorbmeD+5ZvMNS5EqaMuoKv2xwgKj67hqvNHqP8/R
GONtG96iQT9nnJsjagOGQKLllOpAnedfvspzEUYT3ujTMOfVrjFEcp/gJvg2TWw93bdjTkvJqTDf
LaOp3oQ0Rn1qrRJvkbo1n2p6O771Ui+CXwEnddKbEMF52fRvTRrE/mnamsAvjF73x7bWphvB5Tl6
b376WvxCDAGUTgFscxKVBasHR5846PXyY6X0/M6os3iVScX7UkIBiou2O2Y9qttRZt2R3oUa4oTe
fZOXZhTAGVHB9eV+FYmIdWgJqQVSSeffmyR05YiVY7zQLnmU8V2EDfqwGy0QxMxrxQdbD281K7o0
IMeFC4DC1QrsnK9e2JWV1k8ahjXCsE5m3Ip71ZuTL/OyulMDrpjXJ/jq8KB1Yxj4uYBndCtZ//5F
8MP4s7fsEBkV/XvHQ41cBXoCfIRl9Ya6PtSrB/xa8FtHQY4gYMBtviVJr5bSBwNzopHWn7sWlOgf
w0BZCDCKOX2Gy5ZXaNjWVV57Y+gLs/TWHhlEeag85EPns9R4jLWFqq39pPVugEwL/yrq1nvL6vsP
12f5KrtlBM4fMKBc6+PbKq7oUozQGgQXTjIugRbWmCdSGPRVIZfd6I44IhZz9SE2NTosYyF+g0j0
GghmfFrGcIRQDFAn2mygmBHhDeHkj+E1KXao9wnmQ0N6UtKhF6Sifk7H5aIN20NijMYnrx3np0yq
+hRl9G2+/jHWwc4O9PpjIPUgqQTYoKx9/t0VLAhDRqhfIpN+6bUyJAarZfvrh5RkgW3lilWhttVs
YSs7mKHE5Aku/3DosdDFF7CHCKiwRM8qcetpeHFWvNVMVJzsqa0Qd0YgIidozHtBReFuLKPysa8x
Grj+7V6lJeu349GwktyIiNvU0xgLaCJYqeyJueF33Ip4BiZO+TWjaEInl8603s0wjm4InC/EH+i3
vPBBFtCoW5uXUUryZ1izFPvE6JwvLQa5GAs7Sj8sVm1gsCuaW9jQ5RE5LGB7gNlbmh3O+oNDszSx
r4eFXuRWlQV6RC/TQiww1NOwu/FdX6+e4FrkLQaIjOxjW9osTJnh+8t4Zo+lsZ26NAjGkv/wq6vH
KNQYYap45F1bIY1F29wYeBox1IKvltm4aSAab34zqn7tQDBrHl2z9da+cfxff0ySLtyHLE4CAWjL
peMVxJle/c4s5ISnPmzSk6WPbkAHXP3BdvPpxjRfx3TGo4kL2Zfk4rY31wdV98JTrQdpurPKwJJT
edfT6y/wjIkMKQQzrWwX68ACf/LrH/hCoGNoRCXuupTw9TaxZY4sbYRHLfa2mYV+1I1yP3W2GTSt
LPwZTjIdmIbmUPQTfa4L2pdrjiY+6Dbc3eu/5PXlgnM8plGS6hNndRtxuwHOk5MS5DRjwBCmxuVa
Nzp579hYklwf6tLysq+A5cnuVsv383jaJtGomSGuEVHf2b5UYto3xqzhECdpRN92443s4OJ4Nt92
VRyvD9PNeBiSjnBG2U5sLDweCz5g7+SPPauKQradbzx/L31KiCNrw1Y4SaRA5+P1zujwXMDEIXNp
tmzoae7PNOQIeoNeIdc/5aUwsOq2gb5RgsJ1OB8qabXMESVDNTLqA4/EzhclxlDXR7n0AeEuACCS
0oIOrxN+kV5F4xzFWPLa+xGNLy6eubOLrTncN2H6VQ7SuBHbXt8Z5FfUYDj/HAtzW7Oh31FmKmkg
bG3bmgwrNY45RkGoPZv2vkXZvcct1bmxSV5nPMB4zG3tnwDC74jzORpqpvgrO2tPMw/Y0Vrq9e+m
eepPuhx5gJTV1LzDlr743co0dT9l+vTl+kdel+o8y+AHIE7gCLpIt7cKPtxcZi+DA7afkzn2cx27
3aKvk6Ohed4n3ruKx0zp+dhtje+vj3xpecFq10ZsSJeZ/vnUxdSWlTPyvd1c1YfW6updklTJ0Ys6
vJdo+uJfH+9ZZb+dKiVfbBwMGnBBYjkfsMSoOHP0iAPZemO8M6PSQS0Z9e738X9IO69et5ElWv8i
AszhVaKkHZzG2z72+IXweGaYM7sZfv392rg4x6J4RWxfYObJsEvN7q6usGotn8Q3NMvCrCAIidwy
dK3Y0Q9zmVbv9EnWX42oytC7KpvGhuyoMuJTPTUeSRX69egICqR0DtAVjeMRfs3pS5+6xr8FRefh
WLVm2T+A+M97JhSrhiqJ62b/WN4wfc/dCSY4egBAOJxsEQhvogewA2/YOGJqNghMG36BsEvtwy/X
aKgT+tcLA+LtxHxQkruK0hry+RTuVYTPRQWplNtCdA5tSDFAUbXz2dVnXX12IH1UbODq4XKtr3Fg
9UGDMBYkWsim/jlb9kBfx+30HyMUyfFRZJ14GQxAqQfbyfkcMIWZn1pjduFkHVL7a+3bMW3ypGud
Sz6I6IOTihY5UMrb0yEdBYE3aK4SOQlaL8weJeW4F5BsuFZaw2CefpIbkBpcf8IM3Ui4kwnsPM2e
0AWcixdk05Fe5Jnaca1bphw6xqAS6PmBu7k2ZSGS0BhcSM4NsEu2jlaN0S+8GsWwU5/dcHhqNui/
plYPYmUrb5eyKscRxrM0m+LrolKjA1lgUhxAtE4Pk1Mv5/sHYtOs4zFARu5sEt9dr9C2Y+hUUlbo
t66sDrbd22pyUtQQ7jWi+RoEKP9Gdufv2N34snRPKXRRfSLaWHeiE7+vFLmsddRhz33Ia0jImsFv
30Sm/uP+CjctQZpFKoP3xtdcr7Ao636Y5pyMOfEqAMETWm1228GH5rntt/u2Np5iXsb/2VpFGVNV
yyoWxMoJJLkvEi6cb0hbuDu+c3NF8ENRUyFohMjxekW2XvsIkyDUgudrQXG3wUdRm9VTigr0b2yT
wSahsA0KDEDctam0Dtw8AlF4tBqbAa2OcQegOvmDKcrk8f632ziJxBU0QmjhkSauQaeKEXI0E1Qq
zLkD9ASXxVnzFWt4I+NLnrXGx3kqnT/vG93aMLBt6mDQ1CIHXq0PVR2vlmxYMZecxVQyxmuCmr9v
ZWvDSK8JKBj1YtNWG0b5VLhzy9L6rjP/jLvqn6YyvY/IBf3GWWcpBCmQT1HhWm2X5UkAqnKyIGyU
6VuE6XhFzDhuwmWJtJ392loU4TSjdPhi8peVrUYxRhTBaB0TcxxCRwd2ByXjcKnneW+Id2uXCKah
dUHPjqRrZSqZjdFpR3yj0WfTeUEM/OIN0auRjtTy1Mwuk9Z8JQ799VloKseHbn3mXRm6v4j62lOZ
m8vZZEFH6cro4f6h2FyUqo0St6u0c7UoV0PipfEF9QlKpW8q0ZNtRYUX6eF9O1v3ign+/9pR+/hL
xKFeHBPlGNRfRua0DEPRftutAP0TLFBiBMVTwd3eqR2qMGYVZpD4kEbTWjBhaFgZZaolVlTaGIXG
FtL/qE+/yHQezm3iQW8/+HWzk59sfU7yE6o9DnSspFzXy8yMvM+EztHvoDx/HJbmexXr5k5Wt22E
Q6KmWxiAXr2WSk55NN2eCk8ph6egzYDqm/l0fP2OqQEzBKKBgnIer5dSGxnEqoNpHQEypW9gnimO
Q5F2YTUnqEZF/jNC5f/eN3m7MCotJsUd8I8QKK3HDzJjMBtj5OwX5Adh4DTuR0Na/qf7Vm7TG1XP
MUDhq84wU6/XC0P/BnEVBm2ZIvGKy5j1y7OZpf67qo2aY6nETGt4J2BHzsTpvuXbS4BlSDIpKOOs
mBy7tgxbRDMCK2fj/Kr8YGlW+gVQs3iuh7Z7tGy0UJ0JUPN9o7eXgEKSqjwqDC2DWOqj/3LzqG72
RcLlY/xqVKkMQuV64Wmh7QxfK17R8++YA87JhNDPutm1OSONXVh7lLkaPmcrSINjxAMaTtnwY9ai
PbzY1urwlsg44yyBF6k//2V1g5PRFV244rkUTFsBywvdJE+glU3zz4gqaTv13K0jqryJmoskEFkj
o1PDU0ogZC7kVvGRjub4oCe+vdOC3Too4DEoTP0s3KxLYFkHGR4jiCBNgj59R+I7XrQxy476Mg5H
BI/8kNG5Kry/cxtLo4sEoYgaeAQpsTqdwCiDgYFsdk6DjrkwiwTOa7zMfSu3DzbYL1JPUM4ONtaB
sN16bjkUWBHlDNDWq5JDarv9ewi/8lcnM8Q5qoTC36Wauu7FjRSipFty0c1Mj0LNmrKDn/iInSxN
fTTQDjtOTrw3mrxxIF3a9KpbxRG5aQBW7ZLaTcVDl9jiTwPBsSeaWtUXDRL4gx+V+U78ozbl+olT
87IgLehR0eNco3g9p6Rpi3gyTNvz+MHOxunE0LGH2gN5dNE241ErtfJpipPyo5+Ye6SNt7vJcASx
g06PhhFWZxWtFIks9GD2gOaX8fjNdyO9RUVIlKelnmOx87huGlNFCzbUZfx6ldeU4zLpYqmYCG7z
7tKms/2mW6ClJks1LvdP6e0EBAw0NlpOjNBTPoWm4dqvVJpnFrVAoCYZIZxOKzmddK7EKcjE/BwP
U/7GmeBAmhKHwWBtemNLv/tw/zfc3kfs0q1SrxTcMWvgASgazbUWuHDg4p0e9dRoTnG6JDv+etOK
emsJOAn/bPXRf3GgZOOc0cIvw9EUA8KCM/PrtPh2bv3trVCBCqM0qrjHqsxrK9bQTVpeUUSzesrd
VrrIR4S246fUHWcUa+phT8Z1a1n4MGRFGBi6RX/Hdg9RMnCCcGmt7uNg5O5b2fj9TvS8tSwPTAj4
FVPxW64+Xpl58NsuSQVeLrcfkgkKAPjzJ7jOpvIwGPGevdt3gS/4iz31e37ZrLmmp8xkShV6s4ZO
kRN8gZh1fkidOmNk0/82BMn/JUP/f7Jb3yyRkWJ6XwpAR7nuZkRCjyrRlEiDh5PZ2YgLiuA42l73
YCvkuZHWe7D9m0uOPYVnhYwE1tAbOjV0wRY0DiQnRUvSc9I1NH4s4A38yiG8f8F+tneunKeyhbTk
z0PC7PQqEkTicKwh8kXHs5MIeNnjFH/lLE3vvUVIqOvSsqLpNheoTYng1DaB9V1PMxMq5VzPEHRI
zM9Iu8MrOmdQ4uZFSR1pkvSV7ar8DusHv78s6y8k9f2D4XbzH1SwJZRtVovEet3tBHqbXw6fRQOG
F5Zu6fXhqBponieuU5iWk/tm1FEtciTJjt/32o4nvjmH6sNhBkCGYhld4xDE5FnTSOodFu78zRn9
6vsYlfOlyoYE1HzbZ/KI8Nwe892WVYUQA5TG/zdDgHD/E1NaE6JhmjGfgmVqmH9wtEMEY865RPcP
mL5pnO4fkq2vSrGEAWTYGwH7rTzXkmcial2tCAsHHrIuM+ewh4CTOmG1B+TeNEXDB6wZXILkd9cb
OC797MUgBMIBRNjBSRyE/dIxChEYnV/rj9lAGPUgeAcjoApP16Yguhzt0beLcBhL/+LRVQulM8iT
lifJ2QrK6D/3v+Lte6oMAlu0GUGAEmKNvtAmSm0m0JUQMeQMZWq7Ds4AnRHW7LT6zRgv/bM2ZT2c
vHn9dxp05snTs3rnRd04QFgB+sHcGo2HNYFLUIIeRGEuD+Fi8MIutepwmezm4ECF8S6Igvbglna1
Y3RjV3GdxISU1Xn41uiWvkRaEZ7nPITDMD0hfD9+Wgyvp/UCUuL+V940RX0K0mHmO4jLrne1rUgu
5xFTcafHl74v4rP0TfGud7ri9c4GxI5iFVXjTjdNetgHpW1VGqZkGxzqaEFnDkIldOG6vXLHTYhL
9KO47ID1Qu5MCne9qrjMFEwpQuwuKoNQj3Pn0sBVfnRkEPxwHdRfpQF1aqcQC5BK7aVFWx8VYLai
6iKVoDBxbb4lIkJiPS5CRDuLgxQazK2Nbh6NJhI7hZ2NtxaYKcAH1SHACaw8+OJlSVs6Ap1XS+pM
kHXNSxHBVFVHXfVglFZxuX9etu4DhVOiPxdoC6WX66VZgiKJm09FiGpd81R6jtLmNqszvD/LMTfK
8pAlWbvjetQiVo8uhOD/M7p6dNMZZfMOFs1wiiwJhXJZzC8MdbuXusq9x9yyknOQewbCD0hY/3l/
wZu2KWeBvQBHDWzyesEIl86DRII3NKfBel4qfTgQGYKY7K3k2CEmnQeV8SQmdw+4t3WIqBwrOlwY
W8GbXBsO5qrytTQtQn1YYiRry/lzplNAwF3twUI3TRGt/XwmFW3TtSkqW0XV6FXBSIHxx1Lq3kst
PQaWhR7tVCm2LFkBuFlyE0Xbv1oUH22ymdbLQ7B1SDn2qCaPU1Wcssnrzq/fOHIxxt4J9kAkrm5G
RV0wc3XcDRSh1eNcZh1SakX5sW077WI1TCzzSKLiZHbT5/uWt14uapH0WzDvMTmn3NMvMTewUwgK
RwdPt2hGiKCRdUabrUf80U2OopvQLvNS/4tsk7o7mKqVLqmx7YSqWzeVZjkTVrgFXu3V+ucozVXd
JA8HOwsehZnA1WdXyRGFrO+GD182rZw9WrebFAq/q5AmihiQPHTdlWpSs5RxM2MzZfxzsnvxB7w/
/k5BbetKMpQCdZGqYzDzef15hzKe0Y4LctyrmN5XNvvpz1N05rX85kVOs6Df6jXvZhc6i52PuvWw
KNkH5uYAS3prFPNYSWiMOmS1bWl2zdFGdfo09Xn84Dh59yUbGv+7j0JXcuj8cj72i6/vKTNsOXw1
gQ8OA3oPopLV4kXeJpCP5qHLI3ckfQYbkogsHHWqN+gT7g38b91Y9YISvQOoprJ/bS8tXCMeNOw5
mVMc/TlYQqN1s3MSdMXOjd1aGuM/JP1Uh7i2K1NZN3l9WluEPUFqHoLadxnlj/qHwq3m09gv9s45
ul0a/lWReNI1o7q4buW7dmcsURznoZzGj3HXiyekdxWQxm1fHdABwaAko3wRvZF1PFIokq/A7vOw
zBpxGXUuO1B5eS47ae+c0FvSAAX34D+60erFXPu9oK9sisElEauGGq7Z5xKZNJFCPAVz/fIy09T7
e5yK6YhGW0pT3BF/yLpy0UXM+UHjWO94w1s/xI9RPKm4RKYv14BC5Fg9e1hy/LCWFp/qykEGsHB6
+8EdKVcdorLpP8eiqeKdoGHTLhUWmIZ9sAbrNq8w47IbJCLx8KD+mDQtPQE98N4Ih1I42fYclsKx
Xu57/q0TxTQHogSKBPAGbB/Q+7LLFpFlezQKZgXH/Oxlo/52ttDT+A1TvGpw5eEFyJOu7+Uyiph/
lG3uQDeeHT9duDGti5BJt6c/dXsvTbAaHGBebAXuX7mcvk8GR9iYGm2zPsicWfeBGDds41h/AG9m
Pr5+aerVAmEDLBTo5vXSutQVZlW03JbKeZ/4XX3kLa/O/pAsO5a2VkaiwOlQYM2b92quUsvXRlZW
uKniJmJsAVlUNBERjHwZirHaAdHdvo8KIkLUzEAGWeV602xzjjWv9rLQNdr2LD2tf9/6nbkDidw6
hcBeFN2/mmVfN+gNs6bGXzZZCLWpPFD5cE9OTqtL4HNO97dqa0G/mlI/5ZdIB6X1oUoGTPl1brzP
hyi7QOAtf+Mqk0fRiATPz8T6KgafeAqNGPEbSMPy6TmoBv9t1EEt6sgp+sujI3lsht2+/MbZUDIj
in0Fv8V1vl5a3FelznOfopGb/R1FlG7QX/fQwGD+bGam5/Vf8ifHNpBSkn7oZa7NRbBSIZxqp/AA
tD06tO70gRmp1+mewZUBmOxnIYxon2bF+gB2gVnaSYsVUTayAygc1ce2a7JvU6JN74CX7nUkNs4i
cwnUFYhEuWnrWhgMfD4WLXUWp+7ICJhzdJMETuVsl3ZkyxQPHoUF6pm8fis3JYTeTLQ/0lC30uYQ
RyizyNgY8MUUju4f+61HVtUxmagiViHaXWVMVpIz7Y3TDYsxQg8WTqAfRqTZ1SFKFbtKgR6ajzhB
mEyBfolhTTrCgFJcKlFVx7F0xff7v2dr6QqWoHNMSa3WrSebWfPR0boUUnYtfW8sRfQWpwdHkR7v
4R83nlUkfwl9GWSGBGg9VdMjfuWWS5OGaKUUB8tru3PeCLDWCcrMUBQZ0anOg+XhtQvk9QEcANwI
5gEYza5vB1LauvBRQD7mXRqczEl0h3zCIThZmu2kqLf33mK0GHgYs+90gtcaD0D6vUbP0zQsp7FA
WraVJwBraLXUTPUHBty695d260JB76nKKsU+FrnO05gUBiU2QKi/QBX3hVpveWJuULvct3J7QqBO
8siVuBy0mNeQDpFPbsFcexJOw2iFZZu1cGX1SOwg/nK4b2prQcyykpjBWXVL2j5WkM1VhhaHROwa
oDcmlZG93uvEqNt8XRPCAlVh9D84hZzm6xMB5yhtQZlMYQUl1R96F2Rn14F3qiM3vOT8tYMXa9Uf
fTv7rz8gPOJUF4mGVMtplaYwee5NAcqxIS8wUi5DIM691c//VEuGWkSVzztnf+NAEg2p6QbVQWHo
4HqliC5FvTNgL+rKGQhVXRxLXcSPgdnOF7dgpndnA2+vOMkDkR79V0OxxKxqfEUzwC9UEiH3WRtd
GoZ2ITldzGOUds4TzSr7yUpFthO0bBllRhUfRmYPyZg6wL9EEhIdbuqy0xQyOV+dzFx4J69H48pw
hfbGNeP6jxRts53AYuNWAA7+n1H16X8xqpsdGAkAEHRC3ehYt4v/TBNqPHZDEX+8fys210eYDsk/
N+NmKHnIi26UDecVcdz5L8MYkc3wU606p+ashX3JUapq79XTY+SBDCJy5alFQ/G62kobUqF6Soop
zB2mVOi6zeEEJ/kTMWhAfc/xX+9msEeIhpiASuRXu9iIJUA0q5rCzJvbI6HOcLJhoDyOXubtvMEb
DoDU7icRIH0v3qLrvYsirZe1aKawp3fzvMC3cOoiiyGjLMsM4wEuHO0SGXr1trbGaMf2houjvae6
YZRhKIqszk1uTplog2XkvRtfepSU3k+tnX26f2I2Dic6ykwew89ErLEuhxA1GRUarmMoEkvRK4r0
wvPehHk6tzt5ycbhZNiPnqVybNAQrMKZIM3zuQ7wnn5Fd77L5UJFUq+eSod+X9Fk/X+0UhY7RjfW
B+kBJTzlRw0e3OsNnHVtoTSTjqEbTMEhqQo9hGu9f8i8sT/c/5RqP64fCya5GRNnQJ3yC0wL16Zc
p4+MYGTcnxOZftMAwh1tRqQ+UsUrw4zC/05ladMeqE2QOICPqH5c25tBXDRjRzxkz47/VBZT+jYp
4oZ54yku/2oDUe4YvD2QLJDerOJpI2led5x6P2nHyVhkaHRopMStHJ7Tfhp2XqINKzDPKYCRogSC
IuN6WUmy5JbZaiLkwDLaDAziCX2iascpb3w8ijaMMgLF4VSuC0aLtHph8KqGMrFGi4h6lJdojPMv
WifS58Xoop0qwMay1JiUYoqgPsU7e72s2hnrlKauCIPa1i+NJ7VTsj9kf3vHCFtpREBLruyskcqL
b+Zt4C4iHJw+/RB3Q/SkdXOKZx4NysnC+wC1SbezY1vfEgYKwhTInFRqeb20NNUE8YojwDSV/l/w
/hbHOJumh2SGdjuT0x71ze2dJgOj7qhIOhkPWEM1+6Bl5qspJTpQJUI5Sdo+dTYHhurtHox3Y9fo
r4Bsot7GKOZ6engWWbD0Q8WRr2T71GaWcckTUpL7nmNjQdxi4GCK25k1rY784mRa5xssaIqK4oOZ
dcMps2vUBZM9ctVbS+BFwFszUA9Mxl77DJpViTdkNbGIr3fv7V53PgVluZgMJ7ZBsrOsn2Pj1x4R
az93CaJkXPDq9YRuS6aI5k2hSJNawgVeKYj+kvreAV4L0quFLsuDiMtZXhxiGth/5tSBQarKdFLY
RneKQ4Qy8Y9h0Zz+mAdD/Xkc5/mH5vfppzmx5Q/i1gCgXgsT2sNMidk6FKNpLeH9Dbq9VswAUmCA
KkNxZqxRIpLBhtyK0yFMY+o1h2Qq6885baOYMTnfOkCyzhBWMO7cq1vqA0JyqkMMFUDQypFfPV4B
Hrcvk2YIJQNeX6Zo0WA9ls5inBoh5uGSitE920pj99yNDJ+7c2T9q3ld4x6WPLGDHRd2e8+h3SZ3
VBAOONbXet1TEhf9SIcB7vE+fe7JlE9zXKBfJfPhOU+9eOe92bJHTxrUCK1xzqy6nL8EzjZS77mR
DQRfpWMeS7hxT0HL7G0CdvIg0M/aeRNuLztlbvTIyUpwMDcPai9pqxQ1cWXqpS1Yh44bWOV70fKW
FeUq6djSc8dVX68KAVBg2oAxQ1llwaVGAvdMS6rbObG3F13REilSQx5s4pFVcCCXzqhj5GXD2PTT
E3W37g87avODzh18NTpEmSJGZRicRvAaQ5DNgNmLoCX8R17s4Czl+K30EGMlJJ8e3KiO/3P/Mm4t
DZoK6Jfgu1TM6NcfsIF7jUkm4uLGnvxjByl5djCrGv4yyy1+vN6WCkQ4fhTvKdlc2+q1RnBgIKua
ezt55vWLThSf8rdSm6s9lakNJ8OBIFZV2k0ECqt1ddNU4Qlikjdd6A/aFHgH2O7qQwMI6bGdnelo
kqaf7i9QLeDaRUNmQmwMHTXvAsDy6wVGRjsFg65c9NQKwIpp8lLmo1BiAv7LDGPYYxNJ79zP0vh6
37L6l9eWYW4GVwTQj6bv6oROQRwsS8E2ipaiKmxrUI/g/0f/r/t2to4L0TFcXWokDbK86xX6hecJ
KLpIOxYqxCV9xEPR+A16sc208zG3HBZEQ9jhbSU3XZmigTCP2hxBbcblO2Swyp2bDPqCzO+e3XyU
f95f2cbeEUrCE6OiPQv84PXKlilP0YpVyWnlGOiEgtAUadC0B7ksxsM8oEecJCI4SGvZI1rbOKsq
8CLt4Nqz4lXIBzrDMMsuJ46Il5w5SatAmiAFK2CZg/aVFmF1mLxmutxf8MZWXlldfV+riOdlGSk0
WJD/IFNYzM9GHE/HJhB7hC7bC1TlZ0UZyrG5/rYsWmv1Gac26XF6nmx3BspSU9MQvMFopo/Pfm7s
6Vuof3R1JVRTAbJiRbztrHGSXlRPEHEYsADmOgTRcRe/i8bl9XhsnlQ6kSqiIkNYU5IW06hDIJvy
zAXx16HIvI/F4kXnzhLm3tjpz8nB9Yqo71HsJoBCEFF95l+ecIgLomWoQci4vV++d5JCPMo4soEO
p/U7Y5q0v4e5G0Kz9/on+KDrj9aYD8sR55B/XBwHzz4UroPAhvt3nNjRkUij/5deK9XXwpmRhovF
Xrdx61YxSUeKRuMbka9VJTSKx6UuGl5OM1kUwRTU4EUHuLIGZBTC41yfYlEtJ/r62s5DenvmKDHj
EnXcMZ2P9Zkb3cEZcs+Dxkpv0vnQ+nnzh17p7XigYJ9+MJbZNx4F4z7xjuHbe0U5Rid7oySKEsQa
xSClBWRkpvg7zK57XoY2eCa7Lw6LjKJXu0hMqTk+SJ3pIq0Jq91Bj9xpwmdls1Yxw+vJJtS60X3v
aHXbH/Le2qMt2lycyhMBhwCOWdOQ61rbQdkieFYHZwzTNHDPJTIah9TsjIf7/un26LA4+qow9wAp
5/CsTnskzMyGByksB88+D+aS/5Nrlf8ewd7+1EiG/ZyBQVBdz/cg+rcvD5bxVDTnKJ5QO7m2bMVW
27oBd3pulukY5FP0pi556ZJohOSgypvu5f5SNw0itkTrmooXkNVrg4Su7RykKlb2vfbZY4TvUNRZ
fSy7yTwnKeDg+/bUW3btSHy4ROlg0aRQGezq08a2gdBLgz8ukUF/SjtrfAoMGHhmlJ9C+JmKlxow
x6WWzXKwl+77q63bnqqnW/wAOiSrRDY2i1bQEyT/c236ynFK0fZglT4+LOiGY858x5kRs+ptlorh
ZJjtHmpt4xBf/YD1ezu2mlGO3hAOLU082iNgSIZSvumdaW/Q6fYRIqigdcXvBdBK9/l6Zycj94Iy
qESI3nUfQgdpH3Uf4tb7X3RrQXg7LiSVRLhi1wd2HB23ka0IW5eWfTTjaOZIoASfBa8W0KAIQRWd
1gThiiJbv15Qyh82hi1EqOdIpkaGnR+qEZ7CZi71Y6LtskhtLY1RQgIHVkbMtwrLZNVNjdPoInTy
uHrwNRxpMtTL2wak5vH+VzQ2rqGqucHNQR8QUar1ubBUF7QzBZg/RpaJvuhhH/JZ8/6ipRUsB7SA
nTOqy3N1mU3G/E8J3DvvfZE4JZ02AcMQaAlDnKgw1y/5HLlvvDrNEigInHmP9nnzuygFR0j4LGrk
6s9/iQXou1ENKgYRmunQPQgJPdXUJZ/SuAh2nNNG4YQ4EakwCAbABFKqvjY1ST8OWoPPotdNf+76
GpE6jZJu02XNqe2Sl4x5qQsCMxN3V/ePfrAMT4xsdTv7s7E9/A6CCOptJATrt6edGcMVENWFtSgC
VFbTxTlA3OYeSW0t5hVj79XJDu+cywcmGyB0XXdVE9TgmjKLx3BKUvHo+ZJ6pZQU3ZxI21nbhkdm
cAD8Oe6CvHHd7tDLGlDePMqwci2UCJgRe1yyMguRGhlCRguByAy6fGiXZAmtMt1DXm6cJurcVOOw
rbK61ckXLqO0ae3TbUlj/ckvrL9KxHf+I7vdS7bhEEnnAEFyy6gEr+HYLRQtlZ5G0DhXjXUSQ958
WqI23SEF2FwPQHOKzOgn0RG+PrJOW9gJuakMYZFanrJlHE9JkRoUTbVmZ+c2whRqNVBhMO8CyHsd
g7VeUJV0YGTouEn5WSx99VREgfXRMHPzIBukqarUmA7lYL++KgXIm1IKdSkDqF2wcgGexokCcS7D
smiNkJEbYt22zk5zMlg7AcOmD2AGRNHEAOfB819/UMiN4Vty6Px1Q9CedaOML2WV1acpT16G2sk/
SMcc3uCLylC6S34QgV9fBLnRztfe8gGE1QyYM6sMVnLliwzh+61fF2NYz7DjHYqlp9+kG8X0Jals
ANPJDFX6/WdhI5EADc38MFOU9Hat1d2wZ9MtloymbtAOKR1/aSFM5XrP/ozMzoQC2VGL4Iu6b3Tr
mqiNpREO3SqJ8/X3nhklFKYj+N7kT4fCnbSP1lxnH+5b2bomRNbqABGKMUl+bcXLrNSxO1TwrCF2
TlEk68My5+27yaz3Jsw3vyLnhmeEwhHAhmtTQTxnAmUvGaJwDIGiETFimwpZn+CC/GeYSvm50O29
EsDW+nivQFJwYnzermujdmk4wq3rMYSYY+JQir4OdeGa70Th7D3IWwuk0K1zOlWXYd23K7olMsdk
xuUYMvEfXWdI048tDNLOZ2tSr1Rcw5brmGOx1xnauhOgTykL4NJ4PVYx5rjMtj1AtBA2Ovz0MUF8
2MhenEVqjCcwhXsMHXv2VvF7ZEST1SCDHqbNkIV6K5NT0Xb1WZ8D/xxLa49VbGsXHZTlVaccZO+a
vELxCUkx1zLUwLB9QXIPhWwR2eKEKni60yXZs7U6ptbE+H9uAgMAgmKextkJnqqZelg9J3sY/U1T
FItpLUNSRQvx+nDGg9XCEAkAwGpK5/MghvSYyFI/gYh9/QwfHV4QG7TdVE69LknkMtDG2uRs1loX
XGC38y9mBwog4Hqc77uULccFHw4CiQr7RmPhelU8QH7lmFKGDFLZxqnie0o1hbDnlbcOIdkApx16
JsDXK9eV5CmldtsnKLXd9A9bK1y6Ck721Hh23MMivOzd763tUsKtzEKSuzLwdL0wH5F4CGtiALNE
aGfdFfa5rdBjiyZh7lQ+Nk0pfAOCrRuDInR248pcIgJdfa5OOaKhnzgYgpqAk+2Y2tou0Lm0SCiS
kjmuPmMX+SYawKkMg0j2jxW53Yum7aoVbC4ILLnLM0rXdw1WgqFr8RNohMKaKYpL5pYIYLlS1Ie0
bvKdN23LD4My+6+t1T4NVm35mQeAAbaB4sIok//saZP/fSgY7NT0xAszRst+49TTr4NlAXg59U4V
JP6SjRVZM7Qiw0VR2qj/KY2OCa548KOdqGDzO/4cw1WDzcBtrs04RZGJauTQM+GcZY9GEdtPSdz3
3UXPwZjev8mbxpjDUlgNhUFePSsdEK86nhtyAtnb0cFqnORpHjqNVM/Ayx9+wxqAAPgp4ShCkvt6
aQYEVrrMs58wlPqdG42og0zWU1zscndtrYtvh6wOmCc1EnBtKTIyz9CYsQM7VMShvkTdI5IgnxNZ
azuw463UgNyDFJIsHRGfVfjhLm3nVilfsEHq6os2wSzg1WaumK/TkxwG/VBNWnFcpuLL/Y+5VclA
phEWavhblPLo6hLEbqDl5UiWBY/28uyOiHzXzlxfMiFheBeacylKe/rQNjL9Cn9S9NxBjrgcYevO
T3VS9xc3i61veiRK903hJtU/wpLzv/d/5OY+qN4APhyqkPVhhn+8yYyA9y/QR+clS0bQtYUW/x3I
bE+9ZOuxoEcDygLApOpFXG+5UzGY2no8SlUUQFCLfzi7/QzDvwn2AVWvvaHqraUpaAuRLsgEIKfX
9obKSHlKJp72fIZNrHKzL7biQK8H/3eSQCYKaaGp3BPKy2tTXN2EViVLc9sMSQZkoLovUGpL95g2
yIn8hk9QT4UPHRDjXev0q1YCg0xhEPoZWfQACcHwUJmpdUTYMDndPx5bewYKTuVdoFbAm14vTEov
ie2RKrFUDfzYRMN6qmzqaGWcI6wdyOLbfYNbm0Zlk6oBcC0ShpW/k3Y7+FaaCdjLbO0xLkwIoSuZ
LFzSIdp5pLaeXajnYDmgcKBSk+vFkcx79Wxjq5a2/Jjn7qCFpIPS29mvDTuq48roGCOM9KRW75Jn
9nNVQlYbOqOVPDrl3J6KqC3/vP/lNq2ACQCGQ55102lloqeUCA9Tiyz7vj7LOjEf49Qcg8v/n53V
WaeCAzKRJzAEmjUdZn9qgG4l6U7/7lYuAgQANGg/zzgN3XW+4dhBKg2EYMPGtJL5yS3qyTjUTYFb
km2Rf9WHtP4+znUnHqy6MEhGRMK0vQ2q5Du6VqZ10menfzT0WEvCkp6zOFRp4eHeTG/41lWGoR10
K0lfhrQqzDBqKooLnQGh6TvZ5ZVyg7MlDzKqrOUomKPNKTNk9qPfk0qcujpfPnVz0e2RRG9cODXu
B0sMCQlVs1WJZ3RHoGM2Ur6x70MbUKbzi+XW8sGuswqa/nlvvmnr1BAOcm5+wsnXnYQ8quyggQ8i
hBw3Kw/jqHcHb2iavfR4IyCkNMdkLaE0BbF15cHs2zKTjU63p+sYRDNB/ROt6WHdlMZl6So4/EiL
do7qhjNRUxU0oClAkt+tXoCFzuJiDXxMHU6PhzGb8o899g7MB9ivD+Ephweq8QMjAlHotS8RBVUV
VLAHjmvuUAAr8y8WfeGdWGZrt1QLQPFyqmk+dXp+iXAbzZSmFlc07Vpd+wqydMwOI9Xx8P4V3yo0
qrCF1r3i8+YRvbbjBENu96Y/wECdCj10/Sn+IAtUzY9Vlbo/2n5kFqbt+nh8O3bV8IJ4+/xX5rqa
cbKNHJ2T+79nax8J3yjroHbEHMLqUoBYbDJgo7gci9rVEhvmA4jYfytj2ANHb1mCDw7wlpqtYEbu
euHtqE96tKCQ7lMR+1MadLugmM2nQ4TQ6E6wvXUl1F6SQ1AaY7r42lY+xXnRW1ofGr3mGW/N2PMA
M8pMq4821Lb5xyDT/OIA+d/01/3vueVkKKHiZeio8FisAtO5L7reQOU2TBwdqZF5KJDcQZ/nvRHE
7pHJ9Pk3NpCGKEO2Hs1RxuWvl5o4mm9rmiSMKMz8oHmaB7UyzP6NazY7Z3dzbQSYaoCfatyadKFA
89rOR2cI68EeHpFxco+Rk8iLdBvx6CgO5PvfcvPEAOSFCQ7kAK2O66V1VIWJbPExdi+j56TWLCR0
AuPJSoy9JsfW0mgwK3F0ikjAaa5NSbiKBglzACPEvXMRcs6OSeOlZ6+Phv9o2N+JW37eqxVCgYle
agWqZEBEqX7QL+6G6G+E5ZQpiJImz7GUwg8OwzQ9N1O1xIex7KfP1WLPPyyt5WGlcZt8dK282rso
W5/415+xupTU53o7pg4fSj4LzPgMbsIX7MCGksS/8WLg7kC6/KRNWGNAksSSyOIwQwNhmzimdmWA
4sz6c9tN9un+wdny5VABq/unhL/WL72hjxkcaWTAyazlx9w0xzeUXvWv96389FjrPUQEmKoIBRWF
iFrtoW93/aRNginY2nNP2WjMZyv12xDUP6PGrj++caysfpNU4PPqcrIfrTweLgya/h/OzmNHbiRt
11dEgN5syTTlpZJKJak3hLolBT2DQQbd1f8Pe3FOZ1aiEhpgpjFAaxQZDPeZ16g6pvw1DwdV6gBO
A0WXI9jv9qVJPe92IH++Eo//i35/81u9TV4e9U82+tl7baOi2CA3pqGWqeFXKYLx2K+NZdLvGVwI
tT2eyXUZ9OPRtkv1Aj4/+pa5TnnAm7f4kUvHqvGnDHu5U3JqrqzXpV1IE5N00mK5SCpPP2Qj0Q2y
qIEDTVVBnnRTGt6A2fT+6qHbXrlULtQsGAAQEh0F5B/O5dRbapq9SBcOXuCQIM+12Jd4lSRrDjQH
waSfA/zsGznn127PC5OE7gSsGIECiHFvTrxq15UAjoLuqES7H7qZg+4VBHU7y5nD8soNc2GeKEdD
9+aGoW17zkV10XudxhAuUpGGbuxrxNUbdwriqZPNI7Bf+5CX5nd7nvor6cXFeW4Sb9Thee3PsTpB
38IfraAnUaacQJp49b5D2vJojuE1CYZLtyhV+A1DTXKGwPn2W/5zizYwlxbH6jjojZPfdIu24yaQ
Oo4KrI6NIQwSK+2nZ2FwxRhTjvWAs/yxrRMj08KE9Yv4GwnE+U2egoDKBlpfmNHJ+zUcugebznXc
6KvtvsvzJWUDsbHZUpz78AZh0YHKpww7rpbxwWuE9wkOWHgXTbinmJkq43Vdgl2NlHwcOEuwD4v0
2pNxIbYiqvp/v+Ec8RpC4CAdQU5e2r36Nps0pX08Rz6jd9DcTXMePfdFXf55DkBsSnOac0Oec35q
+zTKjLoGPjL24xSjuGHfp4StV0a5EAVs1AZaVhQTNg+X0+0kEGkFQMwoFq4OLyIr2iLp3CF4WqfF
3KcZlZort9GFlwru79ZWpba19ftPRzTNvNdpb/Ix3WxZ4zpSZhvbWeT+ev+tunQo/zvOWXwDZTDD
UJlaJB0QeZjmOt13EuTNVE/dFRWwi1OyQflgZkJyeB6QVpZYhelpzgOqiLsCC4UEzvW1CuSlXYj+
KuoybEVMRs4KTL6DeqUsWCrtEuYLO91iX3fe60V1u4y79qZe/GtkrItfESWfTeOMf563eUK/Ra1T
/1vRbZs7c0HQevCwIsNEIbtyfV/cilvhANwz4pXn+bW1ApsYBvpWfosWeoObshWvIfcbhLtqJ5q+
//w/7JBNosiBjwLg/2wnTiE60mImZnI6p0ZZdnSTop6HTw72mbf/y1DEZyQsQJDPKVnWsobGsvXk
rB77u2xZ2l0XFuE+aJ1rxO1LK4aBFUrr/JdS9fZK/ueBcBVK8paxXVZd273qbhV/YenhPUyNlb68
P6tL+36L5DeOOAIl5w8uefwQ6GlrJ5lF+AKFuno10C64si8uTogyGFkt4nDk7acTGkwDqsnAi0cV
zzjg7tHFU6nkzdSY6ZW76dIWhF0CihmtB/Qbz3aEwKVktkIecllpcUBr3bipVFG+rI5WB2S60isX
x6UjDUyASW0aNnzG06kpqOgCtwISBHfudlKb0YdMzHMcUvXY55mT4dW7pn+/v2qXvifrRTUUFBIR
y1lc7BeGlDMeKTtRl+ELNP8Jg3At79MJRfX3h7oUkf1nqPOshNy57EpJqcUMs3o+5FluPFVtYMjY
n7IoCQavfpyDBngk1120e3/wS4vJu4mUKbEDJfOzfbPKInelAU578w56JNv8UHnK3Jn2sj7mdnbN
h/3SYQDUBctgq/SAbz9dSxu3RFRhJ2DhrglZyPXmg9Gbfy7rhMka6d3GLeOmPA//hnQkdJ+MYadF
Zt1aocTUprwq63RpX7IfN2k6yhBAyU7nkqVoOOH9xb5c9QJGZ1n2RUXJeFCefXBKB1ePDGnq99fr
4gcEuEanBNgToNnTQUu7tgvRUyYEulce5YANBZSQa821S6NwBbPtKUmC+jjbFSkCII6fVzQ25loC
I8BfZhnSev/+XC6dMcJVNEtAn5Mqb3vzP5fwvMLB9UY2foFG59e8aOYYUs8i4qD0/5eAaqOpwRTl
ZbHeAGMR36+0T0EjkKF3KLy2hlkTXmN9XTpNxKLcjA40ZgKQ0xltru5Fpk0IQsYwoLTuboGAVx9l
Xda3QdCKK6f3UtWYKADEzAZWYMyzd4x2ngnwAgYltslgNPM1OlZG7j+4xprtpxQYv7NK79CthREP
pd/gVuemx9VernnJX5o5nebN3gOJOFpIpzMfpnGyq2CadrSV9E/HrYqkBuqC+xk2FJYo3O9/vnfQ
M9ucRHA4hg9wOt4cYLGhB8Zr7KG9Cdys3fuuVF9HZ5muYKovHQY6oxt0AgWFty7qebqE0QSvLZtV
dBBRX36ZMFE9/vmEEKEiykI4kEDybEJWVWWONUOFkqltxI1ViN1ihESvRvQ/cNmg5sBlY+ds4idn
d0irpgzkHfpehT+kceGlbdxZ6fhSLdNypXty4Y6khUDfHNgOMp7nBfe+7CmPRZuUWOb5B6fom3ip
5HRAJU1BZwjChLbsNZnCCw/qZu1J+oRq/2ZLcLo3xlTnVWgNE+ILRvGXXYTOTatGnTi9Kn8vjlph
iubPUaqdKzvlwoVGWw+kId1tUv/zTroE/kA3D37gaOT2gc79z35U3o1ZiCvRyZstSbFoIz9ubB13
o+qdztAfMU3P84yiW1b1ydIDFGhpun56f0u+OdPbKLxuLBzQJJpBp6NkZddQva8YZdTTnQ+y5qnB
KuRAcPgpG40/1jjfhkOQAQ46+4X07XQ4UTmTGiX1tTYLw6NharUzRrfAnNVy/vSw0TgkNECEiguE
N+E8DFnoYKbtIHddNOs7N6rXXb8U9T1qW9cC8+2vOimwMhSxP41KhHk3L5nTWZmDqINayA6Yw7R5
SUgvDpRfHpbGiG5SEL4x6i3draT4HU/R/Mdaftvw5ISIoEImo8B4OnyNvFeb94B/agSP9lTKuk+y
3rilhGI71XQ0vtRyLUh5cw62QWmWbvh9noLzOUtTYStWi263+R0lPYz0Q2vg7enkqTi8v0cvDkXO
DaCNQjjb53R+/sqT23uO3AVrsB77wuZu8QnWpQqWK4/tm7uMWRE8oDVJqXwz5TkdavOv8gF3yJ0Z
ia1l76T9dztr9BwL6RrPrTN4z9Aysi/vz/DCWQd0tOEFtiwSZOzpsB0/RU3CkrvZapErWEaiC9EO
/8N33KZFssPzDVz6dJQJa15SX/ZJMw7N0fEMexfmoRUPk4j2/8OENowAVxgl0nNTW7EERuSmTMg2
A/nJqTmkVNN85IbeH+fS1qDeBIaTxw7d9PMpDZS6s8qVCHzl9T7sit+zjgCmjNG1vtKlkTZyHqJ9
TIha/unHQ2c4MiiTtDvfWsObENBK3BWR+TAWnvzTJ4ZNSP+KNQL3sIFGT4cSbBJjCqiMeDKfsHKe
zGO4zrylvVvdvv/9Llz/NEQgvLMp4MicMy3ZAvmIiHmzE62vu7hfKrN4tInxbktamHkig1B+//Mh
aQ6A+NokgN/05zGIc3ImiAdqP+V76KNuXPTzGlt4Zx+bMLzWJL90pP873lmkMFcpizliD+ppy01a
ORhJMdvLbahTB72GLDvKrrymdLQt0fmLQCmDzW/x4r2xKWl4rr3e7JqdbTTNnpq4mVRUVO5VtSqE
Tm35IFCkSJzZt6+cvLfThUe62YeQPsKCD86mG+Se8qXiBmuQGrutxOrspgHOxyiq4bNZTt1tYHNU
3l/Tt4djI69SYiBFhkd3Ln4X2QBXuhGBBv7p0IdojLuZPCK2UYj440uM3cp/KGcgssRwp4dDt0Rm
7GUardXsvfbjvMSzl9afaxXIK4fjX5H701VECBRuCX07QBZQkU/HKjy/MlZmBiJzHXKsJvqwiBuj
Lb9Xc9PCCMQoOOn6WgyJnq3+Ebg5j20J9czmrRL5dz8tEVUIXaCxVy6+ty8GSTVhIRcF1Jfw/OB2
Y9vVpevzGQyn+FxQnEtMrFa+vL+ub68HOk1gIxC2pkSAptTpB8AvcqiykMCmMG3Y4rnhxXSPoxdd
ym/2NIRX2oeXJsWA5OlUCoBNb9vsP8WCdfGV21Hh3IX+4B4UFPDuA97k/jVtw0vT2gi0cD0RMXlT
3aS+3axsnA7ycYfw2JBVZQzOVMRN1IunXhvXKvpv9Q1h8ZDEo9ENNoite7ZrkXUyKbmxa8MiE7ez
mNsnt13aG5/ttV9czyhje7aNR9gj7kuwpLAIEdPqH1Md6e+lH/W7tIzar0UT+vf9IML7oS/8327d
el9kl7m46RbiUyWtnPZVdxWM8/Y249djoLsVZ5F5OGeABCkps+PmCh7u0ASxEZXmc7fa1Z2D+eZT
FAzmQ+MtzrfFMqIryeWlpQK4sKHTCP6QeT3dEgv6W3M4OoTWg/tbzyJ6itau2eeh+6rA/16rKl4a
DsgR9Fs6jhuA+XQ4p8mj1FR5v1twKvrZGN58o3HBQAvCCWNdu9eKOxcuzn9FzQJuTYKY85J+3vhu
M4yGQqjDHp+yQVkx1VP3VobTNdHhCw8DQ21ZHhkAudfZ4TLdbDBLzHJ2vafG9RB2Wu4bkxzhTgAO
v6ucPtz1Is+vVPYv7B3gNVQxuUWpaZ53YayJigPd2n5XVCL90rsw9Y4Q9fr53nOWUFI/7cvvuSqG
oyVBCB7ev8C29Tq7wYkwqRFvDSDehbMiZ9OnVdi3ttqZk9bfCu0iph7W84OypgzFNe28oknQ4BFh
T/mnpSmvjX9p9vAWgOZRZqW3tu23/9xoUb+mEK/7fqfEUn6T+G3EQZZnt11giCTMi/VlkXq6kW1w
reNwYWdtruuko3x6XuazlAICoWcNs+53MjSCXedP4qNtiuweyEL1/P5HvjgU1Ria2FuF8hzCM8CM
pm/SIgHT4GBcr8KNNfC9pM7BeL8/1IXzSa1n05sJt5LoeWu01RYcfdQ3dtrEjua4GmoaeJE9IJ7W
sNT73s6uJbrvDwmA6nQJw8LBjQmJT5yTA7qjfpjmZIOebyT5aiwPY+/Nf8rTRSnv/08SNMLpiF3g
L4VhpAqw+rruhK/oCg3L+uCVzrVL4eLktrNJ1/df5avToSajt/LULRFqLUfnax7p6mEdpYE19ZKD
kKoi/+P7C3jpQGAsQjGbJJSb6GxuMvOlueaImGa2zuO0bdrbaMx/5XauPkKBXu6C3oueUEG4xu65
EFtQqgBJuvlz0J06i4vROOh7J1dql+rSh1JYqwRxrT/PEmGlUYHZ0EBbK/3skl26Wjs+afZOmPJH
21Tro2NZKXTNZdi//yEvHDrc+2iVUuFCnuO8ANr3sl3FSBrlpzhMos3X7aYJrwhkb6+hfi5cokQ/
TIteHpTk8569u1h2D6qy3inH0X0yW0V3rzT0P4SBjP4uREnrNRun5q5xm/Kh0ADs3p/rW+zT1qJi
fApcZMQc/tNtuobBGDQbNoG/fMbSd/o5jlTxOqN1j8qhUGNlfrgXxD9xM/jRkWj9mpHhhZMCnZKU
lSCE3/BGVqwwl3nIsW5366k6+IU7fZi6CHjyvM/rqLp5f8YXduu/VUvI5hwVsJGnE0YOvZ/Tkgkj
XpHdV62ffRl1n18Z5cJhZJR/i06mR6J99kZU2soCQg7mhIXw99Es/Thy6u4xCqS8LzE++ETMIon6
1mv3zqUtRUgH35zLAOmr87BuDpdsUiZFAGF5N5mS4a4paCWJvJhu+rw36KlZ9m5enfYQhHP1+v7n
vbSYUI1pZm39NAqYp5/XLsoqlS41gcJyVq6c4FtHWHFAyfa3aWT2lVzt0lGl3cN9B1iRMPZsMUHy
uFmTcymsbJs5bvumv7ObMn9aqfpfOSpvl5SuO6PQcbGJu87JsW0YqWLskGOLpnR5znwvTWqsNGJQ
e94R6Xa5E3kKAyrlh7z/Ta2309wyKtJ6F7EgcKdna9qloteZkP0u8ARGf2Xm5XtbG4qLFh/wKjYX
270J1snbB8YYdnszWMpjPzZpeSjbzI3NoVNFbPi1g0KgAedndKfhx5UfuX3r04AQ3C8FCozQqRgS
Hp2ufOiLos0nhETVLJZ7e91eIl22sR7mBgGscHhY/U+09HeRcKcsNmffu8kd9ccQNhIMcDxIHG0c
dFohpz8DaQlfCqGRv2od/3Ywxu+ix8prGd3qYCGDui/S9Vqt9O2mh6q9sUU2fSqIONu//08sKla7
zUXaw3LCkabYG+s8WnGFjqZ5BL2OImQ0qKU4vv/B324KYl+XNh2wHrpm5/kboLLAqTSptsaBJKH5
KJJ59NMPfVF5V6oH/yIWTtc2IDl1uS55gOmEnK2tXjgSUY0UVWoMLk5GXVqvcZ86kR1bMpvuhhxV
8iP+kF0bOxNYmGRs/PnvVRmjs4+cAnEXc/XCx1ArVSdGoMfvk61wpjDCJXxFDVcuB8yHxRD3jdl/
aMcKT7/3P9fbNWJtPD4YQhJbZ/MsSgHZ26ZVwabURWUm7uQHCago47doswq65Fi/vD/eheUhOyGE
oMhF3eU8O8M5mb8+KNUuKFzho4cpo+cVycMX5U18tiuDvb2cAK2RC9LD4eLlf5zuQFkWhbeoAJfz
ymy7x9J2Uu/7VE741yOhUYdPoF68KTbw4x12RmXgPOnVukgPAX3z4lBNm1D1oir51aZ/2Mdt69tZ
HJpt9ijqnAq5HrOUcomxPjm6HrFfiGT0pZOwuGPqaJgwpFMYfCzWJntZ9Srt2AwQoD+khZd9CNJQ
P0yhYYpd2xIPxV2V0UYuKwe5RBCEfbsHZeThXpyC7UsmQ3se7uXY/t2MML+WZJbTkh/WrCmwe4RA
K+7qstJOXLaIlydRNZtwwtCDi+7xdxEFZtl5MR4Gowv1/UiEl31T4D1xLrAHYaM9GKF96wgz/ejM
pSVvUCnDE6OxKhVQFPPDv1aJCNIf51eAICi1gLamWkX/4XSFAJjame1TtxZBHsUCX/bEG0WNfHIU
7aslC/ZXtgR/3+mRhYGEkvC/gIiNsnA6HoYpvtUD7wYwXGXfereT+wHhpY/NhLL8+0O9PVrkpuSo
6CiRAJARnw6FD4DoIHl2O3vq6mMaWtl9sODHSe643EM7uZaA/9vjOp0bjTx2FRff9tKc13acYXHA
PoHgXVIPN9PFVutXu9C5Ppb8Hx4ax0n/7lHiFTsi2FR8rJbWrZOWwsyaBH4apV/acJ6+8FTnbVzS
/U3vXaWsn63sVBfzuHRf9eAWH/O5pY6S5WINn5B8JtHvRjHd1kaBfBzZlj0nqvQ7Mx7sPMpQtYu8
16B3xDcPn+2XzlJNGnt+7cl9LapZxKsuvFeV1bpNAMXIfxpnqj+bRWN8H0YQcmhKTOFrRv2xjlUu
+ls6t9W6yxutnkVhmL/AmiPjLaO0WONgaQjYt9X4amtXvyL85t9VfWn/WkYsS3a+u+Z/E98pubdm
PF5iWWHd+2HNwpruSNEFz9lY9a9YFK3U0Y20rxPZQy2/r0sr/LJCsBNPTZ+ZXlyzT+XnVWdT9jFI
HXdA4KAv1mpnC7PxPqY1OuJJRNjFwUMv4K4Ko/nVGTJvSAynG78Zqs57mFkqXw4tRwANTuSD0GXA
qrLcacBkNVWNtHyuys122rVS/TSh02TGukG9LrZGaqSHltrEizYK0tcG35Ah8VN3KWIN7ed+1VE7
fdTzauyFoAt2ZX+fX+WbcDqRLF1yzi4kjbP9PXHMQAMD+pp9Je+sIaoeYIYUQaIW/sWVwbZ74L97
exss4KkleIH6AjTy9DANA3yJRXsWBqhmlcyVDg5hqq+BfN5A37bOxubbx8u0FfA853QY2u9uB5vP
TKyiyYx9E4r5nkpTuvcE926s7Gj+nApP3/tj1yOeW4XuFFehaRSJ1VjdNWQr3q7biKcTJ2zDKYWv
uWmEn2MzURC083kJ8J9oCOteAl0ZI3gxL1LolPu593USeNy6vbtRAa0OGQUxec16g5JKgcRp080D
UALbwO9dDkq+zli/O+ClpgwQhWimbGdHqgziXmpV3KTYNlDZkoNpJwBKhvRZekXp7NverrM4nfPU
2pe1j+tGD+Fib2Wp/qjGXvCnq2y7cqKqj8MpbMUBoOI6JthJLk2svTH4PZl51xwjZ8yrfWFE1jM3
RdDsq2GOPii7n/+qU+GucZenXn7sWjF883IpP4a6i36MrsERz9Kejz4Jv5+TzG/dH50cAXXmXa+f
0gpGfSx6x9IvaizXl9SWxveyFf5TgKiYCStNiSmxPIFoaVfL8sGIImToyqrBH9zt7Pa+yLJ5fHBN
HX5rVecuONKo+rbP1l4k5Zp15sFU4fydxt9wu6i5ABBSptaLdsPBiw3dIvVYivYDTaS22M1ixR6u
C8MyjbUOWycRdlA8QgVnd9FMW14gwwd3WAcQ3qEvTQ+lblMdxpgm4egwQGjRR1IrFDjLalnvRVU3
QMYxREkCNHf+4jzwC23AAHfa1J6AT1tjOyQro50OnXAXiGnhXHz24cdYu7H0OnKyDNvGWAWqlLt0
rLOPoiFq+aTDTv2VFSZq0AJHwi90+JownlN7+t4gNWkAh5ybn6bZr/5Ni3TxmpRGHX6bc6EMIp5e
lAnwB+8bxdrl81gN4VMW4gObLMYQ/bPy4z/PSmLggAaH/31oraJOTMONvpjzmmb73s9SuVua1QqA
DaU2Mr25I/EzmEQ6JEuQig/aajI7mQdYRDHOxaIAk+PMeVz7S9S/tnXY/xyNylz2IOLlE/gymg5O
bnkP9drZ5S7SXe3EqoP8CzDRMI1d1LfFQdUGelEKLQjnQG8x+NkM1fKLJD7gr+5s7Qy3VehBzl4r
S/8mqWjUPgvn9YsHa2X5EjgCC1PM2I0+yRs1GQ/TorwuCbKwKHZjHvjP6LfknzVsSO/eK/l6Mfnz
RptTfY4MaePn9ZFzJD4pZwzxE2vUOhS8icP4gDZzHd15wm2nZMxnf95vXLssnoaiavZN5/PLs2YZ
ndumn5tv2OH2c9wFgXHMigEHAXRqsr/zuUmf2insKqyPpPnNA9YaxLXjiGc94bYM2cF2dxwI0kJj
8vqPruFVduJni/NrVFUwxK6GqRPPqLU82Vmo2KLlWH0WUJHtI0JT1X05pqH3EFgpwEixuNK8xSnD
9ZKiKHOviEUTNHbiYTH74EQd5kvGbHNe57L41KRbeW0u1/klxUEtBdQrfBnXaTmNSTSDu5odW3bE
IZaLQU4Lp+zJJyESN+mYyw+w8v0fspkCFQ8rdi7J5lalDmjZ6DF2FJvqzi2c8qMwXEFY7mgZfO1L
YR/rKSeJ8kTtJFnuC/1Bp3aVP9sY/HZJX6i2QpqWFm5MamSFO2MY50+BY6twhwJNOCDpKufPAY2H
JhmcLAWUI8KqjX1MzcfYmou8OhiqySA0hWm23vfupKq7enWLf4yUtPW2KkS77DH8ycxDF6JfmgBk
DqJdyidb43CeBW5RizF9wv90Y+66efmENjlIEhtNm+4Oyqkv82ORyjaLW7FG9eMofPGbTkUQ7AHy
L87BcDXCAkG1mD/mia5ujKLJ5O2UVTo/ybiJhdqlcI6rpuyYbEKGH1EkqdOkk+kAJieYAiDedlFR
aXS9wbwzjDYSHMXVmZJihabzaLPtJP82jD7JzA4+jIHl/iXyaMpvVikn/yN0YF0dujbK6kNTdebz
UnrrsmlXNh+CKWNNcAfKsEnJq5VtbVfytrC9+oe5ycskOJTqZ3esw+yIm20z3y3j3OjYaGvrda3V
wNVsz9ndiMSnR7/Cbr9Rs3NHxKWa6bVcEDePpzUYBkzgMIqelMNxaeGgdIfaLcPnUVnYt8zWEHg7
gMRruK80wJy4yr2Zwfsm/K1m7SmwB13zyrE0xxjfF6O6nezU/Kdw107erbq2nnHVcPS+6Fv/rkRh
Tx5lVfUhH6lVn1LfJ3o0le2vz5MqxL1BiEpkkbIsokdL+zYQsnoxcsPseRD7+kc+j60dy06af8Ov
ze04TZfhUaVs8900o+91h6hV34L8d7384GVRdOPP4wphCbdaFfeViVlONg1jlEiAPzvdwB/ZgYtT
7n2UqQFJ+ULOHQivrtzKY9HyVzduePDIGoav4AOGD1VmLbyVSqHvWOrUlHetJXkxcRrLvxNluhjP
W1HbJsEIWPluyscsT1z8wCXRgWXcEaZ60KjY9Wt1xIKvLSHs5tpFH3BpUZj3CuliAT04r0p13IX5
qvOf4HaFHRudW4nbTueLHbfOWDUf066HD9iuo909FiHyJl9WQu/8oaWjksV0V9YI48um2MAvmfWh
XK06in2nTvV+4ViPiRityiEzGEJ4vNW6qNgfF5o/erLbPVC0tafa0ffLTeoWS7argrZ+NauiSOOy
a+WH3iiDH9qt+WOFLzz0gGa1fJAF7IhECG6qg8yjIorBERRfc6OQz3SU3WE/llYwH9BTnWwsa8qh
SHicUkTvAwlZpPUnu0hIxdWhkmKhCCHszIzHcGZ3qN6bHqXVrSMontmaHixrJlPc6Cdu4sku/YRp
N2VzS8j0k2FYukkEiJofsygiZzd2ZooOvDRZpsVU6snqWjM4TrnK1Z30IE98zfOcSC4otPe1L0xj
SPC2DL6FK9WPne1VaEcFtk7Racsr8YjWexrGFJH19Ohlrg7ilb8ViGBL/SIabKOK59Z2KHyI3HCX
nW7DiWdFmgXJO+6dvKOKmSeitucPgV4KbL9S0/9IYhXe9raejKRhtJ+4lwpkjwUKHb1TOdXBLWxO
YpdjAX0shbbzg0nlPIpTqdJ/gBBA9iWEM7PPQSl7Zy99R34trKCq48IdrYfIH1eWpbac14wCA/Jm
RmncIElkhDttj65z5C7vHoJNJCHuFsv8RcHAw59y1oQCU5juurkibDKdNEtv5nDKzaTovEwl0pu8
Yod2hfUThoKxrYaw2LqWU+7K1An1AU2X5pPTegIP0cVeZOxEebfGNoz1v2DE8m6UvQs62qpwP+CV
aNosaUURTvcOF1RxH47F3HKWe7AmSOgFd2sNEjtepk6lB46k6pLaH9ZHt+ntdBdqUS1xDkiOdzVw
FYUNAGZTUo1aZkcNTVnDw+jolRe9h4+w0OF4k9uGFRystrG/eg1l4COCPxyCbjbNZ9KjvNwHVhNG
D1mJJ2NsptX0WDleWd5WFo9VLJ0c9dmUrslns1fWsM/0av7Ac02Zh1TYSh2Lauq+BuZMK4kcQnz0
JhKppMsQgou9aJIYq/YLLYPBxGhJ+E14R2TtQEanVFofKVwZ/q6jY2oi1u5wdpuM9+ZAv8bIYn8T
a8PgB89skrnWx1uxs/vYJeegWoUfgiLIg4SSYK3Rv6SRx/fpkRj61gsUftic2RImps5CAsrG+6vs
7aFLKlyCuIzY1jzllE8e1NyhndabPSAtm2aVQZUi6Ja4tIf+sZmrcoy7OljB6Pl9JZNQsW8Tf608
5+AKKghx6kUgxll7iFuMLMZYTlL/3Re533D11NFr4evQIoJUbprH+Ob4xTH1JwB/dHZkSBiGH2dc
Amv+QuDsEqi5/hjG3SScf2SDflhs4x/VH0Kjk8VL2MwRHQ0U0YLY88Z5hMEnKe3XUVDtdeCU/b4F
W+jFANGlTGpoPFxnUYT9iFqNuj9Wee7erc5cMA30pqxj7ZW1mzhtgW3R6jTlmsBMnK3EafT40Vuz
CZU58Ba/OiH8iowgDx5U2+GcYjdhE/AEIkn1MeUa/669gRekYF+ucbn66wM3A2G10ypCExx+7V9N
maXPqm66b/1aG/WDU46LgbqcN++nzEG6ZmOspEkRBeUXc1yWLhnTyfbpKoXRfSEW75kVsZxEkQYc
4FzYwT5vxvlVFAs4lxLEmpW4Y+oUyeyJ4N5GcMXncJny0ZsWHneVh00Ol43O6C6dfLci2JLGrlCG
XpKoV/5v31u96N6TQ/aaYTzC6utx/qY13aldORjqZ+tGlLWs0Q1urdYd7STsHefj7FhLQ8Wvqx7m
0uwBc5aZfHFbQZg5ioJlngbMkxK/w4M+Vo5dD0kzy/Te7hCiSyYIps4un7O6SkbRZZ9HdIQ78K4K
yEse5Tq7l5meUnxr/KmNqWsOn1U7e+t+7DO3vUNb3vuVBblb7vJBko771iSCmwUiWLvrc3+YYlVG
xpe1sVWbeBQM26NdS33wbV2Hsdf40Gj5E1TFapNMoB/rVsdrMM4Fxy6S+Y7t6f7N05f+yIwC8Sg1
S419OPd5jdl7Ovz0ukHbj0G9Vv3eiQb/10yXBOfQVVZk0gSmcV8WebGbooKKW4kzkOTZrvkjq4Mt
2U/LWO1/dCfYxmZRbMIEcAB6OiT58mtJ8+xOFIMvkSdBBiYZqYl9VYYLvBI3+JqDZjYGF2Ov3S+I
RIa/A2vx8LWwhjDbFePcBw9T7Q7Pjfaz74i1+dUuH82+jCnc9uvditfeL7wAhtuQiCvCedSs/rHM
0px4f3NqClqF+rMtp/z/ODuv5riV9Az/la1zjzVycHn3AhjMDKNISlS6QSkiNHJu/Ho/kNe2Bpzi
WN6qDWcpqoFGhy+8IT72KmS7oxsZExtQncufxaRPWSgIzASF0NL4OJf5+GVwskoJsDhRa4owhUcR
Jp/a+bhy3Wrfqhez8a3RHJtgcAfnUWktuiQoRpsAYSPE7Li5o+o2J67icKla/QCLBTfWsokNx0eD
KP2ZYymQ+LAE0OUuQZ9/7zE2+jpkXSJIo0SZ7wBNDYJ0JuMuYvnjPzdPa8aTzMnY7IjK8oy64tDc
T05k8jUwwqMm5Iw67QSmfNqrzWh9VOuRJoHtZWPvG2nlVH7GOVOG7axaPxvbJp8Y07XlieYCeXeW
AmtmffHcRdlN7yGexGkQE0C9VeZa6QkMZuXY0KBxfThvLZfzONCdFYhW+EY04WnbEeK/b4rGwLp9
HofvShk393mTxt8KUUUfZpmmnweiZWrVqEA/NxpyzUFUxsuzxMOc9zMVmKy56UrfQDckDvQcbKBD
bpb6Whrrd60kx4FsCm0zlLMWH0Y8l59aWfVP0k0pt3R1lwmS6YZrsaUAPeyUhBsiQNm7fuc6WKz6
ZlzNj5zX1BCyWZm+1IpZ/WzqqaqhK6VOG4yLKUp/QbrvEUEv4200ROKKbGD4aS298ZSwg37MdQVw
L6d0UpHyq5RuvcSwoQc1qj35ERq6rq+Sg+Jrb0r3uSEzHP2EcsMXTeuqZAeqxcnCprYJv9E77uis
WEv7QB1H5sTWfTYGNGXK9tEiBU2vDW+BG5DphfGpTezyYdD18YsnajHeNjJ3J1qTk2P5amPH9W3a
Jm4Zkn6jhz17U7VLu8arrgStg+8ppf4bDy/I8hpRSecRrbJVYI62Yx0g/eV2IfFLcb/M9fgYiTH7
Cst8ukH7LkoCs0+M57QXnvTLsqSAPNDKvXO6pYpxb7KRDgbAJTq/G0rrQ1HMQ8QJanPkTNIe30gv
p/qvmUrZHjmK631vFoni23rEYT5zn9EiUytFDQrO7MdF49qG2dxTmwQZZ6HppGoVhdIsLp80ux3k
NdUN8+1CtEzXbyRxDmcNZyU/pgS/UHHM56uxoGYa5KnasXxahTJ+UWCB52etLLUgcRUvD2VvzEXQ
Djm6Zzoguzd5a6D4FXuecO9NWog/cxxxn6uGhJe9uEbSiRTuVRwVU0bIpjbTI7uB4hB2OcN9F2dl
ixa1PRVB7qGTGwjRGs+WWdG96PGKWPsvSqndNonRXycUMiJ/aqHrHmQbL00YpaWTk1JrM03Paam/
TXJOnwHlVs0OPb4420WJhZNA1w4mgQF99J/RNM23shmX77ngTL1TK21ih8L97g+EwuO1tVR6d5RN
rhxtqcYDjSF7iPbF5HnloSN++eLNM7msUS/6vo6MptgVZpM94iOrvDGd2nzb0UtN/aGxnUcYy8Wn
Jp2UNCyFY9V+p+j8lbPElzywrbEkNZzMiFLALLk6WvJGKzA4yMUu6aMVa9z1q6tkKfvPBLXZh2Rw
uRidSKlj9r9LHwvo73CkNrIMcFwNNogQGdmWI9UaGUa1RCBDNAQKnpV+i4zR6vx+BKCFrtgc53Rk
9K7w4axXsw+UXn8mPLGfzHx2umDI3fk6rmrN82vHUq7yUfbmzWQ309U4FEN6zKWePBcLhaTbBJ3H
Zh8j0ZsS64+kKKZRW58WEpcktCh0cz1kFKyOveNGXiBp/T8jB2Rle9hnlbUbctkke5q48SOIqRxf
FY3iVF1p3gHs/PDJambnrp0VQZNN6OoV4P6sosPUshFE4YlbjX5W7+ujSB8UXeNub4exy8KyL6Mv
Mfi/2m/GloMRJ2c4YW6+mIWvEk69jeSoEUbmpehDe4y6D0tegoFta04NH8nF9hniovItYwF860E2
JAE9i+ijKfTsTdcTQQTL1Bj0xxF1OQxLS40vSetyCEc77nA9HIv8Oi8HJd5raqdcuxx8dohCilnu
utGJyqPo8qUIbMwTCr9ObS6errO0W9PsBydEnYDYiywYCrPupMnea/W4CpK20a4WCvX0F6pmOGR0
xix/SGZCV7sYJ5cie9OX1M9sk4ua05ZoIwbd53H8SJrFXnbntJVHeGQt+vcCTMbXykT4NRBarhET
9ChaeHHKoT2gHB/Qfusc36ui9s1ULKm2Y2cUDioeEqs/0xukebC1XI1JIpLlQ29YkxoIaVfGrleo
+RBNaEMWONVsfqhyMN03CfZLut8CNLmTivS0oPEK7c24rGkmh4+V3IA1rd5FWIOsoBJde7IIpDuf
lhpt3SIX1+Ma9ASIjilvnQYhEYSyMv1NTrZTPkZ6sXwvAD24V5VZDs9umsYPduPu07hWu+OsaElL
tb3VqQuYUpjADTzvrvfk9JGWhVsf4UgVNyREzXcljzkZ2lnnN0Sh6A/LtHQeseXYgxUlHXhTcxXh
VOUu1G4jggiKOo6Zk3IKIwnXhHvcxbVwdxyssUfxZhqaYwXYi+pRnSN+IfGEz2/b3Eg4LM0pu5dm
NH9quLafDD5OCpar139WbkLUu6rl3faGV80H3rF6Y2ZZTRibzRGVcoOfqSnmWT5SxMC/ltzLSUcd
lrmP1YUJL7YYwQTyYR+NKaK2T2nf+mzPDhGE3kbpN7ARyD31KH9mvoNEh3dHg5ein1uaFKjwt7HU
nWSFWhzfuQKhCZxJ+yYp40L1KxvNMJzf7T4Oq7Lp35kenmE3A42NLpQ59DnSYRt2bm0vNY4hOGN/
AU0i6r1UyLFDdcq4bPQ2iZeDR9H9GXq0sZaNLTIXOdJyOkqqVoPfdwIuWdJqMRij2ClMX2SuSw1I
4e7gerDjMjSXElFBgj4t36eLAAoZqu7gqY1vNJO09qPRF8p9Qe0ZY9ta5H39o07aNrmfY3fCu6BL
BQEPPpaG5BRNdaGHeT4rAFDGGEhnez+ktKdlYHdGMzw3Q9MsBwKYOlb8LDLANnkz4E2E6fREeav3
s+miRq8LIFJ+XNicg6HTaGX2ZMR2M0a+irxojoSobIx3Jua75X1TKrNKIYZLxzx2qg2tCltNnSi7
VBXlg5oUU3GVzVPjrL9XpNVNgl7F8NbWxoVQS3EXt/qBwahOaEPbjzH62oPJ4A+VYk2k+cukakdr
Fvp015gU0ekY1GP5EyHrcakC2skkYvu2tuPoZ+QtDv7RZtblN12JPe4HgfNK/93VuDvvVbeK7GBG
eH5+T7ulVd8Vo00sFESeXWifKqW2VHuf5/QIj5E2jjSVO2Nxl+/KXK2AHsK55EsJdFYcGKalmxiv
dtySKxFzgo+Gqahsbs2JdeplAklhBPLd1uyQeqoAKFCBoaOCyoNgdiBPdINjHUdrGZS3haVXRBrD
VFs0S6KxlUCce7VhS1ngLtyvdmPYztfBdoXTH1L6pHHim7Od1R0VqNQsPtYut8x3j9Q1Cmd3NtKb
OU3z/o0lG8SxA3hvSH4nzhw5N3MLZeOQGuNY3Kpk6ObBxWFjCnNK58ujXfP8la+6tAqQ8MfB73uc
xnP+zk5UZf4cyZlrg16J9I4t65tXszXhHSiLD+OV1o9cmYmq00qhvDa111IZEHW2O0eMx66Y8BLp
yzyduCqHLrsHEJU0+2pyhuq6XdQlC0erMMRnlD2ihjy3c9uQqqepHlugJouflXLRdoYiC4deBsWW
QFpm6X4U7JgnNAGz+baTFtnMonK/hv3cI4uA3rP8NMRz8qOdF629sjkExG42RfRJidtK9WNlnJ5R
2Yz1/ax64imtCmPwYc/nmCxx/ZkhKmai+hx3InLItQxvPsY1fyjg3pDRVcx2+T5YTWbtVLDO8gAw
U3uGgESNyaJm7/mDRx3Oh1SjPNBJjfOdcLPls2yc6gk+tPZOurHqkDB1adg1SVrSRCBG9JMGuq1P
CyW5K8m9H1zUOwAym11h+ZEdJZ/7Lu60YLTafvSLupYfC32RE4HsqKo7bdCbbxJR8o/TIOZrhWA/
BxZT2VdDh+A9SZodKgb7ApNLcWVkWQNmoF9uaQONeVjFo3lTsXsmf9EH2je1jDDoNdNJ3OYOJpkT
aQNppFHXhT8meo1HAI1xOvMUgb4Wiza/q6vaoXzq5GO5a3Lg7bslofP7lHEivlOVtqMmjYYp5hCW
k0j6GgYghFyzAX0kzO67tLEATYtqbD+CO3KfIlFoYh+XkeM8VTh/f2gwtASwY87Wd68ahaQYY3Vy
F0mrKANrmkXYxt68ajsIB6VmRMPyYJpxwb3tem1CriNviqtRnZLjBJi5urOgMqWk1BbXt9eW1DKQ
k6Nfg9gktZ9JV5NbSOtWHtRDlMXUnjv8e7n4SxqfTeSYfmM57ecm5m4KZ1mA58hI3bmNhYfz7bBE
8khZKzZ3ndsVyQ1oKqXA2TAt8jCNluF5ASbQhaSR8mtha8k3hOxd158Sa74pEH4a97Jp0s9tPwFX
dpMke+hrM6V1qbsVuEW59HRZer29IV8ifUWG37tb6Q1xoBV20gcgfejD0Fyl29uPJc4HdYHvqo/h
aMdlNeam4jfR0r9NEjJjHy8uxPMdIp12Z85yfugzY6yZktlS/YQTaPHj1sk58TQPwFU8dhznnoe0
+kGjpPmBxj7Ih1EgSh2wLClcZ0ta38QzIVY4Qt0ZOdxWU0JrSZtPojHMd6o3R7nPsc+60TvZ67dK
3bapr9IJ+hjHnZ2T43VAuquuzdw9h5Gb7DFTTfaDWitD4NC80va55nWPVhcvK/bP0u+quLUfkNZB
5rWoOMR9ZRGuDJNUyocUaO5bI22a4qb17CoJI3PM4qABdNCHkRXFLr0egoy929IVX0sIlPVHa4hr
apma1ew1vciK/VCbHvUfEkCKsP08BoPUhs8ld68Z5Bo6OB+gWJTLrlHBvlF3S5w4VBMvRSXdMbob
Oimy+qhli5uGi6m4X5yqc42gacp5DNncqCdkRVng7z53nnnVqFV/N864XAUoIVFld4uivNYrhRJ2
opHJ7QkQ9PeNNbY/OENpbolUXYtFVLZV0s9Zc4M2wwz6Ocva5ZgBpcipwSq0ZoEHiec2aa132oww
8Y3Gffe4FJpNPPA6SPMFrgy0OLJKLqpHKjHdVvSozHs5EFRRh62zdl/MiXU1ZhdH2VJhEflF7ggF
cJTpPDSPNkh4kpTGLpbSDeqaGrST8/WtSgP7JMB0zNKIgxQ18guv9gKftw76Cw4KI5OK4vrz3+D3
Q6xxE0XIUpu4DN+gk1y9rbAYOBS08P98KFyTAeuiHsWtsiVsocCj5VLUTlBr4AoMN+0PsS2GQ6I1
5QWtki2qdtVLXl3af5lCoES3QeglU12y7UY3iLK69EWEW4JwivQgs8z262G5RGI4s0BWwDCe1Mib
gQzcfDoh6yUCQuKBH5D6Vb6M85XLQXphAs+9FYhmOK068qcvFghk9sIRc+YFQPgwnJ1AgBuRJnb5
aNH2zVrrApzyzNrQ8HHXCeRhS9CpP10bOgjxroPhH3h28zU1VbGLJzDm6VBdkgc5N39II6JWxcHO
atygRKHINXWjpF5ABaR9CyDAucsJey/M3wvC3rosPHh6rAgbfYUtT7e2WovskM+k9BTxK1Hrd6A2
tF3rKsabsXHHIMuT6KmxZ+09ncUh1MHIvP3jswSOD5hvkzsTRs06Fb9tOFI7B5oGk9q1QOeD1AOq
AkrLMP7Uq0SD3LUuSZfKHe7PxmYgPUtgcmN4CkvXGU0fiwHwZJNa6x+Wqb4k2/lyqRiIQNLTAnrL
OeltNpySaB2tE1J4JRHzV/onNDclmggfIdqllzymt4SN9c1Wrq5trLLzvOHpFGZZp0W0OSh4OZp7
Vzvll4Yu9Z6o5hvVryKAX2HuRDxOF6g8Lw9oxl0VOth/K6R5M649u61CQM9+sEZrX2PXFTSD6ewL
r653SmzLQNUKbf/6ejn7sjgWs2YAG0PAOX1ZwCSz2Qj6Sj3FDLjsQN3B+Mn9jOGg35uiCXWtAUmK
uP8fb39edzUSWfm1Dgyg05FLs8EgqJi9IDKW4n2uFOWTNHJKqdM8FW9ef8uXBwAUXhSP1/uP+2gr
HJMaXVaPjcdYZewe1Ek2B22hj/D6KOdWqUVGC7WI/a9t1QdIyyPKqA4H6Gy1MIYr+lZDWdxI8PEX
bqBza8XSYX5BJnXWXtDp5C3C6xoHBabAA611P/cyujfB/nzS0GNQw6U0o8knCMis8PVXPDeR6N/h
goajIjTadQp+O16UTKX+OZDZLpNefM712Cp2udcb0+71cbZU2XUPQqx0IHRaaI8Zm7uhUzS8D6Tt
QSWAKogELDsu67UdHQnokwAYMJ8ZrO8tIMj7yXD/1KpyHZ5j3HLoXKKLurV+H0ad9izN5SBCJDsw
EWv3M93BcG7K0DZU+0sKfOdWDpqNqxarQd1+q6+ZIMKRSWisgTuo4x4PmMcI06Ad/mjuhUvq0kib
iUVBdEllw8TGdmWFeaFh+JCJaFc0tXn1+jc8O9Tq0aojW4Hc2GaDU86K4jYyvcBUUvMrQhU4oRtp
/b5Ok0se5S9Dl9Va+3+H2lxGBBj2QKPJC8bEQ6xax080pn4W4vFtAcjEW/L1V9uemrpF4LIqOqi/
FJ6tzXgkN4i5DWIIJ2XSDrCPZqBZ0tuL1TvAMOZx78SUcAyZdxdOsu2k/hoZYSA4heutu+UuZvoA
p1HXh9DthPuzqCrvStD9RRhfqy7swXNDoZiocjajNmiZmzPGRng/l706QJod3Z9A6s0AWsS7fmyV
S2nC9vutbwVdbNUHXt0Ytvstz4dWT2NQrIox39Fx0d63xdT6NCfsp9zNL7Hitqcnw63kXJRiwCwi
eLl5M60fMD5xvTGclRSMpO0erF+kCTgUNE2riuege3fhy22PtHVQjhPiMnNN9LxNEJpaY9M7FchM
lybn6pgjjiNSJM8tXOE9EYcVUuSprpOhcb8kcp7e/vGSJaThK5IeGbzzZuOPMU20VhZ9WMi2P/Ri
X1VPRhEPD0XiWiGt1grISHXppc+sIZj5HtJmHrqHsKZO74txIJhnkD4UbUafxtaVJSBCtX/GbQqW
4PVXPPdZVza+6a4CuCym08GaAWAIsVkPUcpIA6+wp/uqTbqHSJPJvm8Amyl1pV74rNqZtQtlCplW
5Acx99gqleepE6uxqHuQ6K1+r1O2pevi2v3XvK+8YzNO0zsnWcR11nf6Ixle/oGisBE2MHYb/G9o
lUVekVKZgq4RRlVk+Brm4pci6LNPCUJtFRAEY7pd8jNJOq7SGaBkFYJe07uLzyqxjm2udMfWtvJv
r3+Lc6vdgeoCIR3sgrqN7iB7loVhT0NogIpWwCAqeRQaIJoAy8zlDV6q6Q72UnQj0rw7RmhejPvX
n+CX6sPvrLV1wxEb2TjdI4oMhOJ0ObQUOfXVwSgUtV3cUHYr9g7+50cnTsWu7uQSVF1v3XXqUodW
XgHj5guHzTAIWikAnF5/nHOLE6sZlzgbsQhzK8UDgD+OKp0W8zIlxU0he/k4qpArlMT6KurYocc0
NxfW5rkxkXwg9kUklttqc01NuaouyhT3IcygLDClPq6tqN55zKQ7Cp/mHdWEIjKdCzfH2XExC1iV
KoElbB3RNLrgS0KZDfNyw6Z/0JercOyADyndlATarKIm+0w05oVPfnZcxA3XUw4i9/aLV30yp4NV
9qGq58bRyYRtAyvus5sI1vdurKRGUwQy2YVzZ53G7UJja3GFIYiNgOO6F34LiifgvYNuwPRAMHN8
TtO52+mDbT2/voDO7CiMfaCNs4HRi9zqCIAlza3eW7rQbqss9FAduoIWAIiii39CWx6DTp/1gNDA
QM9/MK5eH/3M1MLWVDHwNDVQe9u4gzhBtkJLWEp5Zt9kNqh5F0+mAxFqF/aljn5A010SzDlzaDEo
1RSigpXFvlm/3GQozXrcWcNADxnlFG5nSVFdOFEaONY0/vkeRepIXy9pXJfV7R3pdqvgsu32oZlL
5aazu/YxAdlb7VW4kWmg5n28l54jH/58bsn8CemYWB0r5tP108OYsEDT96EyLP1BVlpx7K1aDWHZ
ug86eHUIgq18/H8MalLe0JFGWWPn00HrokvV3OJmtkVS3cwmde/WtZRvcV3PB7XU7zHWleLCTjkT
DhAGsIR15lFHgf90UBlljp2bUR9WUdFR5DaGtz0emzn3QwsF9fU3PBOkY2wBm5pVy2DbpH/sQRAO
40TAJeEWG9DHrq1pMd4q9DH9HvZ2YKDRve/F0n58feQX5qNcPTRCcZBdhbNWy9vT91TLhSteeuCJ
qBTQn5DNfUMT8icEDLlPagN7VKNurW9uHdVw18EoA+ZQdPU6x/j7mW4MgER9KpMdqCb4Aq8/3bld
xb3MxqJISRKx+QjWOKkKJzf3ogtYzcUrHfJQbN/RGVf9KB7/VNnv12RQu6YCS0yGV8bpZMjE1Zym
IWVJBmrWVo96gU5x8pDqvf7nF8CqDwxu1FrVi7dmOPSKjC6BDxZGYMwPhLzvS3b5gQOG3MVrrTee
Xojwz6cTQ1x075DQx39ns5GgtFU2IO4htIqKWoFWDm+mtJShFwEsMfF6e3p9vHMnMRp7rmcQzLm4
QJ1Op1uq+G7KcgxHM1KPczJocOi7/hn2o4b2dBHd21UlLtUNzi0ahEzxcUHyclVNPB11TBNviuEU
hOVgGYHtNSDL8lTZAQxUVkkC48KXPHNSGCCETYPviRnIdrza5QSm7TyFlozFXW2l7YdWN+WBepr4
9PqEnnk1KuVIwfF+lHzt9ee/Xd/WQq1zWbKJNiTwS8dtHGjENgREZQD8jVT8ciEsOzOgCcuaS5xe
36rtdzpgWZkwUCBLhKKJo31pTz8KM9WPWKXVqB9V9YUFemYqkdNE15cOL5oS27SIRvpA31edwo5D
KwTZJw7gGkzQ5fYl8fBfqm6bUGiNg3BAQ+aLavLm4LMToGN2Os9hnyXyaBmoFjSpMjxmQ6bt7Knv
SD/V8iEdOvW6q+HXWJ23vFGnIf6cooT9FVa3icKB0R7H1ZDFMazobRy1w71L0nfNesiOJSSWYxyL
/pI82bmEAZ4CSSpFR+ulydWiGVhogn8LrbargAhFELEsfbZusKgrP1QgOYhi5Rx/9LiPr6omRXcE
qJDyozeqFFIIggDd7vW1eeYOoxtAm0wj1nFoYJ0uFVWpEEZtWSqa3SuAjQp3VV8aUWUB0VVrpjgu
itdBrqyMCwncuZGpzVPIpheBUtH2mLEG/OCTeA4z1fmO4YRJwL709zDKrVDr9fyD3Y2pP3XecCHS
PLNcaYHQVyJlY7nq+ukrx7C/yr7W5hBR9AR4mS18PAKN0GrGSzbcZ45SVLbXcaiFo2+yeUejz2OD
63BGsyFawfnmVBxA6sz0cGfAjXJpj06jjxde8Mz2X08aLCgIDFR9W0OXmjW0ooLYXksUTlQQsWC1
kes4LtNccgIg7VEHry+jF3PKaibAtNbeBOW8bYZC67/SZneQ7L60u++0pDzolTkdgFL+aV9QZygW
LAoVRDHuCz+6OstHO3PQwVhBl9dw71JfjC44IyraFwKZc2+F0pTBF3QRrdne9qVWy8y1FRlCBaZC
X7TmEFiAVhJgSlMevj6F6zV+crIhIkhhEpV0CqwAbzc70YUmAxIW2YQUuPQ9CGxa/ctSIcDy+jhn
Xoqzh4RHZ/74l3e6/LUY0YO4MWSYj+ggmHC+4L/g8xt7VfPl9aFeLP9VF9EmNObEJvX4pW3528Vn
Cw8JgrVgDm21OfZDV4cd7MpdPyhyT+lbflC1fNq/Pui596M8Z6xysmQCWzOsBI08yKoaoCPga+hm
6OlTKanZOT3g2P/PUAYWBOvLESudTqUN700Dtbjim3pcaq0O1BL6c0DiPee/+nH/9m3+9/hH9fBf
C6H753/wz9+qWiLxlfSbf/znXfqtrbrqZ/8f66/9zx87/aV/vql/lG/79seP/u5Lvf2TJ7/I3/+v
8Xdf+i8n/wAFAl7Q4/CjlU8/Opg7vwbhSdc/+X/94d9+/PpbEFv/8Y+/vlVD2a9/W5xW5V//+tHV
93/85TBr//b7X/+vn91/Kfi1fVrmX8rv21/48aXr//GXof2dniuyXNR/gRyxzv762/Rj/Ymu/h21
N9onKkVhEqRVcq+s2j5hPPXvqvcLqUQqzm+vFmZdNaw/sry/rxgYLiP8nJBSNLS//vvBTr7Q/36x
v6Ed9FClZd/x25sNjYD0qvdnetw0Z2zsDSMjpi2tJLQpGrW+Bcfsurfj5NmDnHZhJW4vUxWkxBp9
0YQ2mYdtZxiQfC4wt06Rf3XNr8NQdLafF7a5mwrN6QNLQdd5wecLkDNB74Ve8dnBOUko2wDhe1EF
VBF3yspYS8KGRtxNCR3n0HqNsYOMXO0gPFdB70bFtT1ll9pkLyKqX+/tAi8gYfilpn26A41uVBql
glIBXV8GmaKloWylcsiqerqfp9oZfRsxsJsOXvEBGcjEj4WjX+mVsMHq0Ka/cLi+0Fb79UAIf+LZ
w3TwZKcPpGitKrSYfnFWRuMtLKbkesms/siSXPbR0lQ/Cw+dHeQ1MRGoUiH2uiW8R1rE2oVa04sa
AY/iEOfoGCWx/KhTnD7KAlOsWKoqDXtAlXdZWdKUTcE5X9lqMoCAV5LiQZk6EJ2K2VSfvHxYfvZG
ChUXETEP6oQq21s74QbeZTD5LlUJXqCZ1uej2ocGHeqR7LhNmWAm2e0kovzhSs98MtUR/adigT5B
mShEXQi6fifbGyNvy30HumrXxFV3wRTg3PfCDRJY31rBXg+L00lyqY4ngHGyMDHb+U2Tgrwxlja/
J4FQrpycVE1asWf7Mm7FrUgE8vqzXY5fKDO5F0Lxl+cFuA5jxcYZmJSBTDh9FM9TB68EOR1CYNC/
t7kp9nMGB6GnyX347Qz911H1+9G0jRDXqf9tKGvz1jX8o7ixkMDQ1aYbAeQow3WjRNFnqwCoO+QI
Z7w+4Da4YcB1djmqiYPpLq9HyG+RQKp5mZLDKw6NxFMD+DHlDVy3P60h/xplrauCm6QDtrXiK9F+
UdReZUVNdbTrhVFz6FnSN3MA42iffHHExVbES4Hu9dXATIIk4QhCOu701TIgy6iNzlloFznoZPg6
DwC8krCAofXZbIZkb9VzuWcDAA90lzoNppjNNAnVeRBFpR8Agqz6GxAXngFe0iZ9fepfLisOAPr5
dC0A8xAynz4f5xTs8aHKAbuvVnANovDzSgsxGvOP/e05a6gZrdgy/ovo8nSoioNuaitz/crWGCgY
rfoRD/YubiCQLY4TX6hznHu1tS9KZE4yB+7ydLxirpYOOCsCBBAk9gjGWYdoUOcru1YvWS+eG4pU
YMXNrS22rVfCIFpOUTgaoTt6TmiivL4zsiTfz9PsXMiltG3YTLaBsC1lKQIUarzbsFKYnZOqScPu
FN5q+GIq8hq/wnklpEbobk01uofuEBv3WtXK20GY9R18xAS1msj72RTa8AExKu+B+sH0Me/0OqyU
fkb/ERuNP4QUro9KMrFWtshyObxOv4AzAVhVo0iElJmr/dSj4aMh1rPneDN2qt1T/S71S94x5+Zn
lVEmMVsBFlvTyEUUEbI+UoQp6jexbwCherTYVMdWWcqfNfDCe2EYytc/30e/jbqtajeuvmBGMIgw
8SA8p+74mCe5fUTw/VIp9OVhyaQCS2OVkedSGzmdVNemDxXxHyG6NCaXoGfeocbmXrCQOnNwnQ6z
uW8mfDBbzW1FCAEsv04a0AKxEadHLYY04hrZQBvfqSCQu4PyobYiC0kACkT0yUycHVVMjh8VxBd3
1TTUt0jMOA+vT/jLS4rnw2PbY8fRXN5K745O6soxqQSJfi6OBjZlYd279tshwbNtQqTu+Pp4ZwIm
BgTCgrw0mvovMIGVWvc2AFURLlbjfO2hVKCn7NQkdZDb7IBS1PSxH5PyoZws99HtzWG+SqAESj/3
xMohQzfvyzQua2kXTcFLpbpz80HZgzRzPRqIV06XBXayLDWY4yFNtemtXCZFgWDRKO85bMVNacvq
QlJxZp8Rxjr2Kg7hqmTUpwMOU28giTEXISRx5EwLqnL0VBzxoXf4X30G3ytAu9V7fP07rOvu90II
Z4oGD5bWPpwE/r1ZlwJazQSOqABWYUXIU8sobGadHmnrVm8sLXVhyWl5oBkxrh+xo11YBmdOeoYn
m/l1rAE9P31rvcFuqCuqItRd+mO2p7aosNUiyA05Xzjpzw2lA1+g54H5OTfL6VCwY1w376kkdU6l
7Lpq7G4A8aBeWk99fCEMOPcx18aVzboGIrbtIoGptavBFjltIxRi3VJz9yI3rd1C5oBWYTQfhmH6
UwYGn5KSIFc0sPrVQWKzgkYDVj/G5HGYtEPy1EVOtEunRd4MQm33r6+a9bNsVg1VXebSc3411zel
VuFasTbpcRxGQ2ZczRr0SNSSh52VJL2PXGWCwlRfXC2J+PnnA1O0+xX3YA67LX2yXKeIoxxhQTue
P+Za0n1EyDc5wIiA1DwMeggRXTyv0e+lFOrMiUCkoFJ2XQMvc1vqyk2zNasUhxOEhpM3SAv+XNC7
2sN7LP2sMqbw9Tc9NxyjUdTgNCCU30wxaTY5SqQpuxhZlrtYk84HsSz1+yYp8ycAhvqFmT07HrVX
ehO/CASbyBr938bQlUnZ1XPf3ZZcVn5nEl3Gq3yIWvQXcsGXKwhgKNuDhi1FSyoZp7sxw2BnTPC6
CJeogoypyv66R4YjXHJ1OChJ+yAS9W2ZWM2Faf3VajxdugyM4SwoCRqflC5PB04LUc7IEKASjVjF
uLMhgbwRcw1z3MlmD3v0GbfjOWZX+66rwP8UnSIFikL2fAUVHZOMzlKTGx0pwsFvE7X9nqPJUe0m
I/PeY5vrvRniBe48EFxI/jLupYTvXCLvPwtLfZCTh9S4qeWlgj+6oX7W6iijDYSEYKjVOPZcOInO
BB4ot9sqZD0wuQ4UjdP3pYpu6eUC0bJBTyzIa0R2wdnVu3yeUZ10NTS1wDmFpaqiH4eGL/8fKihK
hYuPnjdaoIhC3iRwa5EYVNoLZ/KZigDPxhpHf39tgW8NffR0ytLpPzk7jyW5jaZrXxEi4M22G2gz
M+RQEkWJ2iBIvhS8NwXg6v+n+C3+aTSiEaMFuWEEs6tQlZXm5DlenAT1Ah93D9nG75U2MNeJMORF
RRLtoOl2Cr7Dg60YQY3zPEwwfCInu1NWu38dPDlLSTEJpBud09XxLwxtNuPEigL47JxjNDFo3cM0
dS3G2tx587Y+Cf0AmTITcIJuW13tzoM/TRu1KOjmUekO2my0T6NRO34CxbV2QDwl/dPqGNk/NE00
/lAUqJcOzNG4vm0v7pPdSHpJODxPI43bUwo/drJzau7fLwq8VFMlJwnTl+sm8wiVXlwj2xbkKZ+l
kpTnsPK2L7VVuwGs+DFELO1eLLBpVO4K0TgKh+vBWeggRtUUYRQME3eTklkdXzL1F4vhUmZ/C5fL
uBTO3pe/TwBkMfv/m109m7aiiolBNJxcKtJr7hotJbny3RLuOtggk066C4jSJlG7vYYRghtx3eF2
6O3aV2vJWtjIxBhA6W0xs1xawTRBLfL4Ddmo+mGVHgyNQjIc9FtvrepLDNN8ZcaBVubVMS/h1Tei
IfdtS1l+R7SS3FGG9llp4gsqSGKpaDh7x1161JXH5UdQnmfClsBWXf0Irw5JXOSPqJLCeDXNKQK0
m7cf7bzvf2uXcvzLaUX8hIB0ce2TqLjCq129iAwFdjmYiST5XO5hEe/DXo9HR0VohNwPjOfqCmo2
GWbrUDgiEKdPNrXls+I54pRMrgPTQw3FT1oU5z4RbgCTo+bvfBh9Y0+QRQRjxDwCiGb5PL4p0Q0a
9K1KiP3ORiFqJMFmMNCzXrwW4qtF0afnahYTRCxann7v6Dx/KOE0an3kDUwKDLWx8xxvuT9GKIgz
DCYHqajf/h7N65uxYbg+6KNkvmjjIE7w8HxxI3gjHi99c+c5lb8qk0DKV6eBDK8wZnXiImSZdZlb
0/w6Ukk7196M4ECvZCFUusK4IH4SfwzHSf/62P5G4EGXiLloQJJyVnm9UmaW7Bh6tCCXQxJzE/40
ynL4PLUCDrc6Tq+wFadH0bbRt8eGt/wMUzH0TkDpQYkiP8GbT14s8eSIhS3O1Vqcy9LLnx0UHHdO
lty+9WWjF4c6lOzSIT1za8WuaFe56FEFA7zFQaKW4hh3EF14lRN9NlrmFx+vastpMwJDQAw88l7t
TVlQ34W2kDgu0WeY+1rVOCDEAMlr3UADS2yTn2Dghyzk/XaZDrGhNaWRD2Dgdp3oPSxqGkPqp1Vz
ch5153uszOqrLRIIlBLt0tjGv48tbh0cXgmw0ZQLsbvy4LHihG5EyB+0ppr4jCv3xKgomvkj3aC/
NDuBHKPIvU9d0e5emq3rKSepeEIstLjW73HiuHAXelkSuGlZ+EMBq1vFMMwFJJy54wm2DtBbU6vn
sCzzqYBbMAkUt4Ax3oYoYJSD4X1R9qcOScadA7t1gJDcpK1M9Yn28vpDunxET2uSANFA2DsWlyHt
UDeOw9T0xyRTw0OBtND58bfc2k9M0Rsh9OQIrdyv2XWdgL1NkpJEdDKh2oTwxzVO5Oh7CJCta49b
xadCmwuXxWo/syHNPMImGoOU2E56RGdyrqM0eLygXz2d9b13IHsgbMO5UQe4vQ9ZnzW9yRYGMFfA
TgWX3InKDw00JWnqCyqPL6Oatl+ZRKx/d8xKO3lN3f/bN8tw1rumuRAECh8aHAN+YY3+lB4mvmkU
ImD8ut5xwVufnD4gnXooFqhjr1IwZymyrM+bNFhcNTkqTWn5wKeNoFUT9zgiCn02C9v4Y2eHZAS/
2iGgAbrNTBfD3Az/3O7QPDlVmUG6AyOjV74wWfGX0SfLlzlkiE2ZOeHa0OSXVouzo7v019HWxU6T
eGPdtKoBDQBqBjH2Kxl68wIoHQi1vqR/rkP0G5iIFfnm1CYXz1BQsDCdBAK7atrZ7K0UiyKNToUN
sAL0nfJXvbEKIakVQUxFPXd023Nc0wbzRyeGIXwpe7pTY3ZaNLP4oPX9+FHRSjEfliZJTwmt2j1S
ko17x29h3pyqKr5snfkMpl5MRWRGQYmI1MnEd786Y2T4hjGPO+0qeeDXn9sCn0EhjDYh6NXbZUdR
jnLYDM2fBgm7+VSEffzVKODDCxp6LOcyirOfqeF05xjq3OIoyra9Pj5xW5+bEiAfjhCPKYS1ZzPr
qJ8GqJfkYNVzOVTGVdhDcs0j7d9GsQzYxcbh9NjmhveWcFfeJ5IaxkFWH1ubSI/TOKNboyXZ2Uij
8aokg3tlKie/DHUWf3lsb+NRZIRIldNZvIx3CGFnklSJVok98AtBBHjnZEMPeIz97sdQm9NLtqjl
zouxcYh4K7hAlMVA7nmrNXooUaZTSSuFxxhSDVNY59xQk5MxWdlvj5d3t50kLCoPPh1uywFYujLV
0GdbyOIzxHTMQWZo3RnV1+ZSwkfrK6Ha7Czt/rJyVHmYNDkJxVThOnzTEL8smjxTfKRRuiu1CCsI
YX0uIWHOmj+STJuvPcP5QWSPGtIdZfU5Tr0iaIoi37k/G0unkQ2eFUw7jD7rq9oJELpqT5WqUuHP
N9WuDJr8JGhWVW1xerzNd2+kXLVuOYytylLQWko6bfBaSFwqfqGGo3rQbJDbRwjQd2luNhcFfumX
IUCt8t/f+MKozyj0qD06DJniUpwLm6NSIr0QaqMHu6C9pzF5/yyT4XBUOaSAvh3KjbcGK5Xp9Jme
rW8ObX22Wrf2W9EmH0DGxT+bjg5uqqfm86RO01dwY/2rGU/m10KtrVPUjfrJKT3wyxBVXprGLb82
pdO+ZJVS/RzHdtg57Hd3Wf5WAiLa4XSCYK25/a0eZJheWDMFEiLz9qQrRvx9GdXhq5ZFETKAVtt+
reayDlxk7nbqgHdXWpqG/sCV3pokaZW1WEUzitKlYaH2/cwkWaN/7hTPOrVeuvcebpw10IZEZAhs
u/T3VkdgWrzMFqYiO6lz9DTk6XSkyp58efeJppqJV6SX58iM4XYvl1DAemykcqJGr64kC8PzUNd7
vfmNtdBkYrpRB2DM6ZJv4JvjnGqhgajlHPpTYRrPsOqhUDRaewWcLSu/qlZk7Sov92otiQeCxnWQ
BPGi3r3APgtp4Fi2O3nHxhEgtSI/ZvSWJvR6REgZlIEaVi97VklxBbBrnEbLzf22Ht7LLQeIgrKL
jJTplHlk47fbZteOW1ATQudtZjBgMo3kryxeSspwRfTj8Tm4u1Pg5zkDuFFSDVpmK1MC/cIOqlFM
tan21GpmGLSZFROQa/axi7v4FWmgz4Xodf+x4bvtlHmxS4JDus+lXk+htv2ASBiwSF9kbvKal2Hk
m/XgBumiuztxzoYpmwCLiV6J4yWuv93OGsIEF7pWz7fUCcBMP1Y1jcDZeR68NJuDx+va2FD6ezT+
gO65UDSsPMVoI2tsxcLz3QkENGw37vTchmB4DkrXIa2G+NRfFlwBxwHpt/y9bsoGKkIqx6grSJs7
rAhqXGUNVWvot737TxJStCzQEOaOg095/zKhoaCwxyPM4Jzc8zc3ezFSRsfEDBh0ggzn0PXT7FOk
i383hyVyoaSKzSez8Mq/orBOvz62vfU9ycjlCAbjgXe2oTZRUm+0PR8yAYM5DEQgjbG3fEOL96gF
7lwLGwqYzGMwgkDjjgkuBHhqlHno+Z3wtOukLuPToNjdzoLuXn3ZYgJ2yjggeccdHw1DEJEoAHv4
BPrlk53P0RGGzPIjaC39Ek2d/f5j4hD0gyJmVpnR6NUTY4EoaBHScf0iQfHLQWc8oFuuXLyqtnbe
ma2lyZFkJkhVwsY1Ui4TCUJ/yoCqKLXmp75Ki0tKsxZJFvh5dN8U/ZhcHh+PX/D2m8yK7YQageYp
dSKet9WrM5QUxyRI0Hd6ykGHcWaW7pDPuRZUczT+DqcqQggpchg+ZOoujPyF4j4p3oLStpGZAWy0
RmB3avLn49+1cWz5WVJmm6SAZufKDY1Ka6DBW7g87HH5j8oTD+t/NM7nGYXdT++2BQZA7ju1ZDnX
dns9rcqEordESyDJYOLvKsPxobENUYUt9oagNxweQCmCRzIQPhlTEjeeoGVwMSr60PVbhC5OcaoN
B3y4Vh1dFUHk2GjHL+6w/NZB2P/zPyySbwnGFPwTvvbWMlw/qInNLHKBqw3tjrC5SMFHqL/HZu9M
yQ1bnSn4EiQSAHvEAatVIh+ARHtkc0ULQJaN2WnX1izEOROmdrXdpjihZBOeGylCjej1jF65Wb7/
HWM2Ek9EtkOhdw1whcMWAv8ehd55BvY0LsJENUTTfKsczb8fb+3WRwU+Q52OPE9SGtxubSQ80c9J
4/pQdSmvY4J+4ED3+QTDf+QjSmaR2+rlwUyz7N0IZaqdFkgzl/EVrom5ck6t3gM08xAfDov6Z7E4
4gy9EnIMk77slLs2LiTeT1ZZAQoBHZXO/80b1pheg1hu7xJ4ePlhQTjpMmbVd1sIb+fL3XtBUACa
rOZiEADjKigQAPMmGmWunxYACKvEQSBPtCYaM5X90qN0s2PvfmXYMyFDxtVIgj/5ed+sbEAEa65b
xYFBsPvZwi56GYfkdWrM6fz4nGwZorAi2Q9kI1dfudqKfM/qayQENZAwFzXCp5YgNfzG2XtINi2R
e/267PAtrI5FOXvGJOCoBxCjoWuWWNYlaopJ1sWU/7Ao3ixSfigrPIgkbncv1ep0RubE9mMovqWO
UQa8ERGfpPf2qOG2VkVAKh8E3mOKOLemGMqSddEafo4wjf2sM+PjpCgdYAbdDt79qRgqIBtjZJYs
Zp0l1Ug+aNqS2z56CYjYD0OoXWq9rF6H2RLfH9vaOO+y6EZHXy4LSNrtsgY1tOALLG2/Hp2/gc5O
r4znotymMFMtSbx2vPN9lAY6FKwf65KtS2t1NnIHVbxSE7bvQfbNBPnoBamTJ+8tOOH4+VT/h8zi
Zq0W5ZHCzpSgkctMaFoWcEnzmdruGqZ9dWEMgl7G412UxbvbN+fW4GpZjMR0fEfOoZah7q1BTx9Q
5GgOSr+YHxNhoFmBCPXOXsobuzYKBIK5bb4fN3oVOSxTGE6tx15CfWF/8LxJCXpzzi8u6g2nnGLq
sVkm5yqpNq9FOYsvj9e8dXIY1KTuQSihwo10e3JIA4cmTUzbV6YlPAoNuSlIDItTwVe9gPnV3gur
4qMaEH7Q76AacscKLqqRm2fMXEC1tb6mYa/YyEsI68ktXNTmHy9OnpC7vYVPHQiXbLSvy4gNCWpm
dCwOXUx6OvB4XtHfni/AKNP3tr1ZF3fCoYcmyRDvhtWdQSCz1di+UBNIGHO0LgkYOl/N3fZ3HvD0
U95A5vl4fVsfj/Eb+fDw7lAuvf14PXounZtyQ5q5yy70inrfmyJEj6cWsZQ+Vd+dx7BIzFg0FCnL
rKNchCyGQk9YZN0X9WmEdwDso6lcPbWKf3u8tPvCt9xQOThFAZjqzNrHlEaDaGnCQbFNxZuOozbk
5rEdl/DJBNL80XEa5c+pJTBSgW1cJq2FuyyxUSEkw9hZ9pa74/DwcwC/QdOxinvJV7NwHA2WDSMB
HVtL+BVCZjvR0Zb3gSTsF+6RtMVbxSxorMSgJUYLifjI9cmokA2MDURLynk82SECkh3SijtP733c
KTGOdIdp1RB8rjEMZuO2wPxtcvl6Ks5IooNQF5N9WlJ6Nv1cCz/KxvHqxdmes906uzKTQIgALBp1
/tuzOxe8jW1jWL7lxsVrlpaNSeaYULehy4yEh02VcY+fbOtDkqLS9CVXszlgtzYrc0avzpgtH8QR
VG/oiCCU0as7U1lbXuetldW7BR2pk7TJQomvhJ1yVrrx0I/eckwQGvIf35ItU5TnARIQaMCGJjf5
TdwpjEZ1kf5Djqk3wIIhhHOM6Q0EJYxKwWNT99BB9ouJZrJOydekqfL8vrGF3G0eub1q+S00QKo/
oVPmovkaIkplJGV6TbNYPxeD5uXoklENDm0BckOqsu8seusr0ghj3l4SBRAi3P6QpDSGStMooVoG
IxNj3zsf4sJd/nq83q13WYaINE+BSROa3lppizCMPAiK/aqvdfMA7Un4zJgdgkSiFwpask08fJ/K
Ji/RIQ+7p8lDNWQnApI21u8XcYEc6mfE3lvPaPMu5nW2ZDYc7ErpI7eznGxnFK0P8Ko+d2hq/mvZ
pVHsPJtbVxOc0P9RGoBHXm2wkVpVH7mUw6dpUfG57XDUEHqlcjUa06nWQ2WPSWDLItA0cMUq7+cd
D1JZIZduJ4Ptl5Vqf+pUdAxFhR+PzCEM+oTRz50lbp0hCStmiszC+fw67G8Os4J63NAmve2T5qZH
dF6rjwJJpn8en6Gt6wk5rU2GDX6Zb3h7hpo8Mp3Z4L0E1GgcczNygzEv0G6sMu/zY1NbO0jFEqYj
mNJBbK5yKENHR2wUOHKUj5jItRSdOVwkI90aBD/Sz/POm3jP/YA7eGtw9VxVUOjPTJ9Zft9k47Pm
Np5vQFh6tAc3R8+pgRfeE9lJ1Tr3Q1Nn/7iitQMb1ryj3Q/J+fHqt34N7zOFeJA0VCPt1W214Swv
PZtka2nK5p8ElGx7VNpaEcdEsYqflTCWPIjtKGPkKtMKhVOcFC/QVigUIkqlni6IinXvRrfQ4AHd
Q1QvY1BIXW+/P3SFg4Zmte3PjDYGU08ttG/tl3mqnB3vvHGebyytXtMmNfXQbrGE6NlfdZuV52lR
7J1UZeM4Y4QQRbaDJaPW7XK0OVxUI59IyForv5jtTLiZhwK9uWQv5No0Bb4RuQ3J9rvWuVmssoJc
HB7NpUz7Q0aX5anOms+LMe2pemxcHBy8ZPiWqTppwu2iUHyomJynIuC0Zn/Khe6cVGBvFxeB1cCw
0vT9YR5wHFoc+Dla62uiqSFV3Noo8DzCYegm6ZDxnNEeu8Sp28THvMqyPx01Bnn/+IZsLlNS0FJi
YeRgXbvVhNc7U0k4bVWL+wK8Zf5EeYLkMlvQFmmtZedGbjyftBtp3cuKjnvHP4tcQlua0ULqBUcT
NZZqCax2gIiHG1HCLTwU5zaa3Q8iQQU8hv1kx7688Kun88a+PGBvHHw6Dn294BB9ZC2Xi54pWdDl
uvvUt4D6DbDkRwvx651N3oimaesyVUF0QtthHTO4ajSV5iTFNKuuhmHQ0Y9ZpYInaLz40qEeczW0
DJn6odyTwNpaLjERcTyuhgdA/vub5c5p3eYObsVnODw+8xKh5jskxjGZq/bjkg3NZSiad+OucG+E
JxTM6H/ysVfuDQAHwoktlzR1KQySLBQovJfpC450j8Fkyx9QImFghCOsk87frg9Rg9wYZ+qeix0x
gTxa/XGGv+c0qq4avP+mvDW18nLzaGujlTsEfgtb6Tapdsm1EN2k2oTelkDo9Nje/fSXhAFIWmr5
nFIFXXkgJ4qVjtod6WUYKj8bYZtPXtZ6yBGHVGNCpETro9pCQXtM53F8rgyFua9sTiJ/TEUboL7S
ov5rIVI/pMsfhlCcvx//wo3HhWOlQtEtCzbMKd5uPtzgTQ79ArypRTi8EBn/EFHT7NQyNr4wzwpP
+K8qFDX7WyOm2gy1IwbHDwXzfaGlpOcpq0fk1529YeV7qgEKpW9treomydxPHpyXjm/PrVMdvXZx
NF+xy/mHHnvdz6SZeu2VoQGnCMDYZ19t0ZnRsY6aTDlmsQ1SzKG94ATFNLiHvlbs9t0vreQhohlE
nZoHcO1IHE9RUWHyDN9Olf5JKO10zNtEC2LRuDvZ6v3HJbvgRWLkiaoOMf/tvsNJnqlumlv+qFj6
R5Hay7WG6P7dnpEqM1GDzPZloLIKTxW7N+JFkbrBBGknd6qrK9EYdZ0sn2bGHuvycyeE4aNzY78X
R0T6RAZH+EVrllbi6nq1PXMqdPIsP+x5CTpNr+EmaqbT3OeZ//ii3J9hTNEsw/2TtZFc3O5l2IS5
keaNhSZ8mX/I4lS9LEhSHMlgvvwHS2QUcmQJvZd19UTisdFwr/hqnoIOgz1IwqWOsHbSjJ1I//5p
4f8nPiJmIGK5GyRQqwoYeR6avhOW6SXqkq/4s/7kTGlKxJ+JQ95ke9ML99HKjc21NlEzK3B6dNgU
lgK1oxslR+D3zTGZ6viUZKLYWePWJXizxvXxXCavF/RysAefXbA4enOKYsPbudWbq+KVlpV28s41
O92CnJlRhhbQ/lFkR+E1LuPXo32QOu0XxXaj8+NDsmmPWs0vzU+qCKugQIjcHqFlMv1YTaEImDv3
5MJ3fGgKKpiR1e3VDaSLvo25+Gq0JanJEGOCxr49/kNf5Al1Uk5K5hYnCDkhoELq6JUZ8/io64N7
VBQ7P+utke48HlsrleObxFx0wO4yE7vtUtGlnulbWR9d0KQlD1X68tJOanvVZuXr443dqIVJWSkY
xwBEIYGyJito2lFH55tamB4r4RW4TfUUWj2y7amAmQq9kCCE8xDF7Fj57hrl31qm7pX+tpYMaFUO
zNiS/Wzlt3lJ51ZzJvLv2snQlkqd6JC4inXtIKC4zkq2B/PZcm7Uvgn56KiTIMgf9CbEHGpPxHS0
LR89+9RfkMU+9HY9B21YfXu8vZtLY4OpBkn6oXWK1OSJPTQ1tQyIxepAHRPEtR2IvgZ7yp8rTY92
Ts9GrwFr5OmSiR7xlXX0bOjtJCpoVPDbEpoVjeqpKOyUWuqgH6CUra85Ap1HbRbmK4Rn3VnqOh0N
GHZ3HpAtX8tLRceYWSgAWtJPvdljHXBoT7fRIqJ2QlLQiL96VfPHRgJ8Gqa6L0zvKP2O2e3zLIu7
aIXIYHR1mPJsyLNIH/i2be9RSG47/XeBFP21p0zywxgU5X/WDM9C7iTmJx2ZpfMklHGvKLd5wkA3
yNE4GBfWk7h20hkTsp3UHb1suBRVFn8N8wFB32VPFnXTkiwvAKRymWZYeSomVKkGhIQjRe8av4fz
4L0MptJdFwocO3u7ZYqgXt5Qyo13ROuNaqNIpGJKn835kkAncHQGdMDnJN97qTdNSe8LSJRAfT1X
H9WK2YkErwTFOoeXyeq/lyxL/dAekx+Pr6g8iGtXLwEoxB4AX6D6vT2oOXKB7YICgs+sVPtNHxLe
FzPeGwXdcATQ6oB2BQ4qMUqrqLFdtF4b6Mn7qYjbwB5a56s7teOLYuu/I/I37yxqY/+kmhVIXgbS
qNiuzOm5mEYN+Rg/n2sGwjLb8bmG7jelGmBuebyBm7YYAgHQi8k7QigGToVZlAnHgjkQZpZ156m3
zO+Gt2R/Pra08SrzHpO+kaBLZOLqU/VIHXLaiaXyoTbME/oe0W+2FmVANIelNeAodhNgi57yxGyv
2Dn9W54FFVuSW8kbTztlddM6K9PRYiMmEKqTnkRqth+6pDd9xVX6z3mWQ6ngpF16iPBLT2U61gGD
6dlfj7dga7PlpeAUSX3EtVTpVIWz205Ey71i9uqx0ZP6KXUZMgGFUHenx8a2Du0vEaRf1T3qpLdX
g8a0LtSwINXJPMKslN7CQViiP7XDOGa+tTTK/B8O01uT8gi8eTameB7dfu4s3zPH/tppBQIdWuy+
hlqyR4+5eZqY8IO/FnUOwp9bU8ZUqXHekC5OVQmZKulWc56YUwqszHWUA4Xu7M9wctovii20nbBr
yzZMBq5sEMkHe7VMOhyianAYflUk2ovnwZYS6Vpx9OzWCKhtigDhz29JVOc7n3Tr/HB4eJros1Jd
824XPS39MlKfNf2yddSzk8T5YcwN81xN8xI8Pj1bphgsl1rzciTZXu1vacJ6stiUo+2q/1/pZNan
ws67M4Mv1s6its6pqVFcJ1T3II5d5cUKtW0Y8Cob0eW49cduND+NU8sU46xKxh3n++OFbQVZIGRo
9DPnTet2XeCZgA6nuUTIuE0Yf0MStr7GTWo9T6Fefvco1n5Ge83ylYqBs0QR1m/FTOs4q5I9jd2N
8g/Tt7hDWfKXi195xMQb9QHVFct3yRYOSqvMLzWaAYQ92te6XmpK83by3JhtdC1DQJ2eWqgcMrum
xpnBEBahWIsW7B42UTqG1ZuKi5QiFL+I9NaDaGFlWUMoeL4zBbYVjxFCX1Uj49BFxAyIjEVPUFDu
UXBvPOQ3Rlfeqs6hPQyp8cpZnfFYOXp3DkGe7zwDW2dNongM9EkJMdcVxCL0wkSIxPaTWv8yOIl1
XnpwApaavmihWv72+KjJ67jeSOoVshKOQco7t9d1VnTBiJxm+8h8agc1ifRDK9ViE20sLpFao7aR
CvVgxNT+RFgknx6b37rCFurDaMPJWY81GNjy0tEBPwMqK4HCMuyS7jC0enS0EnRZ/ospYBBAxolb
1vnCAtNXZ0qQbl3F0wUy9TIg429eU83cC843P6HUJZOcaHIu83ZTrRD9KjhH6WWLhIZOGemvzSA0
H6I+6KPqag+rs7mLb+ytDib0jXUnYKj3vVrJTwvTJ0dSuCXwFHevbbO5NDrnknaJjuM6+3HdGU1P
Cnp+BAnIM3WKfDqkTZ1Hh7xsxg+WmbybehSuA4ppTOLhhhiZkYt/82DbBQW7uKfkz2y3cyyGRD80
ob0cvDR89yj1ytTquzWdlwwsCaTDIuxDog2D3zXluFNF3rpyFJjovlNFpioi3cybBXXdqLUpF8o3
0KuSNPPucMhCFIJyPVLPVkwAmNde+FwlS/1N96Zu2QmBNn8AXp0Xk51lumD1A8Jw7iC3t32IRFxx
SDMAF8Y4ej+LylSQg+C+28aonBQlyn3NTfaIAbaOKxIcNMN4SuHkWb0plQkvMgGe9HBDOR+8ui7E
wY1d449pSdLw+Pjeb65WThqx27BZrC8jo6N5aYVY0zttOjihGF4XqDX9uIe0yk6SAqpGJXpxas3+
sFjTXq9mKxCjU0Cpm74VBaHVmaIdiAyihTvXvLhID6oovw5qqvyhWWF/0gUfNxvr/tgWKMg+Xvhm
PiHp/ql8kTyBP7/9zpPTDWo7gRTytGH5MZpTf6IQX13cakSNGxa1F0ep2oMsdYBNZeSDakq9183Y
ejSlyAFfmm+ONuTtjzCUjsH4meYyNazXJg/hx4zCfTmTLb9EyxPOV0lqwXjprZk8hSskVcGjW2r3
r5l3GtqidXqYcvSUqFTszdxvrurXQwI8kl7N+giXuZugVGr5ndmmx2Wi82Qv817pZevoygiAWhuD
3QSDt4tCItzLpoHEt9GjyTgqfTt/aHN4Lk8zZGjJoev0qA646PCtkiJrkT84+fQf0Iw8z+DdadJA
AQSlx+3PgBQY2RONSluoLdHfKi/NYRSifFIqJ/eraHIQGhnqk+pWBipdeXUx6iHcwcJvfd+3v2Ht
NNW0SbIO9GYy02lWlrhF7blAKXLQpJJ24V4eX56tD4yHchhpY07pblrZHibTdiJKxmZViUtl9frF
Q6Tgj8dWtjwhpQa4fBmzwc7qhoqYqiUNR8sXqG38CPvGLA5ukaMm6I3huIdr2XJFrilr8UzZwGq0
2kNtcPq5XIhfFSNtmTJF/PGpTkQeH93YQIap1xLGCkq7T6NDD4H0XsV2c7XEDdCT4gzgMLw9R2Yr
xlzpWkoLlnBPyC7PlwXMEuMMk3g3GpQjy5gGCyX+AlF2ayoTs10u9G78xVKL6KBlvXd0lLn0e7Cc
QQIzq5/Nxd4Mhfxf18E0HST8pU5/5e7QNCWkRYXs3GZ2Xl0rO/tcMXV2ViFleFYE9IFlxE19/xGi
CEch+BfAZN3+rkyS0V/Fsbiahg9tpC5/amPSIxoKPfyOra1LIQNayu6GRh1u/QF1xtwiB8axvE2r
UwWtzgehVdHO1ds6pjJjAwslyWXXKxrz1hwgFLb8uNKNf62yK4XfQj5/npPS9JkrTJ56uNeAC+Vi
ZzJl64TiagHZ84eLt3qszSHSY4vBN38a4vHaxbl+CNmNp6iN9uhHtk1xUIiA4Nhak015WgNuL6IM
DJdcEcxO/62b0FuFGKHfCYA2LJFPIhsFdz8v8drJtGJCUyoD7+kMiXmEKyZ8GoVr5QfTHozzu08j
vOt0v5kEpni4djFdpI0TWiC2389R4vempkDS6s4f4ozs8rGpjRcBU2CcOCL02dazuLbJQJSRUiOJ
qkH5maL2cDB0Pf5naBsHUG2xB1DdeIxpd0n/KfWRaRXfuhRHE1mi2rgUrXJL5VUUivq5DqFJO+Si
q8VTmtS5e5rc1mRqcXHygzKJ+e/Ha964gL+kkaiEgw4hA7v9DS4irQTLVH4G007/HL1hCTrGNH8+
trJ1YCjsM95J6YmWwuq9bxeyVzgQCW60EJW8XiQ/mkGpDiFhyE4utGWKOSHqDuTK+LDVpuaV1yE+
OJm+68XtxXAb+1MZEdnY6i6726YpXgQX9ly6WOtK1qxSXZ4YEPOdsV7QEA3jazYwyj04UbITrGx8
Jtmn8KCM5yKAnrr9TLbdDoyTois0Gsl0ipPcOScOVY3Hn2njAhCM4frpYEnWn1UaZw4ukBL52pAi
94GmD/Vf7iiKH57SfXf1pP/+2NzG/klODvw+XPgsavWpWtfJw4rSKswmXf2KVhI8vN4gAl0Te4HK
1v5BOSJbWWhmaWsYEo9Pb2kLzaWk1bWL24xD0ESZubN/21bQ6AZxC5p5bSVssr6mhWsSCVTlhZBE
f3GZnLv8h22j6wfEA8giaeDtWci8HrW1hn5KhMraSUnGhex+VD+MTvrt/ZYYfMHJ8zxDjr86D6Xa
Vj2sM1TeO9P8qJazfpnmODlmNh3Ox6Y2fCFcPkzh0hdm7HCtRViUJb2cjkiy1HLtYES1cdBCJb4o
sfO3oeSxeUBPRb20wwS9sCXVsR/b3zqLsAsyYIkvlq3p200lxmLwqiQ6Zw5YPTPC+WdlVpQuY2OZ
vzw2tXVKsGHyUDOtese6qYZlVhRQBvhm03aSbH6GWqLx9HxnSVtb+taOfrukrNZFwyAct3nuhq8O
8pbXZXYbJhzT/NQ4S38ei9oKYqUKD5Po9qQ9NndU5joglKk7r51Jn9a26Dt8/iLK/EVHx+IPR13m
gxVqnx9v6JYlJDRlGMnsyR1d3bQsdE0SnQbckGUXpHC93+OOLB3SXHtnTzficdYDTQixpIT+yW/7
ptI2eZNb5R29Phgn8v95g6k+Wb2afYsANDzBblZ8tCZj/A8XnqYE/VuPBoW1boB1wCTyFDpNf04z
4xD3NEXGMuwvHkgD//FWSpe7yjfk+yIrKxA/ckRX6zO0ul0MJiWbfiKZycKhPydVlT/HhhOe2t6q
P8EYr/zrqdleWWfr8eF1ozEEqIrR45XpVtfrUYljepuZzihjRcOndJbswBthBJ1atjuB5dZSCfOo
ZcghNKaLb5eqJHY/2wTngPZ16zrC7HPQp7D1SyPqZG9RP1R92QZJ3A/B403ecgAMN9IFkTxt8O/e
Wh6ZR2gWrp6PveboTVNcHFSv3FMg3zJDLCtrdRTc7ti8msJMk6KWffesML9V6Cuc61ybdyKTrRtB
yCA5WelOsKLbxbQxgyRRCB/ZYjafqiKzznVXKGenVkrQ2lZ9TEOl2rkQmyvjOeKcQtZzJ63V10an
mwkroyuY+0Jn+nxcvP89/kpbC+Mxgu8NjnfqceuvVCmxRycJVhldpeVSif4ASWd3JD7vDkle1Ieh
SoYd/7KxMvn4SbQvg/d3BL4QX6uVOiuMP1jDMB6cVK2f2ymZdlDZ22YknJiQH0Tham1JHCEdnVOv
R5tA+VnPVv6nVjt73fRNK3SNwX3jTsAs3B6NuDBoSmRM7ju1rVzsSJnTQzMM5s4J3Hjn4PGWan1U
1YCTrRZjFmOlpgNtOMtJzY+lpnwP4fKFtt54ykFkvfbt+I86oe+gj+5efWbj6YHTkV6SpK2HinC1
RK0GFFGEkSRfi7znsmtglDUzezq02mQ6O4dj0xh0vHKuizdo3VltYKtuzUS2eYrZ+6SGvRPoVkG7
WB3qagoeH/9NY+wmX49JXSLA2483dlE0g7F0/Kqpf+Icmz/QHkXsYEn2pou2jgnTrKyHgBag0MqS
2Skl1Agh/YyiaU9wkojlMKPZtdfT3GDKM/CEMGfI4rdkXLhdUi5UancNH0ttYaysZz1+GeuyC5LZ
GS95xfyen4vF8Bs7QWNxGiP90whB/ymhNh8d2//H2XntyG10W/iJCDCHW4buSRppZOUbwrJs5pz5
9OerAf6DaTbRhCQY8oUB765i1a4d1lp7yhvIkCYq3v7trd49wGCJKaQw6oWSwuXvUlD8l9YBho/K
0/oja+PhgRS5HtxmHsIT+2E7SNOgRec2mpwlnpkVdXMQf+99bkqMoGxEJRe6++VvqNIGunvWArcg
EXgHtX94SltzPrWTehhr73hWcPjopoDLpC62jbWVxAgHjYIGVdvYvq/6SjovxtB6JkfuK2qBs6dG
SfcH55kcXYDQiOSvtDbk1OwsqQBUmHXm8kWdmFzrKPnwoyCh+YN7Sj2aCpzN7DagUpd72QJyzlGP
ximoqHO7oRpa/2VqXpTnoWll/XT79OxdHwR6IbSKATqAES6tjYzMSKOI0xMDzs4+5HaNWrXeWMsf
0DRIONFiAEDEAdl6hAH5F4kMCo7YWr+3WsX+p0He57/bqxG/dhOAMuUMnhLag6L+vFlN1JtOG4b4
OJla8CNS9sqHEDqgFyfqwODwOTnKkvYOvk5dUdQfqNVsda6Y3xw5gAYRP3Ba86QVwOjSrB9OQxke
yY/vmqKEQ2AtCvpbBB2t6VFhkgYMbomhY12vZXft2IxBZcdHaKY9l0KD+v9Nba6z1upW1TYOom4a
/ITepE9hzv33nmmaKDrPjjutyhrEetu7RWrVB72SvSMJWA8tNPCAONxNMl31qaEatLt8vdONlwzG
yamYiv4gCtzbTnIxQiVKl3xC4Wbe5mI5OfSUgq3Ilqi9W8KFsetAFJ+QE59Ot0/l7tMBqViQ6F5T
WpFMvLGVRhWY+SYCVdQooXHf5mSxniqPreNKiHIiu9pE+Oc5onz8bK4Rk1MYrVE1rrmYyncQ/fNZ
LZvp19TrUnXw4/Z2G047YAB4TWRQm2/dQWLKFU3U/fWi/rxUYDwA+f4BaIYh85TQgDqJ/FC73IEo
rkM7U2DOD60SBpbe/V3JjXQXKeufuE9BiSRwBIFEefzSEhH5bEwq0Ej0hxllYRYtAge5rDCYNKOG
dKAIsHuKKNUpCsJaZGXiv7/5supYzrWSCdk5o4l/OJQJ79JcVj9lYW4elKb33j0hd0LlAAECpFUv
TcnwKuK+ECgZmKSBSsbrl/ZEfVpdIneypvlBMmPp8+2jK/6nW4cqZJ6YCCKG/W1rkspSxjpEGu5i
28dPs1FbLq61Lt3G6WS/7sYjVNyuQaIREqdXiMhmQ0MGLNhFNaNpxzB1BEAU52djQewZOy3+Glfa
UYNod1dflY85GcLu5a4ikCM5i0yHLWKA4XOu9cZnRSqG07hqOZonTSJ7PaJ3R9Hk7q17Y3bjEQyY
rT0zm/Cwk6x6bZLXNMLqI1Lf/mbyNgF3oamxrfsXmimpsRByKEk0yDgNhfm1BhrTHtQWRpyRG6J/
fvvE7N0IoZatvOZseJTLDc3arBtB+dCyjHXzuVsKLYgm3XqX2XZyEHXubSJYUGgBBEr0ZjemIpkB
IzPtJ98Ykix2Cxkcl4tWwmGetndIqGsxdIn4FTLQxtBCt6lUCvjt3Vgx5aMy+/UUKlNTB7NaMmg9
d+zAGZr+2+2t3HuGLTCwhDQApshQL7dyANMTZeRWfgyV5Zzaff/32qZgMeJEezQ0yTyZ4CY8NOVb
eK+6c+Bw9lDfdJ3xbfAyqZdcZeBVrkwrCBw6jA2ydhBsqg9GzKg+lynrSuu36zg99XrNVHR9mABe
TkDjJ7cebB2ZELupjnrUe98BEDruSAR5jJm73BCUsvm4uYi2qlx7As8dnUiZM9/p5TJ1V6tRfFSB
qoN92LUKdoM/eEBAppdWYdmP09ATVKaaLCqKlfZvms3pIwKO63OVUH6DXnkkLbq7+bwrQupOFsTG
zcenE8VUKTT1/BjE1wmVts7ryjb+gPqL5cVgh787YPSeSh475kDIJrFCmHy1O+S3bp/CvVsm6Eec
BCBX+jZAUK3YHJmyw6aPcXgmV0CiTtaOMsh9K1Dv0RCmnLplOklzDnR3II03pzW919QpfzJTQzpw
TsKtbp8zIWjDGaJhDqbj8lPOqaRprcgPnCnvqLqY5jmds/k8pep63w9W5VYh0vdmWsvn27u4o3Il
WuSQqMhNgOht01ZrUFCirTMbq9nwQbUl2QvzYvmCHvw0BBJs7+GcZZpau6NhT09MNs3QcBMfvJiN
D3qjpEew293NoOOByJmMNOZWgLAKG2QdOssidgmXn9osqwlgL5sJLWqNtO2DrkRo4LSa/oQk6ZHG
0N7TRB5IaZQqNr39zVVmUrCiRauYdRAWQ/os1V3ux6UqvY/0rBm/y3GkH6137x6LrEKVqeCIcZGX
H5/YKjG6ifVOYegY79Tesl5U5hXKL+rcqB+ypW+Dzmi0g3RmZ6UA/HFYgG4FQVec/DchIu5xSeGU
oZxuKen7XOX6KmtR/Opa6etqjOWBuZ1Hg2kGpKPMx1CEMvCluSWrsoYCFOds0MwP+dIyUAhi6Q8z
LLXFW0ZHf0SxRvnklGJG/Cod6UvvLZfSzCvRgGO+1elc8jaS1Fy3RSs2rF1pRLbAzSig/ljbwREh
lb3+OrhbIiPcXGuybyQuhLyZcXW32mJBcKXtLX/u6vhL14zq2Zqy6APsG/NXkg2Fu5h9XbmJIf3U
Fq33keZXD9zkzm3iNwDGQcwXdPe2292ZKdMV5oWKp1Wu59as0RaAj3YXrlbhmibUO9joVnHK2iI9
8Go7IRfpGz19eDMkWVsFjKEwTIDSmF6KZPnY9LX9Beaqfa+sjv3fwVaL03q11WCn6WiIfs0WIFNo
lDxixE380anTZ8IA51+L2auz58QqI2bDVFErooGsfbamSKrdRS5l9ZRE/D63lNOuChKaSggqdkWM
q2vV+uhD7P9CTgKlAx7ObefYlIa4GLIEGd7QWnJG3vTFE9Vj7e72TuyZoVwmECH8w6yCy3vWGFUh
VwlnTgnjuPKXpAIt1+Rr/tdtO3v3id0G4QW6gDRzE30YQ5X2joYuGXCvLPKUIW0+yZ0auj3JCrou
0cfb9nbXBbUFBQfGWuMvL9elaFm52DZBdWIv5TfQBvIvyxyOsC67qxLAJ8DGrGmrft3VpS4vFipO
xbpOz3qV0vNAgttvJKt/Qa7i6Irs+H60CXTuJWUOYBMb31/Z9PzSdLb8ehqk3JPR3ChPmhH3kRev
QxGdKwXwesAw6Pjr7f3ctUydmnzWEn9tHjqzto3F6cgdbClLPy16GH3ireBgqrXJu18oVAwrafFv
W917BejzIIkoIFlXxcKxIQiXUoL2enS0AWDU2r2rMzV6D4EP1q2SalJzShIt/jduEyf2aL0uf1CJ
QZYa2IGQ4QXfttlzc1VKhL6pmeud0tBsksvou1NmzuLqc3PEqtk7UJSxgACBlGWIwuaadI4xEMQR
XvV5nJ2Yt5m5obk0T2UU/lxJ6A/2d++rou5FoZnQie7T5pW1tWlSaeracFy1pzXU2rtykN8bS9mc
nQXQejs0R3jPfZPkusgBkA9siSthLpkFBUJmByEvBr5pamDD9/aCSuPq/KjMtHhkQpJxgEDesypU
gYBUsK3c1Ut3oOY2Y99ime6SRnmikGIpkIyov4/W1PlpMs3EYy7UoajL3td8Y3UbLJtICiNmRldC
Wjr5g4MC2Gku5OXHUuq17BH6TKo7DCp1DDMxnyV10E8Nuo2+0k+riTATKEczlrXPbGP3V5RWyzND
BPoPt+/YnqdEW0tMOmIcIG/+5dZo0hJ1FU0IP56j9Vw5ZfjcDXN9vm1l73FHt1tcZpunZpsYtUso
ZwY9IJ8JCCCYi1L35MyUfWK4/vT7pmBjUGGkvUZdXHyVN5GqIjOlyemJVBVnZJi0lOpuSgXsjPhU
cnB/9vYOiIJAOiJoejU5ozAJ0srMBtKb5tmJcVTSKVet8eDw7u2dIGC9AjdBEIhf8WZBc5oxEFsT
VbZi+RdAXnSntusPasFHkJI9Q6STRFWqGDG8nfBXy8pQ5w1oNamlcRZm2uTpJXpOWUS0/9sfiSFF
sBFo2ZE2bVtc5Zql+SigjhWk0EcU8bNABXfuQVVsD0LanVUR4xHesIVkLls9A13NdDjsgOfXJAnR
pR+yU0Vp/eeKfvwfmCIjBxNHE4I2weZLRSOqARNEXqIcqz5T2I8DK0HVoEuVo4rvXjeG/E/wcAR2
BSGcy1NBHhQrWVpbfp7K1VlRG8lLGC8ZLGM0uCU1Zm/OrCbo7HFxwyWCTlcozTle59KN5WG570oj
P0DU7Pg7Gl5MMRUS4DR/N8/JYpd5q5YsXx6Sxu/NEQZWpRAfq2biGdNwJDm7aw8NEHqkJuTobfDK
k82AtAZ4RjxJEvhRxViDpZ21L4sWandh3KoHUezeUXKoMehMM4elvR2QMXQasocjUZA01dO/aVpF
9xORQDAVTnMA6Hnt8GxSFIpIuigKKyIT3mxmNuUhoD2eLEmpRtOrerb2WVLaDhUueusvjIs2/0vU
rh18CXcauiuRNWovaFY18AXTeXQXg4TRZ14K1OOps+qPxMKKFcRrW8huZzjrh3oC4+jVqzp+TmFB
lO4a5TDc4evErZsTy8deoUvlc5oLxRFZHnrVjSLGhPyqlFk2XCbaD+YpJqiPINw2IzW9pmlf8rUe
/lXnNpfcvjaRMVuWUm48ue2rxdPiJnuZ1mqoz0jpaXKQ1p0q+WZbtH+lqWr8szaV+TEuIudjG4ft
6nfIjR31FK4jS9HDU8hVwUPwtwgY3vhUfUB8xFBG4Am2Wn/rmoWJOYnRnxvDKM+OhS5n7RDd9mmo
8BzKn257v+uDK6zzOhECCaGVzRM1MPIorDNxd7swesfchr5zSUeNd6Yxdro3xar96w8sgixiCBjq
xbzAl+vNFs6NYkFatnHIzyYoEG8xteqDYsV10NW9feAJrwMu6qwkKqjHslKKGpf2KseI1WWkzdcz
3w0Nk7g/aardexWzAcigleWUwps62Nbr64lROkQojEPvBaZxadTJ0qjQ8Hq+2Zn5l35NVGqRo/Ec
ghw+eJOFJ7+8nZhC/4fCI8VkkJ+XpqJ0kKYlJL+MuYxekUjh+yiVjYOa/d45eWtF/Io3pzRZtDkp
Tarn9SpZD3lTDk9WpuVePMpG6mroH/3JZ6MHBZwPog3P5qXB0FZyacLDk8H2fVCpa+4BLJ/PedqC
94Tlep8yifK3YwH2UoAwBfhN9IgujcLe1AwoPfSl+rj7aOpJ6A7hWHyYmkNyyt4JQQoMjgWEUqoR
m2Suaoa+kwyu/aCXqJXoY+OhJWm6qMMcqRrv3QAmJQthFJSUeKovV0VmIYQvAHhFPTOTy9FwPJpy
4Wck2ut35joZrmkXR9T2vQPzyiqnakp3YBtWJWujtavKViaAB6fzrCTty5jbaoBWQNN7jVaiR3Db
s+yuU6iI8CqiyGVvPKmMnkff2QAKmyZR75kAO/pwFZunYoH0ozGA44wuQXX+E6Ok5IKgS610c/30
3k7QQAL20uVyBXm//zE4xN2xJPWetGSTl5XK0UK3ewvrWRBjCO1geuO2N2cHkRkYilm2BlRiS7/L
IsaXh2Xs1UU9+2rhrAelue0T9WqPoBUqAP6T2PXyAIVZ58jLmKzBlPXti+g5ndNsGn5k4dI8gB20
z3UayS9OU4WeqjRo/Nze4731smReR6G4c+VNrXqgk2HOrNeKf1hpO78k0MpdU5/uCy2e/r1tbW+1
FHmYh4n/Bky82d2a1HSNaS4FUagy62hp4oe0LuXyVHdL85cs1XDxlKX9Hg5z/tTPtvrjtv3d1dIj
hl8LNY4I/nK3Gf0njW03rgEFChvpCSPz9bjP35mDorjSMhxRNK9kRMTnRRAQPTIKebTlxQ9649sn
xiyOoQ5nMutL5W6dVuuXSMrO3dArgb4Uky/VkhoMSyM/6koW/xWDWTuICrbukN/A3bEABCBzCwx1
82DOdDU6PvIa6Lmz+BMwCi810txL4SgFt/d31xQnifwAhBZ1+8vlrlNUqBVNkwBtlOFZj3P51Jdy
/XmcyyOe444prguXlPySjvMWzbj2iWF3HeM+gDWaH02tIDWYsvSxyKSD/dv6PvaPigmKVLwl4Iq2
Y2PHKJWAb0RyoOZm7Evyiv7fvEg/I8L65xSpSc0t9aI7iAr21meSpBOa8odn83IrNSqgasm4scDq
ZMsLUaFxQ7qg9016OHdw75SCKOJegJ6Ak7hdYdizREOR1mB0BNtjtuaFwkBq3hU0Pr4vWpb/s9qL
hRivoZ6UtbZlxHBQZDzwRTsbLfRQBS0XjMwVV4PJH4Pd9pIc9Nn0RYp06cGghoYoa7mc4nWkQdPD
2TowurPPxK+iiIQQInwU8d/f3NC1MHJVziMlID1RzkoUSafYmJOPM5nvwXu24/1IpugjABmg9rul
1BUllXfFzJQgVBo7sPnrbCuITieFugSNVg9Pjo1EIoM4Sr8a5uwgcb9eqRDWgDXIRHPhBzaXU5Oq
WZaMUglaZpv4cxHF3yInb/0lWtf7237g2s8KtjNJl5gqQd1i4/aSok1bZogoQQEcybOKfHgYZHV9
qGundrW26z/ftne9s4rMgAIw4fgDwVG5/Ii23cImRCg9mOGBua08jXed1f+jDXX2wVCq+lHqHOVB
5ku7a13m/m3rOxsr5C2JNuHiU+7evGpqmIdRpY9TgDJ8+Sgl8X+F0UQfrC6TT7ct7ayT6AQ1Kqoc
jPzaqlIt5rDYi40rmlt1DipHzT4ivr/cR0ZJwXvpu8cqYrKlpKaVr6eTc1CueOVnvE2IaIDhaxFn
4aSCWd1iUoaGznxXjktgZmqsnTUzzGSXjE9FtNyM4ncdxQjHY0yX+o9dK910Ei3B1EvkPn3JSZ2K
9y3TOFM3ViOn9nojYZ6PYJssjz2xev04mEVPDQuxquQ+79KwdZvGptKVWUN4zouprA8+3bXLoTlB
h5g2FmujW3F5cOiON0rUV9z+0K7OemvPgVLLYvOom+RRneANw8r89/Zn3LfKDVSFnOLVQKOizdG0
lrGaFIN6hmU3nftlmJ+dpez/a2fS9mIs479vG905pWCNbaH5iZI2hYnLpZqTVDoL0xQCIw97l4Ea
2r1llHMwd7Z5cEx3TVm00mxkB2Uql5emwPdprdlbcpB0tX6uQUB7+GDJQ0eyOPiAwmltTyTRMzkJ
dsDmbEwhtFyUVZzJQWHamacl6XI2QztxZck23zuhIwVm0j5Sv2+D399O4jmiO3B2oAs2UdXEFLWl
BvcXyDN0QlPlayqxxVA3xYgOrt3O+8xt44EWTxT9m+0MhhqPDngmJQKBVHMPvO77sjrtqSjpdWTy
3Nz1bd8+zBqoeLds08YDb9kfrHfHpXPjyd7BxJMXbV1sYkUmNMqW4yMz4zodiuEhGdP4nxZI2FPV
IO5y8DDvGBQqKkLIF4AQIPnLQ6TZUaRqTbMEgz5Xn6IqpcIdReV9wiS4QCIFPbB3fSkFs5GGEpEL
vdLtrI3MpB5H510ObDOJHqXSHoCzaSFyDLHZnap8Hj8tnaV+un2Mrs8vwY4YlmcR99C5FB7/Tfih
D71mxxXbOgA48kRhiwn0UvklLtvyEVLJz7ISwDNDOmgIXl9RfAFdJjaXz0n6eWlXywjqlpYXUzU6
5yXrMxq0WZI/JFkeH1zRnY29MLW5otE86GlW4Q0cOy0AtKFSmUeG/V5utem0hnXtKdraH0Qgu+sD
ZiTD1haCYhtoiFwxDzWu+ZpKpaffQF4XvyyD92SKC+fgZlybIp/EyQldOLjM2+h5qs3I6LulDQbi
Pm+hUPRuVeOPem1Jv+1XwUdwXEB2cw1RNrz8aAhoJGbXrkD/wjb3CpQ5T1Vn666VSNLH2+fyOtIQ
UAx8DXdeyFpsXos6QRIR3hqmLHW4r6exdyWrLU7KnFIM4Ty6S8lwPDRzIL8vvz9oFa0hWUezlsoP
MBjYeJdLnYZirRhp3QXymjT3fTmbX+LR0lyKRcpzpfalR5DU3ZV5PbzwiK6nHiKlPwI3yL1opuNx
4B32PjLYdkXEtQLWvfFGNsLObYhCelDU64RgSyF/pjlC10uxj4ayXd8XW+HdJKXFKVAy3RxdkwnQ
hbaGZRAZWukhZPlrMmvnIR37LqhGbf0YL/0RWv3aDQmbRJYifhXx5eV2y7kVNjnBXZBJYSTGQKuu
KY3LuyXLBz8RkwCbZVFPThcfTZS9dvPoYCCzz9eG2kYD99LyCsYxKkq1Cqo8NohcFeW+Tu35LA3M
QlwJlF5uH+y93SW9xNcTMgic66W9PC3Dqlf0KjCKyQ4S2co8pMCSwF47/S5ts69UM49a7ntrpKgI
uVxIYuJ4L21mBO2EfHIVhNWseqnVxOCMYi6TPKdeVNnmbzs/bs4bexs/MRlW51SJUgWzXieu2tTW
u2rpy7Ns1+ZBbLK7NIpczGjg4SQ3uFxaJWVdHXZTFeiNPrqIflJEKGvpfYZYBurEzu9X8Fga6Q+i
vAQi0IUu7S1Vl8fkKGzlnEV3dlb9O2YVU4hbpCnbwXAOdnLvXryiChgFQdy89bidarZaZg9lgNCZ
8SWi4+85VpL4FbO//K5RrHdG12ZelmrFwasiFnIZ2NKkQ6OfxSDwRmvhcqE6POc8h7ITxGHcvYeb
vjyZxZgdVJmuAAb42TdmQIRcmonqWluUxSgD2voJas595Gt62z3ZYfQSMpr4IbaKOIgBSXttBC8r
TtltfRqmJ+bI9YT1s35AU9w7UfSHCP3ovSGtv/nCrV2Ta/cWCvPrMgVN2jfB2jHMXG7W6WTH/VHN
cteeQ4gAMVqUSjcnuBtMRplCygla1c5+FfJofatVdZK9cemKzI2Tavzntgvat0jSwgsuCosbF2Sm
XU+azqedm053W2p7wZCEzUnRlwgoun1EZ995uxAZMkRZDdkQ0tzLb9wvOvhfUy8DpbBVnyHItmev
Tnlf101/cJ72vKsok/KY0CyCb3Vpyh6qGSESm49nx847fVomvykr66+wK6Yn5L/wecsA+O32hu5Y
RXeLthTKqkLMabOhI8VIax61KkAlt7uv5lG6K0bgshUBvzdUpuKldKsOjIoLuLmgQscCncLXDtVW
6TEFnZuuTt4EvWKNVDT08F1W6r+MURt8xqhMD7GhRq+Dah67SckPbsnOkhFyouDEa0JGv1Wz7FAj
WicNKTNlCgevbOANTE6EILo6Zp8ss1W8RFePBj1eEb14pVEhogikCQ3bq40uSyprplbbPkDh2gzo
pKzIAjej8ZPYWL+Pei1cgoLRce+LGdzw45L24TenipLan01JOnh7tnsgfo3wjshLAQFkkNvlYVt0
2p1FptpixuRyn3bDEKxtkwZG33b001AxDaviiJa19csYJfZmIiqVGyABW/kQ1GAlI87y0LfiuPzC
bpdfl/aQGb49XK9WACCB2KWEegXSU0KHGthYhAjgFNqTKkn698JxOj/UouF+bsf81Gm14fZJUj2W
o33goLYOQ1inoilqxLrQHRAb/yYp1YbBYDS87vjRUK9Pcak9aJE8PtQTxerbN3fPEhERdRuACIIQ
c2lpbittQpQC7DdZz+QaJSUpFzpm810u1/IAzrFrDCyOIE+/kpw2xhrHmNZVBd5urFnn6aHZehOd
0dTT1HX5dHtle+dE0G//Z2zzfnfOOizSAKK87esayLPdni1gMuc/sCKyQZojhEXblkJpLpoSjgJx
C7PmpCadcRfbvfXxtpXdjQMQQoead4Lzf7lx1lQzXxXcvI/MYfESTtFn8HDDaWEi78F6rkpd4ugJ
cUywPSSgV60olC4sNa01CKygVCmIavmPRi8dj0dkeKzbWPGaENVsZGi7s9aO9gcCpd9Fr7/+hlc8
B9gmaqabiGCqmyKxO/D56EUmD7OaKa6sNOY9wtaLr0TS+iD1+nTwcm6DAowSfUH4AMCOS98SqHsz
1WM5SXFmZj34hdx2k5eWeNIwVNuzREp78FH3DBJCi+YihVNUGi4/KrSWMMlQfaIDHcJ3aqCWst2q
b6+m9KCkhzNHdw4R1oBRIQRKqLWVZxijvE4H3UE0uFeqO6suxodYX8yTRdR+sJe7pnihqP7gWpi8
ebm0Mhxzp5xs2w/VqfQVrZbdhnL0qdFh+f321aAeKgS7Bc8MqOalqW42yQLykVWlzXQf19HPGjLA
i9KRCN22tPMkQGxG6QY1KdSCtkFOn0qjwuwXFATa3HxZRrX9Sj84gcxmlJ9IY83HMlwjT46mkJr3
FB2Y39tTRjzzHgFpBM298QFhuzTAtkGqFlTWTkrXNufJzjq/Xeaftxe64zkpplGCpe6Ehv0WJBIz
m8iaZ3yaU8BvbnTJ+a5mTn3wGOwdf6Bo3DkovQJddPnharM0jRZJFr9vp+Kvvi3i+yRKR0/vBvtO
oXXn3V7V3ucDBSq6FPCqUe+4tDcwYNRaDRqveTcO56WOpF/FYuYvslLqKRN84u5sjnb5LjSH5mtp
ddHR2JWrVE94GKGPKfiuXMCrUnMyOSaFXseHgi9Hp8loQy9shvwn0HL5cxvX5SlVoqnz+9rUZwba
dH3AsEPnL9q5BdN/nMT6kjjR+AcHyyK1ZnCAyIeuhBJCGnx9uTpovq7aCf7M4toaykMNHcGDy7oT
MApRL5h1Qvf7CuykR7Kdokrh+GuD9gCernZelniwFdeIjOG5TjstGBrj6EDv7jxwJ3DOovUPouPy
2+NnNbuDdO3nVZx8Ths1vkO0qn7fxJF5JjOqJlebVTErvZYjN5KN8nPSM60d1P+4Ut6Vh+qnbBTh
EYZmZz+4aBQ1wQfx+myrG3mk58MQNo5vt0rl9uzb3dphMF4odNZKXyVuy1TX0+2bsONJ8M1MGBEF
TlHFudwNo26yKKOb78OqXMkWtD6YDGNkkPC8+rdN7Vw6iiegO0zmxHD+xU95E8hOBmh1peCNmxKp
DRizDe7B7GrI1Vnv9aQJ92ZeftabIg+KFS3L29Z3HBnHDBolfozEdNvBqqKuT00ndnwAi9pdywx3
csUpPnAse9vJEE/EPoS6DHnB5Rr10Vy1MONdhTr/d2mU0eeIM/jImNQjItSOywRwJWCCQgOXQO3S
UpM00VwW7OEIcs2rGhRsKtRVPWvtxCzvJr27vX979iDK84CTakJH3bytctIUrax1DliVvoCrnn3q
mHZ/lpqq9Oo8P2olv3b43mb0HBDGvYoOIDL9FJ426+vGKOMjtY4/lHF5SuJkRJLZ6rxGVeuHpZPW
u7ixR7dlnKQrxvy6CaK573KNY+tMnXk3GOYvBPZUbzYpojN7bzrYkL1PjfuwuDt8Afoylx9AHcCm
Ok7uQKtMNI5zZL60hZ67ABfD4PbeH5na7EXOq9kVJaamXC7uU8UqaNppyQcDKYqDS7pzTYj1CXmh
DdLv3XqhOIqHdEL5w2/0LDrra0nLd5Wqg2uyc5jIkVCORH4Ata6tokYE5LevGRCKyqvEdy1XO3Kt
qFOCWp/gLfW2+d/tHdyWjoW7Af/wWnCTgUJsEkA6r2tommhWhUza/azY1KOsMH8n1cnybaH894zY
Qu+Wa5IfrHTn0xGlUeZ7RehAK9qcksosVGcyWKmYYGCjdeA6NNOf9agpDqpQu2sUeksYFAMCxaa/
8a/xslA6VaPQHxHd+RcCBmprsSSXDSrSTfptMSL12Wql8L5t+vZ0e393l8lAYUGNA2WyJbuI4Taa
hUYIQX6qfmkWcEaLbYS561TjEZFozxZ+T4Av0D4Gy3u5ziq1tMWcTTyDXaguk1DthzTLHuwVetPv
r4rCi8gE6SkTql1aYjDDTK5Zh8igJY0UUO4BmjiMRTV4cTYmy8ETtZdvA3oQc0JQ/BEKTpf2ZCNh
ELEdh/40VpQrncLov5tqOjDxy5Zdac2g9ITml7VvcoaxFLpXll19cGB3HAC/QUAuoKiLQvzlb4jD
SIcIVrJmZuZ8Rfm5+dyQXxwsdSfYobpPe5ji3Su379IKD6dUmZVF4W4s5DSwi7iCWQfDphkUX0dc
yDhJSqf87lxU3ABFE84oJQ0izq3qoqxWWZbocuivSmt8N+TJ/JRO0affPjUXRjZf0Unjcq0VjMxa
F0I54bKpVRydimaa/rttai+YxZbg2KLcjvDhxr1kXRFmljaEiJAvxUMWzU7rDlaff1bVbP1bkczk
YZHm7NxMWvolUtPZA2JXxw+d3VaF28uA4cdxqY4OkVji5vEmUKB6QiEYTPi2ySFNsTboqxL6Q6yk
Z0q484kheWLwUti4eXMkqbJ3moTCGDmq6NRvsxZ7UUaDEQOYU6M4zNwWytHgUiZbx3s6ZvaHeaRa
9QyEojuKU3acEQA+AnfuC5Wbq25yqc8OTA3Jt0MdYBLS938lTd4wNCtb9N+POF775EiIC9zJtvIn
SVY+TVrPtPZcqbwua2TKwUkTTEqR3N8+WHsfULTk/2dq4wUUyPV21U0S0lqF5uezM5yQJx1PjjT0
XkmSdmBvbxsNFM7AmSCOAf7w0h8oThNOjbFIyOE0dMpDRf+lJvPXQhnML7dXtntlRCkdUV2e/SuM
+WjFUa+ofLHFqZa/Vw19UFeT27+HBmniWTXVv0TajqZvHrsIZ1j3aJ7obiODju2oJFGH1Bv/9m/a
220BeKUWp0FT3Q4P18Jeyi1JlvzOcqBwwTwc3zdMZ3NL9B3uoe0OvzubXThCS2B6yDbJ97dAjyWv
G0leKomCeNYTSVvdT30Y64BpWM+rYxR/4BKpdqBCRBGXatLm8yZDSENBSdlzuyzu0mJgnowN/yUR
869v7+XeSbJg+XAnQRFfNT0JybNsSvGIkMbDz3lafQPA4pwUK/qTMwsGE3IEXTjirY3vVZx0LRJz
lvx1Vq1vyxi/tHo7+UmiHpGXxf9p605BVwCmBxUE9lSs+U1kt1hxVi8O5yOb1c6vM71zQ2k+2rm9
U0gpGGoSG2df6ceTYq5UebiDurm0Z7ubpq/AA0NXyvvsFGUQpm9/qd1VUROGggFo2Npm5JJsDcsk
pBqHrJL92Uqbl2FJAaTfNnN9IEhkQBMAaYLMdVVXkVfUCkskjQIjNquveQuA2KvLpXrJ4rXuDqKn
HWNETRCheIz41/ZMzL06M3azioJVKVZP6x3nLBuh5Y2WOh2E+yL4vDwUSJQxfQFwhtBb34JFauQG
YGDo3KlJs37CXovOZT3JncvcyOE+Bsd7pzTGYLiroTuzG2rLdHCrrz8gv0CQZ+CwvLLaLo8lI0/U
eGocyVfmKX+c+0J5SEtE829/v+tjKawIiq3gtl/x2rWxX7q0zSOwNxECVFJSfEdWNE+DuKmlT5JS
Jqp/2+LuRyQuRf5YYEK2hapwqRnLlPURZajWuU/XJEQLotGDmB7Hbz/pLO6NKbH4Nzd7WKKpcvQ2
Ctoqy/3eKPunOiRtUiMz/Hh7Vbtfy0SynkOjEkdsigiMGFDtNB6ioJttBk8rXfeXHDnFHyyIzpLw
9aIosuU1DY3ulGaM1GuVtM45Nup/oiIaT4nFQOjb69n7ShSQabOK2PcKdNGG2qppcxjB10yie1MJ
5Y9lnRSVKyeUcH/fFkh/Qcnl1eQNu/xMip2k8txLkt+Y8uDHgOruuqWb/4+zK+uREwe3vwiJxSx+
haKW3ipJZ39B6aRjAwZjvLD8+nuYqyulq1sp5WqkeZlMXBjz+VvOUiZA9v3zuAzKKlvRiXcEOYBL
OUjSRQNfPMO3Vkh3XFnEjmOgYDcVz9dAM2+dCFzIAPX+16C4NIDxk4kF0oa8BCXVlEbPwaZmp/b/
vnebvMHW5wdg+pKGSlifkqpWvJzGNgXtPzF5Ak+DU6TYtej7RqjYYKRoMaPHvDFFX74mN1M+YcJf
lxj3szsDV5195E1pqbpOHIBKSt79/dHe2EAQQdDJwhAQXIxLoC4A6G2QqJgD5EKmM2x02AO8nKMr
AfB1dbNxk2BpASrdBuS6aDQSz2MqGmldyqCKCjtGrkgAGgbhvvHehQ2ryxrp85Xb5Y2tfLHoRbRg
baeY42ldJqOUABf07l07t+Nt2q3TUzbM5gof8o2thL4yeBe4zjCOvvTusFOow5AhqndaRwXeJD1B
3PGa5dEbHZZNdW+z7oAqHY79xQlp5CY7AQ3ucvVXr6xopos5HatSIpoUSeOFJ9f37GDADr3BC4dr
dthO5d9PzRuBC+Rv1B4pdFc3f9OXp5T+rz0ea8slHvhOrNIdMuNVmDj29Ou/L4XqGrEY9zPgDBdv
UWiM38APaMrK78bTMHt1vgbDWugxy66c0gy/+iId2Sy70OsEyxSTw+2//3GTgdQXdpILGGe4bLnB
MRnfw4ikPRjcpmflb60HJ0WNPK+DesLfH/ONw4q1AQ7CPzA+unyrEM9NAxZ3bekxLymjdZY5ZOWD
IlK4xMNhuiYK+tYb/HO97Yv941kVq7olJlgPhGFdZM0ki4yR8Ta0kbhSGL/x8aO7s8FQAG1EOhe+
XCqbOuOLiDZluHL/x9xhyD8T0bxXNUn7XKAT+B3VXXf4+4a++YAoEDEWRNB5RaK1+ObjBtIbpYqB
ncSfE0cARoIbqiy/8oBvLYXwuWkWYeKMMurlA/p6K0YUxbub6mlXsab+HHrAM4yQX76y1Ft7idwH
rGs0x4HT2mLQH69Njp0YNaaNJYweejBlldwzH5YofHHkvE6tPCQgK1xJu946m38uuj3/H4umJo48
OILgu0j94SYxLCiGWsgbaW19kzlzTQRnu3vwV15+ipiygr6+CX6iy/pySe0mzdpqhpAxnAZclCMS
BXB6GeAtk2sedJBuqfyKF1U0L7pAj4GqnWVKkp03N+GOwRljziOzzkmuGk89BuhOVFB0jJTMp2ki
pw5YOlX0YKkMeQpc7+/RS8D67BfCnpYUiOMipTPtci2pgvEvhWJ5PpDUwJQM/lZTsdSL6iHgwmus
U/N5OgLa2A84bSb67kSrutPsqmzahcZGprAD/iQWaqE4xzvglvJpHNqjH7edLrqBhV9riHiOO2P4
8gCGKWsOllnve7zE9NgnrNV5MNd1dmB46jK0NfDzRs42LJCbcl0Saji8IOC/tRu8RoMqoccAA0Rs
4cnXknU5eM+QSJooGNS5hobIva45+d1Ag20sTAMhZ0Dx3aBOPWy+eZ4pz2tyUfvrrau5F4Fz3zT+
ycNkDdMfh/ifLxKFzKFaMvHoWABNpJqx9NASA/cvnQ30Fwk9/RMj13YrDYy4sY1Jye2gsprnU5i4
qaiI507tEKngIVsS/65N/Cm65fPKPiM2hO/dWk8/+q4W3yBgOf7AYG1wuaczn6L3ErV3VKLDVVY6
xgC3ir3kR5AixBRjmk1s74+INjrwlzNQVuNwUEtdv/c1+EhFWzl1JFClgFSlqRNRuNB1aucUdCtz
HwRJnq/d6P1UXt9Y2AYPVYiJ/7Se1BCJMacgOg6FBwWCdybCpPG4rpWYCiNslJZzlPboB8BeC+LG
ZAYIQENJIMvBqzefA66rh2BpTb0bB2K+NtybNyRMm7Iim524V4haz2FDwyWvB2AGjw5gjyffTrwt
lJyj6D60rIERBxOQ8Yqztre7oJbdF/hpVbJY6OpuRs3MsANDUZ5c1Cck9/wKtJ1htf0n4RhkNrSq
ZlNURuFNMKHgW4IxCnlGniswQQSzaMwTy+YvCXzZq5sOi/0EqjbqCqhFY+yIm7OKc8zhlqcJYg+3
ba+SXxDbABCmpdU6lF0HzaGyhYZCW0aple80jbw01z4d/Zwlhu81it40b6rY/g5RA/3iPp1uprhq
xcH31vCjSTsYMHiyTzT2pPKLQcJYBY4nMMzFtrJ6KdJBUAYlXK/We8bdPO6mrgvq/eK7XkKAMGy7
AoIncnm/1s2alGJiSQfxD5ncjWKyWY6s1P/BJr9Htx1gm9MUha3Mw6FtfzoFx6586ToP9s2OPYH3
vTzGJkSGRZp5CQqBQv9OawwECvB5avLTT2uavltaaAENqMjdjqTKgNhHhlkVa7VGTQ97Zjnw/dJA
JxFvAxdw0TOHgZi1CZwjMTaj38jgBeR9Fc4RRMG1AWYgN+k0iZMLgwFqPp5W3OTArsY/OgsTh/2Q
JkL+xgARQJ8RtFe/HGRIzzZorN8XRPCKFPgRlbxhkIFs8zo1fHpgbbC6HDOy6S4dW49AcFECcDB5
49h8jT2Cccsc9P2ET8lLT2DZjy63ga91kYqq0h/dTKLlIEdm23zy1vgZ7l/sHvo8CY8g9Rgs71gL
iYRCTdpjeTZMM1N5Krr2BwXEfMyhLmmbs4EsdjbmUqU8+NBmSAyKNWnqT4MNPJqnpHYt/H4ChzkI
dAagbjB4E+ASejZyx5mIojxb+FIfaOTslzhmVZKnLcvC47x6VOatmlK+75Z6DvbrCq7tfoH6bXi3
gNXfPbs1YNVjNPJef5CVJI8rwGqQeabEyIe4CcP63mRQzvolvCrob0F3pPwh9WcRfoW8TZjdZ25o
gx3ybe/DMPBBICAwkgDmoaG1FyVzGBVkaZv6oP2kfaYitXfx1E7mqAKEm306QFHuSFOpuoOqLVcQ
rlByLfqkSfASa09D5zqZzCHi1dTs43YAH7WrUvvMg9qP7qek637PsHJeAbhNjEJQ621433Sr+DR4
s6luEgbm025I6uxDav2gK9FZ68b9Qqz8ndi0TzCO5csnz1gnCssmr77jpp6TPcXviXarpXCjIUsw
sBs/qVyWz0J59VF4BOK7NgN/HwIMWt9GpI7Zj8U42ezGPl7XHRFiGHLf6Db8oFXd83c4gKotEhMJ
TxWdj+P2kLYugQRtnQJ4KhYR0kMytInKm5FEBiwmlqYfMOXwfFUk2nbVXpram3cOunCQJNHtuOi9
wMOo+0Ez4GP82ramK8BqnaK8Hm1yi+LJdUfq1pTua7+DLa7wZoucuoLfDikzpmrzq45W9s1EcaML
1qssLaWNo08i9afxrmFhBttMCjuHRwC+kmbXkwTC8RA1tBHQjFnI7TpDvIDqFdlJxnGb3rt06DwA
D+HASRmkefhMfweR4P5ZiMB3X4LKY7xsxAqG1ozmYxztk75bs/2ok0lsUJVkLCHUBsqsNhCKSvdT
Fyzqq88g9+XlHIPJdu9pz0Hgoycwnz2YpmmHnAB91zzD1QBKaLifUeMq2OuoA1rTk/mYeP64FHpQ
HFERAmLBbkp7CcwcX1vcedFiKT75QEb7JrOpwuB+HIdcYjo75emaDv53WmeNzDf1ighao/NAUTWA
dFYgevVTDjnGeShmqCOjHIX7RFr4YYsIYHw4dMCfjJrlDqBYEPYXV/GzdUm3lNxWC78P50Hejp4Q
za4elbgLaOt1xw5Kn34RTII9uQbvEKIvWSuAtMN4tGhqFdalEcbSHHCQeNlx29H5xhAEuXwN2bQW
s5j11wUE57PrFwr81JjOVWH72vp5BVTzaWZsIpDkqw2CmwvNF+s4tRAXT1iUN7NZzr0zsXcAcydk
xYKQ+plOI9waoLIvztBARcjtMC3luwChoM1jS8L6HbRpfB9xH5bPectMTWG1HthYIYaZkBQjCddu
b7Qv253xpj7cL5WwcEeGoojYRdGynPXcj1ERILmuc8mTmUD61AhXoAJNQhzG1bEHBuAs/6W7xsyi
kK5qgWBDjt4XsciQEAcNlLZyfBBZsxdyjpc7WDFoctKER+FR9PBFP8Y6MMOBeZXBb8egqVsgpD12
NPmohiVRLVIgqysKyJpKWU6auKf3ikhh7oeGE4vfNoDskofpupAsX0jqqa9IV9XwJVWDrM5VRxli
oI88fmK5F7d2uHVTuKKwDWdjjkGVdA8Mgxy2S1XLzYlUmWbjDv/yavhmsy5GHdxrt3MQmOrLxIMf
U940GbIzBIeO5GwM0E4HRVjX+UI76PrMzmbyGKFn6+2gxBtNH2CoSD4F+NvWw4pJDctnLxzHssN3
MOxDf8l+yGQdqhz+nDI9Ks2gWGyiGSbKEa0qdzsRqj+mK4qekqRTCkxtz6CD3MTajOfBCM/P5yT9
D7tnoEyfIkDwvBGxRiTyoOF5PyN9hkARrha3C8aq/hnPabbge2ni7+FUxaqYUsrea+Qk4Q4zGXL0
Eh/aJIugaMOhvOEGGuRBFcL0hOg7nL/KO0QNOC05RbvirCMq50Ov8d/6jJN21wJB9RtK6XC0GtA5
/VCTaf5mpq55UCJC0Vi3YNLdtYMgyD9UxeJc0smqI/c1A7RUgqcSVrxyuyRoI15Co4SIkg4u+BS3
PB1zQxbMt0EZ688Q7garxBNkpAXgjOE7NQPvmAN3Tc0BJZj6ta6mu6U2y4bj3InpKzSD6H2zUMjr
WwdEG7KHAP9H4uiij3Wb7nUbeeee9BYhmEfZycKd7FcLf7f+fTbZ8IyDGY0oHJj3iOlHypHiifYG
A5DqE+m8TuctqokPVVsxf0fqUX7EYxF+m/KeYZk688+zt9Cg6L3A3NNk9kMkvHqtbhM5ky/aRxaL
R6kWc2yWREY7HcWg7qJ6W79APxtffETtQg56hLnUSWVKpPnc4f3sMlmN52ZRY5q3tmHgUEqH3fZx
1936U+j/7Alrcc9CnekJDh3hL08ySEQthjb3s1G42TLr/DoXDuGnxKdAvjawTe9LBaocPHFNHIui
RsUT50vdAPFPMrPmAauDUzaGTBbhlDHIn0RCF3T2XVhExNi0bCMX3MkaZxQinHHV5Y0Wa1eMLq36
I50I6cE8hI5mGYeNd4N6wmP7RI7JT249TP1WN3Y16ulVtLhhBtwha9RT/YBMDK7SrNdxsNe4AcC4
Q0vi2Sxyhu+QgyzCoY3b6smstkGtYJsoLoHeS5JchhhcRqhzGXC/PNzKKS9ZHiOdBcg3Qb29HUKN
vxszcF9ACbHvk6JdF3FYbTXNeV93UfPBusD/CYumxBZMpW2/7+IZ3/+IUrrB9wtZE9wLSfCzTalg
OxkHSPLbKukDFPQxZiuyl3QuTCJCsWvgr9nmAaD0U87n3pFCSKCO8lS7FjbE0wS4mtcTgHKVTn44
bse5xLXNNC5moYI8oL4iBwnn5rbsZ9W40sYp2NC1NLTwelcteMFQXznyJpFNHoyjzYqEMD4+zJUY
HjqoZZgczHma3Vcodo9OdNEXjGgrm8tJSw19dRo9NhxYpzL26nXHxXY3RDaEq5nvj0jrwwZI5GK2
qf2QEB3y3CacNDe9QrsxBxWMfIRHk16OemjoF9BuInjUs+C7r0Uv7tYaWiS4U1c1FFMvovdhD/fU
d02fDD8a4ol+vyKrfZ5XXMaFwE/8LQGvRSSBE/391KH/lCNLNPVxCaXFfkZeLXNAnEIDLq+saa6z
jbgY1gQZS78m34d+duxG6B6mTsmUEVcAdR+jdUbiLoXKw6xxTGEBiiss0YI+2H5aUrRz0G45Q8yt
tTmAh/p9yLpq3U/+LJ+7doaJdRbPFNnUXMXoCQWEP20VCS43ROxpj3LX/cJFENSQP+prCM4Iiw1J
srnex2qGvyj6AeuuY9Kjt8Tw8AwoVPDYD9Tnhe8We0J/k6NqStPmfU/ixeVDCFGTPIGKJMmzWOhP
QUXqpzAaybOZDUWnuhrkYTZQJClQsqEUJ6h+Y3yCVN202ep0bvoM+lq1HESFeB4sz4j9mYT1oJ2+
R9L3BPbeMrSATZudu01pCoNV3v2UZDLTAZ4lWu2wp9BHT1gSfqhWGcJMe16jLvckVGAPkUAukGOP
xx+D3/Q2b1xi5xxDGvkxzaS5iwEflHmPk3AeZSO+1BBmea55XB2RyXoT9Oq6BrmHTk7ttKqvkwNs
NB8URZOgj1RX5Qy+aOjjpsbrkDC2wY2pRV0foi5k6K2Na4XbvwtmiGpQhjDXTONUnxJ4mQ6F0ttU
TRoflYDfyfDBdOkC+X9u3YgHJ8ERm9EziPlHZCjxd7hHeNvEuGG7SLU7tkwSp57ycUYaYIYnNFxS
H7kImz80SN57mAxAqyBvpsT/FaPRzXI+NCIDflnopw748CQfxhE16zzO2cM4jhLKcl0TPEaeH3yn
gk9BMZsx/GkEle8bHPi1iFXobuBcPqSFZ5CBnBILfUL0JmN5A8camhVeY8ieL6hrYQHnp1PeBtmc
lOlQTR4StKlbEJyG+iv4/OKLokH7VTc+Wg/aX1i8N9UwPWnH5QfawAw61zTR4S4e4uRbxWeYJSs0
m1a0mSP/qSZtdDdhKD4VPvdgmrGmjv3KJol80KJ2QhwIY/9bEvEBLS3mGFKnSem7BGIuHgr1dr2D
J+PKC0dXTGlDKpOPgW7IKWxd+7WPIdFRch0nz0i3FnyNnkoeNVzGhx33l/YLRhnNUyDixQIbLt2P
AJyXEG2FFTlQAndaDnimxcwXvqbyaQmA18qNofNnwDk6U4CpneCUwlUgLNkgA2RPVYfabdCzO3QV
nPWg4ROTo0pr5ueilQt6Ipn1+K6txi1iw1nvrEQwM/TK4uznzJV+dsCJ67zPMqjAR2asAZKHbsEH
UFpSUSxaqZ++RtQtcazi5wVh+TNAY/JzHesQ3Yc6RgZReRIBVAg1jEVat95UrlEALwmZNvjV7aj9
DE0IwEahLkSdt5tporarMBtOg5sQCiYb1WfqMShbJamZdq2DjlThSI1LaEJB9BwYJFHgePTxqbMd
XABR5pDPpsEY7yFuURgWuLBNis/DdNBTNVzMkHKDXtXJr+s5fNeTFGdodbCfKvg0xWdtVihTRJbX
2XFEtxfVnUwIv4nQZBSl4Y24GaLZuX3ne4bmQefHc2ETNwRFBpXsthxmkrg81En6A6OYEa9lqWyI
lk0PUZwALeYDbYIpKli1zqDVt7y9FbBL8e6jBlX+zkXUG/LMROjbUBYTzD7aKEBW7jKJnrhu1OPk
/LbeWUlmk5uOWn5G7559NyG0O4Gnbc0708UBButrn5y7fhDsJHDLf5CSO2AXOZL/EkQ3aXMNTLsG
t21GutoHkowFxISDg9G2EaVaXPc4mhSlqp1TJPMVso4Rc7uE3kvoYUJdzJjpAfB+9Iko2EdrHtoE
91os4lQheY5gc9zpSQ15gG7jY9hPHj9S3TTfkA+hDvSqIYW8KEVTBnyPTiMgYSj8nvWR/FZnpPpk
l3lKti4yZGIN5hJZMTWoaIpV6/gm7dvBFR1TFjk19DNlPiNB6w5zF2fzSaJT9w2uCeQ989K2LhRu
e5qDxReLnT8FgYW7ZGXvWTSn0MJA8yXIwUBGh63PYu/bjPLizNfYfFRuad/JdkBy1Wcy+4jPCi9p
yKr2Vk4VqnvgpbPwg089rz7BGS8CWscM/VZXJA5/xnO3mmHesgQCxE1tCGpCgiKiccjilhhV5a7K
HOb38AwcmoKKJj4Q5kJYPvQtkbgiE/ke0aN/J3sxN7gVAKfejVUclFGs+gh9LBfcI31z+JQAr46z
u3FAj/RuRM0GhSAIfBzjaXbv4ylYvtvemvqGGo0wyKwOj7pLeFpMmxB6Ias4e/ZUHJwZQg0+4YGZ
thTpTD+Bdh+gD1v36belUoAcTNRkOGCVTR9bPfYNNKkT4PX7bhzSvKZgr+dZO6T8UE+hDfZ+hn4A
bjfFAL/oRVehnxezNo/G1Ootjc0OQqJ9t5sbFXy0hIhPMbPkAeZ0C3w2Rh+dX8nmBe7laAzmsFFo
BmiDeRQ6G5Tzr6OxlT4CHcOgkU/Fz6UGRDJXa4qCCMhCv9tnYyX8MulpfO6NxcfB5wZDnISRGY1N
5Jr+ziV8eJ9iLPabhMo10CNEIoTIjj5rnrHO0kKsLH4SxDRPsLVRDILFjT0yODq1d7K3qDRDXAEo
XZJ0vkHrDbqbI0t1/b6PNrh73I/y3yEnG+sc/IUUzSgQRV7O9kwYyI4rmE6B6NPfoXqUH1XU1VfQ
H29OSoHCACgzBRnkEtVOOHxB2oqLEmqf9103ARhk+QEYruRQQei4kDS7BkZ6a0lgXMDJ3XAngIS+
fDAXLn6i6FSXCySLtp4XDXfKxNUOYs7IWSRwDId6zP6dsAm31wADGmwqKFqX0AGMLZmHgRH6Yb22
pRvhDO/R1NwZG//695k6lFwIIC6b8Wt6AePxGowWmsqvS2hvx8cGbrhFPUcWwxlPH/4fS0HABRgo
QDNfCbmEtkKFivSwFLjDzzEmU6fYj5fj4qJr/OHXuB2AUKFNA2DXJoSQXLw2i88T92falFC16N9B
P0feEYPh7t8f6PUQHbsWgRoARQ6ykbZfHg6I1LvKbiqM6E7toChu90mGr5NJ/wmTyejKahua7+X8
HKxT2DEDx4hEBGbAL1fTwdrTeoCcU9pzzBdWke2hEHCOLSralLvpqKkRmP2Z6hCR+RoL7PWHgA8c
TB5YjW1KrZeUHm6nzgYz5CXbCoNCQd1yA0N7+UgoOp1VolCdSTq+//sGv4YMwNguBG4eIkewz7lk
22Ztk5I+o7oEjtIVbas1Oreth/sefIR/XgqKckBSYj2IhF269MwV5c6jriuhrGodSlUGT2Kmewyd
wiRtrshSvYYl0Y2A5ANljpkZQB8X73Ib7SdjC5O+KlI3E7Qrdqip0PBJMXDtsv5DV0XRCWz3K0/5
1rr48DZrcShpogB/uW4/QhAWJbcoo6ZL750vmvOUrMkOk6JH3oXm0Dfwuw4XHOV/394MlMWQwqkH
jLCLhWt/XDfnXlGycZxOgWvXU5haC1WLTKC3/vfF3nzKDOjsFE6ZwBRvX9If4Bb0elVi9SxKjTsY
lCcbaHR+On/f2uWMEaL62FNMajGsuiag8caBBTF8A2gDZY+L6uK9ktmF4PB4SL5jH6CyzkUHhfQa
CAy/u3KE3lwK6m5Ql0P8widy8ZBNjCha621Hswh0OghQxt7IzkQN/ZXP8K39hEIB+lm420FWvow8
qkE66ElRthkEV6FFqg+D5yQkhsPgs4uG8LCEsd1BV85dOa+vIyxFUrGRr7A4vpMLGFblq1FBOBzn
1RK0dCj394OvA1hY8vhjw/T86e8n5w0kJhYksInINjFPKJy93FUtDKQNYPYBu85+eYgqPRetRknG
NLy7qqDFmA7NylMn9LTjnqN72zXXJJzfkNDDjwACc4PFb/JuF7cXkmgDFQHeAUNejbcrcs9HS037
q16H1JRQb0eHijNocedu5ahrwSpTbBdD5u8Gui2Y/P59U944aeBvQ4ly45BAV/pyTxaigYRYu9Jn
kJIDTmlCyp/Et6xf+ZUU4fW9jUsbLH+CexV9r8v3zQGHUoLRvqTC0dzyYboFrsG/8um8cZdtrFTo
E+AehfXidur+iA+yM2uUzR0eSI/I+rtUPMtVjR/jKgETdYWv3eip+fHfdxGQhjgAyHfzIth2+Y9F
MYGekPJkXblyNRUym6MjobLaay77K4jCN0/xfxGIYiNxgC4e0IMh2goEfV8Szj4PFlDeyDldALvT
38GIozqGEEzcQ/RSf5bROhZChPKaouhbr/LP33BxiFnosWgyFM87QzwIDRTR33FPhP8emzYvdqg1
A1oIEZWLCOGnsEReMP0osRYGEdpvnjAZhuns6sgT4BdoADSt499wHV6TUH4rOGGDNwU/GD9DiPbl
GwUpckWkaPqyF8Te1akChnLhI3CEUPMzHiBjfz9Bb64HGZ4EuGnIq4RbmP7jBNUDuPmeGKFC64ul
xGx+KmKvTfYuBvzGbrK8f1/vDU4qyjlo0mzeqCmC4vaK/1gQDE3mL7Hoy6oTAz+1C1YqZBhXd8uU
NA/jHJkPWgOQ08PbBr7NE3BiUeutSR4Sl5VMdvFNZ9vwy99/15snC+pmkPWEGHlyKYNn+ziqK+hM
ljBYbr97FpRyD1LPV5KIN3cbJttAb+POQxf+5cNzOxv0fEMkhCu6/jX15LkNJmDR0Ne9H9FHuBJl
3whKcHpBoIXIE0bCl6B4nigVOzQBS5ii0lNordkDyBRjToZ0za9M/H5NR+n+9SmRg4L+giMcQ0c5
vJQqXVUbEPSp+lL3Q/Wcxk37GaSo5WEI5vW0EBByrzzm69j034rgVMMNCTn9JWuUdxADqBcuyzQ2
DYR4Y/KRCIphWbamRQ2Md9ELHO9lMRjUBSlAkx0QsH8/Qa8Smu03QDE1QeGLkuYScm1GR5pm8XCw
/TSBlNWa3bRkY7o5TNh7wcJ95g9Z0Shh/1VSDiuDoYEth84DfsDFqQJwJjJVo6FNDtftozWKlYCe
6nxYJnhDOXJNIvzVKd7WA2ELtvSIU6/yGdygC1vWTsL7Jmx+ZDwZxC5F4/Rphd6qKsJ1vOaq8eoc
Y8WNerxZpADBfSmyMHcUsB80aEBjcfCjSxN9dhxw1Bo2PLcAM6YPQEymV0LCqxRlWxQw+BS6TCiR
L/24a+v6DGJwsrRD1ueUruBGAquEFF9cS1Heer7t+sYqG0Lxtei6FxLgIvqyTn2h8tjrVHeEbFiQ
5dHqmwNahe33Hpt7+PuZ/e/DeFH/4xkhKYzuFz5UyAZdHB3pAB0FAHgoPVDGPhg0rjEFo3AEF80U
QSQNerWfMd1rSjWw7AtaCT3wJa5idxzoa4AQAOUuOarRR86DKstFCIjT/yOagCq15Yho8bwi/6Ll
FzmeVLLMBtkfPYzPSrQMhkNGMe3h6+LOf9+Tt043JqhokyGd267hlzGaUWU6gr5+OUxqKeJF8P3s
cXILzboW2lfNNV7sf4f38h3gNtwIbz5Ely9V+oakA/apM0NZTQSDZr9a3yG5YPNtBQOrc7okqynH
hUffjBemD43fd++S0I1V3o0reT9o9Kv+fcuhtInwjZsKLcPLy9CZQTndV0MJF9yupFoOR0xaeAlh
rmCfAt94JX6/8aUFkN+ASQUMgcBqusi3MJ+IeuZP2PImqo92NE/xkrAyg2LO/u8v99U1j3QOvHgU
QBB2QxfvYqWVVJywEPiIBsmyzhO/jp6hlHdN4PD1XbCdH6hw4ZVunYmL6oZN8G2B95cq237w98D0
Qlw6irybbBWQXIyByFRVGp1QMVxTp3pd520dXtTViCSgh0H28+XxhQM6lekUqTIC9giFbQsUZpry
nYGelSsHS5KTkZMtQ448hxg6nLmy+isqpGumu6/fKswRI/SigjjAl3Spsd1O6N77QGBCICCrjt48
zb8pmu3vJhMre+XEvrkW8kqU1xjxQ+Hx5VMDZZShdYG1MuWbXMwRRHeDZs3nZWnLvx+ht5YCqZLC
TDwA6ehSX6238SDXLFalv2iywxETp7DqPrWBaq5E59eHdfsKQb2EljAEKy8jEcAREZgtFK9ybled
Yw4MEgjXbGBXdu9VFxhnBpryAbYPbmC4D17uHthiaiK2gZPUuHzWJvnooXG5W12jyziB//QaYeCU
bmhD5an2yif51n7iEdGU2DR4cOG+XFxLP1r4iqecPEH3IzAZJ8CP62M7rsOVpV5fs/+5AsK5HN8/
comL50TDMBiAhx3LtInNXgx+8m5B5lT6aTUASYsaKQa4ho5XRkxvfpMpkDL/t+5FBy9MFPdbWKwC
M46YMCnHTl2XBfuwH/S+hxvlDkKH46lrKMUNY8bHlYzZjx6e1dci+xubjUIPvRvkhGiGXDa/V8Ig
ONz2IyxAbFKAg+bf/A9757EdN5au2VeplXPkhTd33aoBgPCWntIEi6JIHHjgwOPpe0dWXSO1urKr
xz2UaIKBOOZ33/6cAmluI70/63L9YvWyZFm+cJttPtqfHnaBOYIgP5ermTGqkCZfd6hoaH/9l3fj
jb5wE47yQtRdflw9MEg17sdGrvDsKjf1MIsVznW6P5Xa9Ce31P8eGCAuJqMhe6P5wxH740tVkPNi
t9HZJU0uV26OR2fcGuXHxKby3QlCzp9sy1++IBbQKu+BBs3P1BjhThoToI5krgSc44iaOswz6zvz
g+gNrSz/k93xq7XB4QlVDHwMQqaf7kbcmAUeMFULIyE2gqS0VB+soRrMPNQ/2RG/WhsWNq40Cbkd
YAD/+CgRSDlT7uGWIXnad9qIA1jo2Sn9mH++On71OkTV5A1QW2xYYj++Dv5wtciyGARv57orL+rO
SD//zDftV8/tD5dMtpVDb/CnF+lJaJU4GuVqFB64WMYD1rHTL6FVss//+fv5xQGGldfNs4LQgjf2
00HSalY3yKnGDc40bra/oPaipGWqdUimE+x5O+iT4V9GQ7LsaQlQX7xVYJ2fncuw2hL1kI7tSivI
3D05yi3C1Gs9t9qfXHi/eJKcA6p7s1ImfvoZF6DRECxHr2xXbortx5hhcZciGw5GlzGbf/4kf7Ey
eIyQgZwbm4Be4I8ro71Jvomf2lWOmcuVuRPHNztr+JN1/osdzLWmEZiA7/Ssn7097RLo17SYrPM8
m1epqMS2rHWJ1wKDPpSS/x/CIHq5lIOhynIY/tw81qPW0PK571aVQPHdYxHrNyVhYFqI6e9Fh397
n/49/qiuf09Q2r/9B/9+r+qZvo/ofvrn307Ju6za6rP7j9uP/de3/fhDf7vUH+VDJz8+utNb/fN3
/vCD/P5/vH741r398I9V2SXdfNd/yPn+o6Xw+MeL8JfevvP/9ot/+fjjtzzO9cdff3uv+rK7/TYa
DOVv//jS7vtffyNcvVXv/+1/vsI/vnx+K/jJXZt//KX6/Mvp7Vc/9/HWdn/9TTF/J/S9jT8w36Hd
RgY4TsePf3yJPh6CH7pQBjQ181YGLCvZib/+Zpm/MxDigVoGj4dC6laPbav+H1+6NQHZgM6N+cKV
99t//oU/fFr//en9peyLa5WUXfvX334M+YAq3kivnIsuQQmVup9hvbIaK33pYoUZrDTadtHbJGsU
bJiN++DXrTsHZTkwOYZu6/rPHHb/4EX/d8b7x4tTwyE/uVkM2RzNP24+VVe8Qh+NCGlQkwS9HjnD
tkRNHJSpHe/aBgyEL0e72xciHu6U3swo4iXaJlfHFp6nwTxJhQq0CCyT0YjWzvJDN/KfNPxfh7mI
QyFIPQ48XT3E00WDKptF10QrpvdxxI4+jNTKZHpPjWh0Wt2LVHUIt7jEdltkoPr3RBvGKahaCg/r
ZBhQNSkJTpFuPtd6iKDwGEXCuyvmIvnaLaao/FjJGGJt43F6pqm6pqJuvYEjRhOYGl2fBLlRgFj0
GnMJpO5UnzOOPCfXGj3z78fa/9+Vv916W//nLRksH+8iefuf2/j2A3/fi5r7O8UFpAZguG8t51tb
++9bUdN/V29lJSAuOGth5sUm/c+dqP0OtZc+KVVluBLslP/aiab7O8kSiRKRGcP4NG//lZ1IT+fn
e4/2C1MwVHPYDWzwny+jOc5cBe5iGSBEch+qMkXbt3hb1N5Paam0u2b2kE6kN/x7gnpf9s6bUdTu
NSlUZ5UrHnpa95tqZndJk6ziqQiyGpnXUFeMHnfmaams8gzJBqJRylzrxESqXTpnpye9sNpqt9CQ
Nmm5E85OB7gh21posPS8VWqlN6z1ifHuE4gDnwvsBDHzKxWrdwZEt2YnP1vFOzmtsVdr516gV+6B
x+XPwvuopsPgPXeLurWifTzuyzQ5au5T1hhnxthJJc08UEvMteeNB767Max3r/7GXxcM8QkpdOlH
UEqLpLgyCh6iEiUqoGfSPOdDuZuzaeX2IKLjQ4uIg+5CkC4PS37SaVt1KAmpob6nmfq02Mtu9Jaz
69X+RFFV8R6pS4Dlsi6p/LLQC6lzlUp5g4yReUixjxkDnNFf2snGsRGGhHP/HBf1hmc59uzh5DQZ
Z73bN+oSdG7JNL71AYvnkZk6PSg8YBjmdVaiUFPaRxm/EZPi2hvE+UNUiSDXU0iFEwJzPSzt6DqK
ZWUJvI+kehJmvV3UmHMJIvjJWbKNYsn3aIr3t3PIHyYrZGL46KjjRcySyobYDknyLZPrKXur6szw
M7UI5hwtlJKEur5J4vpuLjWEzUqAWI7JzjqIgezsuK3Su5iXFcT5GSZrw1Xqzykdqd6ag3q85t0e
4aBfMgg+gwdAyOqJneir45BpepApTEFH8j7Ok8DRrjQdVsKBnCvlNbaHB+miu2mseUNuZPl1yr+U
ufgyVahHHHu+w3f2YDAlhHs01Fd3Wavd4gWTaq5BOt63Fg95ybJXFI1doFtVAFz5U1M/TA0DAL0a
TnP6jD59EzOS0Do3gdpLTXdz19VZkFpZqIKU8JtZf2qjyR+Q+o9qGhTIguZl56HgtbrykJhNGgxt
dbHnk2H3n6kznVsvD0tphW5XbSJUq1b2pahlOPRj2LrFIWGU1ywPs3iQDd6SSJZAK8x9/iRjbxun
kZ/3RWipw7VNkbRX7rHt+gCPoZXdJkEpvgttWZta/tLp/UOUlDs9Hxi0cENaUriNPVbL7COPv2sd
XMnrfJebynY0xtNcqe9ebn0Rs/aeyldv2bZKHUYo+hBegw17dqSzH8rQLVDlWM4DVKbC59r2C5Vl
aA841UZ30VB8Coxm/KZjDMFkQJxV3oeLbp37ZejeUNa/e7Laiz8+jG5dCjQ7ycDMOe0V3xbN3p3T
L0KJXjyXTaJYxmfrqR80Ugc/cQdvlWscE1GyEkt60BW06TIO07i4eotYqZN7N/VKg/JuqYMlU8u1
Nk4PThp/8dAwhIycOBcFAzAoA+5OVFyRdJfmEGF7jO49v0wOpQltkE8z+0hOnA1qvlVHpEjlF3rD
iWW9gjTYNvAmOEQeku5di+YF7cAS2iUVwFp809zmLOj66YgRA6T4iZ/lThXgXs4RFJnLJe+t6Z5z
dAxpDh4hWjCvptnfR9VFAJIvvqMf9NxpHiqhHIGqmzsOdHPTzE99mQWLqQ9Xhr9fI61gZL4yHzJo
as6SJCuza5kVz2HKq1H7MCMzKOxZvyva8tLU2WZRkX/ak7vHtpM5T9ST20jSrYWYY68XwdZ0AMRg
KZl8zfT2ULneqkcx7Q6IcpTs6Fbm/GgV6ovM52uWpofUsc4amK7IPCDPXMJ6SD46odwvY2TSbbY/
JJ4FwZTh9tbOKXKFWTdXY+6mDHQXU4g28jr0KASAuQ45H7ybBbOlo6QgpfAHmTZru7FDZ2Y3mUp0
jMZFnpOmmRByxrQbzfyI132zjbp5dDlTy+4MSzQ5JYh0/MzrV25ioHgA1bTT3Qp6ZW08OXWMzUek
2juXWYsHRTLz5chJcH6rp2iOoteuL9u1bU/JM7zDcW3NDLKzQNIV1IPk6BTJdIjJvcK4NastTun0
et26WeWx0vgFB2zYzDZx3pRCxtGWkyO9dbNIPjzMxRVGvWOD2U9NfweR3/taKmcfoED2ELtRs5K9
ZORA1NVOWwiP9ep73cVAopSt0SiwAsFWJJVxjEzmJHRZ93j5WtVVOmCPkCrb5Vkirl0bohu+CYV+
9IKYWtvNjkFISXDMeauXZ2d0l3BchgaN9tKvZsqv1lTvppSyUjn3MpjiT5AzcCj0r2apqqEgrPVG
Awh+3SGlwCPdpBZVmE3kz1OW7TAxNld2vxShmLMv3cSAmzXWHfwg8QKjB7GZccSrHqHi7Dwk2Vye
TCfN3vEihl2ljOk+yhaXESYLMEuKhmvWUBGZjefyZHKNZmSFe16REBbY+jd4Tw1yRY0Fa+PVoFTt
1TKVYWWVOUKIWulWVl10OALcfptxYyqgFL6Upf5GqjptrBpZTyvEtmjcR8g6FzKQMcDJtTn2KoGC
88wEsbdZ4tkI0LQvsH7mbzg19pwSU3Igho4CtXXnbUHctWn5qAOlOc3TRl0IlpZPyApa6ClSDXJb
vixl+R3d9F1mNepKuAWngZ6ftDl9MpJ218bzSRTaHVDytWGU287qH3VZhJrJjRIt7xMdk6ohSlPq
jeSxJ0m+gaO6YUDbT6Z1ZB6nyQ616hYzWfuktTZeJgORZD6aqLBCGDK2Yr8ULkwE2W9yGqbN3Jwq
K9t7U3GJvT7Ix0uDl2ZZKnS0601k2CtlYCYvInBrTW2lZGwNU6vPPHsiiAfFTL19nSNdQbY7HJZh
iWOc+Vj/Qh20S64ofQCag05I4ahtkBXSU4NFNaMdYgh3k8XYFchymMJOVIrhd6NZog9oFrUIl9FD
FLFQi/eNdrC2cFbKAMVukgaW1Lw9jCvnQJBsf8sUAkihRtUBAkMWUMFWN1W9iDt6+dyMQq+wjR1w
xFWWSN3YMWV+vUAwNAwd6IZW14L2Nh9Xeg0UMWEq9/gNwjUb0Q70ItOOA3rTrzOyY0ReTDkIZSFK
apMlesCTE6aIMRcUYFXY9YAKpuECBz4DwWWp2zSfmhdpwg83RwOFrzokQ8CMRrmt1Xp+TJdZO0lQ
Z/uW4s9noYkK/PHY3QEgf7PGEhV2jhH4GWfTxp/iinimaFTlTDklW/dumTyq/ajuDN66PwjVuSOT
x0F0iK1drjmgDLymWaGSQnkW6R0nnzDQOE5WMGpjsZeJzu3hNMa85vwwjK1RG9spt+P94CWvettO
5lrrVOtFy3VkYbgwhi0C+atnY0HP/d8aPWe0g8gVxdaTPfRwRJVy4UMF3RbLiDBlBs2kFa1yKLMR
IWDqGS8MaUevhdHme8MYxzIoioVQsZ6dt2UgMFYaLb4dTm2/GZ2iP03wxF8l1t27SUNJxxVaMP5c
5vXwfclrc4vnNQYCovtq2Z3KgWgooUPCftIr9z7xrI01VYzhxHDMbHfdSD3sVWUPbxUCSTIVG56k
4huxcorK6uzK6dnMphD37rM+Mf0ViGGaDoTvbdgM5RIwXrP4fRZ9NcxxnWu26hsMHyaqdvQENyCI
uR2WdY/uWDwZ+bJOu5pLaeJ4qh65V/egA1YqrJYQFW8OZSD9ovSa5tuKtp4SB/2hWi2rMW2veo/Q
r+lh+1lWAndAvfFEohMDjadaEzuvfWMNVkGe0bL27Pi5yiYfj6dL2yg6AaCKF3glxD51M+9mjI37
CFB21HzmyzKqOrY6Og/fkUGmu9+8CUFlb4GAsAHP7dPZrB91vQENQ+HwccmTPrDoRsAXIPMzU01f
V6kmwzqVT0u+ePdZlsFiixcQOrm9Lxy8ghKHsnCUV5dG9rMPLClD4pVF/q3NtZpqZR875lqvvftZ
+0qtJzDqLrAGuYkggXGjrBxYg+AUeDLppNIQq/1emTbTnAVjxtMb9H5tVYCMmpaPFjWgWbTx2dOG
732LTM4lwoY8oMp1nrDUMWFWGE3tEsk75A2TA4zZQV36IZyGChyTk/VhTxzKPaEUh7KL90CIz7HS
9vtS7a812mpoZBYiOg/eU9KKTa3IEEpNFLapLRgHKsFT50NRkKhIp1xzOzinbLCIr/SbQDAxoCRI
joRW2Hbua1lrr02Uree8K20gvHlzEUYyrDQNZmsRxe6BVI5NAEulWCO9TteVmptbrNHEXknw7ZsU
xVuhhBBXsBBp0AnDeTGABGxsGAsbdNlAA6Zl8l4Qhi5Xe7CHp9Se8wfH6nVQjgMkNxl1WGTlnvWi
W11+EkOTnvJS8R7KXBEQ/HITqpOr2aQzY7PT1KR4GSnSPoLzK95QdXbfBuKLfbf0CtAtobXrvtG6
J29w+ksPLXmvCBdcapyB/UGIP2zMUg6zb3mFd/aorL12lh49ZDKN77U+4SIa2og4V4+S4rE3ZuPr
giw4C8E+a6U/6Q2G4OAWtn2aRYGul86jJRsG2spsOmdWrR4WDb5I57AwbafQHiK9UeiESOUEzWTe
gVRqzlGWWHpg2jVHfZobnco4bWMfOfSXw2KaZG208MuXLuOe1Kx5DgZVmg+eZ4lXfGekDA0xty+9
Z3X62sSH4pkCwrSDgAmhq8iqFezf3dIhVJ3iRHa+10n9ftJwkiKPxVREL+eMRzNwMbutFwDsEs85
wItVY5fx1dMH8dmbgwf4IzYBHUXVguQ3ckS0WaxmCHRkCesFbga8D6WeDzC7bvSrzN2jQo/8qWJi
t8HGMx2ZSGbVJt600yYcvtvFN1Stxc+CooRJb71Q5JV7tvUhJECoscCN9uaDWghSGNp8OVOoW21S
CpC+6PKNctG+e8Vg+4aMQqA2CcRosHS0troz+JRdEhXDqiRBhyai+XGkuKvMy16rSM83cG/W1BhX
qcGZjVD4DhzRDYk5EnZlX0rmJEnN9VdZFOcavS3bXI0fXVPmPk4OlBxK2RM36CMmEstwyEfSSvG5
UCthnswfevWlF9EOG5fVaKI51tsB6p6+7F01isIOhe6Eu7MPD5Ofy8djpefrgXam75GAGXURko3e
8sc7FxNh/nMctmhu8WMd7uzlKbUWyBtUG6gnueCKUGU+qklHccCoqpAIdac61daSUgOArMUkfFp9
0uuPTr8sUJdHC/05SIszVQ8n0BDwBmJSK7xuqGQAnvJtN/S8Q9KsDb3J2UNJB1ch/kg13GgL56Oe
kvypLJRTO9HZcwA+AXyIzK2mY3Q16+RTWVpfyKR2PMrvCu06OCuRskIiuMab6g1j0CuHHGd8txS8
2+/zUK7U+jVSljnANSak2TkibyMT6JpbUpYC73Fp727sReXP1yDb2Iry3MXtqi0aclKciHu59Ac1
s7V1I8SmjWxvJd2Y+YwMaFRWUCS8+dCpMl6b7tHI1zFq9MZG8pzV74rwMGzpuTMpVs8BtEI3LMrK
3HDrwClAkA19tejXQlBEaebaWBVV0WwbtlBQ6FV7Fy8anmWty9FS+LXWPmbVdIx6sOJZVj1LxuO9
2n3DUGAIurJMNhojzUO29VBR950CSSRbThpcT+YNA5F6pzhSQbwXXbZt0iYOavCsq9aoKbd48zf6
zsfei+wzZ/a4Ah90gPIIxkhW3qr0dOg4JoplSxxV6kArhM7pWwyYkYCoqV6WavrUmDJaL7fEU5Wg
1qE9nrPO3HuwAChmvDFbox6BrBz7FtJuRjv80pdI/6fRmC6Ivp3NWNWhLuZDVUerPul1biXrU7XL
G8HEO2FxhPzLefBkXT0b4+KsmDcuA1wJRx4DQ17TkEpfFTXtlHyyjgoVpweadgMYIpxYu7Y7y2zZ
2El8hz6bbT7ozzO59qpZvLOhwz9Bbr6olGRaKLkQTYshY7XET1ll5BuvhFpo6xEBeyl27VKt3Vv/
WYrpquWF9VhQXkxcQ1nHBSAS4J7OBgG6gzfbnG7wLUG/llTunSKy92aMr/pi7vlLnrkTTwrsk8Jx
37y8pK416xyFKXdjFCc7KzEDpIdJMNWlii6sujaRR3nRAq/qZslGj/I+sMuuWc2me/CIeJpymr9y
WYHRguk/UAo69hnUYE9X03BUZ3kdEq2+EBqctK49MHVhwG00jdAd07vMU5x9G8Uf2iCyFW6z77aV
ACliCONhyhe2fVbdKYbkkJRTv45zWd3ZGbQXkUMX8ittcKGELfq+tmrrCCYtvlSKnmxbzUvWCSQz
X50BwDamEXBxXXM7qoOktp+NPtuMs9uFulPXVy6eTdmo3lZj5uvSWYmAZkPd00ovml08MAfGeWV8
H+rlj1uJTySaIe14ehbkhDZhmTZPljNl25jRQ3/u1gzn+AXo6a5vng37a0Jz7hJPqnER/S6OqtAB
Z4waPVffFOpwD25lQYcFG77X5CJ9Mi/zYdbnDI7+MjyWUVv5izv1l7Q0lJVWZTsZLerJEv28SlL3
S+/ClSD2em4oiVFmv9Gg4LX6BogmBLd1UDez4J1O9RHbD8jQEV9E5ZMdxM0LUr0MujXt0ek1/s3S
gonMlQ7KpJSMv9mVucoEGyK1DY8Qd84JVCjK9s0OvO9O1ZTTGCMnMyq/dqdAT54IevVgkPq2kYwU
W1a3ShcSYsquLyoCwJNoheWbhWMFLeaIftYOG8mZm6Va7Uemy2g52b5RbGVHUaS26Ve8ZqDPfKup
rENZtX0YJb25LU1PUDEg7Kq6tj1xXVq+O8zcg2n9KZQmnCrGsGC8CRolS7q29b4l0xOKtVczOhOR
5ahrkCrveoyfcVMeJ1Bru6zPXuUcq4eht+Ue6hgzXHG9TVVQVH20wKAtmIOnZwGsrm+1D1fNGdzW
+2N+e+wKlEPy6GY/JHm30uZ5NegGz1J+87QICAlikwg++XgcXRZ5Ejl72jRyXQBkCg24bftCa9/7
3Gkf08j+QMMRDrG576kgj6JU1kMvuJFibwz6lG6yX3aqBke4aL81rvWWgWEKMm8wHmt3fGQZXPvC
TmiNxh9EP/qx9rq9MaK+myzlEA9pAY2RErAHn2BVGnVMyBGt1DxTQw0gn+iVcRfXRsmkPwlkVRin
LJ2uuqNd7Dh+UXr4oYVZbKyFHnKT6vsiTkpfNsQCeSGOejruoSvAA9Rhg7mEtj6VTpiMKSDc3LpB
ofdZO3q+kZ5Ez3jaFgPmMjt1tbyQpoYMxqyj2bG5++187TSY9KEzKwEQ+42s9LAg+6VmuHZreTJV
cRlM7a5XqGcKma06CRqVKewLsx+Tv4zTxHTuh+L6VsHCr9RKCSqcB+DqtFtD7a7odR6sroh3Vj9e
NNns5VjNganP5z6jbdSo3yM74aRPEgs6L8zrlG+4OFBy/cyGMgvBiH1mzGHufFWl+kmovcXhtAzR
1q6V2X3wmvRYzsmli/rvpZkYR4B+ng+puwZ7YY2XWYkPciaDq53lpYuZyWIMnov7XCj5nRd3PqXC
ACzIXjHmbdmZabh47caevP3o4WDN408CbSz9tpnvBqiGNXfeqD7BSiK8E0FajBs66W5o4TpVyPaB
jxV6CI0k0Oe1D9cTVvVtA3uczBo7Dkz7xayWQz/rIX6TxzimIFYu3BpOJL7rIj6B0PN8HV5iPefV
Lra8F4dr08fwCUteNXTjq32rz2vKS28lNlO06QUi8BK6AA/8Pq2WC416xx+NKgqz3rF21FRevaa6
qxDSQI71diWeX30MrQCWkJiUTWF5Xwx+Zc+aHo2Mnmf/fRDcz3BPpLXO7bPnFevYFmvG8E/4cgYM
ZK5zssYasXiufUG2ADjJ/jaK6GvM3WbXsJzKFdSEx1me7FI5mVO/vxnRQEHa9oNzSZLoUEVuw1Wc
poSASVAwB7SS1NoebNinG7PS3VA0DeU3m1Q5V5cHj8buY9NO1gNkoDRQjFh7NKoxZXAAJjWUOEut
DiTLe/AEUGK9qAhisOX72QR5h7/KXUr+QYXabEO96RRfW5QdELoYULT74ZUcjRrNW7/UlzzMK8HF
PcyjnzYysLNCC3Rz9oc6dYPylgTVPaSMpkhDb+gvWYIVnabOQHLzHLBVpdxlvdwreXwngVOVrnlB
ZZntJYwIJWPAGhuBg667Yu+Zyrie3PiF+YfLLLOdFoOnrfPJWVG+c3wIMX0ASRKWkTodsJh0ntKq
+VRVSqqzQ96ZLryAMnoPDidgCAqRIhfSx40CyO2g6OA1zTyshuW+0HWfqfribmjN9E7Auhp8T+E9
wbvuzrqnHGvRrpF1XZZGR36VEuMsWLK8d1ED2f++rKJtXwyBVYDKI5A+u3m1xolnY87lvQvDWAd4
5WXfmVBfE9ZvgXpzsnB07ZI0XZf9sFE9F3Mv4TdxQ5cb/HVqEGWATqpVLKuOqTYETnXoSqBn5qOd
tReQoMdYNOdEB/4FRsMxRmhRi2J+8QyG3JjtNIMOKeOz0tlxYNhwav1xjG40zZ53BxhxndiPIoYq
IJ/NfF5HVnZGv7CO5S4dwnw6WkCIzPjdIw3vZwsOGBfJ3NKq0X0r/9Tr22078a68lZUlr3Y3rY3u
XZhr1ahf4Ue9RbNyVcfbbIER4oEULIIKUFasZHfMMz1Qk7dS5EFNuplyDDfdOmVirsNXAE6On9tf
MJviuBiSkIA+IAbcOxCoajRMYWMl0WPdgOGCir6QxWlOYPe5ultcUm0/qm31Ps2d+EHGbXMtUUsE
9dIMu1Yq3oZRDj3QDZl8U73I3JQ9KxpJpsHoQztqKzr1VcZgGygpDl7VPYAQMG+zBLxVQO+nuu7b
fWSUEK8Hq15VRWk+Y51H8ja1HPWQYtvQk4hLJ1FfzLTUvlgOO9iq547CbR5/tqYT79SMIzo11eql
17phJl4V00qmbn0/5ZEdLGAu8hiBVgYlnr1mYgWEsSPyKb29ZoQDjxNBPaxwaM1aSyPPem28aIsl
0AMeuk9OB+6QUuoXLPhA8WO15uQcopXe37WYmXJZPdMwrzbVDCcrGkvUPqQJ4CgDwNowxFnOeyQg
kMii/F1P7SvNumd9gMgnxOdoZaQYN6yezCkLksn3iLtcd+9F1HXrybp4DrVcNTIuasJuaT0I5DWd
rzp65ZRPwqzqqQnD3yJ/GXCPwEEepCpg6Y05im1NF8PUq9FXjO5uHmEPulVxlWO3XTzjHOfmpbGc
r4pu3RujsmcC6rjkcpNao6RGMGZ8lIuyjbP0mle2Q1wYP0xqui+M7tXkdvVnCfu5M4W1rXNlTX10
BLYvHprJuBaqCF2FqnRlIGuZ6Df2tGm07BRFlUqVsP9mZZ9S6xVwpzMrSmuZJKHEa2SIfchEPztB
PQu0IbMu0PcdrQ5BswD8mwhO88HCRF6cTaO/czu4WNEC9WbKvvZelvp1XH/0kfhmqBXhNWbTctLL
jVEqW9DI3Y2ntYUVDCWnWTtLvPds2j6RVdHRjg9p5D0TGJ4NTUmJEJLrhDNJjoMLFnL+HFkTetTi
mBpcp5XhsvskvFPndiZrRWhHIozGeQa9SYWkanijWZS91ouzccWw18zp1lCM/Lr0QhU+6Ka2SFmi
7utcF5c0arn7XfGgCrgkTePSl4zue/wp1Fz/Wprzzuz6S1em65haRSTqT4SI6jrWPUCwzE5gkdcp
zooBOTDJfbNxS9fYOnM5r7tiMlZLqnuBAASFbYl5nogUu8K4DkW7s9NCBiSTb5qgOaPaylcNHjJl
Ru0z1WaPSb8/ut4Ukd3+KibtEnnTWVfjizJGod12r5jCwFWXa8WZ7x3vG67MSa6eaRfWgQO5DX0D
8kPPC/PRCuAJrjJ12OZp8mHRDtUqv9HYk+oQB/pAqKGdchrUZkuJpdB3KcW1Scvv5/7BdXYM/G3d
sribigc9U3DWsW+jAFZMm8ySAUkqaVuU7WJvOjSzgwRw1C1/Eje4aJkcnAVaSqNFl5QpU/p8VK2W
paKNRGZLRZngFnuDaV03ziZ1PBk0GZk7wNBATUF0xoX9XVmKI6MfD1afrJRFgx8J8doHgnjX3fya
lXRei4m6+cCdFmhx95rX8z53zO+x7PaMl97TWgud1D1R49iTrs70w+hrkl/6lY3yOR4KZ2M0M8xx
MNK1tcGFwKUXJDGl6Hp9U2qQYBNlqFlydCAJw3K/qYZj76rfzbQHCWs8NXXxLXKKw+wNH33efFfw
cFN7zBRsxggCvZfvnZveKZZJLaqX9zBuuRXsXVKPTFrFRw/TBK3I4Q6ndPQ+YUsOUNI/2sx9klN2
bvEzp+JV6GeZN8eu6y5iXNQAMxEmGLwi8CrO0X6pDhWmBj7gaOpPaf5KkLv7X8ydyXLcSJauX6Xs
7pEGOOZtjCQVpDiL5AYmiiTgmNwxugNPf79g3e7qarPqa7XrXKRlVaakYATC/Zx/JMvldz0VL2bI
fHiI+Ic13vMyd1/EWXkbAYAH/O08uny1PQCo47p8ruEwbSrFKZmLZDsl0W/gY9KuZDDtZdHdchdf
iWS5JT9+y4BxPKsy4rPvUTZmFzTFwo9YrTQfxcdwEaeybX4C2cXbokIImhp9chqUS0XlqG3hLV9y
grcixhVuNZl2tQszWw96lzv5qR90TFME8/4gRjzpgzzH/4LgqcW5TLrZ3RCusfIo2yuZN4pkUJBb
tCneQUfpTy9M3RPRaudQ1qZ5GqjZUMJ5X8cRQVTxODkxpRkzv+NcFiQoJMUPWSy8fRpWjMB9xfPo
/WghHrZ9R0rU2Gvwbr6rXA/OUaPtOfYRGdeZkF9hmT4sREru6lKA2zXHNJ/fxogOhOCELxSgtueN
LvCnxHP/1vb2FLAnFAcdLNkm0EgyovCZpMEdJGkIyjHM+2WmoG9pi99OXz6Fluj11hKDV4k6fCdU
9ytqe85U77cx7FmN1q9Clie5EBpuz3HBk/M+DuJVud02hDktx3Dr8F1ATYTBf35Z6WLYmZohyhfN
KSNgsSvlJfZ5wqqbH06KFA1K6basg512eZpIxSP/EP9ypjcLrRPDNSUudiS2oAx2YxRdlkJf5Wt/
0XXzfUJryaWr+WqFXvYYjhHiiAkRzOIhaqSeKPLtS1h20Y1rRbyDwX1YNUH+afPDs/PNKOPHTvAW
+uJAguMhABHbmCZyjjSj78g3ec3UXe+gddPpenB8Oo26CT6rKe47sGkguU2A+BjX0+VI9RLtKm/d
WvjH0ZQPg0MlEYLDLP70GRsGSF4T+vAf4RUxXI456upyCTVqBVjXqr4+fy1KdaiLdZuXTxO8Xjrd
S/AASpmC3dKz17qQHLokL9g9+AtSwwXMaGykuGrDyb1KTHUqYiRhibt/KtKt9zM8M+yI0fLqriui
4pHc5uy+d/lBkaS6V2IZ5Sc57OsFxejOZxXTolhTMvuwIn/88ouEG0aMBw/LyVdjZHEjm9AsOywP
5Dqny/irQqR1g4q2ObaJu6AomMofdMgml8va+QfK7obTwgh0asiefc9aIjLJO4Y8yfqI1cm6hyZz
+wuH+KuNgRN9MVH+O0vRsoTl77iDSxIjQep+j2qbyGGxRw6oT3Ox9td1WVQ3sd+4l94wPxNtMTFA
gYLufafFI1/RGSHE5F95dZJDaFYfPY1pnLk4+pzD6gU7O0W7ovV+qqH4tSQzIrboeZAoTKlWpOKF
xThuhdg5RIji+q/1Y1dGzh3tOn8i/7disKBN71wa4F6XurrtqGPJJ3y1ABAX4EiEssZ9s0di7l/I
ebztZHzfF4m8NxElXwoMfBAtyZ0IpXe2Hgoye6cb0npepMSYJ/7QA7WVMxsIzAzhp2aEjy+rY7VQ
hQFHRZrjS+JeG4o+ZnPyovwQw7nk0a1Cuw8pvukY7GLv0zFwi4WDQ4i2br9788v3NU3BkJ/53m7B
g1PEQuubI+flMDmgfflAV40g+Z2SpvW3H2c/RhfJaRipiNxVo5kW4yt6z/YgJTd5qS9x6CFhyhEM
CvmLNrPxvL10nCr5bsWwGpAj61GiJXrnVpGQTo7mDyF3gbhUTXPbxcF8SOS092s3e6HRqjn4isHa
QexIR9zOrupX0R5nLX8oudyVZzDJlm2GOTUZLpchZcO1Lojz/FBP6Ym2I5Jfx7TdrYm0l2Klez0v
KeGkVBtMCt3sbeY6yTPIYHHw15S5H0PaNjXuYW7PPAC6tUqTJzvjit+lcbL3qvPM0sto21Fhva0p
DSFimsKDsLgmhvswW+/XOvY/hhFtbhse5ZIjVi7Tj1RwRAKvOK/kbnvbpaBoq4zIcU2c9YejzHGu
l2PlRCt7cZVsJJ3qzFlkaLSrzZCGZR+FgAEc0bkSWXhN++UpHj/l4CLMCRiRgnBZt5Otf3Pl8tUx
qN+UfWlXtVctEteEKx2qnODqVOnN3DGYNd6fuPzTawqqgPquKUUhUYj/ESIZ3YQM2bXuxy3RayCu
lPpwkJhkL+mEvkFJRzcK9yIZ+iCjk9rnaf64jKSME+gWfxLE2+5c8LZd7ukr6P/rXrrPMNzFFjee
QXEd0hpU1UPDq4Cm/XYW/Fsei//R0/RPXqh/6ZH6X+h8CjBG/GuPxe6zUX/636P887f7Tz291/wD
Lqix+PzblnB99V/NF+ff6e/mC9/7y3fPChVfYPnBbIHX8z/NFySdoN7DuovnlOv5H+aLv/CunSNQ
cVSeA1/+i/nC8fy/AkYbLInkz3g4MMS/474gbO6frVCISQjLJKTBO/+FE+q/B/fMSTs7zlkzzXjB
8pHmy9lfO8lFqy/lDujRhwWJ3UZh4gEqSY2X7dxeiFcdOQPx8nSLs8rXaQkY656dutw1xeXMqTCw
4VPEusug4eQRE0p8SyVh9zuapvyBCdFxGcwk+5XJLGqDsq/p8esz1/NhTbR7GYaElW5lQhIqq0XB
ibgqNwGqiYyEvSxJM5rTCX8SWeLil4PGA9+UquunIc4VvfS+q4NtlOVEn/uzXZ0D+qm+uJzMPI4E
4TWCe5+kzj9FkdlX3vQx+aFQC6FeaVX9gWSK0sEZKdP1RI4DRHUVnV1MREZdKb9c9QZgeq05Ydna
aUQdkIObvsuepC/bP7hd1ukC8ECWFNEohBXuMNaPA74RxMuBpNvEwL2+TcG6RDs7eOLojgJhu110
e+jteBYKhKN5QPLI+EQfAF/kNjbdr86Hdd23Y3kWSQ14vjbeSH7Ifsw8s2xTrAdUDkKe1lsxonLl
ZkrNCw1aMc00EBUIsldZvyWBIv5+Fj1/DnlvwdfiVuvPBmqtRTIV5KA8zhpcUMylv0DsqSRoKjlb
dIWUvHDrunI9pEuXt+yJE3HhQRAouynHPgS1GxzSplpRTg+ubV0q7qhVe8QKEb7JeKZJlv7V5DkE
o56PQpX+M+LN4U+FIRCRYGyR08BZf/p9PpOEaRcgK1i9YZN4kbhDIR98xNPcsbTJ3IU3SQMg5D6c
PTwJ2kcYvc4K7IC0r4SZZ6Y7F7g064YeAwOy7cvGJGgWtpU0cryuhtolHR5kloxY1SF4p43WPUSN
q/3j3ITOWzfa5cYl9hs0xNNt0V5Evc4XZuUR3bifk5AnZ3dxx+uE+HqmzmnN2w1pORnFnSKf+80c
G4mmJGvtkNxlQ9ydNayEELinrrEjGkjbESF704/ojGCJ0TETmEvYMSd62vsHcBnItkjIiqAbnaVL
+IZunZ8zDXqP7gco8fIH2sZ0PrmFzNbLjDADMj3RIE284o7YHthsCkBgoIS60glVwVvaTXyY0cqJ
BxAWqC0MTvDvLz77WP5AdxG6uCyaAqjIPlnNDuindp/muo7W7dwKiAKaCGXzPHWRMDdusUTIMyqn
DF9ammzqH60hswMOZOp0+g4Rpst7UmDwE1ryn4J7txEsJYXRWXd0rTXmBtAynn/oqhXwk/AeKHZo
E0WTO0+J8fdmWIz7EBBPz2Ndlgh62/JcJMWHyB/joQsFr6Ke8LV2zJrvp6ZDc8TFHL1DxRHw4FKR
Fr1i2SkEWkZTPxtHnDm4tLcSRQhIx9o3S3JaogHOIB5D9m96xcdL/ATjZzBXTcINjlYcCogGbxBp
ZR3KK9zEYzbUqNz7rPCn30sRrA9ZKWPMOxGGLWbNVMtrr2uCbB/NXTPcu21UGbqTkuAuNiqpDkWa
IfmxQlC3kRYcSuQV4lEjns6cZEax0leOV/UgsplvsyQckeAvFE1kco3mDDCHjnjgfiqbh7CU8l5W
vSBhtV3zC7O4SdvjEcpRz0JBrdmBnLHwrhqW4c8qk+klYNP4w5rnToezZOidXlAXn91o+oaVvZSF
fe0EHY6bnLKh8sKvIgF4nPo9NHkkeSX5WMfOnqqaerhLWwmRMLWWnbXGfZxtkTjxZlEBbLpDnp3b
QYK2W37yDAzBEa46L6gfDZpruiEW+oaQM8bbNhcxcQgTAk5Ce9IKZxf87QKcXzTVsaQkzdKhTGPz
dk5q2IxByUQfZyxVGAJKZFy8n0F2U7Vj9RSJcwKHRSvi4NBxo9u6Ojd80baAiKFLHd/d5gSkvtB5
5L/WMcVMmzby9GtAu2i4N0tL1ozCVNHdd4hZTuEajfUWVJJM01qJNtiuy1ow6/F1fvY6Ks/2qDWo
wJ6ENK9tXsYPcBv9sCt8UL9rT+fVjUQp+6UoJ49xf+Xro8rHwRw7jwfvIvLnhubspCDaK/Sm5pEC
P5qLpZ1sv+m5c1JYI8/G24CcMUZXf1ZAW+TYbuLy/FIZ+TClFeUo0VSHpDBw6KQ8SiGJ4O22yHQ9
kzXu1/V+bpLlrmjq5bUbOKj3RVVCXaSj8nm4gEBRofpZEdEUhgB+m/sWl2FRTPGT9YtJb6lCoN2I
uvOR7hYr/AuS7VOuZ8t5tsl8gs33RbmM/N1R7qnR7ohlpqTJY9sKOUTbUax9dFEZq7ud1DQR7yji
dDxsmAPrmu3r+GhxQsQ75GvJo1AVn99klvS+DtwRs1kpy3dKJaBrzFpynFFwpW5R0mfZdik9/wk9
Cl3SlamHnzwT7lvZhcOwSzTNRLCNoXhnogmdg4lH+1q3psEiRUgUN7KAeGdvS8+Pse88FpTivaxV
l37UooJGZgSoIjpmcl5E2C1q3MZp43JtFsllGZEtua3qoAtPLpiSu5k8BJcEB0UIy9PErDz3tqEo
hKy9Fmen54QPCd8Zs3NbDxTJyXUP/We7oTmdG2Uw9zUeIEE+ROqgATiCQz46+nLNEyM2KvDyaJsY
L32ZaUD6OdkqbCChBsnpnqr+J9LdirxFrmu5F7acbrM468aj1b6CRx4ZriiWztt0L2TduNsq52zq
R4Xtx6c+Bjulg59rRwogRQaB9vnPM7kmM3IDZLAYUTVzSmVtkR3yqqhPJk0SfTFUEwOaiXijkaCQ
43+zSmd5nXu/mY/hPK9ffh/7PAyDTOw+7EzWnAabRPb87K2nqEcqGFrp/KoykT/mS47MJRlN+q5b
VQUgDPXyies3w77Hg/maWaz0B7M6dKJkE2azcQl6mrzTRl7MdmCh7iegDkEZ77jtKeLhGcUpASew
uPp58ijXRc04xDf1POGpkZbDZGvA1Kkzp+P5B6nnI6I02WVXCJc7qnX6ebxrGWc/DK5Yb7PKoXmg
lLJ7S9GlfuSjTfFgzjE+QTv78g19mcH1hsTraSra5VPpRd+WRmbjNlnd9LGn1PyqM2b6zfgK4514
pv/DrdzfKR3ZcyGPB75U9rqke0l6X6Jfzkx6t1JC3SheMZL7t9l1mvuJqvCeej4sVmB4LC/BMOI9
CGirfO/oM/+1xLjykWakfPrT0L7rtYcem6olPY1+xHxFmyXLOdNl8trwpFzbePKCraIVCeszucNs
9GONCIsyyJpquVUnJxMvDfBnXlrkj8oxKGeaWL+Tu2rI7KUkBkFYP+lHBH3mghAOEmXb3Ca3PUF4
08aIHpQ+WFfg1bYmBzfGCHNJry3+DswD5hdnmkv/lq1B9VsObmqFVj9mYPIHotKhxsN+j1LV+UUP
VwIGE0nwNHqZaCUckj40h37R4yc9if1b4JRDu42MIu/KkA5SbgIxOr8y25g/YC0uZhg/0fAGSKjx
Cq7x01JW6KiHtZzUIR2j9VxfD+mS1yqFrQa3yaiGt9FyFnLNAFO6kMi0gNfUhQ5XtndhFtxIkjpx
xNFONaYXY9kjG1o7qC4gReZpoIsKSWqoAvqBMnSDzYb52HnMhmzEuuIE+opfkj13snTw3zFnORTv
totCxp/Qf5mP3RJcQ8i2qMLSNQo3nXPWKdNSFf2KvGAAzwpBc9B/MbFv5/HcolVB94BRNKX6tHZG
RJtRku3uRNJDZFE6ys3iRH75GyykBRz2LZePHmf3zTqGDXAu9BBxOjQDsrIsJp9G079n9tJY/4XP
Wd96SN1f+wSFB63HvbnBL1C/0JEwnW2h6ZjsxyApngvSsBLIQqdYf7BbKvzD6Yj9tcW+/rm6ZRbw
kjzcy/RzjPmBr8t0QSXNFO7Rdp/tPC1JdLT8uUhRe1Y9tUvA0enco+cYX0/tkVpad1StHwJLl9xu
zjoWy0Hg1tg6Yy30ReI2PVEa4YikA8N97ABkc9YchrDG1Acxi/0jBL4sdnVI+A/2OgtA6HljcijL
ALod049l68iXFItJ4EAl1wIC6MYJx6HDsDE01zHKZnEo88RDa2kdnFJNyFGG/nGJqUgGz5KHiZpE
F6LCq6kCIQsq3+g6ktFD7Ze12PlOzkoam1XmF8pXXFM2o0txY1Q0l0ciSjOJ/l7B5c5+E7WXY1In
LcR7xYqABIYL3V3Dmll8zahtDrlZwKB827ZHhpnh0YkqVV1lRJjVG7/WuGmCytPRjmpyTtk5D8Mb
cur9ZNdSaHFvG0bb49AjVNos0VSl19NC4RzEXMKPVpk0/TizPbQwx+d92HOFzg6abaPeFmE0LFdV
5hFuR8/S/NTV1QTVEul0pvRnEOJKFG6aP7lEkLpUu1cGMgNDPwNsESIyW2qPbne+L0W6WYcF8j+2
yBi2KTYPbtWO1tdjV/NoHWBu8KDUc4JlF6Kb5zfwi8LbDTi1HYRcHoaOOcxAB/ppnr0titMpOSIx
rLOrwkeFiYKvrvRF3cVlQalGkccXORezuslM3ZcXa0JP8bVoMikvuP9lzvd7jIo94fjLeKndWmFX
PIv0ELef/+1obVscEk/yMYvQGcZbxmzEMCJKO/GR+Sht4bRINr3J82Btt66T192NLRCMblA0r6iW
Q2IbLjQ1VnSDDUWlDhX4Ogw0/mc0DlM49nuqXDKYNRbEr9I1q3eMz9f7bqSok7YwXhomAbIwkp8T
u3p948RyXEF8ITe5NklAukxDWC44JOQAULGLkIfAzFTBzYKn/26YBf0bVV1l4UHTae7tnBTn3zHA
7hBPu7RlGNxI0fXJYfanwVwaSxLnz0Uv7ozXSE0QQJwRyPaU7uUj/WowwKPEB/A6hznP40YiHo3v
ZwpsixOyBJicxVSwx/PCEb9oHNhXhqe63hqhw/DgpzLLHidc3shQ2mQquY6nDm6+Y8XtWdNBTvY8
UF0Khs3PTwxCsU6nasQqtG06H+y2tkGebNnhdbnrmmgsLkQZaG8v6hHWJ63pFdgNhfRoy6FerHyv
qHB6SeKm6a60GlCfgvmRp7PwFlNDRhTReOrpAxu5UeUCpQVOv+zXbjL6GPkNW2YSwDzjOJtbFGke
jdZM29J198b4fBhiFZCVA9oViUbPRvpSVs00XHLBTzxpYd9H950fFOX9FLcexlQyBZpjXPmdh8VZ
TnY7Q6aInbeijt0q4jOno59a/+SgkV52RExFaqujnLQf5Lf9fRnV5W/T5qGz0YNGvo7dmtG3H1bn
zMODOewItx5uEvJSbl2bNw1VhfX0loxef1ztMCdHwTcq2lvE2WrX8orPeHjISFgonnWDwuJBei5C
t2wtLZyaqDs+mTXRj5F7rhYuDAThBvixJR8MQFDu0Vm3CU2vXqL2gVzrW+CBMUfPZaNLoDdltosq
0YstQ9m8JtaqbIN+bryRq2qWg8Oi+yL7JH1OqbOn6DPiqd0CocdvHi2g75CUKGC7MlHsWc4SckXA
2KEi8QhOqQTvM6clGCLXOSg7OgeskBscQQtuCIrK3moHuc1m9dDiswcqfJIOmjDU4bEaPvjyY83D
rNUtV3RDeMuvXrIfXFKeYJ8n1HeSN7/v2RrzxDKKVrOZYAvKnCbsa75MLR7BZbb0LtYaz0V9lArB
V79VLpszZpG2wPUcOY2s7cbRKJdLojo8219gGpvMDehWmT82mWW0uO09arlvBscj/gQ+rgkqfajS
RqPAj6YQrNahmVk/uFW61huI/IBm64zskD9Tsgoq9MjrUbTMF73rMLhnsmONbCfrto/U0pH+mvgW
AryLqoDa6wS8SB/U0rvZshlgg5caU7vQgXMI8DQlGFlRyR3mXjoTN0BaRxc1mp16N+Ol11fsgvO6
DyoWOKwgE6g4fj0vTBBNjfHq/Ya6Sef7Oneb5CIosjDgw47y+L5FrW4/hznImFD7emKr/GEgttUR
YMBlhWm6POTmYUEuOC4qjQThD1ax2Vy7umez6/0Ym/gmplQ1QCUWNwgDkCAKgeBp6pqle88IRMho
34yq6bHKmhHwUpJlociKURHA2AbZ/UgwbEz5YPDCQF0MjyFu1HK7ngWiH0LiuIJrZfaNHmKdMnyn
jZKEKZA9fFa6y2Auf+Y8GuqeC4mee2KtiVBBSN+N2M/rDgFZvjz1BW6645z4asRiOsU3qKnPSFiM
eCVwgvWC1Z9sik44U0ibYt9c4uCLuqvJQQ6Pu93iHjLEiXy6dDx+aiW959E7JypJstUpW+uoqGSZ
oCWRw9WW+piPVVnsUsSLzmVQybbd9c4Yn2I99t5VrVNL/Qi+6wHhCuqdjfXbxB4TX3oBdmfNnOyx
h3OKYRaEl08QApmhM+js0Xb2yN7PsWFeV8FQdl2LzCtJ0wol3uINYqtT0CTgIbd7ST1dfDhlHaZg
SZXzoAtFWjWGCMpwCdjI1m1a8cW+bK0qbmfB77SlPXi8BiZCg246QzOzwX27B9C04W0rFHkLwP9J
Tn2jn9lNVZj6QyWtfabYyjg7WSdn0Z9TWHJ7zIAopI8z+eWBgvIjxIWD+LMPLSCAsBRtwl7kA5Fx
yfyn80fE7qBlmmEwGz1vXy6mf1E4CPiB61ncl2aEdfRGwmxY03LUtHV1X+F/MluTIElYx6h7SlSJ
AWFCPTwjxhIDuwNtgiNItiG3hAqF/GCGETMNTzPbuPUJVNquyOHelDUhTdK56D/neIrGXefO1d0S
uyNZ4mvMYza7q76oeP7vszZOhv0CxH4fsKCoHUte8TkyIt4Dh/DuzGNvHsZ0QSHOoZZVvCVDeOvI
XFOZDGXKqYsZNt0yPZTyoCkcXkjVksiua9jWX03oRuwYOliv01h2DR6llQHT0RmTKMnKbI2mAPrb
NVx/1V5WNXBHVRL7S5WrIXzO1c2Xyuvxc/Zxz2eARLuF3JLo5FCPOpIU1mTs6ADRXGVyIbmDROHq
NWAaXnadykH7jbOYxwzqBcd67eTUppOVkuwEQdVmGzixubapEyG1LIPykz1Khry7JBc1VWmcfZu5
IVEGSSS2fasdyG15duDUaY0eqMUvuS3HFroGcxX4SuCXzMml8dx1V2o35kypK8wIMoi6YO+AkiCO
5/QrrvopV4zIIwCSqtL67LqsqJvqOBvdzdo53mOe10ifVCnd8ZA2CX7LlGMpIJokZ9KHC8OqCEID
HRQlPSun7h2AD5be6CEzvvucjBnKmWb1izvKVTueIkTm6PxBmj4oUxfAISYZNTjOzDoOjBG4V73W
3Z/UdvbJ45uETjHzhhs9NaLb0lHr3FGOKiW4uFomXEcjrNdUi+yxD7yMCJ/c95at3zss8x3d5RJd
Z5bcaasmVB8KryFY9oA7Mwf3jS/WqIncHTK6AluDzbFXzn50sWaB0YeEZN5h6wp0RhuERThRxrmc
mkt2P/HA5hZfZTkj8h4NfGh3bqZxSiChQxEh5tJDaUbkUYRz2O/LV3yB41fZzaiT3aaeP+Jgbar7
aBzGdCfcMwAMDAMRlCRquh816oQfUdz6N4gSzrmhwVi+RE3t3hn2LwwNOujlaeD1nVAmpCg+MT09
B9BOestV57vgPa3+CghHn7auEUwZg+P2dkP+YnGPJFT9jvwQe97idsNzl9J4u3F1rf78++T8v6Tc
/4mY/x8p/P+N5DzZhP+anP//M/L88v+MQ4wCP/Jc/uLvZwL9Pxh57y8yS2OPdGGfFrM4+Ecwqf9X
jAUPi4N3LoQQZJv+n7/9v2BSJ/zLDaBNkKfA2gto+3+HkI+/22H/kQ6aEBWexm5MNie/ZRTxUPxz
OqhwIi8C8DtE0WJ3fq6W/JrdzfdPtlsx4yF1crlg1oGmS6JBCntlhe1fimAC+I18ocgonpzkTE2Y
BZtpRiPkLgcBcBHCqUjt6DJGgFylqnlYmjBkOVrKTrE9wjgC7BmMxXljl70Spmh2hI1mX21YkWex
eFPwOMSuwvBXxNP1iEVJQf/6SK4m5Az+MQ7UgrQV8hqWDRm42dnz6IsWiyl4+p6Ik+/p2PuelGdH
MdB2zAyUp51n6ZmLlRm5dJixYQgyChro58Pid57Cy++JfP2ezl2pMD/YsClwz5Egf51+z/I4Gblr
1+8Zf56c6h33Psaz7x3A+iH7ADdM+rzKUr4QDsKqmFtWBwAxnW2StPa+FAezB8ly3jPSQEUsseft
Q0lV3xbfOwnVjCphg8uF3K8BcUz7/HuHIRkos9vwvNogLup7fiS5BLuIGIOEYa9aH4yUtM+35/Vo
NaFSe/O9NZG7wQblWwkE4eqpP0o26bdBzujgyNCK8YtF/Q2WZ7ax7nszs99bGnWJ1bQNIB+djTwv
crDF/b363u6G702vrw3GjXiN/RNUEbug+70XTn/fEYuEfdFv09479G7cNUfRReyUXRKV5b0F547u
16YjjQF6e0b8haJWX1IeT2RtE4iqQJTkEfMNcuu5+ybtMXSI77120APJDlF/ZlXnWVh9DCMZgJPm
4+qQ6sjFdqpqOm5PMkKLfiCWhJIFL+rdZJcIv+2uhko4VHLETvmeLBhK9gWvAy7COWsxhRd1Hppz
SmJIHvS7ctd8b/Ht3zf6v2/3vu9OJ8TZbP2DhM/ZdJYdbt/pnnXJaVBsHBAGIz2d/w4fkKFPiKVS
uEAPuacrPBGLM0DwV8b5JRtEAIeCzSLY9FFJ7BrmEC++l1M3TE9ga0zKVpP69tpghgFErukVeiTJ
xJTXFR5lvKzxTIaiHMV8A5qdmp/9CHl72RkkAQe9tohsZgw+pL2JtAq+eN2OOkKJJmBWPEDhYVgW
D3mxEkrfhd+gTO6eAZriG6yxC4zFTpM8JS+9MgHQ6RU5fzvS9rr6JuxxtP+ECMWaW7TWIfFyzVW6
Y5JyvWNxxovisMW5f57zq737DSm5VUmcRy8bbGLdN+xUfUNQ9NO5JerdmqwoRmLbI4ieCc6ps0k3
xBblnFxZ7o3iQ5WtJZbNzabxNv2GvqZvGIzsMWSC+MSBx4g6BiorEGGMl+obQsNbz79Fn13JC4j2
DpitNkN5Ydx+UDfC4+S5sBwW+P4HUwPRjWepguA5yvDnzSAS7aqNh+ku7ALk5B6xIRWOSmdHfg0Q
oBoC4MCaqSR4QN5/VrvIgGzRAZ3Jc5BWvBw+fX5RG5P1kFkU4gTOqfK1EnH/1eFW+SJ8FbC1HRb1
yzXnP50oKv4Pp5ihKaz7nevgNaz5ScBGx/nmnrHZiAQWnqGx4pMgTG7fZQipD4Fjx59k4Hi4+VYd
3xTz6n5odu+OKOaKAE6TlUW/USaWBE528U0F+gFoISaEmpHqv0aXvIyLIQj6r8U6IH+CqAxIdVWG
mxaWnS8rgQC/Em9IxDZUg/rIIK75vNDAEDjdujiDpkwjmPHXkEVOr8sr+syWNlRYEVJohLXBprR5
We8kcNOycX0oeMr0XISGtQzBDfskKafD2mb22bDYkdbRyOpRj5gwjybsjXPJdGvR2PuK9E4/C/yX
0A0rHxeUUKjjSKo7O4OalojVaanwzo4tgrBtgHfKJVmtmZ8a+ho+pQnwYEfQ7PdzPKDDzKybm22e
Te5jUYThZZSJEMRXOVl6EXhDdj1Tt/TRTzUc3OJh1tj03ogjiNITu+yyYCKFkUCJ8SQU1V5bL12a
9lAMibqZzMRmHYaLD0FPt/p29s8GyVZAXBEO1fSQ2uwW28lvlruemvvgiFRqSjcxKTZ4TBeLoNWz
vt/+ICXivBXBmj12/PHVJmrasDisWIh/ZLmdwRCiFAnplFe13EDlrY8aoPsuAfH6VZK8DSaSEt/F
9I8yOfPn4qVqPZ/DjDTQNwHex+cNZY5Hy3TRAiPdsapGPmozMsWrU+QysB7wGfSvo5/k18jBENL7
dVbddEvX/tJjA9NWO+LFccHhSBoQze3EnoEJC90aeaodWiZ0UfncwRX3zZM3wmBtfO/bkZg0SIjg
54vLvsTbShzW4riEooFruIzlMZgCh6xYcNitTeiB35cCdS8VGB+C1DP3YE00381xO6AQC1tAcRiJ
nGQ3XWImTExCcq8c+wt3KL79hB3gpU7WqsBU7OEO8ARoyMTSQsqOlf39KDL1fmahSeEiWxRbnO93
kAQ4PXiHGvg/nqsYwmAks+lXYNr+T92eP0qIY3kbBZFTAX4o0tVnJe197Afuu8gX+VTLVMpdm0iq
iyEd9YxaZxU+AKunblTt884OXTHstCB3YJN1Yf+WSBf10xTWjyInosErLFq3lCK1XWBr9RHGokFX
hygp3WhlfTgnfmNSRtNaQV/8X+7Oa7mOJMuyv9LWzxNpIdw9PMy6+uHqC0VIQryEESQYWuv4+lkB
9tQQSBYw9TpmlVZMJol7Q/rxc/Zeu5bivuI9XDHyw5GGo96yDkVt1ga2HRtxr70sHGuMtw0SHrfB
iTQWNJjMnPYMGgmtxEFoUU3bVokU+rDZjjcQvLDFOmmGgxZ6IuRWu4cCxf0UvEjJKOsknfoQ7crQ
ZTgATLtfl1RSFILTpKONbFVD78vU4Xd8V7TBULsIeE6Low/RJYIgj4ikZDc7o0aI3ou4BaaQNvEW
PRi+xpnF6KQoDagzTAqXBrpZJFurKuFc+GhIL/Hn2MDtKh5ZZskspyuTOR8dDpUPj5FM1WkXI49a
1Z4Rjet6nmK9J5JWlGvDLeJxBwoIPTdgbHgvska1sXFkmZ4bAUO3nSWK4Vp4EGC2UwISH9Vq2Gw9
pFICDyd9XKqQSCDYtKLgwcCM8hPrxphtkESNGTcmnRk4iEZ2R+E3fMkpC/pVk7TTuVdOyA7ayaHP
BZcG4MUUVk62rvo5R6FURj7eymwib6Csh/xblNJdPIrOGapNnzZ6YN+s3afSH8XXuFi8A2YY59Dz
OaPdZtSYIr0QTeomQ9MxrBkQACOtrXF6wcI2XGRx1/kAPqPpupBp891hr48toBj7B9rSLB/CczJ7
PXkRGlCKZurUSCHAAw7MHG/jNgr7amNE37XI5KOlY9hRDTWDgNoFYIhDNmPIeb4MEWFGlbBPC2rN
K8YB2LOGrPLpljq09OD8V+oqaEL30Z4AtLG8q/CHGcJ6hcTQz3eWGRZ3wBIGgUhYIts0QwSs+Ejq
8keCfTXdUkSxCHkYnHE6pYGGPDh1zsJZTqYnwFSL31rnmHtyKwJrK2WeXcN7xPgdmGYPFtM1k4vR
cxSsJjOsEIaqELCbnjIKenoH4jv+LkRzgSx6VF8NxlEEQ+X3oa19WkbYE2kMtjYgxJoFjoGS0Q30
aKrFDTeNZZavfVS/4UpL07gvROurawDs4XMNo+xpmqEJafqU8xWzTiQg+TwMZKH6BVe0M72Och06
4NXktZBu0igvLVa3BUkqQZKe1VgoHXSryjxpMAkkexSji5aMNGmsZtIOrhxlysW4g50FqsUQf4/K
0XwJ7QlqgYdTONjQqBnPWqPjvdIgr8JawAD4vKWNle6UkzQ3kPii71FusSmZ/HT4qsq6ux+tuHq2
e8B+SIIE76iupvNjdm1y0xTp0mRFtce4qeqT+3iGUUjzj1sH2ApWLAHt5wILLqqRRI0NAhIkhnu7
1f2j60xw7caCdL3NbCD9xhlB4VJV84inGpveM97GEv9URJT3mjE6/EQMXO23rImiZwPV3HPTeO1D
QBgadlfDwooNEiM+s+qAHSG/nV/T9iuf2N7AWMj10H2RtWgevJjJubnJPR6Nh66PAsiJDts3xJIZ
ti58L8ldMnrqzswLA5d975RrjSbvYbZR8bIBRrgLTFhDxwlE2F3XRTIsKbaRPJ+GLPu5kFPuxz6Y
n92RofGWHX3z0oXomUBD9tmJm+dju0J2Q+NWI1QN6ZoBGUZgZvYPKd2fJ9Mk8AqOEl145p5hpxkP
ZwtATmKvYyVjud3OSa7uCItCQuHFrirXcZl6+qTLWubg00ApOhhjGGzNyLAI7UDTtp4dWGBXIaIr
nOVFL5cXWNbvwnymHswixW/kgw7YetqpxYQ5n3BIIr26F6Qy0ku0fKzwjekE35ukZ8gnmDV/oSi2
7Yuu9TnHsOFNZ+snqLVuxMBuiu5kW6W8fVow34490RTHq8iDAn6YB5d0XMDkZUEKySmLqtr61YxU
J2Iih/m8olDcosMv/HNvzjHHVFDK9LW1lKv8IdDNj6PdxtRS8DANCBPITdN5PdS68LfOPAf2PX39
6DIo9URjs5ZJm/3KMPq37C7/f3bUmC9/1FK7Kb9FbwJ+Xv/8rx6a+MuxLUsj6TPpX5o0zP5PD41n
8C+ymMn8FNIhcoQ/9k9bi6CLRr1kmWSNWJbHUPWfTTTb/UvRRVPala89OUv9O000i79Il+z/dtEw
3JBqRYK9IHzIdrW5xA/9nrOO6KBhqND/7KQFYjHE90af1hvAbo6t1wwrN5sZNqppmreW4cxnPpub
vR5s8eJ7dho8+rnfOXtVZ063LvQ8JfcAL2e243aehZtkmpO11TsovjuSr7pVXVmgn2tnwqQiS7dm
Ep/KTu2saLbrm5INCYiM1CkumRdZzh4Zjeq33Shks597P4WgOTOtQRDCjhieUKawfaeGK7exgm0Y
ZTOzB1hx1aVhhx7zVNuYLCxgcc0TRnECWj326bZXfmnchez6EQBlkQ+NVcv8J7SVEHYsadXAWKyo
etQ2teQpxgZv74c172w18KpcuS374nXvx6Azui4Cxh41rg3RpDDA9vJDzvw6EPYWxex0PZgImVcO
5pRHwy7MAA8LLbebGTN1sovlgmfFTzRM2zSJo9vIUsTpqjQa9mEOzHxVALMJmSkmOZLXlsnDE38b
6V1XsiO6JZIW7yfjgbJDWC+ZTVI5mNcxsn55zuucSb+DbDrZ9LTtGbo1fvUI8svu1saS3Av/pq9/
VFnouzdhnjsUkVLiY9ed2Y/rmJ7eI1Mbtt+hnizYi2MQzpcdk7RkpyuDJUu+YqDnCFbeWrRWeELP
pe3QBLvuRWAyX7h2obUwl4ojjqLFHv1YdFXoHZPBt68GSxPcUZAodlK2vKS2ou/DcTeRSi7WwJ/H
6gJoLjkZ/tCICSSUV2VbdHpmdUyVYk/qmNl84tpVxAjbTPVD15CcvemXQTflbBfi0XSxl6QCpw5j
+yFvjgb6pGHV4++uHocoi3+SCM4SWUCJsX4Ush4v3ZZ8inVHeAKWB7Tr36xKc5G0DUN+5zdthh9E
T9G0bZYm3wbmhRNuzUIG4V2JA+UZpw4CvsI2mR016cykK0r8BZ3s+x3Q0ZpuNrkaFj9MRAWDXOxR
OfTOKjLqDBcSB8bZ7WcFOQqJM7ZuMZABmlO3XII+h9dWuUNv3CAN0+KoDYuHrbX0jDYsy/ih3WRh
ULXqcbwcbTMho+bXo9i2dQ+VMI57fgTDuGZ8QhMixSE0pmXuVYQO2StL7yHMfogEMPawar1uNCgD
kqhACFrK0PO+jvQ7UKhEauSDZ28sH2FPtvaXlB2Fv/t1u844dOQDsm4uemZAbVv/uulqOuUexDUa
pRu7gbJ/FiYDpaWjUihKcaO/ucB65EZERsVNj6juwWYJU8dcDLG9Cqie1qWMmyvOCaNzQAXi0Wj9
5EymbvtFWQNZDsxnxTMKTAHu2meEmKTmwXbs+DQM/HrbNzaksKbgUc7LNkWSYfeHIMt/BlgHNnNu
41hGOYKDO7WpQ+ijROEuBsPP+BTfTLOC9jFs8dSYlDVwRCX8I+iE8fQ4lpp4edfMoSvrBNxTEBRP
Q2p6pynoVGfByTO/7pLORqDiZ5u6KNKvTOa8YyUHWDHdBIULUmB8iYR4yS2IQagEpFS7DB7c8A48
6I0OF2FlgRMjoKHNeP5K20OHpoyfgAchcGNEAbJxJz6CIDRwCgYnuoBpuWkANMBX8gLEFJOsqk1J
hMl1UsDF3LAJkZfKyoozi6H+N9cxuttu9Cq0eY08QX8ZrzWDa/Bu7UCABq2s6wl/8sg51NMXNtfV
GUZfkick801mtXeJ28YXkz39BEtd01MrCokCz6d3pXjP0uaivXBPvshNN9fBsa26+oyjR+aiu+5x
9OhCRX3kHxNvSNbIrQqABNy65I07zcaN4vxkFjzQUR+2SHBHba2L0luSeT0K0WWfX8FlQ2vP2ywF
11xM2Q1v7Ay5qM+ggAEJolP0bnRPSth0Xwav8hLidqt6h9YnA7kj1IzrijXBXsfAz85mDwfOWodN
910jGV84B1FpbLyq978VwIwOVpbbT11GNxmViVs9R5GhzC0i5+mmotm0R9xY0amQdK037oSsgqFJ
bG8Z66iLOU2To9lkTDVspzvLhgRvTyOgizBIP5DZMD/1SDhAm9hdBtG3VA6buLh4ZmlE7QnZMjqw
GSaTDr0gE6yQlB0Sp4R9EglHugdaGNjW0e3TXRvbpP9Bsp14UWH/00fCdY5OO9i0lCJ3k/D8R20m
MJn0OOCFb8rnNh9oNcVTRKYOw+oMUltvbSLuCz4q8dxTWJmxd2qmfXUtwHhstKVHKP4ATl4ms21+
6hhuF294gBuaZ+9COorkHauF9hv23aYeLATbhT+7Z6h7mWHRikjXjm8zF8c88y2rp+oqNlR0zQsz
2zZRMN8n1iBPWx1avG1K/xwa8vy9MWfrHkdhsrObpr2SJC6u4XTRiTQnOIiqDPrHlkAl3h/gdZoL
nCjz7ZyVDrJpsGD1tm3qsj8kDoO+x4KKjCFNaiAyZPaRY95FKgenF5nweVj46jFJZh52e2bvPjsy
H7YG09AahW2X/sSGIegED2XzVdeKtZ/XgU7XUYQbgqYHzR262zbpSRkpQ3aLwJ+VlpuI9mbuuLuB
qdi4YzVI7hPV9mrHSKw/FaTEukBIvHRPV4NNduX2dGLBPLXm1VTo5tC2mXzJ6IScQGdr0Fw7KM/W
pB+k8z7EOw21DXxJtvUoxgR20EWefdd7Fhw4TUAkEieyjnjNBbHUD3bFlyZsS8ZykzFspOlkiwDu
SIMZdUsRBGhb8HBtLIsm2qbwc+PFdgmK27FpivxNsCjR1hju6Nt4Y7sbRj+Y1yEzJNiB06vsyXCR
MyNXYAdeNV53VtJuQDbr1+BZm8pWxjW9fMyJRe9BddCsm9iklZUuWQTCeuocdxovO0IXkKsKwewM
EJXBGmAiCsmHvgq39YwR8FJRKZEo54/MSkt/stsTIq7o+9m8zhOQQ17zwPyxvGJF1v2JiIaix+Hh
MEAz0oiVa0Lz8aMD+Zbumeh69j4Z6YfvXAY88BM9izyOeMiCfdwj0AS54pZrArvosg6DVIgbHJOq
Vfixsq7SSqTYcb2+v5SDSwhUElrlvnMS7zQrO08DFWHF33T5YB5wJNIqJFBSnU5+iUY0SkZ8hX4Q
X9vdyLqK0EL+pDi6UFm8jCMbph4nltMslAY1M5fwSo+8FV74jA6BJsanAw7Y06zRpdgDZeogDwdN
Ik6LbOT+x6EJmtYzhppeJXXGI4lLyFHFPFQXCWuoXPdjcQWcGBakSY+GZnvJmHRx7yDt93EIZgTK
CeJ36EDxsKfse7ZZsIjbZ8qAb3UetDdpPLMsz02dnNdWp14Cy20wm4cTfHuqre0IyeQiSbPyiQxt
r17FmGm5GlWnLNhu5ZCtInQuyQp/KfyJBpOQjWA2UtMqbEhgPAA96jCX9xGmNpkNebLLzLmqANwv
gkW0YsaZCVGsAs0kDeuEjU+r1qXTRahgGYQhcM71w5ARSxZJQXjeEEb6a+XQGuBL8+5Zt8orYSqG
zoldYuNCo+jy+NYq52uGTmF/1WWcn3k54zDscS18PRy37pnqpVdvcWGLO6dNikdBLsoeo0v8BMqV
Yt5Ki/GH3VrVla6KhGYUNBxx7HCXHHNcpcPRTE38z7LrzCe/oU2MqmbZBISpNdpntGi/xoGj/S3W
lgr2x4xd9tDqoXS4gUQI28r3B/phlv8T1mR0akbmeGT910fL0e2Z15Bgs8YQ05WbLESlsOkw7DL9
8TrMjLTu5/sQqjQ2sInURovEqBv4TS7TZi9zTlOQkT9sx8dDVY1YlgbNHUYLSFhrc3lZSKt27HWB
Y/EAn7i+ofymkWUZUKLpYR5Kf9kQQr+L6ZByX3i2LkjgMDAs4TQ8hsgacY9gjZ8Bp/DQMbIEnNOv
khqV60q2hjpg5k52hi7DKxSW8UstMvGz66VxnXlR/eSNoXcTTLSJaNI7MKwNGFQyR3q6MutFNcDj
+wK2ED44Lirnoe2CvMTNBSxpg+cwrfZVPbmPIOWdhYRiTitjOfUYChX/Xmhsur3tMVMIi3anEWUL
9PCoplMib3CJ0XE7MF3LTyAajXsWS4Cm7Cl16mJ99om0IWLAHC9NKo997NX3DCiCOwvT9amNagwR
rWMfGB8fqN6mL4t15kGWDASQ7A7hqYW23sHfHtR7Ndn5pQ3nHHiiS2mzH8XYHUc6njtCAfu7kaSh
vRtQwFems0Oa3H9pcBqB2GwcD/Ci+6MA4T/DDAxx+cxYWU4JLooPbY/ako5wl8RrhLj6JCpG+8jq
8xLCs/ihjKo/TKHlbDUvVezIhaHOzNitHfTdimlRCxTMWrdpG17zlkzPM91l24HcC14RKDIEa72H
kcdxPG+HDkc9YIvHDtUE8cYpLUpbE/89kQXMCOK+vsyiKN+GztCfD3P6Ilv+Vo9G5lgrJz0VsWEf
yHIklB4hN9IHI3vRMREFEVPQL14KYpcKr4D1G9dZL/ch3ucLUTTNVe77yd4tLeOkNtAVbhvPp7Ls
3JCZax/Qeq/bCt9w6s1wBgC3rTu/Ac6HPD4+wWjbX6E//TYH5XhCedEekknVZ2nnQmF2gOIiyEu/
kprEXHBEisjazEJ/PzBb3YfSX9ggdovtUnvRwLwx4l7i/jwybI6cw0jS+TNpW8V13pgtF99ZEMB1
mLan1pBi90XwYXrb1o77nwQIsnHBg+LwnvSY/NWYg/aDoaZndxDpl6aEHnAilewvG9fgIcJEz+ve
wGrxwxzDJc+DGAqK2da5r1v2hKLurHyfuO747Cc5Fv6YqoOnd2J0vMoMNijcxjM1eS2w8Q5Ic26w
5hlHivEmpmUvwbCXARMFpvVyCzM6RJLYgVaqfPtRVBVguRgjaZZb7Y6ecKx2tNafzNF09zaTzrUV
x+Np6BvBcWT/sUpw9W6pUVhb65iRkk4s/wiYnr2B1ebTAcesdYeoKsLpY8DE26qW7zwyDrwvNajL
Na5TLFi9l1wGNNufZJArpvVJU9xOIyrNJmi/LCSl+jjUBg+Om4guvq1z+BaQjzqzXXcqHi6Rohv+
l0mSxNHXZNfmZlpvEcUN+6lZ2EtjMAjFbgXuWDXG6TX14LyzBgJEVq4l6+dE5vW3LglqOmZV/x3h
VFJvmF5sse+kwDQWrHEcMnjQ3iBORgDbRHv0xgULYPXcWUZyCbSpwqbbF2zB5sEmRSvLir0x1f4R
mt1wLNgkXdEl37luSmigG0zp8xy1JcT1OvGOsDZPE0dPK0Qf4cESGS+Kbg4PbkEPZaBYX+ImO/1S
D+bUrEHvaLlp3QnFfK+MGmu0qeYrd+67hwWicig6G6cWVOdpV4TtE8txdhOjFN/qJEsvswmSDEe7
R2LPg65xCLyIQQ3yZI5boisCBNbDFsKH8TTXsnrQWXtRxjbpltJSyLbd6CECtn2NzZgg7zkBSwZs
6tFLmvJgBCgJYte4KXxy4mJaZdOBmtmbFtQn1Tb7ZEjHuDbP+m5OjmwnQbHWvnrCG8KEPXDC85ir
1Ba9ijet8vtxFc4yP9LraTeY3KcjvHzjmnhBjsEkpixxnWsgGt0JTb8Ao79R72rDEOckO05nReQa
4RYERQ4Mr8F/S+SCRRqWC7ITH4JnPfodld3QFDVZIYAfT71FWrzpy/zJDZlqV+n0k/DxYVfZ6aIx
dAgqMPxog9I2PoE8VJ8nwawubDe9mw2q/7zPf7iFNm8x7fMENUteKKKplUAu9bUVeRhhaMrbr42Q
hKnlun3UuYk2WjpJYV/G1BHjUy5JhlmjgwfGDFw+Rh6VaEW7a4gCa0YIIDhGWn15dRnNGc1UN2Xl
2YSoc2/dTFEBoiEe8DYvnSAfkXq1Dx3clKvKCahSGZngTI5Sw7ybKkxzVR/i6QjCXpwaOWFGaI5C
dTmJIbtlxa37Hdp4aili5wO5QupIe6BnM0K4YllX5WmL7z7coNmKXeabzJq2crQIpaAyId26amte
M6Nw2XRxTTXNJ1AY/S+uF6Lf4KW4/NUb/w8WiMsCH1rzj//8U8ccKpGkoETN6iqGA793zKtC+AOq
2BdCr6YTnXWmPEyku5OBCqJiLYqOmaXN9PPCTYzy4bfJwh8++y2DaunWK+3ZjpIeqXUuIJ+3n61V
30Ctnb/posnPI8/p9sFkwfKn6bqJrKrD+Jp214afiGzNeNzcffzx1t8+X7n0DJathwD04JrvpgWD
JrI3rIhpkOlC4MgDKDIH18gVrqsyU6AMEjqW3jDBO3d7g/TgEcsSXslkWvbYQEsp6seM37H9pSQW
KVsEKDSRrknoZfqwxhyFObMw3azceNkQ6ut/9xA0+mNOokC8rIUS7y5f6MrQGBXN8Nm0wnCbmblL
DxTJyvTdz9Cp35ZaWIuaihyn1WiY5jMYHdHsSGulKB3qjhYT2xbklBPRhMnR74wpPe2KwLf3ZHQj
oMOgVY2XxWxpuEpAB41fk7Z/eQMuGuq3MxtKJ+FKpkqe5P/Eu6tghMqiHy9QDVl+ovYhPA1sJmSl
muhIaTBu2wSxLNVewjUKc83JDXD0cuqxnX8VTZJl+7k2Fo/N61UwKkOll5+c5z98SUTgpqRw4zHh
e769VR3owhKQBvnAiOZ6IkrxkJxmfcD3ova4asMhevGSlnFTnMyc5Ne7wis87hO7CmwFGCWAjT26
dYhacJIwXT7+hq8C8d9HXyDdOHeSx8lGN2Cb5ttviIpqRtdSIaEWcJJh9kypfkqDCsUScWeO9y2r
OGubwQhFch7YdkDUTGGH4CUnVYSn0nUCeWAK7TPQssMo3TELawIY/43A71JDKinjZSxESwCn9NBO
9lcp0SivvDrF9KObOBG7igKaSOWMPQdFdaX3BpB0cJTcSD/ZOsXXjunQdI0qhidrvEHGN5IO9XA1
kHh1i2UVhLLTtmXx2T22PAZvT44jwedryVkSytPL5f3+7TpiFPGP/7T+F4OLEOgUkbJtl2Iq/PVS
bewmHvdYzUp1wbogCVyOmMegt0XscQR9NKcXXh6O4HerqbXofqBmajZplfMsNaPDY+RXozWdZojD
BkhxQ6v0+ceX1V7egW+/uXB5AAT2AI9fyXcPOMIOckGYS60ILhnDCyMCFrXuEMj74JAAAGxzMBLO
eVOD1ke4G9nT6Uw6Z3IizZxfC/adXxhgNJD4cka0axyWojywDiTxqakmLXb4cnACM9mF8VQlHdMn
jSNyOrVHXaDdcHOTDDWN919/KxXanyONo/iBGYU53X58sG/fx64NJpGGqhLLbWzyWnp3lXAFT5NI
0BVlesiXTUAAr21Mj5mZlWR11bQ0zAKtYyvAs0yYr5tPHiL77WPON+AkK8kDBGhRKu91vvzbfYKv
AopETC7SHEZNQTg5Kcj7ada0RX5NpTjNrjiCmsJvbBQtgrsQTxr9x4As7VBik0tLIsM2Nv1lQiNT
2q27zBm6pzxmHWcD7ftHox/A7UiPMHXZJWm5QRDOHjyX+K+xdEGt2kpBr3X/8dm1359eXC+OteAj
wcS7Wjn224cAfn9gwpD4weaqOqdZlGMl7VK+PU0O75yNcOcjSnGdE99Nwm+lCcl147p1QgqS1r6D
7yRvrVVhguGeaO5u+imObxAKtxNjMUveoNCNT1WX89jACM4xw+Z2XiOjG6xzPHjumq42nX89OXGy
KfMcotTEU4eLoKyvhc9+bv3xES+ig98eHlywbKdNXoiu4NcS2cLbI8aTCP2mSH+0zjIaJEKRZxxt
3NL+Q5WQrzXds37HPVacw8oZo70saB2zrWBn1lYO0Rcff6F3+oTlCy1WIcuxUSgoxK7vKp5MiIg6
CLpwO7CcH4uuNG5iCFlkxnSWDwPPUdNdX/UWw+g29aPtICftn3m4+Ijq6Fog7gOzdjSWgfTAveuY
NLHMVCCaE8fadcSY/KwjybRVlojowThV6Y056JEt4jKj5UUDVLxs5K3sGDkQim7SgHz9XYPUEOYN
Zo+GaAqwx0Nr1wkyRh+R/arAKbHCEMIOVDYFcDZZZtS7E/QMvMNM4oO1PztRtM+KEdB7hQ2fphH7
ipAfOYiJJBxkGA8eqVWAvF6HqKRhO8Ehd7vq4ChhAVJYFFOD9Dt/W2g25Uxq/WLcgkOpoAy4mYfh
d0IaveoMOyHbrrTuSE2kqS0Ltm9EU9Zuuuoz7zw1S0X6HpACb+u0GRU48io8nyVn10Dm2TExe72w
/5Zc6LbI+N9/vTHR/fd/vXHf/UtF0Zu/1Pz36w+hft98a7+9+RcAn1E7XXUv9XT90nRp+/oB//Mn
/1//43+8vP6U26l8+cd/fi+6vF1+WoDO8HeY7fJu/NfOu9ULF+/l/Z//JRMytPuXWDpZvEDtV/gt
1dIv+q2hvb9sJG7KYznh9brUUXlRtyGrsOYvCQC4lu1IR/KS+qdMyJJ/ae3SNGOjwDLo6X9HJcQn
/PZOkJQB/ABShGzKZtdj2/H2ndAB+LGUYzb7FvG6Dgm0z+uTgEbzb6fj8u/7qncVx6+PYVvjSc3u
SlvvqlrA7GBh5qmhUWCcMtbapdOz7/xwxvASbuDpxx/2fifz69Mo+9jHacdD2Pv2oBIOieDmudnr
GqkKayyu/oEVygXGnmXeugYkPyYm2C32vMDBL+OebBI/u8nd6JzQejpS10KR7+4HDcJI77ZtjK+f
fMd3O81f31ELEkOdxUrpvlvdaRn5Nh2rZk/oCUppa4ngZrJRmgQ+x6lxE1rVbWXZBxkY12VCe4mk
swrJ6XgJQ/DMtMdjYiBFLnFekTGGmtcYs08umr0sCL9VW6/fkXvMcjGqoy57X22FWHDmBBPE3nGZ
KvoVTaWu3pElgdaZTD9DFA/4HEmjI7sVtMl5EDIBcgjFGJeAxpCeEiyRx7CunoY8vwEJeyiKeUSD
79vbj0/n28X8123s4Vb1TJ40YILL0vdbpWJQr7spMtR9YJM6WGZTsyWejdZzBxCy8NyDUIwYkcoy
sRrMzccf/rZM+p8Pf1XuuUK58Irefjjo31KhAmr2eGT2ufJ5jozHjz/i/WMqTdNCDMv9rHDtoil8
+xFgsAkJcOJmnxF11U3NISLa3CrUZzuD91f89XNYjx2TJwcb7ru7UrVWNsV52OzRtr8EuS7PmySC
r+uk+UaiPN8nOmaANi1a5igggCuuP9nDK15sb2665StAmjR5/Zk4TRb/8e+XkhBGF9GEUe8TnGhn
JGsNWzis/bMm/2jXZohaToJ2mO6jJWKdZq31GCQS0Tv0qjMMVSUwTtwkL30JvApNMj5VmTnjEcL0
cKBDm2Eqhj71NNb+uV95F2XlZucyd709ZsrjHCNTCJnNmEscXtKX1p5Z5hcKEyBCQUCgSOB+6SFP
jfHs3xUFFWAbE27D9Ik0KzJ+zZpckwSzom+Nwa1oMQRgAoGqKcijFX7xRZc2QcFRDFUtiRFDA9gG
fxCeDYmBl9ktju1kEgZiE/yiXNqQ4InvjcFIdoha8m0gxmeRMa3Ao7HR5ArA0z049mBvnb71ziQR
4B/feM7bopE7jssh2W9JajRL8Up4ezmIgwbbkTX1Pq18GqAEYKB4J7aAV8M1He91PkTXLS2WfTVq
ZkRlGXZ7N6/FEe+H+dJF8muHxePL0JEPW3BnryEQuPsmI+TLDLSxnvrgvOnJsagDXsgcsnE/1vzH
kjTpFYrS4CmIc4Jx4u7AIoJCyanInDD1z4+P808PGH0MPO1g5rha72rjKTBHSYxTzQukMe7SACx2
MDe3VZe+fPxB79/7r+eTpdsxbf4h0uHt+UQW6dVF19Z7CGnJIa8wV6w1nPEJQxFvLbznLUK29DHm
PvhkP/enY6TMFhYPtoMX4d0xmk5RWyURqvsmKpKXqtHnmMNoXM9YdT4+yPfLPQe59FwcWgu8rf72
SYDKqdfRv+1nhrASUSgwP3ETUGaIWVxCnPjx8ef94aQqG4oBQmdg0569HPlvr3/L6Mksxp6/N9uI
KZSDWGKcV1T+qBdK6xyYH1PK7JOD/MPp5ENdE5KJJsv0fZVhFE2cjtFQ77PAITVZxWcE4000nMb8
k0+y/vBaVrbNhXNNiZrcefdalgOVZJVUNWKH8oVsAjJShnnvyY7cJwQNchiPQ9f+rEzwnk2WfP/4
7P7xQPEZU0m5tss+7e3ZVZXuXZBo9R6sG+RGea5CBhKkHX38MX+4aRTWUXTq2hPcpu8OEti1an0/
r/fFbPc7fH1fIcZvChwdK5VatyWe3s92xMuP/L3A4T5lO4zFUCmpaSe9v2+sqp6xFyEiYQxzrwJa
AGVzDCOPt+9EONw0hhvDUeWRfAdygGyIKropt3S2ip1Uw3wMJ7plH5+GP19szyYmQ9o0YN7fV6oz
GGgGIRfbN3etyxSs0tO30vtej9jh3Hk0tsLsLgnxQSrS6uaTqu+Pl8FTjqDvg0xkyer4/VlyfTA+
NbLJvRzi69Yb9n42ndkqR/MZPMfpFGw+Pt7X6/ruIrDUy8VIYbPQmO8uQtIz25J5CL58JlpHGM2Z
ZXHQoiEFLCGiMqIlu9JjhiayPfCS3uRJcmpNql8bzQwwyfWqLaUJ6b4D8TRB7Ui9al1Hbg3MgkEd
f0dBxopqNFsmGg3TT0euraa+cRP5TJMaMRSqmHK27pykI33Y8i5gxxn7xkAHpQtaP45NGFNMMqdM
9Clvu37VgYzfxEzht3VDniJtIZvYWQ+sZlTdfHx67OV8/+30sCBxKTyH3s276yERrGJlhTG5wOfX
pmtAgK7Jby0bc0VKpjwRU+fuSt88IUoN7gK6vKd0AktNm/cG3+Gm7VDquEV2lHMRby0XtBFaarGO
I/EInj/b0Iv3doUKP1tv/nAnedw/xPHwMNPAeXdhSaoGhVWXBJiqMVjjESOeOUdYPjRjcKZLrmqH
p/CTFvHfNn/ctexW2Fkt4Bg8Z++2Ailaarue4d/VyMR34BYwgaU8x2VOBaLS0twx68RZIg2grClC
aoEjdh/HubnyfOdOavnM1P5r16MSGcz5Ki4Vg/oqJe2+8IxPHrZ3PbmlvKIJxglSvIUwSYt3a3LZ
tEHldiJHs0y508a39ETx6RUFMZFmMC6/zdcEKmohK2M7U2WHwR6sT57BpYh7e49ZlqAh6HHS2PCZ
74q8Ma4wvdFlRmaQIGk3L0wzXCcNpmloETlw7CGa1lKTGPbxzf33d51jMnB0BaUCAwnulbcvGywZ
kfTh/u3RpyFWsbw9UYLJakJEbQbPKBhuuEux63bnafvJMf9tVXv30e+OmRkAUgnQG7z7p0Pij8ep
oAov+0+u8Ccf876w1L2dhm6V8BB4/Xmewp9pGwJfPntr/20lW47GEixmyyWkQ/j2RAZmpv43c+ex
HDmSZdF/mT3GIBxqMRuEQAhqMslkbmBkJgmtNb5+DrJFMYIxDKvszfSira2qujw94HC4v3fvua1G
/qjbD6LaekaZ7xPEH6s/eV4qgC+u2ip4JuNwGHWyWsNSIhjDA9XRRtwHhrgywuC1s+2bFlEAgGJ/
X1blRm2tPxp8xlKBp9IIk5p/6g+nPIIbGiwlPoMX0i5rtdvWi36NcdM6Y/FSNuS/oSnFzfAAG3x7
ZuKfrkHz7/th7KOJg2UNgwDXh+uH7Vq3k1VlzPWOws1JLsq67qEU0ffBkh6o917Yin7mRfm0lc7D
k4/N7Z9zCneHw6n7mTlMfWyTSme9Bghjq9Tf9+W1mkQb1PBnBpvncrAbHA12VD7DpAx9ojczNyU3
pbNUx0DM3+sqZ7/kPxzqaNl6Mldwzbcyt0aTmoPO99n9lO5O5Wj79RM8PSmdtDHDUIRx3MvSRFuA
duIFaRtTrApQxvOFa4AFPo1XKrK5P5nZvL/zRqpg0Y4+Qyn3ep3KUOaOdkVusYohpeoSuEBVqi7b
QUvOrNCT8/sw3tEKMfu4Q2/PQ4NOeWMqPT3QcltakCfUZvMHPyX7DI1Jnbf9+DYCHZ9eQuRlZMtS
TysscWUT71olKUSK+FxJ6tPVbl6MnM4VfkouB8fPrZbUzCNBjnmNoqYmkq7CyriCZruqy2kbIZeO
Je3b1xP8/FWm/oUMCPEgNy4Va+/h6yYA/qL8nB9eG6JaUSUsVsFrg0NR8YstzvmLEqUMMQgkfDXm
fdJVZy4B81Z29Aoe/AGO3osWA0AvA6JxS1IgQ1DBgnN+YvV3X0/0xFeDJYPXSLM46nOLPZxnUpL8
Fg78uLWCv5OzOXzKuD23NGlbfJ6OoPTPuYyT4NxxPRwHWCbbNu0r11ClHyHw4DsRpcaaE8EiAe5a
93JwOxZDvxq18edY0MbrqEqRBBxqyCzl+1gq362c+neIpc81rajaNu2A+bMs7kElGSQoVJtRrfdl
rl1Gg3pLaBGEXHyMW1jYHb4bevpIdAls6gZ5wRlfItS4+OZbIVmxuW8DLpqGtV9lYu+lM9tBa6HK
GOj5Ib16rHNKTngWCqL6XJgv1nveyf4G0rF+Qcr3psukm67VUF4y0jI3JnvO99wpEEHQb2l7r59T
9HDC3EyZtOoRqW6IWSV322T2cTr9KppYXJWe+O6nFcBAKiegc3wM2k3nEqrwja5fcsFD+gH8Zbhv
DEgRJHBMDqDdaQNvTHem0TM3oMczR9WTcouLtF1KUpMv1DLaA6vd5EWSODbCXrCsbXkbRMJy8fJ6
10KkikuvCd63QaUS6w/hggTJ+YGOytKTn4u6fegl5Mhapl6bnrIlGwGMIKp0fV3VhNNQFDefA8Zd
hLpaX6Sm1ixQv4+XcKz6ZRBP3i3EatgUYVTtKDlZi5I3bAdX23B0GcoJGNz4jViTcmeoY4GekqMn
qAVnbP1qBfhXXxm+Gl1YCLwB4ogtQAd9JYxG3gJuv8C7Xm/0FG0s5qFulWnKvTYS6ZuC64562Ota
v6OTT6zIHNjcWPHPDJPGVTdVrzl4C6ZtLzXbQ9gppsbVNHJyeznf9FToVrDJgCBhe3HmcvkGSxCS
okjZdAU2P3REC4OeK3mveKkovmgbyciu7QHno9N7XeCGKJbxyOT697EQtgFFJmr3lLhBRpAttU5Q
yWaLSM37FSkcO/w59TeFUrFDwwyTj5mqrpKChzQnke9EWw/kx/iBj3GxWuEG+443LCHcIYoXyIb6
WwJYPW6HWruV4H4Vxig/9ZKv7yB5AEP3Ck1CYY26ssYiJY3QVgxLgkIjRP8D2XLkZvzw9UqmlqaR
TQsza9PhG7g0RImIuekrSPEKrGEbGhc+hICIg6m+xY2qunScYXoZuD1I6kNyKhFBBiit2Kd0a7Yw
tVbIWElwyLGy2mr+aMoNUvQ+f9FbI996kX7HPTp+pO0J+Kyjj7iFt9e8YNVKV5EKJt0hW7J/04NA
BbhGIkO5s9Wyt5bSiPE0jtqHcFQ2ZqF6jpqSqesNq0LqCamyG6KtG2M3qPqzGQzKHpM13asiAV6L
vP2a1lq16ElnbmeMx6S13JABGlZLpeXG5uTwYUAR2J2bKCVOy0jq+wvV918auQfj0fB9TTU9wnpS
+dN1U9CkcX0L85rg2nNlpoCLC61qcafhxSMxJ53UtTzl6hJlbjUtCrWm0O/7pepKZtvjV6wGU16Z
UV5cg4fqLmnzd7ta4Z1ZK1FLYBZxo/ekKihbkeQCcjHo6J9Yva/NwKoXU1cbq7yDd9dB4LuVOhk7
KfF4YHsIRbnwon7b9fWVFgCM88rsl95Kg74gswcuWWlP1UIKdfJEQTEYW6WeXSt5DHdFz/S7GJBT
3XCDtqnC7GOI4Q7wN2AL0rCQY3Edt9ENDT9s/2JNxtoTusBfmAHJbAEpjN7gyvLljRn2O3ygkOJD
GKxYgNBuVcqTNE2UZWQKmS1x0ysjSXYjxWp3qvO9ZSS3k4wrwCI+ajURqrnk/vGdqh6ZjZnRrGNZ
eYKG0+Cx91HQ+NqNVXMNGbpWcYeguWmU/FdqsS4G0hOXXe+jkBfgo3oZETZ/2W7MdwZqF/AOL5uy
23tF+C0DI9FrT10z0c+s2ifgUE+BzJ28syQuyXJxR9rCfWxpl1KKgxQQzIUVEuEqCVoH5V3XiFdh
UlVHCr/ypvGiJZ8b8dRaGe1bPO28Yo92W5GyjJEY+CPI5/YyM/ydaWW6o8CmI9qo1YF9k+hIotqF
l5FE2aRvUccPaD8G+cwct79lWbhGTLyF+/buRdgU0xrLb7AP9BYzSvsmJ9m3Ds4UUrJ+h7p+F+N6
xmhJ6yXS7k0F2DP8MIVLKeBvV1PlK81/VoYm4TUPnrrCuNRiE0t7H5UL5PU3uMU2tsFeMPhJdofI
iYjFKX1EEu70o+Uqen4dat3C6Bq4i4P0M+jws0CTuhLA7UWoPEuivhXxkG/ZZxwIij94p37EHbw+
M141g5K92hT8fCwMclVZrm/fwX1dS8pgvaR5fNmkxmXVKMkiIuWH1pm0GROxa4ChbzT+woBRDeV7
kCxLARnblKtFrHerkAMJFKQmWorRQMRtTa4o65k5/9aPdYd4Xs6aHSRZ3xjcgNSc+vtIVkB4q6ek
6ea3Xm4OwYpOo7FGtDrtqGC+f30MO1UGmeUhyGkRMHPwO7oseAPhMRJZw26kVhcmEdYYg6CDPKtE
x6jyNT3tR1/0m9YKz92pT1wsbZaIQmOBgjNMocOTWZnhZGMZ5W5dY3EOLFii0iLGdJHAW/KMG62Q
tp4MBbFGSxsbbzBMd2Nl3jaKuZ/qF5kooWY4c1X7dCqlKo8kz6ImTJeKasbhn2lEwM3pTyc8arJ3
agkrK+rODPFp2vMQ9InoaBjcVo5b9r4RtSC9+tL151KqaLpsoUrVuEZz+d2X/X0rnRnwRFnyYMTf
xOsPxQsfdt1QZSMj5oW3ijypuy5ItFumWfdS64U6rCozi1yR48cxe84zNPdbI34GanGFonhjR/rg
emb90qXqpV9KKf+8NmwimKhfL8ZPVw9+GqFo9HoNsEFcDI5+/Vrhfeja0iXJ9tFMhsteK6/g1N3+
Z8Mc3VdjzteG0Xaly8qSl1ITL/wEv4wnk9z29UifbsZHEzpaTnlS2RzumRAm/Z/sTyv8VtdJazw2
6bmV+/lFnseaO5+mjmJV+f33PzzlnttkIEghcSON/JxMXMQtp74qVq5qS78kXmwrxclGDqk4m7r/
d29zDG7QcaXkMHOn9KOJYtELARKxxFI1k1eZYXWvdTqcs6mcejs/jnJ0NSVHZFDJZi3dkeQN1GOr
0U/OyFA+XRe58suaoqNLs2wOiEdrY+As7tWlVrhVO1x2ef/MifpOqaMbM/Du5TJNSMnzz/WsTz47
i2sqnS+8FwC9Dhc+rjh1mAqzcL1pUFwpG4DPjXcIyqftYNIO80LaL0atbKBSaltPEQ9fr9PPVQee
H/UG5o0kFinC0S0Zy6gHxj7l+RWAEMrkSQpidl5gl4qffhtKoj2K8L0hznc2gaTOHBf49R/BPvHy
o56iskORDNGXcVQQIEVYGHGRUdbUKw8fSfIWTspdl3HXrnRs3V0w0ggwk9uyr7Qd7MvebTp1FYTC
XKHWVTA72PFtPXqBq5TZzq+NaJHXXULktbXUSPPkOh/HW/I5SRShW1Xl05Wtd/66gXpUV0G9V/z+
cZQquJGDvh9IEnWbps6XpRJh4tU8Eqe0TuYyIm1xHkzf2zBE5QOWYpFJQI1TnphBbNvSIAmUIDYM
cWYRD/j14/s+SBJM3eKmqMxtFOTBLoCtQwEQN3vQp5eZXzQXYr6OqlPI9dN/GGagYhFru6EaLqgV
aG4clCVXW6KNUlK1HPhH8lKgNhNgLutVNBtFuPvcQyFVYR/4xhYZ8DXEWx2gwWxuxmv3rEy26si5
ty+567u/Yfa1ZV10YEvXo0wkllEgPYcpR+hW3Si7mBTJWbr2nurma1jHV1o2bkPygJY+MDfSTit9
3yqKtM19sf56PZz4TOJ04FRgzlpt/ufhK+FF9MxSeSzcpp8F7KSKO9w/b8HK3fh2dMf/68xefWpA
JDj0MGg/z+qRwwFNyxywx5aFm0H/AA9kYRcPgO0o8Q4KFmklTXZmip9EjmgALDoZGjJbuu36bz3a
hy1bYLceY9KFkR2U6hLTKzcQS4/u88xssJmEL23J3zS62F4Vtn6bpulbkTcX/NEyjEOFcDwgY1vF
jrjUhcN4Ddw0exWSqq1bxagxrsJ7O/MrndopaIOwTbBLKbyqRxvkaKUk1to+aZxFemGZxQ6UV7Ob
4B1ZWlHjNifG04NcBcVIfe8k615UfXtmrzixVVi6zAkBqyA71sxR/NiNEX2pmU1r5nxt8O4m3Bv7
RgcpYVpnZjsvsoNaKA8I0w37oc2UEREfDqThhGj7fKBRF6c/jEhfI0E5U26dt/ZPQ1CWpBIqcCIc
ax7Qr5VtVHW5G/fqI2lzoDGy7DHJgw1KPTy1nH4MX7s1a/2cx+bUp45qHWcGXae99OmjE0eJrQ0y
J/86nK9nb1jOsPymN2OQ3ei5Pi6yqDvTIp9fok+zpXIPDEA1UREePbkY3tckcy9245h0itGb7ks9
XZlhbK+xv54Z7NRPi7QchfCsf/+kd2vHBNeCZRduohs3EmEDC9Ei2tCMfWHme0mY91pp3EeB/OPr
revUD2vL2NdVLjcciI5Wjd4bQQ64CVWJ4qD9XVEagoKUh3igSc4g7C/hWBY/fT3op3eCF1LFSjS3
s+fGyPyH+rCX9CKHMGG1mUsexKIn3XmCASuhBv16mE9zYxidLdJGyycjIjzaluNY9WyvS/C7q3BG
gL5J0gzPvOuAq8FlWeblOSnH54nJ3JUEkTy8HNwM5r//YWICjDTaYPq+cI+21sygjdtLfOpn9pRP
K3Puu8gYkMVsVtKOtRsBeV8ZH8rc7ep25+PJTwMJNWS1lkv1zK7y+bj3eyx0KTKGHsUwj4575Nr0
ETgJDuJpTunSWxvji5rhoC0mjGk1W4BGVieimAKXz9fP79M7cTj0sRAzTysvCxt+zTEZ937IGrUB
jjRese0twAITpTwiPnadsLZfD3z69/33nI/vdrU0SBW+69wFzPKgVPWarIE1cbFkljS7r4c6tWJo
fmJjx2o2X4gOV8ww6STPZjTMJVJNKcnf0lwBIttefz3M/K852Mvmn1JRVB1V5OwLPVqYZGcoxsRh
ziWswjHsJ4JS2GC0TVDHKyLkz1xMTi0aCx/EbONBL0Pb7HBWstGaapE0vAdjvTPkbpfmnbSprPh1
qgDGcnBNZ9r4N78MdoZ5Tgd64jdlUM4plsD9Q87W4ehQD+MOAzGPb4JkaABZX4PEDhdVq4gzb+Ln
LUbGezQrDX57T+2jt2Ms6i4cqjJ3CWPR94WekqaXkoPAiTncxMTXLKd6ggIyNcb910/00+de+zgy
CWWHkywknGqyySTN2iIegCxLS7hfD3HiNZi71zxGXKXcNI+eIpyNMiH/Knf1sdlnxsbSrjQaIRhF
zwx0YnVyleQeRWIaJsdjk09q2FXg9ewxQEPh7t1VY/wrl6xVWft7EgfOvN2nlodNbwRHN8UtrK2H
v9wE2bGK6Qu4iP0WVWOsqxyu6nDu1zvxgObOloqGHLQ0x4jDYaowmUY14JXjAPqjmgtRujhTHDo5
BGImZEa4s3jDD4cYkmySC2jH7hCOlwZJ0w4o/YevF8G5MeZF8uGT5qtDZgQ2G1SU6gsEkw4Bwquv
hzjxQGBRsAFinkbZ/Fva+WEI7jh9QSM2cxtbfsQ+/oss0E0gj3/wdebfP/sBabGhGT76ubrBSgfZ
YBx4orCootcOGpODavyP5vPXOEc/2czvLfUCVQIXM5Ja427ZW9ZDiRbp69/t9KP5a5z5tfrwu0n9
qFFxYT5Y/G5lU7uVUtJh/mAMMC+//VQ2JvfDMVooXobtzd8nE2CPp27K6twR4+Q0uMXaSB9MNpuj
elxhjRZAZaYRNtKOpNSLrhObr2dxYidDJMERHhuhzlyONku5s6lF2QhV8il5F157OabBa1mnUG3P
CZFPzgZGjeBYqymfFIbgpBKDx5+5gCpqUEpMqfvbNxMuQNyF8Kjz8C3zN5Dgw4NXbOJgu9jIXG6d
V8S/kZVhdWtB2p4cWWfufKfmMx/+sNTNpAPz6GNq9E2i27nMWFBWp/oOIubD1w/n1OsvsIeYAv/u
nAZwuMRysIKGr3c8nDG9mPthOTTr1AzP3HRODYN4HhQL9RaeztEwCdJ3i1wsTgUmVDewYWVF1VCr
Fl/P5giYgE6Ih4MlmdM5ui+FzsnhdCZUPJaXsACQz1znIzoI3OyK6RRFuTQLfU0y0BKl1rKp9K1O
IxoIhNvXz7EBzMGAdgiPP/6ZTvMZYnIEcciTartxDhAorXZZL+4zEmckM95UWuso2lVHmNnXUzjx
OT6YwdF3vwYkCttBy9yk0dDFvMLndSM5v1QFtCK1cv9gNJ3CBRhHns/xnckHKheaBYs5rMKlPF1L
I3jJgMCh/J2UtDNP59Qi4KTx78GOtmbSH/mShgwmB6hMYDkHrQkr9ulPpgQNZD4YUjM7OmFkQQyf
mJhzFzCIwwsDRThwfbockD5ywzyzRZ+e01+jHb2hXYdapsgZbcrNNTE6ri49BuqZ4+bpQVCgq3Mt
BJvz4ar2OrOESYsA35LGlZTdyna+jKvyzFRO7dOc2P89ytG7k8BIrE3SD90x8hyw8ROsFAuRiiL+
w+kcLfGCUjiANgbqtHxppT8T9Vkv1TOL7eR7hMdCg5UnI1s6uhzwrbO6dKZHFkTUS/27ZpRuLpFP
owwLqbTPXLpO/nZ/jXbcOUV1HbY1cX0stHo1+DYk/9EZLZUl/rdLjfMWN39NEbhT9D5eDEYpF5ps
jCwGWSX6rl+ncFq+foVOrrcPQxythLr1LRl4GivBVJfoYQjeXs58wK9HOfmbYdjl8MnHjY7O4apG
iRZ66LIy7qmXegBg2s9Xhcyt+JwJ8vRAAo2zwn99Ku/5YjQzg2AEt0EsOJjGaiSYvlEzR6Rnvqaf
R6K2RmgIhwOUqp9KUJla2HIUctTJdGOtaSXZp2i7yvZ6Tmr5+tebf53DogJDIQ6gMaD9duoe/nqd
WgRKi+XN9SSTMJTxEeE2nHV4U3HgptoFQtOMUKuvB/28MBiUGpshy5RlUfkfDhpPdkIo5sRpIZ5W
svlk58lVWvdnlt/nV5dRdL5HBoXK2W55OAppxVTo4eK5fTStaCAiXUxXsfwUdipVBePMMzs5J67N
VERxBH/qU5RICKCZ8j41UryEJu8mEkrH/hxI6MQw4LGAaDCKTZ/qaFLoJ5M4iMaUg5YKblq6YOZO
2WZnNqL5X3O0LGbWHcc5msT4X+Y/xofTqUzgIXlKVur6tRwbS6uQmwcrMqJzPYFT00E9QEAUrRWD
3srhOH7WJSB+4VikubgXerFUev2GVubfPgDPzRRC3ud7PMr6oz1CmeJES0wtxftGCq5Fgp8TSvqZ
79GJ9Ua4FAAbDHlU/48NXo0VdcXQTARr24Rfq/kF5KOLbiREFQZLJrLXr1+ic8MdzYmrde8hKEjd
sh/XiKmuSZh3Zv2SXRJckdfPfzAcxBH4PRSrkbcfPqmMPCa1MzqGK6oFhB3XI0ArIMAwCS0nQtX4
9XAn9iXE+uyABn0w7vtHC2O066AHjZ66/UQGp+K/6FO5wpgEhfYqBNbbjibY3HMH/xMb78Go6uEk
W6OIpzHPUhcd9aIIJ/w5w2oEoReTZPd7gn8LHOW+5Vcv6Vv9Z+ioA8DUaQbV/0O6FDaTDyth5lz9
k0o1/xL/8183b1X7ES71+x//J13KsP7bwNVkAUzGYQu1lUXxL7qUQkIdACTgfVg7NIrk/8ZLSfJ/
0zaivsY2g5MOvcdcOUfmOrOn5vg6QLCzD5+KEmAmxGz/Imvd/GNDBMr1fyJND7dNjOS0AaAYAraA
I0Qr92j9QEH3WZQEmpfyBAgi5xUxlNg702ecD7Z/bc7/HAVPIhEnc3X82JRUFb2al7Hvr8j0uJMI
xC3s8CUYzEuRBzYc8O5G0vL3D0/hnzP9SAs+3G3+MSbfgxmSTREB4ujhmwEeJ8vQrEgElI/6SsYi
cUf3z7vQ6+ll6DrtcsjUc2dvHsuneeIX5mlrCv/RjsaEJ+6PKGqkZSGFT4pNvFpSYwThi5Wsv57d
qV/Umvca9FBgwo6FEUquh6ZvNdJyHOr+Mc9kaan5cnLV+7RUx8xDdCv3zZq48HOGoU9zZDz2OVgT
3DNtTg6Hv6s9RZoeC7VcdZGF2IeIWeU+zekcEiGjBueuzp/WJ+8OEEIqQdrcuj0+9Os19ZJaoQTA
5xg1fFh361Qxg83Xv+bJURjJxKYL6fC4rdGM5pgkkVGt2mQg12imSUqBWqz+3ig6LAvwjrxpbNka
95jDX07LCo24ezC78CzHG7tTJUo0oB2/HuX4+cyjQFlWrVmlw8ZzNEqBgr7OCJhBJDWRYpgq/X2u
ecaOzrrnfj3U8c/GUIAPsODLvwHZwO4OzlxkNjU6Gvt6NY62QeCNluN56M5VGk6MwpXCxlgMYYvT
3dGEqnGAHhUWqAR6hWus3DYI2sks/NtzwQqKnxB536xunH/WD+fHpAIVqRYlGUsS9GhoDiQbtlb+
N0dhY2CvZwvkAKl99vKPekRtrYqGVVna0SbyCsSMXgPw4cz2cHgsmI3IhjZLwqgDyQDDj5FrPISq
a8ksJHqlHkBtD/VGleT42RcWqjsrFtnN1z/fkeqJEWdMiEnDjnsgba7j9meQEgTedZZMImeU4/3T
5GVLYsIaSk+0g5Lx4ovUdieYBasx0Os96Ofwwuz98czMZ40Fj+rj18YEwzMLfPlsCi421tEuTI7x
1Jld2q3gwggTiWPeEaXYTWa2LaK0KOKlXii2hukhEuq6j4nGfvQKsrxv4fD7oyslvU+GmqiTnZqU
Q31ZEhM6feeALJqbnG9purNrKcDEqJFYBDejJzCLKDG1upPI1gvxG4GkWXBBwPiYRH1xUytx362z
vqgu5LyDBTwAbLUwWxXxAzISkW4CgyBT7MENntZhDCHod6mhQkxtWsNcykUAJoQ8T5t8174ff9Ve
xRWxa7wJVyKeKJKRAyMN97Jfiviuh6E27uvYH/ZtpONWkM0mRRZCDmK1hIqDqVqJpzyW9qoWN9aF
KcYYeJcvtUQp5BN5ecQxEUKoy/k3UOhhvQhlyDp2BvB0FYko3EP9qiJyHOL4oQcTS4SQ548XBHvJ
xa/MSlMyhtr5lTUITY+wnXmVvJhaUnPWZJeRu5InTao6DTh44Gh9az7VZiWKpao2lbWSjEEW8MiC
OUwK0swNfVMjX5iVJPaCL53laBOpOEtZb8Q6l2o8d5mvqYQO2KWfOVqIQd2phZTjLFFUGuFqPZh3
Mv5rgtIhCom9HA+g2SXm/S5NlR0sZRECtu2IXfwZNWU/LUhNbf2VLg/+j0Cp7Tuke9oPKcB47ygR
0fHOIOKkJTK3J31EjlWlgIKm9MMtgrj+uSaQ5n0SGV/mVvjf21JUL6GMrHSZhtyBFl7uk/BUe4Px
XUSjRT6sZ4tgUYiayKrKtinfS5Z0DWi7+AnnTgs2Eayrad0Y1ZiQuWiY3NGiqN7hkIDE1ph4Sx0v
Z1k78JDrNSm/IeBgVQdM65vyVVUa1WOd0aZytc4gfyarwkJeDJFnu10RGJojq0DHlx5fCt0h4DYk
HKMJUleKI/NHgwrmO9k7xlOvFUOS3likdlj5rS179XTZ2kretqvGpKAVeiExUWGg2nc8MlUsSb2S
wlXMsah3MnuwHwkhKagySHUHAqwfSAe1pKZL3GqOTlvHVdwaROhYtCNUhAzK0mvrzMIDqJvX4LYF
l7eKjFJHjKM6XeC2jJRLzLpx4z3HJNVd+/6A1GQQvvFrUpPioWgGPXBqKrokAtmwq5H9l90PqW91
aUW6vUmEH1JMxyNkALFo12f3QY+62wk8r7jOcxW4S9EoMqGEgY/KFid290CyGG2TyorsB6x2ib4d
tDa+Aq4tSB+HFFyukyQr40utt0hJnbrSIyVnUOS9LQUkekoVHLiVJzWRsWgnem7LIAv0SzVNlTcz
LCZr2QrT2/VAxxJcPyZkRXj0OH96qk7GQooro/YvywhV8cICW8ydz1PMfq3mlreUQpWkPyOjTOE0
ARDShRzq2h5mUkCYjTXjmOyAQFTMktZI4LqM64XMUql578VghYuRTSZayZmOtTHQzY62aFWOO9Wm
++eovVQNBOxW/q/RtlCZr5RKFpc6XMHXnE/Z6GSkQyLo1gf9jbQh3GeVqH23alXxPBLN9wPsQvg4
KY32nEwDLFLPL3QFY2BKDEwR+MM9yHulh1wpJVsZ55/iWmPE2UIOc4T1+uhLujPS03tOem187ccy
v7MCUI1LTfaaEkjFYHZY1CY9XJQo28WKaDjvgRpBqF7kkj2iGA9i23P4heWfuajLcgUYhZcn4a3o
Hc/X9dQxwtp454KWAFCsujLZeGIM0JPrBGxv9Q4BU5eYHHMIliqfktqMAsc0e/wq2IjztypspT3l
G4Rp2kj0jD6Z03cC1gZ7EXHCKEAiqAmcRp/AQ/YP+NUORGwB4LfohMtaJoujI1j6ZZL7msw1tclq
Rx/brt63mjzeWVlsvdtZWQi2Yk4BiyQIJ2npUwZ91dkDfklRLNWOJiTjVi0b3QdvGWuBQwKZFDkd
36AVqbw10dl5F9yAOK4yxxvMqXLyOI9sQvy04BV8t0SwtBXaIe9G25KzSZpYtcoRe997rHkfCbMq
dbTPEr9wWi1v032hiPg67lTsio1GQNtiDJI2WRHgXb4rQUiKmy58AhwR9nlOPISleoNGTb/V9KK/
Sgil+dkMXXETSUi2cAaM1ohxvqpeeuyn2DXbSHroh2n8PgQtqV0kWbH0U7XQfvl8g8ZtQoGJjFkP
HqlTjOmor0fYYtUi0+SMnmXbsF8S4yMISGmC6AaJZkyEZdQqt/JEsAIyQ1sq17RVmn7BL1Hc5UNQ
1o6KnV0svGxI3u1yskcnqXORLQJaUhd1q3XmWuXSd6s23WxO8GxC24PeGPWNIYLiyQLY3juEB6eD
U0pNiG45U+MF6FPTXAQQFd5FDRSN6Mk2ry4EcQ0qNnVyg51iIuFjaVRy2DlGbsblniaVfGclAa/2
WBkzRlEizcIMxuxaaeIGg8WYJrdk0+jGIm0SzbgsE20Wm09y5C2GRun2KQGDDc8l8G4HPnHArJpW
vqxouginjL36G3sOxHQ+7PZV1HP0gmnWGW+lrPZuUlT1m6FNoBaSMYlGzHJee9+1yUQkEDFz8aVp
B0PtELKU2w6OcOlHJVJcILI5Yf7FIX/naaG4FrhMSCUeKr4shPpux6njO0UXWiXajJ3ux4g3vl0a
gwAyQFioeDLUXP05yV6+aRPRZrg+VPUxHzPUdcSoSdcFnJ8a37IWvAmO8NccA+RXoc1gZtLmiAYG
EjfqSyzR8qtSC+WmCJvyjbMdRGTf15tvEnEpIGc8ub5U/aImMIcUgWlZ4jFOnXIS2q3SeNKDlCqp
srURDl20lTklmG+D7nUiAqJctmrPS1ZrI8E0JZXV5WA2HPxiS0RO09hNzJlYabeZ3+FrllUvvuOC
OU2OERXiXiL8rFp4RNROBN0QBExaF+HgDjVbfca2Ek3mwJ8DkWH0drTFiyPTs6+pb8Dei1ivpmdZ
N4nJDgc/IyfJfoLP+xApBK0sYgJrXlOVcDln8GrlJujhmuIN1kgZDap+Eo4VRUQrq9qYoRzs6/pb
U6bWZSUS7GrEpHiQFtIa5HU7eWq9AOLvtRuJc0O44lHVI+0krzOWXlyT9el1UgJawS+IIROdnZJj
ElgIdcknCtOlntf2tBJCavVVRfESIVSWBz5G70qUHDwkPPtDUA+PvmYWjTo4hleCDIhxF5BNZfcG
6UFapj/j7Zevmym3ydDtIw5iY1vxAvDrS6+yXJQC4naffmur1L5NGgU/1lAqWb2EONndmKmveCud
slOHhwRecDUSh72qvDCJSAdGFrSW48lvoWXHhE1zb1LI2LO7/BJPzKAusWVWP8sK/oFjqKRUc1Am
ShWahTmpfN1JNIK6bae/SpPwswWyMvErJz7ZWJQlgheswxyjVrUB4gA4h9TljhjUWMHoqrXyckTK
wcWC5vq4jsvSvOM818ozESD8RthUWBI4UGtbQTgBUbr+gDYum+LsZ1V31YWE0iVfRrpJoqBOVM6b
0Q/ZdZdX9XdZq4Zv/GrpWxkWNJ39yJsKR5hB8TrVQXXn2x75jV4QcA4Ok8z+kecU7Zx6rGr84qNm
X3H7IYjPNvIsWJKVjN4UloL5m6ma1ktPa4i3j+BsfOu6MX2QTepuDtAa89FLreTX4KkpTMHcL7fE
tLMJxxrJvltfHw22zaRnHiF706XaEiVGnG9s3hdlEChOIZUaqQgSysbF3Dj9oVSin5ZJO5TFQlRY
KZya9ITXBJ1zSwh6B4Qij9rhG++XHHPOyYb3IOk4+sY2pmjiKntroXF7Y4uNaeasS/IPL7TKTNkp
4wGaAdQKkJ4tqcQkWETt81Ra1XczwJGA/Fsdf/mDXDSYUCzlMlNieS9p6vigR0UvHBjXak5YmhSZ
q6zzrV9WXKY7TQBR4Guktj9aQlt0djXfu5DqOLn2R117EHbRX8+OW4OAq6i8CfyGD5xGqCjnau6h
G2Dv6bvtS0O9kLo69xy9yocnSAMegZPZJGA7ISpsnaKrtZ8tK4HbSAgpDpq76r/AApeu4W12v6qA
QwDBQhkHWqSI/8vcmS25iqR3/FX8AkywL7eAkFRSqfb1hjhVpwpISHZI4On9k8cXHkfYEb7zTcf0
dMfpKgkyv++/8oVR90lb8FhIZjfVq2f6fb3nWVzfTNrLc4J9Zvm0GFOV3wxrRliFypTN6hL4YxGv
Y0Ne1koHO41k2lo/CFuX6c7zm2ukZKbIzCBGJDjWXVp/lf46073kuh1tls5VolTqa09qfdsYBBHU
ab2Sj+nV3045EQlsur3PxESMzBLJKWMOcYZ+/ZN6DfWYmp8F7/T39tfO5m21UblKImS4F2y+xKIN
blblMUQIur9Prl/PRWilqf9Nb6fe0/Zn9OzrRqXfOG0/6rGXrg0tQQQEnwSJWXrILUmZVzkHcx32
s8GD4LZjLXAb+MZLu1XuA73va8XvQa1j3PSW9tHiC/8JOotiV68ppztulKVNOKjlXd7168c2BPLF
s1CbEYKyFL9p3/Xtbl7q8ZsaqexnopCQuCw45jH2M62gEtpV3e/KR5qH8+x6DfeXy5XZm/aTMlhr
MGk22cGUFg3jvrfOn7jp87dJtytxDewGZR/qIKcM2B9hXBs/SIvEnQYvi1MRWOextkEtXMZtI9LW
blu5vKxA3Yyt0S6Rn2d4xXKq4cYwqF0gi35sYAVdLvd1V7rUFWPYaaj2Nqlb7WNqWBcv7olseALn
FFNIByzXs1oMljira4cmnOmu50XmYUBFRm+TSugEqLbXElvOEG8ueY9RpkqMfY3pez8eGw760mL5
0bRWDFHlLKoIq9LYBp75TG/5L9sESc8FbWERiTS2iJx+E59pp3t/bIFHObTdiT68wYQIjnUGfyvK
WjlXRObnHfEmbDD8WB7p07ElumxtzwX1kWia2/TFFqmqrefR6FLXfPGyUd9iNZHoPFHqslDG8byh
qugfwCByKndFPYodBffTm9dt+jEvUcZwc/Td11baixHjnhuyM/EVXIi+rDqH4LBiPOiNapd4yY0l
j+bVB9okBclebmzRusXOdUdtpOsvJ9NHeov4dk2ipriAXX+Nik3UQVjghSP3ZfbItQ6KRb/VmrV7
1fSOWnmzXZtXfdnsJzFI34lGJAx9qC9p8baUeR+ACzbreRb98msGmvl3FNRuheZasQPZ/jIQqTWw
6oe5EFXJPONMdVgZirwHU3RTEEncz/ejld+PmmEzc8u8v69Wyy1pCJoCxBhkYr4vk0YfrL54FS2+
DWhxlHHdOOzxa27vOAYC7tliqupj5lVu906Sjq+fg612aDbAvcsJOMBe7VbP4JsKzb6qKXLjft04
O2yTRu0E1ERxtFSuJix2wtQXZynqdO7jzZezf5z1fO6n0PFlau/9iZY06lgdVUE+r5n/W1fcelHT
WNcibZH7N+jCg/55KfKpuWCybfzYqZYKVFPXsmG8STffmZ77XGGhAchbCOndShDAsA1Ge3qol2BL
T+3i5eM5X+V81RdW3uRcgmrjoQybdnZTom1au9Ve+9HbhgdrbGv16Q+uW12yVhEUlSgTqnxv57TT
xKuemfpN6znthECxLknm5w3IA2qLXMT4xQNBtb6+N6rRC5KJKl4WyxELKjzUmOYLF6Rmtzjzz0a7
zf2KTz5IqSA0O5IBV/IjxwBkwxwAtKqwhabG1+vo4Arfy9QHmZ5ANfV8WHquBivxyQiqWKCtJfDI
XNb6PAnoV2u4aqrqR1v84Xamyq4mJWdSmvOdm8LeiOprmBbJQmpKrgQLMJLmMY+Nm1+gBqEpumId
KVFsWA1eOAMF7QraZq8jDvNyymcr6lsOUDqFrdKRf32a5j3AzrUGIRxpwvqR83Y9RcDOaudk0BhR
nXTC1UYZDlkDXyQGPoPvwhsMizSjuTBos+Vs6c6Ln3Xq2cHg7dKi0oD73081XjuAMrOiRrnB6m0Z
ZE0LjaQoQoTq4onLaihfqT9yzajM3S2P7drpxAs9b2ZD4WLnd6eyd5zicSE3gE/CXQhnIuUy9U9L
s24LS+Q0kQWPvxPsP65rvTHXkJO9cemAZ4ajVrLriHE5WI2rWUcKcxuTqoxAmu8y7UnoozneMnfL
YAVVsc+cXpRk5BrDYmy7cSbR2d8XkzFqcxYOBRlk264kKikFQ2ZL8qrI0oeRPMFVkVeBNKxtq/6s
vN7iJp41p3PLXcbjP2w715Ow0P+kqP5PSoL/sV/qX0QCd/NPP079z7/d/mmHf0um+u+fkfKn/y4/
+P+oGrjmLP7PpVSXn/ZP9S+ygeu//0/ZgO//w9Sv1m0YIpzvwdUC9U/VgI8yAMEW/p7rX6DS+Sf/
2Ull6f8AkqJhwcZ3gfP0GlDxn5IB0/3H1Rag4ym2gHauVpf/phD43xQD/Cj/Sq1rqAmhMWlWuLJO
/4UjE2DA2ahEfwAa6x8Gib4PJEEeaVjedo6vaQ86aq+CbW7mVUWvFAR7sx+0vci86RG+gWQsvel2
xKymhyJfix1L7fQrZeHGJd7+L2VN88EvPeIOSe2bf4C2oO5HCeatJpM67avqE/HXHgdg/tSlYrjk
DeF2dg7eGhGcQ6LipJZbTvrsaeNs3GWbof+UDKExUFvfh9flmpeqKEGvZXHTzEp/3lrRMJMWqf9Y
cmcd3WD032eEgEchK/q7nUV8DOW0EF2ldV3iNpYbq1H6J80wqIrJ9NK/NTtazp2hLqmf1OobcEjv
yHxVHFlfvcdUZivJbqp768wm3cJRBYSHIMuovdgYbStZuq75KUS9PHRk1DQRATzaBxMlKfcz2YAX
jsfuFkujsxOFdO5HlK9+QxQSkjfjMkpnOXSpWh9n0Vbv0nSyl6LsXPYMEahDF+iriJhSts+5GceT
pAExD6tKFu+0J3bL7sqh7cvKHs9TYbafi6Oo9ANR+SXRXLsIWsr/ltuonwXRhFBBGTustuR6FU7l
bBw7sflvi1tS1jVs1s26tKS/mFOegVJ5Ag6gy+3+LbUzjLMmUbLfbbfK78aU9XEbh/Zv6SDrZU2b
rXCbCYXkMFzjAfdjMljw/v08PBlQSntrfG6zAEabJA2wquZtqYyDixN/59oZg1CZdtHWTuIx0+sH
8hyPhvPMJEphl6M8GGol9x6iKAgRULWyTDoKsQ65MV6sa+bgdoVQPXiL5ppVSBifFWvNb4bWY19Y
1NpPFjzLdR+rxfYF6HEwAtgRg7g1j8M3pHUoNjF4z5P9ONR2EZKDsx3SUtvhYtupIvijhNAj4d+b
q+v8ilozIs9geAgNahf+4kZPY/bJX6Ae9UoQDQc1Moyoq0CHMXaB8hh/LObfA17kN0U9891g9eWp
931K2b9ck2pbu5+jUQv2nvK0qAWH081Px+DHKpGsprl2LEqxByGqP811cRJfPjK0tUmtlS8sOmGl
P5NRjt0jv20n3z1WJRht4UXQLx3FqvMDGSQ5SI+6pxytZBugAXuoDmZefwNN+BQzyp000je3Xo6E
LuYRqLQb1SuDIcMJoaAdwJ9W3OReEWeN8+EX2V/PEHdT35PVYjo/hefelwW5/lK1qCq9f0bCAVEs
OamoW+rHqtJO2pid5ZaDtJVM9oEidSjY5R6+YpS1odFXcEOyeNxy70GmXv/SBRrZ9WNRQkKIPbd/
enGIKiHNLpYuCV9EfKKMpjUWpDpU+Jkh03xxaBlzQ3RTdcxq/Kbr5CtasksaigdCWlPto7SrJ7Or
f6fqRRHYEKVON7GEr1zzvJ8mamGgVcPe6cbY3CwlZKe2WsfAGOmF4K179mbTv1cbHVH58uNua3Hj
e+mLNlb1PXEhpOH5S9jCrCaBJpni5LH05iSXE2VLk/VUd1rU9NmDD8aYFNqiP6x95v3W45aG+Ypl
bpaEZ/eldfHs7Y+XtjSFpq30/9hry0gEcHBdgHMH0G6x5YPb99OfxeZLM5a6v1O2k+21sRUXWEEW
76zdxiu4r8czTQQ3ZaMLzDIbpRzNrNPIxRF7os75znZU+72qzfqjNar43vKg/rGkbt1n/WAfC3CW
JA0gZSuaPeNGqVdn1EixdFPn4GgGyDi8W2C0PG4Cmochm/EwUD3hiC175ro0HXlLtvuLyeXUZ40d
9UNmR5uvN7thGj8rnxxUsoVjW9uWk2HJ7KZudW9XASRHxjhcfIsQSohw+7kN2umBLqBTXXvtfbHM
fyZhlPe15UMzzzpiW4/YztRz5XfapN43zbMAJBaD4SUQvKoonbQWYLP368goVqzWmmgewOLE9eJa
GSSHZ00RnbhkxgNo4/dmb2NCZK+RUG1rPs9aO8eyufKKOkQYx1m5nCvTz08pCvD3cemeOqmTNNl4
Y/qHSLE2aoXWRbNQe3w3Z9HkKg25PjhSM+kkw+Zz55ASfJAgWOEi1d5PIRaNbLBVXCyDY5CW4MEL
pLnbf+F78g5O1ajTONvbsSa7+uLhhYTGF73Nw7cp4yoALio0EhP7ZalgeOKS56zvb41iHPmD5qNt
VnrCSpyx/nbwcjWNR6V9tuToXqbxHb5AfjV9a8F72cZO75Z0t8As7ka35v0Gjs7Hqkz4KiSXca0i
oXlVYguCI+uWr75cd01uanf9wi8aAu5BdGKi63yr/oSG2upYt/WtjBYVvNF8hljA3zyuhqCAa/Y1
v4/6YIAIIyYyIkQQawrUV+bk95mTWZEfZLe1nUYjaZl7ZIIThLfjQYnXUecOyQbk15djrBb712d7
DfnxjR0qjZRPZ35RjeKS3jrvttCsuQt5lfyEBTRMscsR5Vte+60sAlKBjlZZmkQ0bqRqOVwc2/VP
1eRH2VAe0ph/NW8k9S4L/iweP6dbOySGEgK6TOpLlt3ZvxJF0iJadanUz7yoFihGUw7Hi9qZitNv
tvUi3MA9D5YGkQKxFrneeuMTTRbMRDR5hhbbnRsNrlkmKm2DyLIyBDGOfrNVQUws1rFu51d91T4X
l7iJjcpJBB8UJK+zWjCTWr/0Tt0BiFdxTVozbvxDUIpbUWLLpvcGpmrp4G/0b+9aiF2s5LIS5kTc
NP+DKs1u51nD70rz77LcuU7/MUvrHop+3TeW1t3MUBmpH4S518mfEb69y/yYs4hs96z7ZMgZT9MY
8Hu0xHsHfmvEm6WoC3bKh2w66WxQoewWMxR5e/LW55Tl7JopM0Vudzu41vxezNPBWh6NSRIunn7n
EIfnzHB34+LHYzWWMXx4RJjXpdZITaZ3PKvmZBjrt7yexqio5avhyGgjKnk17/3Jpu1kPeqDq9+I
zghCvpaY6GP0HdK/2LYbNaPM4tLaHhw3O69Fcxkq734mxTLMpX2AUkoPjlm9bRqRPv4yHp1yuMUd
aMyHYsy8GxtWorOn/DgDFVFtQ/Bsnb8OlYYHc/N/TVb2qn+CU+mieizf22XjhM7T78DbsKbIc6nQ
GCzV/OWCDFjocphFeFi1knx1W376QPfnDvyphCcJN2O7pn9fPHA1kDQrrvXlfZV+cddOdh9fPyYH
zClxpdPdQtvYl9J96irxSp3g0cEv0nVF9WhNy+/ipgYG10ZHRaNtZKXY/V8Si08AzBbMGqxAoT8r
THihLoczz2zJ0CXfURcJjgAg+bUi7VvvysQuG8WVR3uU62z3vguUQNYSPdSVAOPSSj/qZfXhVSoE
6I4yl257w1FmSCO7LENZa+nekbkdraJrd2UtLqrG2dAy1E5L/Thl7oHKngiq6dmaFJOG4eZPk1Ee
KE5cmDHqmAY+3ugGKq34K3znHtp9T/5snDstz7OSoeho3QFM2dt2F7vGdE852akMnNscbAQGLDPA
4ur50CKuauKM520lBgWqEcAoIzM10ly6FVtHEHms2TtnKb0kmL/prBKJQ+NVSPxBvgeQOPY+lZm2
sf5w8GtY+Vdm0eO0IsjIDGaq7SCZTQuulcEMlojcxPbpKpKIvFJ3X6iuvkGz55z1tjkF4JJhJR5N
/rQYRvBQBTT/Kf8kNP0ZLcvB7Kyvbu7ZFEbnbh44RFtgF3Mz7lLKMMNZNGfupDMs7Ku2bF2km/5N
xiHu+6Sz6caBAD9waDHe6cYdTQDHwV0faoESQdK6SqCwyctqIrWBDD6lnvZk62OwG4b8Uxvkrdgc
pAlk6gfjlerhnO7bZ3dQhEvofVBfqKF3P1JUbo7QWcNm9cUDyz289nCNVYl1d6KCwfR/HUeNEdfj
WawF5K6ZXTTct6GvvzNMpdClJLiKYmLwCXS18/r6ySu8C5y8wbHalK+z6/Bg2sb1TBI8Dltlw76b
x3pek6bWIK/6v72bKlgPvuoi35487hao21fNmG88t7IPsnq2QFRCm073yKBkN3aJfUvLaoZfQqWG
mGmLamLvvmvq3D8nN7gU2k2hjUtsucRaXj1sOj/OOAJqrqavsfd2DECjXcW58IHNKagMyuZFW9wD
KqG/5aSVnAXzdkRHgsfT3tdt9lIP1zEk6JJgGMej3zgioluep7sfn4Dgcl4x2tEcMZmJcN2HurRA
jIvxrhmKb2/UHjxjO8yeI/eoleDEghujN7N9BxepXJ9hWVNGnuTFHM0WH4ScLyTvvxNKQwQjTqJG
jD+ISopLGwwY3836Cyj0MqZmFc+oARNEMHstMN5nU69jHubh0ciK5bjokn97YEcoKheepww+C5LL
dhBK87305fZAfe8QGoUeub1jMymiW/Ha+r7pxseC8MIokBNJ7XN9JtCyP84tafFarX3JKf+7dfkf
zy7h0K64P4VhdHa5MHtN27/XyruT/lLE7BFtnI0Bv0Zb4oWozjCZgqMIT6GUtv/oBNpzp1XrVb3r
hJ3jn1TQ/vT5qGA/+4UOOo9YHGsAXU6NbJ9VXei0y42l9Ee+ebmj6LCAfM6iahjXENOHTzmB7kQ8
nvJ2JEA7LE21A8/IohEyNnYL81iNEGwzCYgAG0+DvSSqp/yWBokyEuN86lJ5cEVGaJRs90tXjPvB
lHqM5+NhYxIQs/09FBMKoDuR+VE2+d+Z4IgjdfunFr4PqG7vaLbMKX2tDyow72WgomllpPaYvFYb
s3LQMMs2L3NzlRj6xj7Li1MnwPT7vGZlE9RGLLMRKUX7rJkRxq9WxBWj0HlR6dRtxRqJHsAxD7a4
gEmIN703DpvW85t6rJ1dFafu2oTFPPa7VUPoNwPSnlvN/Z08/SSdbd6BZt7ZepNsAwLNTqE+4Ful
hvat55Q+KsOZY0hUEWdt+sFRe7GD9KkygxZUH+yo5MIwe3WlEPK7JjXfa3O5hwIiUVKp4Zyn/k3b
6l+F8n+mpiAAYTVENOmaTBjOHwyUpJEnQN4J+rRD7tVEg45/qK3uzZitF2RvPCTLuO+QyJK1v9fh
pOOxLa/dpkmw2M9ynHZma0aFGkZe0vyoFcW9bQ5foyxfRNlFtmjuQcsm4tv8IaT39RmZzUNvdr8p
4lqelBTofmsaDtkiogZKSzSnpuum/C095LGZpT1amrjX240nXRpRd1W+uBMXz8bdV/L02HnKe7tp
X0rjrN1WsXEaV/RGTWr4HgyFPNWxk8zMmUedgC4E+7ZZ812X9UlKir0wikSRHq8by/yS9TMh1Ayj
LfAKvD7bCenGr4hvvyo0Ssge0A3oA3UdQjfvpON6+7bT9SMGC3MKdVsjtbHapngNmB9YnBCwIbFu
8sia5aOUHSm69k5DLH+X5m19Y41F9waJP4fG4AMCjcXH5G/3K3abXW+5T03Gh7iZS7wWDAFm7ry2
y8LisXpxpQB9prIjx7Da5WnxXrti2cvefe4N77be1K0oZpYDeVs5LzaNUXEp67eiN4+ltv4MTnAe
tP6OrufdxCWKQEzb2C+mcadp9oes7VjzTEHx0bzHbRq1HPS7ikfRky11D83RdDTywS0ynztrJx0r
Z75EMqey9MZtyW0H7Snj0dPFW389XFxkqI7zVlQNVr4yTzytPQ71dh7cLen94nHG1wRtkL9Ci2CF
0UVC3+Wp6+aLMRmJMrqHKZtuWWGbS5mpu8bf2DhUirY4K8/gAnyu9Qlpz5AEpRd3m0r0KkAMx7nD
3Rl5JK3DB4glRPx9mTQfMZUpmJ/LO6pIir1Ys0Na10llA9ZyP5V6/lht9Zu9LHoCmdzGjkco5ziq
cC2NMvJr/SFjR7BEP0ZIQtS+/Y/kmDnTn5bhbXLrQ2ElmFmCaHJwRyLP55FAravkN4DYbhD6uJty
w7tXDj0vVGrujSwlij/1E79nUOFRP87WHbYk8iqRsgfNHYvnjRydv2k7hXlpPJMUTHFKRT5FA4Q1
NB5D/fqGAPOAGZsZoH1ChkNMSvNGaejroKOFQmpgHdTypAdMPj27/5QW+60w8K3q0/BZGcanpg8n
Lc93lpb2N6CnQ9TopHv0kxXzN/djgPJyy9dnpC138zje8Eqdra1EHUPouPLUa120AiFfEZZrc3Jq
/9Js/h7KFznm1hoIk6erQp5E53k88VLExSzRH1uvKAsIH9a0gyUQS6r+XdDngXCkn/YmCgDqkdL2
ZPZQUDkwn2PfIQB+0s3q6E/+Xact8EywuaL68eiOCIEjy8gAI6s6Vjvzuiv3n23rwlC5wLLo/mS2
1831gnCFU2Cob0whkcaZrNA9eq8J8mlHTEcXU1sB4c7wuani4lnsfhKGUl7DGsllFoqU4Npew5R2
tVkY33quvVpjrVOWMTYxEt2fK+Ea9gHPtz5z1qGnXB+nYSroih3bN7BFS6CgzxWbTMZ0nltZ3K00
x8zjBy3oRVzpqjyn6OE4JvvsQpf3wSnVjdttgo43Ga99w5g1bxFqNuvQ9Ni3xxujqH6vLSwvru72
ie14/WFDVAiiG8wP9QbzvhZoVXqMaDt39NU+kCyrPk1BngkfrVXl2cJtV3vvJesH1luUDlv1TSX6
VYNXhBLl8LLMe41KXHQ5L76TflQSHwf4S1jof4Iqe9bn5exD+srtsTIZHDv6imb/N2NSt2EmKGL4
NKv+u9bbJCf9enGGXelobw5R2QSC7jZVHfxlft3K/Ah1+nflu10dxpUxf9LMBxpRmB2hS2lrMfVq
CUfXOk9+RuVMu2u9AW+Bm4ejoYkdcVZIvgRwauHO60kvMvu2cAsV9bC3WgAwtb4KE/UYgDWaoy64
bzbxTBI5QseJ8daHFEiBjnrWu2QWkwgXlT27PTC0H3CmgBhx3jll3BHuM9X5n1EvGWPTBL7WSvB0
vrhpr+BRjPty0aYrb22pMB9UUigKapthapIVSHPXrbdm4X8v7WM/2TmKNX4cb62/ub1ZCcdMUAPM
o4to/4IYKywd78+oruEXykk8vdwpA3DEw1LGw2ISYLbHvmuRTqBfoMRBSpYnFrg7h3OCf+y6Z8dv
0H2ince+lzi2mZ0dNOBxv2ifU1/ezhTB1Vrxl5GSKLmZdMv2qm9ifjtqKylM/WKmuxISP5dXDLTH
44AlL85qUEQDgqAIfkyfs8nLxWHJiwd3mabInKlGaTT9YIJ+AxP3v2hQ+Ug0vEHYVU41lAvWuLiQ
jfnQbEVxYONvT0HBiAYQzYTLfRlqTYDMyAzInQ6KaMAnv4eza+hacw+DnyeNrt23hCFhk0rBVxdy
SFI620Q3Rn1hfloTL85maXHeipPTOQ6pQgVaZiT8WVyZDXMLlSD6LXlQw0HaAjxHkFRRdwHtZsXm
t/eL1ThHRBnBJwlZ6y3pqhRLDYBoHG5ZAD9vGFMyuRL5PhZ6Ox7w5oRWI05ARA9qVQggJky+C2D/
4j5TETyPsYbI+xZBOGKYRk/nMakNuzty7gAemFNiFsWXXPWOMKvhPkB6EBuu+NbX6twYXoJgAzlo
ud0aNN6gSqriwXfbywZc8NW1aX2P1oPa9kr4D5k9A9xPK1Ba5Xc2JWVZJfbtWPFdZWb/R+hkkIe0
g9VmpPdySGijM+PGqLcbqXnCY4FBFVW1RPDMmZ3f1eukP+Vk1+7dbtWTemtQpgKQBH9bQ2hQNwDX
9Az7p8bKil3F4rVLvalL8MkU1zHD2G1IQM9lYPiXnKyNuFXXJjbb6VYU6m3/sxZQoKvTjztv4mcs
6wllBu2kdHOzR9yoKisvnlfoj56YvWsxmbORgl+z+jHZk99fToPphmT6jMd5c6evjDDOo0tbJoXa
3Ubt77BLnZbln6qtsO02Hhu5qjOf6EhPUu+YBI1t9YLYfMkOI3OOSZVfPyNIQ8uzJJvnZpi1qp7u
ZKeQd0QJ+mdyXFD9Zkj1fxeiWSX7HK9MoDzxslE/jg1hmkGLdEPz3ibRqd1Qts2hN1fW6w1N11F2
wXwaemarhOoWbiInrykF3AbbOHeZYm6aJaL3NKsSim+LT2qRtL+agQ8O/fNEXk1vZFRGyDZx+M9R
dYpzkkvUD/5ky8KfVort4lB9nMDU4v8CdTM/FmksD/bWmnGKJiwZeUWQG6bpsKfGqD1lAEGHcpEf
uGS2Z5w6BMAFbBncV+l5W7vl4jPP3INhrEfRLDKxjD7bGVQvJLi47KOLjvBRgWLd5dOCfKoEgpor
lviQWAtb3bHrQMv5Y43QdxqKfjvib8hA1Hn7v/pceJdhnRYyyrUA6xoLe6TXrnZrge3sWnI75xA/
R/ExBnl/a+d+daeMxj4Z6J4+giDt15sS8584NEzFZzB2mtLQiWjDh4c8jyYzivkOjd7K30xrrX2b
aSn9jDU84MHPMnKm0pb4wYitBfqxPlX1BOdUzVoRy/KqqN/UhIDWMRfnngOECiqt7Hx6XrsiP1Ry
bDMi62Cz1dy4ZmKCX+xJd0kf9VZ7TOHva/SfHIupUcubbQyW1w1R7JsPlrtD2klZmDdnx45midve
b6y96X9Kv3PosjHyIJxHI3gqNkvGi4kMeyN9sN05Y5E/DOXccQY1o93iYZDlfuKIf0xVbt2vI51o
pNHNaXa2Z8UqqIoFrN1Xym2RZM3BsbLS7dRZuQvMOPWdEbk+iEziD+O96VY0YIgpv/VZI1HgaaSZ
zbLzIgslZvWX/6+1voUOlGfPedPve0mh3vViIIhMqAqBg67GZyyOHtaMQjmvE8vVW+d62Dk1b1U3
kz0tZ1C28Tg2jn5u1iX9nLTBARIBP48aNLKxnxspTo/A2jUlKD5INVOELrI/0p7Kx8Bd2/k6ffun
LKjs927JkAjbaKL1up4eOq+zD5a/OQnNXMvr0OVPOIHzB5FRD2IUPYgn56f3gWAAXaeyXRtGsPYS
e3Zr/V7rt0l7WnvlXTzlfdhVp2MPa5h/MIk4oWPDoCAFYF/rCVaJlCeDY7m4bXpvoPZ73qx8e5Fc
Su6wXDG39QW+MniaC/IdkSuBCrfrleYjulUrFk6FpRYoxIcFMURAvP8jOmXtrbDRCauqwUzlj1eU
SgRTLC13fePjlmeFCJvlWEvLk87iS+gsME7tdtTKjWV+XoctzVm1bOtDz/3gDck9MLMtk1wAT2Uz
qtoatOxtCqT3gERD945Bzmca6mgkdjRNqmcplHMzo3hBPtuwy0yYMwS8vXjGPQWy3cHZFiiwYi/n
QxUCemiQo0B24C1TTE25jFG8cIcHvnVXmfjB1rJKHwZTDc9rnoGGYqq9TfMV6acyS3bapd0asCOk
MS7xtOxUJRSBMGb/glK6oocPERnth+T5ztFWTRRPZjwvGD/6kcZWOEZqI3U532+rC3Saeq19u2Ib
YeqtqeuT+HoMTJQt24ZrYcAR5mKf2fPGXdbVD0DbQYWTGPQ1mEwsv1YKEjisqcXZB4Pi9Z36SjVG
Q6ofZzIrbQe3h9veOQ2FX1rtUHXKybz6cWG0aNKbCpY++HfmzmQ5ciPr0q/Su15BBgcccGAbiJEz
k0MOGxiZZDrm2TE91/8G/WL9hVrdraRUStPuL5OVlaRighEA3K/fe853IGrbaFd08+JPq6p3SOvj
XV3iukXYUQwp5QTplpPNfuSOaZrunaLOPy8BQkaQdPl4vXTj+OLlwrnPCsHcKgeOtPd5YL5gaWXU
5nqB3mmQ0LdUSXFJvJvxMc+Hnb11ecQOa4NGwLHC5Eb1lrulSVxdLMRv/vAZUJHnqNY7x7P7Kzm7
+mRTne7INvHm/8Mj+1cKuse65K+PUrif5HP/Cdfz31Evdw5l+896ueh//dfw/j/e/udprNPu/Sfh
3PkH/+DtOL9JmOEKHgoCOChgZwDL/+Xt/ObbEPdg6qCoAygSIF77Qzon7N+YOwEXsaFaOxJ6wf+T
zsnfXNrboMuEFGDlFYK7fyGdA5P7E5qAMhUkB8AWj+MsHS9ypD4o6Ap3jguKNYNAbXicYx0OKXPk
2jePPT0gJn5L41vdV9/OqvSboZflfOq1cZbuhLUfC9d2YlfIgre5tfI43idN49VvE1GqxlzPhGJ/
WSEDQNRK2sa6Skm1e2iHTjVHcrqru9EhoV7ji321KzIkg0QRoDpKGYQnk074GTzWzSSKi45+YyPW
+QdKuDgkc7RNqg3llEJckdMlv8oRAgHJrIR5xOPEGlVibvMwj8E6pXSr83vbTbpTowP3fdX2uOyS
DizGli9F5LeL3WTuYy3QT31x8GKYG12HJMSynn7zkrL1YxpIYdlFNNWXHwmt13uXXiEHa9Tb35AR
VXIjbT1eBRbzbEQiA79vTPIGXU30uN54hW/Ha6n6AyKg5p5J9P1SYolnl9EM49UQGPHsnOOprtKG
roJA1HMutkWtygBkBYbuSBZ6+mxAROSsswnWB3tw5XPRMuOhwtf5WZJcr7hrNfbV00raVnLylMTC
RIewHV5LMtHUF9dNGeXgZLKQcDCt8rHAGTwVLedrfNpCInB3cbSte193jCYEKdbLBuOeLsmFtYNq
O7qifYuVNuneuEVzVXrxhO+xF/om9PucXjSkuDCyBAI5a8JFHoEKZMlvBpv8Lgu+wKOSc1wi9Zlt
+V05M6IZNxlr+BOF0PoyoQj0ERc7a741XZaiv3HapD9kWO9xPMkKtY8aTMZ37gn+YHtIzC03fSqp
JPD7RDkHDFw1gFnOqXoVM+NMmOprFxROFTHug6eieqfBp2Xn4XNVxSzTQsTxadIhsAltKRR9ZjJB
HLXARYJNVwwyPziChyLy0Gbos08ueJvYAWZ2lKI7d/ASs2w7aZAvkyEcq0sp80rvYX+EdzFF/wuJ
5bSeFjsOBcty0mMrSVOfwOdGzt8Cy0ER0GEUoezAYxH4GtfeSHaL3k/GJkt5cVGaR6Me45dMYDag
k56Ez2k7uG0UODOZrxJK/acWy9UXhLHsdzgcMDLWff6etXhLkdJN6aueU/mwnAOgN9PYzceC6bik
m3TuhtCbcw89HKf1yLfT/EB8U/HJsP0+WUlWPvP/VHeNnXbJDichkbZ4qK9KrCYTD4ibONgwKgek
BYzcKpql1MTnZOH4NXP9hFYpVeXM11oYms1J4/wQaE8/VS4vN8Ip6UyUJmvr06adhs968bOVvsvg
ZftC0M3cmKUtmJ12VGkmG/rvOQKIW2hW0EgWujd5NBarf4PWgHqvaxETnPoS5WNkLBq94BTil3Kd
M2vXZQajRiuH7NIRZdFEmNiYQtD3ZGyw2nYYMy/KlgsCOZavON6HV3dWPX4tYeTNKgfQLVWwUobZ
tDMn/Jp2+bSKjGiv3kO4dNK6G65yy2LQFFZoSGejFL1Iuy7vuSieoKKrGEd5nPxvHXtOP9M5Jm9e
iwFDdaP8V/wyVJCm5edIGUiW5x7vyk3fxs1DSz8YwwYU1Sc92sMnBYACAX+LGcI6OzZrhX16o0CF
fElLZIBYdZaqvWiqtO33ND69r2SIqwxDMAekiFNSeW/y0prPoi1mXWefABHUrd3inIbggfiisG5I
7kJMSmfEPJRuOk9bhx3xwXC6x4/lDeUln7vutqmVrEHEpSiy0F8TtB1kbVdee6rMvxqEac/EkHYi
Kvtxsrc4Zxl3073g+OyJLL1qOIdRFjJE4OiNormg5YIwA5mVo18tt4AQIftEKbxxVvc978psuVJG
WdMm7GgvzmVCTeOvcXxT2i1r6cqZMkqNme4Q2UHHMDW/9YZ2IjOmOUmS746aacpNOfO9TdKctWK+
aaGmICvynS1TOqV2bhUHBwe2zYAzIWtrOitO/sNpfPPVzSjvmIz0CL60thnP1iR3PUJcVz5CPG3o
tTSjc92XbjvSrAE2usHl5j0Neex+4kkBe2THifsWxjXcCqbOyRetC/eRcIaJA6us++eCRi86yz42
GwetW7phKhe/llNLT9ZB//l1KrxFHYSsFxTDHoOMzZz65rnjNo0QJRWiT1BiSE80KpXvQ5+gLKMw
ZqIdZ4HaQstp5n1pSY/WmOhLvaNzfxZKCdDnnEpUo6OepDOeo76cLmrsJMkhg+hx5wV+Cp1FWkzi
6Q7HtyCEyzriGJZYyK5Lt4QqYU/HgSl+uA1dlvQNcic9IVmumIJ4Dbvh7HXYkQdW0Z7GT7Ck25jW
wGXjDzWGqjWYaS70K79PX1YJGvW5sEmjH4hi2q5j4X9RfdddFCb2fgi/S5NNJYoYpaxEsoi3JUbX
H4hhavcIF8txm/vDOh9AqQ3igFxd9teGJGyi4sPGfRJZa70z1coeJ9/NUa/R/qUFTb4moh7pCF5/
SdA9qk23ci9FoTnzQ8FzkkNV9dZjiasq2MwLU2Hk4kXhbqcmWVjsLDv+ZjlE4WwqnPMvMeedhjY4
f8AWp5nzqkmXnCKHZjK+GLiM97FsxY9KZdknMaTqvcO1PmwJhs9/JDVgqE1WK+RYDRpNBLCm+6Ea
13wP7BVv6dT4QCRmAI3sTgLh7bpmHTCochj7bdL34Gl6J/+OX8rSaCR6byfopeZRnJVduA/1tJiI
UM7sZkADgGKRrBX6i3FQfJfKcqcdjOOzwg/1CtuTSJqXvp9m1CPuEH6fPJNfDdAdntn7VHbJ849w
WpfrcJ3oZgDlW3theRmaQJpDx5H9fgrC9S0UXf84Yk1HXlEV/q3rNFRMddX1uPKYcGSwSnv53oSd
JBcXRNWtkE2PkpjVL+DRbjRwlKwiwT0Ry8QJ1s/sh8EEXn3BiK4J4YwPwyWgI+1tvaXobouOmHmU
itiaWGu0wE7HOwqm1GfFLRVuuNIXq8PUP2D+uGCQaM8hhcNXJ3aCy67OxqcUY20Q4QvODlVJ44gz
uYvwsB8R7nY5BcSWZa/yI/5+uuxRGX21WClbVk09XTpUFopaq4JZATkBdS/92QxYOZEwn8tp4dUw
obGustmxGAsxTX7pQj7URVeJ5jTntvuC2AZzfMXUejsOMuW5sfvggSRKXA5J7WCSrOnI+7xXHcAG
PTdyPynL8y6519MTXvXwR7hUMFbC1Jf2zp2X3KAbMygzq1iN3xDg0HdYBwsmShMPzgVRAdNXvSyd
RUnVVI8tq82DNwxrumV+BgvpfAzdFVOTHQsLwJtVKfAHvuWfbNJn391GZ48mj2mQ5e5gfZ49x/0c
t0546fcjINyhEAwd2NFxs9nan2x0det0oQ1x6nQ+dXkp5kxRT+IyfMeFSoXQAMcItyQTejETiiJJ
9lqmHWns+WLRa4G/tQ9RX+Rsssp8KnWicuzg/noVTJ2et+Ma9zbKpZEmQAjwaMSpGcclzY2222PE
JQvJ62u0NE3m5HedYxyNzI5uysZzUop+6MDzsMlHjWiubAN2jt8Pkv/qLH3bvFcPQ/f+PmA0+3ik
/m95WgZ6959Py6fv78VL9fbzMZmf+OOYLFzOyYgBz6y+8/n2DDv845jsyN881yE3QCgiS5Q4pyT+
cUz21W/Cs6HRSs7WLGkB/+oPh5nv/uYgw+Lg/XsIoef/K4fZz/YyzGuQK/nP7wHTBJp4H5i0QAE8
CCP1uFN1cksBCjY2a+dDiyV5Gy4QTQob3cmfvp+/ocWerWv/nxl4viZoRs/hhB/C67XF+Xf6k7XN
+B7ErwRiXUfx+YLuudpjjL+vCFO4o4DyfnG5M03y4+Vw73nKPYPeuQ0/Xw6QBk5YF9okTlV56CXt
q85ZC2bojb/950/2t5cKbWL4mBMD0TzTEv/0yWLDyAx5a7/TwrJnFJYJeA2zcKy3a5nv/vlidEr+
+rkoq8jfk0r8JXe2LzsmWmD+cNh3INHwnB5SSObf2iwvHwZr8rc4iRH3O75h8OCF8hfX/7vbCMYV
gqtPyhqf9+cPO9p27M8FqjLtBwCpcLACu+y6q2E12XZqLfcX9/Fvr+d7is4RrUdemp+vF8ZT40Bg
6HZUwu0nzim49GZ3vLQpsC5DzEj//PX+/eVCQbdKQcT9mI3Xgm+aPI0rrlEkeoTnWdfQ4AzuedQQ
7gXF8d9fDz0i3SqiKnjzz7/Pn56dfmnSisYQirxg9veD9sWdTf14XTq6vZ2Yn/zi8318ViUUQyRO
Ps048lP94MPtK7zArDKfEQVmq7zL+yRD2AyMt+Cc8/WfP9oHYKknP17rQysOihOljIuqw1BTnnIf
rpQu+vM5kxEgSAqaUtq5m0U93wexZW4arCBXcROTD/7Pv8nffWgeWJIOMf2CMviwFkzgJAuIEHzJ
YVltF85Y7HnIK0fEia//fKkP7cfzZ0bfbXOadKD+kxb28/2EgNwgPk7anQc9AEQMZZG3ivlhWOiu
R/0wfdf8YLkDKhnv//nSH1cGaYfQiG2SBnAuh2ALfr40Dq6wXVqNSfAZKcmNdCLzxTrQw1kf/uWF
WOnY3Pgs9NVZQc444T89s1oOBtZ3kOzyKQe2xHtEeKsC96Eoq3dlqNUpyBN3Z9GK+cIo3xz++fp/
+Y6F4OECde783uH93Tz9p+sjBXFTC3PeThZjeslA0D6uHuM5iCp51GrxNiVyOOm1Ur9Y+/7yDQuC
LD2fPdqmu+2o83P2pwuDRqtE26NxhGzXgQzioK3CILtYkBps04Aaf6wh9rVj5cMKj9tfrBV/vTxO
VQEvkC2NTVSd//2fLk+vJBRZ3Ce7fqWb6WiXU2Hc0mpsBl/scESKKHAXhqb+MATHmvKi/sWL9Ndv
nsO+iwTOk4q3SX1YjPuiSu1kwPQx9w302iB7S2XtYufiHC4IEN+2YRXuJ2F3v3i2//7CDDyVFIHt
f4x4bFKDUaZuoONkArFvWIe73MJWttpudaMzI5/mZQRUaae/2NvPn+jPZQRoYMUFGVBQkdns7z9/
55ifBPZDKNUok/utNS/N3g5KmJ8lOntIIcGGFrX5918z4BbeYTjLbHrBx/UKzApduaVG0DrrKxxo
+A99Zzw1ZYh/rnfEpyngiFSF6Nz/7atF/RlQHYYKORQv988f150miEF0F3Z4bBd4c1b9Vdv5c7NI
94gxyz2tor8utO39Iozl47bLYEOQlcwC5pKWQBbZz9edHPT+5/DwndfSes4mdKk2dMbLYHHvhQ6t
0z9/zN85Cj/fVjZbR3BrHVcymv1wvbS2nLCFWAKVSKwvjDHFVjnJAOsxnWykfnF3Fs1wAG3GLLnS
a5heK8tyXzmKdzsMWTmT+0WeGryCj5bsMJY54fSLe/GXR493HLwO2wgxB3QFP6zn+UJbOou9aQsq
LIFK5uutZPBz9MFPHcEDjBFr0XD4xTcDkf3jI0+KxO+BfdRcVJkfs49xSbRYNgUGHpBHZWR7Y7d+
A/zgErGZD2V7gwK4mq9AbFn2pR7SzN1lMZK0w+glbnFo1snJDvM0z8UDPq+18+hAgtTY2sSMMnGL
jW3fEGAhxUOcmDKMZHcWJrht7bkXObasHhpsW3nfRmepq6Otc6YmMBA7hggZZkV7V6oiXi+CxC2L
o3GFPUWL05CGZaFWK2/cyQ1e+nYt/c8xDUJ93UhUoWfw8oL6inw4oGI0UV7t2V+cCyvRyDqX3rGj
xmLcBIhPuuRtOu36SbuzyaOEMTMKNEz+cje7hcR1Ah/uDiFKcSaQUxzuq1As9qMJJvmOcGo+Vl61
fFk0Tm8Afh2DjLOF94kDEiJAXLnBth7PfrwuDq3qbk3Ac59IRkSG1xSlP7K8M1lsWQT03hrK/iWU
o4su1etQCoeUFadWZ4ruINotc1ihk34xpcQ4jIQEaPLqxd+WaWpH0NXWTMMLDOjNHMyW3k6chUqy
4xCYgeqLG7Qtc6IAm0vXqrd1UFQwiJAezbs5dfDzO4jdoj51+peqo9O9o202PAem652oy8rFjayB
9sMp67P5ZYYBd2Nq5SNOsYZ4vB3HmVFWaprE7NO0BKWMocvQQ/MDC8lE6l2JtUVPxZ/XRvDD1E21
JvUP17MHQknRUqJp9K3BRHzutEHynKwI4wO8Oiru1upKCTtZtiaxm/Yi0dj87TIPrQNQoAHBzGrR
Qa6ctJSRNyy+3Hax9jFhhvwDvxuIQ2p82CK7MBg7TC2To3AlJ0kArd6fVX6RykwLaHlLv2fTd+Nd
RlGnD25ZMi8QS1IjGeuX6SyhNAkuikwPJ5+27ggdtIVOUVDWGmgEtY9AYmnid7CA043f2wAecSF2
0y5w4WREuVrHR7fplniTwgiCsD45TETygVEGfp2x/lwQBZLuEIwAVEhYzaq97N380a10ym3ohlhH
Sx8jxljpAn5yYPgWEE+Y+Nzbk9vvHILoS0y8a0qglpMNwe2ACn48uZwhbyZQ6fqypdx6mH3Xss7c
glrtwPzGwQM8vu6qwXnsArRWNVfoJrQiQzYaEaE81wj1mJchploEhPbKkChuPBnfSaIeyiMVxDmm
AJ0ar1OLuHvjlUhLaU9DPOKtygY2mMLOnkQfxs/sZxmGGSSX8cYN4/DOzDHtMn/waWTCiHFpbzaO
QS+P5O3V1xgXd1SoTPrUFC7pvrKzdrxDgJXZ905S4G6hyVHcoyP2rQODl2aPOqEqd0Xa1QNfh23C
O4QA6KvPAx6cNX3qInhVan6oG0fkF2Fpm6u0EwmjjAX655ynaFSHGT7FFq1yfKpSUFDRTMmWRWEq
FP8YaC6SrsIGd5JDq7AwLbozQycmTQtpcwXTNU4cI4h0FvO3bHDsMz4ncK6tQsLPSdcwOTK0tsPN
AHPhdsB0AIAnvUuSrnWjNPaSLasJhydszqgE7QKIOEKHTHSf4RmeJeZNX437Mcd+uwlaIMy3phFp
uhNd0iQXOdyP4QR1lNc8qUlR2S/VWPeRBg467b2lEfYW4bx3Y0IWNJgluRwpQXCyHRiyKf+TRJ48
bmVhD1m0LF7wXqLXM5sUPWa9S/02djd+h7NkznqcFIPbrA9DbtHJx2GMNDXvLVAgk8IP2XYT/e48
OLvf+gqc26ZRSWOfQO5naHibqtgWIJrdW2NL86zsTtlHbZvpPgx18hgHi/8FSRknrLHqe3vDqSg+
5qLA9+SPMaTYZM6bEJ29kel2Uq5sd76aEVstc7X62xE+DxOpERQ8+w5+48hf0uop17G37ACgZnd+
d0b/1W0CaSIoB0U/oA3AdNYBdMll8cWDqir9vQ/HpvmdT9HDkV6a93yhnjzVPhr3U857rveVDpf8
sBpmFieIwcGeSbliT8cuyHYEo+W91DnD1zrAC3BoB6GeQsB4w9aZBAoIJ1hA2Snwv2vEMMZAIC2W
w4x5/sLH842fu46Hh2ausQT1iTVdosllmEbOatGzDMwaMhyWUIR2tbK+wA9af1QlRL2dyBxfHOEN
B1FPUx8eQZU0eoOhZLY2NJDKdM8jxbKksRRfg6SeAHVPsfUuGJHel025NKdljFF2ukqypYrGhmmY
ZaLeJJbtXMjVlSPBU4yity5S33YfZzEvxtSj1YqoztiJTFUz04RgqZItnWxvJGKDCSV8mRFrgk4p
Ong/Fud1Sor+yk768NVLvLzdJ3MVBtjAi3a/NN0MCrou0ZTmYbq+agH7I6oh085buu8rVA1L+bet
0zI9CGsfwhP+BOI/NOJB/ArxtMZRmfQXSV2/aUlZsXNVrW5wmfaPw1zmL0af2axIns/s5lrqiOqk
evXAwZeUZVJfswv2zOPGRb3WssWXGjJ3xa5pHEyoA2LPFQ1AidR0ZqxlX4HGxl+SLV1/LUW6Pmo1
t18L6HyYqdY+6B4WbFzhARSq30ZKC/1mEZvqHyzDlOqp7Nb8tl7rAn+FdEB1Wl5B3x8odP59qeVy
6nwGvrvYj8k2HGsdPi481nJbZLZ3luecmy9rDlap88f8exxnRFEzecPVhEgfM089zuc6l8AF7hIy
Fwi9nXe5KGOKUynhie6nNcwv7EHMX6dmcY5NkAfAveRMsVBww8stw+fK2kF11U96hqrjSBaX3ZTE
4j0e7GmJmGI105bmWng3pxBQj6saBU2owgbK01sJiIimIjFqS8UUXOAKh1y4draGOlVwt3rw0DxD
Yu3EtS/8HmO6aQI+Vudi9XAoJs7iIlHpg/CtRG1n6boNLLG+Yiy3js5L7eVFG5XzzOpV+F0lj8hi
ZLULeaHhc67jQra30c1y0eoifJ7qZhPGwSvVpHSvyTZKEUoltKkY/7j8iXYSeXPzeRRz+gzTZdXQ
YbFL0jlUjKYZas1Plm3qnRzT4JGZbNttwzZGVZxQf79hulhoCPmJ81hhwH1cpqqvKfCL8vPa1FPz
ZtMIPoRyWF2c5vNcXlexDwZnDCeNTKlw5pzqVrfDVb8m2ZUZeq+5Hb2uvcjiAP5Uo84D6gAdOSIq
WN6oRcHY4wwu4UKjDl/aDfBmBkCLh5b4osMAm0S+augsWFPba9RHadHtk3iwyptutMdkHxAJs0YT
8y5zbKYWakDbk0F6XHQ2IRBppSxPRRMAmNDlVIiIBtz0tdBerJAqVF1wSck7pMesCzGpeJ4XrNHq
BMNLuJSK1z8eK+BOXVFcou+z+0Ouu5LKJoj1kUmuq7Zr3+BOY1jrHq3JJca1mLBHoTQVPdIKAwFt
QDZN6gXA7TX1OsbXUIzDaExkCXqT0csjYbopaM7VsqwItD6v6Gqngjmy1AXuCmXKvfLa6cZqz/Pn
GUzEtCXbg6gfT678ehBjQ/5AIjRYfYhcwZQ95MG4mzHiGNqpTXaftcDAN04rqqPTszEemzlp8AWA
grXgdjnB2wCic+HxXObvViIJrOGusfIpOcF+RsOBhAlNM7AOwh3a9DjoGmNNO1qE98hCTWgVS8eO
N53K3G9ulWYvY04z6NATTzlgLwyr67TADLWbG6CUmxqOwOeMDgvMrRzNzi4NjMrpVE3OCX089iAo
Qm5MOYnXZ0NjwsjN0IHF3ciANK291QcTqTFZjoOEqJkWxhBz1+wUrEIdbARXoLlk7g23C1oHKBfN
kDZHKXuLKmSaqLK9lDMsY41mgRZn2d62HZAOj+xd8xb1IiZnOeOztgA/6M0cQpEAQkadeYFQYpQ7
h1IPTwzV62Z0cyDepVGPerb7CzUQOrTHhMtBz7fnaV9Lj8mt4dXumISkUN+93BowEntztXPDrjhW
Vo+IwVjGPBOZwgxbqcY4UYYffjzUQkJ/dvhaeTAVOu2NmtfG3zXaGd+yie7jhbSq3r5Ey9e7b0Ew
LEdQ/DXZTUVavQaYNeXexHP5PeMp5U2RxrBXVMpttvnE6A93KTvdtsXIlKPHUMjBmCWvB+gcg7Pz
+Z6sQ5VoUTL9nUHmO6Yg8nAaatxumLqPIyz173ynKFk8BvdQFxvOvpuqGAFz1/PyiVOsYQNfoSei
2eUtE+jxsltrDcdT55QhIUutxk7hoVKhKHWtibwBtU67IpvrTyQiDZxdJw+Vi2e4H5sSIwEkvlKu
t3WXY8Xl+DU9QctCUGuAtWT8SqO5ExQez6RreIj6GRXZm1o48b2RdqyiqmXH3KVr667bSqOT1wmi
yStD88CNJLO1p7wkimPLIsvyR3+XSJHBSR0o1AWns5nXtoPO5w5Y96eBkg7XulvyClZULBDEnZny
HEgUMt8RLPjkIOkvnCIFCpUmDx4epmATpKn9VIDG3o6troOdAacNZCbuJf+ztfoLlKxheApSFsg6
QHgVaW9O5/3QJN3eoD3ArTEPDkoTfFXZxktdWs5M4rD5KndSIAaSfD2Cj+5b3itZBFsQbeLVN3My
7dvEUQ9BDzkjlcNS3ttlgiAzSbKZCq/Gk71xRDCQfgDVMrhwaYvoW+ZR/qM06zKRe6Dda9kb0msW
7QwhxuCgVDvfonFxaZUFejeZkLBBuAAxWrt6GTqENePQ3CShMsupaVDv4s2UfHXk75BCoCon0JdI
UZU5sOivY1RVcy0PZebj4yl0eEY4oSR4CLwMWGFKeCla6qyEB+Q1sL5ujU8k9HuRZvqsTTCs1VvD
p2LO47gctky5YBVgMpqHQCwVEuKuzbLlCLYKOt4AeL3FgkeEBkEnlNf03ZoAL2tt1sd2xOhHUWyW
58DOJ2fviXg6xSQjJKAxKeiAkoF2WZ3GOs4iYUXydcaeZKeNeYdAgjbIMuvZxu2l0xVyGDDtfeJU
8LXzuhdbjAvefFUjmDQRgwJYAwBhGHzX6Hl6mP11bJ2awMFj7GJauo/J9zMRDjvd31bWWY7tucZN
bwZLJTCm2Miss7hC6WNlNCNRor/hwhTUxuPWr0NoK4A4FiCGfV5Smknt7kezIBmz3Ln8AcdGXTeh
szp7V59vid1JzY4/tv7W54iVbCAkKztyNU3KDY8BNjHaYcEuyAUbIa/mCAI+HCbnYonX9luwKiq0
WSaW/zSvpcEAVDriYjYrcBJoRPO9WlydPMyJBFbtmTAFkirFWVx8Dha4Csng+F6XnSRWqykysp1F
XRL6hcoLC6/suvkKMnsmohllEyLnCSrznt2q5PQ7IMRjzgUex6YCsyJZjV2yrTAf8brkwZk9sk5B
crA9PwEzX+Kw2+gWXky0lrYFUBzygtrlBWdIjhYAcY5TnmMYEZSep9zlR7dZNplreglqpY2AVHtb
Sc+bt6KpkDWSw11iFTXpymlPWenL7PTmJqGo5UWFK1tRNY8uyRQD+yUH6Q7XsyDs8lmUBAltYzHP
VyQu5X7U2Im6whZ3RsDglPqRsvK+Qt4LnjqrnyVKmTjlE8hztg423A7PG4jdizVs62e3TroZ9k0S
vyWY4tdjEy6Wc0RK1rGj9B6ugKpp1S0V4rocfQj7813frXoG+sOYA5RuCYA+pwXC2gMpD/MVgqKb
rNfJRFhD3b0qkRIuAJyqe7eWQr3aQ1vfyrU3dC3mIKCar/yhpKSm63JZ07iBo5B43lWmmTEf4Wqv
6altG/u5Y8v5LMdywoc/TPkTaCCbYBUxOzdNW9EiG5N0cCEB8oOnleDGQ9202t8nRZsd4VjiGhvo
lQ1EBsrvjAwPDduNg64b1FKExyo9mJ5oCAx/FPab2RLrnT9l8rRkS/7mtokI2Rks8cryYdpP1NAJ
tul4IRvBVxQQW/oMOc87xzHcA8C2ECHO8UJnkUHUm+7Pul9OzXkV0SGzd16PK2LXK/RvkVx961vP
0ZADcxjw32rpZH2ZrrjjNtImZgzVLkVUQ8Ok37KRry7HUzThx8VO7F1jwEeATShm2oluR0ZcWtJr
oPc4YmsvHcXRNV9HoBupGr6Ubm6NkYV9NduPYrRfDT6aM/yB+BmKDxc4io+z4zLu5gkekByajpzD
YuKJDTlIXvpeYO91ayomEYOGYGxrsIXbzj2/s4vVjRdsTGUOkkMx26sbKANx5ea3hbsijTX1AHAp
Qw8Z48a0KhfXHLI7TmU+p6iRdvE3lrq8Oj8P+ibPQ/2uLJ3gKbR7GAX0oTNuWasM9BDmTfam1LwO
kZHrwuihxQjM/L7khRmpMMyOiXqNxw5qU22ssj2K1uU85TYlQUbtOOAHyDsjCo7YYFNo36nuHHtX
f7Uwe+DDiMfpU6VKPCsVN4r4CI1tM8KkNp/EUHb0HFq/LI95Tx+PK/SsQ3mVN8/aZvZFuA2L/gMN
m3O+wirRdFa0MeV+XI3XR50+B6BKwvTqfS6SJT3QCeHkzkqBMdTFE6mw0eHkjfzYtBxcIHm5TARG
IhJ56IZb8NnlRnhFyNEwFcC9oP4FnEmwIRAdBClhFwTEIkWpdWaz0eAtb5LGYAcYE299ppfD8Axg
KgGHa0xfw1YY33qJ2X9wfMJDQriKkZf5YxINnEPaDVQh1PFL0S/cbbrG8SYYl5GOpCZ3DaNBRVNJ
yeUQEwtNBoAXtAd0s+0T345oIrCVyWXDqCrcqBGIrKrPaQS9U5EQ19acZEYc7yZqSgTb26BeLeBX
7dIku6IhKxFFN3EjzFscVR+pLGxKi7WFcjOLhs47osqOE02QBXOU6BVFgVjJho6YgI7masjT5RZR
ZRzul0J4/Z6FfqyJX2VRPwQrRrHjPNqQDBw9AOCZvbQbiGNu2q/0c3NOQKvvOUCJqva4gFYBbcVk
FowH1o7HIVuS8uiRB3hMkP9AxOL49zWnm0tQHFyYe9/tvPoyKzBT8t0DdsuQkMDRq6GihGwK4Hjy
xKZ+0di8IruP5VWKP93Z+F7K6cuRbZrv6HKdZdgK/88mYOgeblqHBIt9YRNfAoZb49rVeA82PfzW
lyStS6CgaEqJbwXN8zyngIq2BA+t7LJMg7bNANPU0jXHbeKqVLzTzD2rbaA8grGyZUr+N3XnsSQ3
lrbnW/lj9uiAOQdmMf8ifRmWIyuzyQ2CbLLhvcfV60FxNMNElhKitJEiOhgdY3iQx37mNfjbmDJu
DhCH4i/lACt+Y7dVmn6ow5FdmDmj/pfe5j4KA3pq/2UiKfVJjA5+H1OtF7U5vUdsK/SQGfUG3/gB
YDxu10D9i5NZGmjbwHco146rQATPrQRRcswpMKUJfAN5JHrZRg+SqfsTbEP7rcc9qFm7gZttlKor
4n2CRQ3dkdzldnYpgRgoHcNHWTdOHJvbDBuxaFsrdLhAIaPsHk2qBXhSj4V9SKpBvjhkRiH3KHTO
J59MGWvFoPKeKXCPLxKROn+bCz8L9oMAPfOB6I+MJaYg594JI2vdl4D+RLWBGKF2f0O+c2Lkp2Gq
WK+0WxxEjQdakfus4LzeKUMf+s86lkTGQ9P37fCIw1qOtrheRta9iMyg/iJRLkAiRAupLtOlrJ4A
0CYI6Agth1J+vW160b+mQwsmwoQSaWMSMAdUiiQfTJJG9AXxZ73pa8N8VHvd2XLJob00sinfxvst
RO3/pr/D/2e42+umDrsgDH7F3P7H0kGhmf8HQFuU9Cdczk+wLZC6P8CrsCgaxFLd1vR/Y20VDSqr
CRLVmaB+lgra4t9gW0XX/rDA4uHngAeBwLPc+B1S6jTKryAStgRdfAPpCqGBunX0Cd3yK3DHxohI
6pU4DkYx3HpKV/1JJUr5llboa/lGOj7yuNINs+zmQQla3Eh6v1/DionRRej8YGGzzoF50/cAxIXB
O0EAwRvP0A80lmmYdop1FHpo3NQCWx5k5LI7Qd5AWdGGfq5k6W4MdZuGWUz7W5lkRuooebx+bCak
2C8wjOlDbFuX+HDYhuqAhT6fGHfU0ct0Gu1IoItynOdXCI6O1QJuauamIRmGwBDkn2ApkTia+9sP
yEaD+2+pTLj07NEhwkMiUQnEfahNkVvb+96s7wDFjJj0jN2PPidlcV2J+FMYhWsjKmOE4Ipm3yde
ujHT0buxO9c9oEqh7+sKEW83afs7M1b6XUTddEdrunpFZiOhu5WEzhbkf7H1IH4toDX0CXF2PoG0
tjQJvhkoJ2XgGVJIDrWeQC+2jkqaAsZVNjyyD5kW3NOioCyYHqhqr7BK3eSoGhYoPhtEGWCTVxjz
HOC0bKnM7HSjWOmpdZskGaII1qHP2o81vYIcnV9FH9am8uF3l336ats0bBONbv71fNmhgGZGB0bt
6KNIcqBBiJlpXlQLk3O5uRhF53yDHrZsfYLg/3rqkt7NTDtI7eMgG8Q/Q50uTGX1C8g07Z0lAElv
GDCJAICbYjaMB3DF12PdP7XxEDwT9ZreHl4o6iwRaNdniKCFujNQlDwOZd5k+JR15QffpqUJYUek
yDCWeofeVlxQ8Moxacu2NDYRVPvtOacV7cDeRzzLss05migu4wrdVPcY5rlCwF8j0zkgIHl9lPeO
GvtQMOGY5JhyfqK7nC6ND3jhaNuGdkBqIL8rdDVHHEcCfNCkRqedzJ7HutojY0RqUxf6R6eI0s9w
UQaUZCXyt4ih7QD/fA9o+R1gCoxPYU0QZPpkW0ODuJqTV8quGVu4SeA4dkMDrjeLavU5wfsJ/Tz0
ca//sLcPn500nW6M1IGAahy32fylSaDjhsz8qW7c3UKgQH+mHL7xAkV7FLTTdUPwumv6nGSiiMoP
qYX+a5bF4kUJNfO2UZHtwxB16S6fASMtOuQSGCw9LQC5BhDn800uoZrbsIe9k6cL764PcCqEswRw
zi2yu6FEq4prrYS0WTULyMhZyPNzZIL4Ce9smBCpz0eujbExAz/0TogG36eaY360lPBHmVI4w3e9
Wl+f/+lJOpt+fqcJctvkBeUtN2enTCJ4YOAX5p+cOCLCRQRk03SGt8ZPrNrkRU6WERTGwsMxoR1n
g5oamE/szqfYwZim4Jd3G0UtPilz7KOrmfLBhyiH1TXO1LpIsz8p/GF6I9ITtgnjXrZdu3BiLy4W
SzMnKCb/wJnhlTwfHWBiVFEA4f7ySBkNM/7iq1mKbA44lOuTK96ZXfh4cHNgZAI6NGdDFZCVZCwD
56hg44dmV1GZey/Vum9t0fiHwujurc62DlpXfIPlODy7DcrCZS83YL3/JsdDox078iekab9QnBkP
SiE+E1dZu1EBkjHoUbsZ4lRB0xQpXTQbHwwB5obeh6S0RhKYIfp3RwHoNILM2eYOStDDoCOZ3CjW
XVBlCBHbZX6HDYq71UcTIFrzVMROeZMlyoD2QJB8HeBjrmtVAnApKXMDUFY2EKnRewCJsLEA6C1c
de/MmUX30RZ4iNmQRWb7v7IkNJS8t46phG2qg0XYJgm+PUORjLejCfa6TRDKvb5S7+xIWGM2QGjw
oAyuz/aExJUT2W3naGBbd9+3mNmRYSqHhLv0JgOTsyYdQ3EfXhT+qF2zcCDe2ZI2Vw0hlM3FA/7+
fPhaqoOBowj7xDfwcE30+ik3vGctybKFyFCboVCn68XWpwCBYgl/atPF98vZK4MoNB3ErI9mMKaY
QuBXbgSGuqnA1kzqw90ushCy7EAIryNQTEDFuuH2+mxfBsp8hIGzG6EyjCfQ2Ocf0SdVh3xWpuCc
kwAhrK3J5kAr9rD1Kb9ZRnkLpcy4Byc5HLy+xhvSz/xDpRb+7+Gj32bDBp9BNAPwX3Nm646RtkAN
LbeOPU7M9KskTfwwwzyTtLseVW17/Ye/s7ehl8F+IrIEhWzPHjtKFaJN8eo5lkEPOxVMzg7tJvVe
MQZzjzG9/tA55vfrY16Ea/ysCfPOY4YMkJzHUV3claPQOvtYqb65pbz3tewje+HRejuV51e6rvKM
6LyZCHHK+amlNUgRte6CU4aYwSobixa5ZmO4QWbOfMHOCtsxw+mxXSh4z8oq2PuartzmgVM/YMYn
tq3S5UtbfdpFs28SRD6OCdVA462Z7bIY/bdaRxz0qEKU2pra0N6HlO02WuTGh1oOKhoHxrB1gQBs
isDubqsOwGVR+8PCsr+z33W4fRxu4RBPkCWe73fchuPEQ1fiZKXYFwxQ3w9OlrePpK3uF6oeLTpr
VrrPpHAOyAhFt2nbapRQF2Hol2ENFBcSN2rafAtJ+vmHhL2h6r1bBCephEW2waVU+1RoSOKTqPp9
hhl9ktarEib0CaUhKCjX96J+ec8KEtIJ/g7TaModz8cXSJB4eFO3JzdClBNEqLHtoMmubVEVk1Rv
d+gUtz3BBLDxnRhTROmd4iNVbPsUuqK/b/q2+iJNJ38Evet9bAYVh7k6Lm9R12g3gBaTp6CCUJKa
vgLJH1xMO/TlAd2TcR0lUttTvQdeG6m4KsYAlHstMheeksv4TQi0soBbIL7FkZj9RC2L/QF/rORU
ZG6/yctY39tgAjEKcNp91dNNvz6nl+ebxJpA1dB0OETiIlWl0VYB8mRJE8zCy3Ss9gagl4UX6jId
A5RGSQHxr0mCjLvyfOVQU03j0TGy02AONo0EeQvaQSdGGPutEQ4Ggux9s1X1VEEyn2ZWEVTfu0BX
/wqjOLixccLcpXYVHEEeuQvfNp2e83NOho7DIZc42c9FlJUlMXB+PY1OwALxAfKyydg8M57VHMDi
9cm+PD+CqrU1JQSMhl/n+SyURpP3eqanpxEo3hNmHPm3Boo3WNa82/uVHTxreg0u3xmtpRv28jaj
/knJBQaHOj2bs1gSwVu7GvUqPgXIs330JBeEYfXA82v4FsB/s2/gQA3qxlb2vXbRaLZsBUXpStN+
e4NPyZrOz5/ockjPnc9B0UlftEKmJ0XDvUVrXTACJlqI6KMgMYEG+vUpv6zFcAFKqPuGDu9cJ0Q7
H0/qCfZJ+mRsQEvuVMsRN8REre9qAxAg2jPtc6F1HPSkVLd4NlNb6SfznbDQ760eTI/qgppxfLLj
1E+wq8l7IpsJTyfjwPtQ2XqDZrgp95LW8CZMAHo4KNDeGWZePueYdSz8nssYgFucqYPs6Fg2fLTz
n+NlsYpib+Wfqr6LP6G0Vu7oAdsAZ0pn3yLLsRllaC9FXJdhH1UDaXJBqBRgWbbzUZPMtgM8NMIT
j2X05MaadZu5rboP5Rfb/FaqablNlHC4C0fMbsLUKhY2zeUtJUEuUZniAeTef8uUfgk7KzD5nYMp
7Yn3sd6IARkEpL3ahbm9vAkYRXIsqcbYcBqN81+J7Bx9z8KKTgL/DupyfXsXhbm114VZLrzp7w5F
5KpCl2U11flN4E/A9yaOT3GWIQVuuQCTQuM1BE21MNI7sZVJbi7QqOP+JWqf/SonwHRLAnQ+dZ5n
7TRqAzulKaqD1RkdIgGKCRIASrKV27uhHuqnZnJS1JrO35amwKk4dbqFFPpyNU3IstwCtoZMFV6A
5/McIHGP22LCF+HTtE+o4a1HR1lK1C9PislGgaYJf5Gfj/nzWapiaS5K11qXnHAOCe7BwYEdwb1t
V2X0MB2BaiMOWd3CRr1YV9uw6FtAljFQu7Ss2aAlmyoefXs4KZbxo5GYxLdVhF+5V9Uv1y+2y1SM
oaBdETQj4KGZ8/YFYkM2LgLZeGqSGG8E00E3BHuQQ4oI7a03okysoK6DW0Tf3KdgjKjMgP+9/hEX
K2m/PWQcSpNKxcU3wGAArkef+tRhBbNJrbYHEhCaC+fyYiVpSOjT73RUWjW0R2YrKTCcVRUDKLde
BjdKpeHs1iPEa2h4w3i0mA+Qn8OFc3MeiBFh0mhiXictGOrHmLqdDxppoisb26lePWnea034XHUh
hk++dsQZ8e/r06ifz+PPwRBfQQTBYkH57vPBBjHUCRIFzWsySpTNrRrHPcUs8eFyDGtdZ86wj+3a
3BQ294NTauLRQ3RwGyG4dMMj096NZuUhouKasDfqYa35LfjsBLQolobRtmygYWvQ7BBADELEyQZ7
X8hKQlWt+oW3Qpy/FfwW2yCS4mWnIiL4c3bfBBw5ZXTH5jjkSoIdAF7QHnvkA2KqCfSnQN86Q9cC
kQCSkeEEcTB0ozogao3UmYytY21BrAMOiRGrHbZb2+QNxZgoOqoW1PKm6MoHtrR9G/fS3tZVF31U
CGC3YKFBoAsX7TIU2+/oYfzdhw7qOalrnPQQECi18fAv2/FFiMYbZoSYkEfIgdfune2VE8tNIliN
xA6m5B32Y4gvL+zji1VmZhAVmbbWFAWL2eUQ1502FLbVHLup6x6atbHKO4a6vplmsfa0AER5bFry
aeB6QAjON5Pu+olTC1c9Dq2t8/vRW4UyLDZNm7V/jkME9Af0PWQvRR7cwI5JgcDjwGzAvpz84x4x
m2RXNma9GQyEb69/3eUcIKdC15V9QfmWmtn5xwEHKYfE7Pg4B4y10HronF7jLBzeGZP85xzQcraQ
puHZo890Pkwa+pUWNFI92h3qoAPR6Ea0TblCLCJ+pFXNb9Vc394aRp0jD9EWX1RdsVfwU5HRxwFq
NcoGr998kmdrZPRAm6FbmInzZHb6RMpnVOlRB5GUsc3ZORFYCEKjUbRjFEq5ITND7S3AzpP/Rwv6
M+0PbiH9faN439GwUA7X1+H8ofo5OsEUjTEa31Pv6XyCcjfzlcz09GNs9+FtY0E0CTxqlEBv6oXF
uLhJqVcRs5oqFyp60nOBDLfOR3DwqXEkmUh2osG/kjA2BZimex8SwvKFiZ019t9+Gyk0Qdykg0IB
Z/ZeGHR9YUszIEwT8XlIhIEguZE/OmhPwhMBTxoOWDnR2DduFAXNe71M3N3YRBhTRABEr8/0ez+f
mgIoFEFQyUN5PtO+GikBk2McA3hZGwrgctWTAK2MCOZD2qDweH28d1aWHU/526KnSLIwncBfYmU9
hfcWFZZx5IIHwwNlYt9kvfYA8zdZmunptP4nd/4507TxKUfSbSKamx0z6TYT5ow93FSZ9Qgq0dkg
f/9sdh7uTALbA3jg6gmwnbUz4lg7FE6JCrUtBgo15Sc9YxXCb2gBZ1B0FAmvwu+1pQfp3W/kjKHX
ANwD2Mn5fJhx4uejK7Rj1+riRRhp/6GrsniLCKK3s+n17hLULiH/j+HT9ZWYZvpidiYFKdQaJH2c
2UooZEyeQIWAu06HwR7pKAbbY/lbMdjbGlDAUAkG0eqgsDDth1/WW1ooR42BIo42EMtVaFNARQwn
Wljqd34L23cCa9BHRjNudqasHuSq78XyWFGr3Ios/VSKdqkO/M7WFcTrNnUYql9Uwc5/iqagomZ3
gzxiTWzeoB7gHUSTpXcIVqnPv702AkyYwbHkYoJrfD4UoqjUxEaGqlPf3eYprUpoK/+SWMRrwPuR
Pf1c6//CxeUpC8DK//Mf7+w9arasC7uPZuW8U0Hq5ZtN2YtjQKCzHz3L2idZKCd7J9TVsxyug0qn
2ihRmbj++5CpuNx9pgmuniyIJbnI+8LMRBMAUcOj1vSOv1VdZUAvIam9r+A8CbZ8HhW0IjT8rYKg
DV/LWrFfqFwVt0CKQTkitvEhj03npPlema7HVnO/wq5Snj0DJmOdx5h1wp3a1ViTFnTXrQCzlzgc
caDyQ4lAiRp9Hesh1bbQuBN7rYNMLGCrWPk9gEpvZxQtnvMGfGqwk7ldfkXXihIk3tn2Xdracovf
QTr5FpOODo2bY9w75j3gw7KWf4GPtL45RVsaqwqbFHyW0JMw7n0f9QU4Li2meLKB/q5ZlVnclTEl
9HVgl+pXYbTWdwWct9z2Y98dgjBR6nWkTUasnh9VHwdRBx8N0eSCHh6KIq5RfUBXIothzg+pelPW
wvrLoUW8yoMc2DEBY4c95OhRMg41LJo2kYuJl4MDHwYCTgBDHJ49Ut0Ia6d4vPtBiZVYan0eOrbl
qil1e4dtkwb4ZwCsvnWR5xq3VdwbgN9Rd3koiMT2edkRwhTYh9WrxpLlCVYjNaiCDri/6wrcu9cS
aYavODy5+5r2mHeTdjrz5xqD8b3ta4pdhHVcvhAQHgpaeMEuzhukUBoMDTApcULoXpj9lLyQ6D1g
EYkwzMeW6Y9XZpS2R6/FktaB8HYIMA54nFKUG25VDRdKLy2/G24Cu8FI8izCYrzV1VUFkvtVh7iW
bshL6ldcs7poX2t186fdI9uHa4rE4dwore+RH4/3Rl8VdJlz6AXgt0O8s0ZknQnbg8F/KDSQOPAC
ZRHj6OmON6Idc9rRIh2eyqSGQ9AL/TCEJNuIPMKxXiV9OfzZFooOMDrxtFtIMhlU70xC+NZDD3R+
rLvFZ539SI6sQdwCRC1hdislLogJSBjsEXvqaRgl6vUKbxzjBJ0kekH2eXRW+AWI+9pT1WjTDiF8
TWH29qNe5+4akU3/Ty1JgJf2dmvuvBoPpDXl60reZOOY/X39pJ9nx2/3Py89UAC6Z+rUODi/yZSx
VVrKmMDoeFte+2wA3uYUveKuQOkCpAPXhdSfCHbXh30nxMZCnUefYgfWI0R45+PGVgVx1pXu0bQ7
+aEI3OLkpMjDryA5/12gmQsKpAm3Ho08OJJNsWlj4R68RBfPNmoZW92eANkFuR9H0r6NMiNYeBnn
M0MvkVsc4Srgp7y+81yjKV3dyNKohkraBrjCVvHWhnQBAwX4tAOr9oVwZKng/N6gYI4n2SDqiFT3
zqcFpThAWE3SEu1a4RrymbrOEGvYqj46hzurndRr/y1w+84TM7/mpx9JVZAe5bQIcg41apFfGXql
aI9QzPalTWbf41UL7kkrD0CBFlLYN3mrX2MahpsSt6kXSdmTwuL5zytEag5GK9tjN7bdDg5rvYlB
sz6CIG8PIS/DupIVXAsnKDd1Erro8U2iHqUxkXhDZDtpXcMpiZ0tH15skUpBcjlLwq0PFvyD40K8
HpthWHgN31kUQAtT9PLWVJvDFnD9rZB/DbpjpA/mrk2E/aT5usZhT7WDXjTYTHbGErbvnZUxpkiG
qittZDDQ51NF5aXDgyrtjk5RQqawca5tQfitQJ1imV63yULg/854E4bQ5vEB/WKps+gJ29gamlXV
H6GEvQTYldID9eQayZVbTwzlwmjT1882AmJPNgWoKYsnxZv9unr0OypU/bEqFZy/fd9bm065lGG8
85v4PRSTiN4p/r0Vm34JbqEEKl3UF/0xrYtu3cohua0784XnoL4jRV86vO8Oh30StSuWTJt3yQjX
VOTldJz1wjJZgzPptxIQ9M2g5N8pPGULp+mdOaRIBp6GKI3C3xy9mPUtUk9jOhw7W/g7IMoZ1hqe
9vrbNwSvA8JBTKQ2NdDPVwr/Q9tNEQ48qrX8Cs/lydHbH97Q/7D6Nt1eH2sGyET7hJaGQJiRZNAE
Uz/HKni+bfU5mJFjYg3NRo9CpM4sZdy2YSVgcuX+oSPiwsiwDW5wuncnulyPE1qKBUSMVEmuIqeU
EiNc/655ZkHBDfYKCSrlefbqXLXPgXxdpoPWHBWvbXe5HRqbWlHtg5rx5F8f6qL8MI2FDueEDkKO
GSz9+XzTkpNBgNzEsSEER1diUD4VvhveY5yQb40KC74S/am1cNDCUJF0ghJc5RDJ8vimJhLf/598
DvcClXraQPRAzz8n1jIAisJvqQcoeMXqPL0ANLoHTDb71TBSe6raDEO3BKSe7vZikzRjsWm0tDoE
TdotQKYuSt1vs4Og5LTjp+BhNjt5myVQKBXKw+Cr79QWhoXsCWUdYAibif8KXT5J95jWIuKZBO1D
H6C6U9iw8dBmUddlju32WCd7hw7u2lYi/RGGuL2VuVQecG6Kb9FeSXYQ2O01wL8eLTo/Qus/6xYA
QtOHnl+AxnSxU1JwLEmrZ1ZXwPCwbRVAoEc9HmFcZo7xEAlSLN+v1ZXt4+8T00K4E6E4Xl9R473N
DC1juqd4W6gHnq+o2holL3SGQiKaXBvyuvEToFTC495SPxpt6GyqUshdJ4thX6FDsx8S53MQuvpz
M+b5KZOhtVUICXFyUid3d2yBnEiT27Kj1Y0AngIXwWHnSoFwQOljEwjvf/KdwcHU8bNXO27sVcJh
o+sUwJfFTPYO/y7Cf8sft7kpUGRD5u1J0fVqX1TDsBDXXV6bAkCWTkOf/hcM4xmYJPJr4LJdMByR
yQh3o5F1JJ6BXFjfy1nGcIX8mM43WBxS6PNZhh+uIqNhQh7FuQyZB3wZAB+lN0XdKQtXxjs/SJ+6
2ph8cWPSNTkfCmVdMuZaVY8NOM59NbaIFNiJu7m+b977QZMT3wTW5nqW0+P3y1vq0ZQlE4+0I4AX
bHdgPeEJ5jzZidZsr490+YyCjwZ9a5ksFB202RmPDKuk/1FQfW+1gxpp+GtryXM+SNyubLEweZfn
kNa2BiAMGCYFvourncquVrqVcYzMCDMkDz2HZDDLD6pGfc+tQxVHTxXBRnVcqrG88zOB44GhBh5J
Y30+oWhHNOTwvnFE8sn6VHniq+ar6nclwGDVsaxu4SZ/Z/0ISgAa02mlcG/PQu9KpDYCDoNxVBNV
26hlYO1Rt07WGLU3r9cXkB3BZji/3QRhFxw7wa6gSjZbQs3svRLVGOvoI3xRFXlqbyEKe/c1sioO
fBBhfUIrsorWIlLsjxmCkKg5aW1kr8cOuSpHx0oowoyqWDc1Yg0rciBpUB+wY3XtIFDhk9er4WfK
td5raUHQOFRCK9HLEOSvaHGitkDdLQlXRWm3+apOUZVae0HWmVQp0i7cCoWwgkdUGMPKxm701uoi
62VyUdw0+qQySKfxWNcBMMXBy6j2EqoCSVcOeWVlOJolNW5XgY/Bd160LzkGueba65j4lU5dCuHA
0df/hD1q9DdWP2h/+qJ46WQfIZip15POV6LEnzFJDJs94v2UZTyeUhwSq2HSrQz4Nq+vlBsdDWGM
v1BW3Vi5RTrcqPWzDIHiU3MZWv0geMLwrfHkd9rRylPXJ2Oztq3cfR2GyHHI35H2WqPwqN2qRUY4
5futSyisJvjElCWY/BJwv4MASJ1D7RVYCK6KzMFWpg9kQyklouS6RhWgfx4KlcKcHNF/oobjRXcN
JlXAGbPos9YMyjduBwpw0MBy7tPYPGjoKOBSl5uIDMos8rGi18PkC/ggajFT3VOus2FUPqdAQD+V
BT6EQLkCHTEXXk4QQeVYvVK+7UC+A536qKq9d1djZ4Y0qVd/rFQbAWMLjZE9hmGIGfmxKCm6iQ7R
YhuoJxZ24FH6LXpmvnhNx6BwH2U3qVJSvvEflLA1w4Wk5p27BO4MeAr6tAQq836GRu05h0EzHtOg
WteWiX8oMie72jeU3cA5w849RglCDReO9uUDICcHBB5zWEwqmfz51VwEElEAX3GORQ/edFDROSmN
RW7E5X010V0pvE4dUaBtszOdYxmM7EWtHAnP6lvo3tVe7zJlbcvC3yZSLEXClxcW4xH/QvOcEjgx
e3C6DM2YwG6VY26DW3azoF+1lfFQQTLcLd1XF9cVQ9HugvDkTE/BbCjNhRzal5ZyDCrLx9lTG5HS
JMhXrZrWTmEoGy90vJewDurHWtTp3x6eXhtHdsYmNNF1Xvicc7TllAVNnzPZAvE4TPTD8/Wk09cQ
JujKsRzNYVP7RYCOjIsKDbXBVYE9wI6j7+Mx6snb0swpcrK711hdLdUE3ttYAD95hcky6dvMghik
fqLA0z3v1CkKLqcC0W7hNu7CsXlnoXmDSXpAAMGEmNPAqFKXuFrW5lGffPkcI8YMYdD1vZnX/eH6
1L7zg0zTEioMMJgXF4Q/V5qonriNcwzjRtzoXhptch/Q+fVRZuCqtwU0pzKKCWKO7ubcUyJx8NBo
Ixg9Qse7D92i6q5PkmrHFTxsdaxIKer7+nb0Om1VZaPc4DyqLLQPZ7j/t4+YECP0qYh26YtNb/Qv
ARuClFFkeKV/cv0WLH9lpe49Wc6Q7BIMHjzAC9MzqbuJQlekyV8RTLfyW06B/YqYIRSR65MyXULn
IcFEdIF2AkFfn7hV559TRIXquX4GqRG5JB1RRMcrUFHAiHnjK25gbPO4qdXbqvDwHP/doWnSTRbX
lBLJfObUeE+3+z7l3jwqmtlMvujhGqg6zi1R8jmqjB/Ioynb60NOVZHzX4vQAIL30AwBLEMkPv+1
odKo5jix04t+MH7EQIEnZkNVHH10wUAwuEVr0EJw6myNeAm+sBmm0OFCbHu526Evg10E+QqAEcDk
+UeYGSJgQa1DD1aFv8FLtroVCuyD6z/1naLN+TCzCtFoAjwJE4YpnJxOFSqjKySglTsL/dUnCxG7
x6i3y9cEUdat3tbjhozFQrIt8B/y0oT4h0rfI3ay9kIKNsOuTieAm5SnkaYzSoOQvs5/f1O52tgE
qnJUcFTd8T+LPwiV7kvi+/l9bI74jUBJQjYOz+zUa2IKumOPE2bRw0UOw43mdd5C8vneZFH2nu45
UJ4qPfHzbyoLxx29tp8oLka3j6CkbN0pzlVihF2qoaXlkmrtvra7HyCIncdc4P5FnMid3wskFe0q
XtWO3f32xUj+9tYF4s11uLzOPytDRcekw0QbqDVw1awLBH+h4i2cirf6/uxYkDlOwQqJASCT2SXg
J7Ab+yCHR6Ak4SelGJW/EYNEOjQotFgFI6+hbkMreeM1xpiuQjdt9oYaNki7+UboILFVOU8O7d5n
BbSItaly3Mm1sFeDbe321kK16b3PRWiAiYHfQrVaTi/XL1eo5ruWiR1MeDKGyH4YR9pzyhChtWW3
KClgynBnWEr1UvlucCsHAgZ/aJNboeLkGJkIKmaFmu9VEw6zbNB9d8agnRT3oEb8/hGk5ozqB900
1QQLev6hg0Wpy9d7+5gPY7lScJygHqoXDwJKPWbabvvd70vxOfPielNpNbG7rHoAoLAdJ60MyLoy
o45Dvej3oOrTGeTCBUhF24pyl3VBuhrDBjP13jnWEVRKmXbpxhMKSk4ZuvjXZ2FG1vg5FkHcW6XW
FKzc+SwECspzWGW6xxwxq5tIx7I7F1W3hkdhboumTtZhlqCs6w/jvvJksm9i13sEN9DBWDbtPTpv
3brXsBBVW1iCFbqUtwnViJei0YdVTATz2hZ2vZdOp4KIwKOk8GzsJixcATwviY/Xf8/l9U2rDEMm
E5siQBjzynve+pmKfEp0igBPHDrLt2+1LPt6fZBpTs5P5AT0Ita0wJ0DLZ3NmRCIIyqdGp18pI1W
vpfIDXXPZlNq9rAUZl8+ioB/aIuwDbgEAOGer48eBumgeG50yjXfXBWNqm+QSSvvyyRDqpOzcVCI
qe6zvMTExOjVW8vtW0qKjYaGPGw9D/+XR6iW2tZGjHVjeaG3rTCW2EvaYx89dVzk0E+B/2x2qPcD
T3MA3gLKn50rSrexlyPufSJsNAE8u0H8JwrjBWrwXYv1AHATHP2ElZ9kw1O8Up0ovmnLqgcgI4YG
co9Aq7vP/PvOHdxPsrPQ/UxlmLxwj/RUQOUYHVvfdZ67JI8+KD330GocKFpsUz33X+BVqFD3o0IB
XdsY7n3ouEWy1rIazRuvwnOT+ibGwoEXsE1qiu4ac2xu8CpGS52/4taOUhTt6BYkH0sUn2Pkdwet
XJuYXsRUzXEQ59RbmgLioa0fMaduPquFlwK1iet2icH23nQSgnH/AxqdAvHzDVBJqcQ8i+FJppq/
c2RSbnKqUt+6KPO3jP27KPwJPAcoHjUoKi8TrPx8PMVFvFUTSgjxx8S9rcgxA0YZaS0EMoP60PcL
ifg7gT8tzakBCLOCG2iOXs8QsR1zLaxR7qh0CjeD7Zz8xho+tV2LfyDOm9YHCP0Qf5HLw5olVDGA
hzoau0uel9rlYXMobiNqQlufDsPcXY2/UTp1obQnCivlTYpZ06fM7pwd9la3JuShW+IP+QRtAD1n
2/ur8MFuBw74dbUpSyzBpLdVB46a02sdMXNW7SmLhtuwG7+Q9SQL6kEX1xAAR54H0AjkZhpmlucr
ZQMs71FDRQMhmfy6KG9F46pL/hUR/5bE2lXTYrB5f2X5UAYI2vz3/1KM7f9Fa2PyrX8DPzZf66//
9SOlHDE8fE1+/PMfq69++TVIf1VZm4Kdn8bGUv0DAQh6IrygtDlp9P1PqTX+GxqRaCRy/00EvonF
/i9bY938g+0FiI6MbupCT4FshVC//89/6PIPKkTQ/DQdSXXY/9r/hdAaQi1EpIQQaKxxD2kX1RCp
SCO04gE5Emyldsj/Fps0jI1PITf2/YjHHNy3poBV2Yu96zvjF90vvR0mf+3KMDqxEMC/lZ3+8yT8
/JypJjMlsTaHaxYpyzylGNIHqDzn43TBh41z65QNlcY4a1qszAOAjqJo/VUFSGNNX7ZYcfFQFFXd
8EMoG/8LzRPxZBf5NzNwUIgTnfHRHUYKt1HeAbhM6EEoBEmfjTKoYFWXHJw1+uwxJjwOchG6J5p1
ZbUKHfE6UNdDoJTOighGsVaozOI5RFr6kd5stq3csFtXZsSBKkmQBXrW2QepYI2wLi2r/RHbOQVf
NOXKcKWb3fA3ybMnKeomvbFqncH8MpRg2xJFRXP+lw349HPGfgW3vlGg5hPJfcc1Cb4UOY5Z28qu
xzhUfPzKUKjdaom+1Tt9PfROvOqQj0Zu6kObfNdybY88LY3vLykKpJb/UrTYpKseUIePbrmzrF2Q
D+hm9DdFjC19Q1zOfxxUFfAVbnutWhXCPojs9+TOfm4DDgDIbDDNDmHa+YU1FlGdeSEAvyICLurV
lVhruLAsPCjT3zKfI6Bg3OSEGholuPNRNGsMJjVrRPqHVIBxZ0lTpPeT+9hKvoxWN67iIljClbzZ
aJ+NOvU94DpTggQTCAfofFTPKNEPNutyY6SwrHKRqPddMmA/1QZq/1WiL/iDQxuGK0fzsmeRQNkB
0aj6f+VYWdzLYMjuYyLaJywCElSHqerdq6EensJCi16RH4WvXwLm7NGw09F49cTS1jp/+1gcfsD0
8k/QGAg8F6RV5H3l4GGH48dtvynRpVvLiD4IjZYc+CbFgLKZaKOta+1MtYl3gGc5cyqcLSDk/Y2s
UOSWCqawWFf8D+bOY0luZEvTrzIvgDZosUUgRComkkzKDYxFAcChtXj6/pC3Z5qBiBsw3tVYVS2z
PNzh4ohfVG6LE+Fp1iiBZoNhHyckHwyzecmIkBAML4SXUTJ/UgppeB5ou1O4lBFwmfLnRCAt2BnR
VoGRq/p8WywVce7qhSa6EI5XcY3RS1S6uqHyRK/XJ5X3GgmRHoF+/TdUIbRp53ljSc8jN1aUEWEb
oSSF1MGSy51vCaR9YWxnjEhs/kqtBsOsblBxYbpHq0vb374aVqXLf422CGSh1EPSzStyPlqRJDIS
e3XlwRyljWO0h1KO0enSYwmSvGYfqikr3MKXTyYUDC8ef9/+AW+X+NkJIH7jWlogSGyjizpxt/DM
Oj2sELt2wuMiFHSfdllwl1o4FQXUScj01QpgbI2/SVU52EVU3DQGaOAWsIhbJjPeVr3jeIXVHhyt
fZ37ZNrrIgKviKSdp0Y6opNJHtHUzGok+jF36HK6oE5TYd6WysZrNr4gNt678P4kHwZjRRJkGPsB
28n3jZDs1z7q8mMalAnMXYDXs8MdaozRlLltaxcf2ZPyrqv7HQwChXBeEw8jv+1THFUdiSREj9ji
043JPD68Ld9fRVn/NnY6i7BuxmL/H0ZZCxvy30dZHwp2QpH/n7sm/Z7/bP6MtpY//Fe0RTPlv1Cw
4PyS11OrIBL+H11bg7gJ+i60kjfu8NKF+p9gSzL+i2CGOIu/IL2lqPz/gq1F8lZD22C5EBY1a2pA
fxVtLXf7/+58uiIW0ACeGtDA9mIJvsp46zxFiJ9ykp91unrfYAB3MGsFbQqBzY/RBP290gQdANQm
2HMajH0CJveQiEJzM7PrjhZU739tp39Lg7kowy2/CYAygSlcfIC4q0jBypDhIoMVftKW1pdAR5TZ
zYwxfdWKNPg1oGc9IIefPUHOQ/4ctFWIlDhgCnc0wBlTzVS0IwLTyqtAsK52Sz2uQlwDBZLceZoP
P/745tcCm2tL6NDqUE2KEga27ee3Fy5GnQlSOPbxVISZU/RD+YqPNuc6Ti3Jt6eotF302h3sJrP+
/Yi7d4gNiPkPb5T6TqYG8LFHa+DVGLWZcKbADSKNikVaxAxeJtVJfqvYHP4w9Gj+OEEZ+ZCo43s5
olN6eyLr+tOy7MTcyx51uIvXGaQStTV9gzr2TXXAECrUxY5EUzncHmWd+TEKmxa61NJX5t/VXQ/p
046rdmTD1TywPWphu3KsYN2IOPqrR+xtb5OqINKDKJmGGzYH7M9ybp/ElI5NJiTF3e+0N2K3DdSn
RsLnonaMj38/LwVQLqp8MjnUehcMFbTZLtJjPyot7VFO23af58J+Qn5l3GgYX/lQ+JVRWyMQVWk6
rc6HivhiNs+18AXerYdB14b9PIESvz2hq6O8kY7fCOjrSu6UGTLoe1n4aZiJA4Drej/akrbxjS5H
QUVluYBkjUwUzfrzbwTGbQjGWRE+oWlIjbDqDgESVhtzuSjUyAiiyYjToe4BKQ3RovNh2lGP8cZM
2AqzKXso/EQniTsNCWXZtfC328+VqrrWhG3yDCnG1dJi3Ch5nMf2y25EmJMskvyBLIhS7/lPEEYu
LNwahT9E6u+uFPVRozt2BAo/ePocd7u+r2OvLaytE3dlicGooFUD3I0AeU1etNMUk038FP0aXyMA
ruRN9KH+Tj3/X9MDWbdI3wFzuwC42i01B1WNhS9XjrYzeuO7OiHblGKQFo4bjZprSwmWVlUoOdDv
WydjvbCjqdFL4bd1quzrvjX2M5ofbmXD+9NGp8LyR4eylSEVdftQXHmbIE9Rs+I2WUCY6/1KDGbj
VNKkvj1+S5r+SZ9QlYtD1xbyXZdJrwJunRoGWL4FoPrwOZ8/RJP4XiuZO06l2yWWl3Q/b/+oyw9M
jX1BUIFXZ4+vT6rZY0pmFHPkO6kUf3Ik4bwXRlBv5KarKH35whCHeJEXXUd6O2uGSqC1wIi7SCwv
WuLFmpPsUFxsT5hExPhyRdYJiTDx1awXl0zg/lhDBs2h1IstFbrLzw/wEzQv5SHuWqqH5ydpUPTa
Dnoh8FRWklNZai1RiUxBJsPEM5BzHZefOX6vWnW0u73Sy4txHi0xssFJhteEBNw60cw0RcrKkY03
YuGOO1tMMmIW/d7BcfkZLyp5Y83PE9u3JV8KzESIy7JDDzqfqapgkW2EzDTu2/h11gYN8cRRgsuY
DeD/XPpJudglyNXeSWkMMzQI540pX/vsxKI01FFJgJa8rkmU+MfDcs2Eb5WK84Bzn7M3iVncsmuw
G+qT/K4L6vaDGK3YLSLT3EHWwJBMi8qNuFBbYtHz1af2CCeFKGu5P9cY665UprafstYH5cBjEaGl
ClQUnfBu3/WKWu8F4INuNzhF+CBJNUzi3qYYV+PGtdi+Tc2uyqTe14M0D/ZFkCWNi+E5PpwFaOfy
ZDej2SMvr8XgKNvAfqzbXP26uNV54RRiPJiNefvF6vXxfSY6m5qcWk+/5HGOf1e2k7wOXTOZrh2W
9e+yQ+F846W83HvExMsZ5B8Ou7yKZlAvDfUMzrFfQJil3Uuo2SgB3oMGEIepirUPt/f6ZaCG3gig
FnDmlD8pGJ/vPc3qbVNUY+NrdVWiFKoZBLEWLtGFbBxuD3V5gS3SJkDfFrFBKGKrba50ZYVzstL4
MU/xvZRogWcJ2fxPRjGhai1cCCLc5Vf80d2vpi62gU0yIUC2e4HZr6QnWzpiV6diLUoyYJiXfO98
kIhCsNlrRet3k1oc0jlU3QkcgPfXCwbXAAC7vTy38jqcmaSqVA3Rtr6O7/seWcR/kkjbetGvTAX+
D90ZeEDaIhd9PhWbCmAL4KLzsWRv9u3Y/+qnbosYuMR3qzMN1YjjTOWHK25dFW553Z0W8pcvMHS9
C42pPkmOnN6Rfob7ecYbFIT41gNybWZLcm0DEeP5eAMW/LETUBYwNNwTGVQGkAXft9sDNd+CB185
QMT8NOM4QYgUr3d1liu14Yx17SdxP+2cSkhY15pLlmrkG/vhAvpEyoFWFEVQkh3K1JciNo3da/NY
+6KYpF0sp9a+E6NyKDsreArU1nlUdexoJAGBrYgpZQ1hpX1IKWbuzd4aP6pDq21Je11+WWB4WE4S
lVCfvUCjGX0yYiPa+jkM+KMVWr8Cyd4sHV5ZZPKHNykTOD4XWmhtidWzXButnxQi/CRNNZB7uBUA
O5IaldQih04sz/mw13sZhzBjGKZsF4TCUOHnDKHwzL5pm8NkI/nZSSp3nFNkWzzHaz+SqrRBqYUP
BP/1/CTFWUVNAANvv3XM0SvmIaJ26+CraTdb3OVrO4FI4X/HWgVHOCCjYRoVna/UkX2g9RQ+65FU
H4ooQtgIP9FD0SOJVxqO9GzJQUi9Hpv7NAnESSghKAIMdfa3b6sLegi7k2YT9zungSdsTSpEYy4K
JsUY/BLF7kcBLtLV6tLqvAEXwR+mAqoCp728EdgUSrZ5cPDa8akAlfKu6VtcTiYDBTsP/8sy3EUW
4BBkwKYaRWCna1G8M9PC2Vdm1xwiQ1IH18hTJdlRISl9s5CDLVr7W0NkdWkt/RlYNWRyy7t1/j3t
fB7DsHA6H7uKZp9ENXaRk6bs8gHfPivDSzQzxS9hUXwKmqa/D9r7RcyCCrorFlTklKchClJW49Xg
IVxtUikbpan6WmR4Uw90vry6yI1d1DDT2DB+R21HB1HvaYNB1X7MgzG/Q2DQOdqxbXtD1DR3OJLL
+9ESk9c79ZYG5+UG5rpEpgANNqA8VOrPJ4xNa0f6LA++LDWIRLZO/dnE49dNZE283N4sl3czjWTW
FEEqUiwCgvOhqrHr0QmwBp+SvIbMcfqLjpty+g8GAY4JYIL/aB2dDwJwrK25mkafGtvgFfj87ajt
qX8dsVHpogAKpouuBpXc81EQPC9m4oTRh878K27te2ENBzxeZbdvqy2582ufCN00hllYntSHzwcL
Bh1nPFTAfXVCE7Ka++mQ0VZxS6lKN87zhZgHQdqCPqTiuYx2IfDrxHC9JiOZ/DpEwsEJbWxo40Q9
qGifg26RqntnSprvSmyq7Y7PZz7YAxJrrtEUDd3lAcVBGum15lD4QOLj2FrJ8FvQotwCSl7ZTIud
LAAkIpgFin6+KEMDjx5W7Ohr04B/UedEO7MOs79PkagJkBsDHFsqO+uaZpWpkpUprMc8izLeGU1C
sxQqVZ27qB6gUFNbcn0SYdF3rt40yvcQChf+JkHYfAi6cFI2woFlWuf3E1LwMGmWUhOP77pAaIS0
dLW4nP1hjpXvszSjtqBaws9xQ/DSEbTX7eN0pbx2PuBqp8PNQ5+zYsDWLoPnaXZgbelqvIMXFt6D
V4jcoSuDL7k8yR/aNMU4exzTjUlfOQAEWdS4MEOij7H0TP4M76PQMhuRjbNfWWp1nFP6YkA3Wi/H
w31jvleHYkNRr9TZPuuzBuQUE6hsmP3AnCmCOJW907pF4GRomo2hLvQBOGtEdHjeLR2RpQ5wPq00
XkxNB2Om4GRrxx55X08PsYlCe9A+SVGvU3zIJzeKp24/O0Ht9cBIdsKQytegBl59+0tfFiT4NUgV
0KldCAZrOLtU1sjBJt3sT9wObqP0xkdcxQVqWXlzD/mtcdWgnfbM6Edd99JGSHlt3ZH1MMGLYUBw
EewpXWK0IpJnH8eWL21oWt6YFZ8aTdQbe+ktNl+foD9HWq36JIoqVwdJ8TO8l58CWTjKQVHxP/cc
pW2fcSxGRSwN0q5yB61R/D6sVaoQZWYe59YeHVejAPcatqluuxPMpN51+rr1KNw7xUHK1fqHjaBn
d7LSSpEfOaGqCSzHFo85Kl7OriojmtG3P93lrY3cLwtPMiKTl0CGP99JBt7MuWJIml/bSXUI4lI6
OhEmFpEeKpJnozfpeI4MVs7V8B14QWJB/jwlhdy7ZWUHCVqcxny0Ysf6HSS1JPOSDdIHDLOVT7d/
qL66vYBZAYKGmg1RmtdlLQoSx7aJdV7R+IEi4S2laPNxcABG/e0oFqUAGl7Q29+giOerMZhZorVt
3fm62canGrW2g2lP/dfbo6xvYspmZJiga1AH4HlYt1exKejLoakHfxza6TEkn3XLMXE+SnFu3U2J
LD7cHu+ti/DnxkXKh6CJximhNo2ONYK5TJUWVZ9U9oNKs360CYG9WylWiEMJChThLkXbuHQLwmxk
Y6lww0RONUO4McH/z0ZLcI+umxD77h7L+M9W1TWKpwtU3d1CwbZoUbqNU3KGHHS91Ubms7LY17ND
zPhbw18XCCNKrXDNvGv+qTFHfmq60nqIANEJyoOG3LlYy8s8SHlAYS1W0JiGHFAbuisaHFbdUk2a
mfTA6GlJQ9P0okHHBAS8rxPvWiNa+GOGVj7Fkl0nrqCM8+P2Er6hhM+XEDF2+ngLfY2m+PqO6zpF
TvK86XwHJz5qmrE6n5zBlt/p1Q88s6SPRjJPX2ddmHd2HleubHZp4dGuEMUu04VzLxdz+TNXaM65
yYy3upeJWEvdOimkz1NvKY07DZZ8H9VTUz5iADLfxcHSvp7hmv4TRXZZHS2rdU58Xr5MNjiRL9dm
/RqlNt2FMLXNXTfXieyKri21pw4hLZys2qy9z7pWy12EG2QKkVOC3EbrSCHAFa3XP3VdWNRuCJbk
mCVGiGCKk2JdaQp1eIrmCpvBqJiaT+WMa92uqCmS7Ci/W8muybuudAe7M15oAJbOHjZ0dD8ZrY7n
aBDM+xkE3+wCbpzbnd7C93uQBpGq92qvtx/VJA/TXY9tgL0L60pED7aZBU9SOPcvRWHPUMNC+Rs7
rMtcOeoweAceLQNztKoIA3YrGuxdoiVFdzTUgXy1rMLiLlf74jVOkirejcNoJ7vMgbKPVE2OSuCo
l8csR1jy1MX0APCpCepPqk4K43ZFNBkoWmtfAlMZMROVjdo+3t5A6/uLaBOZB8hVVE1RMV730ZsJ
m8kOvTJfRotxr+QUG0uakoe/HoWCGV100pfFamv5FX/UsMo0M9QiXwQNdTsB+YoYZJrgqHZ7lIvI
jskwjMmE4KXQ+lLPhwmKNgMd1U0+omjlSTbbeZ9QfdwJbR7AowIPLJTRbcDT7YuOTLtxki3r3yUZ
W51HJK8X5SuKSNCyVm9xpJbBJA1BR+NUUbwcAEfdNxFYehMjRWg9pwrBYMuZfm1Mffn/XowLKowA
C1Ay9+n51Iu2tzTJrmgYNF3YIjYsNZ8zlqF1B8lxfudt2f92CEKSnbBm812Jaskhodblm5Kk7wb4
QQr0J93tiA33kwKy1kVfPAbh1arpRm/k6m998ztZCvbgK85/a5P3MswrvffxrKWjnavyHQjMdK+3
o3waS/R5DNi+G8HglY2+qKi8vde0A98oCX9sQdnA+7VLzd7vBgRTB1mQ1VG83RhlHXKyA6kiynQ9
QCKqBMLnU8shv1iVLA3+YEvxSe5nfVEDmXswQYRTX9s8i2w3n6rodxt38OKDKpi2Kj5XlpczRsNx
oTFx52nnv0H0Hda7k0QmP9jzSRmd+BhOavxi5P2dk9bBa9Za6uvG/lv+p6v9B+YTaJZOrwIdslUl
TzZTM+hDZfJj2Tmh1OESv70jcXxV6eCjzrHj7fuOTKaX2Fg4cquniroD9udt/I4rn3nRrNFIcckp
OQvnk2+ruuXODcl2xna8syNVf0ALRr8HqGy5hYZ347jQ3tVSKfFShWyUGxO6BRNKuUMXNPssVxVY
Xfpm7XfJKlcLRI7LxlvuJvLd1QKlKKcpRcIPs/tudK0i+m1LVFsqERenRuVWrIy22U99mHxPhWkf
5iIwdm1O6Hp7ha7sDk4B6I7lQ3GTrxbIKfDplZZ0Oxw61ZXHvHse+0j2ZGOsdouQrFdKU3l3e9A3
kMNq9ktESahM5X85IuefxTRSUWrwP30VNNAxMPvgYJZJcxxmKbgDHpa7ih5+gGeLQbikyyC2UxaD
PoGnR639Qn5lHfEqVGjdJ9WjLowJeluIUGItpAMOstYdkgbtj8mJhzstCrD96u3UU3tFv+9l/dOE
kPKeC5mcgS+PDE4hPajtojUzD8M+zvOMMieCyxwnmittsqeVmHpKPmlPetznG5Co5RK4WIylK2yz
Iij5r3KbRrcC0afK7DdT3eztHscGp0RfEnOLEVnVacuibp2JcinBMqO5AeN80VRbXUpVS1s+6QK2
ntoNPhz42ktRGtuLqC6Otz/0leNHIEq1GYA+G/2t4P/HLQszhPd3TmQ/AX52GuZIPyIMupUdXhuF
ejZtZXVRbF87dyJYrojC6GW/MQhm1by3ThhOFBt114tqxrJuJk23BQxLm/UNbPDHZPJZI2JvIgVX
MN5XUDJLvKcRT7/0MK+/huPYfzYcRPHuA2b6vghHZP6r1LCqg5TocrVLixr9ir9f4bcyMO1Ag/bM
6iSVgRoDH3VkH8kdACRJPe1i7tqNUS6gQ/Df6TkSwlCXQ+plXaAqDHQkY55mP8FWbl+A6568UM5g
tKcYYn/SChF9pniLEGYQhpUveq0jO0ti9BWGuYm/0TzUY5jlWf6PaUcNvjaoKruWOSgODEcptDeu
tcstwe9dBEWWJBYbzdW1JnqHchoe6X4vTzyrgWF72Jq2G8/75cml3g8iD/w9JhzEd+fXGCm+PZtd
ofqWyeXRaVFEnqW1jzMmoSfYh8OWyM3VAakJLy85GJL1eeKpC5E+mVXfDOzIs+OggdcSK/uBrHI3
xummXsZlAMMM/xhwtb2oDih51WmqnyM+Flqx8Gxtvo9165FicXxQhsI+9VKL3L4zBIesiXV4TyP6
O11RvacSAoM+xxa5aKrvmOmKfUWn4i43Z+kwGhsf4/Ja46ei9rfwA7HcWUf7uW4IkC381EbqYo/n
tXVLwJK7OGiTjaGufoY/hlqinz9uAgQj7HmkQeA7etYim25SW0ohLpjDFB1Qi9gKI6/tZk43fHSQ
BjKF8fPxQn0S5GWZ6muxHt6FscysJrQgb18ll6HA28nmCyBBgnvLajcH5VSMWHewuYwKB7mgsvzc
TMROJyY5jCT/exBkzufbg14mSLRjOD2oWxKlggQ4nxpSNxgi24nmtzMsp6FNf8ulYb/S4zYfG7kk
J3f6+XsQS9bGDXHtGyI2hO7RAjsEzng+sGaqEydMaP5olPGJW3vyaD3P7/QsDTC2VLv/YDyY5DRz
wIHRz1lNtCsNo1PDUfOlFpblYEjxk+XU5Q5x2skrqAVvZFVXjgPbhZwDQVyQ3WsIFNXueBq7bPZJ
cgji8MxGvU/7JUrU8G5/wiu7Eywj6GR9EYJnducrGcT9OMRGPftCq+RjHkEvk5UtAN2V6QAAht/k
MAiNqtXnQjoZ+UCbIKnr0upETBZ5s0pvJijqcGM+V3YGXRhw1oscD1ir1WlznAxZjVKa+VK2+tyO
hfaUJCZCu92kHKkCphvn7up4QEJJfglgrIupRUExUc2VfSFm/WCRsH2GH/pN0qzk3ZyM0UYj4kpZ
BFUDGrtAQZGYuqjxTEWjlEZsyr6JYMOxGZz6RYsyGcWIQD5wWqNDaFeKi+1JfzDaOr/HeU7ayACu
fE5+A8QdzO2RXLm4rJW2Q6pXln2bWv4h7ouObqPQjhoF1o3lvbI9idxkkg044KTgqycsLsPWNEHb
+n2sBg/TGApKebW8cY9ddCiIkJb2HbmgQ9sLdNb5KSiqAoOoJeKYLLv8oUkdD7ImwXLLA7hJcho9
yG043KuYGO00nFd25tBKB6001WNhFtldqsW/pFJTTsNU5oc8GSLv9jG9UFl4+4Vc7FCwFkrXOky2
a2FPDSxXf3I6cQqtIXo0BtGfIG5/HeHLHwGCxfdpmn1GbC5/tKbSOJYjJeC8FMZnaQIt3tY2EIoe
bHg1GMleylE/wbqEqtJGwHltf/DVFj0wKlg0zc5X086rBMKtIftWa9dHqeyy972lL+l5sEUduvIC
LT1KynQL9eWCAqXipGimRqj40F7of9N2eBrrNH/XmqIBCuwoC19L5oVQ25+3v8i1SfIiIKsLexmc
9CqMwPW7iUQ/KxA72oAu6PytMQbjlAql398e6QIIvXx7ntmlNYCcHdIVq/UM2jnh66v+bJfvCpoA
RyXM2n94GvIPqZaaLjUipE9pwXxTxkL9aDTpdNKseOPuuRJicM+R6soIzXG5rmY8RnFczHWv+qFa
Dy7X3bt8sE2vo1LizcIGchQqH25P/e36PE+vicegPICUAVxmystv+iNYKxEfSMbA0PxSiZFLquwo
fdRHqFUujcs0cbnd7lG/hudmF0mvunZcG9ahwGgopnMzJX5eGb/pLNaRp9JPwdNTdj6bjmT+IxFo
SofIwkidvyoBQnVWkv8WYhiHXWY3ZbIL+iZL3BqPXLG3kSuc8QV11C9Kl03vJtTgj/PUSuaTDov7
3qooUrhscwQi7Cx7CJLBpBk7iwrHQscoGy8uAn3elRI2qFCS8A0y52aCgyZHaeZNSjgjkKNI1bQb
I8V8xqio758Ua1KAMJAoFcCfJZvuldE14y6dglE6tWyVI1La+YMs5fkPdIFM020It54b1QSkJldl
cZypGRa7CqLuZ00aUELKg9medx2+1J/LRckT6wzxE/fworxrO/ypqPbViPVkYUk3pnUKcbSCINwC
lV/b1ICFFH4UlRPopKsrd6YHhUxvo/kgc54XMZvHJrbmj3M+dr/1SR7uW4iL+K232VcELaQREHzZ
vFPmIj3d3mNXnhgSIRBmPN8IiaxP14AytKQGg0aJNQ/vaCHCPrTs8PjXoyxHGI2chUGLKPz5Rs6t
Rg2EFGg+Ogr2IVDNZI887Pe/HARZdnDLiPMihoIL+uqiGE21GOW2Nf24Hap9hXS2N2PVsPEmX9x8
jGJhnrvQ55CsW3d6OwVHBtzdLX8UJibAIlTfLUnOqbL0ravv4nqnj8XJXzjJhN1EkOerNgyJrrVx
IvmFJTAhS8v3iTy1SDrm0n2L35UnO9Ho2Xqxhay6MjAhlkOCwdULLXUVsRpinpVi0CTfpBv9YtXl
sMMXuNvHc/bTliPDFQmWQjHyRhu78V9lgLMrD+Q7STC5IrZQQBFWV14F8HSWtDh5sRuLJJWqToQZ
+Jw+dY0UY0SpzWh0YZvUP9EGFCejMcp9GSNJlmSQTPFKoHBhZpLzrLeO8wMfP+tTPHfVcy8nib5z
gqYoXimsxDPiAVMeHBCfNJsD4U+xr/I5QzEviKpmjxVSsrMwXi7uK1NVK9dCdAO5Npp2z4liIUvu
dGhWoCfZWBmqMVF/qucyLF1cpEbfMZww9vD6iV9Myelf0owDuJuKPveVKnPe1WGefhfY3XFxN04T
QpkD74/Le/JZRJOCvE02DL/MGpFr12wb9ZeCRBtmAAPmzO3gPESFrjdP3KJCOTZKNX1ujSHUED7U
svCAvqQRukQA48+xM7SfWR3Kvwtov2SlolFLdwGTOvs2ieE6R0ak3k1GnBgeLNPmV5KldxI3E9d/
GMDi0Vo2w0lKkuFxEo7+oTVmiUnGCI9XSICHkWtO1rzvnCTcWxn4BGwtjSny6lbrfvbRiFdFPPTh
PuxVrT/IiZM3e2rm8UmRUjX05qKjmGJXtOytnEp6UKj5QQ6lb52WJp8zXc2Q0e0LR3qblbinuqf7
FArFZ0TWmmgnBZEhdl0fNV9avamqvUO85SP1Lg66U4Z3lZMkX1NUSMB+lp32LsJtgyueNBbjtSTH
Yez2FXQRJCy7lyoEXSO+MXWB1YltKJkSGsQvchOFyAjJ0l6JmwJN57LdN3greKVpb3nXXlZ36YCg
T7JESVg2O2typIxOfW52dvIiCRpxxlCVn2AMTrtKksqTOg2YiVd5igoqPfhIzOpJo5k7z4nygPdc
/LcpKDxoUhYKMXRwYYAv9+cfMYsw+bxOEmQv/I5or+oB4t3joLtNDws2nLCJub3klzkhsTQCJXx5
+pSU61dr3qWpo4ukKV4UkXQuSqHzUSTwzBMkU57n3p4eUGqXWf1MOcZZOr1X8BX9evtHXLyii5OG
TmrPd+BJd1ZPj2xLkW3nQn2xwqB4sKe0fzDVbNrILJb7/vxuRKecUjaR8JIVroHNamfXsYmolD9r
yVHCItkNIlXx8M2Md5EavbPnasRmwen3w4SB5e0pXr57DM5zR0l1EYtZk3+50FQLrJruG3odPlkI
WrppHkpegKbA7ZEuXx9EBBeWLzCqt496voMMBHlnGSEuf27giUR0Q6Z8EsccTQ5kWQqLSmyHB1Vg
On9JFV+EPQg7qAgtlHEyjvOBc/w2syFudL9WHbQbJav5Ho6VfnAGZ7rHnGHw8ikoMDaapa1NvGyQ
9adddCwoQnGBqGsp80adDDurMsMPsunTlLTmq9WZAlCpEd0rSXRsi2q6486JPFMvnHejIu4cMz22
UvTP3y8+xY3FLwVC00VHzyxNM3U6w/DRIOmeDTxgc7fsa/Ukp9JXFh8CKqSSjAggmT/eHvra9qas
udARKe8AsTlfft5MUeI0bgANnOed3cXZY2yN4V02pcNzUdsPokxhGwtu1pAs5fbgV64RyqkwZejF
0XUHPHg+uhblFvJmRI99XCAPkuO/0YdT85wPlv3NKhIdqdFGFy4/q3oBsINoVWHUG1raF/U0duCf
P2J1eeKs2PVzHpk0SXp5Nzp6eAgHEmyjRWwCmn28vz3rt6fhfN/h4WxCNIRhTjC2xpKMMAmGDlEU
v5YzCciZSJMvmimy7wYPxXujBLK6a2UbGdS2bLUvxBNK49GVqMGcqFPU7tgNAxqpeDSmh25osDU1
wat+IaAALhenE+ZqFQhW3IPjJjkRvhqAKMiI4Eq0sfSlEbUqwRxLulOqKEOzS0C3/hhrYp7bM73y
SBJF0zWG7cjQADXPv29VjIRitW3600h7vGgk6c5pauedyILuAF4YVtM0Am8C/OfyYDzAROrcso3q
Q4O1+lZX8vJD82uI7Jc6rQyZfrXbGrVA2LaoTB+gXP2S584vDvhwsqLMfhjUcav5dvk+MRw7mwo+
TzP5y/nkYzCC2JeMpq8osfZoFNlAzaaP7jbW+PLmhrEOrBq5DRh3kNbPhzEWfDaXl+XrlWT8Axie
zH6KXpRYdZ7VIuXcSq30RZuk5rVPp/FJG8VDKxzpJ3QxQmo1C419qAZ24slqFvhO4ISenGpJvEOs
fdrALixnab310R1buu+oXkIpO/+xVirHZWdPpj9YIQJ/YajuG8CKuKw16uH2wlxZFy6WJSV9AxWt
T1liloMZl5rlJ0MxH0PHUY6DNTkPSIZrrhIk8PaLwfHq3pY3DvhlQIr9L5MjJoMbfVEwz1OtnYUV
hS/KNI+nqcdyukvD5q5bpPdCWWR7Gt9bBp2XFzk1ZMI/Wsvc5WBkzlc2nHMJLy4jekEUIn3I+qq6
J+MrvbhSdXech9ntawe8qTo4dyD8Z+/2al+erWV4AzOOJR6mTn8+fKG3hoplZPTSV4F5opnU0WrB
kaKTwDyDlNqimV4dj+AbaAp3C92Q8/ESObNCjBCjF/RRm6M1pPUJuSjsnFIp+jh0+Vbr/vIwL2gb
mFUmzzOOLuvxzEBTQGnELz1tFkocoBryACfp26t4iZsgi6HWCblnAafAQDyfVgeamXa0Er/gNzl+
mAyoAW4VZan+FE5S1O2CPC1f4UwC503U1uIR6ItUdSNwgFCAwlDYrq72w+Bqejy+tLOp/cqiIZQ9
c2qyZ6Ghgbbxk6+8ZvxkghcAg1xENE3Of7KtTPS/tFK8ROjXenkc8XwmmfplTiPpKOdS6JWtrZxK
Bcn60A7Ku0Sr0HxtNOkDabS9DxKhLVqH9ilWOms/deicKEHZvWDIHt+32jTtYW37ctgkDtB9rbm3
Grs5mUpY3quZpXgiNxAeJ/f966SKkJ/eIQ4bIJLM9cVqOoERF3YiXjKKA21N4amPY520W49ds1S/
3f70lzcjo4E7BHGA+Ajv1Pky1kY0G60dihcjdfBtUzvhqUaDJRw15ePtoa7sZYYC7Yvo3JIvrzZZ
Skk9U2Y7fgnVIvmMEH+2C5Om2Vi+q6OwcFg98Xxz6Z9PqEfYPazHRrxocxUeIXBIXqvrf6t7tqT9
C2Ds/46yXIt/ZL6SgpeaIRgl0mpr18kp8EDHeW/LlXKASfMfXHOkgaDDF/QY3cHV0snj0Ft2L4sX
azL0D1VXzrt+mix8uyXnvhuirdrc5VMCJB01eQ2TWsq465ZPVMu2nvYQj1XAfgd4pK1XlGZ0HFTC
QGOcAm+KK/Pv73JKapYMEJ5JUlE4X1NrysIOroN4WYgyp7T6b8rOrCtuJNv3X6VXvauP5mGt0+dB
yoHBYCcUrrJftMDGmqfQEJI+/f0F9rnXmbDIW/1QNAZSUihix469/4OWRuhmuPi3Zt8aC9Xl96fj
GzsXRz84KEDuUW8+5aCkCWq09iCLQ25odehZ9fUwa/dVZ/8wJ+sQzPkHu3Ju567+p6IfzB3aOxzp
TQjfgBFOjp4p1RHHKInp8QicPUs8jJoqNOvff7wXC/XjnIfdWAlbcrAmKzBPpuhQx32c6tSnkDGB
wwGJavirhjujh7IgbIVrqTmXOskYUssuVc8RJmcSxhOiQhlOM+jRSVt/HmfYa+sqm8iL197Z+jJf
d8MUrGOI5ENxrr71xv4Kr4NVCwVeaXaehKO5iB088SgJe7JSvf2h22dobe+LNXejBZLmmW3kjfBH
UqhI93Q2LZDgx3MOhmC5+HFOOU1MXzCztC7zfnqGCnNO4+mNsATKHCq6wg9xSfXgvwWMDkfIqp28
6pAkCJfrTW5Hg+nNZ176G+sWWU9aiDDiKNucuuu41WLYzWhXB1R+aK/pmruR0NWwCg6KbY1o00Yg
Uro9M9PeeGnqimQOcPGZRyeDWM2CZHNM6oM0hB8Bpqx2QeV01z6ggr1IG3moZht8fYMyW14GzmNr
rvWGk78Dg4qa7pRpcjd2cX0rRr+7xRXxXOHwjdeslPhV54tqLVTB49GXo18libvUB0zqimsfx6pr
pBZmiIL+cOYVvPGiecsUBmlQUaA8xXEMAwJOHkz8g4myE6ZoWhHqZV/t3h/zV+xZggi0SlAHbAgv
6cLxE+meRFU7LZoD/CUbkLjlXMXCqf5eu+llQdM+oc/6Yc2TaU/m0+zawuxuUB+l1OE43a5dBxg9
Wvss2ibbAZiqtyIu5920FtmlO5VfTAyQUXFs128JrLoIu/b1n+/U4BjYQ5EroZd3ClTWpFKAnPyG
XFo3CMC9i+xFeo5X8oIgO4mDShqHs6qi7YAAOx6pBMYfwL6gPdSDXTAd8ynbtxW2faE2Vla5Ga02
e0oLmMGbzhysz+uStF4osfF5pB1hHKbZnB9iM2nv69V1n+J66ftd4In80DhmjMtHaWI+SPYswP8P
RhsWflydWWJvTSpV+VYl5xdZxONnWIPOQpS+aA+W3ZSo4g943qw9JuLvz6pXyjZqVtENVHrJkCI5
ehxfJwncdp6HIDtYcYyYgvzcSFoohaQD1lPV7zGWM7Z55xP8nT4aZ3nZS/2mWb2L92/kjb2Z8jPN
UDor1Ej1k/VqoSzAC63zg9u08Lyadr7MHWuKMCzr98Eqfyy1txvjQTxYMwbz71/8jVEgPeUQjyY7
UDfay8ejYOCrmMPAqw/Cmjwoo8b82UpX5CYgiuxzjM2KsMVCLXL0Jr2RqI5uW3fy93BU88hNhbOt
bas5o8f5xnZO+FI0QThSwICCk50RelyCvBD1SM+ak0fRFwsUXpBbXxZ30qpQ68zGD/XFT1Cqs7Pr
vBPWBeZmwBnGxNDjbcZvPZWewbloznCkx8lm/iFnxVfN61inuafr+rkuxkvOdrz4AJxTCaGpTUcB
pZbjoczjai4hk3Im7G1xh5mY+0BJgsphQvcBrSiEJZsNp44gjjxo05e8kRY3gD7TIpm1PnZgTjwW
u64e7acm1o2bgYfbmfUsWGezNgHKcccc7l+s4ZvbEwtVWW80gesvZvFp0mwYOV6r9V+MrOJn0AJ9
iTbrFG8Le84/+ku2+JvW6mS7NaBBF5shyJcbLEUSZ0NxdobPk/jQBfqgrqMpbjV3Z3VAcrfS77ME
MXirbDer3nlU2UAoXWrJmOpX2pr2+yL1zCokv6gPriFsMMJiFd99KMItd4dUGWe/aMi9W0SM1k+t
BJixOqv7rUEUpgtjWxN/joM5FpGpp/JRF55dRCA+rTxs+6L+FsdT82UoV1duSabri8FHfCUq+tgx
IewmVhnZ2hQDH5pnTb/KZOGOFF9xAosM4jvivLEH1qSraucwFE5nUthNlu8FnKMuWoKermmOahLm
iSWKk+HY9/6PxW5pxL6/2oJXsU0tNYVpo1DrUrY6mdiWZjsZvJj14HYFsCHiAeKQXdPqGGtlfgnh
ePXI/cY1qPdaUEr9IQfcuptMDKg3oEOM4lqZTLbYvgrr2ZxnTMGmAUF1zi9JJNbGZXWgfYixDBq9
X9tpjYcI5py8hmavw2/lFdxlI+e57ZjY5pfMH1K8GFYBMdy2hLvJF2O+NudhhYSbio5Ll6YVLoD1
8Acy18+NXrJwuqlrrU1c6uUnA0EtOknDUpRbCLtlHDVNVrfbYm6rJxtdVcwBTR+LQMmKd0I7WCS0
DIxj1sibWuuLPhTLpd3NSR8WY+dP+8BoLBkK26ZQMZeDKSIgWMnO6zFRxydhCpydP7aTEWqwJAZ4
6gvUGi+tsX9slmoDTTUoI6sz6rBLnPR73CYN7o4iScuoKg03vYLPp5H751b6Q1+H5C+UPPN7Ix1n
/7oTLnqBrWIn2Ja26CFNmWArqxVMmiyLBUqbVa3XBRzpessGaX9BvzYmWI5J8hh3CZx7aUKYFbjt
QQbXgJRHmtbFN2lRFc1tMhSmvMpjR5/2Pj5e824VTXP//hxTCehRFKLbp0AmRA+F6Dn1ckyzOC+z
cegPMvfLyGlb78o2xaHXExFODoqkTimf+tkKzpSdXyXGcBQglNGrptuihKGPo9+Sk4PleM8d2qK0
omZEOrnB/Hm7xna3H6azDLM3nlMx1SkcsYlzmDkpxvZ5bcy+HXO9MsZLnvrUGFs+AN/qehT1nrmF
f5Fp/eMDLWkDz0imSS0OONbJZU03MfzVnPpDqljQShB+W7oI8L//El/l8DQ0PAU/BaNEBeQ0j+vX
iuWpV9PB6LzDPKaPpW4HH6QtzDOz5Y0LkfoodRRg0swb9fPfjmrxgAhOYo7joUEAe8OhBV4mzYxd
0YlzafwblwLcjswyAVD5X53EPmmAVCB/nA81AsMRMWHdQqf0r+GtFWee6nXTk2r179c6OaXlVgNG
aZzngyzQMcLHroiSFfEwqzCRuWAj3ONd4X12HHbkNs1FSM2/2b7/Dl/HestB7YOzGPAJfM5OFoRX
VGBGfG8+mOjrbdzeDa7qZT2nzfUaccmjco5VqTJThYLC8RvEVK/oHKHNh9k0mr1WudO1wKV7K2y5
XAN88HEZlfmdXwIbKpX4MDi0caN1jv9PywvcyIuGNiUmTh+nNzIvOTq43SA5j9sinGXnbAF1NJsi
SM8+9FtzSaEHsdehl2+eQiIRfAGoU4r50DvWviiTr9L3sy9d14V+HO+tMd3gXb5f5u4SZMM1GOo/
B2Zf2HqWduOJRYc47J5J49+4JV4AuEY6n5Q9To8T2Whl/joG8wFNznKPTKT8mEsAjcKklPTPw4NS
rOI4HIDLovJ7/M6DrpwWm6rHQTgDQLQi9+9z6SETaaES9f4sft17oFSEGT2sEOATSm70+FoukCct
TWzjIAHscuzTvVrf2aRcNQ5vAbQ+3LtbLQpwqK/DSukXPuiaoX3I+hkx3JwhM8PVc5pPHfulDJcx
tq8T0uhcyabCZBjiytoC+HOfVjihH8uMPTcSs/wxr03xjc1mXK4rqa2XUH3Zkb0ZGNrNGsv6H5fH
eFDuTh0KX8RF1Qv+LRQCO5qsZHGXg2M1FsyQFudUCll3dBK6M6eut+YKjeSfqCrqlidrVpvGCQNX
bTkEy7Rs6mIqo7SqIPcv6VkBV1VhPc4HeCy4U6pTSrXMO3l/CL41Jh7rPNaAB1YzdC38fRdZ8xrV
cktLbyDDaJsCEv0F7+ODNIPmTGBQVzi5A09JRyEvwPkSENLxwJaB5szk3MuhL0H4I/Clk5olqJpq
K/8XQfgvpd7UtE3X6tw++jopAQACOdxBwU9pdJ/sOTTrVicdy/XgcJwJ7apCjsqVHYcivAyX2fjn
65L+MORmuOjAfF8ISb9Noc4txeR5i34IIPJ4mdk9WJU1XM4S1vn7y/KNsA9LS9GaSLo4dVonechY
9T3ekKVzWMF+PMQBIIQ88Fk6HeZmQTgh13vZaAAnwtot0SMN1mA2NwnOYsBSe+/z+7fzeq9TAHiK
vrxfyoGnzMYayVrRGAoRPAdfgM/ZKOf63ZkI+/plQggCR0aFSxVsTmdybQZZ15mdcxB2WuzkJHhk
084vjcHvtsU0GGfKEG88FA6dWP+ShSESeIpuoACP2EYi7IOOck8oa0pfogmG3ftD98ZTsVsCTAvY
xVWv/Xh1jG0vqJD37qEWTn1VQHu5GBMr3XN6mAE26Po/hWIRDlThGvi7elGnOtpx35XrYi/ugVaK
EVVks9tRlxSmkzK4GLrlHDH79eqH5gMWi+4MCpd8PX6+qk5QfzBS72AEwJBi+OcwXwbtMukosxmr
6KO19r39qqXf3x/Yl/dzHHfYjV+wh+jKKqPD4yu76YBgiGBk8cGSP2ybVDrRSrF1Ru2BIe7vWvr9
m6z3wdfrJfSbNnc3tHTtLXIIy62ROmUU5NZTT3IYojldH3xEi3fx4Nl43zn1men9go06vV9Qziha
ELFoip/Eyb7AyGseLe/QlVq9dSEGRd7Y51/iBm02XaIQGcQy23DIWj40fd1yJk6yrTG02qb33DZM
4dtHhQRV9P5Avl4HwD+AY6h6BS2dUxxIPDEcTjInd7EJ7H1JBjPKEaU8t0u83qggmxOQkFvhGji6
HL8u8GTSyele32nUIw9B12mcv+cxQHimHeRjM8f2wesoGkQr3RR/lycICEVZZhgN+n44gmL67DUf
S3Y7OFdp5j9hODWaVz6WSBd1ngT7NMc/lwwRGnY4t1kiqXf13bpZsLo+LJ2Dd5hbc7wOdScXNk5w
TvUZLfH12nVrHBKLNQ3gPQA5B5+s2+vWS/PiIg8wR/8C6mlF1GLsuiIsPbfcUqpp/gpGWPuTSIs7
dufqu5dk9nCB9lT90Ak7AN7SZuZdvOJCy2GmetS7JhWIc8RztXF5mGewBfi3E4XWL6ZVYM7VDwuq
EpYU4mpuRxFvpdEZl4BX8u8ZxuE6G1tZJJFf2aJDp85tr/tR5D86UlJkzM1k/atrTPdj3o1VgXB8
Yd1WJuqCe8/D4Qbh73lKwhFtPZo5cZuW+1LWU1Smpcu86iivgvOah61Zts4HLQGkDfrcljiX5G5h
nJkPr8ri1BLI75kNgLwom1nH02FYEEP1yiG7ywc05wMXu1Cr8oa/e1tDvMWahivhada26WhyrYjG
nUnRXoctLv9SraOvRSfzJHPIVvxn7Bjbn7qw/q7mFJpKWriRJzOX0qs3fqJdgsX4hIbp+6tNffBR
FEBMlRwJoDhHGNSWT57bzXCkGUEN3NHMETdz400bkbrGVU4xbOfEeXJDzq+dWeKv0wmHzJzdm6UH
JoHT6vFoayXrkvVk3g1j1XyIHWqpstLmTUXPHWtkkV07TRHvWgzHaBKs9dYvivoD9NzuzPb0kric
PD+4CIRlwXUiknBa+hiEaUjuxb5bUxdE3Tz6jrbNTUd+nP3FuDXylGpv3OitFbp2MgJampwvVo/3
AWTRbkI1XzT99cTpSO6murZvRSCRb6qrVZeblkQJZckWG41oCuJ6J/OkBwiMPk+Iut6YbAGT2vnG
buzgsuBkQ1q6IrG/MYy6RZOMmngd5QJEPXjpDn3CxBvYwd6fAa8yAl4CoZD/4AmGUM7J6cAdciEF
ec5dQJ0W9FlQRZAk110rZL3F9yPbvH+9V1NdVdBe6mi0V8FrqPv5LWtN0NrGETK37npXFDeYGVnQ
jmO/fOj05s9C6OaXrpHOF1wP+zPEhFc7i7oyCoOqT80Ofdp8EpbW96a2WHdSzHZYWloZAbo5t3+9
MbnpblEiUampqryfDGgVVLM02866y5akucqCEnNMp8ovqqL02MrWBL0/M781eLmYqxd/+4OdXaJM
fU7Y7dWxj8cFpwCfAwyORYP2eKDL1h7zLBmtO/gSy5+6rJuLoKXJlw5a8vn9d/rWyP5+qZOsi9yu
sm0i513lU5ycW62KyJDk9v2rvIrRgIqA3EBNxcaBSqW6i99mTuYZOgpLo3uXLpaxK/SsugTxbuHF
udQXY9saV4lp4amlj+vNUhjGmVD5uswHoIlaN/gDsP6M50nKkNmSbd+N7bvWnv1t7lf7LM3L0B66
a9C4X6Zav+3X6bKxxcfJy85dXY3hcaQCuUPqzqHacWmrn4zxJD1NH+rUuVvXeb0ZC8M6oKKb3kzF
sG5EBk4Umq14Liy9+irK8qFuMiVcK/JziaPaEk5uhDxXkcR4DRT9T7aMPhi91ROVdqcLDhKh4Uk6
2YiyDB8FP/vkVtjBhl09t1bkI233QybjxUCQhUYq+yVahzYzNt0a5E/vT49XC89WlUmYXWwruHC/
Yr70RQJ4HGjYwRyXZD/rzgc/WawLz26sBr+carlCurf/5BRgZzAF16hHFPVjn1jZueVwuvSgP8Gl
owhAdY4s8xQgZngiS12qzYe6Nbt00y8avtdmShIfFF1RR5Bk6FU46J+sH4JWA0TeVh3CbYkdDH/7
/G28mZFjX0CvjYa1WS0fG/q4lHa2FSuKTKFu9y5hE3QzcqL1Wn+IvVJ6oWgK7UKUtvOtg0Twgc6C
FBBBs/6Lz146hvBfWhmiUT492eNq/xXobfaha3R6CxYHJ5zBa+h+USVU7SxPivmzby0DGOW8usYp
0EFUK6/NkOytNTeCo4yGdEm7ztGwlnVOnYV2b2jMVXbOjeqVuIo6UJEyQNEE3fpa/UdPhtqQbVfc
J3YhzMt5BXMTDmmCsmM2+b0ZEu+L56kwyz9jzeyp3K3FcG8Oo3VB/l0+ZUZug7CmWEzZMA+SNEKA
lyqGgdvOjzPzUMWB3xcI94qxCEgCCO7glU6PFuXqNH2Vc6+wchGyLPxyiKapM/aVpY9720yby9Ro
qr2Zi+J+UYKVgC+mjSGLIqL+eU5JxThdsHi30HUBeqIYJex/J9kWyrrZIjrNvNcwD0Ek/YLi9NZw
v6Y+JY3e3SkNl8Z9rIz81lkZuWa6sOfiHybY3AQUCrxVUceBK/Ii0vFb8EZexRmd2NTvy2Z0IxfH
zUhfF3c/kXlfVb3ehW2byq8STWiUO8/kHK+QSiS41D8DxYtjVyaCHm8dwzg4sedW3v1qfsrKm974
2NCV9a1xgz7lRvmo2Ujy5vmdOwQYt/29QFSz7DZKnJuKjFT4W7s2wsD8K6/zvV6JMzvbq63l5f4A
S/66v1MHtNmXs1YYpXcPNHZfbf3LaeuH8zYND+/PzdMtVF0HdQoaGcxO6nkn42DLdsYviHEoQjNC
CiWaQrlhCZ0Z71eh+PQ6J0leZsXtJF2eR4+MsI/SDSqQm20egg35Oa/+68hwvf+f/+b7b02LykqC
b9/xt/9zk30jy25+DP+t/uz//trJb31sn+v7QTw/DzeP7elvHv0hn//r+pvH4fHom209ZMNyGJ/F
cvfcs6m9XCR5btRv/v/+8F/PL5/y59I+/+ePbw3cFfVpSdbUf/z60eX3//xhKlX0//r983/98Pax
4u8e6mx4/v6v++FxeO5f/d3zYz/85w/Ndf9NHVrJC9FvpVOmzjfyWf0Ip4V/g26EBU2TlPqHcpGq
GzGk//nDM/5NRYRAS/OZVOuPfyH9pP7d8P+tjsaUAegG0QGkefO/d/fpZ/z7+WIYjV/f/6seq08A
MIb+P39Yx2FJXZG9GBAJnXxYsuDFj9dkaXCyIeY5z74RD2OwNVu7JSXX2ylb6ZWObfEIUMfpd3W3
9Iu9GcwZUnOkAVZ6Smph11rUmHPhXQVoJYw0/rS6w84XkfOb0qkQLaZCMzstRvVDPjcbxqrMLY5Q
FCKfPWyyx7synb3yEWJbG3+jdN65t4mbgTUJK+QGuBW7dUT1MTX0QSJjWTqiwHxCOlWF78HScctJ
VRm0PSt8bH9oPSLC55Thjo/nHI3hGdqAd1C34fW9Qut5+FOMqZv6z7Fs6ry7GCq7tC9Ke+qFd7H2
yZDJiM24zH6UOMWZ8e63GfXGOzqhe3J9areeBfmL6r9CEKmt7reovWJr1QPFzb7nBi4GWFg0FNTS
kLqi1uU7+mYJ/AWRYu6ahpqtrW39SdoWMlORYQOfsq4GN617amVNZwnjFn38jp+9f5Mqlvy/7dZW
RTx6EkwhoMEKw3lyj0hKaWbK4e67C9IcbSJATQmKu6VvDwhW1ALxt6+Fo8fD5fvXPXk36ro4QxKx
4XdBJDu9Li65jddolv89WZhzbjjpbdn/ndqxWSehzJFz/4hLyIABYJo2lOT/0YaqHhtWv+p+kGwA
vjnF/yUO2G59Tq3vGqhoDNkcyXn7kYWkDZfNmnnlbaYZjXFjFXjH3he9rq8pKKusZFDeH4jjTUXd
yQvGAjIikAA0fU4OmphcxCXNUvHddiVLbrcY7moUO0fIsbe3mR/b7ldstU0ytp5ugfu10Reoi1so
4norz7wVtYMdzQZ0QelswBPlFEAd72Q2DC52XgsZ/rc4WGtH7PGKr+Jlq8VVHyz7xRczU+T95z9J
sBgAcDMYO6uFStMBXcXjVZIEa+4E7aA9pZnwKu1iJjFlQVRzk/ZNNEpSTzvKqn5BNmZGgYSBcDLc
Qu6r1s2XqNYMUd8HVVoJ/OadRph31ZTV/dP7t6ni6e8jQ+eXVrNOS8EjhuPAe3yXo4x9oXfr/DSL
QTAJ9LHQeT8woJQZN3TuSbvHv6ZTi2aQjfqCdOJ45v28Gix0vlXjjuORT2WC0HZ8G35nUlbu3eap
Lh2NGI4cAcJD4bTow+JcW7FD3O+TURSPFfhfIqpoK2E4F76WaxOq+CnRVkX+JeWv6mxFJIRsFV2h
M2HlpKGDMpUaJEWDpOqgo717sj/NlqzbAM3vpx6lLa3a5oA6yvFTtw5ZW0eyWzpuDus80L+YqXdV
s2x8tMC1e9m28WWPIzAgyWpddRAFaVejP1DTsAIhOTq6Vt5xPkzWKgLZMhMSTQ0sZH0FfaLkUxEV
kqBL3n//J0kZkQrcGgUp9+WE7DBZj0eemVl3Uz21X8FHOLmDahxYD+Cw8Rgg1GGsFLhpmS0/o2c5
2vxsfAknrRH7/AgXKMvt0Cewzq8h+zSK05IkGaGsYcCuYe2eTItiLvoqxhT9aytYRd3W6gvfvjGN
1FqurX5cGI4gnsr1c5XO8PPCMRUo40QEfOneJR3UpguBf9H6WWhj7976masShNmeqjLYF6OjXk/T
WwFTCCFjZ7prgTKtnym30sOCR1KqTYtincYLauog5R8tstH1s1+B249DbKYWvvQrR1FgzU5v9TvX
G9W7K+YkI8HoXi4f+Im2SIrDc656RCQP3Hmm1So3GFqnKh7n3q27doelmjHdA2dfhw9CFIBdEN4U
yFXT6qjmi8Rmc/1S+3Vsf570CeHlLYJy5BlTVzekKO/PjdOoyegr1R2YgZyTUVM4mRpWvNSJEbTl
19WoejrdM3SPtg9lkzflpTV2kkDx/hVPoxHIdRtetOLTk2a8uiJtaLjzlSW/WOuoJqOEW0X4M3uv
YPN2p85xv4KaXZmE0gRgiliOgkie0+NR6exRVKTsTUGBvQJCK+WjU62p1ZrGTgvc6nNl1xXcvaEZ
HQ0ZibQjGmFYXxuwd7wm+zT1fkLEafHwQogLjPHUhMhkyBIqsZl012Xsu/ezJUp/QVESIPjd4Gt6
Bsx+nZtrJhFEgFy3UbsN0Rulwn+lpzrzsJlSsotLmHKDWvkT4n8flbZNu2AtIKx5OldIPNmuobz7
oEXUU/O0FKhOdisqmGktAWU8TGMNrn3rCGGSxE6rmrc4dNv2RWrImWmL15vFl2R4yWw1t1VT2hpz
acb38UzLmAJ6h5qduKAeZKkQ2a29buwAjLV9tl+pbrPqYom5JgINi1+xOj2jYxm9P5dOjveIP8Io
Yduk6sYbRNz0JFR3Fv2WhsrUAwBzi7U1oCHHDQyaNaql+7KOoYwu3FuMExJLnFipQopoOzYaDSeQ
5dqYHfVPTVf0WK4EuWdfZLJU44CmSOPext3Mb2WppR5xSSoE7wrNE9au9cVk9dHCfsHjnnm0kyyT
R6OMqCo3Bkd2Zel2HLSHGZ28cmyWByuZVKQaRMfUWss1a74Nul+Ydbgga7R+9sxa7Y+V1sCgvpjd
qkyW7Vq5xpDsAtSI5QNZqmA4JDKIzD4LiZz8R43nEVPMlmWrottI2LzIzFYS1gYyEi6YDbHOd5yx
DIaiSmyGYhigR0NXLsecJZGidMd3P8dHhcLi8f1BOFmjCjFMdqV6Rhw7FVbheAyQabDdxe20P6fK
a4gOP9NbM/XnqYg4WabJOe0N82Q7Upe0AfWChVbCDWRNx5fUc4RWYWx5f/awz4rHAX1uJhR7P+Nj
563dONtYas3ch25pLQx4OcU1KQtBj1GiwVQOnzy3hwALgsP2CQYsyOlOlA2/NVcaC3+YazaqX68t
6WTNUM6lX7NWWEXqdVCAVS8CPTqDL8FClfBOb6qGO3GKgr0Jixt1Tn1/tH+K8P6WKfLwahMgSKBo
ShZ0erIhHey1RJ+XP9N0cRHDH8YCHEAs9Ti/dZFLFsu2S4WLYC5EyiDHo050WXell6M144FItqNd
Y1Ss2TdxlXpW1NHHT77pcEIucEKz3U3h1U353c7LVdxVsEjEo1wN5Kls0HrzuvGxbMSauSN/7Med
lI4/3YoujZFqcyu9Mj5YusC6p65FYOAjNQBNCJvZ7yCSpfUk7DlK5mJiMUyrkEsZzhpQj3wXmMZo
37slRKck0mdjlOO+BTtnxORvcTJcDqlHZhZ5aylXeiopU7G9nIslHsMO91R3NwVeYm0cWtXrn9Jt
zOzzaJdJvEHO2zQiGMJBs4RuMvSQwDJTAgN3yuQC9PKwocou1+s4qHV9b0gjNXeJ1vupvm1R2LMf
FgejJ+0haPR5/nMeZmu40Xrcnu7YMbzxuyNcVzys3pTUTdg2jZH28OghiuzjjOoG5lC2XzWI7jSW
mUZ4GPad/2RUuV9/T822Qf+fqbJ0zzjOS6mjqSJ7I78YYpSN/Q3nAKd09yBvC/cWMBw6lfvJbU08
TJ5Tv7YGRnmmxCzsm9WC35XvVkP0bXqwXH1AE5C2N7yPS5hmGcrKtTMXXbLNp2SQ0wfpxAk2IbFd
ydG5i2vT6i7d3E7xe2GuuBZ8P2Tq2NbL3s9kgLSR7XbDJo3Fmi+XMum1NNvLrGK3iYpA2gTYqc1G
5+9GG12nv2RySC2OpEXaYtyOLVlXAHrK8mcXbI7n8WX4+Y9alpX8DOiLzeVWGAjd0zqixTxd5a5o
ExNnNE3zvGjJnWL09nOdG1UZOjbgWQlGR0OB80NiOWwqj3O8gM7GpzgNnOQj7tyy9T7lsZbLcucV
UAfRRBmXwJ8+ImnvKNJVEKiahCfwAC0+I28Ya+u1DYOOkdKWjpB9Q9TuUudaA1TtlR+MrMuMEkMA
eDXgbtB+7JNtkwE7RVLPoosNtnnSSt3c6kmKYsRGb4tc+Jt60DWn/tukm8P1KjjhAegzv+tAonoe
I2uiCMcOAlMtVR/C/ZOyhF0XqJzeBommDgYpvo/uLk+lGjGrHAq+ND2N4/u6QpmTNGEaEh+Ypxwa
JsBak2/sh0Dg9okv58ujpmicMny4G/I/9pI+5mplanDIrCGf8V6M1k5N5y+jxCWpDGsQStSStFET
vAqtLvzUfu46DjTdTtCx4kOkbyxeh1tzCqaON2iP3fh5yGusMRkvLV2bfUpXy5hv/BxPdrRleNPt
eu8ys7iCxY+6J1Sg1QRzBfqs05WzaPxbGVRqaKYJP42MLdbvJPcw1T2XjX49jxCW1T1RcEv5N2du
G/e+cOw4sCIbXUM+vvWQ3Na3v2YPig4BH+nl6JkA4BqWl8EYmTUi+pXjBs7qqO+s3iluLB1p8vtf
Q639/PX/HeSfv0elwCxuPLOtuAGjxjz7qUC0PBP7DGseHrpDM5dr0QPHH+aeA3jSBCF8PfWimnUa
mGqcvEeRXNZGsMQOHu/ptLgfg2psGKXJrOCTUoWlxiYiyhzxFIQoJaukN8Guk38svUTvnoKfI9i0
rCDi2s9nSs2MMxpeuLUrjYtl9NXpHJijevqf08ONi5LxwQWKv9g6XqkefnaXlHmaICXE76d26vKP
S9PpXvqARLE9Dlc8qaWG9+dEWsdl5C55SPUp6Ln3/B0sIIvZ1Q+puvWfA6rRkuebprQa29tq2D0W
+eWKqNvc7hOdIpK+ldmIftyHACI/lY9e8n6zyTO7J8PFsygIe8Qk1cOLiWT3Y08tW32gOakv9pT4
fClrXS2HanXU/dcjUr7yAWmwMsl2deLzuWlnGYl1UfSLZwzX1s+5kuV9MHj7X0Me5JPgduYMKzGc
ivUZFbMQd6WCfX4yutXVH8jccrzv2k4b6izS+yTm4k6eNhyZhhIK4WVJwYCSDa8pHS89oJ0sZ6Do
qtADKcnN/V1BsjgvV1bQl3NzMdiNXlURqq9lNYVxDw3rEnmhkd9Phw66b0jS6JS3VTfy36WS1O0c
XWLBjYC+6Ze34A5iigJS5FzdSJNm+owrMm4R23iBVT9sJDBnisSz1ZlEGF+k5ehvy4otttrOWh0H
/SVcbLHOX3R3zok3Sdk0RXHxq5ycDyU4792Ylpx3vy12j8rIRZunDMfeelkzGG6UDFgfyyJe4ZH7
UOofOkum0r2AvasefQ6SniGyWhrGPFGRSIRW3FU3iHKDsNXwGXOrZg31KjXFf9ZP/b6Q/LUxmup5
hywz+SKY4Pw+0usO32XQg92vEMuLOggpWSxudWMhicVvuIuhzrCTM/bMq59FltVwcNrcjXUnYvMy
ibuVz1h/lt5ijuVUDTvHLihRxkbB0beqODvV0VBSmHCuq8JV62mwZUYRPsEyk1BpufHCntejgc8w
c9ZTgzdmlioVIHJbUIvPAcfz52IpecovkvQs1q5k3AuR3aLYr4qUzch2d+MVseUOB5sy1hJvZ1Tm
8bFyZeuU/4e6M1tu3Ejz/avMC8CBfbkFQFKkJGqXJd0gSqUydiCxJJDA088PpeppV/Uc+/junIgO
O9qlEgkykfjyvw4x0AVdIqEHCOS+YcUxOJLzMAz48lfNXrkql7piPtCa1ng+td7soSDjz0+yGFuQ
aCvXc2s6zatTJ95duUq613uGaVCFVXSB+8Z+y/rSZrHyCRR43rdlJAjA6/YcLzeUqsqZV5msA1Qk
4s0Nlqwz3m1VudXZdTuxJHvbbIdR+2OG6lfJjieaVTnhQO5hp0V+hSbjGURyLsdHPe2KNI0SZ7Ey
dT97zDbdRzDlU2e+DokPNHHoSznVQaThpiqfV1uaVINLng6Kwz4KYGZKAjIDaUhWOXICM5r4j5o3
hd4MM6XiH1fy+V12ogAgjgi9W7bL+r7dVNW07X/Bkm67CdP/dvPmQ739BO5rPrOkMLf/hk6awE10
0Mv2g4kFOlHvOLlv3Ab+Z/jcCzqlxuS8jgsVpgU36nZXEonDn/xYssyU7EQBEVH80ScEv22nGh5u
tfSWFxomsVS3kiKLuQ1nvQGwtxeyYszj3CHQyxjL1g0OHOCJ+JfNWDYeu1Vnfds6/MMZ3HJ752UO
0/j244WcPuCR1rFUtIfPE1uTF6tH7XkjpH2HxHe7vvITaOxQ57IaNLKptveIM9q24zqtu5ZelM6V
2oPMHaIhCG6HxZtOuYlWpo9oEeA1vKna3pb8fsNpbclzJEwcud3kwtxoxriZ1bYmCVoyS0o9sqGp
6x3iLe7G/ecHAg68bXolEiJ+rz0YWnGZmRaBM38DfP1yoAfLYX9gBaO4xUj8H7ByNsIhgFebD1nb
urxrL00Jx+rnlm220+ztDqomgJeMcLpue+9/c7r7Ge/aXh7nG/KkAJU9r//LwbaXCABmBPwPP7bG
Yov1BOKAUKn+xtHyC9DE3UQmDPpeB8iKf/7qMJhJvfUTRsl/rRG9VC0tIiKx7Ru0Gtu3H7jZ9qXK
vOAbRjhHkWv0Y3P868v+GUJAtcf6IcmSi4cOZ52bP5/nkwkN5Mit9xDAqrlvuWNs8zjJC0SE4fz7
+8/5P1/QJCEBwp0wIcDF4BfMoiTozahqPbnvVMODgji+YDx6S8k29+PO/usL/EVCsl0h2C2qDjQ+
FJDYvwKZqirstBkr9/7HjjFn6wbaL661OM5e2XTn7guRrP2dnK2liGvZbPu51bM1aMNq8zz6m3f0
80rnHXGUolkCapRmOCC6X4DGhdz+2Vus7r76vKlI6t3ucSXLhH0dEVrOV5DZcuHODCweDowWBMfx
L7qBO0kQX8fJfu/UVuvwKGdrWSK2+o4f5/5IjHO+WJwno/mTzxKf2+xfX8SvXyNfnI27bnOJUDND
Cs3P64bnbjeapKGcs6Hcdqb1+yAkBqeRd4vmS/tvcg3+t9dzyPoiEQaVKc6cn1/PU0wjBFPJ84/H
nkqzDrlfy87ahj25KP8IWiP2iCiDTQzExs2t+h/bgTUnINFTXvC42aZghuTt2/CQKlu7Zui2B8Zf
f6Db/vJvbAl8FksdC3UTpcAU8/9/vsCZAN0coXl54TVaXzoRdRee9YYUPPuHW932Unx1aBzxE3PS
Rz3480vRZFIvMnXTi89RZHJAR1hHZocO72+u6ocU408XBlbIS6EsN78T8/6vdKGuw8t4OeE0/Uqq
zLAzHbWpESR197L9Y1gbcgqidkjBVoOwTlZOi+HopKNRX/K0RoKTRsRQgfxcmTbYg35bJ06aktrP
bOC0ZwoCSkMtUWJCOb0OXVdzDOpxJDbdrq7kFjdA4qA71LHfO0BtV5Yi2sS9DT75vNLlMGLdJE1t
dOq6TLMpQDIjJzc3wEQKpBoXHDS8vI4rrRB8FT8GFE/jr2Vh+TlWMKH7PCzoxGIb+zxqlLPO1j1n
NalmEUfDbQyYJ1NjoCWJhXNCQ96D9sCI5UrvbFHtwS/QPmcbATnK3a4Lah3zsBxGQkzDhjjxJo9d
4VWFDP8FeXQ8NjPayb8PMt+XKszazOe7dv72EKc6C2SJs0XpmjtBbwd5kyWniumkw1YQJ1QpPKz5
ATy/Kqoni7E3sM7uMga2OBaurm1gwDCRmB4tn+ewYF4Gq4uzUtbAriAw5FgS2E/7eJtEmmzTWa/D
jkAGx7wNukB48y7tyJjqHp2FxtL2Eb5hY7SYAXXTPbfjAInwmAvQ5jRGhIScYJ/1nWEUmy1y6P9Y
OHoO/slxsQ+8GUSBjj5dpHNCvFoQFKW5K5pBI7pHsHFgRUPKBZe+xdDw3cazMtd+oZQGZGKKGM0M
xyeleUnmqzIYxmENoaPnnNM0InF40TzThwM+xHF+d/W6pGsmsRm4Ecd6Td2/NCAvGua1T8rtx15E
XiehV1d+zb5d7Bt8Wib5xZ9zFsD3Nicuzbg9dD6XRvV9Gmy8iuKQQx+giBFEVusu8ZM9cUkeb8Ms
SxLjS20KHtnEW/9BNIFW7amVTilZSdP5wVlypyATdU4OuT1ZF7lurce6V9MFSEZ77/UumUw0Opy9
fKyosLSn/jFhUV/YeL4HhNJm9l70onpJKQSPVWAknEXJ8z5w2AVSMhvn0hf6W1tyOzazcK9c0rFi
z85IKup0rd8XnrJ3RZvLm7WoRn3HVD7u/EW3KlasW3/NhHxAdCoue1qsiekexp0zAEGjfUkvqLUM
4iyY/TtPEP5U5iL/yAmAomlWpKSJNU3sJEF3IuSl3i9JAwvcCMfmV/tLQ+8uWWwzv/Locx577xUV
jegekg8KeSiiUQbuoiUonH1W6O2DwOS4JbDr3UBwUJs+zWr1v2DudDjKy/px9s18p5ujfqL+hqqg
VtOsKxL81n0/Ds23ofCSO8DDfGv2sYIPA6qH84whjPvJLHADiqWhh2eox/thsgEc2ApQtit5soZ+
KUOnnv0o8YIk81/yyQwo2nBc+XXAM23sCOghOiLN62wJJ8vxv/mj49Wxlmj9qQ6QI8S2MRZ3arJK
zklU4TrDaOBw9LP2i14M4kp5tn45uMa2QklxhkNNp/mkGGevda+cjqDf2ikvrcyMfXa/D2OerSZc
V5/quxFd4Svi8fkbVT4qMnNj/TIMRWuiKCCvKFjXgZWbVaIKUUz1MhbrXKqTK9MuDXVD5OfF8NiI
OVJFE9GK1gmLSCVOver6vSmkeelUtSLTy3l25uWrLpPkbBvcPtMgxxhoUc+p2qgnL3aW1trZ3tic
RWb3r4tQzGQ69DZ5VLJEA0FbVp46gvxEy/4CM43X1KyaA7XMVmjq9XinjKa8G7KFzKhyHNOnLlu6
l570KzPslFRRYvSiIHOGvP8Q8j0hlhEj9BrhWJlvA+omq6hZp+JLURM4AclTP+MT2bTXk3EXQCIc
hUnQqOz15GTnjf1l8F11VYD3T9AOtuRFE1KwpEaQWSrTK9fX2jysjDL4QsWhrsc+81kRkt/c3bqz
W+7Z6F03CnJyDEejzW7R6aDtmLP+yWwbcZikMg6FmNwvvZU8EYBbPK1dvfqHTthLWHR1+m3hAzlk
oyfljjFwQeEbOAmJXR2MbZmOoZ5N05EQVnHotnYOOsqH4CloxuDdwoLyWPRJ+z6t0/pNssDjyWvx
XyMsONBOYcad6sYH5kstdPCeXmmE/72txEMcrMpIUGYBJ5+zRbd5lil2JL3IffAgp3QvCGyl5WxA
Dl46sn9C22Xx/ifzZOiNtS9ca3gFl+tuA9IKLoylCh5qgq0v06Hodspjy+UYXOfnxtaxlkp7vm0G
0lR637e/WuXE5mB2y3S2iWLHdGrNN4Y1ykvVe/MxnxV+llb6zSFxazvmeIzCEtgjOK5an1wlCV0Y
q+lnTz7QyWu3+uMjD/z0gpvNu14NbUTD5Ob7ijj0Kxhuw4rGOqhif10ai/XeN/s11drbEgj+NlWt
6CKUIfq+n4vuVYzSJs7MWderPrDlJUKlEnSgbh9Taw1q9uxa7SyP7HcDzi+axGrf+FNqgcz32oeW
mGjQrkjaXvMgWmrFrBt7Ekjbvyoda/LGnd72ZUU7XyCSq1kT6S0oS3XW7KV5rsb+C38nBejNjWcy
OmVcSK84q6BAfunQ7nkKWmLcpZZIqvayWb9G6iOfcnOaukNmVhbVdZnhXdp0Rvv7QK+b4FRnVCrA
4+IOmeC7Yz9Ya49i0jGYQgJumnOrwfdfLlrn8Vm7+jz2V10wQfQYqjfmY2N39Y2lbO3OawLyh11F
LO8uC0R/X6T5RDJS1S7ZZZ2XbR5rfeMgQkwSQzt4E5ka90QY9jI7bKOHHgedaqu25FNr57Q8beUv
PZmkHpNL5NQyma5BS+iktaSRPs7e2i4RCXnuFXK9xIhngxHxcuQgPj47Oac/ghy1XoyOy+CUEtuf
XEyj650cU5H/+bhaS2JOIalFeiBPJpudfvRtGIFDVy1NH2fT4MiHQEuxG80mcQ2k8WhJWpWRZgfq
IbdQzYRmZld37WLQFjZz0Cwi3etM/WqmA6iJzB4c/9qr2E5jBHJr3IJsnQpzqz42vPI0agtp8jfV
orl07vHxNzpWdHCautxUWsJ06ptxtAuChBeXmkgTgH1ouR986M1IGotZ72xDVtlVmcHOhnUDzIu/
jGDx0KoXiB9PYplv8i1tK4UovC5zYNK4ULm6sAgZ8mOXHkYPSKzojWOZ9gI6UjreEpoz7Lc7muNZ
cwLlRXWR2ENITKQFFAdm94x7s/8gHbCIrV7QrN62iWHRz5eZ0owY4TKtjeDmkaLNxAW694tm462O
OkkaWBWxk478QKtrucq/sgl1BLtloiJJIO0MFezKGiNkthMm7UjOtUEap3yCzK2Jju18+0s6TW/r
mqVPaSbe0kCQp8gxoX6Y0XbsEiIHDjoPD51Nwu2hv7z1slrM6txbudxPWR9EohNUxWKR1SlprZ36
gRoJN+57dwmljxM97Kex/jqmybr32goaj46VaxhGHz+HGuYuXnnY2LfBkFkPHgKiPs4nsB7WAwuG
TLd8/jBaUd6Jrhn83eB56dWAt+xBdsOY7qRKp+QIapx6oVar4EjBZBebDQGQZZc4nEJ1YxeQ5nVJ
aLl2bZbKvjQFpGWb0p9QBhyLYhMT8ZdGevKwKtOsQrwuVODqwUTtpDDc9ox+cB6Pop+TMCBKV0Vd
SfG37Q6TCAOjTtCQIoiUx8Hl4nYLIPfDSlbDRwLv3R0K+LW456acw3Up+zNPeR7+BKZXcV4wX/AW
knueOvleEgkUyUZkz7htjTeQN7VHtBMQyhXUe094xa1W6BjAazd70Zv6qSpQgqUc3PYeda6v7WyO
LVa+tn21iLw6SdOipTLpVUHgN+DoKREmF53qINy5miIOu9ZNwbHkNM1G/rXMLO+tpDX5BUfofDXB
3MaO6NqjBWT8DPhultueRoinVejdtZvQlVPC7M/bIrS/2uV2GF6aentqK3N4bydfywkZzCFCAZNb
99g4DeW/Q5+rEa5pbQELvbkwIqtiHwldLS+c60oM5nuWZSO+oor3EBaVl/lRye+NgL9YExll4sea
/FgvHjOEnD2zVpmeatGOvwtObVlUCmIK33jwzn0YaP48XWgjTrBRFNpF3jnm06Yb2BvrZmTMcVTe
OI4q3uXkCx4PnDz3rUxQQ7WJY11B3fWXgvy7KuxTRporNUjxTsGKyiPichlsSSxVX8dx4V7hpuSc
JgUo5scEazWFMHLTrikm6wRInSKZytXKMI9s9BvBvzRs1l42XtoL57dQYxwZ4yrpNGeHtx3Nr75O
zvM4VNWrJyZFbqw1xBX1kvpZzp7xALvmB6iCmOFCd6Rh4kA32Xhi92vmneoyklc6FTB6ouLQ2rOV
zYYWkTaJrmipdYpaezHhMECRwiKK7KzOCruc9unkQqXUZUSn3Jj0u+0YO0UJjVV0sDoWjc0vzSCb
kgopYx5iThVJyZYWuCRyRD2ZotVy0HSzaOwbV1qJH5ZGl1tEQUIUkM+r+apI9hBmpdKvy4zG+iDi
tK1sEco1qwdJY8asO0ucwV/RYi1Rc9ukjU1LUpeXNAGYlh4NkgOYuKX/wnKtUCHzDuS+l6LLX9K0
tAnRn7lVoFFw41gNCaKqa91xnzKrNUeZSa3+Y+gGNTm7DP1T3ewoIjXKh0Q34V4OAqHU2MT9Ymt6
cVtIUfI92BpyKUnhnIQDmJC5c/nfaLalwb4XxHoucSAoWH1xYJmyh0+wVhMb4TBWwQaNmkaixGWA
3xNeAL3AxoNwH67eR2onunIP6KpX7rfOGIL8VYo50yiv8QG6NE62STG7PCLYjsdnmQEo+FcjA6U6
69RFLHYk00F25WGF3eLb4pFXtMW75ctmqmOnGuXSXFqSyyNGokVlMUSIXqw6ebBGR+QusT2Uvlon
XcpuadEh5SMzDmeHlBh64RfsxxqZkyUqpGsTMRejuwjYMZcgZ4jy7UM+evWyCFDYCSSVgjCmEWzG
u7RRdl7tSE622wDsoGn9q5XRj3IfraJVLxynJBAyNOwusHfeslr2Ad6vfha+rJ401DVjaLaYz0K6
wNS6Q21Sf+gNKcSwNHrWl7vWHYIsphKx8VS4mh3k4+rK5bvK/hTk6XRLfOh0AQ6cXxFvaEWl6crr
wlgImxRWjVhrCiCChVY9FIGaMWkywnmh1YiFdiz6M5pDP+qoGJUvZsID9an8EKuelGytdp2ELs9R
GY/WutwTiT0rBgStopdo5ISYFMJxDpigxzpOqGZ61wjJWURIy3Fn3Pvl1vM757Sl92QY9eFQTBwN
mlWbOI30hZHtGCf64UJmTjl9pJraEBcmahK91pIyJXxaU6LtsXb7iHPMLmiiRLfbdmcv+nBhDK33
Wk2VbQwUg5hpS9CymRM4u3jLcK5JMZExrnxJNs06I5sIe4HKLkLT0U0MSIaJrghw65xy8q5Du2MO
v1YQbiqcrdLbeaVbnbR0aJGySwdzBdo6nOZEpC5yiP3GCaCktDE74Fvgi6E5UgsttHUXnag6SoIB
zN5XBAusjSS4k5recp2r2LuGULcLX3ZsB4kf7Aq0Fd80xEuAh4VICfBBUPbG4XLO7ryi7repyzLz
CyYY99RTCZa/s0Vay8Ga7OKeupDkGplk+pH2Bp+8P9O7NuJUABlZ15x6iVyfn3zlyNu5rzIuARsb
7LBXt+ymXo1ZoXSCewP40IuDop2PBqAFmUNoY36fLRsfoVMO9gWtLQXyxN556JK03Y9mo7+4/YDV
l+THOOurFYX+sC4hliMyujCD5bEpadfmhNIgkA/yKZiOqdujThuaFTlomlB+4c9BtUkjOA1HovEW
cw9DBM+qWxgL43SyJrZeDb9DHo7CQ15okQzFUEABwrUlhbxKTWPyY91JhbdHCCEeZ+WNqI7HhqtE
DeC92f1m364ZwG86bZt4BzJJmpCZeqHMqkwC5ChllxOLPPkFyivgktu1BgEIV1cIlwQ7BHaxpdf5
bu0Ufyd1kNMhG6lFPFnij3nImp2ZkM00j87y6rFbTJeKjDMRV93k3w9OT9fgqDkO9d1oek4W2U7X
VpWYl35WlR4yoa3BrDeS4FLTMvN9qfLypDQx3KLVKyI0YOYXXDGygWfwgiXKHVosSTzCrB7LeSmG
sOr9MdlJsrUq9l/i4C8Lg4bX/UhW3jOd1UKdQa5KCzCgpSW4opr4NQ9QPIQ1Qoxzi8JE33mzs3Ao
CExcDV2iO/UOn3v2WDqqnyOem0x1zOdxZvWdv31u7s1szcDQltkmZ7+qrZcOlUUaTrJ6tYa6fenH
tg2zvAF7RFGJUCqdWPJV/5pqs54yWylSuJk8rnuJvWcAd3lrUqkd+4KbmqCO0rvBjt6eRqfD69F7
5RW4gEdmvO4/gxjnHssgdd8pcrF2ytaH+6lfzCPNzFsQ2uTP27Sm10hnaCUMvWHwLwZaV914DTQG
pzoP1KFxzKm6xy2bxz3gVtyz1O2osxy5Y3wxLpulzdAGzsYLJbTqJSCXmeB7qWOddMpd7VfJHwPa
QtLp7PHJZ9w/GBQVv7co0F90/ooTaooPDsn/C54b/1pB8h/ENHLX+fILAuXxVkh9SUJ/bHWD+2C9
DVKtZKIxbEJT1No3HDMGK8aofwmKRg5oZ/a/F4Adsa84qHR4igljIiXhWfMr+4EUJptIGVD9oxCN
ARWG0rK0rK+LBP3vd6UAD+rfeUCV9RTDgeNieuFE29bivreH1nZuxiLr2OUHAhLQJvUd/mdEAsQI
1x1cA4Rje2MvSGkWmrjwahD/1epqzI66zOpiPSLkXsanJFez89Vp6Nu5KFq/Hu0osXt91GJ/coiH
YfMqUbPAaaGPoJMxd/UY4Z2xMjb6+pJTce/2ujrKRYFihq6pnL1tN7P/5jbNyKbSEWeuKvYxJ9Np
OSdRqgYlXdw0RdBio7FCjswYj6pqwQvNTYOMnbjAhWqp9pveaYs3xBCaCPV2g5iXMoOxzFN6ZmOR
JpuInDXYQYOkxKfr3d1k+RTY73NLuX3/3PozwUwxRKzPuQ/LUK6Kc0FhoWzjYXYJfN2RgyWH7l2W
62QsIb9F5AslIjYjWbgS4dZNFwk2ySKIQKy3K7HdVA+qQ5aqyet+l1q6mk6Y003Kn6GF91x1qY0D
B+bLYhkSkt+UHvjetP9r0vEX6xvkHwbqLYASkhOZHsKHn6nARufMUSgRfNULXCQ/WG/TLR3op96q
U9Sesz81daSTZWd6oddXGJHCCh6FwC6rUd5T8Z3o+uv39TPby9vaUtexqwbwr6jANw/+n+3VubNg
TUpz76NsxeZtqj+FH3UZUBl40Frosr8hKn/m5LdXxMbNp7F5h6F8t4iBP78ioKE/6vglvtWfrzh9
qmosp+mh5gcvsyUiuElXGpaPvICs/Pwq/lFew2Nb879fIxh+im74v4t0OHxrtzCE4ddf9f9gmoOx
9aD/n9Mcrr/0Y97knfz25yiH73/pX1EO+m9oWHDp4cL/XpHIGv6MctBc4zd8FjonMZNULAhv/uhH
loNh/7aZs+GlIRkh3fm+oZK/pznYv+HV5o8IoMYjg8Hmn6Q5fF+qf6a/AwOFhOeBT2P+p4z5lzus
4vGBWTBr4qzpSF4lWACsammUhC1e1sd6ymyMhKW3h8pgskrl/Lu7DvY3UJHki9C8C2kvE/4/UYAi
25D0vxuWdmDcaG8n6mge7HHgCFL0wSONoR1zQlEdpEndL1qq5q2Tg/7YIuj9NgiHIjivc8PF0qdY
NVN3CSyf3QzIE0+Z5mSR2/Yk7JrLYJ/9Hn2ZVwdjE9KXZXy4NdYCy/X622WyMmYlNTxsgysekrFm
Bl9za3wotMYkoFFUfywC7SX2MGNkUwPKf0YbaX2sRc0RdmYbvOtVLUnUFGMVmsq22wgQ2prCFmVx
WI2T0+6tafDh0oxll1jp+uK6ZCHSFN5eI5aZ3pK688Kgn7HVwNlRzASbv4TlOBC3HJTmR9VO6aEr
gz1FX7cimY0ntxnEh5Wv47OFEq5mstT1C0xGQaRW0ZtxJTxOQ6rojuQ3V2Rjo+w7+VNWVRFcHhrs
rMy//mkl334ugj8nffwi+cDAhqx9W7VsvcRi/5rb1pSrYTdpANXJmS/OCcw66mhn4u+v8o82lr+M
ePlpf7mZvjGf9t/+iyyY4b/Q3X58GTlB/3+xkbCn/9VGUuU/byH8+OcWYv/GzsD2wQ0PlEWcCBFy
P3YQw/yNmxZhkeEYLG8kQf+zg5jObzw00bHxoCL+ztuqT/61hei/EVlE6gMdcEhffLLW/0EgDFsP
D59/7yGkFbq8M4AUYGfb8dAM/vxw8g1qMmU57O1B6c5FWxQDOhSl5+OLNfPOenzU5CTu8jpYwUYD
ZcwxU2XXcTrQZHBwEIdN97B+pnddF6NXHPU0Gac/Mgq8hkuP4WaH0UMA+QKKDkezkFazT4lRV0fb
T0VGPjTT7R7RcyOfvVKDZFDWip2hozjHQCgus+Cl8/KWM22y5M384HeGU34Q3gSGzCl5O0iA8NbD
B/hsflNDjIs4a6s5/1CDORZ4cPqesu7Fnu2bLO85emWl0URSL2zvDsqGjVORAFrEg4Mr7VH35qA/
yFaqGMDzcZyDr20wX09eUoMplXcUWV2B6VtJZGlVwSmZed0/1HI0MIHp4yiGa78NOFbo/ZsMhJEe
FSoNHfNryVame092nv2OiSM4rV0w0LXmKKgarViJNpQJVEW0Cmsydg2caqhlruU/2y00ZZhYmrL3
lRBjinip7E4eoXUDWFsBEUS2FynbQGTz81r2KyFrXEHfHFF/WsRuecmVxM0z7MmqU+x8WtqGjSHq
42C6FVFRXW88DgMUU5RlU1NGvoTQOK6tFrRYTG3j3qrBpDg/qtbnGNlm6r3wYXT2bZIo/aAW20pv
V2qQrKhKg+HdHIzkbCUoj+96+r6JQEuJR+QQvZivZieXL+Xg93cE7ZL/VVE6lzhuzKFS88Pc79z7
QJue1mY0jwvmq2/VYGTrARPCPNAVptws2zfKtMDRlXRSwNihLA7gnkpei0IV1GPBI77kZCGJUKew
m+ayqq/eilx1KP07go/iYuyFvVvGuUvuOWr4N2o09MKKDQyB3jesbpXxraSnSz2Uy9jNx6UnWuKM
nEkniW8SKJ9BnOktrMeDtQKCWGE7GGQtXwxeW0Dye2ZR6kehq9z86nqJ16UcT4lg3+lyrLPfBQIQ
79XDG53fQhcn8luuacXoEo6W9VvF/NQ20wHEOkGuHI6gZnAvlZVeIzlLPNIFe27K3UJcfrEr22Fo
34kNl+nRAbv1HoQa+xzr8jBApGzECSiHDzqIlwHIb7jFVJNX59GvvAqpla5XxgUKBt/Yke7uWKSk
SGL+oRq8IvW1aMIJ5JlHt51hhgrXh3qf+oM5D83ZB/qOsK1cZw6+Zsq9CpQCa+q9CcyIlwnAwT4F
vn8rG3eIgsAr3+sZfCvvSlAUGswE+RcrnMgwB3tAuuYCE2R9KAjtJZFKx8kbLqXEkFFowsQJq1YM
836lQm9pykdm+xbOGAAtgpeRz4uU/SV7XHHhjqt7aoq2jAFk/iiQ6J6VSB6r3vDv23JN8cx6fO5t
imanlFt5yTRzP/SkeNzUQlmPPibGmtmitw86O+Fp9omvpHuqmPeLNi04p5T7pDv9eheIZThV2kia
xNJP0YKGPk4DXzuMFTYHcApr+p2YVjHtpg4OI8wDNtP9vOJ26MwZIGqw/EvdlxLhebc0h6L0p4tV
LO2r2dCFNpk0pfuTTQ58BhQU2rmphQKeIDbGZSbaAjWcbg7a0axy7VpOw60xZnxeDGZ73FRttHar
Q81f6bqA8K4fmcgcHz1HSPC579IGaM9qLuHbjFqP3Gm5XpSm3p1Jmy8Amfr7cVD5BYkKfmTbhh5p
k6n2pl0ixrM149KmXO60ZHP2QsGTR0rY7MWJ7vZ7T8nkmNfdQ+ltVhW3QCvhu+lhBQEKU/j0c147
7VWh9f19ron8CMu3vNYoYMbQtTTtscvEO/AdZd1qli+46eRdN/aK8scWjU23YPnM5oNZ2tklvLq5
82usoYlWo0opqi/pSswRTiK+VZa8cU3mCz/io9RiGspjRWb8vhbkotqEd+40al0vMtOdj1J55jU0
sv1iFqZ7iYVcHKc+F6cxqS4nsx/i1QUw4JHl7NAsNRf2EAykB03zNS4068SJPLlO24x+Is0xL5AF
Ip5IwG0NSIgjiEcSD2YtL4J1fPf4CndObpr33Tzt63pj1NOiuTDcxbqkM9inMsWFG9frwNvbpZaD
xSRkJga49W9FUxWYoU371czz7VTvUw4/5k5zbL3RujWypd0iTXzUBakljXBJ5+bZpkqk1cBeeyin
e41Uh1gbMnI/dLHEGk7Eu8nTH6be8S4siq3eENPTHpHP1j7XhzJaSss/zXZj/Y681aGFD+lj6qiv
WiXZWnKrN/l9yP2TyA00yw2rxYZcQfXzAJOESc7H9sI/dXk/cufusrkHxR9an1JhQ+6AgsE0W6Fd
453E+t3rqBPSvh3PmbE9xW3MhBmu/KTq9+QD0aCQut0VLHXxx7zS9HAl9azInZJFYMncQETXypz7
cY9R2MhGeaBcobKEHbo+j530RfqA3OltTl4W3HQ3DImr7bJUK7qK4d/JS5Q3EYxpUpEd7WecrCT4
JO0rlr594fjUH3QCJAaApVm6iYwmcoHl2Xe1of5mG56bfIE7WTDA+akzvo2DAVu1Ig8wuibYq6od
o7Ie3yq8XxGpzcVFMTj5rY/1OnL/m7zz2JIcyZLsr8wPaB0oqGJrAIybcxa+wXESAc45vr6vZWX1
VOZ0V3Xu5sxschEekW4EgKrKE7lixzlaaZmrnUhWQ9tqYAOzAHZNtC3LKS28AefdQy/4FsoslJfU
tfugba3a3tTFvGwtrKd7Al850vsYeZNTL96CvXwDwm6IPdyi7UEmw3gQYknOa0wHQkkxOtJL7VRf
WHfZWFkVsNA5qSo/LDFEGg1wY8u+xnuFczQSyE+tlaUX4UTpR425+1kwhRNB31sMF7OpPxLnz/A8
1Kvi1neX165zq33B6YjD6Gr9TBcGcbaeiB3ouA8Mt+ziIkfeqzF3j6qw+wdnqHhs8D/kssFyNBww
s8aCoYBTsj3TzU2X2SRIlfKtNCU2y5hQfelzwoCgn5znhvboMFz6x5J9TbSBGu3cd/pobMkS9ke8
xw1cmSHMt9hxrf5UV1ig/Tlq9cfJ5ATIogNdd7capXEZmjV+n2f3UWJcuqvZ/W7teHChq8TpXZPS
AclBtgtrvwiZ1zAOG1KyznbxPo9mcUlSW9+vlVVfcAcwsbUaHNGxk++reNR1VC81PEFOms8JpHkv
FlexTsKqOCjGOX5hNTYLxvopIC4yAZT6Bim0fOsdlE2HuDAeg6ziqLrqGBZhc0lr2YPNUPGmyV3j
3l6V9jYYzbhuOlkPI0/Q0X6dVGN+rYXWPbMyjkQewRrwAQ7ZTVzGPMNnQ2LQTuVTvCj9Yokpeimq
MP3M2iWa/Wio5udR15q9MxfXpbyY4qBchH5ZIkCQsc20usDtccz4X1BdK2rtvBar/VRKsN3mYiQ5
9pCMsJnEPMcOeImfqdeLLmaHTr1dDdE/jnLSd73VWqj76zwrj71G2L1HNgEtP9Mrc/o5F6V64JW+
YpFCnK5wxRnM1hKpf5K9761L22CSvV1CbY5em0xI/TYdGPGozWwr2k9dzZiGJ1lUSX0REC7hGZPY
6K46SVfyROMEY7oIplk6Ht2iYT0fWqgWFzlqaweG0tAy+kbrWR7NaHJwloxupjajrrJor6yRgpAQ
C7iQnPLnLgn3rSwOymhYkDkXeLg1X3lfNTPQseNlc0fFggWQgGFTH4A0NWcxieUEwuEzC7P5spBc
v+8aMyWZine2KFxJMG+qNzbuKSzk2J9zSQ1CL0WEG4UknUU+28Fiu6eGvDjYTmQf8Pn+GLP8ftDH
xs9NFn1nGX8w8Sy8mrsaYScXO9OK3AOukfibG9R4jHh0e2Y/6T/6aY6fJUbooztJvOEoPhceptdG
WkuuW0Gg/gNrT36ayX59aDWu25tJq+Yv8FvOujdbHNUclSjLOowE6ztfUryQ3rCLt98tEEPrcRpl
IfBg57ROyH5I89ciWeafkTRZ+pIZkWZfgHlqDnEe8srK2tH3zTg57wM+5zIwgANg2QHgidyBVyb2
F0iOhwk0UXoSScURdi1k3QbatIypl2cpDTRDyER/T6qlNgIFdWrg7BVzCTsFO7PDkLLLODI0mLrb
RS3N/GHiQdCDeBjCr8Rugd9jmJjgTxksPRtVO4U6D+XixB8O5FBxwZvtFPd4JfjoVBT1ngs/n8c5
FsH5uLouPljk4zn2qjoJHd+cyWFhTRoi5z7HtJh76YTr5J4ssxNecNrXlt+NIfbiYk0m7C+8qZ+j
bZXVjeLoZ3sqE6u1Hca1C/dZCpHTX4Xg2xbozOe44uMjemo7HFY7vWn3jUywKBRE/PciHTAxdvmR
sKAbGPT4bRMcE7d1XCVbaG/mHu9U+0Wlbvw+INXB+87tV9Gna1CvEmesCOtdWuKTYXOuMLDpDtU+
MZ3Zn8tIFeCmNIx8z6SEceVcukGj2W95a41c+ZpTHOO2E8eISVBgZQXccJE5flryz6KywU6sU5+3
ydkWfBXJSKM0BjQ3KKBAVNdKnHYvGI5+L3ilSJ9Y4WeNgsIzkPyq62faakLIrEvsd0pr8Bj3a7wG
kckhMNWMGg/OumxtdBCCMVEld6A8+vsilOFpkdG4c+BW3C24DYKpWuXWifoXp1qWrZNfxzNh1p5G
DC8bSlP0s1oy/YJ/00k3Xd2qNxcGZUA6qf/E8Tyccq2Nt7Pu8OjIlP4tsOifYjSah2jRpbnRGjVt
GaTRSiJZba7xWlrY57hk8sdQfFtxwxPOs/lQVowejR7eGwtJ/2I2wtNkQuzleJ0dHIBZfRBmpnvG
bpX6tL1Yj9USZc89np9D2fGBYJIPh4MVNjB7B10elqVJ/XyYw1M8VQCqdZlhHwc0RF6qDgAE9xct
Vyrch2FT/8D1k2UpB4JycG+1Li97rKUMptlIUiR1FJZRO7d1A6tll8nWxM/i5DSr/b1K5i/pj/+z
qcW/VCn/LxxdQEb7V4rjQ1V8lAm5w79TrX9DV1//xd9FR939G7E4ZRCMY/AnsUj8Q3TUNfRIWiQU
MwPyeQwq/1NzNBU/AjXHSss0gdglg7PfNUfT+Jt9TSyqK0SU0iZ6MP6C5giX/A+ao0OZKyC8a+0e
SL1rAPJPgUtVCfozHIxCdRitzclZgYL4dW1KY28LYa93I/wvJt5Ot0bFQ52MVY74YqZsl9p0Cqfe
XwfCQ98Y0pri0OehC1dJjuw1rlSfInCjBJFnitKY0E+rCRP7cme5HzN+COKseSSbW4dmeHnGFbaK
fZ/yjMKuFtEh/pTl4SAuVTFct41QUKrqbGVm1HolZSj7EV8NwsQIDso56FPcPVDptZwq3GP3HDy6
9ZAMmfkK9FvU/lzUVgS2bipuHVr5oD5FDiIURR2yKj6tfpUD7hGjnAgQOJw4NCwRctaetQVPx03D
9LreUaBc2hgLQWXipQjxkCqns0zf1eLyB0bE0N7i/hznfam4GDZ96uZhsNh93XvrYPSZv84NmhIi
IceqklJc1D2hRLQt7CkSW8Y2Ve2XXTdFl7x33UthzMVjDehs3LJ/ms5aPhHayZIxHja8heS979f+
YbEnrOELDbDy+gwwtlQq2CqgxbU1t2aa4YExcsW4WgOhN2CO0eSYX6BFTG+4xjmoGFB7sbxGbSI3
kIUMTDzDYP5kLVpeslj5wFaoem+TzuTXRjatk211Xm22OZu2t6PQA9UUfZeFifZHoumhyDV8kLnZ
dR9hHtLqV7GloRqZJa8319dF0bEAkIlSpqg+ornjoOnGpj1NWmLqfqKv4XNfhilWB5VDQHWHe6dA
67BH7QlFUntlq1B8ErfAusiBG2OxkX9xJMWk0hRlgeE0S91bJ7MkNuIF4IUv5WCdNPTIdzgyXD0O
gIzZq4u15m1Ns/qFa26gCwAE7NMQL23G3t2iwyUsNT7u1qHKsyWY8FiMFcCy1h3rHXWPEz7VzCj5
tLhyLyuWEMI3a4wHJh6pH9nUFsnQbRPpFvt5PZsAl3RXJGFTxzq5vJ4MUYluuW+twRi8XCdYRocv
sSmsQdXr0DcQT7Darc/ACRG0CLgkQFvMke632bEJZsD9hmKM5WTdqpjYX9kkyTchN4vzrJGOr1Oc
xI3f18byhA/fyTdxC3hzg6W3F/sl6a0CdkwbfbM4x88tbz72dUrJql04xxyb5mmpfzVdlCsOU216
T3SSDRZgSXHflFbqBClqurNRnc0YLVzG/McEc44jX1rxVehwGE9Fn7I9LiOBrbzS+wXvZzYRO0sM
+16mWfTsQvjGGm6n4Y7JpPpgq+66NKt06gUrawegckniB01FYgywxxGWiBz09xHMzGcRiwgX9cDP
Nl1OShEE1TidI8c0nqg1rh5aTqr9xnQ67EMlqqxnjWb3KiRRu7OD8k060TQFTWShe0mK3KqAsDXp
7GsF+a/AbEhheGZha7dK0GSGDy3LRsamU01cpIG5vHEG0X1z1J5+VgZC/6Hs8ebfWZzBM1Q8DECY
+Hm+UbVs6a3XWXr5HvEayPjiMF7PYi1At5EYbqWHspt9qagw520r8ad5QyKc534eCwelsHSGTTpW
bRE0o8yeJQXDod8XQ/E6I2tKHJKp+mrLpbxT5JnSTW5R+RuQPjcqbJZxWHpgvgS//JriWFz8dE4/
4o3RJoJyW1JJ8S/dmUlSZ/jR33Db9N2xV0QgME3N4bmMoAsyF0Ii9mpOUnHQcZJTGNEyZsTd1dXr
YbLD8GTbs3o2dOG6SItL0W0tORY3sZGNhH2tUd+HM5HtDaotp/XaMWC8AnG5D3NRAB0xyuaugdP1
ZhMJYFPMqD3a80vxWpFBC4FKx2AsPIuvDVqZ4S5J0OhGFftmE+YfhTYZjtdOPPf8hpvbhOPGiHfr
TFPYeChr1uwbCM2cw2WKoS2saJqbY1jhHHJAEmxknYtjbVbEHLmt1y8njNRzRTrx51qo9ZI7+oSh
zY2ydxyvZrKRmMBB7+WQ6zybzuzIb4soe+xAQgx+q5t1iylNjphys3p5nIbMSneTJRB/0sUhYZRq
BQ3CosWDstHdMiy2Bp6q1M9it8QsjVjpWcQsvtWY8jTKrRUBqcWlLD2HV/lcNWV7GhK1dGw5V7yG
/YQmtqu7jB0sLa8zSqzRll6dmsNhmdDofVtfxoeVOAiN8WHKiRilPHrNtSG6dZZ2yj2iPCM4S9UR
goTDtd6aDARINRrRxKILiPQ7J5R8TOC64XtfOjl7hPL7wYPv1t+zX9BrjzXXeaP/yvgh7T4CzA/8
btnEk2pdZh+u+Trki3wQWkmSTe+gFW1oGXX2kyyR3uvUInSu6VVkb2Nh59AtXOyVHqFC7QNjT0ud
ijmVRLPLwr7jaMciBMXQ7M7oHZBDjdJc7kTGy8HTr/TBryK9exkg7d2v/IHYsqoRR0X3wCoQ0fV6
tEZ23BurHdcgwUsuAhcYdU2DIY6ODTOkut5SS7zE/pUOxl/UXedtVeOADds2xY3LMLbYTIXiqika
PGe+U9jqF/2+FWaCpsIFb6xXCi9Q0eGL/0eYBxpmlR/Ap5KrTTAxkP1rnfsrXuWxmDNy0qqOyWqG
ykoe0afjkEuebyQw2US0vr6W3Qk5jQRB1JG792LSlS54Ji37RNRPbxoCQdHGrBqzZ73gW/TrtOzv
Jba95Vhkctyl0CZJsDK2NTeVguW4wWmdwnNGSWbuGIXZmySFQ2BPWs0550DqbkIH8LtX9IIH+ALb
59WqhnVkheqM5ypz5bqjImK1YOeLddh208xRqF262AwIO3ImR4FnoJrFaUVbGnHGdU8A1ik8m5um
89lMWU92sjJSaGI+f29OY/cORkEyBoysE/M86zY5JYoc9QFks4AyPdnsmek4HvXPQcylZI8Rqg9q
0KL3fh5kQ4DQ6QAYFnlPnSx67kNOvDnzYxXbND/1C2kwmaWmIms6Dvcxmk/EJLgQzqEwB3s8twh2
3EqcVv2aJSE9y8XERz4ko6V5lWoXsemWUT5My2IQhjKydwzYztX53zEFHYYi3RLtZKibICnZd7nD
YdpvtbIrSfjjEiZY2EeIY+xYlbk17Dmzz2sylsutYWbTGoiU6denQ8MHiw3BVTU8rnBV14oAhtSc
cxR1I7GrYsYLFGphOZ11kgju0VxFVT0wfO+mLfILEk8zqbAjJi9l+GUlwEa21jwo9WQspducLfyi
5gN5SIO8ANKP/m9aRv9ogOGMYUJ74ouxOANJfFLXn/9Tiwq8nys7u438gh9fzDZLfLdyin9js/kT
Aei3X6Mod9AgmfO4tv9cqAPrEkBE32R+bc5LyS4jnx+l0/PsZMuZGsS09fps1/gqvIXGsVutJcgX
Okn79NedOP9vnoSvh9f/3noT5P/r8SMfP76r9p8Pw9d/9LuHTzl/+63GR9NB2/IVXSsYfnfguHhp
uEDgDLn8hzAAR97/7eEzkXt/qxexXMWx9z9Pw9L4m7R049rMzE4Rg9VfOQwDTP/DYZiThqnj42MD
yCVkXc/lf7xQHXOdF2O1rW06hk8ANmGczqL60Ft73ZN6Z0KhhVYfoBmToOlaBmreiG3ujJzc3vVR
lXs2Zn0d4gLJ1k2nC+ZZ1IQvPyrZLfRag4b2Sx5jt0xRw6vqR+RAuv3sMyson5EVk/fQNsoHoiEA
YaK4kvdWG4EUdGXGWKSI99DSSMATYSbuO8e157QNg4nKcT7b3k193UrWwS8XdtRB2NK+PoBHRq2N
NOOVniAiGJaVLW8lSImFfYatXWKEcYM6ykLcp+2C0iYL67tOyoZj7Qo7eYPfOdS2Q5uQe89GXAs8
vbsoDeSaV3sjJ6TshbwPx8+txHH36SxnfNyFbpMXwmb3o62clYc3hTgNt/B70lPO7YH6z4io4whM
PdQF97WeIvMjK6zlGEIN88GAT+/6sITwdDvS/k1h+iltTZulU/W3KHO6fMAJggnIatMiVnCVGmid
6YEeGy1vfTYunN5jSr+zTDtO9bgrGYSVuNOZG6tfGoPAp0gvjJS5v2v447ouHB9nnWeD5ihoxGCA
bsq6uDN12r4r9GGoEq2drvgQq7EH29RxqLVICTxHNFSFPotURWt6pxm+PrrxvqcA9E1b+jdo0PUm
pYxjnxf0Z/VguvidU+vzWPxR0NEU+X10ZX5Z4oa0bztuxnGMfoUYQHaZWDhkpvIZ3e6m03rt0oaD
4YOAMN+Ze75n8bR6PWhm3BcwNE6OaGJ2tjlH3IYG7wGz1s5gZu5gEdlORdlfkl5cFnsgHQU7xckK
0/YIeF2H6U62x+EmCI+IfLkPEYQvWSlIY6ike1odjidWH8EOXKYC/HqN8sAFpNTrutLQGcuUU2m9
PK1xFSGCxAw6gDKuZNIVaVgDBjeBu46UWdsjVqcxSDaAPI/0xGa7WQG9K/hjV/V5QL3NL3tiNipm
fQwgLYqfluzgVnXDR1umwMCIfk36cp/TxeVpmaRtWo4D2gIwz1RcM3/Du43cswl5134pjc+GPQbe
JJtdke6KLZuCYGiufaGhpcQ+ZX9ziAziGTKuaVtzu9afQmc/98x4woy/n8ryKWvcn53kYlcVsfuh
au9qC0WnqmWD4YjrVDDrWYPWqdaHtR9wtbGPwCei5UIEyGnzfsqi5J1MoPbWmvq6jfRp0j1zqcsd
JI5sY+b6faVllUdusfJVL5MAUMF0yw6u2OaF/bKsHRUq1Wx86hhyrM2Ik+GtXUaLCyhsEXYWlQGN
LxkTbMrFdr1Cl3ftYHE3ZcLkWl0Mf7EqlHihLJJ/eelJxueY8pbRW5XQj1Gr4iALwe+kBOY4BOnu
A8J0i1wDdoBcqethdnLh9kTI36Gk65hCYAGhsuzcF3125Fmomi66kggwFNUcW4ORN+GT6UL8B1WV
qOiGMycOx4Umd4F1r/Ox9D6Y9Vr6jGvC/o7UTnN0m6Z7XSIjfKTrZjLvKnfsg0ZyDohF8kmKEjlE
W66jr2m+y/PUfqx4T7AIJnO+Q/CyUz+Si6QhrqvwL7vhUz9eh15Z7+5U23c+R5TsqLS6w35GItF2
XLa2+G0eppFT/iabi3XrShOoAkmm0eNk7e4IjM23IyDNczXnjPGbfIbhcR22WNPMCae2LQzT1hwe
2aSQBUxTmxx4W40/LWpy0P66+gOTNGuGO5fhr8FVdXbHEbN5bYu55g5Gi3ssG6eT55y42fhvag3k
/7m4gabFJuoCtNQkXvg/Lm56WSaLxdYVAoJ7wxSOnbY9BFqfHYtEP4J8HjZZCZeOLylIHL3b1NlQ
bjN0pap5zRCXfEa13d0/7RD+C280Lvt/9rxel1xDOtK8ZlIUS7j806syUlPTYhhX2wHOtUc3yauV
Y5ysJgwUSWMcEOWeJAFEbSi/jGtUsMkrIoSxeIL+fYOZl0xvlQ50FkHocSuX0FaBE6tnb5sXlAN2
w6+iqpi4dynu9+TzX7/8P/Xy/v3l4wF2EM4168pI/uOHarcOA8HQ5OUTVd65TXwEm3YBI/uh5hEh
BrOb7VZ3hI7IbOoJJy/NPFjpvDHmJhjsbAcJotij+P+brvc/5lx+f10gJ3UD/CZVp39K1pggRdye
BDFzMdTnuYYeQ3HYprckfnzHDox+3P/2Ufyl+c//j8EW3cEQ/t9vih9/tp9/Gg5d/8HvwyEDbznz
F0WlKF8IWvY/9sN0jXI3uNAi+ZltKa6r33fDpv2330pgMLK75Ap+2yj/YzaEi51Co6u13bnWlpCD
+QuzIW7AP96cjs60iueEsk0wCPQW/xYr+6eDW5J0CY0fLepZi/EiiTMRjHllHbEaVR9GJYdXHdVo
s6QgdvplfjeYoHux3re3qgtD4EqJ+cmEcvXwC5HyiJf4NU7XdWvBlTr3aZoATOLmepOE7HZ1Hpbx
iWu5BNTV5+eJOS7l6aZ2LyDpHRBCxI3FgPdBdFNzI6mGQHyYhjsNQ8Jltof6pVtBOpe4y4KJsmWf
BUkEWZ90SPa6eE579rR1r0WHXsIyA2rR8rzW5uaebLP5aFKVgFcwSz8rh/GMEyfTwTDWEusg0ta0
0F4y97bFtiDWMWrJNai6tdhiHcjO2GYvPHrvIl0G0eygM4SJt+oSMoOBNEoshJKieeBjMMIPVxF7
1lhQ53AI8ZEuMTZz/TtEXCynKAmAnnh17hxbyGn03PTblK32xrDjIzjmWxuu3VI9gKZv93FkTXds
kott4U6Ry7x8ml7LdlzOZakiXj3SpZpqMAdUqyGk6pyBi5rhwzItn4yTtUdzKJqDWMynai2nH6Sm
DQ/sndhNEhRFbNwg1lq7FSTWfVgADlsrVT9PpbYEjj3AAKvE+ES7OjFnm6bEjc6A6kjM1Pb6rBte
emO2Eg/AB9s+OAm37hB/DQ3V2ylVLYWSziYPC8MTil146fTh1xCPeFIao783jNrd0E8udnU4wP2v
zVtLhEzUidY6Xf8GlfOqrhnetOhsAmfzAEzHn83Gnyysf80wv0Q1Frll1sDFD5+OkTxYmZEEIOYu
WqjXR7WkGtyvNd4aZlqBVltP/TifAPB6orC8vG4/Y52cLpS3LCiL8RkzUYxLkt3+WTQd8mff1LyI
TrbwCEq7AhqrDqpxhheYXNlJxmo6hYpPZxNNLD82PrZkKYytNjJ1ilLk36QMpuZbb8hCDS7DHpzs
88FprpYPXjXUlAAeloDDAJWrX/l44zA8VkMcEOrKLq07DYRAFP62Tu1UajD/iLDdyUmYW7Q/PFRd
7Ch/ZPp1xybqGkXd2Yog1OIsu4QEEnv5fKTEBRdvKwLNHLd5jLGy1xmJML+CvjfvG51iIw40P1sI
UZAcMM2l/UleV7DZWBh49c58iccZKgvj1RGNLhinFIPuwLRzYDZaG/EYTGZ2MnCDHUnfEvEQ2tZq
/x4sNQ5JbRg3XVXfdKMy72cB/Cxzmq9OtM+Mc6pbqaz7UqdILu+x4C5jAdSect0ALMvHXLfZubOT
9AF1jhHJgiPUuabMTDg3Vza+DeNpQcqm6WDDjdB+rL1pn0AHmLts0ZzNaIkr0i+Cs8U7ol3hh87x
czcC4XkZkDC2Q9UMj4NuXSiz47OKhV/W5dHpOLyWxq+0SA4tOu6FM735kpWr7tf5LSfKxldLkiKk
mwxfp+mrXIi1RY1mvFgzgeuhVcnJbSi+x1GFWiDe3CbRKKLPVh9TyhOUat8mr7Url2KPOxl7lqoS
55wkSf2CaQ9fedV+5XF6b5UgIJjMbmLXvAisgujbUI90PPMRxwinrx+hLHwjlH84Q3PDfK2GFMro
x6ZZYYORcB/nSXrkPMdUBlrWgYP5+NKIorjoyhCbGPjNRl8bZxvOefZljG6LObLQNtOcr7/aq7O/
NPIpqHI7OmWJ0+0GHO7GpoP+CuEPB3ItTXHsa5lvu3SGEgkcIaD/EfiAXq679joNjicYnnPs8jQE
nwnsLHZ2YFkmj4SAHWiF8blOJi7mKcSmYJbzLjJ1dVqYuZ1A1MQPTAH094SUe+bDJZI3I41at12Y
YAYkJKQ3dRnkuZtsI5MpTgZD2KXViVOjjasO9NJejm76FlnJcuO0XfvTRYf4OfO1HbPVvZdjanqK
jNOnlQr1sRCo2JATOfFGVkSPiMLlJjoARZkIFljy0Koofyyc5LvvYW+gwl+t2LJ8qfp1fKixdr90
C5Yq3V4PcasBD6Sq6F5Uo0xoXrryKdLVfhOzBczERdOo53eGRc8hoR/gQKswPB4DN2OTfU2xhq8p
uQ7pqCDwtTiPYu7tRv+o46RjDiOYfCAzo3WXMoypSzAiAzQXiYsNrLHmoaTBQ3jdlAu16wD7HJSY
xQ9jrMszfpVM+SRLnSekLHVNd9bDD0cIHcO8Vd71AsuyS93WWa8q4XdmCuJKTwr4U5gM2rORdtHk
ybDVn+uSRWpMdB4DSTGMn4OmJrUJyzHcS6SRF11T1pMpq76GgBXj8MbAZLv7vgrFB/Cb4WHU9faR
nunyQa/j7pGtCIL9VNpebg9MHwv4VLDnGsoleWhVrjXfsiFeL4DQhmOc5czqwzV7rkz5UjUJl9gA
XtUlW3JM1nb+4PPAXb3aTfVzWVEpmiUefkX8JRwM19GGswBr26SRzhNyjFKmfq1xB1ynkshYc1eO
D/pgBY2yWs9wteRqlnjEAw0UR7sBzPyAc46VmDkhzWO0ubj5s73Al8Dsbm8XQ+y7btnl1rdSpS80
Z8d838fw8anp2xEfih/HiZluMjdcbpO8Cs8qG3pvTKeDKccPNYq52BQ8KIC6ihqSsWucDJC7d4xU
evor17DzMMwzJEGcaoDu+Nie6+vle7GaYec63KOEhn3d7ccdA0zrGZ7g5LONMK4GM/OeygKM7g6h
Jd2AYqQ53f2YSvu55XYqePjPzWNK2UCgUtO9I1bffSQoDl4ysMyEuc4RZ81QKtNUHWLLZm5hsPvD
w9Zue3eyf9I5ARfFWZ/zZpj4cIp2V2uD+W1BdwjYezHnUkg3eH0b7LbyZFVr/kj1n7NNwqb1W+hT
uACHHdVTn06qvWBQYPLaWZgj3NbcRynjfIBo8488TPba0ux07ktLlOdIVTviWzwl3RLKj050OeE7
hj686NGJRaj8OaYLuxQQQ/y4jnbUy08GCbk0+m7ox3SEam914KRpPVtnw8jKB6uGmGDCW76T1/le
047jiUrK6jmiIvF2Gvpub0OW9Dsbo049zSagyT79GrEmBCPxyA2hNeN5+m1wyCQcV0qRG9yquM53
Ok5T7jTMxHBAYqhumT3eLsSnCGX5ZYEC4UysevYeD1ISAO/L76KqjY9rpdOFCeoKk3ca3Wq/zS2T
tagDRx+EL6OQYRor7KHUk/thXZjqGagDE2El/JqAO+HEyerZUYza4AVeR6JWvGB0B4jMqBT5ltuO
hALYYZG+A9zYYxgPqMp5dPNzolbSeNFsc1f0a7MbUibZZIqIM8KCkb8yHEJ7JPGTkxhAYKPEOOV1
RJ68TZZ9Fi/FoW1Jq66Do782ShZXgw6magFYK/csWITapmg6xVA5SYIBZAUhItPFEJZb4RnjOODO
VUsjN9CTUMJYmvuOWaRpkHgfnYy71BRszvQlApN9vc6Taqnf2zlBr7P6XQTi5m3qcwZ+60KBms+F
H/ma1uOgUqWMSSXE0te7Mjwxfg8JpWWtSamWFRtBS7XlFCDwuUC0HVc80QSzrAfa9SJIjUupNilI
jH3dNT1oog44IQrY8Dq1Tek1yrjmi+z2arpjevdURpmu84uSkWwYwRnp5zRR8sFp6kXC/wniuGpo
CzKcJ0ApgB57LAoPsN+LnVChQ/psrXxYa1d+ni0MvvmCvp5aGUz7E7TprsqWJ9RQ2GpGCst1rKNt
Sm1A0PXYYNa8SG5D0SRbI7LaDz1lSAm/Pqt+6bRmfGQVqYA+sqftXDVPY1eBGSK0i/BSstEwe3Zz
OuFDjyCLcSPivbUu9rmwWJMo9y1uzHZoj/Th5E86xwAeTBzqWEBMrzB4AVMeme98OsOBmTCMohE+
StWJaVvXjnUOu+FHbWgWw4JeZJ5LQc4eu8l6GChZwl+n2eUtQC6yXzE2IKOOXK/HshhUhhiPksX5
2PT2usN6gsGhrcRpEops6GSv26FT2ilk5QtwPhmHEnbOPrVMUklpQ6t27QzFW3cFOqa1Wn1QPi4r
iFx85tnLnj9iQdVaDi27bsrkqz2Na+ZzYMWf6H4WXL+4iJhPjkzF+76gAbFvmBzpnJOLqOFYhOOd
R09vLrcwrgwvriZ86ZkQp9H26+5xjY2HqYVa0KVW0NvyjgMD+eZvY44IdXe7cZhcEn8Je1zEcUBh
DxUnvs1oTO7RBZeJ98NMDlwfmdf3U//GC/1B8sTyKKt6FRN1jVmT9h92Zv6c0vg0lontUQm6kVdR
VBngjmbGFeF/MHdm3Y0i2Rb+Q5deEBABvApJljw7PaTtF5ZzYp5nfv39qLqrO61UW8v1dFf3Q1VX
VyIgiOGcvb9dIh+zw18kQvJN6kiWiIniwOBCJwRw9hU/hX05Wt2T22hik3T0arCNXNWp3Xkc7xca
q0X6GPKy3TyNjg+2KJRXeqjsVcnf5RCqHlui8Fa+g1oHVCyDeEQVsegexhz5uMaut5ljGO5dTgag
kV9UIvXwhW/HOZf3NS0tpE3FfFYZ8gWVvvPMRJjsiBB7tVRuEjehlXQeCJfVnvR8QjgvCnnGq8dn
JRoJbi15GHpOiExtIMJjt+WswIF+JdghfcFtrY3YDxf+sxR2eha4ehyjo+9tL9BhERq+is/4F6vN
vOCC4/n75AQke2ot6Ux5DLu5L/3bypacdyr7yYxyt1jZEt0jSZDdt5goWE8C1iA9sTI3ZjluAzcm
QECM2rWNv+WLcHtORbXvXFUcjJyO5k6SpTeSqs0FKiG1rci926rW2khZ4/yyK1SwJqcjs5mu0LVj
/IEG1lbtNfEN3+POUWx+qKISk7wBf3Nh4rohNrVy15NTPXaSkCatIF6wQq8ZGs1LC4dsx6GS8Sp5
HUR8YjPoVb8D1ORwhyxIQ3BNvop13sMguzFG4tUtvfdsQNe7tucAyuFF9zpE+X0VXQvkF/vFM2aX
/BnCocvEDh1nV116FFfIfwiAZyljXYKR9yhxO2xAuHrfGG9RW3dMrOI1lpWzydFaxrNZr8u+8z1E
uPmGt2eyI06tldNn5Bc4FeH06XyH6ve+Mqp9VTIlaSRXrM1YMglbRrk1AuuS9XaFl+I+Ed80MRAU
rctp24x19G1cvJGUuc7T3n61m/6CvGh6FAY4UyjlZJkY96wVzU2XduU5uc2UKTCsw32xEO+IeW/7
+U4oP/BI0dz2dXuLGREbPAgzMhJ3XdIjqqQIXhvQT8sgz/fYYpWHl6o/M3Tso+AZMa+hA9q6A81c
FTdfQa50N02S0/+JcDtYzCp5AaAdvyRUVP8qYT++K7Ft0rYIBILq5nFAo2LW8WWR1T9Kx7Hhj0tO
qtzX2TRG8zkazGfTyOu7rLEfWh/JqEwL9rGD257lmHKviZIQ3iw1+DVVs+eIjnoWQwZxGjWhIxYy
riKmRq8jt9l0mbhz68hmLtWMbxzfvinbgZg7ZGKPkb9BDjavISCT/EwJBjRhv6FlyvcU4KQ2e33x
q0vphdBhPY3ledUH+t5Q/AW63OhCZMFNUhor0w1o5tYZxb8oCtaxRZu7TDN/Lc34cfTNa70J9J1T
dxZfHiUe3Jwc6dU0rmcQ6N8jPaEVUsetfAtMMO244e8BUb+1Jk4XrF41bZKMZxTMhIOXY7UyYqoY
dVvvK+DnqxI5KRUK7YtQ1XlQQfbzlZV4hRnsgpSKnp7AUIzRBtbTWO1UQWJyIPUXg4XnxsqcK52N
tdtPNKYIgEj05GLI869dTVyxpvRoq2QdXRoOvWer2wzMKNfCh7m8jJN8Z46McnTo7hnhKXdsPPSN
6twlcqIjZMUeIay750gcmEYKDpgdHyjAxu7Xgrb46Uzhd3xnatUnE4q2wMHrCb+eqdeZbqrK3KE4
53QauOSAd7lGrEf7Bfetp2Z8/+Sptl+yFidflD6bArzOjEnIw6SJnNC41LXyTuXqrDY19csBQmpF
/llSzi81DUT2mAsVIbNMb6ZgAYKHUFdNWc+tFMGr6yJ7tGcYHyK9LPvwO/57kBomz81mS/aM9GJf
9U2Al0B6NOv6u2KML0RLk7GEskzGUueRKkTNIEIQOqbrwM7zB0B54dlojRdN0DgsHNOwnSfzrUrU
eea3l4b/aveMK3OMfqa4Ej1tGYGYqDUHA46BRXBASZG3F7JT9rp2zORiDhX5Hbwud0CA0CAUn7Ps
zG/neRPaAATaJA44ci5QyW2ksodIuXsjQSxSgBg+o4lZlkCWJs70ZIeYjyo0f0llGJfhhBeJZGRz
C4Gkvuy6Qrt0mle96p81ZLBuACtD1tUPu8r7bdm06SIdLjcCCtM6HEraveglv7HOoiTAkz2YZr1L
8vFlnG3gLO0IMLj6SUd6Y6jxmiI0qoD0e9eM+O4lwAuF80JloblDvxVfRaSqXRqVkA9zwOSuWRaj
xfqqdfFbIUincfurLps7YKnBd3K9581U6eMlLbFx3cVjuqX+zbYFjbjdE1msL45KIDO4/2GMVxD0
1HWWqasQDq4bJjNPrwwJWaZbjqBIfyGsYQUfUW660m925pTRL/zZFJuG8V+NSDXszWAAxEh+TfNT
p7/0BXYC1sY5SfN1ZiY/J5lvnTJlA9nm8a2iob6Ef5Nh32Y9JazwaxOn2j7A9sJ4RCNuGA84VtBr
w5f5EXZCrTN0qOe2gDdBOdNcx+CFV6FOSsFcavk521FSG/iyIi2/t2P/utXUQMxtFaEeDmChNuPj
gPWAFOwL0n2Y+zsNduKo1YjT/GeAtbtujpsNqtHwAjtFesXjH7daJ3fkxvNDAYw9EGjCTFWq7rnT
nqXbb8U0krJgKwweWe+pzCcvyDLqewvA6prUm/PAmPdoNULyMuLvAMtxowUXei28rut/5H5BWguD
kuPRD5c+jCgA6aapfqEVwVnqBjyxOd5kKHtNV5FQiVYhNoq1pYfzuZqJWfKj1NziITrrRt+4ACZN
UolRWl/RErMtAGTOCKQVCxanXhWzPl+hu3V2o9+UW45TKRvtsrkTfaztATFK4jVTMn5H1bJ0O9bP
RkLmorpijCMNYH6OjbzvJeFj5wASe/NwPwVypyIGIYgJoGhRsjfiaNOy4sqAA6z9UibYAHDs253q
cDWG09VMp2hbgvbpkeq3ke3pExUVyuKC/S/jvbvtbIw0bnxfd/G8rvMgeyV144KMc2pfw5cOeuna
9AdW5bp5zNk1RRP75rquei+Ttg1+grZF7sCHIeXv+5iis1FsJQAca2exXYH9VKxUFMFqTNg5xuNu
WqmCAkKFomvlVtZFRWHWZNXD97/SbVJ/WRnzwvJqmWNyVzO84lVHnIuxlP/KK6Ci9UWio2IG2cSk
0lOdW/lBc0WB9FdR5rWn+RUTL7Eu9mZujOam7XW1SUNNQ8/BMgmSPNhNDgJjNmsPWBvMXatl1U7T
jChYlQb7HstwBhTzA2CQunCvGlSz2CJxOW3jXIbMrCAhvMqI7Ud7ZJ0eOtf1CrZT+96OVQYBBV4Q
Vscuv0I7wsTEGoRLoWqdM5BQpFlXCfALzUD3S+39m4abi90dul2S3TK4K9VAjX8u9DdAqJdaphBI
59HeBf/6VchWrHuXab4fKzIerCrei9H1PX/kEpPR37esyz95udWmB06O5pxUFiBIsf5VSxv9R8je
BsWQn4Y/F6Q4p0kqYsBgStC5LtKnxtIvw9TW3+poVmeKxJHngrDCp4Tas4cSCXZyUqbnoaK4D0dc
Ug6NzJdFGXtFSUiexSBK7jsmwhvfjR6zufUvx8TN70KoT996valg/nNOWEsXr9rUmSHB7oVEiRL3
83WOoQRHWJtsCZ8Ah2DI6GoauvK5s2f3fACkvKU61bCrTYlFbnxxlY9EUmRz/hZU9a0V0T8IdWpJ
jay0fUjS1TUDAvGzSz+BF6YX92z7SswEmXwRxUQgdiiD4Ylgmfi8Q7RLncm3biYkbgju3EEnZ2a2
LmRizPdjzH5Eka/MviNvJ5ZaEdzYKfvhFA0/8B3HWWmAFb4izSExRDbdOvOdAvmQmjYDaJEtuhpr
ZZiLw3mYl8xb44uVOMVeiLJ5zoWcLl2pFxdFNPs/akHphBpQHhjkZbe1xajO8h+DTSHbimxzXc7N
Y6sZOtMNcqwfHXQMwpoxyFMqNS+K8Skmx/LNHltQOK1qdyLTu7smIJIODAE9uTxKz0DMxp6CMnXR
wH9mCWNzkTTD8vFUU+KRdYVfjX0RezxMv7eR3w87HcfwhRF0Nqp6mbNDsNPvJQ/gfM5pvVJiaEfP
7guckJQvv9Sc8Df/A/hW1plD9XaOcYlkvZtf+HMjqWvOwcYMAocwwiBkirHqv2U3nxJrfGjDfQcL
/K9i5v+PZl0bB+t/l2NcFXn7M/8JreZ3iTLW139LMvR/mXg4THQZ9OURUaCs+VuijCTDYhJEP+Xw
zxx0Cf/RZJj/khKPrytQnkMVlf9RKFvGvxypuwbcQNKGSab9lESZ//87vZQtoNYKRyE4Qkovgecu
//w3SYYmMXV3JilEKQcivuii1luv61urYd88choZl5aR1Uat2HSQHXCnx9TNKJmkbbBDAh+rTTmN
HLlRAujgFRx12SwBiZuY1mG0ntNJf0CfiMswQ930A9LQ4HoN5570Uop2WA8pAqs1pZYKEIVV/7SB
lY5nlgYaKZtaCdPaRzDS+bTHiM0Z+hsLzRtbW2QK+coy4ukxHdmv+REUA3rM8FyYZy1nW0BJIKdt
KM1H8NF9xRm2Gzk0zzOaz2msXyecBVeWGXCiKBq7eTTRFEQedGvSBWzSGw2KqDCV+D6RS+jSgDyK
fYVdNW1xfRebmnlXmJb1EygGKhUD3tS5Bbgb4zxMhWw9O5Hz0uLA5EBotphUfCLCsePSTuc0JGV5
iQj9L9Fg2V2nUyucM2SR4c6sl/A7umJC31l0Dx7S2WSjr3fzSCsrhS5gJ2Z2nahZkdfN436hxS1h
8JiU/KduKvBcjz3ywa4oltptXFYbhGwboCuLyDCe0G8BF1MFz0b0t7pTVnJVWFX/WOGPEiSOEcjE
EdIfgSX5VPlXne1wE6U1Jb8SWvBXoxyTG4qq5jdSe83uLMscik5khCKGLkj3rGHFZMa5iMg55PV2
xs7NjHSNamm8K6zeAcIxj9leIEKGjTaESmN/Wze3eTFuK7dzDd4zIhgHn9bXyijdJ+x7ULk6amXn
dtcBFkyBrS2CSej8q4xcAuCS6RMDnJCArlc+TjUtAdKi+TmnjYaV2EXjnNT1dTLm9e3c0uilOupw
fo2Kvlujya4cquml8ZSJ1GD4SyPARTVQMw5kVcWbwG/Ybgda8KYDhIqBaw3Go6W0/i2CIDyvm3Hp
xqUkH0Gs6K1WscUMbLkqJxcFcVja9Yuuz1SLkPKOICSAc3lBTsUCvkXSfiF3z78aiArmGi45gV7u
hOxwRRGl+yxXFFhwyCE/CbsZcxi+neS2cXO7xC9OZ2CF8JSNnDOHgClaQWPCA3rHGSDUGq4gNaYS
kg2UunYQYKO0x8h1Y+H/pDExDj3uRkh4P0OB1no/62V/5WpNcC6ZgXa2wDPERrLNszVl/To7Lyyz
3BOpkVVbCfk/9wgIQD9g6JgKcc6ZV0Sk6usWfMFdDHvZWg0xYmLs5BYlmCxs9Lss0vV8X4K8vEQv
jw8wzHV0PaJyDeuhxe+EPljYvVp9Xk/4Xxeed8vThwvZ/8Ml6mPB4KamWPnzHU7iP4JB6A8AYdDA
CcdSLEULQvbv1clUy+pkgql1WB8MFol/r04sXLrhEuWGGtT4y13zH/+M+JepWEhY0yzdktanYBIH
akEuacC3QC0oDHDu5rJy/r40Rbgh8GQ71gqtjNgObNE22Gfas9/W6yOK4QWC+x9ILn8sFEj+y3U4
7Vm6OFgAIYziJB8khdwkrZ5bNx2J0i768xCjM6i5lk7dxxd8r5v+64LLkm6BjHeVcuVy27+tuNRJ
qsyeE8BiRE6tSMMr922EmQSUZnziUn88wb8A0cvtEUoHDv/gUtPUxmmuFZJ1Mclfm3xa5rAyfPj4
hoxFlHzwCC1kojbDhJFkLhzk3+8IrGEQGgBb6cG55W1u+2SYCmzT90IDShCC2fjpUxGhctQJFCOG
3W1To8mfG3ZHHALn9PXjH3TkCTN2df7DAyb4+WDgNGY0FG7H74ktkjtWwl7C6diTvAWdiE/I4I9e
C9G5ZD5kLMmDawV5kmX0JhCRsfmDijN0D/Tt5TqyU834ewpj8gl+FkeG6oE6/K+hg0edzaJYhLxY
IN8/aBSm01QMIDY4c5nnRo0RQcnA2dBtLK5k3xMyOsvqPFxOBwNRMUCSdKP1olxUq16L8eboPZL3
QsT9BTE4nMBLv734+OEfGXPKWLIXhAmjXJoHSvGJFz0bSUbzhzjABcJOGq4ouvXnr6J4CqwgykRO
saCvf/uIdDZz1G2p9doUyQNoVdZDYsMHPfHElx97MLIZQcxmILTxmzoHk0OEgmTIkkCtiIJut1Sm
g33sGOJ7McX13szAEq5CZNcQv4S4//gOj31VkMUdXWC+YWz95b/47RaFVQ6YsELAUSSgopAga3Tn
BnpmbwFWGzcypgy3Cnr0qp1yyIEOXDKycmDkZB+rofjJ2bj4/FNn1NmGWtywNtP/+6ceOHmliiRh
rgT+f5eUyUj/2MlOzCdHZmRHwiOysR0s59xlhP124/g2hpyeJfO+oWW7IZsBI+pRDVEhU6RrU5b1
v3/8rJc/8eA1M14NCO7cnPEHUd+vUmpD5CJDJa1jj+dI0i4gmX/w9FyLoBCWVDIdIC29u69BEJ41
s79buUBTwarRTSAm09l+/l44OHJ0tJaFzTn4MuasFwaaUCR2TdnfGkUabRzopCcs2EemvcVIgL3W
YpImEuP9vWiCKMgyY2VhY2GdGbjtiUakpT5omv35G3L5CMDH0oM1/5j07NwoldYi081sKCXOmNDM
9/Gsf/zYlsdyMASAQi5OXb5XHRn9+xvSxzrLWp3ciaxRNLf0wfYiI9mYPmcawKFYilAMm84tZqcT
E+aRR+lyjAcjI4F2LZ7jd8MCpV9awUmWVLUhspWyybbd3CsPtbh2YrFaFqPDm6S1jf1H6jpH/oOb
xHRptyNL+aqPi20KkmDtsncHMcTRNhfnKBynE4/1yJflshbo0mbHw6pwMIFKt3BaRDvWypyAs0xN
1qwbk7DTj1/esUdI1dORpsF0rR/ucwRi+FkMtgU/laZR4ZNrCoy9vh463K0fX+rYOJFYQIiBYgnW
zYOPOLCyoQfOQiairoK9GzhiT8lvOHOZXC7RwGi0EZL0oZ6DfquXln7i8sfuVLLumTxLBuoh+qAo
WitXLcgbN0NgYGvW0tKp26vU4Hz68Z0eGywSfzxdQTraljzYbOSDPhsueKGVWQ83o59/mSK/XpNA
8Ev58aUDUfHEBf8cK7bOJslABw8VEXjc+w+hy5khHRhKqwEbxxaBgbiIaNBvPr6tY1dZsA7L/oQM
Dtt8f5URlWDn+7m1igyME5g/xLZIffvy46v8+Z5s/nQpoeHpOA6dg6tI0v7mIIBJXReVuo/10P1O
gGP7I/Xn+ezEpZY/6/1XjXdLN9l34/oCu7fc8W/rpUjCmlvlBMPe0F4qYQ4QeLyws7mGli1v3KHv
KKfTOEMFJnt8IJK/TNdGNejtWrP66HX2+VNWOAuB4Q9Nb2keMd3tr0jv0xmoMyZSugTILVammWUv
yRDi3NYViTtbhLE0D2xgJWvR9khao1irfrghaXpeFOp07Gw+WUwJBU1emM0WPYi8S8iooCKQbtso
kt+giLW/TBbFG3rg8Vdy06jxlIhtRn6vUMOFhDXzEKLuAZOcunmzDfjBL/CUoeYI2GqXrq0F3KKq
gnPfdsIE8ZdEkDSgFaPEEkC99TpTAqDRUwL2zj9+AUdGFKIjahIKyAO7xGUs/Pb80zHGAQERAeWQ
FFdZV746k+HvP77IkQFlGIpZR7qcVakAv78IUnaKlFRw0VAk00Vsinzn0Iz3KuRVpwbUn+PJMDk6
uTrcDD7Fg/EUYx2pUe1QrBqzFDM5mi14bNjCs35K5YkF4sg2F7uuKdnK89FzejxYIfJUoEdMOUBR
z7K/08BHY4jK3r2txxL1AHszGMo2Uj/PqHUX6bwjph9kSRG6R2PlrpJue+JRHzibl2PW8iSplUuW
SKr3y8z42wvtShMkMVvcVdmKFK+JahrPN5GDajFVN6JpUzRyktG2MuHWOd7QBCN2I0gkq6Kc8TsF
hDIthqaccxjB3f5dNTr6dGK6/HN+5ldaS+WGfA1IJwfzc+GABcpHdiw+dIxvTWWMGCw0+YtDv/g5
TIa6DsJ4yUf7d3fj9u9Z5ffsqWPDkM0/pxGMotBNDt4WyOlIDwukxGUhzcss7mDN6hHO+DbRrj++
1LH7cygo6NSl/gpEev8WEgSunK9yiRqcg6zuzAqZx3hXRzgrZHxto9Q/8USP3ZwDIxU2DAcQdTiR
mn4myRtfyiXdUO1IPhNPKf+jN3fjGJ0Y98euRbkJ/AybCUCuBw8yz7uCTVjDNh10+x6TnfLkYJZ4
AXHmffwgj16KoUzWBcU5vrX3D9JhtZsp9i7FZ2PYgb5mdKSc3BAE/5MrMRZJm+L7ca2DVW+Ysyme
es5RJC+b24J1lUQNw4khnkFBO3GxY9MuMeEkoJFwtkyN728rtE1X5j4TEiEICeEm1rzlwKy+ffzw
jlwFHDLnKbzT7M8PDzoGnYzeaJiewsrIblAjFrtZb1B5/IPLcB+gwXU6gu7BlOMSIIQQneFA6JWz
z0NhXiqY6LvPX4VdCZsSl4Muitb3j4yJjAqYbvJJtU1/N7piwmzmihMf7jLxHOxHBMdpdAgUland
HtyLBAsv21Qj1TY0WRSt7JePZdTAb0g41f+V9f9rTezI4GYWQpZPoZrVY2m8/j5XxzN+5ZFIlhUL
jPls4LXeujr5MTW28RMHtWNDgR0W51Cq29JZzPW/X2q0NEfFA6QUWw+cy2aGYemEzals1SNPD4KF
xQGNvdzyJb2/imyMoCBcixoLOr6do9XdfsxG6x5ZC1Fb5iBOFEsPO8DLakcFTall5IGrOkyaHN0G
VmPIkUJH0kLwRJ6Ir9Kw2nONgvTdXBrzD6ixxr0xJYuYM+j63cDvO/t4aB67bXP5vhiX5HwcHk1n
U40QkJntq6icd1UssBTFmnhq2xC8mt8OJz6FY9dj5tAdwedg4qB6/5hphwnyX7jrAIAeJkuh0D3D
rW1nKENM2Nrdx/d3ZJzSEdGXDju1GUMdTMJ1P1IM/6tOrDXd1qHLuSaRTG0otT3/gytRPVsQeTYq
AvH+ziIIKL5NT3xFMK3wBmlIOAF9fpF2/XDiizh2U1g3qWkxVJd5+P2lAvAMiNr5pivdum3M3H7S
gmq+Us54qkuzzEwHcwoLF1gLektssw8newxhbix8rlSLPrllVbh3bG2BQtc0aUJbYafSa7UbevZn
Hz/OI189JS5qXCZVfpua9vt7rNtxSGiuwEcKYdHyDPwVPKr5xPA4MhxB0rFkUS3hTOocPElKGq6j
mcwtdHQRpWrzM/I0HJFG+LPxh89P0NQvmCwpIDhs9Q8O2pUJVboXzJkqQEkhWxdnSJgE+IX1AdeK
yk4Mk2OPkE7L0kmk5UU77/0jTFFHLkc6Cfu6Gr+AXMbT0IWnvuhjV7FZvCCc2FTTDhc3NltpKXLG
PTC3R4LnkbPj0jhxNjh6EbHoddgjMlke7HAy3y/g13EORd07Xamyk9c1nJPNx2Pu2HdF1Z/qKndD
n/1gzOWFWRla5RBEzmn2zIqUdT6SDrMujFj7B8ObWgjSH+beZc15/25CtArszdjQz+R5cVQe3cu4
0+SJcvHygw8/X3bx1HboxlFjPZht69pJ2NcyAoidinYBbIeNAwt325vzvB+qQq5trbys9YFBWGCi
+/zjZPfG9oB1i/nj4B6DyMCmrPd8wlmiP6VlE7xFnStucpeoz89eymHbg9prmeptIQ7eHNSIAJy/
ZLvYQ6dttKi/D4sODSBpXSfu6s8pkUvRfjeowi3z78GKMlQinCMJIXdRN4UI8fEZoX+Sb5E22u2q
X4rlTg4zdyq2H9/kkStzbmFDzATCID3E+NTVPCvNaUjEcSS2Cw7B9/g2nUfOoIipwgIuCrs9tF/I
xawT4/XPT4MDIRsw2jR00ekRvR+vLul4U8bpApW1iLzlYLZbnBD7CSzkiUv9+a27i0IFHR57WDij
B9+6j1ccNDglLVvrbDz6Q7sn/vbz6wuHC1pOdEoNvvnDaYsiK8mmKTdkTThK5QRBhN9ySnRw5F5I
DaFVyqaAb/2vKsxvJQ2nCCcmZrbjgkjLnaogRphtpm8+HhhHXg5Dn1mEvjvH9sMmCo78zDRwAq/8
bNY3MMHclTvh22oaaz4xES8L4vsZBU0lki7aNfZSkDiYUaYQl9dAnXwlsiZ6CLrO+TKRBfgWDEiM
mKPDTR8K49MLGRelKcliRqOGyfn94PMD2yXWYqTIGfjB6zgBVc17Lfj28VM88q7YZiBJAf+2RNQf
TFcG6IwI9DUjgmP0tplJ/qEpNK3/yVWYkjk+ceY7vEpZ4ACOW65SQ1XZ8NqQMGTpfOIqx0YEdUuO
Zktnld7M+ycGz0ILk1aYuBCxElC2nHF9OLOHLHU4MfUeKdsxG3IQtNnSsMN2D+bega7ZNFEow/MA
y34VFXq+0eykwx7ExnI/sgJg+bHUBjcdSM5BZD84qoI6r0arxrcdEutWy+ELMdkCXfVkfbpOvMzW
rmL9o0hPFMX7Z1GrYrJG9ssrc+iynVXYOr8kOjVr/bmT5Cp8DxR8aJfyMN9fJah9PyKsDlACoXBf
TdvOz5OGwG0v1UNcfkAvT7ziI8P1L0Tc0lDhFH5YEsTi4QYluQnoYjFGDqk5E80QTycaKseuwmZo
KShwaiOs7/1tCYJ4uznCq53YJFLyM55J1D715R0pRi8TMWErCyTPpkv0/iojQ2aS7dLFKEqL0HNH
7RXkgfumbnN8qFGQf80SqKh1lhdXiR6kPwg3Bk019HFzJe0wOzHLHfl8qDQsSjFqT5R4D4bMVBNP
bLESrsDWWV8sMEBnharae6udxYlF/cilFjIHQfZMBy7b6Pe3bmEow8KFtiPO2vAmi5v0ErJMQ0Cl
X5/4EI5dijIUUhRUghypDi5lFnb+dwuuKpzqm6Py5myK/Wrd97CjTiziRz4HuezTKQayKaPM8f62
uoFoE4QwVDegB5E8T55BqNnuOuqVtm2m6FSD9sg4pWdKoZU5bzkWHrwxF5wUm5fMoirvy01cRNFO
6VN9Yq47fII8M8mBW2dBV2yDzIO7GrCLtXbNVaaORlDVhkSswoZ7wG74WQ2hqRv6ok6g3M+rEodD
UE20/ZoE6fJI187TEj3ewD0oT7wm4/C5LZehFIyzgd6CQoPz/j3lOAZ6NNuLDBP+SwaruouXMJf1
PGK0r/GYucIbE2DXMja2ruU/zoBi5gBbkig+/XT5LSzxVOUl39VhBUWkUz/r2AKRE6TgDaCDsczj
KisQ8q8/twovGjmeL5olVBlwOQ9fJM6vJItQZDhZGZ+7KmwuGpGeauX/+XDRG7GlALy5dNitgx2F
mZJFHPHpr6pGja9Y75qvFUGzn74VhqSykJqyx2Rkvn+DU9WFJenk1ipz7XwdJqLxLBhon31gy/hg
eBicvik8qYPlTZVDmxMyitXedKqNYl97IXM3OXUV63DeoCRoIEIwOVkx+dLffX83ounhJpiJuVKI
nb8XKBpfyU6COIGrMgPhZJe/2tIdHxOinN7Mwaje8LojgUe0Bzo7RL7WgxHL8nqF63C6ZcKTBJEO
cDjTftTthySD/OYpIkvqs8jPcAnPRRlASy7b287o7dGLGvpBe/bAOfjNmMBINfbm9wn4NskywaTt
8r4A3qPhM++8nE+loThGZPxmzGp7CQwiZjaUA0QefJLti0m8gL/J0rELduXQl7XHGuLs0rrR3ho4
Ysmq7zPQdKNQ0JNzPU0wu6YOZpCd42s6pBw2pcHN6JIknIJ8fOqBrGGFl4W8gaRjNds0Ia4dtHg9
g+rXp7ne6xa07tVYZNnXou3CeyCGeFBcNUdXWV2ZDzpY8rdyEJiN7LQi47gh/Cg7G9m6+BtHju0V
GwJSUJy2AlcSjpaxxa1suFdV7DPvhZEo4n2chKnwanZ2wRlsF6vcms7oaqsE19GS0VviXWhHlTvE
1siwP8PsoQWPYEXH1sM1m4Gkd/sU6BKN/HXeRsBE/YqA6lWpaaBClKqGt1LHG2JOA3bcJPRdrOV5
7j5YclQN/sdi/h4Cc2AD7RI/7zG91Xf4V5Nbi0jXFAPKmD2zbYkSzBA16LapluAHMXjaFdypetAB
ZKTVldBM60kUeVOsRqmSJ1KLkKkkba92jZYAE3NHBzPq3MZ4NnoXhN8qRtWcrsGOJmwMiByABEOM
aAOkp6xw1VSYQf04F0+9H9XFLuhIv13h8R3JKbRl9SMP6pDgWSFnMksxND0EeqKPG5HF/le7Ith1
Zxtl+MXuO7Kx/cTcx1MHCii06nN9AtVgIptbDWixXyfNV0+U8BtFGBk5ACvNbLF2+LNJUAq5zkPl
ESGnLdZjIxvPGiobP8DvkNxSZsPIYHecSGMSrLVvrG3Jc6L7S5AyWP3Oc5B8jB6pcsOXWvZzSRoX
O05gQVWVnVM9C7A642kB1y4kDK8p6O0nyFEkCMz8+9/7fkyzs9l3xsvcdepmVWGK2qU6fOAVQ4+Y
IpJvDfCwTjX+aMfU/jbA5WXtHnW/3ppAPL+OFBvyNfiU4lYhtMFHqRc1DF4DzlC+SvOS2LcJxn24
oV0xX0LjzMYbdBTqLawj4iQGN5cVjl7VtpsCwlK0sqoco1wsiDm7kU1tmg8yNWYC4p0FH2ZjbYI8
bMWZuU4VAIiVphI7v0Mn0byES4vqDOtERGamKXv/JTYbnTDyORx6r9fq5Lm2HKeElFbJ2QO0Pn1N
m6kq0lWeFLHzWs3avHh1x+IyV1ky7EqUhznduqZ/qUNcQAyOCc9R2+ZkwSUSSuKqGfv6udPH/ktg
yAJ/Gs9in5uxQ0wA6XrReSk7Ma9bI7DxGpWpNax0i+0zeh3SPSEJCKzeDkw2WIt53SKimHu/v5Sh
nhm7GL7fZVHVGUl8bczLwyn1CrgBnrACTVG25GGTGVbB48r7cpEvleVL2U+Nu4X/UZFnHEJ95FiF
xwsD1dDexFOMYXzUGwKLkY7yDyXGjqcwSoLbflIRTrlWzKDLaVGDA4gdcpK1oZa/UrcA62mnbwb5
JLeJX0mxijK9mAgxTHkmgR7nYIA5HhBu5ofWSNSJQ25B5o6VvyHQwrxpswq+WpvOQ+G5kwDSM0eT
O6yBT2nBLrObdAo2uCo7AY/OSQOYA24+PEy1398FBqAeWNG1Yz1VVj/hTpat8eoDun+tO6aC886Q
o/mmAE6Z+r73TVqdpeP6V6CAtcEb8lq8aEBLoHCISNgkEWNGIF5PJrfU0xiblVk30TaRmuJhw33x
AS2lzV1khzHYOnCQzploON3AxceovhkwWF7X7tzPa4m/3/QKQ6/GTTXm1rUW+eVDBKgBYhUiGnmu
wo5wApnPlUcM2XCfYLOMiJ7MofTuK9zVODHXZVmr8w60xK8pqMtp5YdyPicJEagx5ELsGkujCTiT
cJrO6zjPYz0kqsrEjKg7kdebRnJuhsjTiKYQzl62mm4QEFHpr8PMLABCY3K+aSHKfe5vTH+WkIuJ
mZS4SrcNxW5QHDjQkw3Ov+lNc4vwkaTGFkum6aTWJuCDohaeplHtzTN5pgyfNFIbpMf2lzmia253
BhErSPL9c1PTk8SrAJDSMgziyd1IMnm+AREvujMHLU6+VlbF2WPOumgftc4AHbrKGoqzVthTmnVn
Y8EXuxg+h9FP/pe7M+mNHEm29V+5uHs2OA+Lu4kIxqAhNGUqpdwQykGcR+fk/PXvY1ajWslSKNC5
fECjGyh0iUHSaW5uduw7u3pI4zucOvDqYgtjbK51pbXvoew8uGoK2U1IG1aaSv/JAnVGyPCB1Kp3
1Rhr5ToCimauSQqASYeeg6mFqWrKZTpWvbKqprrL9hYuaHdT0I8mTid1fezwXj12rWNG+JlMga+i
g5+ddoV9y0KfxnVRsMF/14wI0ziTKn5/lCMqv2sxpmVwMwXaME6rtgucVzOzFGXbjZWr3mjIYhNf
MGJifgWbPFM00t5pb9TOjIkd8J/0a92OEh0VvB3Z97EpiH2xbXdyG8WBaT8JPR0lBnVKB2SzydBU
4b9rJdfgQjD787zB0ndKGkQ66Eel7A7RhDHBVgOybm1xIgQWq3jZ8NJU7dDdyKQz7qspAG61GvPI
dPdlhruqHzgBS5UTsVU8Y8JmvH6cEP/jkKbNRzS0AjTxOa4t215GmgrCuWSOQQ6lH+kMQGI2nN44
uPPefnyp+XT0thpKtjo3V+ZDC8J/Og+/Z6uAmtGNGPBqHVSm7Eu2vbEbg7Vuth4OoMysXsQhvqWi
gksnRFf4H1//3VtFtECBbxZCLjUEQ6pGaZQD0HPjydvWrWV8rgNj3LhZU59pe/zjLMOt0o3nSG+z
05LQ/n6rUVqUunSRJQP0Be+hmXJXV+34X5YoeKAu1SaV4R/aK4jdfr8KaKwicAZ2Lh2cpZ9A6EEU
Bh6patX6zNH3nXeHnnOuFyBjotuwqIbg9Z5N7YR8N0tNlXK2gTgW6J5cgVo2jgSyeJtMVXTdJU51
MViB+/3jd/feA/3VzEHyoFMAWly/ThSnIIVDUu4G9U7KoAI6Shv146u8t0IYe6FqwegQEqTF+b4C
48RJajBXSlNWvjkqsFMdEgs5QBf7+FL/vCGK8zQz6EAgpfrHEbFpTdCphYu0I/YSf6IrcG0Ly/35
J1dhroGdjerSr1m9Nx0VzdHIYKg4galGV633TJMPY9KeeWz/rIto80gIYnj+wwjsPLr7VnQUxy7q
g5DLKCIbbjh/45NsgWVCAV0psIkr9ziK2QpC9uPRzjXFL2WawuJHbHJwRd9TaA5j2qvAQD5+APMn
8HvMoZNvU3wixZ7loItPJIdjYpYk0CsTmNBLCPp+q7IBb7uAFN1lRg2sTxedE4K893KxEaG0hgoa
Scbi/I91OAj9kufBPlzAkShJ4kcQuR/f27tXYeaOlhy9fnvZyBrTbmiJnJgWFLm7FfnwRVXHcw2L
f5YYmE2lMMMMNVNH3M7i1YopdkOb/QH9PrP9rdY9FSXOZJpInbsy18a/buq/grT8/zkBj4HNm/e7
eWlf/ucnJ/VWHl/yn//3v7cvuMa2L8VbRMuvf+Uv1xzH+hdlHoqPOrNRfEHzpMtfQ/C2+i90Hpwd
kCDjCYkO9O8heObj6Q6zDtFq8m/M1o//ds3RjX8hQ9HpP7H1z5Y65n/lmsPY3m8fmjJ3OCm9Upv/
fX2E9MnUsC9tXy8HFwK1sMkcYzx1lVXXdpBK4yYnd2IQJ1prdmmVe4QjY1nt9L7tAAqx1zspnvVN
IjX+GQkwA9FadGB0Vr7KuHDozo52uglDrzvAEtJJviwFf/tKFtSmZDIxCQf+3b1TrEGZDeg6jAED
SiaP5ZTYru8N8ZhvEuJguta7Ivhm9djPbeI0HT6PapWG1xIsMrR4t8aEWMq+w9q2n5xXPQUlt82z
JG0uijIfbqRa2uYxiVIOxWGLTcPVZNmte5kqRRTeBt7UFI/Uu53hUg5JCYNp0KzZDtBtGnySp5ye
9BUQpryY/Exr3ZEcEFI8LW6OK35uoEPelyrJ9a6E6VF/EVKXMC0l3pprHBqC8HOvu/VtXkaDdzO5
FlYWqWEX8QWBGe5+QX0Al7UqjPMrpYTMcQsgEUNqSH1pDa+6hD7W1asMxW6+zlJIOlcddar460D7
ujqEMrVxeh5Uu4nvFMMYsitgG5TcVlqnOuVdZ3Zhdc0Z12L6Ru+GXrtrOlx9GSybybf5WLriMQFH
jtGR0SXUoK0mAKprRmjVv7aFwnwOfNGOuvVGqI5wXXSiqRjA/3Z56n0fqjrQXp2OXOyT4bRFe1Vl
1lDcKCa7wmUzcP646dyp5wW4PXBXDInVGd+MhkqCvtE6xwS96eBgFH3qk84qb8LEotC2NuthgjWe
t7gtXIFWsd1HylROuYaVPgXRPlF5yh6gTJh/nC4YYrbT3LsPmfEYOCZT8b52iqhP1rTyixkWOIAK
gSBcGOVXo6nFpakLt6V3zO6Np7SnjP1DESQgXus4zLRPWRAZOKSUgK3YCFWwLFOu8dYp6qM0wp4a
S9QJk4tNH+XtsXb0+hj2scnsUZh7z4HpVuEF1ewGRwQRhA20oBrcyToIaqjGtpvPD6ei4SYnbWNo
QyM2bWrFX9SpBGto4EGI+3WD1Y3dREgp4Aqbt1qda4fW7Y16XeRlgvWNzDtnC601dVeeqaj6ymXa
uPfpQwYAZ/sM3Ek22e5zHhfwu93QDSElKfilp0Jtdm5Q6ttA1ZxnUUoVt89mKtdF1NIYMYOhkSuO
8NWuqQbjaWhsZFwCQlHqjxRahk3QJmG3q9A1/ojbXnlCz2s/OI1XlrsJgDQAW8cMy31ZM8m76hlZ
XNEi9z4Z0hKbwrMHDsyhbUXHMcTlcnZiLA5aVIvnutYgEnVR9ALDh19FvlFW62ywB+PQekFc3ldK
DFIqYmSshwCV196KYTuvuavxlMRoEwDvqhkC7ZZDrxtt8LZQ3Y2duclLgC/UofSm6o70JtD2yGGC
ftMW4j4Ttb2XTghDaTScodkqOTyLbdtocvBbHQ7aPCPS/Wzg6qhwv9MS3kTR1sllyOm7WpX0iwfQ
6zSxmgBDhr0BZF/4WmlgsJeAbAbj1/zUppCnk4fJRih9CHtewzMwLbX2sYhM/u+pI+t2nfSDc5cX
KSjlBvscdes2SZ7sQ22Ax55YmrFLxzJ6lapWJo+Np+YXzFBhKJW1gX2H74ORHS1sQ6INeATA2MLy
GMBNU/ltlPlRjRl432TNkFy7NsXLy6q3AsxPiCgI92sT0KEulOhn0lje0VHSY4mtU/7QWb12Ixg3
xEk4t7piVQiMdxLFfCYhVi4Y3FN1LE5YmxsHwiV12hhx4dYpGAUG9EWXwIyHtZUmlxZYnoq0tjXG
VU3tvfIF7EQwQELLnDWfduhcOaWqTY8skUl8S7BmTw/RoFhXLcCP8CEoOrrl4MlhpyE9aLu910ae
ewiwlXiJta4strZsYjiekYAr3BVW6B1oKmpfSIfGEBSo5N8p0cdANWJ7puLRREq3guNe9lDAczZD
fIwRZlFMhsrZDVGzwXFeI3caJw0N4VQZ1aa1AoUqROoYAzVfF5Fh5ZbpcI9qWi/ZtrLg2shAAa4p
7zbJRmudrt1Qu8QbpTL5OZsyJ3l71NUukVuWHIDHIQd4fxnnU8N0g13j6Z57LIifblTpzaaNCqQt
VWXjFGEgRx02lgYfcBPgzXoFBFYp93h9wEguiqgZN04Wm8MWZOQlxjn4NikJu81GBr1NVbXFPCDb
0bBQto0ay8/wq4rHVvFiEw+XiqEArUc6il+qHhlbDO0pFoV1QHFUierophidTuW0DwX7CaFJRBTu
hqdEBphXpWpR1Ju2np1+LNmDImgG+vA7ElRJ2bKrioOFtbCG/ZvFTA1e8y3ANN1g2A7XqeaGKUAY
uQp29+MlQjOVfkZcw0i1RFrty6oKe5jeMUzkpA67u1FEpcfBIINpG3GqF7hmOmlLOTWfB93NxNN8
ZbRV5a5Vu9y6CDpQkWsMwER33U7URCEnhmG5qupIsanGM+hNt6TQ9Y46ElDJg6YWtFGyNk/S1ahP
Y7qtXLutj0YfdbSn2hxQdjml1MTG2Iuci9Zh71vVNeOlr1LPLI/zC68cI0IOWBvE1m62qetQV5n/
Z58qWFJq88WNAkVs0DcG3QYM46jxg0bxCX/dCme+aDIo+jNbuzesoP8xdIC2tqUZwNMf0Dx3l7ZT
e0cE3lOwUyw28h2mo5bExqNhfqnU9UFdF2Er89s66o2nyqrg7JnwFNgNPcwy1i41wdyPTIhgGyH0
0dmBz3K0rRF4JsomPcwAzbtqGN6HTU3GknvWhLl1Tq8vLzRclsop19sj5ZRgpjhz5sYS0NO+dI4y
8qapcKbFXulUWpdFTI609qw4N44ZHLxoTXI9N3FGkd70eusA1DbVGCTKBFh6bwFWzoDLutqnygbE
vyZfLHYzd/AmGSXzxdjQxuJ+0prhnt+tfsOuBRx4OdvHHtRJ4BDnttRzviPecnW/GCNtoEjXDhDL
nVg4j2Ej7GZv8/ZTZ93gUxl+6/LWabdTXCko5EcacZYLo9t3nYjFrESmwPpKadUCqxIq2rijtZ28
VIaya9ZmCAtnk3UJhmHEQhXzsWLsybRwibrMp3j8YiSdqzLH2dnxai4s9VR/qvHFQ1pOsTaMh6HY
iz6L9L3I2gJYdANcdMVv7T2/d/hg/STvusnvjFrJbiLGFcaHshtlcTlJDGNX+ijT/DCOyJU3UD1F
uAlGbXIJP0xUARy3a3MfDzrOeE2vIwfw2la2mC3aODcMid6Hj7xzw7o0yYebnxWsYH1HXW6qX1Ld
zrw1IqIQt2BsdbQ7o1foSXVtEribIlHzLQIB7anUtfbIaFYiNrpWo2UfVCQ/u9zgfLTJzDqYNl5R
dt0evDQwcNdMCuXgRUHt3JH00GxWXbqWn918qqrrNCJlWGl9MV6pImoBFPOXjwA6SGZyON/Z50S3
8u4Koq/jPSmZZZZPPZRUG/+GdnD3EiXgp96wDOy64qy6KfvGivdNG0fWhhROo74OEbjwx84r9HVb
16r3k9ZHA5w51qbBd0zZKVeKYwfthVmJ2MVapEZA4WoVLr11YnmINB2sC5wLVr3H81epU9/EKn4b
t6ONaQrWI1iD49ZOp8/O/MLjPW0NicUJm09Ik1Wz207FochsPpltZrPo7Ggay+eq7JLhu1cSFL63
acCclNezcsWrjnq0nHntTtZwHEKXi11Xxj6ykvReDV/U+J2u4tgbLrtUsPVkYwjdMm1CDlJh3MYv
Zm7bT+PYCBfrjCqk+144Dl8AXYoh3JI6CEb3DIX/DfygpVoxQr1GRy9vtb5VInrsvZH2dEohDxS8
1I4xoXVCgl5u9ESQKbeR1KEKdkLx/CJhVwIYkEqxVjDpph3NIH1FVEC1vuo52D32qRcySS96M8id
jW4kKpxy2wkCoNNun0nzCRCo4WySAIotrYQsDm96bTDCn4TZuqABylraRl3t4Glp9RVNHTo4jffs
RY0u7ruI0+h9UTp01YRlFyEZbdjFGwyrCH4OcTTw0WhQz2MQvTWma16rHYPIV7wHvDLjZKf1Rl/f
KALL6k1PhEkuyrIeHiYjS9rbqugiE8B62tN84Fyq/uwQw2j+PE2S72m69NO6Ib3rH4QUKtsXpP3s
QoLo7XeR0IwvZTPpr3rb0KkfynB8URVHe3C7sKsgV1ZgyKOwM4pNVnZmdekMQ/yzwKERupvQc2p1
oBZTVqFG0yTdDoz1JdylyyidqI45Ocmej7B7itQsoInZd+4eMz/3FXwiRyNbzRxrzY4LYtXAEDG7
xnygRwaVolGgzw5vi8bulAwGb6KbrNvEDSrAQhPMBZXXuxnE7AGH65d+a3utXlwaGt5OtLXY3lZh
Vlj0yZSsA/zZCDa9hFFdY6vXahf6XsWu/x3JatH5kz4Kc100kebxbWV8YTTyoDvQfpuK1Whl1g2u
b464tSrpIprKDNiQNJrzbBNPrYgupzG2BPEtiwyIIlaBMS1nnfZgyFa5ll0XYlRgFIN7JUxyQ+x4
GCOg72xWNg7ewv1hYPPZPquaEONN5Cj4jovERNuLyU7ALYyFdZNZKTT2td2bLmPicE2veheDBeKQ
pnU8cqXoSazyOkn3qj1gX113bklPs8ot7VFTqXKsxlBaD6nmUAHA1S7gVDPapXtgv2mjg4kX16Fs
69Le5V1qeNQObMbDVaWGgTFIwpyfNv2IJ6BdqeamDsoBICkeTMFlgwVqtpEaWeqa44R7P0S1Rxfc
G9xiXbkifrJJyA64FILRD/Xc/Rx0LnIipA7Rpzqs7S9pRycXzmYavwBtmx5cbCf4kbBS6KtL02M+
zfBubZQeXx21yxAGDWlx4CLyFvYOZeG+Se/SMMFeJWOmDRe8wBU7Kxxb9ZAzUxH59CY0/DVTC5VL
0ruW2E6kAeF2NDgos891RQ2ahZB5oZAxRg9hrzjl1yqtSHN0YZTmq1K7YfSQm4KC7DRTH6gNuK69
jgOKOsfUa7MrWtGqz4RR2GNfqzm1D3Erde8RCsHYdhSMM9YBu1bRbVD3WMGGrrdSQyG2FI2yjQIz
yxqpWKynkX4TpPRS0CwZ/dQrj8w+yM+DnnYYo4BbuGzDsmi+C2QcbBZ524YXCgCiMWT/io2ZJJEY
5u2ochpbe2mdYxTgGIpya2DZeN0akYtpbls5BzixSnAAteCYMFCDMP6ch9PQ3QZubOrkqFo/YpER
hneUC3Ppe6LLj5boDczusqCU12PtqAcDBcylDHSzW9Ocx0jHCthIW8+r09vCNN1vWk7PeZM6ZCZw
7GPvwbDd9CIMDIDDZtc3ZJl9PD5yAiqGFcIkyQDHlJTtpdI4drUem0F+UdH+HAKlmfBl9oLkWPVl
/prBPMMGrgmQsBE9sym/hNCXjZd943rJqps04DAyHZNig9xR0VedxTvDABjuRoQC0oqDB8cKK/dS
SZT4IqvSbODUC4nzQg9moD3HEBDZGCCh2+zayMHEysQaEctL47lzxxGDplgEN7E+6Fdm4N11XYSA
ShsHOiaEzekaXmOlX2WFWfzMhO3c0f3znqWLb85FgTdhsG+0TLV2FE5lt0NQ1LSrth7ie9p2xp3Z
BhEGqoEjn9VsdJ70YkDw3hqFr+JfIiPO9VbxfTD4JFamEMOTSlVtFQiDbK0NDCJnqR4x2bRv8Inj
dClELDkMkD49Rto0HhAguXfIQ4RyyCENulT5guGOsv500QsHbyMZeNlFWO2+V9NApxdZxWiqwwbr
TQ/r7bU9Vx0jLQkfdPxUnzRcca5jNy7a9Wha3a4s4yRFvDabUrV5yqtI7Ng4yjDTj2gV5AtwD+0z
tD0BLt9rQSkX2qOHF64cmlcr7D8hVcAOr2nD8CJBxlVRXsIMxKqj6MCLoe8vbJsvPhsYIGlFw0wp
j9/6HChAojc2yXMz21ghTZvrOa8GoAiHr4H26DoxhXfvMZ90E3ude6Ng5ifYdWZ9ksay5TsVMgPy
O4z9lvO2iXFgLKnx9apZP9Oco9zgBIZBJThX7jRPaQ9MYSMcbrC5+G5i3IdDUF/huahIC5IK5PrX
oijKH6bVJ/yrdt2n64C4G2AWSxmYqlekP+ghxVB41kP3XOsFQKKhMOjNZk3TBpvSc5Jmpc/sapJD
OV7N42HJ2qIW/IlSvTFux14p0DB2YvhKOaoqtr1duz/5sPS9bWOMoEDW9hItvTampk9XdmV0NzWe
KdeEa+dbmjuBfWau4ffu73+K+3MH6k37cNDcgo2PVqjMESIQjTrglZWDBFI+yXormycH15I3XY/b
v3pz/1N0+W3J+hH/979zb+w/Hbv/XMv4/Vp6RgGRulrlp/rEoMsUB+tCnXjx2nTH4Wud6rDWs8Y7
c2tzf+K9yy069EhKhi7VsPAGJXBVYTYXqFd5MN59fDO/xu/e+/PLjmg0sJm0/HmElxxLO/quaX/j
Gc6hjhVjMwWAirTB2gQ5jlNYK2JDETzGtvVdtmfmqE/d4KJjHjkt7oFiqhCQYJ9hBm62otJq+kZ3
bsZz0f79+5Ut5fDCCeoyrarKz805m8uC1Ie803BWbktc6svG3WqDOZv61sZKrUNvZZXhjy7iAUSD
hgWWZzS7VK+MfzcRT/I2TqyhJQclkF5cCL3GrEotXvPWfuAsShXJKz8jB71QMnjsnjzzik8832Vn
WU6S4aaUazkszpFtIMW+mFPKGfLFib6aM//zN5/e1A9aPMJeZqQgW2WVuotG0kjnvmrE4cwanVfC
O2t0OaVaeokwU6up/L6ieIMGZpijIRnBYLPlSiCBRrnOJxNo5lnFwLz+37vmMqIwmppiMDdi/nuh
lvmOku2+slCUhI+KeJV1tFWxim/jamNmZxQXp75FZxFZCrfipNhjauLAaC2UcSNclLD6NWLJTYmv
G/ZYHFpT67Gqdmr0LW/PrJBTr3ARYnDIMysvbRAipm1+Gek00RGAzwWbZLrvdIym/vBFLoKN3UhF
5zvkQpFyMWop8sWdmV9Lr7hXRI8LslxXWkWjcfPxBU/d2CK0gE6ODa0vR7/gY5+iaNvq9mGYlfHF
eOYSJ3aeGfn+dvlnZmpwtu5Gn2G3vRozsI1vA2+KwOIXdsi2/lrkZ+b/td/FIn/HseW4Roh6GL+n
fPRtRbvgIvM1x6D3nbh5zFptbSLYnuqtnSS3/I/a3LBWKDTNvwev1csJd8SPH+ypu16oVcakdIQT
8kPiEpcEc7imR7fhYnr5lUN5VmGHYZ3Z/05dahFfmACzWyEydPT4/7Z08gr9W081sVRGPyAGTIYK
V3778X390hu989kvwTIMHrhqh1rSl8oXT1UOlW3PEUAqPR0YVM04QdFJ8sRrhZzTJmaP0eQr8iWO
nt3xzMM9sTksiYHUjHIAD6xa6uw+Rpp+YT0pDHKE+oNtf+fM6X98s7/UYu/d7CLeJFqD8W5TEONy
AtsoL1POQfgmwoAph++DdvCM7LlXt1x/XtkOVcWOj8cMm4vSq3Y5YwhpQpWfk828vMqGzgYPqR6s
Y0e3S4msCxd/S66zbssfGMjiDtWc0U39wiO89+MXQSsLrKluQtTTPbk0rox3Vh6uYyu+MrTp2NLL
nR3IWYVjY2/mD/HMM5vj/3uXXYSw0PU4Ds8hrJn6z449+ZPB8nDHQwm4XNeCrSYfnaHCU73HPhob
kuKL2VEUIdBZV45MNnMRlnFQaiz1bvYN1SLs78qvqupshPP88a88uYwXgc9DEZ5FbvLXMiYAtME3
R+wKyQGLlTyvWT6ZcjIYOHJXUj6OaPjZTpzh4uwqXkwB/x2srEVkjPQ6Gmqs2/1JXGc1ChgK+6I8
enyz3C/xKTK+UhJYNZO6dYDbn7n1+f2/84KshaQtw7IIuDmbmZLTAUVN73H/FVGqdG+JiC0Lk0fR
FFsR0LhLhx9nrnsiYVjSm5LUKmrGdEZ/1OI7kX/RrIJW/hZ/gQejuY5yZj8yd0UBd+Om7ZnV+Atr
8d7NLoIj5kY6TpeECsVRtnVyNON2E/MRo1F5FprcN/YLiYMlcVymqkV5s/C586pzrvCuv7B6G/UG
Q5nnt8MTn8eS3uqomLi7ARtDG6nebJxImU4p4tszD/nEhr50+8jUJq6L6d8bYGh8A069shvnKJNr
llZn5NfGcD0MO7vdGuks579yB+3IxiSbc4CkUz9hETRtmdRBpuKKFOk/zTy9s6d8DyTAt6MzGcWJ
fN1aBDZIGVGN9mn0PUp/69rxXsuy2rOUzjzD+Ye+t2YWESyCVcWABxkLK8FRX3vssFEIsYc74Ef5
LAfkPnbwawcfmAuhCfjxhU9sa8uR+CiVhcW4pOQQ5vXr2paf2iB8cSP1cyXDbSLrFwB+5+TgJ96S
uQg+ULcgGdLp9+mao8Nzj9OAeVVruDcUes/s0yfW+lI8m9C3zl1hEeBK67NqJ/dn05ATOY+5SK9k
VRZO63IQyA3jqkrNLU/oIm+Tqzl/lV2/tcP0gWD98YtZsAv/jtS/JJNvjnAicQ2Z4QKMhrw8NhK1
SvuYlxcJ8YqIyZKwpu7lj29uXvdvrtaqdp7VA4FyPuX05BOJ5m4DEqsAR7RfZ5uza/3Eklty7vRE
z9BhcGMDjt40gX3diG+IDeGYbBmm+EFe/PEjPJGYL1GtYRZZGcM9HGzs5Nsc+ecw1DzByr7sz/nW
nIgLy7FzIbS27G2uMahyHxa570zYsItzvOpTq3kZFmhDN8k4jb6al88lzpmcMD9+OKd++CIZ6VUB
SFdig1zG8ntWTc9l5jw5vfjx8Z8/8akbi08dOiOyAN0YfaSgPzBPOnpufaC9TZcC0erH1zhxC0sF
O0VkOTqxTcxUxo6GlNMgC6vv2vHw8d8/8cEvB2S0tJBlyYSMPwJ5IuMeZHUZTneYPe9w7N2TUZzN
y049rvmfv/n8ENckmpkQ/hPc1DWT6MseOqkhPsnlH+bmS5haGoyu0nmV9JlwWs+HipFjgQHNbP40
BBkY8tY1AaWpdmfDyql805gX9psbqw0jNd2WnhEWl5iOgd5Prkm756fZPFlW7c+nY1U+WvJISPv4
vZ1aF4tkgGoN7GsvlT5MjddkbDUUNPm0JcH8+O+fiCtLCkSv4S8JTFL61Lfv1UD91GCqWXnyAqnT
QdEe/uwqi0+fWaK5aTFIP+XgXlfo7dC6Hud9xqynPTYGmz+7ziIQgMHHoRcvbV+3JSrESLvoovKr
rrY7YFN3f/rQlsNROVioyUu4nUbLj13ZHZs62LpmfiOV+Lof/uzVLBG7NH9KtHw9NslTTXaWbr2y
2+dN+aVSxGNo/Fl1dQnPD9wqEAF1M5+Jt+6vk/QAwWW2b02S/sxFTmyT+iIkJFCubKviInGIcy2z
qczCzydWdmMXsbaWx/4fLYB5zOPtJxriI2oqGgsgSvttoQ3X+Nl0KzUwyUXHCJlDeuagcOqOFrEg
Ki3hoFyTfuH0xkrJ3b1hcO5JaZViArbR2963NXmmQnUioi59vIBfxWhRSGw9md54DPDTVK/3zS8Y
07lazfzD30na9cWhYDSB9dsepw43xPkvS+t+pRJLP34tJ6KYvvj+zSETSsA8gK9GFeYUU/EZQSH6
jDPP51R+ueSVDplNh9+LiJLZQyefXEoP8XwCR4y1mSyW9ah9rqs/+y7/QXuN8BuaSt7GSEOQJyW+
ckr2GECgfWzqUcq5XzPO3NmJbXtJmxQtImN6zoTndgvyeOuqaDHj3axVqk1UCS1eG+ey9BNL+ldN
+M321qbGMBrsrH7TjVu1qjZOK46/KsyutY6iaX02sp16X8thzFIqDjQej+OHpeyo0mjhY57kaxqP
HAdkcdekQJXPVTtPPcNFTLCF7sZezX1x6CBs6mW/txBesvp4ktNcULe9P9t/frUH3zzCEF2iU00l
4acaPuH0uC8ySpdmihd0nwq5cryzhZn5u3zne/3V4nlzKd0cCtWoWBlGbtA45Sil7ureZj2Yc4sV
idgqjLIRkdXU3uuB4z33IYNn1aAF91okzlmVnXq4i7DRlY2dxbhI+A6No9x2bpmSRJRm7zrN2UTl
+Ek0X4ZzPbMTMepXpfbNPXfE8bDKSMCySPz0YqtZZxMip49j1Ikg+2utvvnjthV4XajU0g/1CtZD
pa7dQH/oQBwPhnnmcz7xiS3h5ApGnnascg2U237Vq77aDt9AvawUTsI21W8tPod7PJHYqfNPeHM7
yEqVwOq51PxC6CBCkmIfVD/BzVyfbX+dKg+q89XfXMVhYFEzo4KNPYm+1l7zJG0ssJNUrBgQ3ChD
cjH04qofHX8+BORW6tfG8I3Bi6s5KQNq84B1JAcFcTmFxf7jF3lilaiLZCO0ux7WH2eDUO1uQr7t
rKifPv7Tpx7qIpTgiT1U7bxGAA0z2ultA1v43Zgnqz7zruZa4cfXObFfqvOtvXmsRqYHdlRwnSEL
rmRvM4k35fd/etBfUtFHORuuhXPyYmvf3d69Skvz0uztl49//YmYsEQ+oJHv3cwh25uQP2/7uOr2
himIUQikr6MC/I5qzDMLeLmvtKw+59t56uUskgzExW0fwWljVq8F5RMV1+RmFwK/35VB6WRlaNEf
5jNLIqbeyEwRJQcAh/7VoHebuLE+NYT6jx/g+2FCXZJxRyUsSmnz+j0F9brHV6Q65XOSkmRo5UUH
PSOvDn92qUWYiPAY8hpLRUKX3M9ttHLKEHPvaNxd0FiemnON5fkE9s/tirHt31c04shiquyJyJdk
xre4R9LU4FePrj4NrltUCNmo5EhCbXs1CnEuqX3/O4Ko+PtVEUfXZjXq0pdlfI0R8B4kyo08Z7P7
/o6BF9Dvf515FJjFOX9dK/Sn2BwfRNR/CmJ9d/ZDfT+UzaPpv8WBxAROL2KeWhUzAFOCA5or6R+/
+VN/e1FZcFQxSsfkb4dRez+XS5TSOxMmTz32RVIwqEktc4B0vq5W69rrLgpLP5794ace++I7D1o9
VaeJx65GGdNx3VU+ay+YpTpbrjh1hUUZwYlqeBiVQgAL2g2dNjw8H1zzoFTZ5uNnfyIBxgLj9xcr
J2h13sQYGzNY1zJ7JO1t8i/8N8d8OFk+Vzt7wj/RyFbdxTcu46aKVZPbyY3qk2dEm6GdDlo7XSZq
uJ/77YpqIuDsh3XWM405ac6Xj2/zxHN0lx+9zcafFBr7DIOJXpFsKytYlzWQvOhM+Dp1hfmfv9ko
gdN4hhZbnMUQwY+zcrbOrzob3W1QrD++iRPfyRLrMEbINerG4AhmjJDAQvv1fIPnRKBfGuE6aaIA
LKwnv8zcnNOBbm/SQEnvCke0V11Vv6iVNW2CAJ34xzdz6oKLj17gXaw2Exc0GE52OY1gh45/AW7k
SJHx9dydPeOdutIiBkzIkQMHpJVf4g65t4csWcWRjNZBYbmbvCuSS4B3ja9Ajzzzok6thUVcgFKI
TiRNoK0m1bhJMjkeus6Kt9qkaXtoWufajCeim7uIDiaj8gKqzcSai/B2N3cMNu5V95xJ8vtpDO5y
vy/pMoNPx9QT9P3GuAtHcaW26WVDErBCKeqbZuqdyTJOLOylRDQZHCl6izdkufUlU0BftMrdfbzM
Tt3D4sN3E8NO2prP8v9x9l3NdetY1n9l6r5zBiQBEpya2w88hycpB0uWX1iyLTOBOfPXf4v+umd0
cYWDGVV3VbcTIaSNHdZeKwQGfQ16U47aaNJeOHjwLR2FvmoU6fIjX2XUscvhuwAYCq23PWmKiym9
Qg+WHrClOFUyNDSu7Aa+HvAszejt2iL5bjTGdRyxfU0GzWugGmLdoHdGrOv7EqSoyRLUOVhkPRRi
kQtxPCOoW7Qznt8R1RjSxcc+oBJjYhpp0vWAYseZT6c+RRv+Eh95/3/jSvpXoRcdNH+dSl2V4EGM
MZWRTtX1MCbW0UuNIwI99HObGiOmuIAyx5YjBitJBlz0xejiTUnmK4Mb3XaxYk15SWG7XOmGZ6SZ
nQxNhNiAFHyPy4E5TyvgK0X1ohDFTptKVD3NMrgTms9iTkfY4zwFZcR0TVFFQjGpQPt7i1ZglJbq
HBk/DnZLrSuuWD4Z41mGbdLzGdQ769d/l6+QiQeobBFvKZrhCsA8i+hlTYyhYGIiD5gZWYBg4PxB
VKytTH0owKlXWGBJCVAlT4uXpZtAAAP2i3A4lOnXDO0j58dRGAdZSCDCA5RlpLICcKfuhzlChZDc
zTGyAf1Lb+nCmvVcfxDWOOsav7u6SezRzGKNFeTurloaMFyQ0zQZoJC4Wbl2nbXKxaZdlrBNvfxi
Otjx78T2R+NKJoPmlcPxkltBkoGw26JBaBM0yO/wfFfVEVQzATihroFTIuIJ4EpapqCDAlivFafU
i6/MCtefgQMo1KdZFRbGkSwMKBf7mneotMRxageEdGgIj7P9bETuBc37Tideq3i2HMnEAPZMs9TL
GbBXRe9P6Ab3PVBf7c8fG9XxlJyIYYjBECUihuYoNJ863eKAZagO0PUufHQ43achfIve1B6g9bsf
baRkamI7NlJzThjesGzbIJCh9HmqdwKa6O18VRYvifFlCu97XQpVsUsyZnKhILEdScwCc3ROE2v2
bTNdVQQZSK1UnWqIdWnf3YkFLcBwtlIwctsdugtcu7tEy+94jJKouZgQ7p/fKYUZk+GQYAybwiYs
WRCZxc9U1Jd4347M+3n+66oIbSWZez8L8J8U0BttWVBbYt9R4zgBkEwLAg6U7MAX6xWNjAFjzRGt
bG/nx1w9vA/OggxtzISBYGY92aHJNkmHQHDamGDP6soraDXg5TmCwVhjHhVgBghn/HV+bRQ74MDs
QTYNUPUg6gNrrqCDvsdgQ3ndYsiU77JptxjpTp8vVlxeJhmJclyaNq8wqglQILh7HofwzqLLNgXr
LfuKsac5Qnh6nbZPa4Mdd+KNoUvwq5ZXMhwgIUafG3SOg7xqL0ZQRUNfwO/GfV6MX4el23M7h0Id
mGDO76bqGkiWBGx1Do9XyVjWHNB7/5RPbBPW82VSu58cQbYdI8iKQog/Bg2pLyY0n4kpe+Veglze
9vwcFNZQBjnaFVq0hxLCOMMyp35OgaMmxoW1oF92yU9NPHl+H96dH0txn2Ww42zn3gDSPxoUCejG
+DDsczK81Dp1dcXJkxGPRtEtNTBWNEDz8peR0Z8JxCc0y6QyFjK+cRlH8FKtb58dgYDI+96X91l+
OY4Pwsq2M6KTqh8Dp9BYPsXJopLTYaZLnEHmykFHkMXh/0ZXk4ieK7sFR8AnN2NdxXc23HFED0uN
IUwjf4Jy/BeRNTttHU81AckKRNSo6TLlTgAagQHEZ+i7aWoA6E1r/DaCzEpj41QnSrrw9tAa6LnE
JMKqE5vILY/UgMpnWufB546sdMXBIZOApQiMn9yZwEHmXSR2DdImnR6qapmk+22GIHa0DM4CSyzz
lswoIEcuegNXxjLfgnKb5jypohAZ4EiZNZAqxUAO+PzZ4O3WYxyPP13w/UcUPZ0A1KUDyJuMZdvo
EIkK2yIjHjvb7NMpgnAHNbod6PdO0yJ2BNCdFh2k5UKv4Qad3ybV9ZTBjxYo2hqgqYYgEr/QsODw
8DGqqD/iDRpBDAWwHsjhthbIw84PqNg4We5rjqsCTG75gI7V71Xt3LngfyP1w1hobiddD9gHnoIM
f8wNaOTWmTcEoAE9zIjqOwP0CpfgvAy8JPVTpCd4aWxQ01mQowpj8CiBrfqAIA4x35q+XDuqprK4
b6JoG7n9keVXTtQc0U+UxOYX6IRv6qxY4VmDU7x4gO1XrA2K8oTfoQPUF5CmZonxjaDfD6gKji+m
Yrnw0j5wY80kVTGODLe0CQjVuwqQWIjrgBrf6wVIjAoz8U6g8W4fBirIlbtMoLs15w2078YrE4w6
z2BdGy/qPmpr8NqBTGE3TDbt99NQVFejNbY34DpAeN10JDyi3SO+m0e0h2sCQtXOSxbBc8esgiIL
MgdRsRkHKM+w4TQVz6k2Ha2Ia2X6d2NICieckMwnsfFEwZyQMfN+XJkBxgF8JOPD+SOsGEaGOIYN
M0r0XNOAgp4Mna3hbZGJ2zkutuA0O+WGZesup+IsyzBHUMM6Xe7g3V+NTxf3V6BT8Nq9mHbQoznA
A61TSKxAhwLMo+fnpngXZMjjki2A5aCWHyykuQSS+DV25ouFUE1hTbV069l493bOUcV4wSHj4uSO
59t1dM0KoJRzXu4KCMV7o8bKqKax/v67cSKXToMLFkMkjJYf7VAceQrOGqGT+lN9XnIBKLiS564p
EAkzNMN2yXI1j6ji6K63apUkH6Cmdp1lfGEBgdZNbE2P5bQ8QC9pBC8maFq0LqxqGpITkCJENEG4
hHH66Oh27hVPcyTyLM0mKIIKGdkIcVPRrFIngXAB9BJ7F8RhENQC5uSJif3ixQH6XD53bCV3oEzC
xU2hsBN48XA79KjdOM4ln4TmIioWSoY1xpBncRaAwQOP/KoA6trPA91F5syDT/34MpSx65mTR8nA
AjA7XoaLEURhcq31JlQ//XrM3l0G0Kda2Tjgp+dzRe8AYRU7a07mE6ikq6/nJ6BgTyAyatGpeqjD
2CMDlulbPEK9hoAVG4ISV52xiasTpOJgw4wN/Ja8eEGS5XNHzFyn/H5qCUgNwXSJfEpxs2SvvRkf
VpOYk6e+7kEV5Ppax1zhk8n4xS4SwCtSDNWeBNkCcxqm7NZaWlDr3ltNrnnZVf6mjF0EnTQ4Ltej
NtNuxyYiAiBQ9m3dQCqs8Ac+XMcVCHv5/JzM4k07O8UZsSWTU3ZdO5nmWsl17ecyfiNNc8kqHexM
6WVKlga9yFXdERS9eDm422jpvD301X/loE/c1plT/oTCeX/MGt5dJM7aMp3ryIkUE/ud43l3QsKx
5bFwcbWaCSg/g4hHSEgeIaak8WpWk/+Bu/l7H999n5tg4oPGBq5uza/y2XsctVkSRSM5+b2a775t
ovyddKLBWQjpawmFwo3bOxfgC7zLp+xyCdlxtq2vVtmYvyMTYhUBEF17sK2DxgOeb1Y0lyAS1Nxx
xQWQAZpgXWszO0PI2Nrp95qCgm2CCFWNehwo1FChb9wv2t5Bha8oIzTN1nUnGiJ6jD3wIsaR9yY6
+6VavkCKVfeIq8aQzCLIXmdgqiwWuG740i/W1i2bTZXYT9p3XLVikrcz1Ba4eSuEcZawrgaE87Vj
bky4pmLvRMZW+44rHloiWcEom0Q/lJhJthgXcURfwp5B4xTM7Ts6hwDigRhalyRXXWUZf8mWKIuc
0IXvAzsEsa7dhEZpEoLqAdp5CLDAxOgUIOLVDahwhmRAJtaQDDTCeOBaeSLVdAWJnM1iietqbrej
Dq+mnJZkoejiOlbeIs4PV/w7WDfLojsQXLEs5UGfFNdAQG96O91ZpdNonG2VsSdSSGQkSBna4IwL
5qw6jhGUbiFKsRs9aERaHohRF3cEcXVyn0EXkEHA6IIKJAPOP9mqdZVcpgwsqMBxpUjQMPMmK7wD
XKj9CLhyCLot7e59aH4tT4Zrci6qaabCCRawV1fC2pO5vhC1G5yfxIc3DJ9ff/+dhUSOrIMuQ+UE
EXoIIE75xRtJAcVG6wEq10+uC6UWsBieH+vDBcNYkr1IEmcgEEZ24C0DBG/x8vq3F4gAgOXQHNVm
Yz+8zRhHshqwSBN4nVFdGcv7FFkDPkNCAeQhRSv8sCz9qEsPi3E8P6mP2dkwmmQ7GO/I6K3vl4m+
rW0+2FfggHtE+if3G6O8BYqz3yUZ+dK6/fNAotQ3qngbk+57yXLwE+fTRvODrOfubw8pfhApppoM
04UuCO4CNZ7K/AYxrlmGx7h7npYX23hiRfFd287z4aONsSRvhwAmkfAFD6tLnfJg2ZARbcAIc34m
qv2TLMlQupNhVeurnXSXpjBfmEnepijegwV3/mFWdbZ1Ris+xDT+eX7EjwtWlifDlYymsNzEwENj
AK4GGNsmtO+SnEBLdI20UCbtQJ6GsCsjEA/W9Gsopikz2zWlGLqpdFhgJ3HqC3vcA734NDv86BTp
kbv5S1FYJ8qXWLOuqk2TjOU48zRt09EJeteMgpUCuBOWrr//Y/uPIyGZwxGpFrQpL78N1TGK6HLZ
eslPUfJHMqb1xqDmDXC726ZMf3VmZWrcfYV5lLGuMWEg1+oxJzP+Zs7UQiY73kBct9Lcqg99HMuT
4a0ESrBQLB+cIO/LPbAQm7FJr6AMFXzWwMs41jwqEtPtICtrM+NmQCY06dCSkWZRq5mCwuxyyRyW
k9VZkFTFEkFXlZPs0WpjEPLxPdoJ90JXAFUtlGQGUUquy7DAO2UtEDmNagPkx9Gx7i13q01KKW6M
jGgFTXDvIR5xgpFfJ8trh7p1DZbUCTJIhgs5YqQVoD103iQoHkYuWbi2JiXc9B6rhtonbMBqTt3r
wYqC1TxoYf6/A+0PrDaXjN1EDRd5YjwffdhuKYLGHurBGycuTb8YRXKA1FII5RJR7rmVHVwDCkR1
5t6PyQxQUDGLrQsZjo2b62gcFUaCy0ZigsaGBxJ0tGyjC4lCYQWFFB1uSnVIJBvBjDnP0XwEVzSy
UQiarP6uWgq4vtRIduUwcM3mKSYhw1zjEmIJMUXxuqpid8PsNr8FVjzU2FGFzZE5Qyvw5aKzBYY7
a9gJt/XRmrJjDk6K8ydPcV9lUGjYD3REHga1/RiiOP3s+mn9DDUAgUgRQjA6XlLVGq2//87zq0pz
iiNotwRQ9YZOMniBb/qsZN/PT0Kx0zIZaDhPIFLtMQlIQ/+g7nIzJfHJwMnWGhyV4yXDQSuoxpRJ
BP8bSPft4Lrfp6KAMByNDmSCU26ghM3YD6+FplAMPRAkf7qSXGIRobOgcf4URuJvYNE0y5FewCzr
VYWhj7p900ZXqeifAeRt/Dy0ps2UmpqAQ7Wm0u2xoCOyLBV2rI/MOwgnFVDlA3t8lIsyKGfIhZzf
OsXxlmGjdUVrLGzmgH0ACu1mvY3BbtSRVoN/VRhxGSEqxsQYbYHbw5igfhaX+zket1lVQ1YCR8Uc
0DqAvoFqNivNhVJNaL1o7056agjkAwuAZRxqPKZdcycSyF+yqkw1gY3iKslwUHeqoMprrzcWHGGb
VYMF3L7Ly/ntUOy6jAKF0rs7NwwftwfIYpqpiE5tWywbMF4vW5dBNez8OKpJSPYAKi6jJzJcJ5uz
l6FY9lXRfoYj2/Jk9CYVS5gVENMIoP8IiSPLfAVc/9b27s//5KoVkp7QdIIEjzMhe8NcyH4NFvBf
JdBsxuFzwEZMQHoUxQTFmxCKSEEzdFemUaGjKU5+8NB5671Sc0pVs5Bud2xAMOF3ONB7Ofhu3fsE
ys1lRa+0AYdiBBmeySHwCik2gnerD6+R4TeQqEE9YULEcX4jFEdIJq+sIxvyhMLGRqAHzEviyTdp
+ev8txWvIpMu8WTVkQOpN1QPKJJjVuZ2J6dZnoYIsl1u/RzFbNDcZlUwKKMz4zqzbGPBOnHiBigY
w++D9wchk+3qo7XWNW2uVn8zgl202CfXbjVe74wUoVVW9OBEC4x2zk7QUuQ7SMDqqGs+TpRBel26
3aaLpobExfLNA0QSxb4n6QakLLe1+YYkJ0riyDwDuuA3Vv/JDZMc6Bh0oiCTxioicXW0avq1Sb27
EAqppTnoyy6KF1imm5ynsA6t1qMB4OCIaRdQmDggmOsXckhccCuXC7+mk9D1/KqGkwxBlfRRBEUS
GkSZbbt+Qa32R+WZqGUVTXaqIBl1ZcdJFdhdZ+qcZsXzJTNPTkYDgRdodwbDOD/EkB6ClCggWrqD
pwrcZRxmE5kgnjeBShfWm1k6G17Pu9WbNZfUh/bcpjS60+ws8GY0kDDFIspgTGLRwSgpJgStssvY
Cy+70dzEIrrtHPHswH9zdUBrxdLJuEybhkU0uA4NOIfUD4QlVw7+Qb92CosqQzNNkwJkNuI4NNSG
g96zrQEA7oiGVAOkZBp/TGH5ZEQmeqvioWkYDUhpik0exzmgBvZyct2l3RNION9X9phpzNDHdWiA
LyVDAVG9AZJSWLJOTHTb58kquZKg96Nt/bCyXqIhfexBAtNFUAN03CurzX42CwT6wF53OG/qVasq
WQ5jAsoqgwkLxrF66sUAHdbqgYfdw+QOmrSRak0llwFngjiua1OoxzjfGTQ417QbZABv4QGdtLyI
qolI1mIwBUW6CKOAPcID2LHfQgAv3zIvfdaGQYo3l0pug+B2b0clxWJF7j0SJLs2aXTgAMUqydDN
fhiQh2jRABT3JA4IcoV2zTdOkVk+afmxAk7h/I57H6euZbhmM0R9bgL/AEBY3T3G3BXXojagmNHE
VQASIJT6CLVO5Wh7dynUWjUHTfUqytjN1jNA8UwJRa5q30BIyWDmFv83L56gBO7nQw3dWwJNTjC0
f9bcyvhNY8jMDlKJFNKg9qZOgUYqryfgOXr8D9pv7bjxzZqiT0HjzigOiAzn7KykiawZ4y0O4EMZ
wp926jQRqerbkrEoIpYz8G4wiFvN4lha6HFAXaDVbI/qVEh2oCxT6NdacIm6vPnpGOMNrV30EoHJ
CFpmAdo0T1Due4ssdnv+FCquq0xX6aUhza01jjAm+9RH9nOUAfNqQ4AOkonD6/lBFE+SLdmEkca8
TDoMEnOQnXc2JBjdi1bX5aP6umQN6hK8Z3MBjE0IAGuQF2gYjEURmMLTvN0KkyBDNxk1qhok/HDD
p8UHR8k1nOPSq09AIGtNmmIfZNCmZUa8pRRjGMN0lYj6Pu3r595rv3Xmp9D7liejNFNofVaTA7SV
V1s714bMcFt3NQQy+GdQLRhgnds7d57S0MijAQPgzWz8sraOKfdazZVW7LJMRCncChX9EBcjBMmR
N3snp6qPxPRezh9R1fpLt3oR7UI6gs87kNdcVtFgILibFD27WrSAagbS1U5h5ruxxBB9WV51ZnGD
etETGz5FEYDVl553JGhpyRpcAyAY7yOQxGxn8J5AgfHZJPGhyGJNYkN1G6TLTLgN8VckygPwJW6H
tt7i5SiFcQfkodZ+q/xzmX8y9oZhcnp4EREjm1XiDBHoKgAxf+0F1FbvnQiSx/X2/N6rRpORmgvz
UMi18VxApXQ/j93JbuPXdfUWg9ZAzoo3RFolvL300Cba9jnFkZPxm5T3WdElcPmcrG7u0swWjxDw
qxN/NErDTztBNTZe8WLJPJQkjhub23CXki6d/Qrit7Nd5p/z1GUMJxOhRZoeaPOhywYCmSb0twsr
zv28ANi9nuxux+2m/n5+qxTPowzdLPkMxri+wU4Z6FpAWjCDtmiXgiYvs7/PHjs4iYUrq/MjFGf9
b/BNKE53IKKnAbNiujGInf/KZrJsk2iptlPlFJXvdXEcnJ/cx6NxGSsyQe67MMx0DUPAg2raWXMw
51Vya3bAuEbsGzYOnyLWtDwZMRr3DZr5oxZngiY34PPrgRLJgh6B4iDsyF8Koqn4q/xNGUsJAd0G
ihE4C2Xr7b0lvrJ5Dml01Eb8nE87I2+SU95Ow8GuBM5+zkrk+kdN4l0V2v3+qd69SXnbDnmNTAww
pM2Gg/8F/G8wJGvZFF0RsQl54udVk4456baFEK726Cis/W9b825gl3h5vZQC3ZdFeu1MWdqj52Ju
Lg1n8r585rx4MrayHtqoC5sMeSCAwOg03bsTVEGI2KdOnSIlD+Lx8wMpLJUMrMzqKWs8joGKvN16
hILQrv8ylSU8Lp2gneJiy7yXBhnzKstjGvR9D0bmzNy0ITDZq7HC7h1Sg3wX2WLugSApdGZ/fRk/
KEPLvJblnHttwg07KIE5GcHmAA2V18EtNlA5+eKOzbYp+j0e650DdL0/ACauBV+qVnQ9Ne9OR5eH
Q1oPkMzM2/wyKekrRPQu4jC+XQpdoKcaQvJoyjbv66XusGkZtOXmp94ZtjFYUsf56fyp+NhceTLG
0u4bQT0INAdTO0I+N68f1mfTMSAdFpFhg2N/fhzV0ZAcG7h9BiSJcTRYSm7q0NhOuRdQEIVuOI+O
CKF3C6CWR220qnguZXwlqKKm0IM0clDPzXGoUO4OTU10pzAKMs2lnZAoMxJ82kUffhvxxefwp/S9
OR/vOZeBk2TIewYPxQ6cdAA/kN3/ADEMcF3d14RpgiHVEPyvJ9eqOmuMIgzhrhlTM93OsX1ys6r1
EUuc3/CPN4D/DcvoGJ7gM4YwvRSaiEb+2i2zLrOscPa4jF3sATlqBgNfn0rjIBro6BUL9sBxqmkD
l/a6jihEvwxQz0I17gDZYF09Yl2hv5sbLmMVBwRbVTzjzodei6JAd4RuqLMlLpIf1DG/TNVwNIHZ
1ezTx7eGy2jFEkzCJG9Ql0Kv5ytJcdToNGfBHP9wU4xaWt/qQnj+VNjup14J7kn3NMtywO4FAhDX
ZQ+GuwvhiYFDfp83i+b6KPdOij3MuJ54WCCEwhOet/YBqE+wXPBq8Mso3IRTtC3odNAWWVU7JmUW
jKId6yxEUG4DRWZX87wRwHXnabodR/GW1N1nEXFcxvQZDiky6LeDSyOr76HrDiyke/hkdoHLiD4v
QnUvGQH1BI/MZp1MWoAiM8+ftZguhVmQEX2ZQ4YlXUuVHHp2htk+9sQ92aldAMKjMQuq3ZdBfQUd
RGM2GGMsf0LbBxrP5LAyznfZDgcBBT6aveSfLEFxmaZyqE3ikalBuO64153BH2aEgNrJKI7W32B9
DV0yxEUgAnFDHynzI0Kmaz4ml7yjOxHSB21zrmokKe3gGCVK1C4MQWOF+2j+3eG49TowHtDRvYR+
9reUzW/nLbfC6MjAPpGG8Htt7NDEDoXR+kN1IyhF0fgrjchF2L25x/MDqY6bZAiciUzD6IIfZAGS
HpBi32u8m6wfjloP7WPvhsuklDWLcXpz1AGc5geYCXdoVqHeqq6O6p3xcH4WH7sDXIbszZFTexN3
UWugY4wIL7lIeIau1+qT31+PxDsvkwCmlXsC135uHWSDQjQ71HxLM0cHG1C81DKcGzn7mGeZiVy4
IyK/NZ2f2vhJETdyGXGIA9plZo+kTBfOd2JgR0DkO2Cywgvuxlek7H85pUCYjFWLovklZ6Gux0uB
T+V/QyNWvEApBtkncBxcDmN+ski+yxHM+YY3PC8WD+IiPi15950w8UwnvgXS52JGqZV5bA+XQqe0
oTogsg9f9pnn9EgRVR25yGrrFU2QK9GCxqIqzrgMWIyi1nOWdIFnndgkAH8V+85YH714YCu/8FYC
zQWw78fzh11hh2ToYpHXzA4L1J0EakuXRdWEj6wZxgUNt60hfE9Y7qVwqfkLeRVbV81TLaBkJ8yR
Tx5bK7sm6pzrApoR6Bd1DeQKKyTTWnqRV5Cuxv1Nu3mDJ4hX6VWR/aCcbs+vmeJ+ybBEYReOwUYO
MxcO3WYKgV8RpNb4awpjLYMSGzBlD3ECCwdeCvKYN2jNCVKPN6M/Tv2cBPU4McMvmqUtN2HoUiAj
bKP93Gn4TcTyzjQhIzlYI0VKwSz6LWnCDQMVjm1beyvMLiE/uDV6XWJcsUtytThKqqQeUqTVFujy
rTGRYyVBk7fHLDZ+nN8nxRBy0dg14ZiU9jrEQhLQevXcB4B8FYwB2WhfVC+fGkam+iQJODYg/A1z
YDnP09AhE17md3bbAyIh0ufzgyiMggzsbLMqzoiBMCUzpidADMH/0m/bit/wZFjZ1M+PogCccRni
SVr0U80DonqERG+DxQ5JAV2Jxum2vVVBqTf6taAzueEMsp/1U9MP+8+GsLJau0Nyr5xa7JbDkOo0
l+FhqrJu29UAl3rz3fkJKo6EjP+0uric8Z+V6c3sfJLx44i9ahg/NPPX80MoLKpM3Fk5YO0swhrP
OyTBvWEXxbOPliBIggYo4fssszXvhMKKylDQuQyJYUwpKoeIWsPWznyod95q90M1DynMalezkkSC
BcXAD9BBv4avZbVp4FTNaSUWIdanCiGQefyrP9RMkVHQGv06AERZJ6cPycak+ayxp4odl5GgiwMa
nDxGq+cU8iByph+ij7Y2mKq0mSnVCOuVfWc04V+lSdICpT5Z8aXbef1mPVdFmR3SItYlSBT3X0aC
knheCjdDwxERNb2C7FW6T90I1E59sQACk6RBMY+xZs1UMZ2MghEEpA1WVqxenu1n7rydwjuU11Mb
BQnbvMpqtLLG98IyNCZU8ej9jRI0F5GZW0CWU6f4mZDwe8iL0DenaT/NHgiTAcWPbWAZAVr63OWR
UajVYBojWPSBxF9Z+WLzKUry0g/nRVPiUB0K+6+HIq/HLItG9P3kKbQSRTci9c/Tu8hLikB01e68
rVGYABlzuhRTWokOPYFwdawdZ/TWXTruJ1PSaHA1qheBSb5aIbD9kUnQ6Wa4T3aY3HUViLiy/Cad
5m9DUQf2WNx2A8nQnQWYdd4yD/yMulZi1QQlI2RaLTKDk4kOEKtrfJIM141V3Va6JLZil2TAaT1B
96+u0bNJ5vBVOHEbGPNwCEt0TIcG//WpTZJBpl5l5FkDdFIwruLcpGMH8KfcAJur2SLFGsnQ0qk0
Z5FBtgddWnX/3RR2ioJv2UF/pKvE/HB+Egr7I+NLGfSgmROi2b9n6b51Q8SVpXHBHHdVuUKM99mU
lYwxXby2I24o3MCucusRbY/lceTlcs2SboKsH/J+n7MAMryUtOUUCo4ZgfePmcj2GN5l0qZN6XNz
ND/pUEtmwPEYB/lDy4MJLABFkHCTfyFZie6QoUvAFY7SHalBVSjmajP1OW801RmVBZdFztH+3LUV
SwDGrN3rsXR6315M26+W8WZ9neqpfW5E8gArNW20LoMiMJJBjDnIWpu6z9eybmbsU2Rlk7BvNbZO
9fH1Dr97ZpM2ESyd8PHYKL6x3LxrIp1ur+rT681692kQUCcJ+lGAa4nC79WYv5gN19UzFW6UTO/Y
F64I7Rjf5kWyWdAf7HB0bvBlk/Bq64VPWjdEYQZk2iebzllktRio7HOfVGZ8bSI/UtlLrbEzCmMp
gxJBL2obHFw+wTCZm6VOD2GSQRvcPWm7qlWnVoYkznNKsjFG6qOirT+LF4CYkECOqu8k/slgaqC8
6X/6tEpvS0fb0i2R1A3EYo8+BwrAnHWNBYoTJYMTy4WQnKSA4xtd+whl1pvSNRKN4VKcKBmUWA80
KVtomgXTRKyNW0H8oWes9Otq2c5m8moV0GEV4nje8Ct2XcYndn2deiVULoOcPzhdeIkooKybL1pk
usL1k+GJ/bSQMHEARDHXTsjcOwF87cPXHJ3Ir5kLNixTf8AUr5gMV4TKTT/mUIEMBpTdOyffOnO6
WeE1c+mtSeTzS6YaZT0U78wJ78q6MpCFDUgu8qu0SUqf9QPsbBZT9NENHXiy50ITPanujKya3UP5
L7cZEOuoK6aAPxX1JhuWr6u/3PPqa7Qk0CYqyIZl5s60hC7Xrzrh1l8nOUNtyhhrJIJT1/gO2Z1u
a0aCHs6voOrQSU6naZdzHLort2jd5F1A7D69c22IK4HQqAmsFlmd3fmRVMdPMgJ2V8eeWOk/iYsW
4OTNztg2qeh2tdSmy3zhWtdoCArOj6aYlwxp7FfipyWOwXHI8e4Whfky1sYRig7JJh+p5u1X2AcZ
wQgMlztQF01NphP6+Rqq4eVpW9OP2yc4Vvu50wykeHFkBOPgLHXocrRrcTPZjUX6zePDrYEC0/nF
UpwwGcM4RFPoLgD2wxP0nobavvRSV1dMUFxRGbHYoOPaYSv9QzNGb5HdXvdRne4S0z6YqXHifNR5
maodl23BbAJEHoLEAkRxTWEnkG5vtiX4b/ZawlQF/QCXUYNL0nVpMlB00+YNzw99REYXNZHYoJBD
bsVtQUJg+0rPcYwNjxP3i4HugmFrMsqg9pJncb/tgUBf/73Ird1YhZaOFk21h5KVsD0y272B0qOz
Fh7Z6Nh+r+swUFk+GUXIRgIpVEgHBhxYNBZByMYdIwhZUr9g6akvr0KUU0HJoi92q46NZC0YQ0N2
7CC3J8a+rPzIDll4agjyvb5dFZ5zEdI0qw65YwL08PsW/MeP6T+jt/L2/0NR2n/8F379o6zmBuoP
nfTLfzyWOf77X+u/+e+/89d/8Y/9W3n9mr+18l/6y7/Bd/857va1e/3LLwKAm7v5rn9r5vs3pKi7
39/HT7j+zf/tH/7b2++vPM7V259//Cj7Aqph929RUhZ//POPjj///MNcc3H/8f77//zDdQJ//gHV
n9cf5d/+wdtr2/35h/vv1PZcELdx5qyKbmuoMb7980+AAAD5mQtwgEut1cYWZdPFf/5B7X93mQn8
lWt6ls2tlVGmLft//ZFFwZ4IM+8Sl8Dz/NcP9pet+Z+t+reiz2/LpOjaP//wJMZ61yLcYja1mGVb
QF5aMlLeBRvUHA4zaCKtu7beRNv+4o5t582yA8pjOxyuZnfbk8KPHviGnMag2Ob7ZO/eLIDNpe1m
nP2Lp2iwNnm52dv7Du1n/vx1avxTv4vzbbobv84HdhqC7jRGB+acSL+duN9eP7VB6+eH/OAGfLc0
l3NT+5Ud5M7Byp/QjZwDMNP5iV9ulsLPrwZ2X6FSjx8M6ge7YcvNYNqF4Kb+xrb95q7HT3HXb8IA
cmL7+AgKz32yzfzyIr6zR3DRX/YXwAv3/lPvx5fk2roTR4LpMH/YWafq0tlb+2rLXi6MrcBHjC15
pofmJALre7ILg/7wNG6MB9u3/XWE0KfuTeb69mW4g51MXJ/cDy/WVb/p/btw0wbmDa4z859Od09P
nn91sf5i3oAW9dgG3+im9F2/uWwuS38+Zf+PvC9bbhzJlvyV+QGUxY7AawBcJWojmUrlC0zKlLDv
O75+nKqa6RSVV7TqpzEbs6ru7GyJwQgEIs7x48c9xbe6AtvdfF8eDoF5Gb3yGjWMRfZQ4C+TbxVE
UkApbWxzRVYshX2TF82uA5+Xb+EyjzzEnfi4H5E5YK1MvEEdAn83evZPx1hGubY2L/UT95KH1oNa
/zVMI24mJ3ajI2X5Q6TcaBW3LXRYYCGTg0RwX/2cV2RTrtsrEXsJwkCOZn7Euya4lvfRXeCWq2YN
n/Dbdu5N0CxCtJXdRph7s8U/St8O9l39fV6mnvai62CDffANRmdGeupHuq3ARC+XNPUaD0KJ+XBX
eWl6F0XGatzkvnwRcFUWpnstb2niile5rO7BoV2lXvtTlR7UPq/yCI+Ny82PMTfScqG1MuFZ99DE
f+13EClOVtzE6M03zmNeovvCkCPHbLBwu9712aL+EWzG1EvCzWiKcHOXh5sn9J6Ebx08NToDBad4
GSzaK7LhHr+un6YfQwNHNwMhRCAuTgUJPfgzBWjm9eiwqohnXzdk0aOuH0Ak4AbNlsbyypV+LHfh
NdvxfX09rLqjsu+sF+cF+ZZHNFr+HAMmFf5AtslN6Fm3Bf53bO2GYUHcOrkuEkPkMsN/opk8gcQA
GO9Glavh2t7kozdLl4YL4YCVsWB0x5tNp0ykTPeWRwbNU9Qxg1yWh+4ZMnnyur1t8BnAp6Zt13lF
uOaevw3v4k18LTv8kn+Pj/ReZqzW3d31Ft+/csm+8iwcAcUIEwATfkdLQXnIe8O5G1Vu86Z+qF12
Fa6cja+XKcTqFnybLC1ssBrUKlAZfjb4be3RlRfChMLNXL9YBvcFWuB6owYUaM34HbuukiZ6pHdJ
48onz5qMvyc/46VpDYSnV91a7Hru9p7SrvyJiTkmX4bLbnk3rZlj3CC5grcoVkfUOByCG37rH61l
4p3eYMKP0+PJtg0g4wu+l++WuVt+h/ufb7v9d/8+vguuxl9KL6pX66VL0MHgsso0fFmNa7nKg8cq
cNl0YNyj62mXL4W7hHH5Ard3u5m923Ipr14s0+zw2kRX8a/kRm2ROqvn3KMmeYXBhLUgg6uf0pcM
IhFr9nQX7JxnHrm1yeM79oASmHPk8aZnT/O0aV16z3fsSV+XdWtgyzp05ifZ0Hmnbxeza6/0d99Y
u+y6d4UpX9jdhj+sbJfehG/8Rt/1Ll9Me769qTbxuljSCm24D3aygYuw+CZqTKi+Ack2XCcejuXF
83O4jmvX2RCzD9fF3TZecPdxUZrQ3EzeQt6zcPGTecwL3OYXu8afDPHE9/z5ieMwLxiezrRsF503
LMPnzsuNxt9Qd1yMi3QtXfiNXt+wJXVvUJP9BhUQcYvm+xUA/97NNsV157ULQA0bgh8p8bul6V3l
2YFx8DPOKlUmvZHbwcMXwj+P19RNTVqso8o4fCMg4rRTTwlsFbftm5QGf0zfnuzV+7e4ab9NYP9f
pavSpN8AA+NchDh7b5rr6npYdgybPExN/xazbePlqaEwK3enpYKYKv6rXWQb/PHaWfUpjhlcVe3W
ksa/TTMvNS1dddOy8/A7yshVKpdW6s3aHbE9yU78DEhtSrnki+BOrp6sHcUcHOGFBn6X4Qq70rNX
dIEQhj8fYQuz3bvrN2sDCgO7Uld6ebxBjUxGKMAY+SzdZFPj3rR39CYZ3OkuwhJ1y8qrPL46/dsu
rHu7dK0fuGPx9e1VxkxwyJ+TzEWrTHONL6W/g0B5M1yDpKzMPJhw51Q/Jt+1fvXCs1sP0EUkbv3F
vePJAddXupqi2z5YixL3nHxK8ZVhzcJj0+glTJV5v3Y82hJXFFv44f6dPv3/HDieQKL/OXDcFvWv
54+R5ukX/g4cufMXFEG11CfGo6KIBP9P4MjFX8gWlLCl5oTY+lQB+ydw5PwvDgkGRJwg6cID81Si
/idwZM5f+AvuOIwQ/ICA1d+/CBzZezHoPzR0m9mEqffxJWFMinO4rR8jp20YXC/gfkHXkmXddTwX
LF6IqnbsdVtbaesOAYk3oklCqHtAGS2FmmHtNrVorwLITG8ayr8NGas2Q6THe1a1T10Reby0hpu8
j6ajldn8wKzayd2iG2GlyuFL2M5kvh4ZhSlJU7Z3nNjVrpGZarZ8oA60JscG34JZKquXTskztBdE
SYuiY8IzmEwR0HdS6JrUza4jqms7V6scih1KUz95TWUqi2cfzdSN9ngjYNTkBKG2TITCdrCAds5J
C76NM1VrrxDBOCKwEE3qRgTNfHwQ9tVQ9Qr+3XaoF3MJnNhkaN01SMBYbkgNMUevCAJ5k9bDsNFo
HYJkpJPAD6qd812Ez83ccORRh76biJ4qSe0wq5uoKULmgk9csVXejUo8+FZd5rWJiS7uA3+KNk07
imA7zBElFQyCUMnVXmVHwaYGLHEAy8fHbZRgnXB+8jisrmSCU9GCodxTlY0j2HNVmd9UoMh7EFKd
+9sRfTluPLXDUZOMxjvhxGN3kzolPndoRwTAMnfkM++CGnOIxio9EDXl2VbNVsd9A75UkAXLsKn9
2DFhl2flEo16fg8PlkTHjlez0T/SGjpUG7id+U3sMhup/9ZJnGYuDRmd1Iehu7R/BioBggx1A2lf
kV5nmcuwiWBjDqGLEehhl2tDNe0Td8SgpRE6iIulbCBsXiLnIyAJqjl7nruexm5N/R62alU68dc8
DWejwjIL3HmYaO0OkcwsF2XjSJoykik+0Zp/tiyuwS0YZxiB5r4gT+OAxkSYDCcR2bM6nYKVsoX/
rdV98JyKeZrN1DvydJgnDmLoOEz2CLFla6SewANNR7tAAkLtrnBDdFdgbmXRXcG2bsAj6Tr7VooS
N45WnN82gY1rAdKc8C2kfYWWaSvMoo0PYt+bLXimDJt8feVPNoS6eVH4iBCKMgHRwhL2tWWVDCFW
ZTvrlKfQJwqTYX7IZtsiJoK2HCqio3B2CdHxbNI5zeGIwaNqyWDYXOPSnadDLeuwcqMh6V50VLax
hwdu/wrtpnMAO47kez23E6LsgiHG4lORu2EXJ8Lzkb36sOstsuSa5T2Bhym6fZyVLAorRFTp5/lV
UCdNayqYW712/lT5i15kcei2FYksj2dBm6+B/tCd6IMGegA6vaKW7dClVXbITwroIs3emEw9uQ40
5Pg8v86r04KosljOYQ1HZugKIEZselzmXo5bK0NRC/7aCfJMq5ZzuZjtHrttTpzsQND06KlOixs0
VDSJC+QwWqLgNnAvjhQEXRSaoStXSNLZ93Npw+xntHn5za6DBrp2ucOXcrbG71GdJQ8oBkOmvR45
XTuC25kJix5oi8YH2cvKtsdbWcf5upckpB46df1xwTrlx/VK+uCALmd/bJIlR/Q1nvLJrjCAmJVe
wjQadbPeFv+Avf/qAt5FP+uiKd7ac1zmA5RzW77m+7Z+fW13z+X5T/6/iOCcuLX/80V88zr8L/c5
ff1V5NHzByDn9Ht/38fUZn8RdF1BW0RBrkyeSn5/AzmAh/5iXBEANUS/X8j/9z62qP4LdzThzqlH
+nQj437/50K2GPvLphS0fYiqMSYUGnD/xY38EdvWWgAtIkIpbGMptc3O8NtC2+3pbfYfsvJliD1F
HsPiX5WJ/hkC88Q3lkCDzxvrrLpL0UcJ92s0Ii7i8jteFuSg4EQf2l5cwNLPePt/D8aoFlxIYdv0
vALmR87gaE6tB0BMkCe/caoF1PI1RRu0m4l1vmL2hSE/YqX/jAg0DKEVHq9WZ5gpiaGxLiCy9tC9
FT+Ko9iHgbk4yEd4/e9BHKG0ooRQiJ2dDSLLeNA8l/4DbjzTI+PJghrnSbycg0tl1z/MRwPWw6bQ
UC9U5+ryMK3mAeHKf2hhT2GJY5l+V2VpGDRVVEQvLN5H3Px9Xg5RCmrvAqEqPe/xtusRN1jVRvtQ
9+h5ueV1cYHjd77BJcHncwVVOIhN4F06rexvxcqhTcJ8RBC2L31yrdkNCSAdBxvf3178fxDS3xHR
j7UoILFno5wW9bdRRMV0PwVzsPf7BZzsFX/0b9Wy1/UJhft6qPMlOw1lCwcALN5c4MBnE6JN0Pka
0eW+KfvaBTW6kuySIPH7qvwnTP97PlBmo5yjo1IiuP04n3HgPI/LLNzXv2CGMo3uVC7rfDO+FBv2
Ela4kxBuGvaIBiIIag3O8us5nm/39zlC81PgkJOS2WenEit5nresCPd9epxEtQ+HYl3Q5Ce8uS48
uLPiyj8z/W2o0/757ck1bRTbdKjCvdMj/DX2A1lmt4hjrkfgVF/P6o9P7rehzp5cU/fSziIMRVW/
qcPZDdpL/oXnLy8WziYSVlCQWgTefy57gcyEdqj3YjYkAOVDXskoRDE2c1tK12F+6ez7/HKdno92
CA7aUwZ5qjr/vniNRH8qZ8F+DNkicXC4th7a1b5etj8NgvdWIgeFHLVzztDswtl2SI0zogiTNws+
vzI+RsPwr18rVEdOqTMWTqPJ8qwkH+scqnshC/dVK+ODoGHihraPgPPryXzeAxhGEMg9YrXUp8uQ
jBPyKi3Dvc4iM6ExDlX44t+xSU97GoNIcQotBEY5F0tvnDSGoGCAUxWqal2KAn9014fx6l9PRVDK
ADQQQRGHnN1JEBpRs5RDtIdWJnIo6tbCusRqPwEZv7Wtv0/lwyBnj6WtoB7moEN17+1uD3yNtNd5
7G+5h/bO9cvDHSA4oGOFV27FVQ1kfs+uJnP/X8wTkdap2grDmvMybFKrIgzRK7DngRWYNilugvyS
yu0ftoWgv41xdt6GTRo5PqnwxES61tOIuv0FVtulEc6YmlM8WW3YlqBEtrqGGSyw1LqOL7yqfx4E
AJNyuMJJd3bCDU1fDDrron0OFaEYfMDwki3jpRHOLtp2jItsnHqMgAOuIYEb5hcW6j1E/Hj3od+P
/WcSp7v+t0PNtjsnHkAx39dLthqXagXlJXPIXBSmXsEEhlz48e4n/Me8m8lMLwMx/oN2L5Fb/jhP
DrgMiJwQQPM+fgkZwgW1JnO075JuE8yJF6CS8l/s6/8M8X4z/jbPIKqQT0dTtHdutY5WzUUzyHem
3qeVFBwWq5rg+D5noYiqtGN/4Hh5X1KvW2VrIDmrYpfs5I1/sBc/n7Zr28NzVA/pLlkyFCDqVYii
36//YqK/fY2zXRlmcRNECY32Wu3z7hTGSu/rEdjpGPpqpmfbMqV0HvLEjvaT66/87fTaJItKueib
DRa2q8zkoS1iUa7SzktQmNamuA2W8b+/wgQFJR1AwHvkdjbPuY2t6IQw7dHhvRqgf/tsscp//Xqq
fzyQIdhrKykEkOLTxv1t17RlFyKOV9E+Km58DpcR62rq4Ag0Bv/N9vxtoLPAjOaWM8CBFU9tilDz
LFHKvDTEHzcoA3tBCPzLEMF8nMwY5uDG4mbc716ybbqkV/QRNuk92AWVN7vczbzcTV2YKl4FKPGj
5mnuh3W4JVfr/+KOQUCvAbRThW9zNtkujxATzFm8F0Vzw2GcMtJLbgfvTUYf96jmjHIHGh5cUkQ5
Hyerii6aY/RY7YO8t1+b2er3NB7RdlJw3gyuFMP41FdyfivHIf0+zbJ9hotqeixFH+8ULIQeoiCJ
tjWfgsDUUMrJgVD2/k89VhVOx7kAMSmL22rX+TF5GwM6/exVhs5UVabhbiASramgVfLZrTXOBRNC
ECczKWvEIa0YytVpauX3MOQkOwZNLGBX9cwdt8nGojJJWurEVGQSI2gMzdgYJ6L5jQ+r3MxAo1s8
zFUW7nRjKWrmUY9Q2mllgmaHtLZbw4bez0xUsyGCEkFYofO7G6VvWoh7ZpAcpsX3SYPnhD8qm5g4
sybYg47NpR6ZT/E5JRxQkLYJXh+GcszHZ5DlosyjKO73TPo3U/lQCPnmpJMZwhvcBRd4i5/uEEol
kgEqbXa6i8/VUeYIhNxhDAA1S2Js2hqrvnAYvLdZfNhTDIxO1IcYMAkomJ87rJJSsCArRHTQKcfz
mdq0fFJ64L/gktNCKkvk5MHitQXgfOQ1NSqV9raOw/gti5LgrnMqhFSsTVCjz60prY9d0APQj0Zh
f/NbH5kmYbr45WuW3VnjWL61nSK/YLLW/ZgyNjjGB2sflXU5NqObgQ9cLciM1meUymXyAKELWRn0
SNMJMhFjcBWg4HSvE2c86lDz0LXhWgw+SMjzdGH5OUotdVLmu6DOW1SOM5rI1RghDTaQGIou6R+c
tZwhtsXJoxUyJ3C83hG9j5vBtqombKs+OsB5bNoRfSoz0a52uyAFJB8NaftD2Q3omj5Qf6jD8Ycg
D34GQzXAa1gVF8L5d87+x2eJWB4IMRITaVNyrgtil4XTVVWRHBKSlMsqowHaIn29tiZSLgr4Flwx
mycupTbYKWVpmw6CnkdO4oqaUXRgZlWw/K6lP279piQudAitvVMG4RIqfjlguMHe+366tIap2HGf
dUsyVnSZTnLa4kQqvGbo5l2f2o4XDqI3Im754uvL693B4eMcbcVReIQyFXI8JMkfl3xoSVA7LSUH
x05Ph0Ah2jcYlQeJgUsXu4oKSzxlZT9vOK2twRRpK+4HPsX9uob+/22AZPeQo5XiuYMY992c5OE3
3Cv00EwoGaJcTxWoZsVQ3rVZhltxQkjAe7fsC3qY4qG6R2EHcZyddaAikJpGkEbx0Q/cOYF+BQlw
/B7WTY0SWZ5Hr30RBiXaaSAJ74ZWVaW3EAbtUVEh1pgavAPBa+kXzqOVxM5d2HRA+0ncs9b0KDB9
Z31U/ZxGC2w3+OqRb9DBIPvBitsdS7pOmB41Dc9H96O4BCB+wmCxoR1UegXVpxKvOseUJ1tFld9D
wqNrIFaBPoS4aHaN44OK18D9+dBNyRR5VdicbIM74HNoUWi0WM1DnYCNN/ndt68f+6eD8OSEBASB
ITCBxLQ8i87mRJR+J/rk0HSxs8ZFIb02t+27r0c54yef3mdHw1IDlXJgwexT9kMCCmPTKMsPPlTn
TTV06tqPrd4rA7JOOgK5BGeRQX5n5bOoxYXZjrdDBsJP1Ex+ZMJB3jV4B5dff6s/zN0BEiQwcwno
+JypWbSok2boYT3kg9bLuoU2wDxn84Vg7XMkhXqFEOCUU4AauHbO8vQsaUAcpmVxSLO6uQoV8W+0
Fai1PqXL5ZTs0TSSXdMAbT1DauG5WxFom1C1dzsxQiCug5pSxefcHVOwqQafZGsKw2lvPlXEUJk3
3TBma6V8ue6aHJqYVl9etbKqXB2DBDbbjC5wx6MRwIee6tdLeAq+Phwap7nhxqYAkAFzOGfbJ0AL
QGU3VXEYqgD8a2VbbiNA2UEDxyXD2FNadz4UFg9gGnYRqglnaV87Y5sKKLgetGrjK8c/ee6VBIJ5
MQecnOa2m/VpcnCo77glWNabr2f6abNgptIhqANJBowKZI8Pwb1SaeFPqi0PCAktd1Sjf0PCqLtQ
EHoXBT+fJQoLp8hEIWF5B31+yyHKMiJN6bTVoYTmOcRvQ/AlkrmdF0mlwhW8DdqlAMj1EMDCEjc8
3aHzh7o9Fdaapem0zbopM+WY0G3agmM5J5H9FlmgpyZzNZoc8WuI2xsWCZoEbImWodH7ep0+hXHI
abHRga5RGzvrnMViWVlu5VFfHZyxm10qwWRACg8mZyP3bSlDw6z2wqJ9qjC8D6n/Hlbb5y6pIfdD
3NtzdUgsCXXaiPpr3c58MdARa2R1NjxjQOWckpRe2P5/mqwtUHCUNgHd+xzUaZkDL9Zqrg9OklED
dxjtm2ae04Woc8gaEdHtC80uucH+YStibU9UdqEwW36WEYHyIgiIPvUhRq+3O40RKAFTeKlt5fOr
jUQWiR8YUxxRrDo7tmgXiBb0IHoIRugr2mP40ran+2hI/H+9ZbhGxRZ3Iqpc0KI8zfe3Pd8FDbzf
Q8kPQY5Xy4EFxgJ3PexwrEy5StnMkxYPLmyaMwFqXEkQWEdozlF3phQp7tnRxQINttJQwIwxGgvY
lcsNlKlj48BdTbXDtnX0FQ27Q82qZevrCp5+8qH1BeifySV98c8PFHkt4Gh2enUQZZ5BnDVvRMTV
aB3CFiUlGttvY9QVF1b5EzrBBep82DPog4CE63nhKOUka9owDo61XTkLxYrOFCwAOazQ2aKP/WD1
9UHwOYZHrPNejEdex6Gae/ZY9SS0RWRrH5pI/YCr+CqANraJRXg/+nsJheIGeE8OUm6UJ+hQk2yZ
JJektD5PGgJveEFP1D4AMudBLQAhpJxc2QcOYpWbs2neTghPgMcX0youoFV/YdKf0C5MWjmod+PG
Jw47l8TMoN6KV4nrQxiRiXrhzNhTDhbDXQP6T29qFFMexDQ7YIbyUc6uxYohXPpRKn61uPcvAZmf
a3j4PiiqACcFzQB7/eys6Bs/Lccxdg6JmtplU1XNokK8xeEy4li7rrbFLYAw6yoL43nXcKT5ZZM5
j1+vyuf9jXop7mwb7xyIDucyWVmVjiCdgTOnwHEEjdqy3Dmlb18P8q548vHqRDGbgUyhJCrAiBA+
HiNTTSBrAPecY+SXPXCDPsPu1nG7LuuZzmgl6NsNjNmpWLWiQ1tEUtlTYrImL1BLjWIFMpDuXwic
9KgrwvBELBJwI3XLiKHWhQT6lqQF+Mm8Tr7PmQ0XINmVwLhDKgPLBMrXd0gR88cyrIfRoDZSO97A
xsab5JjcxUiNbtmc18Rr06lDGm5F/YZ1cdiYNPGtb0jkWe7GUeM8RcJCW7pDbfDrC6nKzLOSynoQ
9cyOhTNnwJggdAemPAhf+GZ+CV2jnMSyWTZxxOEokTjO7cSqeHRxEljKDcviATp15NfXS/6HdAZc
QY0tzbHlsehnSx7CDbbpq7Y8Bo4EkdohpevMHOKBBOeBKyCH5UofNHM7jrcSPVHLIC6TY+WDhfn1
N/m8wzRAIOxw1CnBoT2RjH6/QtB1ndklLeMjsdPgalIg4YHFUV860k4f83GLYRhkSgKRDWgG59EZ
kQ2hdeLHR/icxesqIvoqsFUGBClOgBL6ydrXUbOIOit8oB1aMbHRGu/rqX4+0uBohx42BWoSxbc4
LcVvt2Xhp0rMhYqOBBKrOxSzx+Mw1uQmK8BJnca6vpC//GE8YOYOWFC4LpEpngW+JYPlezGP0TFL
KMjrYdCvIbiJ+1CScSmD8FI17jPBAtEAAQcb4TaqwUjQPk4QQIM1NhGeJXor2/XUtD1aoUDNk1wp
t8mrClDpgJfPKZQZlZMuC19DntDv0bSii9CFEnG+H8a22YRBEHoxUpcLdbDPAefpG+I2QT6H7PF8
SXJhhx3wufioKR6BrB3QqTC8i4BTrNtkht9231XHPLoIy/9hn6PK6oDphJQdzLnTw/rt4ZNKVjGf
dXwEcBauB4S6S+Cblwr+f7i6tQ2mGNPIQxD9nVenVEhG0WsFMoENME2Rli5RJZ2WUO6MV0EX8WXZ
25AHSxT6DGWXbGUQ214eEu4NYG5c2PGnB3721gEzAXkD8D84N/bZKVPRsaqtPE+OUebcgpr6pnRx
UH7w5NvxTVP0L1+/YJ8DX0SjQiIQBb9HfSrea9yUdlQUyXGYZXmlrEA+WHr+DiCVXpjY55QW9Eck
0FojUEBkdvYqt4Evs6xh+VHOzo8kIO2dM8B1MB4EmhtpM0AklQ+brKWNF4HkuvjX80TeAkQCVuYQ
IzrXldQdPOASVDqP9myTbVYDiCyJqhZ2Ji9xD+F98+kZOoRxAPugqoAvcC42q0pWxLPj18cSr2i5
Jn3E0bZXCdCr4yaD6IuVlG6R8+HHLCdOVtDgQnRYdXHxnBdp3F1BGCrNVkPUM/jBzyUa+VhZyD3V
VXA3UWsOForPbMnfNYhZNNSHgVnFoiddyBeWyNMbFeFJeKxW5Jn2g3iLUyAmPS1rsVVBFz6Pid+W
aEuwkVnbGcIlk9td7uNdRkQAhraOnpyim7qVPYD7NyA3f9EMnGmju0jcQaFVvORBAo+XCS8o+m6h
V+G2qT1cn/rDh1OgMT34IX7O9AAaHpw85ocUyQ7c01K/OjYBvB9zvI5eeOKxbUmZW2C3Y2qNqYSE
yRqXZavcfkjtfVPIamfLTuplGDdhb8aO+XynqhydcRJAyHoq8RjMqdAB/Awh3sbuOrYNgLceisry
35CGowcqGiELbxBc9N9n2qHmNMskhR9aR2bw5+wxcyOoGaYLAsrMYEpyohaQbg7JKqHlULpB0YYQ
PZwGBDSgrIcIc4vBXjkWik3IxFGkiGkyzbc1bDaeKt2S1s0F7TsQiCqOlttRTtobipih3iN5JaE4
24RozaxgiOkBCEugHuCXj7P0FYNrNNJcd8RzU3dWVaBqUzYxQ+ecQ7reQG0ryWEZFCofvajoYjB+
X+ePOKnbAhKmY2obDem/dlEAEdOmHarpCs68zksEWPnFB0t+N01BSPBBNTQjpRXklSFDNkMcJGd+
5EErLNpETmeBZpqJ6Ig7gmVwZ9IFska75zcOgsvc2GmBDBkbI39K5y5etgUwczKOzQJHgNwGtRUd
Zrg1u4GMRo/NQgbuGPrz5LFhvMHLR8pb1aBlwKAVQeReBMmw2p3hyvQAV7R0z0gYt+Ddz8E2hL7l
DlSn6TkGkKtcNo+ZXscSxtOmsWx0mQXdRJcNzbNXLTM/NiNQ/kPt+A4eow7C+xYv3lOX+PZT2enq
zmqn9LXr0vS6FioCTTgQxdVIKuZ4lmqCl6ptgkeULC3l6TIndzNIzYVpmugooB28omlVpF4NZj5e
AqGzb3YhuqtKTeFKw2qjM4INIRoAocmbuVVTTt+KCZgCliiZFaQY0ddkApar7eRMqCyNiGse46as
HoqEkR9VUzvohZ+j+qGqa7sxdYMg3UCJWe6cNqrRvKLncFkKZeVQRYQl2dQmxwkNDTcljQbLWHnQ
lrcRRRuNkaCWYQQ1RD9yS6vbAHIjL3mk0PVrW4qn2zSJTg/aue1zrb77qIbXCHngBubZ1jz+QBUV
yMGsx9JArgjqOzUaYhwAarSoPN9KemWCsZh+Vdppr/oxZmvdDFiGqQrdpEkCb+gjcp0MRP0KoTiW
gzba8UfCIdKGx4GdFwD6g2y/1TchvDQK/i3C/3cyeyoc7Uap6g4znFqR1w0zHdymdeZfI03obaed
9FfAnMIyqSrLvROk9oH4zfxiy1Gg7oc+L7fNezQmBnawCASHahCezvzWS2WazLrpY2fjkGxaJ8Jv
filUTzyRJahFgg3wGECsvnKxsRk6Y1rNd1aAzAb8cb/aZomAEjoJIvQrt5pOBTSXe966TE/kjfWV
f4dobdgHvjV9y2g1bR0opAXGGnyFcBIoIcCssJpeYVI5Y/mqTvhYcpz66IMZLdemHAYmUO6LBLp5
q4oYxC9x4IkZew9nXMQCg3Myvs91El2TIS6oh2eHRqYIHg6PNZX+dAFE+kyIQsIBkBYROQilSIDO
YlUhkpg5Ha2PjJW+6eJJ3Q+teM4cXt9IpyKLokbzDq9yiALwofXQrTa6Q2ZDCAGtV26r7BYVnpZf
i6HH8Q0D23XZ2I4Bj53B1ZT06NDTdNV3MVvA0Vtv2jEoH4BeBFsBlPVCPPI58jkhFiBhOhDDgKLJ
GcQe45SF6Kqsj/0cpSaBMpYbhRaUCDIl/3XC9vtQn4IshxUEnEG7Pk5dGCxOXiieM8/OhdzlDxPi
JzwNpScJAOK9LPVbuDwSEU45kfnRt8pnePV1t4HWlcstS15AH06h2scY1QFBBSx6VLpAlD0vhMAW
Le+CSBXH+tTHNwLkhNwzhH++Dtn+MAoiqFNAjmAKyOdZJBz5sa7U/2bvTJbjRrI1/SptvUcZ5mGL
mBgMMoKkFJSoDUyiJMyDwwE4gKfvD6Hs22Jktmh519esFlWqTAEBONzP+c8/DHFzTka22K6IOLtd
4z0a/d/bm8DRKYADIO2Lzobf+ttT67IOC7N8EmcivcrbWDqI6dCJrdmQojArtGDdq2HCbMh5r9e8
IJ1XjxHTFPAwpv+4u1wT79rRtfJ4KvpzDmSEby7FJPYQVbzJe9NRpCR5Pv6sUVfg7jNNFGqNyias
RBCiropKypOM9PzetDOMPRAHqls99+avVHByP3nSG7aVMmI7ZG7R1ruidLpTQPHhrXkgPWQZ1abn
AoXctDJNuippeHwHDJSKZJf4o6uxa0sEjObIhCbsIiN+7N3CHf7lt+EiBHYgwIBQsIPxLN4+/0nX
Imbmg3jOOSnQ6dopmlVoIH9eS5cm7vdnzRVYrLYFYMZci+nF28vMdedgHRwNz3X4ZY1NQzjjDePh
HvAz2VSrdykd19/i9eWu1i5xXmk0ulwOP7rQXFGqrdKNtmEv51rZ5hbx5PbPv/AauViuyFgB6obL
d8myevsDKQRg99ixenab4NRZVOZWk5Fa2P/QZP0O8Hv9ZV5fy3x7LfS4BRn12vA8lHe285pmH//8
Wy7MgOu39fuPuYJhTEOBIo48vkMQYtoQLpY2w3r/zcbIAanu6ilZ7Tha1uY2CfO1Hr4j0LiGBOje
dAZO6OCW56n/jTGFFKR2K9Maz7modGMV5fUEzDchml81uSlvjbyBUtZUWadv8jo1G8hkk5dAbtLJ
3KRncE6FLufqnSb2Ymn323O53Bf7O7Xwwu8EFnv74PU2TSK0rtM5KtPxc290fZg7tLKelsz7XtjR
qqqt6MmrU4tZUtDtO0S1YaxJdZqqxt32QduehBgelSGLu25qu/Uk9Hid2nn+9Od3eLVGLrdq4VjF
nMtAMXFtmjfTX1LVueM5QCu87ieSheeR1vLPV7la9XzKsOU5xGnqUfu516lv0sartRx674wpvP+Y
lpq+yhvZr3Jgt5vIVX/56P2PxvV/L9Ku/7/EFX3yNxzE0t/Vrcu/8UvciuEYA/BlsMjCNDADYzH8
Erfaxn8oFjng/GARkOE28V/iVmPRry4g9kINQki4zCz/0rYa+n9AavgCGccu4hhKmX8hbX27Ej0K
CJfpgenBSaHYg5Dz9qOhOYj7rPPMUBiYiFHeduvMK4N/Va38dRWOL3BSmLvgkG+vIrJ0DtTEVUiq
ne4IN0qeC+Liwt+e+sOvT/13fSHUAv6e/7cFgNXxe0xOsoXNyZK/DpAsCM2xTOVOYd53tokMvmXy
1jTMY/y+9+UOqpm9FrnP9HFkDryKUdwPuMgM3UMTuNIIu6GHBDQpILaSKrK+H6LYtG4FA3zsmeJ2
9LYw2C21AQyh6O66KJgJLe6Z7YyO2e/tzIjSm3ke+53hzXZSrOPOWGY80Vh73Mogm2qt95HzlCaM
YQ4xLhoRVWiGnL2x7fgxqiunugHFQCQGeu0aGzcarVc7mKV/Y4+dsfOwP2Vm6FfthJ1Bnp2i2gYi
qF01HhSk5ifHAyI86fWoP08mmT0h8G1+HoYy0DfxWNVHeu+u2Ha0VdVWy8pR7kQXleVGgfXAKBwV
tOKWA0CFS8Kiv85mqq0VfwDFsSUmwRaEC1Cy3IxREj1Xqhuw6DEjx981uV83m7SAk7OjVWiLTRCl
1XCA8ZVTVJkebiNVNeGbYaq5u1NOadtf7doJMOGVXV09V63dHFpyr8RNW3vTQ5TqJZZbrbKGsAim
DndHc8I+ogWS+Zo1UfAVjsx4rvy2+TmUFgOYNu6KL/FgFl9SvXdeh3SwfjJwd6oXzYtmsWooJw2i
jaDM3uCO2Tqhk2l9egMWgEFY56smu2lMrc2eAjg+Iz+sGEBPhC/FQc/G1g9Lg0yatW24vfkFKxaA
GZpS+tHO7JhN2EYxmjs9EI3aTHRXsLjiPjDxMBqzcd9S9qTbpUXxVlbMCZmHeWyoz0Cw3TL5zqvm
RpAec3LmePjVov7P9vy/4Zz9tlMsJpVvTCQ/LPaO/+tQtz++/r5FX/6tvwwILDbVhYzINo28ADHR
/92j2WP+4+oQB0DnIRRR7/zXHm35/4HdhIqLcfYyT19GMH/t0XgFQU2zYMEx5zY8eAD/Zo++qmwY
q3Jr9OEMG5muUqlebdKYNrvxrGnxQ6bJ6SFxxmI1OHwXTq+0Y9TP9Q3wCulzfmfhO8IKDrWmK27g
53d3riySdWQXJOdGeavuGyBgCrKOgNko8DDOMvXuX3INLje8kDzhAyKLZmbIYfh739g2iesFXRs/
pOasPSKVJyENRu22aM145fblZzHa1ke7CpiXQYCsdyJ2tXfq1OVM+e0sWGQcC8EWvyZgDCZYVw+N
yKiksz0cELXMxYcLqPdrORhib2MbA1Kp53Jtiy759NvK+qcz6G1zs/x0XhAaXH758l+uJzlJOkoR
Y04N2RgQ8dQpr3pxCNI5TiaBqDYTlru5aeKPbIjYZuqQns0waGbfD1HS5um2HCv/0exURNuax1gQ
eq3xjuThbVd/uUXEyMuYfHFjgGz09u2UkSU5kqrioQum6g4WOVL1QEp818xhEje68Iw9JkTOEdUP
JOp3HtDyt799LwzmIQRSC/BFEcz59upSbzOoZrJ6SNL2mOlN8pH6Ojv2MKLuNaQGtxAsKwfO9xit
Etto95L5wDqAl3GbA6uv/3w7f3tdUGHA63S0uR6asOukPckMNRjczDrBUO/OrWrFbrKLAddQzvr3
mPUXa+83v52rsb/A++E/6I6Xu/kNT9EcmJiVP9inyRngRqSNHJ77wEoOfinH19IB93SlT6KCpcX5
TQ9PYmN7crgTjX7208TvQwea7Tb2ZbVOXAlIbsRtsZ/0WO7msixuYLUM1Xtv7G0fwXqxKECBYCxk
V4R9XvMMZohVyjGlcRKwXGKcPMmRb8nMuavHkVvC8njMwqa1uoOXpf1Hz7a/Bw3Luu8N62enXHUL
xUxfByVzPJdAyY+DIbvzn9/jFYnv101CO8EeSHfpeK5b/NmfDb4fblIKHbxIwVc8EpaFtaRR9Lu4
aII9x3H0sRgK48iES33EBGxNcijmmEP6A3hgeM+z/Iq/8OuesFhZ+MIeY93rGT3XnG1NGOZJogE/
4L7enUeoPOuISc6HDAujwxTV474wM0wotaL+MnQDm4I2+Dtfz6wPWtdbd1nddWeSJtUrVKT/1mO7
nG8YFdM5X3uL0JNbJmnjWM4qZRwB/4sHJ4s+BaoZD71c9EKES914sqwPgAFPTduo12F2/b3RzN1J
i5N3MtH/tjfhvoyXD6N9JBFkq1/tDrGqOarson7A+N28I4WSQWySlgY2j44OBFfogT/hF2L7t+WY
W++cGX9f6SxxHZOfRXVGS3a1M7pdIWaI9+KhVbhRhUXidme/8PWjJ3tSNjqLs/TP6/aSzPBmS7Cx
C0QHDg4MY8m93oCS3DSL0ifawEkLVE3M2axQZjgD+3VNVpAhTVy+umYVAWjcF17XrgrhdA/0HBqs
97J5masAm+DW07e5DDrK94In5s31fRd43mOedLQFEWsuTufny2GS8zF+/POv8K+30YuREKesC6WU
1uuaIuyZkdc4TMRPMXyduwCq7MHBrHBrS/sDercibGID591y6OZwLOf8tc/FuTXm5mWKBRQtNgRn
76bYjslUQ6tWR2OyHpT7oKagvK+z6nOWtwFTOCOfv+hjX+/GlgIotnzx0U8s9SMPjOlBMwL1iql/
vQ/cdH4ajVL/vkzUtyVshnGdj874pYSH+SnvvWGf15GD5XE63uh+yx36AuuESWg3Rp5HW6EGd10q
RZr94AWnyFD1yqmVu+4mxyc6REO9kqRBuauVqLZ+MKVfPX+0sXWb0ENhsZ+nu3TMuEKmqwe0nHk4
z82z1lneHbB6uxmcvv9Q0qUGAGKmPWfbIWLsUY2V9rV0Zu9Rxna5ccvZOfhdZ/S7vNUTjFyT9Ngg
BvxJ1nV15pOu98wyzfw+Hof6bFaNfsiiMr7r+mx+9RPTeEnLyNuzcYptECVICLHCSd9Zxdffjc3G
u2CCSD8WUpJ9VWs5gaqmzGj1k6gc46iNOLiNTmUcM9spN8GQja9/Xm9XKqJlZ8X3BlDX49A2sda4
OkiR6AaN09Xpw2Llhz9xY6nX2e6Nox6MstwmUHW+zr4mIUkKc5XXASxK02nAHrS6iu8Z45fJmvO1
gyb4bn11RbVd7o5ywsLyg3ngPxyYjpYx0O87/8S5Xe/dkeQyX5nyxTCGdEevGkAUCcwbBLndocjI
mqiNOv+XrwRTImywHPRw1qI4uhadtnVSO7qS7iktVHe+7COX5Sht1bxIK5LvHMBvGUzLb+Z6lHWw
stAjIBN4W9pMcUagxJg7p2DWsxvHqnU+1rT+UBZ1BuUFOn/T9sQsAYbdOoyc3itSloPhzT7K9Rcp
7+KGwlzsOhRea5Eyuo3vnJB+9HsXqf1N5RfVq4gmGRqZgwugaZ/0qU2eh9mv7s3J/ygDfImzXLk3
cTsM71TZV1OVX0/EQOS3yL0AYK8Z54CBemM1rosi0XHPbVbHfOtWFm8bqoU27F0PYCLzVrgeLqGT
2k0v8m5nJElVYoruNhujS1KsM2L1Os559x4h/h9eGE+JR82QafGPst++sAZ3Sy22PP9kGzlmpz2j
5L3sS/WaJWa9z418fO3i2lwNUYEudZxherzzES+7wtUrwx6B9AbDIUWHcebbO+jGGg/YpHdO/pBN
TzKeGMfBnq2nKT/UTtcdyrict4Y1RjfpOBa73LWb91rVSxt4dROAsIy40V0shOGrYVTfNzVB63b6
AG/5tjOS6l4zxm43zJH3UGjz/NkflR+KNonZQQZ73JrpY+7m/cFCeZqtizYXG2nKr31sVOsRj4Lv
WW/0J1eDDiOiWYVpDjvondX+t94WhB7CID0Unwvqlat3VzjK1kawywepfOeAUtF77OlLD3bj0jd6
/qTC3in8xz+/sOtdfhFvmCbKETwYMEe9hiFKswR+cCJ5ilXMwR0UtDDNssOlPMUXu5LOO+XYFat8
+YSQGy22dxYCcFbK9QrxjLIviFk/gWpQGOdJQHJE1eSry35Wa5W7dlIyG6DqDWFv+2I9GhOYZvIe
q/wfDhxuhYqUxYrqEGTh7VqNsO6NtcYfT4mecLj6Mtg2vdD5OuLECltq0/sik9EGd9v8rquwxsG2
N3DXQ+1tCvStHP7Z8NlP49Of38nf62UAJmy/wDcYFwBavr2vUk1g2KLWTx4Epp0xDu0tnWyygant
vhh1E4R2MBmwZOb05s9X/of9bTlZlnmqyWzPvG4LDaePfaTh9smXjXduBkzd666qsQfIKMMGUxhH
Ww7eg1XB/IkjrHlnzckVcRTKW+WJ3pCwoNQNvoP1jR97aFv/fIN/3+BYMhayHvgR/zBkE7oMEiWW
TR++zbmn8FpVou+/8JG3dwlRoidvziFMViz49TQX7rc/X/9qUHpZvcuzsTy0ZS7jvquqiBR1CMTG
YgJfB9onOZXI0n0p14YZj1vSash6EUaKkQIOQ6HIpvh5iKPMCivK2HNQow/58w0tu8Lbrc56cz9X
U3BofeVAsqJ9Kkv3c5ykt0aQ/fzzJf5pUXAGWzx5HJZhT17tTL4xZK0f++bJa6dUX/Tb/TZi+LGv
2ii9w7QhvstyT9tWet28jHnj3MTzIPbeUOV7DMSKfkVr3y1msnJjBH3wzqK97Ixvn8EieYNNQZuC
/vy6UYEwCXlKmsnD2LQYSzt9czZwSN4rTaPirgx2GVAY/zGmcRKrEkSelIYBLih4Zv0wJYlRhlpW
wDnM4+J5su0PEbVGiJxVirDsbeeg0cocqlqq10gZ1MEYPK2YvLnbKR8/irFXxLTUnr0CQ+xvokwc
lE4vve5pVtJQxVX5XEUEhoXTUr7q+tydBZ7Xh0hbfJI60T8lc1C/REnKrWaqXPbgjCkX+l6TmUk6
nYK4Uu/U23//lEC+gbHRzrlU29fFZDm4ecvwKXuwU+XeOZWew8UZh88J0UurssiHY1InxnaemjK0
pazeeWv/dHmHkR61PvNsnBvfbnJxgAGRrVT6ILVEu9WFgTQywbeR2r29aTBAQnSVFGLLQfLa5Jb5
8OdFfXFofLto0FlQw/EVAxVikvr2+tMQBXi2xcUD5SOrAvZjtRF4MFLPObN6RT/RvFxK/XHSjWPr
JdVPo/VxP69EQdNagz0+NgBmO/QpcJfwf6EPa3ppHDHBpn2ZzInXaEMJh7coa7HHoso4Lj7di8SC
/8uoe5jSFt8RtudO0H6ItHH6NPey6WklCt9YMytOpnWKMsEMEV7TetUJl+Ycom6p5q7NV2U7GMe+
jXRCB0nrOjsB//vSMudT7xwSEZefE30QZxik0a2rqemQXEBqt9W9xxpz/pcyXXC9Pz/df3q58CDA
DhYiBOXM24c7ONKqVOvkhAZOUDbo9ryHxrDivemkxo0BHfpbRawPLcSUkMwdvxcv+fdaiqYVywIQ
vuWIv0bDY1f5UR4o4xQ0igqqSpuXIWp4K0XCdI6hdYunIfDdn3/1P/SIXNZnUk0b6yL4uNoooYoS
AqhV5imugvib2eeEnvRDseIkI4DcnNVjNlfOoQ0a79Ey53r/6138N+6CKIvFiRBYNnCv+uggx/pI
GzPjlCNOx8nd8uWq11zsUF0jDou+/qaLOfpqVaNNhBJ/XvWd3P3rm7gQJDghmbPBbbj6vL2+7T1r
NOcTG0ByqGuwK2P27dc8tY2jF6n6rhmL46yKdK0ch8Ze2v4793BlzbGc1dwDGW14IDMXtBnYvUHm
PWU0HaiifhqparDFcnVW+wIV4wPGBwiliBKiQOa0raY5OdqJMD6Mlah/YBiWzGvXdpqXKF66NKna
7pxbvdxrg20+eqLBYHapjeN0qPet4cpzWal6Tyy7rUJniot0CzWEHqHuUj5ZxAQcR8vox5vVu1+b
YVyEvm93s6Vx4I0virVFJ/v2pxbVIPK4V3+h0kU9Uad5TbpLZsd7nGiWDm2lOSRpMGHvveIJRMp/
xITYOfQaKGgdO/Yu1c3prq3MDzBdySDWNEG0ZElAkePM61ja6kcrlXWEWPi5tQY2l3FW+16W3kOq
SfkMqkMoERHoq1/4zTiSxSBm5U/rIVAZY4JUDLs5sclONsfpaQKkXncJVE5QLXcOjQXqAWyg2dFq
yzmAvuXHwRywE5y1w9Bl4raXKBODvCPQUlfVZ1HGbCt+Um0mo673ddDmj449xix8g7WVu+X3Dq7N
02Ub13hVe9dLCR1uJvFxCpr+59wJc9PMwBolTg/3CZOOXVCYM7EbWv3sDZr2rSk7fJ4TA8jW4n9T
DpsLSIk4aVi4HNYuQ+tyT978uKMgZKlQ8vmPg6rqPbR071EEMjmUzbRtIYjd2rH3iaCGRxALexfr
MaQMghnS19rN/LsL6DvMHfu80fi3lqizW4QQ6c4B7hpJedjmXuehcE9wSZ1NsYPdOR5mZRb7ajmN
sn7A/iOAYl95SX7EbC3dlVUERloW6iAsIfcj2uNPfqV+VMQ3HNVkZk2oTVGyb9EnrxKr/FrmfXBL
wadt+y5HdpMZyclHFUMe2Nwh6O/T6QZyx4OB0+7abeY7fJ0wSFe9Ue+dZZZRCmt4wg2PSoYB97OH
auRQ+NIYUYB4SyW2/EO2XlR3HJjOh9bIbyMSGTetl7lVaKs0PrQEmfyajrjNaK4uxVfbzRxsFV9w
kglnXwIIP+Rxqu8siNhqCZQeHynsoPkGS2WaLnjHpXQTveAxXF6aJXiQEbPDb1me2/e0emRgyXEK
+yGozJA3J24mRQS6koeuiesvVjTcF4PhHXin3cpxkIsxUnFBwB14ylkh14WOs4JjTx2OLuO4SoTj
3KWO9G9bKM6rriECLzeFJA8SkcXhchrFwk0xcREzpYRWIRKz7ebemHA7nbFUuG2Kuth4yraPqZnW
CG3G4ZuqRf1QBZS0sYOtUjoSZDhUxrydUtWsvSHudqZXe17YBQO5cqUM7kUVPA2DP99VgRhvWjQU
61Qb9W3ESsZaLh7qVWMnxkuAVXsK01PIdV+ivFt3fZ+tMLxLzlhh0rhMqZas4cVEKxMt3Scp0vEn
Erm91tjRXs/x0UjcJtrawrVXiSqfDUmwsp1EX8u4IERx9Lyvqk8+RzI2yCu2y11cFaAwonABDyt1
c9kVCZTpzhxDWzBebiwl4Uvhb7jiY/w6szkfhc5eKuXwxWoTE2FwVQ+vrS/zPXt/vYdzwzepJUNr
rbvB+qocJc8MWlloS5nzq6Imb4dFCKNv3pdTnXzNW3Y/LcunFb9zwYE8f2cI3K/nCPB/mtr4LoqE
vXOB8M+iKKtNMMXTdiwHMit7XT5kKpm2k93FJ63s4v3gVc1xcKryoBmwJ0IfXz9cGO2ZQ9cj4mZj
WCVRia0vPvkZLlERrih0hB7bS5o548brEBCagbhFNdS8NIlgI0QPwpbSsK43s3KZ6VsOp4xsM/GS
CIvffGnDLk+vmFz3Ye7bW6weytdIpHUblg7e12UxI5dndgEINhSviwfnZ8uR6nuJhOl+1FL/5Ja1
9sHs0exIZTrbdpTWXvek2hs2aaIehoabOSWNqO49lDuThq9ClDWroSPbxc2K7nxBpxBRMaSdE5rA
y1Y2jWZ3bpqAiEU7LWD6lxIWRFZ5zJxHpHKgh89uya4eWPVHM9Xv55FTdq6IpAkbrYNGnhZG2Nf5
naUZ8205iXqXiym/k37Oao4nrjZNRvNsaz0gUTVLxe+szbXsu/bOHYPPZWc3P5oOmW3oNaj5KkJ1
XhDXP1XKnHaaKrdRlgwHP7agSeaFvW2L2b/vLJ/QPIyS8fAa1MpE7KUXPkGbZPl8mEzCQoLWdzam
Ufr3ZVI+uK7KDkPfOY/+Um0GPWLW8AKfySw2mhUVobcz2W5Vif2lDq2PmdCGonT+kQYexn9TUf/C
M7KlOMpS4p21BBA55VXtisECPUBNo1BVovZE8eWGrpbod/TXmAuT/bQjKkhbYQgRc7ZpyWffJ6JV
IyNDxbE66Cruw1LV+scS6sfO78T0WlH3rZkqxh5EwDYOwtnv5FnLFjYL0vd03UTGd1sf5SeSkTCq
bDN9OliRYa4CpJn7SmbTLZRNhJ6tV+6GCdrnFIn8viXIspwJF20DOz8aY08CbJWLfU/HshODjsSi
VD9qdxzv8STwb3M6ww3CUONYYMf3wcx197aeejY2c0D7DtPxqdDG7oC9fn0qqgn8ACmaw1fFV48B
iH5mvlicxnaO4btMxvDFcAv58YLDXMo94dbpo7Dy8sccYb8iq6pdEVSEg7bmuusaUwfoq7AKDMXt
gFSPbWhPwjt5UFrCysZSqoPk+lxMmnY7N5XcVI7ZHiHAYxstOWc8vbJXli58e4VRFOmtglJzbVqS
cSUf+KeoX7iacMnuh8sJKbJ5L4EP9g05EwD0AOhNiDkfX/ncB5xm9WyuUqtRp2xYvmWToi0WtfXU
L4NfpLBAgU69YR5KpGpe8KR63wd/yyAdWHxmfvBhspR76JtG21EGGWddc/dVrsjWYjTqg12mSPvT
IfMfq7hequKlKlWx637Ri1Hj5+fwykfsdLEoKXTzpaGsoIloYeKHolZ8cx3MgRaW08yfKCXgMCx1
ZDUPzUvQLk3WGM0ZX4Dr908Z5k8vc6RTKXuT/BzLmBUYQCgNA3e2b5k+JrdpZrivgTl2xzbIyRX1
pT/vi06TB1LczD5EIi2+2bbgcgUQCXSBWX3sYO19jBtfO6Fzd7c46I3Dyjfmao+RG7uvqXl9sx4s
k/sxBneyH+ycAe9mEqPWHzHn7laIp8cnVaWnPLLEvBoGLhemjjd8AL2W3/Ue2XRHw3pXMxL2164A
CPL1cfb2F15RYXrm90pG2medqpc8WmHJR6tvxI+6NQGEZJIU+4zpxpcBtRFBygORGys3NtM9ER+k
ZDnzXcvtvLDztHhXug5omeXX92JmkgT5Vf+Sqiq2VlWZqMOIOQw5XLj9Fs3DlDlnD0HqebJGf88+
OuDqi2lGinMgVVfFV1YDUURAXCaFxmZyM23NWpcIf6I41lZuSXRbU5vauox6cju95slBWrUHYps2
KHGdsGDA9ZJ4jbozcrK18IJRWwvt/GGuk1s7c8jmM9P0s+8lX6GEUbklEUA6kWrWyjSFv45H+IF5
N4mdnWDXU6TT4G0y22pfR7TFY2jHLprortLab8i8RbcigC86Vo6yqnU3WvZ31l4U7EfuL7sn/8Jv
V249jTdeacWfK7dxjnGSND+roHHVVpvS5JMoAzv7VEz6cgIwtU9CY7Taz/6QSA0p7jzEG4S6pbhD
9659SdLBWzcGPp3hOE67Qhb+CqVJHCKbPZW+dTupsr81fUTbyjWyrZkV4j6L9B8ilbRDWZYWj0Xl
c3hzDuRf2RFx5snTEU8cN2Uz27i9Y95NfrlECzeB91UO1PKrwpWJvM2ryn5GiWalaxTn42mQMugf
oiFORBCCIYh8Z+NT+GxMRcXf548wVjzImaFjzelOeZBICkFzMUx5tBJDBI8dqJuENZ2opNUFA/pV
PxSukD6p0250alKrP13gogu/AJOAcgMAVe+FSx9rEmrHRDfS+L5N9CXN2ixrPp3LP5bpRjqtSSsi
gJaRMOslMeA2XmqPZoG8s5Iu5fKPItDzHjFA4nuH6eGvA7sctnZrLtQ2q3vAptBft6QjHjk0GW24
HQ0DyTAvadaqV/ZzFV5aOY5hrhgtXXNcNhQFPnavet1F+lq5NoByZeG33OcYJ4fBmLo/+1RhPnip
JYtqaQgqJBAH7CKcg+v2+boQIwzaqkzr525peOMSWv0GKBhEN/XZ6+wJMx6stT0oQv3o89P7hW3W
5TbbzthAG+ejwrpxQ42Se2toIY92VMgTkYHd2SKAbusGMZ9hEpm/bqNuJH+hFjeXXdLmqakFYpyb
yanDOMj9W0Z8xhbH4fQoZlFjye1VMPEMLVk4W/xyppN2mPhCbGUwjzdo5n/2g2+FvRinPcfBgxJE
Lw4G8URlEuCK2NjeOVYthULac0jxE7FJsuMbLY+KW20IsrsiobbS/CLGYqI07/lm0UEGwTCuMrsz
nuqu7868dp4f1Wa+aUfUuzjexEiq8I9GBj5jDj9b+m2TaFvV41JRdrI4ioqg5S4uvl6QELRsNONS
H0JTxyshmOkifCOPvwcYrdxPvmCKGsR6giBf5+HIKCW/94K/ev6yxCo5PMA+tA6jZhXbYkpTJnAc
UoVy5NkYDeZQXu7elJzodCfFsAaDcp7ypry5vNo503U6mFyPik1l09sr2ZXfPArvD0Nl1ZtUlZ+0
IqFdHeK4XKnMKCH4Z+7HUs+NPf2fGbazDviRj/Gmhml9zBJ8MWYqhA9aiq0G22XE+oijFIvNnK6h
VPB3Lis4ywH14hwCpTelGbvcQkD9daJakcpWgrHeXiyIRTJ64x7i2nSLNOOcaOm3xbXmlIm5SzgB
7WmNqwyeQ4PZ3ymJEngJq33sp7Z9DezIf5KJyJG8LQ/Mxuvth/Tg9K0KBaiONQEzCmXnzTHGjHyj
uXMyhTPeYa9Oauo3uLvjiB4szLumFOM3w+tzcC2dMnHqsakWPgEmUTzMN2hd9L2voWdX/pif5jZr
cZbQ0i8XgCYuND4WxKy4ysy4rT3/ml94rkt2+VBYZ2CsT3YxkfeTCyf/osncX8vOAtO+IP1F7Fff
C5y2Hy7LXcRB9FhTW8SUu3zdeZEHK9AQ67Ebi4/5wpjU3TqK16YhXBPnTwABNwYtEUpjN7JSQDjh
atiaaxbmd7+2I4PUc8ebmyUwVHZeqLp0ront7M6MBcxgp2dmuxqxGd92SBxBQKr2MbUnCnhHU9i2
Q3ODGDvTdpdrq+twkWvj2uHfEBQ7eg7M1yXastIjs/wyRnJYUdcmp8vuZjOqvcHK7gOOCf4RlZBl
bS8o4aVFAulAIZh6hfEQWY1zbpdy8tLecR4BFjLToillKP/o17nVLGYo0V2t5/4jQRfsiJeNuNX5
0VWUHLKu1lOSyRg29Iwab6ESDAcdouVxNO2OJNacP5rFrajF8M1BsYIoX+gPut4mW9zK8xcnxVMX
9/lN6zrOEXBMeyIxhOZlQfoazCleO6PKvJC1Vt4rp2lfCrt1VwYTt1XR9uPTBdkOIqc7uKWiqRnL
rRKOve/cSp6qy5higbYugCRTsPpTYSfjLbYjNY3YpK3aJoo3Wr1ARITpyKdcZtWxYGj/OARDvIMf
OBx7RtE731s21sYjSdf0CvLsOfiSOOmPSZAR5Ktn6idkYZLDh8EI9Xa0t8iIKRuHiM2oUFTQY6mX
D7rAua7E1AbWqxW8evMEZgNdfcAW6NtU6v3emerj/6HuPJbrVrY0/S41xw3YTGBQPcB2tKIokZSZ
IGThgYRP4On7A3WqitxkcV/1rCNO6ARFkcAG0qxcvyO0wdrKoS83MGUjqiLL3+N+I29l5jHovIaq
fPRn1YVQQpN3Xgr70dX492weeTadm7Pw932R7tbAgnlL88uJwzwohp+Wm8XuxTBnfJpBZ9OPwYMW
mD+if4/7vIxx4aJhvDYCZGMy1oQseA8r5bgOsIWtMYDaVX0a3yqW8APdI0nzwpw/PI4lBAnWvg4Q
djn1WF04SGEPFT3Yc1IC/DO/8dR5E5XZeYCrvqrICLTMMbkbc/VtTofkioKGoszL8iuzXzALGe3v
nXL7+2IFeX0l3XMT/f4+aAmfsDgdhGik5rvcDvQdgb/5uwDTloOoHP/gZb17UY6jva9d/53kUH2F
RNH+yXhKv4xw/i4fR/wJAOKYvUrzH1QJ5pjPMoPC5qgj3vSZX8+Y9980si/uaJ7/9Je0vuhIq4HE
5lUXbW36h6lsS2R746dxHCHe2wbGhmlQRb/+0AsbSCCHQkzRCfRxBReP2vXQTggrQwoKm+8Yohl0
O1DH58uNyXhdQ6Y/40cDRdZ1E7vcjHWeXQ5DlSArVE0UnLA1eYXDAOBpYm/nCx+qxzGtLyq8Skyy
cUmuT7MkXAKtvjyuyHSpzJ2V5s21mZgPU1WQuVljE/yerOLkV45BJmzl8u+E/CtMgxDKp++0kgxf
goVpG0zjgCPYjZLUY2GJS/bBXI+MpqQriIW9vTkxNuwXjx/fY4tMM4Jm0W3LI+IP5fZIxmNs3MwG
e1dBTxHtaGoGPy17Nm9mVbsfjFqPB3ao4DpJLc1hh5sLp6ZvL0Qqgoe3b+gVwtpqxOxyUILvSAbp
EXBopy41Qb8YN4tLj0xGSfBjdTXdm2007fuu+12MY3CI8YI6l4teKIXi27n31e/AneqVBWsOm1mo
ZlsZZrbTJIhfmlVCxZum/r3LhD8bpiE9ga+9onzxGUUYB8Bc4+UdM4TNMbCLnkjVm74a8t3Sqf7M
aBL6RnllEnkefYV+0L+PqyyaQ1eUBIRWlXFFAg6JQjUqgwo30SWEup6EcWpZ71uzb8/w3swvH/cL
vzzJdrNe0mW45dVCHWUrPjjH5LPaJbgioey/kbksrqTZOfsxwdsqRSW1p6HsXfYT1bUfz94Xrdtu
n8fTF5LSORWvBx16Sv4+n+fk1JRcR9zzBYH7YseAMwkDGmthvv9ERITuTQnOwu7NlHTZQ13L6AB/
cbjvZF5s0yK2b0udbbNWa471IriQwDxNWEA6v7aGRVz4ayHkQEfbRo7ofgzIwbaPJM+3B6q10omO
75OTp+Ae4WzIY/XLytybYiO1b/JHhOexB5bOufqSUuaH3NlIIxIszmmLb1Wa5VjkLnRaVzzv7TtZ
8ePjG0GYwFxhCDqYwz5/YNRcbDomgOcjoGsm4/Iz8ODc0sot30UrXeft673CaEBIBg8DBhTqw1XW
//QFTXaD6nEs7BunJuSJRuIP4JjqUKvMfd+uhM2pCNrzqVUjIAxFwdtXf4WC5ROmvY4O/DkgFh19
3LSZR6LmmWo6svp3Uy/oaM/Cf0fmKU3sfrwAYcivfIzrNlqjLMkJiLj1kqAMazwDf+ha3flTGd+i
f/vnyfyVBPmuLvnvONj8WQT6vxeUfvhVv/tW/uqOf9V6Nz9qNbdpnPTd/3n8dvyrXmXBz75Yy51+
vh1+tfOHX91Q9P9lo7D+y3/3m/8Ije9m9es//+NHDW9m/W1xWldPpca2wxj53w0k7r5VC0P824sf
+cdBwvzXKhJitsNLgLa2EiT+OEjYwb9gJHmrA7FlQSNZ14KKjnXyn/9hoGhmi+Dv6EZLuYotuYd/
9MmGhfUEIsRV/mn/oTX9jUD5+UpJZ5hzGkpbnCSobLGVPxpxY5rbcW8U5I/AX9Q79CfmWdpU+pSR
/PM6bb0OnjPorQNprlwVeTSx5kDMzdrkAwRT6GnwURt+uMtSf4I4Mm2fvIH3f5aHp2YSLz8TexUP
G86ZwKr8mJZE2FYAkjploalxcRjKwd8u9D9PLObPl6Y/nwj6N+5LKMXN4FgonXROULLC84lmw771
uqbCA9ROE2gJS6I43Jvlic/14hkiRcAQBjsYEm/QSxztHrlN1dC0arXfJ1iLZivWk4nDBsJDjfUJ
4t6pix1xuxoTf+bZQabaWOS1Hgq7du7z2DEJNtJxs//LN4YFGGVa4LEnYr52TOFJetOsBo/S3FGN
cZspWW3jyWtPXOWVj8RGgsrNX6mQZAk8X9ytcha9nazQg5qzyzx1+kOLs9gGbzT3RO35YgjygaCk
Yd0DUQxLo+NLpYUzzJp4BCJprXOPDwOR1JtOlGavXQWftbWedFhhjg3TixKlwIzkImyVax3ywSeo
OPKyE0bZzvqq/2cTZqTzYeCZQecPIJIi/3/+3MBYSnbmHDPBOPHVlmOnKCA7KZX0h9IDEg3l0o/d
tRq95huU6Gy+yoeqsQ4av9AsLOFJtne2ZrYDygWg7pEm4h10qiquZ3IVxtDq0UiGY+3H8abXvfAO
QuR62ARN3Tbh2iA2whbTt99TlzrRljzEukD7mwXfRCEbul6Vg5Sg8sruQ5CZTXOOsmDxt9VQyy8x
lh1D+PZ4fV4m/HkiDFQIfRw7SYo4OlmwGuCDY2BYGcz52h+YhYl7bF3cssDnH8Qo8e3sB0xbtekh
/DbS4IR24JU3TzWEVs2kXbgOsOevpO9G4dOA5TxjYnBqT2RDQ5U3ToziVyYMDHh8ypmcuPMcL3Hx
Qi0kTZnTix5w0xuRqTi9OW7NJhc/3n6iL1ZTljR4nBZsExMtrbuOwSeVcSa8PvW8BCpt3lY/pR5z
nJvpj6hQtA5pyF5keydUXq88Q45iq4TXpbZ0jm0/DaXTOvW5pIXxPxitHveco065ix5fxTZhZ64C
bU7ga4jH0ZtKaTWmjgU83CoD8vPgpR24uZxGf/v2E3x5IZQc7ArrhgS94FhX2eaiqxM8gTBrFsmF
tXgWfJROf/z7q/wpGLDLYOit7/HJe6ohTsL1b0rQbg1GMahs6/hjemLgvfJZYGuv8iiu4jACn1+l
nCy3r2xYXvMkSmilgsb8WBjv3/4s66N/uq6RVIRhjGcjYqOBZHlHi3QWpEMTp7IKg25Rt6lVEtEx
2PNPq/xpDx3so8TevX1FzO6Pr8m+gGUFW916WcQMzz9ZpUXsTQLBAS0pMj06E6pCmBC3Nex8DI6r
c+Sl4pM7jhH201FTgmGx11cbXCAbfCLU4IaWWdjFGXZZPeaBptX520bEvhFmbQPBLnWdyd91U0bi
QjuU8/cusBDtWCs3DjVtm/9emqlwt6PoW3uLCqjN9piug2IETt+1W2FWcXEB2y5RW5wWR+IVySog
ATOzjRu7WCq1qRbp4vLrONNHL9Du17jjBe2HGXuasCAfCA0kot0z4EABC6Zvy2nDoTdq6Wc03S+o
PBOROZNNlGQ0TfCXZiXJtAuscUpBaafcpPFuNTiVR0XyucAsdUFPojLQHr9RNSCf1Q67zk9KHWaJ
VZNSTgMdSmTrwDJchngKsBFlH/taaEsgShx9ZSIF1x40piVJ9kMatea1v7jyu6tmo7kPzMGX4aov
iWGy1JWs601L39LFA6wSw3JhBjPQf+NhpvXJThKBgXmkWXPlAud8k86Wpw5J1YDNx4We7hY2onLj
loCfGzHOqyEMDUm/29qD75NKqVoz29Y0c+VZjNd5tQlU5fxwGATF1vBH8b2neTE9GHUZfZM4j/dh
j3oigxbmzx+CQhg/yYaTOhzKsrnDVtiFwCrM5W5lyeMo2zV+eVYLC5dmH/TrXGVTjbgjS8pl1xpE
0t43fqWh1xip9bkHqv5qzCCRGxXY6ksTV2k0hqAoXbzNpknme9fOVbJpKtlBI7XLCRIMYbP+XmRJ
kSQwkobGucgh4mV7FzbFV4ypTfVV5vCydhCpo2SfwWLwDsOiHCR+AkggbDocDumx4xSOqf5C68jI
psyGRtCMaDNMQ4I+WR0WJSLD2QyEknEe5I5DBE6Sik2Viab/6aaGPV922OIY577XpGNIAz3uN8Be
2KTlTb6857lb2SckeJb5oy0iWGxzW3cdil24rRtbGZW1naNZfsZfLRLbeFTZR9yXUue8mvFV/14F
RTNCJYxyl9jkMTb3aLPB5GCo4W6e4Zkgf5MCXcKi7Rw3+9FJ+DXvxtoERYHZ6aQXfkCX+qoZkJlu
3ESM6ntndGUG/kV7GCbAKJLlzGPGq5+NCSkSo5ipFVv4UXohO95K1e0cTICJEWd8dEZitr1w9BKP
rHWrwDetGlwwrASr7W7bIFW7R6XmNluvUGV1GeiRPDvsTPAJ9xw6kGE7xtTAtavS8lpwjurofWJp
BPHRlVPsHjqnnIRHDmQgDQ0dDsiJRKCRvv8uhUpVIVhp8vwCT8Iy28Yc9bpN3C/113mMbRi7Ug/v
WXKSbm+PLf3mkA6l1zdwjCOv/dJJZ+j7Xy3QtSIwzPYyD5mlBlX3ESa1sOXyh8zPLez0J53eoEzM
6pBMINJy1oznLI4D8j3zZprC0cbQrr9cBAzHUBdL8S3isfpwAAGqdkrZwV0Q2ybEiHTQYIJz3zxo
f2xi1l4dY1NUO0W1ryeov+HkCmQ2bekCA7ocE9BeGg45AK4HZRq4v5ULCcuGOW38nOPCmdEHXrvF
Y18MP6elnQto480AnxgpVxJWVKnmYdZoAq/dmDp1p/J09jaqMZNymy5lA/gLeOWeYUdspjuTTGis
F2q2bM+B1YrxfQxug+JQVpum9lW5sScneF+4MdTdhqhij12ecPMVLiw/4vfkTx9Id+AYA8Og0Yjj
oqYLBzBB1mmVN3ojlDJvDThV0YWqMBVhoihMyURR3nAiNyqq6Sj9yO8QGpa3Npdt3qYdYu7CZ222
5g7mgu8guAFJ9xPrfOlMXe0JRPU/8qQgXTrwLD/X2NFHG6sWxa++aWRKMpztcVJdInx7WXSq9IKk
uui74ct52CpOEk7oZFLgMDAa6rthDzIL+yzJ7xwrQ36oyaA0z3vLWmX2njFeYzNf2Ye+SyFh5LEf
rZOlJD1Isqo89LJHmWpmrX2ndcUZUlkjItG2iTlKdKVwrR1yPPENjgzWNCXMpjV42K6/lgBIdbg4
WIzBiiSN3e44CZEhMLBa45qxPBiSanxv90lC3Ibop0smB9HbmVmpa4wA0jRsB3Mwd4sddd4mMTFF
C2vlEyeN2UnHh+y9+H7IOs/bgA3DpyWL3U1+pTVz5J7bhErRYlZSMIBwoPgMki+Ify1NOcCO6/HF
Li3ZkOnRDhXpjZWdRF9dfmzYWl0j1bnVYQG6aVt/mbaBQMqI0K1PvE3WwAH/OGhAS/jiAPEb2dqr
GwrByOZ1lxuSUJpROD7e4MbYMUBzu77AewF5B5gU7f7abgzUEnRUzP2SpNFyDpIZjFdVXjvZpc/C
k+7AnudsV0fB7H3FoCQnsiQfkQufly178n5tYqcPg+k20a7pSTHZwWghHl6Vuq/yjYOFgXkVdLLR
7OEVmfS3Xtyo9nuU1KL9PZGt0h8qJ/fKs5jdgc44CzNGnZ01+3BwFNkhBmuLdRYETXLf5nHU8FbF
NG/w3YzqHe5jBj7uUWAUG9jEKUsqjO4+XJCsxYSyiBIlStp63UVWKHYj2dsB3JohhQ4DglaxoVI7
OXep6ZB4besKMlhVcPY/q5BlEZJgjIuzKW1vsM+zCWbyxjPyaST/eZoOfu2whqYNp8FdJXL2MA7J
NTVMWsfjBelXLPeppiibE4MgwYSMGS9s6P+9a1MvynYjZQtMy4V96zDkNYyNTMv698wy62+wFYvv
pWVABUpZKaJL9Myt2DP3c2wETVUHW3a64DoeBd59DY2iZjNZZeRuLaiC94lpTQQQO53XQYBALrhT
M6QjQsEb46EsF+aIXxTYN2Uebgp79oYFByMioA9u2zdXcJXhliFdHJ1dPWln2IyeMz8M3Whg5NX4
YmsHrfjt89JMEPSlqHc9+cbmbowIYok41S+9/g18532JDFOMdxpegwEkSP25MRJ/JmIn9tp2hyli
9snJIwy5iVWprnI1sMovZuWzrDmOni+If4bs5VZGfsBLlUzM0kurDttTyyfRrQBu3AzwtO6ztkgq
zEiTlNg9kMDPiKSMYAMeOVB/6tYu90Y1SDoO0Gw/umXptOex68gBYqxVShwjJId6WRaA+92IMVjY
dyB+YW0MzHSvTry7gjDw7y7KtwxjRLQ0h5YV1dyQjdKToesZQu7w2NOgf7AKKaHisZPvPCgXO4I/
dLFzhjRPNhUh0RdLqhPiPZ3auhN9reIwIY/92wh/jOfT6+BxI26NDcoTiNnQjWnWtW2bayyZfNj4
dGOcn0PT4t1bEU1ZhVZSWjhUDbX63E65XkJRLLB2SO4MZuTtLZC5JRYPjN9M2Io4/ucQD6Tf3Q4O
g3xrj8OMLrxKyE8pOitowpExCV1RdO6DGsw42FCtFZcjZxt/73XKhBThjprTC+LmE1iJc9wx4CAF
LsThUOARgLr56IxoehSn1tKj6YbqXl64TI5kY/YR+SB13EZinya9ERxmFbkLGq4JGs6QL4TaW7iX
hE3e1jnCGhaTbYKkwTv4unTR8AqFWLzAnYeIz7HDHjfhxLbssZDI7PN4zOwvPeYV427RrIa3HLXj
dFPOVdrDvxDiC8hhIu+sRTrnXl8JufUHFT+4UM4fssWJgpu5gL57wBIrFgcjiowgpJFEtH3ZTsP4
5e3j5stH5BEFQgQIKRCrn+dRUyVpEtg2mBIjUoEiDkEsOouCzM4Jl8rM+8Kdh7u3L3jcMKJPCHfY
odnvm5g7rWjH0+7AOGfSzGdowrowix+L0ZZbDh3UyTWkoBM9gleuhe8Lkm6JfxUoyXE3XDhjX7gp
GYKt6e6apvL3xbLE54vAOP7tj/Xy0I5tCjIEDyiSdutxyjBEEdjAJV5nka8+B2k+Q29M2xPP7uVF
sLpwH3GiFfWR6/efdFayJigbMRJFVCZD9rvMMDpoSzWd/+1HYbLYK/zMnBHyuH9T+ng7OBxysA0t
xjNIIOnGMqvy8PZVjoBMGlG48Mm1pQLRA1qCPBoIGBflgde1KlxfUr1DPWpqSkRL1Lhktp6xIbe5
a/CItiC854hQx48ZRzkoD9rC09aeZ9e+YmdqxPk8WLM8T6w4l5tIljrYvn2vrz13WCI+PUAgtUdn
4afP3UFLg754fe6y/+Aoyzjv4KedQFNevYiNmwh9VDrpx11AC3Kb3auZbmbHMYS6VrX+dlbKn090
pl/MCgwJ2de4kABwI57n+SjKKzlCYYib0IB0vTempM/DtPHJ6nWnpv7bKUiDbrUpo1fnM3iPAalk
GWhceWRq0UBqd9gvwnwf/IfWrk/5n7xo1bF+uZKWmQmXFgrF0Xiy3VZCZJyJmXZiEsjmGtFaUmY3
aVLH15EgkLhHV/O3035dNGFB0GVfIZzjYNzYbwe78wEPEMVFWzct672Nv+Wfq/wVsP7voeY36lf1
sW9//eqvv6n/D6DzFXj935HzAx+kgh7y8yl0vv7IH+R8xblR36GMohHsrVgHC/wf6NyQRCw4dGzA
vbAW+YOq/4Od+86/vBVDWAsCcj+Ryf83cu4F/0KMj2QBeAHlGJjcf7EG/sGUIRzAP4Bv8M/XTzHm
5wiQZ4ObYyyy/h6yQOwXDnG16OdgLUGuGw04Ym8HmNOAF/2QYhJrd7Fj+FdQomtDhkWHTcX5hMV9
Qz70WKoTOMYR22m9F4nrHowyBKdQ/Y5pZYzcrKN3Y103dizsDKabmfQXEJkm474vpRLXTl535GhP
fSaH4hDPzZh9Sgvt31VYFvdh0Jd5fW74gTEfAkI9/dvOoBNzYut58ch8jGox7gnWrj6z6WhpGjWh
nNpzimt8y0mMwyLI0NeUsc70qUYmOW9LK42zw4TROLaQVFbtFmdrv/70ZJT9O2+O21gJiPBG1zH0
2KF/ss866EtnzcHmuozztPoO83lM9jaiXdDnUtRyP0y9Fu22rWIVXGbmWPQXMSWj//3t+ziyEQFT
xmMS9ocHHgDv4oV9XZT1me36U0Dknh8l1oWoe0Av0Q+kPVyqNF7suz7Npy4UDQwDVK1Jrs4zWxBm
GlXmKZzqtduhlIKQYlO5QWg4qqd04MWcWhx5oUpbVrdDDIM/rMcymSnfNK7f7j5eUGgAFJBK6eut
N7pGB3abp3V+W6/KqBOb5jog/gefASDBaBv7LWy42DVBtI4q/MJB964jR54POOHXSJPiBuOntTeG
eKAjrFiBehbFjGlDMFDS/vbIdIBE8PZ7OrL55TaIiX70zfMlBiPglM+31N4xlhZfueU8moOkir7K
1unS9sozO6hoG4KLUs5mttm4efpOYnJRr+bngUrccBYSWXKYD1OT/TZd7Zmbaq6zbN7gWVWvBo24
MMfzjmDEeb6Me7pY3zgE+90O5bHlcQDuZZN/KzNnXD8jVLT8WzS6/NlzquhPIYjHQ8BZ01489zGo
AGxbHn9StMQBCaVTtI+w6W6akJPuiEjB8ZDSzruSCFJ6KGhwx/V7uHE7Fchw3xRy70LvreAEti25
KidewNEwcFboFFDYgeDAEsee8Pz5K7rW80CjbF8SapfvDbtv1AVScdoEfRKLdzph9qI0TAz/0PhD
FZ8g+hwVs0REQCGF4ODZIOCYGh77/XhTtGrx6nZv4QjeX2t/KUi3nWfvJ3EsZnENB6fr37epzV/L
XPcPSZyrlTxYZN55X2JYfhV3+C8dKKGKmbMz6tIvS1fo5UQ9tlZBTyYMuVkAjhanIiYwZjjmugI/
WdqkX3R1F839PlaG8PdWl9OMtpuk666rsi8+VlKNp3hCLwYNFBec8tAlQSMjo+24NOsLRxtySob9
UC8mAhhzScV9lOHleuMm3bTseQB1/HH0B5JhZFtFxTV8e5eek00r6pQl1RFbmcVUsJziykQRDM3M
PT55RHY25ZNTdPtFmAGq4YHImMFKs/J8KbXF5qeT8RZHE+zHSpyANiLIhtsyazuxSXy5fJnKPBK/
ApInru3OLMi2E4VFWqDIkVwlk3I0WjzpkQcap73xd3vTevMWiAR0C1jiHNzXMvjJC7Tmxp2Cumv3
eTT44y0WTxn99D7VzsFbdG8/LLNYEJIqNA6/p7GtMQ3Pfe/X2yve44x6Po5wcQcSo4biOI9t5vPb
wBgSYRzzfJ9qO73Aq926HSbYjJssBj4p16ASae0KE9jzqkj7LMYxvI3bbQAqqg8lmiz3dwHKNtXb
E3f2/Hjz+HbxKDSp+jCcYrk6WgsSzAgy6CNqn9gQjy5UB0C5iYsmoxMuMcjYktMwO4eiSSrC0qIE
x4je89J4XwDmyjvXxZ083pTxrD5iwILlscZSPr9hZJfdKdrUei9HT5EFC1U85SZUxOMNdQAVmmXv
D3vCYMv7Xg4y2aFkHcH7rU7lF6VlDduIapUTxhLBEHOwnIzPbAU0+UnOTtkj23bKTZfgZb6fOy+h
B2sBbcWRBbrsNkuFZjUzuvOeiJRv9F1SjehJjR8maTbBrkl9cD7gJ3GRplXv1nhtayO7xgY67tqw
hcb3UcLDTEOhXK4gq5qfsojV6KG7/ndh/0rJtY6XoycBp5qehuQPJuVR5RdTv7T4O3d7bS1zemt2
BeTMom8b773Dy4OuRdcRmr5R3v8/XHglFHqO8Km2OF08nU+9X8cokpxh31dlDjTidc0BFVGc7M0S
Q9ELN0U+SoFu9f0JgtZRsbvOZJo4DFUJqZHz6jqQn8xkWdl9ZC+siiVSOP2xzDz5iQ4zBhVl1Qdf
5Ew2MAp4MNAtQBQkxDlqi1NG4q8890emKOaH0Lg4SD2/CfDN2DX8qd8Xqdl0e/xYrGFjeFYG1u9Z
8YSgDPF2TlprfGIneu3KcDmhKFNK8uyPaiYLHfbk+6rfW4414NswRmX0u2NOg1QQtV2v0dJdvVPE
tJ8oGo+0C49LxMof46GzA+Kse9QqqHO4hwQgd3vpDaW5jUWn1/MPaslWDeUBakGG5SZ81HofkztS
HAAsRLVhs4y6yxpR8akuyWvPgl4bQbyY01HSHr2FrKvB4ZOpYx0gIe4qJ+P+V+GXwVVjG4b6NbZa
XJBBngwnFsvjugmesAmpm6oF3ZVkCXr+9vExMVXrsRN6bjHRbcIL7q5Vdnc3QbJtNvnUICVuYxtj
yngQRrZ7e+4dH0uZAkQVYaKD9hUHG3aS59dPFytt7UUhriFGIhhCct/G3ZjLVG5dou43lpmbQRFm
tvJmwGHPuKn1ijhP/TJdgP86N2Ovgonsq6bFB36G87h/+xZfvpn18UCjx4ubmKnjOxxamvNGBFMh
T9MZA7Vc+PNn0jyNc+JmrO6zAdEj3fr+2J54Na89G47qq+s+68PaLH3+bNwykUMwL+1eOVNzN5Ao
Om8zJlO0EVYpim3lVvpTHvROF0rIM5eQwqorfB3tW7MUUJxW/wQvufLqPPlmD2Pkn9i8XqnqgrWk
W8NUXExjvaONVqG0oWNI/gZK6vzH6CQZmWUzDjO72SaSY5N6dvYl5cV/cGYrO19F3uPGscqlOfGo
Xi6kxDaj3bNwg+Z2jndRG3s6pbCb2ceBwI3Ac0ta72GBqcl5ZddWup0nDzAdE+ZuUhexHWGA6Zqx
8+HtofKYXvN8D6OiJAOTc+g6Wo6XFfhns4cqutkPol5KkigHZ9llYxFl4RSUsDllF43f64ZceLDX
MfqCIZIR7eeiqK5zLZfswJiv7ieA/OHUkvey0gjo5AOF0G5Ho3d8b0ldDiDqS0N7kgp9l4x+cWWY
c7v6qcWXlBbl/dBn1b1Ro2HeegbMvzDG3OVg1VMJFwd8/sT6f5R7xyrMgSmwyNajEoeYfrz4aNLR
lB55XP7UOS3mDHV7HwUdjDoaypAjFu27h6EQ6Xd/KvR1BIunINrX5PhelXXmU8L1PD4QOJaqWku8
9Nwqm7GpqBOU+mVp7ofBDqJT973qUJ69ZjZKer3rm0b89oe/+WTfBoLoMvaDYu9OQjnZVpZTmd7j
+EroCGvpLPG600r/RN9d5d/alQzzvnKUbr8Q9dcboU1cBhb+Jwbfy7uiDhePqkEm5QsXY1dVynAE
ktzORDRohLorBs7Zht0QF2pjSykuhqEzDHb3mbrwoagXOX5YpiES3k6W9ZL1e+26Vf3x7Rs7UrTy
mmmostMig+Ftr/Tm5+tYBXVtlK4Z7TyjahU8F050dD5BmHLED1qOnntW23OyQNfCkAcHHdOe6B7M
cSm6/aA8/oogOToaWY6anJ/T3pmyeq+/Uuk0uRczHGR8ijBNzvSZG3SZ+VMIaKAODEJfG+WJTevF
jgCfnx4DGyZybbQbR3vWvAQpzVsTjhn2VDi9p4NZXxo9ZnW73CdYHhpShJfzZiClqTqlPTzeFVye
IbIl2OgsMxQMx7TnyG61w2KSAVo3OgtudN4tPKxgMjT/yzhjYQCnDYTU+mvqjO6ahMR2ADlqXrLq
RjST6L9Mjz2jzOnoOSXuODFOrCFZm2RDWtTa3ximjsl5MVUPL+oAbDwYGFjkrN0PutJ19hufKJLe
YrNevC8ZQip+A11S8bHDzSnzuQGzmX0YxRzFoo/4wEVRD1sorpYHB487XcPTLFxeTbdkQRTsygw/
fCZ33vNrNzmEYwNXLhnM/BMcrMxG7c1iwG77YA5Zzo9jypjT3GK9XC8deUvKV37VRNBnShmsg8ni
XDUEuzQo1qEDf5r+lEqQx/pbnbkxzUInijvsivDPUAwWOviV0B+gWIlJbxWuNfPXoQSL+2TV8WxV
F66gucQiPlZ8vdOmaCLnEGEFm+kN8nC7FCEruetuJljOfIyyqZz1cJkYOFiEXh7x5LYYjK7fU1Dx
xbvWS5P17zjeWXgMliUs83NC0SBi7iUPWxcYSgoxObdG4MBTPGRNP9NtU8KNIiwuDNdT3vp+wJvF
5WTYzLD3JiZnMTHAf+42bRhIeLcvWtKDy/SAgiIUnLtt8L6BHK2HaKbVIvHyTywDzmDldczOqK0t
PjLDqJjqS1N39Bi9NBg7YxN5NkfTPa5KVjxc4F2OmSrHVSfg0WsnM3nmpuHCej0kCHoGTvwt6sGV
bZYtD7QMOmZ4LlT2O4izjPek/pn79ZTw0vOuLHkkUdWsE/ifr+p5wajhTKYzfp3nwm6C+sGO7cL7
4HdOsTyMqmr7d4GI4t8CaKC7L2C5qW+oh0x9pSxdDkbIUXLANKqx8B0GrpuChHc55JCmSS9NArap
jYgq+c1tPPRl1gytsAl1Q2IYFfCQs5JbRWV698Km8bpXuJhNW4wZ5uFB2EXGLRd/7jxx6d9CyY7I
zMItMafkuFX2ZOTBoTeg4kckLC7oW7eWlj6zAruWdZ3GPJTGUej7mMLimLGkgXNuE49GxzSfYscO
LkwCVfvi2q4D3I6i1Gu7OSQUsqgv5x7QHDJPJKfu/ehloyBaLjV738Realz0VTMaPQxfOn9Lk23x
tjfGQ9x6+Arz4mj2ejB22Fnuprls6wertfBtTPuaFSjs8DlCai7xKHe+LrWx3nLGXKLo1UTr5Msm
U5B5MEizaz7jXkKOZGrhxu6NH8xCxazxFWTg5UH5eLz1m2kpGAdoudd/5jYMHjo1OBla6r1vpWSI
hAV4K39puWmsnB1UylwYuEJChPuwqGjdQkjOlu5ZFsUgujtJrPJqjRyN6/9yuEQ8zs4I8uz3n1nm
9OP6Qy6HZ+atvQTYIX9cnMmCWEOzUeXfBiyVuU8vSXH437PErC89daN2XdbqlrGaEWuafbaMqG3O
iH10x68jS5/TbpOpLoKzzNVp9KEa8Rg8K3N2vCksFHSRX6YeM0igOo7XeaE9xdoZwyRZIfe8F6O9
UeW47nYT8gx/M2T0EG+DJmvTB2UPZo4PLU3jlV5MhxHvBKees4+sgGPwwZqdhe/IHGVGFiaUu/VV
1HAGwkDyz3taPAUcg3vVaLK0l3pkw//zgdMkl8EYYsE/BdcDdAPwv8JVww+Jz+zwCYZkSp45RGOA
wa6YK22GflP/X+rOo0tunEvTf2XO7FmHJGgX04sIhkkrL5W04ZE+VdF7z18/DzKzejIY8QU7e9Wz
aKMjVSIBAhcX976mnPOdNpRduTMC9tDvosZcQ0q+5Bhx0jZ06g9t46bxEbFmC0RfqHTFuG06RLsT
gJR96DlpLLIjalul+1hTdqWX5ftJG+/qVFEGZWOWkQ8UKqh1fmE/zijUvhwJ4Zt8qJeeBuuX68pG
y7Fa+RLNdgHCfQ5r4FqePtXyHA1tN093lYu3oqRrBLLn0wUo6AAy7xFxuGvtqE5+Ylcpt+GYdyhJ
B8C2px4/EyVzP7aVgUzThtbLyDelSi/7GsPgJyxohjedmW59ZA2yjsAytxalZLsq7kXXR9E9Gzav
buqx1jSIY6mkj7JNHAetBgUt4K0xxHR9QY1FMsaVTatzzQnuIkXxcteQAoQvFxvJhYn6SFiKJmgo
UwKWRzB59Idf89zI+/olVzI0X4brl7s8SdHZQPhOGeQ5CqdJ8PM5+7JD9HL9xoAi+BVeLgnc3QOO
Zq0ZMl16TrxM5JqIagilVfxndmvJIJ51sBf9jTpr8i7GzldeqvnQyPszx4OSz4V4I8KA28Gw5dF/
ufUKSCc+6M9RRSrtn14d0rUybtrWWLvKBrcgHUQxqz6P4LWemkRpPjz9ZCi5LLtboI0kq5WTbDzl
0GRYyzhVSWLabEDC2DNzBG0QkLIgkP9t4vHZBB8n1Z/T+kus+BVkqkFNimoPIyhBEqU2moFTWTlK
QLQ1nvNS+uMjE66hCIH7aziDSEDGPn8u7tq2qgkQo2JgOXhj0zLgDlFbgIAKcpoIWBHVn6++BBSS
jAVxIY9ehCq7Mu56PXlq5T2PYCcoxpqePVF0UHdZlMoLFKh6kqgHV4xlwMvQgq7XkkiYMFm+QFpX
yvRrXXcyWLl+hMLLjxCgLH+qZhvBhHLbjakv1RrNeUK07LHLdES9D2bfym0uCk1ey00+UtfZFyLP
+CdTn2h8dMBYchZk1CkLWbKljWOp9ohevderNKtj1LcrUWsYWgDbLu6KqDdVBULuoPDT883cquR+
IEW1/mml8tCW44epTzs0UqymSr++pAUSUdb+KpvJ6b5MihAcRghArSxUpzxJIUW1MgxHiMTLX7o0
ZE4oJEIC/+TQEPRQESvi2o+6omWR28lK+BwvuUek1wX/vtIAM5WUVl0y4k/A6a3+I4LbuD/c9i5a
+OC2U/kDoaKhl3pndl3BIQJNoCBDF0P3a3SLjjoBozCMaaMLnCf1ranmsnkZVUL+ai8/ws5IdgHn
gwrlVzNF0/Ivp7DJOCKo4CBwhcNLhP+ZBx6+qvuH4nk/500hP13gQqfjXnoGhJRhZvFriUyQB4io
fxoONAQ/MqH0QbsEbZM8/rtuwrrSPTL8YLblDpHTjJGPbWZviLtEv0vToIlC5HmjRM12ilDs4JG8
v4i+YmdQ538iUOlUf9ku4207LVeN9uBC38r/xLRBpa9fxYkTIJCgZkiZHLURRwvPzFKzyTg4ZJ4o
n/KE+4YkYgW1aMyiGYxLWFHmRH62kTKmIJrn6VuVFyLLva4O5xo7rjrRScP6ii8jHoCe8exABc0s
sMWei0npux0bGsrtlzHA3yD9ks01oMftBHamGz078UdoF1XXY0eBysDAHyYAI1OFBjIb6j0/16R0
Ebapnv+O2hBl8m0V6ii5b1ibxNbu294p4vKjAyhHTfeumvZm+85wE8yuD2Vf+BrBLgrMD5pGwao9
oqotx1cDxFfjHWZS8k/IQZfG0U8geCFzretd9q5s+kh1jmOFe9x8C3mlzQX9+DkUUEqaOkGlrTJm
o9L29Ab9iTsyj4v4iEKcyu8WYq3aIp3mjrNG9yeD8afUDzX8UgLfwPaWES8uuMD956z5JWSXke4C
iyG3UVIisWXJGE87B3bVrnXiKf7ZNLhXQaDzMa7XdniQpNmnOIPMhwFDkgbmJjQb0/0G5Nfhyw5d
alvtpnNnpBAeWi0dMK5RbDXNtppSmiXYbnDSrfMNQ272jQVNEhcBI9Ai8wF6g0xXs6KWzzbxfMnF
I/dMutXjaWIK4vmf5GpgOMmmyWalTT1asfJRxgOkIWQ8v03NOpc/y2hUUA91bnJ643wU8/gerVmj
2bNpXa50NgrJ5Pz0PInd+OleSPlvUL0W8q4XE2URgZSIfOnqRiBvb4uw1kWeO+m4c+8p/Ppx9PgS
LgBh5NwIXVnKqE/i59ca/Da6mJjKNVmjt9FH3ok+dDArMWIkxBMtku+V2u5laJ8aReaYsZPJC9h2
ULz6m3hlE9lDTNb99oePOH/aelaRPOWkPlr2SBU+4yUQteSZJQJHBjxngHgw7ppeZYaoMPasKf6/
EiwSZ0qZ9/ukM+I6OVpWGU7OAcHactxh/pxXH0QrsDNpo45lI2qwa0zVT3TuVa2EQ/DPNQ4SH/mF
/WRaT+vy/IzBwCXQqg2Ielzo6wbR5C0dIkhrj+osPSGR9Xdn/iuBoKBx1J/DckTeygPpOXFuA7zg
f9ZIthIjESqX8Sx7DnltmEI2hPDwdLn6pRLxQRIHNxV4YNiBOg2iVs7MHi6fM5+o9WXME5MqUwXd
CWRQbZ/T9cDP5HOwoFsjHxQTzHf69UKWGrRxlDed00UdF4TTaDLRUhFuqiXZR3HDu6GE0an/mBR3
HOaDyQKPg8cOcdxPqoG+ceDlaNUFf3VB0/qf3H6qkiMy54qPPHis9AKBX/ZPZmzgGxnTNqBEodVH
SnSJ8xdlAvXzE8vuRzgIiYMKAz7jAQXkqLzRofxNX0s/gfOM242YD0GJWsVnUqu5Ug4NWo5jdDtR
fkR9v04K2I5jFSvqd93PtHyn96EeKRSX3SFoNoHWSQh1NSRd8THKqtlCbCYVkXOk7q1EXGQz4h+7
thiNn5qfjvqNkrdV/CtudY1uwlzgeyJGBDduWzwbrJu57cFZZ3TkfKkJKM9lkwcxiz5WJHh/+xg7
BK5nwR5JPAPIisWbJZVGf1NBxGq9JivVXHhck4YfPcinmX9QsVzNc2pkrBzJIyKIzV7Qb9TSezOs
mvnXy4vrJcsmDZBZz3OR4Pm9oghfXrhGF/KqDNySBB6SaKLknl10AOi2YZnbbMrm+aEeMN/Ce97/
43MOpT+fqnGaKTcOVI/YHhHgy+Tn85M78WeZar7kuS9HwjZ7mVZXaiazcEXg2fadskH5q+qnyKbD
Ysjvvp8Fdg/T1rTxTdE3OlggKPGD7rDDvLDtX9IRmVpHcSWjRZPMdXwPJ8WJ3xW6E3YgyxW1yG7t
HmoCvN5glCGDmq58B+F6ozO8a5Qjhz+B8S0fM77KUxIynoaOttppbgI40ucLFx7IBVy1vCTqUEMh
LqWELsSmNXcHyzMaIyT3xiH9zJGyQgsl/wn1tE1jghS58Y0pGx75gOXwGCSFM1sbOG1oIG9aq5ql
ImQwNn8hYtE1f5FLdPEvqUodf41iV2UbNvXUxr/aWNEGaD022J6E+8KqsYfoZlW+p6IJOp6KGAte
Lj/KIZPlLyxcSuuvGAhJFB/g5/b8O2NSZRBUYVzzp6LsVY1d/lQ8sunlowjQ5CAc402ilHI58mpU
CaQ1GQO5URWZ/KFvnNp6bIUvb4JR03M+1UsM48Q5lCfCphdkOJEmPQcnDKfceKOZtZJm7+G4V3ww
6/ke6lTslBFVfk7na1XI1waMcBm+XG0mFzUVnUPhlRwJuET/XNKy6MSyF4ncA4lmUgaxBr2z6sNk
qkAXKZo6pX6fm4XcfMDXC743kj09H1rHOY9NWlll0zAYnb2i2qLaBpnfs0zkD/Lb8QU8SBE4dal5
ZBObp5i11HU3eucmpetNzzWATM2pmCDjwyNaqUbOj59rhmMhqdBOLQZVfa9+m0uUk/cALUvr0Y5K
nWVzUnKsz4Ghdf3nlztVzTFEIi8fAHpOO9/2y+mXbwSV1u0EYC65aAEkwXI/0Bdh2qTccpmwP1SI
zIrKKccKKZikpHAp5K1Za/rUcmvCjadbY6MfwGKoUa2hTt3AeOtwqHaFD3WA9nw+D3cvZQCasTLT
oACR8AvVL7U86rBkDm1ryyDy8lgMer/hSZF1VoY4Ic9KZzQ9TMhGNnDbT9Z0sCvRO6TJ0yT9r+rG
HGR1KMDWtT5GejnwXbRWWDCVKY06eH0nGGfwf3IcLLqcYh4Kxzl7KMz4dDUADqYQKJZM8DPYczxW
4PnzByXMTZ4AkR31GVYf03OlJkp6W9yz7kX5mLbU+/6akXpUyb20ccZDSZduGwiVDKP+7ak98yZq
wX9Bs+/fqfG9FuP7j39LUfgfqNmH496rPpbUBHzR+pOig//nfx9+zj//F0SKqHxNPXj6j565B8L4
A+4AQEL6QLpkHoDeeaYe8DdoPtGmwfMSISxAPv+p2ie0P/ByRmvUpnOEd59EE7xo9vFXOghhFM6k
TpdmAjFeUA2uUQ/EabuXDhHjA87VJJYEjZylWlretBYHM4DTbqbtvu8UO3/soaS6RYwuqD3eKr6A
I0od7qaB0Mw7arzlXq7xmO36EVX2SuCMm+jioaFqcSfb2tNeG7J+A45qRjeABOtdI6ZiX4d5AAF3
xDLDQ8c484oOrta7RsWSy8eyJ9lOeWTG2KshMIwRDvC1VgfNsAFLpm1SmqnFM2TjTVv6327Fkw37
/xtbRn7m/wTVne3ZTf2TqPB6v8p//0KV0Z0/8McFZoj+NW6oTzviH6qMQEtSQCwETKrJHQu+4oUq
Y/7BTjLhJ4NrlztTioj9IzIpxB80wekekbC5cK5Aor5hx0qw26umuiVNnoBQazC4BJB+V7a3XzXV
hcJTCVIHZQcTuDCPjLatDyhfG8VtMKMbvgLrOR/OMJBuZSgda1BtSdcsFdvvktaAB51gev97TBNu
cUqYOG59Cgy3nv/16ktcgDdKMNvp9OiAU+JhhsgNn4mxqVwBYD1hzleKmn9sUdv8XEVWfHjLKGgw
sHBohRJceNSBqJC/xatFBI+Dm0aXNxtHxxxwast+i5dEu9IAl6Cw/zeXl1FQ20V1lK7mGSSq8JvS
d7AWxNArdnd+R8umzsf0RzCC7IkSV1khL52unRwP0Tdgeo5KRgJOVpzOKoUpjYYUTkgdXmL7iEtw
H0pBlreunaki8AYtGc4YWIVFW1/rHHw7VL+mhx7qWHNW2U1bjvMKVOl87RgFuCfsF5d9sFSdritK
a63toteAepa9Dd0RKYKkNk1Y/AhIgWGrhvDz9Zmd7vWn9aNTZ0oGJgf2jIIJe6qiyTTVm6LK9Vtg
26bXN0n8gKKVtTK9C0NJ4hx5JJQISEKLRdTLjFdMlzBUCn8YL82ZTmlXbps4S1fgZxdWEpvbJ9k8
Exjt8oYzUcmmAUCpG7Ou+KajAnG0iBP3RiHcd0P9Rnru0yq+Hm8ppDm1GBdbPePV2G2Wx0yjegG4
y4qOb/5aCLUh4mqCxCJML5bQzxzwzwU9Q0Slwn5LizzGHSvq5h8gX6qVwS4tomkj2gmYBRS7I//+
VcBwq9pycPCrsHLUER7sa/0xRIBjaxp49Vrgr1awU5f2hylxM6D1HPKnxVHuDUQ92wgNOC1Fpc5E
aGAXtbqN/BIyVm9fR4s2s81p1iADLC4UsAxmgs0pOCKQJV6rp9ZjE8/ohmVBvXLAThFBz1vj9VDc
uq9XsZ/tsm40ZmXOxbswtIODk0zVVxSIjXvMd6qvgEj/vD474ywGs3qvZne2kFi4Drz9EexQAfrX
vrlHBChYOc4XR9EMC9KQgRruci82MNTqWaGHUGJO9j5B4nxLA1Os4OAvjsJm5zBbkFSX4Gcfy6wq
dJFUKWBAbQSwgj1e2tbK3Xhpq8N8hTOjYhWD2cPpR6pdGr5RZQGaqTHP3jpumtyijOb/nZVN+Bml
AzwLrn+jS5udpSMcItItIbKnI8YKlZfIEhUCJ7Z1SPvuu2kYv/RKt3fXB7q0gHDfpdQsIRflhtOB
ACliEGYSMiAa2tsBc1WPBkW7cqAWqHm5zXmzuBBzpcAvF8mCOgZ3Luror2IFJ2o0YiDlbs05RLgM
f5kDnue0slHlpZ+fHITZ0s2vevSuZ9UIV6LI+Xwtjg5qApD95a8l//511IoyVZq0YOeYt6n1IW8o
NGGYCFhr5QsuEL3PU4YZwZ0JcBaS0+KYjU2AkNlItSkEMXGLqGa/B68iPhd9/RDQ0r2tm7LYUX7Q
NoLxtyMFgC3foNVa96ZDN3IlFTqPNC6XKycSUDqKA08yzK9mPkzkR0o/VptSdQZQDlTarY0uCwbe
oAZ6uYnq3vqI6y26l2/dY4yMUgzAZlgKZ+nRpAtQVJDPNiPqbNu6iHFHFl2+8mUvzu/VKIstNvWI
EAYVQXsItd7rghTfs8pXDlJ2Z3K/F/Gwhh0/30vMiw/MwqGGcUZpduwBY6KBFRUTxpJ0A4xtj7Ds
yuqdBx9GQVAcDQzEPQBunu7YvND9pLFROEyAqH8EYl3tBKBA0Iwp9dKonvfXv9aldWTLWmTN6Kic
RQSfrkGUIge7seLBwPwUiMMdbddg6zhZ84DDiYsTWEAWuDLPtXEX87S6YJQNczRes7y+Q1MUrGLY
zQ9xp9R3Hb43WxWP3ZXwd2lxZbYJP54EHmDZ6eKOpZNVaZ2zuJFm/onz39ghoNUjE0DzCRUbUGff
ri+v/ImnLyCA/tRvoP2SWUP8PR2xE8EATBIFFcqKuWdVVe0hDtBvlBy51utDXdifENPoKWIQAd3T
XJyIBAOEZLCMEpnjLgWlMaN42JpvT6ZdEwUbjUc+1SyqA6cTwk65KAwd7RkFn9eDSIxsk8T2B7VK
gOPV6sruvDSn16PJXfQ6igWUykeLaIXxIO12EWHiuAXZjDP69cVzzr+TJBOqcncA2H5iILwaiHMc
oT47l5sUBNxt6CjZARMU9bbITGdX2lJQDpY9FdppCNcA+ReOAuhsyiLk1zzIxWKSkLydOaEPu6HH
7X5KK1N/R3mx25a6Wd0UtUUdugx9c2XGF3Ym0kE8lMmwLfbN4sLiTWK1QhtIRTW/25QC8lSpUXiL
VOx4ri/upQk+vZXRqOaZspTGdgDwgPgpSajCor+zuqq7ydCwvI0MVz+2vg2gJ61Q570+6oVPSomD
ugOJCKzNpf5AHdLEbVtGFR2KhdLgwvGGqGhuzUJ0jyMSb5Tk3WaL0G+0MvTZtpWXLrRBwP86V8ZS
DN70h7ysKiJKEDslag45ap+a3T9cn+DZF2QUrleKxKo0EVjGltofRT3M7Fkg7SiO4gg+ezxx06PA
8mJFtuDSjIgupJ+OLUvWiziGo60RmSUijgmimvTXOmX+0St6aq9slYtzQlmaT0ZlANL66YGP5rh0
BpUupwmI1WvKycCssctuEMZpVmLLpaFs9j+kTnnRLo0oWsRfiyLLGKqiPU7ZQwHMNn0PC3VNeuTS
4pELcQQ0yWyx5U59FVyqzAnhvpclaCj0eWtUIeH+h9Xu+na4MIq8ZrgaWTy4gItnbBPYIXqzESEM
dv9GRYmbjm3mvP0DkVDLeh5jOPqy+gqnvNTjxi82g9mTXBKodtBA4g9+Fczfr0/owgcSVClN1BcI
UuSwp8tm6ygbK4hfbAzw+HvkbJptIqTXtOaukGUuLd3rkeTfv/pAeTFV/jzF0mC+/+rYudjlul+u
7Dd5M56kAjgHUp6U8Y+4Sy35dBCEIqus0BQEqK1Cva8A1ICeGIobNzCNeYPo6Xi4vn4L5QXeJHLE
J7sNWECMujhMc5XGiOQzIiBsFrDSQjroiOQCiNJT0Fx+eMyRld5NkekeckAvfyuTctuYOVBgMSQf
r/86lxaZD0nXh04T2ieL+Qc5DjMOWqgb8OSzp5RwhCkR/PX2QcAN6jg18fqkFnG6yJCW5ggYW4E1
Y416/TTEFkgTFcf3lXNw6WtK+0KCPJoKtD5OB/IxBVQFJnZg7XKcsENhbdRB2Wtmf8xbZVoZ7dLa
OTQCXUSVLJQqFilCNzbWmEGCBHVi+ncJGKObkijqvX3xHAoeT8JaxMRFnIL2Uwsg3SVC9Fl9j8Vi
Bg8Bzfk3j8Ky8YgiIvKhliuX5JL9EYUyT7XDx3RwjS2YwPCtpSIaTSiqUYsSvG3OGLbODJFFkXsf
Z6bsIZtG3Sv93FmJueeVDjkMjSgU0ygsI5dzug3gyxWmmtkFVB0/ulcmR+wBvN8Wg+lu4J8+OoP5
sVSgNFah7d9R77613LI8Xl/Rs/yKX0IzYcdTE0OFeJkIzBWMEZzUSQSsXge5OYZN/l4KRPX3ZjcM
AvV7N41uarw318q0F44B+fkzT1j6niyOgYJKsYrEGJxBdKUStMqtyRvK6F4YgbHtGp//fX2uF04C
l49ODVoIWmTLW7vTIX7OKlHECPFnlnRgJJTntZMgf+3TWA3bGCVKuPxoEEFeP/2s1JyDsbb5rFYY
4VXt2MXNhFEJyH83XNlC5yvIUA5aYLy9EaJZPqiIlZZao929KRITtN6EYLYDbSLUvriNMH+HYGP8
lXMu4/5ydpw8WWkkfKEpczq7EGd15FpEsSnxgPAMtzK/Vt0w/6o6O/WAsem/KIOMd2UocLuu9ebH
9U94vl1R+SQx4KVDJklUOx0erRQ16Ieu2KhpHXhYcf9GCvuHmVOgqtw823RwDK+PeL5p5Ig8Wumm
UWUVi1PaDFEc6VL2P1d0Hq24Zxw5KmvCvnJTLJYVjXbBDcf+5O5ZbBo9boVpFAjOwkmtZ4hyUfRn
NU+Z4eFTbryvkn7G1d4JqRnZKezvlUle2LMI8ZLOkgNSPVo2quu5tKVga7FRUpQWzAChjC3CE+Fn
JKBEvDLYhcBHq4Snso2gqYx+i8kKXUmMoVU5+FbznriYfNZ8N/F68OWah6Og+SkR2M5sYCA17V73
fR8lg6apvoS1kZcr760LK08/FjAAEBZEkpavBj1toFZJw5ykCjmumMj9wtgEipQ6ugBH/OShcb5q
VRC++SpjEWijUzkDGHDG71czNzWrkp1sTki5Yt/ug9F1ey1qVpb70rfl4QXYAZUq9ATk379KULMc
P2QgDjgCNZ3/BWVsYe+Aafp3bWR09uH6abk0mEvZigokkGsgmqeDtWibAIhL8LCgsn5bwtt9HHJb
8XqrGD5fH+pC8EMThGFoKCK0uuzyab5hTnbOvGykyX7HrTZ9cVq7PyR5mh5paIbfro93YWrU6IG3
4NeIzJy6eMZCJI+yTrovIc3peEpIA7Ou0QAGWrt2UV0YChUYepdyalSLFzEnsjIQni1+M+4E1X5j
jF0HlQhvwRvwpdQCr0/sQkzFDZ2JEeVUWXA8/WbxmFtp0CnI8mdZvPULHKE3oDcHkn2n0X+3U92r
6Bmq1srL6dK4lBsZEp12wCSLvdK1g5bqAtczbcip4IxdZDzqE41GzHfCL0NhFPfwApSV5O7S2qI6
TnuY5Iv/R/79q+PQ2z3MLwXhJ7bpBAOcU44vTbG17cZaCS0Xdii4Y/AXgO3QMXUWCwv5t7NhLSPV
0MwzgtSzfpis3jl2tR97Qx4oK4WWS1PjWS3bJ9SLeSyeTq0a7KAaHTenxWlYN7oy614WmMXH2YnS
laAid+DivkJ6RtBrQDeItVzcw4ZV6W0w4XqjBlH6iJLCDM4fXbjrO/PiKNy7po4WGqnUYhQ1K1GV
MIkmVZxWu8pXnbtQCYc318KQYkYlnhTURlvT1k+XrQEdXltTySipOdpbkG3pdDRi+mrgmh21WgmR
l3YFFSr5jiGpMJbO3qo6W3UXEbeUtv3Ut/OHDK0e+EJkL3YVVysf6tJo1PgkhIoyMe+608mVACIt
ga3Spp6q4DaPsMFBQ9W+URGPuZuHuVuZ3YVPRkSmEu0iOEfrdBElExsUM7oc+WZALYm+bKjqvRcU
mr+WRVzY7AwhC2PUaA0co08nNpaGFsKg47Xe93bmZWAH4O0VDuRQ6GKfrm/EC6vIItKapNOO4uxy
MH/U4PtD1NtYbmjmHr9O9a+8NkxEQRQKuVT+jfDt0ZEbm2opOQmQyOW1PRdOhg8NqFl0BPxtogSe
AQmXSq2JEqiP5d84amt+1ZfWlKTalCVoWWeSy/AqNqKdoZSZgkGL3aRILfjJLs2A8yaGvlZgXxtJ
3g2vRoIdB4/fYkHLro36G0J1m+7yKekxMYRQsKZAd+GqcaVQO+BPilokC6fDZW3tpCGqwZt2xAln
nkzl/Qy3z6vQYdwpozvdoijhf7u+aS4OKqV75HHgtbQYtM7cQYscpImbgUWEEpl8wfj5S2jl9R7t
CbEfmtBYGfPC84zAT1YNyhvYgiF/p1fr2jiz1L+uYWJie7wJQsRVyjH9Nvlh/K8iE9kPM1Nrz1TU
Gt2PMVsJNue5tOwKEULJqAH4Lg8/ahv2COUKMWZ7RKlVz6dNGtbBT1jx3cPsKP6uwQ7uQSmblZvv
POrI7cpJIY+moLC8jtAUdaOW+uTG1wEO0dII4HnE+ofrH/Q8CvDqtKlDAiujjra8X3s77yJc9SjY
+F34I5hDtCbaAi3FveGPxY+2M4Of10c8X1D5zqWtCCoe9cJl3AnbTAnVmgwia6Ns2KCEYL53uzkJ
NjVtlb0pchOEe6D2YN6R6vHePvpTFo+yFjTEpe1Er2C4qBmkoSoO26lnKxxMavcF1nPugHsQCik+
Pm/lqJbJkWKx9tf18c+DhOAOARBOW0LoVEpPN7NFR4I0mSCho/x7w//8TEpjOOih4+zfPBIlUipD
tHKeCuynI/F20F1cQ3Kw2S52ffnsDNPGTejp763enMKVhT0/pcjS8YwgL+SbUlY4Ha6JlSQe24br
RE+r31wgXjLEiaclPhW4Ni8OAYTd7+Vgl4d4EsbX65M9PyyMTikdwLNqY0OxyHfaDkvzrmF0kGPx
HXQgXNHiXH/zkZSjoD4j5V6BmC4SAU6IA0p7IEOE43QbT8Zjj0zazX9jKjgXcOpBe7pLTcYGrJ8C
Ko2FHObyPaB07FsjVYVNfH2cCyef4raOpKHtAh1ctpPon5oZ1m5QWFCo9NwKTL2rZcENeL/x1nFa
5c0pKYAz+D70yaAsnCHCMKOdikp+ImS/xC5FRvHRpO61w2DUeH99apf2IshLVFFlwRJc+ulezOJI
5b01ceej63SjxpWxpZiQefo0pDdlU6u3Ff32D2Ydl99DlK1XjsKFCEcax5JSdQIQv8QGm2nSA/0g
+UYOGwmLiorie8NJbeqYo11/1nWEPzYmhoGfEWqa6pXJn1/RZFhwJWj2UAG3loipQplLHVFa+mq4
un7nY0TWJtc5jNsuDNIGqGOSfAwUbE3fHnAYGHyBJHUJOsmnq95GEUIJSLxtUJlpUEJ2zJseaYI/
NbtLVnLXxXHn5LkgejTsaWCR8Z0XQ/l9mGeuMUWeOjSmpyHNj9omDsnXt9GyqPcyjEM8Q/6ToL3Y
RzkXlBoJBLtiehStm3ZeH8zKDvthZVtZjfpIPzG/TYTy3kecfV/R7fyAoeYbt/PZr7EIbkapDi3J
beRFtbT/Nu36QGI4HAo7E17izrvCEu2G00zhDTDj7voqLG6sp9EB+LlgKqikUsE5/aw1HsURElVI
9Qao1pmVNe3UoOuRb+zX2gyXPuvroeS5fpXpQem3JxOqv9e5brRrRep4OjIfK591EfieJoSINZ+U
bI6Hj/z7V6MofZigVxaHnh/V9nCrgoL1tw1OvvWNwH9V/WQjFfHGbE4OCpKe0wiZSSWdXSSxAuXQ
2izcwBv8MHgwgTd5snL1tpj+NAr1PIwCITFiXLQYpYMs4uNxHiIdODnZXaelIjm2IrP1I7ywBg6Q
Ded2pSS0CDjPg5Jq0L9gbB4jp+tZQGRG/s2IvGxUY58GcNlF89aem0GrkVCzR3fbOmE/HIKuott+
fXeebRn6+ex90AqA7Ym1iyu5xsTFUPzc2JpVGxzV2p+2FsDXlVEWEd2wqKKrmAzQQeXZgxXU6RS7
NILAUujaNoimoN9OCHS8i6vR3SnWqOyaids6y8t8L/Q5WAnnZ8ePoXHQk3g4JM5B+p8O7UKc95M4
Eyh6FyGSUmbZV1+jFuUzYwPGpWlXulGXxuNccOeTy0ka7ul44Wykuq+U6DAlRr9Jh9nx4BemW7Ob
14S6LwxF7d6lhA/AiXO4mJoUS0LTyNW2Pq+OnV/lMzKYrUlIq+qVD7jICOQHBAUhZeKldzSX0+ms
4sSqtLEbmBUiv3ehn5f4g844f6Pt9LHt6fH7QxejzziK+0GYw8pHPAs5cnhaIyR1IHfYqafD64rr
kgOH+pZN6hyUuUX5x6opTKsKWrtGoX5466kQZFgsK5uHfPHJx+VViCuDMfFjn7Cmp4lxTFIsVSsc
W1cW9XxWJ6M86Re/GgVtJSS7E2TV6ehjFOLgP4nDJIlH6H7AGMJciTOXhqM6K8HZ0gtHWwQ3M6d2
GjlW4BHE1DzelwZ2m+E2NFORdriwGpOe71DDj4z921cT4BBlAFJ/Ct/LI0GpEQw/sq/CKazvYUIb
s2jeCAfiI0GrBRRNRYcOECf+dIug+JOG0n1nOzGd76gr5h5djHKlAnceLiFAwJKXtAwMt5bXUNz3
fjCg9+QhOkq24ETFToki7eatC8YoskZES5TC1LI01RRiCEtHib3S0MnMoLzuI7VZ2w/n4QPBegBU
QOGghXK3nq4YpXp/EpUTewo+WpswVLneBg1hMJ9m/fUJnV1xEtFEToWbHH5MVKFOh0LSl68WRYlX
QRX715x02WcTH/V9FZuj1ziFchtQRF3Z75fmBxJC0L8FFgD1dTHozAIHFauI9zLq8z5QdhQH7M2I
SMzKSb40FCeK+4X3CnWR5dFKwz6C+kUHZxbtuxLN+22B2Od3A4Dhmw+TZO+BQaKiLst6i32uzlU0
lZ2TeOUwFwe3Sf+uBaq7b/1e7AfaEeD+5bW5jLeN0KCow2xlA9rTF7yzZm9WjPAe3mvzoIZl+pDP
Sr3WGzs/XKejLuKEb00FlC0/8oTWz8e+jNpDgQjE8frcznMRmppU0Lg2oaDT3zzdFuY4RZgf8ChR
EOl6nyXdvJlsbMAzo9TvtDD2sZAafHE0wtb/eX3oSxPkEuNli+8JNZDFBMe5KRVlHHkPWdboWZ2e
3CetulZJujgKRW26+1R7IawtJhh3IJ58M/Jsve/3Av16MGSYMl2fy/mW501DIET7hRKIuSyzFLaa
5VobxkhAzX53KIay0fczsnDZscr0tl0JiXJbv2ouMg2Gg9uNUgOvKF6Tp5Pqg9yoqtlAQ2SujEOQ
VPOH3IxSL65lrcpF3Hxlm5yHLNBTPG+e6uakx4tvFbaGofT2EHuOTbbRtho9KxuPiiMPFXRNwJXf
93bTrGn8X1hW4jGgG6r1Fnfm4uO1iky+cED1Ai6fvZnHODtGHSXdQnrNete/4YVFJfm3aMlx8HhV
LRbVxajTdgOEuZu2DQroZ6R+W9AHqDNFltuEx8Qo8La4PuiFGfKMo4zFBYcexdLFwLCHoWm6LsNG
xtC21Jb8z9bQiuMsiv5f14e6cBJoXHHMKRTTzl0iqNrOpgsQ9pkHjt7e9lpvbtPZ/f3fGYRKNHUO
qGDL5zDyYAF4vhYzeXgauzBXVS8f3HnlBj1bNconXGP0/ajZSKDr6f4febzRXIwRYU2U6kNK2d1T
m3o4hJNmfbs+obMASYaNChCpB+fb4L12OlRe57UEV1deXJjisw8yy8cDbYLk6hV+rbpIBVfIXyIm
jQjcjxghY7GyRWihnn063k9AJUmQJRIEMv3pL8FzLoH0mVS7yVQTeODKLFI9fd+ncxMkWyszkPDc
WFE2Iz8Gf7KJ043q4P2DcxOtO7/auZGqZdqnORNT+DNKwGIYN0OKwOXX0MZqsv3mT0mcx0dbwVrg
d54hEIj7BJZrCjqGSZ8n8U4dAtUX23DK+0r12p52b3xo3bgWn/uxxPAUUeBwkP8+nCvxvbKR4Ppb
a9Vy+DbrsyUe68yus98VvgrdVu+mSNvFShFV8SbW2ji77co4ulXtGOXEzo776c8xRL2r2+RdUMf2
XjcifAInLekHd0OHzakfcOhELSEWYep8pbyjG3cWXEr1t9vAffqS8CBEVa6AFqXlW1Yms70+VWJU
wtACHP3bso6zdkvnNh8+aZNiQZcs2tj3PRyWnWQbT61bfxkNUcfv6sJUxBE5N58CIXMpzO9VOmEr
5IlqGG3zWKOJN4sdyoojamepmuK0c6zDRhmkSmY8bxpy/jHc4WfgQKbN3MrNNhMCgapXhL6YPhbd
rOW/0zK39OjQIknzrUKsliiLOWOpPIKXLfxHVGNnwM6d1kQ8VPqGX9UCWfKn1gUqpFYx5/n/5ehM
luPWkSj6RYjgAE5bsgaN1mBZgzcMSU/mPIEkCPDr+1RvOnrxbFlVJJCZ9+Y9++8xHPG0JgXREUcz
O9OSrVHQ1k8QNEZefgKI1+QtIDRv/juuqi1X0pRlv/6eh5qha6p70otLWtk8ca9K31vMM7DCpaGL
KPZ1Qq+sL/nRaeupdX8LwVkUf6og1pM4kSAAp+K6XfVaPkWkKWqdsjYTy6cNKmu7pUtbbLbOLqos
NXZlQzO8qYiNffqufkwWmJn+lsM80MEunmBKFO235Mb24EAKERO9vm+qJmy/1k6w/h4Itw9+POhX
BcmD3jyVTkbCZ1SXWQUIzJ0z8u8ISj8UybAV/Hhe5OSFTPYOz/o6hvF+tkXQ9x9wJR2Y0vglSsvd
0q7R9pezUntOuqyy2R+nNcYGeRZzYmcIJQTOBkXWFIu/qrSKdy//mVXvBTzKeTiztkB8neu8x5JU
LXbWpSFxOQNvMtmPkdRW92bzRrn/kb1ai99+ki/9C9utBuBSkostYy1ij9LYWfL+oAdYCPddXOQs
/DOMBxgkcI8sxHuF/HC1TdGdtXUoX5c6XvdTnBPE6RObvs6lc2CVyC3E1WRblNe0JyHVfvSy40U9
dY4lpgFsgbNjEelrkCXOra/I/EuyiwSeOGRmCpIZj04ZMwZMd69BC7hdBZucSebqbt3/C0ALlPEB
LhsuINK1rTPIExYh0vjS2RW7ddPa2fvtA4elqIk92/k97jyvELhUyfnBlpxaYvyAmkzKjFUWFc7u
PIfgQeeYrR17SYLcFywya8oBG6zfHVnKZQlOqUjUCqK50fN8E7ntJJdfzeAErbpWS1uO61kZVoPn
TNMUROFh9MM8uOv9OuxWsouqsi+vF07rGo+0myxjeklhDzJPwvlrsmrdyIO83v2O4+tP3gZ2XZ/7
xift9Tj3SbS5f1Q+0PtQ3cWBX180SRHdm2U35jbGNDR7R5gPkvjRxK7ucZ4tsUCHRGy1euxqaCZX
E3ke5MK6HWnlxMMG3pb8F3cemsdpqW34byECProFvDc7f6PKm4eXLmIjH9cfZiWMhyySDv95Pmdy
6mmqhWwzlda3TjhG+YulQV5fnWVQ7Zn88dC7naEtzxnHl/MVLR0BR9Vqx2tFJv95C3KXkIiNXOo0
LLbiPsy98iFh8+DktUnzgK42oveA85mDl7iCA3Vk3KSMlyJ6D+VDCHiE5d3Rn6R493xm39+XBHb/
fQkBKqbBKkRy5p+F5OCWzWozfAgtlFys+e3tbPs8OIREpcusqRNvevdXLxZOKrpuGu9E0CTts9dU
7XQHCzPIHydZGXvHeTe+79K15WvRJ1P+He1V3D2BMo6jp2UiXvQdL9A0nOZBADEs3VHbM7WqXVLA
JJhGSRDv8p8hmV31iG216k6mqEzyxSM78MzlLnaXJxV6ff9fkss6ZLFQ8Tkch10r/6eSIBTwgA7K
46nmGXHMU+B3yFOit0v4u7f7tN+Uopas9kuTt81rXsSL01/JbQ7n6OSQE2/cK0OjAKJq3+Ja/dOx
3Zwf3cip3whOd+UqsnkR0vvylDErEIy+N+F+YENDz21GElJxIbwnZRWwqzFAWQClUPqTmbPQ9lP/
Qw6u47TpEE8z27Jl4S3J5yRheL1GlSQnHp8uD3pJMGayh+TaD9YPcKYAUFt6DtLYqDNAxZYddHSP
6b4SweanGGWIDIoHw3mO9WBePzp8oeTAhqZaORrdxs0afCB4LN1BICSZocJW5DSVjF9NgXD6mhNO
+l/Rj3XMtLLVDdPg0X11ofLEmc+z6GfRVKjuG2JJ/IzBixs76ZzSPIX9Zq4K3q/8rimJZs84fab3
2EX45YLVzceMqee5hdv+X1gFS3c1DsZ/GrctfGLxtABlxbXwUcSuMuw5zuFNv03l+ptKIWYkXQZJ
d552wi3OBJrky9GJcmkyArZVcLXPDrYW7L7d6+BGfFl2F9dKWcc9MBstgayMJB5kGPGIIwimtq1P
dRjkd3Q3tkvHrt0/K8H9fT0u3iQBYM0bFuxl6Y6K0NsTNEtXniQEgjPNB6kho20IeW/wBZWHsesH
J9OYxg8K9WI9b/weHz5eTPgKOXdMFjSaL6WyLclAGlfrkoFfWZvrudIRtBod4x0jLS4pSBAymz5U
VszmpiD2wqZ13UdXTacWQ2TNFrsHR3ANpe7lRxFR7DV4Poihlplyh1AcfOMZF5NdUT5z3Hlvsz/0
OvWguP6RdVT8CQqT/ytRdp5cRfwJn4gQzqmsBnQkJ1IO78NQJ8T1xpesXIJjxvBuzDvTPA3D3s9n
T871eG0GdnROq0/iMryNfZkOcopEldbBvCEDDTya4Zx08pjb2Bmymj/zcPkemITbZtDZkueel1Gj
DBBMd2oRfIkWSAz/xEt2Zr96nwmsxdvCH3ZoBhEfVMpWzuKfK7FPbJXvVf134KupMkgc4uSz+R3w
r+2xFAXB2GP76xrS0Yu4O4Gr5v8yhqUGL5oY0rMPkutVNXWdX8ki30DNU6lgwajjZCDptx0fmjaM
YUR78NZgXKzhQo777CDpJ3uTpANhnDYrNc7eFAZwCc2cuITguBNs/bxFcxf87pqidrMNFuySdiYa
gTeUkzH3QVSMrFoXflJkfbFBDyKXPRh/kRrtXQ1F3QXXsIZNzh8SkuoyWt099dkM0gRFgwdP572S
7anvtHjwsFYNXzBabCpizsx0Cs1aEKI+8df6kIuao040FV8YVUGBU7yPbsEORfJMjRuLNW2Tvvlp
dt9sPyHBK+9dO3Kf1GVVkUw+J4k6LXvh8Lu4c59RLUmiHzfsHje5UcGrF9g5vunBwRDQ5+vieY+K
3klHnPe3RucUl3rbKPL0PiYeSf6yMBnBUwmxi6WpHu3keX9nmZR3sPQIiF9Ii144DJO6yvpcczBu
uyv/KBLr/4qhyZNUaFm5z966EFkAXKXu3hs1aWZjzbys/S9eS7sTtmi4+cK8csRjSV37sq+CaBdn
8KrbwYWrkIEU4L+bSZsuDkVRxv4VX1WgTzu8mJlHtU+eNesm9TE3xOrD0el0eVVtYgpPcGnIJtas
MUWnfMkZB+8i78q0HIz7LjdxMUSxzVmfGELOx8TXuEFzU+bn3dMOOURBUXRnQT09vpW1D9Mtjpoq
m4uVswtlI2ogS7Ai2V0p9l0fmb157QH9SLvXUwS8jFRMehber7CCTEaSpqmvehmr8ZZaha6t4WuB
KhUk/D1OvQbzYTaSdXgWWMo3ZP3ux3P34r9yHLb/iH8pP7eiaUnVxptH0LwYH3eIKC99LlpzcHig
3le/d+az0/j9C7HRDmdm5+7+KTJhS1Hg5IkAfjVDiQ9deAnXftvNL+jsQbFn9Pt0bzt0j2fFjp09
soE0Hsq8DrkLBLcWiNKAfKy8lXFFMdjToOrWDx9R5Qmn2FlmSk549B11EpGKzJ+6T+LmepEN5fCi
nei4t5p7CPJa7y/Hkbw66OtClB91weZ8imnN6V7q1W7zQXcXBCFH8XCPiSJnxdffoa9EoIBTuddk
BWCkSP45yjP/nEUk/2aAgWuq63yy2eqsAaJlPHOfYbCDwCDdzjvmAe05vpdLYKRxu+lz2zY2XYrS
7yB2JLv/jVhCD7QkLsSWRag/cR4NX10PyucG6EZ7hp4aVxnjbHWhNDEFPrG50oxZHeR4T8pycl/B
rGhel2Ev/oY9WfPhLvPPZLHiafW99SmBX9kAY1FgFvIlYKs46hCdiM+vp9Mmu7k6Jq6BaFeulb3f
ptY4p1Zu5isikhTolLDLdw3driPppffDQ2686Nw6SjsMbor9c3akZlV+jHtzpZvZ/wIjukbs9EDu
Gzk89iMws/reqz3nH2yX7RdQhJFHaZrDT1209UtJ3HvLSmM736xhQYkUIKbo1OLx0VctJlx7mLaq
+2cmR3z1s6k9zjdrf1fDQizLPOxt+VBXk0Q27XT/47azstlmk6Y5WiHbFudmu96KzoyKBsFO/wqI
j3+tPxZPK1f4Y9iWCySCIO5Szaf2HU2LujXd5FLr93znKRksxs3aRlAHtm15WduVM7YFR9qW0Nuy
XH8lijY8rU2z0FXZ8tImxEH16Hqd6U+jUwVM5F0SjU56tnpNgX0F0Rnl0v2AyBeA561m8SChCG6p
x9plxKCKHv5gWGtXqYxMRFeKkyBGbRI2OW6+YYUDluBws6P5ytPm0dgfvWlB9lzkspyjms86TZZu
CbNhJSM6XeeIhyzXUj7kU1y+4rxoX8jPZw5E47fOqT8mk5PmJDCEaQeg5/lCtPnRQ9Leb3M1Fzem
FL48JjFFzEmZLgYwuV4UFSd3i2t3igjHNiZJXrjTh+qgg6q/rdnwXq7V0IZ/B+2Le1OLPTi5cVm+
FRSs601UqOS5THJr2H1s2DFgxhLkEJ+m6Ri7JmquJhcQMdiUUf4XT77BBNTn7a3c1f4qt3WEtBbM
8ORzz4ottXwz5w4pcjtpXe7veWGsueO0CLpT4jXesZPxsmUTlgnK2bGgucv55fl0bGLfabr9l6Dx
i9+NYtEXbOMUQG4W1AAHr7HOvxZI3S3rfpcjnOlVeFJASKKMLZrlMVqsJryXbAc+gH0Ls521rAdy
3XwDUWMP+1THIpyOBWV7kIlWOteBhlZ4TFiCIAuy26IIdJErv1H48j/OKOc3iZ3+LzKBvS3aFTLq
BfnyFm96+I9JYPuo1rH7qoPdvx74NVWGSk77a1CJSMvA848Pbkvya9AHbczPXS1PFNyA7Zg7vgak
JfOJT5YzgzmIF8zPLeEeNPserghOz2h61HSpW0qQb+3ejlYEf7Wdg/sorNVnWzXyzY+Q0FIo08sX
DJAIAnHL/DObOyCCHHt166VqneNPFGaK5LVMirs9mIxKLR/iPanRTsVqlVnvxrWgSHHc1T3YPGoH
1rogzKWWvuNDYM36iKtQ8u/2RlZCMG4MZwlPqEmtVoYWiLVSmv+9GqZz3ontPo8vCdQhUuySAqyK
iF8vh3g9UjXZHhDSXr9j088fvTXcdNrRH+1ZV1yqtknq4aoPySRM9RhGQ1aQMG9vYmXVJ1Fv8iXc
E8nZLfb+aehhNwWF79rrpCmal3Gph+8Fi/U98RGDPVVhlZh0IAXj3TEMUlOPG5jlfzCyz63uuQLy
kuhMjtgwejK9E72tsELKFBexfC215urYBsvWT6gAN9wsTu3ftjNNMrWvP6wHv3fFexUPRNPRM+Q0
pLEkzGmmarnr9n6Z01G2k055xcMvkJBtcSynjfCjmo44a4umeeh9+gnmQGjKEMDz+k7tBCWcc5G4
1/HcRD9FJ/sb/OtUMa2mxHCX2LwwWY4mgK15vmUG1CYsymDEQN8yECMuk735+wqx6XtrlyQ8Lcvg
nYJQU9H3YGurzFNq/nCmLXkMMffhte+JJEkbeGgqS8h/vEXKHKDnwvn6DcJvGbMRRGVLKKum9ooJ
jvJTeODd7zUR0ZZ1G3yqbJGuuZNxYROuQshS8LqmKO3GpYpOfrxCCmsZvFG5sercebP4wFzEujtL
794MaTyY71q247arBpXoJRKbKm9IjuRyLCmry5SzSFwlpQM7xinGKDqoAG5mGhQcMpJh2U3utvvD
vLQTLGtTNre2t3C0XRVYPyXvf36otpBbrY8KZMx2Vf1VFSEUHXech+9BPu6fU2Kc6cB32NytZgEp
lGwzD3fb5N3bIprxK+laWQDWtcM3IoO9r6NtKQ/0zP2vxVjRPjpEMSzFczIyBIYo6y9EwOdrpT5c
33aUHdUq118yh8oI3jme7FezC2dO+2bhLRDxwrfgUKrTGc5+458vBgBWnCuVfIdBpfrjpOZ9+9jy
1f0dIxxeWe2UvDi7Xt+Hbku+IVq25Sl2+/6V8HT5tg6iVtnmi+7Dqbh1U4eO+88u6oTgpTAZTq4K
eUqTcN3ao5iBDx3Nmo/VlWLWPadeL939rmgTapadtvh3KGfGi67xSAbwGWC3hwq2mEmJKx3MMY7r
oWHM4Xe/G0NwAvHpew+7XZXmY4GGIg5e5PbRsWv5xxwGPfGjTTxF88HZrbmneJ7oZS34u6xjolcd
2c7vOmZq4/QprA7j4rvdLyMF60zTU1yLOD56xPVQbGyThT9VBT2TqWhdHLDwZh+4VEY1ZsCfw3+e
jRyif/keKu8qSLbx75SvJJ3m0Tr5GTNm2hoLholJjwBccjPDdW+J6fR9pkOE6zElVuAMs37fg8cV
dOeddsTWH8wCGi4rdmx7WWkUQfKlWsbt5HnUGDhgCmzA3dipBoHG9M+1Wj2H/1wPv1y/pm6z9e50
p52pr8zCvgqfuhbXQGrsOjJxa7roF7F0fpQuY7j+x0K8WVOGIc54CPmax0On4I6makyKR20JxkkZ
lIDc1Lh2t0NgSOhkDp3EikfHk/dtns/PiCodvT2IK/dyfLeflZErxzRRTfzximo6FbmrX7xdJg9j
ZxZzxq5fP4LOcr0D9GP9tCQEOJLpvZD63oebh1zlliuVgDN7rjitCSOj166sCzwecBXdbBj6ar9v
ZEOrFnANdmm8AIM9jrsgvFO0+9beVip2r9Q4Ljod0f9fSp6qBWdNG5fMKuRQcBhXvFAVXpkiNdi9
aETDoDivhR/vB8KJR6TMvF6KNCZ4HJ7fmptP2beLcy7pUq+ZqfoPQ7SF/0o/geIEZnWx2cwDFKVB
2+7OqdmB6h1U7umXLRAdUF63sjPZGLKNEGGqqINwPGL4tmRjmRjThb9vjHnxwza/NjLUggyddpuo
9rf4HpFI/YHr1DkI/oxCyLPddqZ+7oIQUG3TLjKbz/hHoe4taevK9kuU1c5QEoDjS45CPx67SCQ2
E/QHj4mpqZzYLlJl6jjzzpzZtmBJfI+9XkjHPRcZyQxQxKhcVbai8XV8k/tAA2BkoLKgHuXvRLn0
1S5Ll89IPi4jjMldKYTWtUmXJkaTstEyPq4VJe+BTO7mumtKagxdCD0d9FbqLy+34O1zbxvv6qZr
3WtvycWL2qX/hPd379IAzh0TVqdX6tih9t3vA+w0ZqfB8uf/IkOa6GT88VZlHkSfL68iH6b2mKip
/gn8hut01Gb/2qxQD77tyx+wXuFMc+DnD6PtQ46gfPBedSvJ7NVMn64ib/C+85Ujj1+VZwxdFFj7
anr1N+oFg/l91yRuraA4WUkmyoW8tjo4cs/JBxS0+ZlWdR8zH8LSOyZp8bdHmeAiS0ozp+3qivqe
xFL0pGKZ9O/RxiWQJX8HfTB6kfpRDpktVOvhjyDI0cloRuNfnrfVTHqVmf8I01FZl8vq3MML56Qx
ZZk/AWdE5twWV98ijrB9i5E5EtDQZze8N8EuQ6SZrn0yYLB7xjG2f/CMCIk21Nx3caQ5rFQUOs9T
3NfT7ZxHQBF3r9PBoYhaxpTEaMfe1TpJorICElaCw+L29h+f0OWwotRsspFx6qu7lQxLG4CXWxpI
xh4F0STBFZegy1y7yxHCvb0bnppL0sAp6T17x7Hn97QflPdpGIvhH5xpKbPegMBLY+0Pz7VJ5i1D
L6+gcMme0BfPVO6TogRxshCXz+NM+Q/cly8F8Yn1kZXNeOMoiuzCkACfd6NOG8461pN0FdlryUbg
TxzUtUw7d5VdxkNi3yGIiZfCBTKOFKzUZ9/kTGs11BK4ckaPjyHxpN+Km+eBSbP7SGbv4D1OeOFz
RnZdA37johCbunfVW87kzznXvl0fO8edu9s8XPY9nXi9whPLiOh/tbiEHl/yho/dPFPL+3GVVLh5
ZlFlWGzLr75hNssSpaKhFappkInGpnz02IZdjwp++7HIZyR+g5WPz9cCasxU64RPjds0Ex91Qa0w
4Ab9chqE6WM/cxRntjY8sfHgRP8W37HP0q56vh3jkCvHsnMD6VUH5pM5eCSzGRPyOST6tryuJPb4
yzVHJuY4wu3KvKFgbkcMjZdnjHX399po98M2bQwB2WvELUvvw08YbQyeCXomcLVGAn4DpqqjtHU6
NPygiKbrbhb8zZ3SEyWtjNogm5o4+IfuEaB24CK4iMUdO1e9nGmzCI53vpmdMBbvOdR01iAfendW
dc6fVkgYnwI4TpVtVRtf5sg5YnxUMv89kCU3PDebb78MTq4PfiEoLTQbbX+M2A6BYDvpeTlv5Kff
MPBxtnTgEfpNtdS3hwLWmpNB/xP+2UI9+3CCvnrFpVr+XZnNfhDn6ZZndOrudaqr4EftQ2lSih6H
mT/a3Nc4TPLeJPG0qWOgE/cb4/i4p15eEwIAjUI2107Tbm/9Xqjgxiv7XB0W3CA8yCx2/uN9NBPT
wwmduNKtpcTDeTMdQwhv43FWlbydSZtAbjK9/Mn9jkmAO8T5oVRbuJ2g8uEmhB/qCDqGQczFfRHU
kColyoDIDM+rPQ3r6sMz57u76d3BQUtmIfOnGbflaex3ilqRz3mQWcbV/jHoA1Nno9P6zu2etwrC
2z4FH8IzKEJ9EXvLqaaBfY4a4Y5ZEghhrytVei/YYUkGcNyS2iAayHAZFpfpTHGpA9Iiz8eHFtZi
y+G+9b+FQh7jlob4ke7uGD05c6iL0yaW7m80Uh3BEWdYnbaiCLjPvHZ8WSYT/MfOBfOZHgJolKoF
gLx8h2XeuPe+td5+1yhZidRvcqZNugiiB7y6Y3OIuYd3pPZ44lASwcp6nSYd4lQAcGnPeTtF9a3H
8cHkuZwW9wgUqXqp4fYx7gk2UR0HfEmScZ7HWHlcwj3zLHjO1G0AlrLXFXZpR55FwR9X+yHsvR2s
cAVvlv9195+ZEF15QPFxb8KtyxsyLJPwJoQFaxjob+Z3yUf5Ou47S8amTqohg6wrVQb9tCRyuB8A
DDISKh5n0J8dGx6h+yqccn1j34PXr19zDCi2G818KGU8y6wQI1YMCd3veq55/z7xCXBAyqhH6PJ8
DtuGMouXs/fUmLoVIwbCTTBHkps408RW4bTABupc/9wu5L5xG0T5URqaiFQ2Njn1ehH1XWC3PExj
45gqLTTJRFkLaHy8im0Y/IzBVL7B8B1KPoRovR7g1AI+xgMln3f41ndWOkN1R3UW3m2jE/XnQPe6
yoKgw1RD5cC0xnW1qw6d9gQDmL3g4SmDYPjQduUXgUtePHU0XW+GnoAVHzEQcLDHY/4HmPdo2abc
I3DhXB31EalX3Y4jZcoJ5CSozna0amV91le/3HUbvkUrgurWeGFwxfb1+h3qNjg6XrlOvxjdo3kt
LEVaDqUp/JforvrPoq3+tExfX+UYYp3IRxJ9Mr8pqN6WidL8UOlRPizYPXCIocGSo6StQXLQEk6c
Rww5oZub+ozqgUNwLZmWc5Mskcrqppr5KraIRx8Cay/Tvpzla4L16LNsXfPqTFG8pp3Xm8+ekGjo
tqUWT9QTOw6ViX98FHd/pFzVa2MGB7bj1rk1O1D4TnCOSUXRYouxIvIo7Hd6t31e0ooAGEYNJMgz
5hojFafuCkg3cBf5x3ei9UkKGtQUSPL87TlFTz1CEzQeYPuq645fkJIuX/3bipI0zNpKX0CeJbnV
hH36BNPqEZMFr343nrkLy69IbsFCvLTdfXKepio8SBFEFThREbsZttyIdzXnOcgqz6+wLZMZhn4+
YthKL2cySyt8wTJVYKXu+phxJ4pcM74SMNX+1xitBlz4e/vQt1SeR6uLEVkLebc7JLWW5mRqZO3J
hB1gyqiR/GY5W6LHPeeCQRuPzd+xcZpPGgL2uKtO7C+eax22VsS0vcjC1s+e1S5DI3dDheP6GGB8
Gg9luo2X4QGq6fSrk57/R8GEX54YO/kym3Be/bVs1n2AFe1+z2FDiY0DvMYTVuX+axnYgQ18W/m/
BDJ3eTX0xfRZ6uHiQKQHgQJOjNtyhnzdiFSvCfeFsGuNnISY+BKGmFrqkpjLdJv65UezcPE3pAUt
qDd83k+fIoFqAo0rOQ7hVi0ZSOLij7u4mIlGFJ0LVaNErgiGjc+56oifTtfVc5+Mv5mnDjjZyOhS
1p846mhC7KL/MziLu7ScL0/xPMtquNrHpn8fEIR5oJMWCK9gMOCkaAdlkjJ0YhQF+re8LxdIxpmS
nuIe3vhDp6kEewzeo2Q43jrCtleyyzEOzYVZnoo5x2JRX4z2qZRbafGjreKd3rx98ANG3XzytXgY
1VI8sk5DeC7cWHntuQszYHWxKPHCBQEBkc2wxoeIodorQ8Xxwyk2LzgCfmcuq1Xl/sIz2YcZeyUM
rujXQlTp2o1sxjmLeYPSq3+yK4iYgwAdCYpmQUo+8Aqw5VHg2HsXpT+ag19a52qDQd1yhhfmMx6D
/CWgiuFzCsX65fo7Kj8L8RWYGTewNOpiK1/dvAryGyJZt4d+IjHmxKvAwYY1j7tyCIDuocDqqaBy
9xXzpm4MuSrsoO6E5GxJo6VYmsPSymlPRWjzB/Yt9LP24uVLy0WqK5fMkNu+RYqnchtyZEkZfDLH
2zj+IlVcDT4b9sxiq+HsbBPOHiPFeMuvOmNtiLyyzCwrVz8Vzw8/gQz30+x04b9Rlm14FEr3n5fj
gS4NzYMsbyqJ6yg3HbGG6KUfU7y57DuUftFzQ4mY8Qwzil+tYrkAe0yY/9qjFqLfziAOL0K5D/qQ
5EMxUhLJ6mYPeibYY45PnQEG7o/TJGzzq0kGLs9u6jaPx0f5N02A5kTmjTO09FBh8+wspv7ehj36
W+IHx5BZ+s7bvE80RUFL6o40JW6bwnPYMSxWJ6csD7X/xlMIvdr1vk0+t1Pm9yPVXlRRn0d77JEI
2bfOVe2N+JnMjsjJgV1P5bGOKdlTLehE0xq5DrNRsnnXmHLK+EjSHWwmyL3+Z48ZjtPK5xque+1c
lfPEK8HgP3mcvdF/HJlA94d887ePyePW5OGT25fXgxtK66YOb/WM9yvtk6F63SxyGTOpLbhnB3vj
CcdcWR5XjH2KbKhR0s1HDSpGqFwHKKpReDUaI16axBQY2S4GxCFIqu6sJ11x4Ob9h2KJ9H3z5+FX
71TGv6rb0Tn1wizyzOE6NVm0DEspcU0wEgQHxDyh1TdNj/7pXpREPHVxGrFRqq9MEnToDV0VwjYW
HsNeQCksOpCVj7yt/Yb3iS8hV/iYliBE+NDxfbNVEM1mn/H4PUtlTA9604QRbBmFP5exBNMK7o1y
Oeoxav0TpCBG2vXqq/eh9rafrecOIpELxflQL3b6HSWuaO8w+la3NadFl0XbpatCY+YfgV2mKiAh
S/VODqm4ZWsRGTvat/pTlnL7QePjp8JTb5IDc6s2flCyYyAM4XCnHyD/FtW1jwP1xh7cGNyWwVD9
wXSwLBRcelyxzFQCz4hhlaXJ1IgD66pgpDbfsU4732uM5msWM+7aryAkjlX5gNZqvBccFvsXhZfG
D28imc+vS9GwCnJURHBF1wIp/5OU7+3dFL5Zz2jy8XBI6IrxWKyCdEj6a4bbRbSLj4RINGK74jD5
Va5NUuIGK2OK62H4PSPjY6xyKudLYI/oD3sFJ/yIOSTBGkVr2h3kjEcIpfvyAsjVElbo9bGespg7
JaTCjnCaofQlL8swxU/76m8OYuXOr8mG8nTGabvd73reGb/tnAwHhJH1ucA0vaIPuc3ETDNu4Ecj
Ux3WYVCk/uACpMhsOsuseA44cpTb0PT/j7Pzao4jSbL1X1mb99ybWqzt7EOKUkChoMgm8ZIGqtRa
56+/X6LH7rISsKrL2d6ZIRsiKiI8PDzczzluAgyRgIy1bQsuRQgTSgwCZkP9FhnHpJwNf1eRW44Q
KSLAdQpRpmRICS7XN8iOlWgzIaVmbsjcJ9xNikxpTgVGjmZcPfNczutepmhFs9Yngseh90IUVA+I
yUhkWMRcEHgcN5jvMIqoKlRxNvl2MuHeqSOS8NmjCs5jGsCJAbZrjqVXLZET+MM5MpqorfbJ6GZK
r/4I5xwfKER0o7EFJSNHa8VggO0OZ/1Yp1X6CWCiUnq86sfPfRBm4V4g8Ka2EZXKgxHIKGyNUolF
tnreSlQNJek4ENy8VnFvPiEXbAE+oluR76XWDKVzVuT2rjYj+SUsZENz43gU97MWFOWptor6YZhy
ja71iQmCvVhC+8xXktpRxQ5UGBG5APM615u/8jDlnRsjC4qTB8Tpu2TG1QfcATUkOGZAcmm7LAiA
34TuHjc1944SJ2AcyxhFo6F6uwfU1urtQizaI66ROjE4Iv8LTIx0N6GsOroAHigPAvOpvk7w4xq3
AvBWHeibIv4KxtxUtqJAjs8hTSBxlYg6HSRxLoLpSYPC8xPh8fZHFsjNQECdBJ/R2O0fprDuuWFK
PXit2mn6FRjA7DZJbSXfLC7p2tM5WFQiqtiskKCJDXChEyGng8VT7FZDgXMDi4HAj6d38p0cff5a
lAZN7iWk4T9TxSVHMzTtdCyKwXpF+wU0DxVjraIKMMdAlhXB/JHG2fwt4m3FrKQUTFuXGb3qxFGs
tUs5T+sdMTLSlwhtVxr3SDN0e5VMHVXPaOF0NL0FWDQv5gzwiSiy+QFlu0MzTHJri4Y8aJwDVQhB
GcX0rTZLC9g1dwstlcxAnQOHgmx1R+cxcXINURdvtSCn2UAkDWmxJX5M/qoKvDJBHNCjTi5x/QAe
s+/ATeN7eK0tOMNIzgQPRLh/3+KfQocwX+KZFhXdkwxW/FNJ7eZZ06kjqNyOt1mRKo9xqqj5QxUP
HVI7VtRPO9nsx6cmbBpkUOdaQQaoTFt/OxVK/NiVSkPmaZggrUziTLaR2AXR1Fk2E9PjlSToXqQW
PBfHptJrV245NV7QRiP+0RrqfJ+ro9xBxx1U0yK3quEfNKXlyyF0nu9lNJeCg9ZagaJBLE3xN7MA
OLFFIqP3jz1vHABdht8/juDmfqo8DdhqaRFzoRk4bb7VEDjZBAIGeEMrpt+GevSffSL9H4hCLWnW
aRxUHAExoAcVR/kKHwSkRwY96GsVjVzkdStZ2yodEqqsMISy3Qi+85G3Sklj41hugM9rkIMGaa4k
p0lhItqJLKcpCBOSJK7vQ5MhjjSMe3LTRJsarICbuAZ+50a0mDQpHnRcT4BrlM/yVEXfRhNkr5Om
BlEu7L+6cirR9O/zWAVnRORPkEvZNUw2hZLpT0ImA+TpEA25bwSpnZ3K9LvBhv4Gmqk0xOI5MaLp
xex06UmnoCV6kj+LghtaFsUJekMFkZPUGaFpKij5g2S25iPdG4uvotBoAJaKIpAd/CHpQ7rD5bdQ
0oQcXnOtvKInD+ATOG62ryFe9Z6E7nvr8HnEZx/O82GehwKMCAnUH00SBV9lsmkgaqsxi6jEYmK2
rGTCBFKwX3CXANwABwCB/8vPp1B1QSTNlOENs9yCsOcnFbB1Bfce1TeCYyD5dqegk+YFdWvctbEm
jLjqVNLI/cXxl7pMomfLT6x7yoZkXAbfn4UlwTUWtqkLUFvGSCXcn/BsrwQNPDVkUJZ2W0B2sCFW
+d/0kFTFprGqWHUnsBAWOK92OqiznqF1IS43TCxWaeSpfUhaNgXRoXhSZhqn5d2p4VS6ed8UTVA7
fteT20O/Sb5t+ln9FCR4MRuBy4gORDxLNmZdEs4g3lz/GiD83UZV1spuX4vUyyMTVgErjUE6WlsF
qd3Pk/AFAiJ7PE5IopvRLD0ro4FUSwXuUiY1RohmD0khQ7xJcuuhTfxZs3mshwQNviRxIERZ+DRE
yvzJj/pOAhC+5JkRg+te1bhRKmceyMM4Mx0o/EVXcKLgRs7oPpvKQAA+y7PanhRDOkIXq+9MKwBw
bEgZkX2gGi3NoqxyGPH0lOflZqLUO4/J4G8AiqrBLpUa60HIQ1Q0LIuK/Y3SD1QzKIc3ro/bb6BY
cNfv5Vi1BLtp6aXc5rXAW7Sl7O7xWM1jaIhxUTzIkwQsAMxYA4nGF6l3wZHrvGoMp9KtxVFSHXOG
Au2MYte99sogDN7Q1VK8sUIr4UyFlk6kBQB1Bj4XBLErkRKMfowBiRmvmwWpd7ICAjyB2ZQAubAq
OTqgP2Zlx6GPzHstStLKVfo5haZVgLE7QfmhqN3BU2AxKiX7ISW51GymcPZHdxpJWW2CkMDYlVjF
2p1x4sQWMVUqFjYtBYmskOw/RpVBLFHR+kIA6NkThEyc1Z9pPtJQPYL38Vi0EwovSxuAIw0R2i9g
ZlWKkEWjHyuNurOjzFMJtNgsY7QYVV8CeYvnsgUKKXeSLwF5GcmkgsQbgGW7KfyhH4VfTp+KVIpP
Kqh0cQEMkjsmG2vwEC3KX6bf8/gjr0uukOwhEVesUbBpjVR8IeIbWocnSk4I2tfmSSqVStr6qjm/
BMIgHqGY9uINZDLlx6BJypKcSYFn0kso2JMYDmfqo2J+glygSGD4lS6kzE6DAwcQECfKGGPxIaTp
QeIUqsiG9aKoPXdNTVm56nTKu4nYWPtJCNphO7DfTzM3+LhTyWbsY7InD63Sk0NC46y7BRDBLVmA
PrkjOuC6SMWm6O25IYmxNaOqJoElwyZ4IieZEoIUvQxeKk/MBz0rAMNy3QSnKgVJbPes8l8g1PvT
8tADiiOm8MEEoWju4Un635OSDLLTKyMvDHU0U2AitFT5aoUThzkow8kAn5WSrshihHU91PDU7ynJ
NpRh5TJ8DtW85eUrWtVXdIb0lCRbnn4PpKoGBeEnpJRgc6clmPS8fJYKEAA4WfAXqobmsR01NCV3
OcXTizXpc08cr4AFGUjVaqBwCBvBSavpoxrBZXCoQunfNLM2HriDGmVT+AF1bky39sQ2qAnx61Ip
ncU7Txs5JrnjxWNLGlszZ4CRoZmdFgzq5IZjNR6JXPJG3wVUtCcvVCWzQlquEo5Nz625S4pC2Zvk
RGTbRGCeJ3wxltKpgQz4o/bF+aTDFm3tAWBFt2tn8m/3cM98tE0Fo2BtQlUrPLp4tcbt3Opp+Zl3
gfBZsEiMUgYqRfD5ekyU2w6l9DXNZ1UkBuR59N0K4l6weX6BUfQlSFPbsgI1/pdB11CLkouVazgJ
hdQYONuAJDwAoGj6BLq0p9+GBXVpo5Rweeyim+hFe5lxvWgJ/C5uQPMApD+RaxAROSMLuSJ3p9Kk
WRXAHwrCqvwidIVvd0nVbY1kGO8FIUXsVfADtq7t3DTppO3l4deE72V4erVCxzeRsaUKds61hsNa
t8BWMhvqFc+hFChztxNBCSqwO8sTNQrLnjU1uKnHFFjw5cHXXcVoMMfosihSdVT0RT/lfHT6hOka
pbvcTnyuXK+WfA5SRltAL+FVEQFrIosWwMymfh7xooIj6iU5aBOCGBLeld5+ufKJ1tzz9SdaSawA
eParOmM7gkLFD1PCdOPAkh1Cpc8VoTCOh1p4DRvNS9tBQ9/LnLZ5TgZAHgKg4RMpB/Ak1pWVWksA
vH0smhguqreS8k5ZrBrx0J3KkzjPAtKtcOcCgB0p2cikKfTCvbwKa22IZbRF4cNY1E3BxKxkUspB
zWnzDhIEOLD5TY0MBXgcdCnCwlEbv9HoV76iKPKRGSK5J+naYoOStpK+ACDZFElDHR46oHyvAzMh
zJXA4rbiuAc9Z23LHO52oeh/1v5haXGogzTWFwtkfGllgWYBAxH8C+U+hPCgXJH+jcpPmcpdsCcT
RGn78tK+n+j5eCv7mnQBYkpZQjzMxYEX7TAdJ8a9AY+hgBWvWrcyq+rR0tJgc3nk95bNyIjPaIga
G/SjWj7Zb4pjzaQVUqRi2XRIEg8B2FYu3rL4Q62Wt/W0FMQuCUHwLKuNZOhIsSpOtDJI7UFboG9m
Jh0oyg9PBnjrK3bz/lygvo37oHpMQZDdPJ+UqVq+lQlYat1ym7Wkhh0yjn9BrpF2l5fv/ZlQ0dkw
6EZOuQd932V5f1s+qFx1PUbcDX4lV3siGLhY0IcjB4AnrOSadO6VtusfjqggxAQDHmrCWr1Q4oVd
ZR1nvgyF4bs/keiy2njJJNZhco9ao3lFZ+QjC6F1ggkRwkT+aa0uPtARQqVyizeuO94r1lw2pVsa
TZ//G6ZICyI04SVVZddWaxkBJieiYC3nyqjAOrcWmKOxujLKR+uHXLkEeIouKGDiz3dsMMDpJiGj
tCAEdKiF1ryLQ7n2RnKsVPDJhV02kY+M0RIt0AOEZXiz1QnTi1oLJnMxEam3HoYcYRBnDAJD8LqU
oOaKJ1mLFC0nzVIMkVVUUY1YtykprC4lBoZ5XEtB9hpR0AMfmgBdmctbs8mXlsRC23++PMUP3BcX
AyJkEr6STs/y+ZrOvjkrGiBRG00BGJ2S4W+biXyrksWbKvVNshCKulUVAI9XpvvBbiICS7WZXgY4
F3UVqPRyVIRmxUlv/M78KkO8jrmLpX5Hs7JuE8CP9i5P9YPTsARktGZRJK6ktWtpBqsFY5dSywIe
6mooW246QbnWlfyDXTRkFN10CZUipJ9X00KuJojz5cz5ciKNoN6TJt4qTSOJGykXQSNHsTidJPC/
4RWH9uHIXARQ2GgWiF76+Vb64P7Hlm5gdmx2vKMhw/iu33A2SJI00jd8O2DXASqnf2XgD44J44lE
F4hdg29bPthvnrSG8m7AMGVhk3I8NLnYeyjBCg8WGZQrHu2DOSL/p9DAhKOytAs/H6pKRXketAx2
Ptw/V6iBlo1aDfE2ooD0UAJT/pJI1jW94g8maC3a8PQP0sigiKs9hTCNBnPPIYkkBHTEGjgS1BZ/
G4iwFP7YSC0wHxZdNmh7gwjm+QRjSOfkk5igjyCQa7XgmIZKu6b39v4oLB0XRJqsaii+6WtJQLE3
6eJR0QdGQEDglAwJeL4w7q+EYh+Msmjj8Q/eEwn9lfvs4KtkuWZRjDbAiJZSroHWCfU/PtZE0Rw5
GQ1FWUT97HzFRjHsR8J3QBaARrJTjbhO4Ra10F47Xx9MB8csoWYvcslhCecDUVFSg5z8qT0PKJNG
mVw7ABavKA6/94pvLUXRy6JFPOHPajYyAcsw5iQ5mW5ywHlGkxc14D/KEda/B8O6nL7+qckhxkuz
RiDq2tJaZeU3ImDd5A+ImBWl5MkWmuWmnMbRvTzKBxMzTPyiKnK56bzzzldvQL81qJOKp7hVUTJM
Q+OWZjLNxjS60CnH4Fpzno/H4wlAI1Piu7Uqfi+LnWGQ1wGCIDTU/2gnSnXVD2DaxGJcPHRjrXy/
PMUPDIQp0saMWwbN/3dPb/TxYa2wkFOYRzB3C6oLRTv/ub2jyUNiTFMWr2ut5LetRofjDunA7lLR
vzdHCE9NnExXule+jwtIRWlcJQZ3JZT41dn19RC5qUU+U6G1HUhtVFlgzQxPQPatrTWYcHCTYKSE
17TZ9vIyfrBzhFvoBWr0KpTIpZxbSh+JUVXRsMQudDX4AgVI+wI1T202aYFsh60nQIo2l4d8f63Q
mIKlXCo53J7rSzsc5Nwa6KJt+0o+bzVQWS+pQEXyVpB5nt/7MHglu6hC8rmXB/7AZExkPU0OoMn5
W2vN0veSABa9QbtHreou1tTMbspy+OM4lulZ6F7KEK6Q/F7dX0U5wuU3AX5ZqZlv4TX6iLwJucFR
SNNMu2KgH5kOVzPZwGVFAc2d71+n0BILnCrvUnOMtmh7ga1LIwFVet+Ij+gRTkeNpN1WIbh+/vPl
NFhGuo2YmI+2mNZvkYgRkbsOdA30P2CmewnNJ69AU/HKG/UjAzVk3sTEkBpP1VXMjOZTqaA4DzJZ
Twy7AbDwooyoeoK/rXbwRJrdvzErntII3fLswVWfz2pGTqWAIoh1qkUZubDcSx2YFyJZV6zxw4nx
yl+CD/7bXL31UaYCFopCAwouPhwCOgNTMGkKa0x3SaaJzeMM8+daJuyDQZcmKbx7WEyu8NXFMMvA
lMsZns1ExzZqVFC4JnDwBbo2QZa5l5fyfSSHcfBC1XincisoK9+SDQksW2R1oES1kIucaB6r9Avc
L6MaYYhPg3ztVffWF+U8H7y0TOFlZbKuRA+r3RszKwx0ShO2xbHLvKhvxeMwoiBmRW2+801KR1JU
NdsQZCQ9AAXKU3YwGRQEMzTyrpjuB/7GQvgEl67o+PZ1eBkOIDPpDlWArakDj0a6QPgClOIvr/LH
c/5tmGUbfjuHsd6mvejT/caf51G3624R16JVpKo5mWK1Jy0Lhb04UF8zUxRry5RSNMLlJl15YvFK
n6qP7Isd/7uxAp5hdVoLxOR8Q2XKAdhxRwWt+lOpqwRImBgc+oY32uXJf7TEJL+5S7g5l6Zu53NX
9ZneFMgy2oamVOiuwSAypmy4MquPDNmgkbiEOL7CXi6z/m2FQQar6djxTkBCr/rqxwF1xEoOXmm8
fS0U+HBCvLkWhXKwveJqAVFHBiAgEXDUNBF3/RpEIIWa8ErA8eEokEpwPOQ+8N/nE4LX5JcybVNp
ExxE5gaZIrVzeWnBgL68Px+tHO17uFpJvJN8WIXxNcG9CamVgYRW3Agg012j6I2HEsbw078zFMLP
1hJY0wP8fE5ZMzatJbBJ5diWJ9NvQyqcJjBe0ERD/OnfGIxuV6TgCLGl9SscOZsQdWgC3p4CzKbr
WhpfghB3+zbNNpeH+mivCNG4AJFj5oZfzQsMk6o3GakbRdGyB6QszDvd7M0rvmr5LWvHiUiysaSH
uCHWWsx52utTNGN3eQNu0u7Aiu5xjsPnkAzVpuxg+1ye1keWQbIPiCJoJWpYq+tPaSGNZzqlM/S0
cieeocfVMU3CiOvDK5v1fm5kS1SMgouPTMZ6boMqWWkDpnphU9fb0K8eCrM+AJXTd2Id9Vcm9sFo
JrrLtE+g58sCNzu3w6FTBLqNU17XBkE/BJklPNPaCeqO1M33SPT5V+LN9/ZBZl2icQ5xhAzTdXWW
I1EHsC8UkNqpsX8tpXki5yYPj5e368NR6HLIMSaVQc3zfFaC0OvjjDoTiDYUWNU+qO+AcF7rqfTB
2i2xEIUWHgcknZev/+ZoSdfDjjLB1ef91N9Lkr9AJmD9HtRs0P+SKz/99cfTwgRJMsmo1VPhWU1L
0dM6CkKeBCiMEaxn8o8oN/6wRzWJBd4DKm4Jh87lsQ4pZQGxiXzued4VCiq6DdoxZJfV3AGKAUFN
ZM+unOb3u4Vf12i/yZuSEHNdEKz6EgZOb4HnS6vu1phj/yh2gzL8sXeHUiEadC438O6yufLuZgbe
BwBIgjJGW3hZkv2cF6hZrcfX2mC9m5CuSLzADZEnskz38tWhQum3FjoRIqJUTdHXrBBKL2nDP87P
MwpPU8KJpVkCEzo3P4CgoL0N5IZraLiVneQmUjjDNCTKse9KYHtxYwGigyfP4UfpsrpaJ/tonovb
4EWOB6HieP4JUl46C+EX9FKdgpWJaiW8VSMt+9P7n+tk6bHFxczNjGs8H0ZEHr5TlzQetDDTtZTh
Zw7IeHf5bC2x9tmVQsZzaRey1MKt5f/PB6mjvKnbRn/p4AiXhfCgR7tMNDaFJNt0vCHAgfRFv4Yr
Nvkuu7CMCtmItK66CAat9hAsIWq9o/4ydgcrNG+z3pML30n12J3nL5cnuB6K3LFI9YEmOWRcYUCv
nEeErsQMNBRWsD4Gd6id+E43ZP2NgN66J+rw1Mjshd7lQdcW8jYoNX5qmjIhxjq1F6M6pA3FGNro
dyQP8ANSbzYn0708yvp2/nsUk5hXUZbGeqvzRhE6QA6YqYXQnAZAJcKSikVFyYFXfg0w8cFgS7MQ
eGhUvGmRsfL6dVHQpkxb0Iihz1hDaT5yoXFjjq3/h4bPvM6GWhm+pvu+MVcMBTdxgMSQ+VvEVf40
ZFtGIfNDbwzyaniSlV/sOikEeY86I05G2w5UjSm2zcbm8h69twSqs7Ag8FNkm8iPnJ8vGAdzrOmQ
E/2oLHnFNiEKi+mfel4qP2ejrE4xDxI0AUYejwiC+ja6WV/FRPp6eSbvDYB0BNKsNOdYqk3GalfG
VGjlYEZKjaZF+g9pRM8hhaC76EoY11olvZnu726JAIPBSBFQLaG+tO5QN6CRoE49VSyq6KjIEDMK
kLWN5rYWsuoO8G2xafWu2yH+KjtjFMt7VHLTK77x3d7xRqbniQR6y1w4nKsZZxUK61lofLEiGAAV
MovOqCfXoqkPBwHhwZpSsdHF9SDIviAjHHxNpiqzPKVStENOrzpr+0e7tyBiVB5ClFAYiP4nK1/R
pelohfo42DTDC0Eul+YndFOgkKpxeOWNt5rR30MR5dKqlRo27QzPTV7xjSjJCW5tPYP83TBBt0sF
6ZqTEM/HoaBLcYtlUxU2iFtyXVzgX0mCFEoPN/vT5rRzNxvb3twcNxvX3Rwd/n50+W/Xdewdf3KP
N5u9ved7jkf+enBdvrZzD3zNO/BHvnuz35/cHV898sN7vtVx9vy2zdbmV/Lrl2/ZFPz8/nlz2u/5
bTa/zvaWL2/2G+eFb+Ej2M7yb/gzf/Fs29k5O8ble/mN99sTv/7GdflVL/ybvWd7Hr/xi3u09/tn
e+85/IzneY7nOM7ybR4/z+9bfplzyx+OzIRP9LgMv905h8/eYflW77C3PefOcfkzs95tCybv8Ok2
3u7WcTb742b5oHy2LT/56LzyW3d86+Huabd7WpaJhVp+2j0eM3sZ9snhX1+2wbfE5f+e6nc7ti7U
ZHHdqMCWHo6b08t+88ykPOfV2R2cpysjvSV7Lo20cu5tU6dyi21s3Icv306BfbK9r3eOaF8ZR1mO
zaVxVtFFUzUl/GXGYYu+7B8f2WeH9WZLdjdH98ZxrlT7V3nE90u4epH7UlvFKKk/HN2XZ6yFfbq8
RyBcrkxpOXa/Pe/AZ8M/Qh3p+HCzuVkMenN8+4f/Pb1sOBsnbPX4cty8HE+VzcE5vrywl/btFsPa
P2732+3W225v7Tss7ODc7DDnr7e3b+Z4azt3O/abk8excJ2HG8fmfHqHB+fmBus77K648KuGsNxq
v81GFWlpGbNe7hf3mXPDil2z6rdw/5INrPwdUjuQGBniZvNyCjyOJcf9tBx4lu2R/9vbW/60nOrA
ZoaHXzu0PO1f7m63+zXYD0/XTOStIn7pA62vlNZU4mwxytP++bRxfu32kb3ZbpZFP27wce7TcXGT
bAwb4dn4QGf5q3vaPLvP+8ej+6XAt23tLzffNvwCpnLa2tvn+57lc/Eij/stducdsPPS9u5eY/vw
xFa7rmy7DxjEi2V/8u7wJBvX3rneA37ocFwczGVTfXsgX5rnKrZKCmFUJCwVh320v+Bze5vP/XW7
sR//9sxMDyd647g3Gz6Eh9+9/AmUtzjk0kdYBV4z0obTsCz1F9z7kVU4Ln7t+OSeXOdmv8db7144
LThrPD63xNbzKtzrZsOac/XsllvA/cLmbF7c/emEw8ZuTo+Bbf+FFW3YE24J78Ap/ILXPthvvmy/
3Z/2jz/3gf3zcfml355PL5H9PNvfAnuPs8MPnR7568+fWCM+f+fcPeFj+d+H3ZP3tPvl4PJ3T/Yz
t8ho24G95aj+dXt399fdYed92h92P54euCmcB64Dx/OeXPv1loto93DjPnFEbe9wuMVnH3Ysvcuq
vi0zM//FcnO5MiJ3y+7IvXy8cXbeHUf97Rs/P/GvF6fw5N48fPmCITo/ruzIZe9F5HZ+3mmrVAgG
Vwy35A3/wXa3R5crj6NvO+7h70vOuWIHtKq76DRpZnc+bNIbRl8wLGOyHMcT55+jtoy63N6VzSmy
vy13Pe6Sc7G3+Ua8w+ZxuZXZaDaePz3yA3v7joBgw5+Wn93vt3f87+6JRXMPzsNbYMOybpZbkxN1
x8ndv4ULu8OBA7mY+maxwdNmcaehvcOEWH689cbFH98s2+juvhyJdNzdyeVnLm/Acjv874HQ34I/
EDlvMSadydcA0bkoUPfMQwjQoYwwLkI1t4o4X8NRrVkVfw8D6GPpiUwVQVttM3KGPbAmAXZjr9W7
eKymW8R9uzutC7RtSB0Dwv2ooY8BrX5I6G2Hfk0X7DXk9Bwi7Wvvr9Xb6O3j6CA0lpcRecp3ZWIz
l1E2RsGrmMbUbtQkvRlRmdpESA4cLy/wG1x/vcKwF2TieTCVpCzPTU1VMzpyTITXYVw/d3CuUTRV
trOf7OgksdOK+qWLhpdOoquh6j/lWvdlBBg4kYyr2mRPu6Br5aPFza4+EPkVkzyLJcNuWIO4Yb4i
lmLSuUiUakv5mSHLnxzyBvDZPZLmebJJojmTH5Hqjb7PEU1CroDIP1h8XdcVEQQ5OFY0kc8XxK9n
uUOVvbdB7NNaQS8KF1pX6VZhnF456B9Y99lQq2iikiY5nBazC1td2CcYxC05wu5KDPbxKBZPJwgG
S4rifEI1aiN+nnKGujkIN7I1CptSRgL0siF9OArZbglkFtgQfWVHFs2vUhRxsaMijl8Qq2nuhF7Q
Hy+P8pFxgMDlSFC2AlK3Co7AwQZlnyF2k0RSvO0zwmWIulLgBWrQ3oolYltyV5YHpY/7T38+tClj
EOC45fcHBcWbXBoyFB8UaqbHUdKGV9pVCXsUeLT7DLFfFG11/Z4n+TXKxvulhc9IGhwUOTlOXML5
BgoDiBuhjpFVM9XqGCd5sQut5hoI5v3SmgCz2DrRFMm7r2EUoVj1ulhmk41awqOoa6+9aj77s37o
EdZDSr/dGWp9JbhcQsfzs06hWEbEieq3DHNqFVpCCx+ohuQTgiBoSH2xSvq17EpJiXQH5f8yREq7
CcDGoJwef768nec3+3KzmBLpBGCmoGJAOq+GBtMMxz9haFOHJ6eMfuwVZVh5tKCEg9rW1wpCH01V
BacCYQowLemM802cpNlXAxmZwmZAhUoes/ivNAj8DfS3GM0Jo9zRIuJaW+b3vmxBaYEch+2D5axB
DCEtoNGrQfYanUnBScRCcBO1sTYlsqfu5fX8cChKKWhzIDHNjX0+P/RzZ9poo/2HoPMgc4GIiej5
VpRnGymeJX13ebh3Z4JWyGBcdRWTXSCUqxtbGJG0MTWIsdqIpJpQIztaJvSzvTzKOyNZCIQMsSAz
NDrVL2fmt+ee5fOCnpEGRb84MxuP2DzO3VQPtR9Q9k0kastY3Vwe8t06roZcr2OKLoNJoykHBY7S
ldTkZ2xIrZtVaX9lcu+W8I0dCfKU6Ao4ob66F8J5CkWUKiMnmKpuj4Rc5kDZzq/YxftRKDcBjgR/
xpVKS53zJUTsvY+NCvEYK2k0rwr7GSFNfd5eXrX16SJ24VRxrrBy2UQg/nwUCPMSrTgBIHe+Lz6O
Vk8vy6DbT4rR2/SFHB/7YrqSMXw3JCtGPnlh0y1kunUqPpUMZVQa+K1RU0vuSFsZzbGKVriXELw8
WWa7yAhPrXd5osv2/+4xqVWSnoRk83amyUmeTzQdh64XE/pztpvI7pzBK7bKUXavVZxWiSEdp3E+
zurOIVrs9CplnNJ9+Zy7tESzfxzuXy9P5i1NfGk2yvlsRr0JEWRgFHkLztOmxZon3aG+59KWztE8
EFH2TW0f6GpkT39dHntdE3g3w8Vwfz/bdZKq9dLpVNipzuDATbS/G0fj8Kf36nollwP/2zhjmiPT
lTOO+uBvK9SOPsMzO/hX7GJ9e69HWV0vqCTFqbDMZt7Qss1Bz9nJnfLKWX73TlqPspyJ3+aiRLWk
xst+HSvvW+I8/9S2r5+frjU0l5Ztv2QWK7cLvyydpIhhKg82kIMslP0ZDfTT7BifkFXfX7GExZYv
DbdyuRaNxHEfDDc439Dit7/n9uGX8/T5yjAfOIzfj+66ZpI1eWOg0L7MCmFShxqeQytHx3R193X7
tXE/IeF4bcOuuIs1L53UXWmFy5i9y8OOAxZ5f8329093oX3fuK+8CezQjq9cLNf2b815VNBOk9Nl
/ybn27wRtzQq9ZpNeBftfTvddvaVhT3Pmr/zVfLKiyQq0haoPiyTDJ2Mf1QbIXbS89fsf303r8x/
jaRWBTpEhgDK7IVoaPc+DNWi7g59Ylyb0zVbWTkN04gbM18Omql96fxdRAuLUqYHbZ6gEHcNB7hK
O75fwJXziE1B1tCB/XsB0xPts1xjQ2te51PkRi5Z5QlHLNq/rs1ylU5/P/DKnwxBRounioGVJ/nQ
fC7uqoPyzb+nCkw3lPJ1es4P0Um5156vWMy15V05mKAdI71YLEbBZhDEwj77HVGe49uGU3q5F7im
Yzr6FSf9LtmyNqCVp5nkPEmb5WCAC9tEO8l9zhwSq75dsrzFRrav3uMfOQBwWnArFxED6HXnHrtJ
zCwXF5OtPFpgcj4U1yJyUB3rJnPorPzQ3NNoZFtv1Vtrf2WVP/Krv4+9WmVk/qYU3Aqxijt4+ud0
E26GzeQmm2Yv767lzD7aUmAeYEngOoBVXD0IYvqHxFNdNnZNUx5RQhQF1VB1+tnltRvPD5entnYE
S+EMHpMMMBLuJVjS81XV20j2w1SdHUFplQ2ylTS7kOqI1rfTfMWFq6vLiaEg3IC/hBpuGsiVng+V
mrI+yj0NTX3Eg24KK8+haSnpFR+6Xr1lFBVgEa+BRcRknVdRpYl+TA0qlC1iKSe0wI1D3aeNI05y
dorLLPsEw1y6/+NVJIPDs4qgHWyavtjPb9FEgX5V3ZS00KYPeOkhl49PVdvsgS5C6TVbXFzY73c8
E+QNR+IGfqQGK351DmiSWM+WIUyOkfe55SBJ1nxCkxdpy1orlOQ5lfoWHf7MKAcbwEEj2EhWZ/dp
PPmftTZvC3Sd+r7fV5kuPwDyrWj9WEelaZci7Swvr8u74BsoHJAlMAigzC0FSNH5wqj0Nstbw6C3
uNT3tIIT0mDCG9JKIHTHRvchsOhaP8YbGs/3rzWAsO9BYwWmKwHamjdxqejXhIfW8eXykRTsA9QR
Cvy0lzz/SALamZEolaND56uE/g+KbNMjLPsKHkNDSLbszcNUyly7UT9e8ZrvD5vCpsEaIB9Mhv6t
wvybmSCwLwwTpF2nbs2XCkztpxZNyBNC6NfIOx+MtBCcddCRZBWAWJ9PMmiWTsSWPKNyHOsgXKGg
u8UUI+IOfOjn5U1+f65JYZLzQs0JCq24RkoGhjhmBQqjjoFCodfWI303q+DKG/XdI4dtQ+xCgSkD
ro8rYJnxb2sXUJxQ4rnrHV8IfXuk0bsdZ4FiY1DZIermwjNSP/VkMVaPgCzTn1o2SVc82Pujx2cA
Dr2QyEH/rzNt09wPQVFxukxabOheUPjCk5qIUDWsFonCPV0lUNj749Vd/Bi8axDYEpn683lnWpgp
Reqjf9QUCBNOarLJMkPZ/fkocM6WYgFQUARMzkcJhp7a1BT3qO/RZh2BSpo/FJP4x+unigoTkcis
LfCk1dFLJiUxWvC6TjSU+TFVG8mNBEQBB0Td3awb/c2fzmqB0kJ0oQKC5agrm5EnsUlnuaVtzxwF
h7gQ5r1Pq7wrj4T3DsWUNaQ0mBQlt3dcEMRYKOlNZuMYQpS7oogsYUrvnJ1oaoJnZtqAYP/Y9Htf
aP6FlP8/38f/Cn4W93+7/eZ//pu/fy/Q4FzQ/Ku//s8x+l6z97/a/15+7P992/kP/c+p/1m3Xf3z
P46vZfMfmy7/8dpGRb7+mbNfwUj/+iTua/t69hcvb6N2euh+1tPjz6ZL27fh+MzLd/7/fvE/fr79
luep/PnPf3wvurxdflvAx/rHv760//HPfxAC/bbry+//1xfvXjN+7vja0ZE96pp3P/PztWn/+Q9d
+U8NmOKSusP24Fdh2sPP5Sua/p8Q16FPLElzmFDLrZ0XdRv+8x+CJP4ntAAArly1C5Z+Oeqcr7ev
yf+XujNbrhu5tu2vnLjv0EHfvALYPUmxZ0kvCEoi0TcJJIAEvv6MLalskWVXRT044jrCoXJZJjc2
kMhczVxz6B/Os3q0bpifYnAlcP7f79/+zRP75xP8n2asr9scmCxf51zn+ud5TrCBOJi3++wEwAf9
odyM0VPVlCVHZFN6xlETANpdgYNl3IyKmFrO43bAUjkuhGTSQ7Zr8Tzrs/cqRLb8RWzxdiV/vxSK
7OdvhfrJtv9gyRcsg+bjInymjw17x3TXmDU97vGBxv67xvn7BqhP8lUo+6/MTN5urbymFpMexPbn
B4GvhP0u83UFpqGDtWKYr2WPvjSAQDXqpVD+tsdX9W/tqd8/zEEWHhAD8MEEJm93O1402lCl38Ug
zZZ4ycZnC4bz7pdl+PNB//pgz1vmr8+Vb8SHYD/FyD5r7H3rO5sYX68crYvNOjcOKMLxOmcY5e7P
P+UcNL/5FOJ3nyfFyD6aUv+91rMbJgkjdJRxObU3jgacVqXiPvDWl9RYP5Vrd0CJfF31webPP/f7
eMC7D2Zo3zI5Ljg3gveVkdYNeuw4XYwpnVYLovHsG7wtZ188JX5py21irkrH21x/tpjsvVRaG+Bu
mpQA6PHjqeOxqIs4cURehZaY/YcFXgFIkTpQT7k14WkP2xWlu1Zjow1SxMSOM3BXGfmDsu4lzq33
WZ/lIUXktQUG4ZYgVJplvVoUAfTBHFew2qY5mEyJwLnwkDmkfnAIMJDFiL+3R0rcda49NoX1iEUG
IBerH4mUDDl6xsaBF56GVgehJwSjJf/eoc4C5EETwQcMiZESYV3xdgG2Ttdq5ZSOMZqA8hIPOZiD
cIT/Ypn/4Z06a6eZqUPZTPLKQMnbTzl7r9eGpOUy61JgENSb4aonCl/aSd9Oq9lEf74m3qZe37+V
y0tFmI8hABHLu8zE1erOGSHrxuR/PLmxscKZ8b447QpGCMoW0voi/L//JRkHgi/O9CCB4ftwPggy
3NjcRIIXGa8HvMD3EutGrP2D62bBAPjPv+IfXurzMcLQGG1BdmyKoG9v6crimHrDH2M8kIDT9rMR
jwGo9j//lHdlR+4kM4oEmEhG2J/YDt8/OaNjeJWNK55hsn7GlsnEbdQHLxGKNvfv/am70MbeTeHz
mLC5FuHV2ya3e8g0pMf37jI5H/H49X/W1/4T8Ub30tzJ/uVFEnD8N0QZnIX/+/sx/ocgI3zuvzx/
a4c3MQY/8SPEwD3wA5PAqO1pGOMqxcr4PcY4/xUdeqaSeSvOHiDnstXPIMOwiDE4boPzsc/o8vkY
+hlj8Ff0uKlgnFv6nCHICX6/tp8nz48o8F+HGN/34n/u1Q46i3Nv9Dx1xZvJQNu7yktTBENjwqCI
Cse4YOGlMi7sND9j1dl53ADL042WmGy0oMzghgyDZmoRnss9XGzX7I+ZXIZXB892M4J/NL/glT1F
a9/a6SZzPGFAmjfmb0biOyF1EPehBQx12bvVav04VP8TC/C/NuA9V5J4Zn+2HuO2/Nb+z//+z/1z
+TJkeU238kcsfQ6Y//HzP1Yn0q8PPoNAHAAup/X3MPdHAPz9b/DXOg+xM/LpnwVqP9em5X047zzY
WRLoYtt4dj/5uTbPf4W7q002SoXB4hf+nbX5rhEH0INKDBseye05KaTm+XZHRTS4tvjitjdp/VrY
D4p2BGinmNg8ouG4aYGrtVkXeVWPEQuYTcxJf7lz/yJOe7fZ/vEK3h3GWSJLK+i5AtHR1AFABUQ9
bv0ini+Xg9MDLhU3+fi5dmUkXSMMtG/fL+A/sKbv25r/vN9N32R9/zYbPF/OP5LD/z8yO9bdL4/q
D5vu7fxMlvrryv7+Az9WtaV/YMxZRzj33UCdctrvW67pfzhP4nEoov96u6o14wNLnfJbwHbM3vtd
I/qPtO4D/29WPAE7E9oYQpl/Z11T+2Xh/rLpEvXzGvvs+eeDgTHHcyjxS8GqZRx0kYF3J0tYN2GO
nxbSsyQ4iG7uH01T2pshcKurzPXbm2Zd/Ev8NtUXvZFONBWJRYRRl3E6WsMVzC/1yVQJlmocQfdU
ebvtOA8szqoqHtfFuNegCT4Yc5pRvxnSm6Qa15MtdWeTLZpC5zely9YV/HtTlPJgjbYXeZh9XFh5
5h9rmUx6KKvcSreF1o963JkAx0Qmp99KXyw2kmVYpDHeAs5npzbUGMMtMsGLutbwEYck/1QIp3cB
FAz10R3nAOQ59uxeqIAh+NuazK+K9AoX5dCeBy0GDZ3vKZR2ZUg02aKZk3Z3U8MEyw4SlMPj4Bp5
HQp7sW+wYfJ2XMpwWSdYAgkgDtd2t3iRtI2ZkqbTHVyVg5ouwW5BcDyjspoijWVnHIexbXaJlV/Z
bqafCtsAd9+p65nBRWu8ljlSjEJToSvEq7A+Ozgt36TzjNGP/6UvlwurGTZJfVrb/DhP8sGr9QgQ
XL+ZlQe7or/TM+BCSTAdRT//1pHTHMZuMoHR+aiPSkacrcGLzcL9AuPRv8BO/Mit+uhn9p3C1xCU
zLjNBLCEJcnSL0UBEjPr/K+OWfQRh6p6xoP1m+tCySUpMj4pZ/iUi+Awm9qx7lNqumlS3c6QknaO
UO23RnfvXJgy9mo8oBe8Sxx9j8vlBuvq7UBKFjUa/02YA0OHuWXTUcr51WvS9lTZwQUvdWJiQWTf
ul1934OSvYDc9+xAdE7DHIgbnAfZjWM89+WKXJVK7ckaC6B7bX4/FAx7hJjWpS58Ed3cQBbQX9uZ
52VqIeXGokQEpuD3upUF56Rsd452RvOOB2HJ4nG2k+WoPBew75mR+NtUVe74jcrDHU6Mcdp8AnFC
wianwQ6HmrnulnKbuRFwGSOl2dRKQD6T1zlOn/ihA1EE/9VkGY9NoJkUTUHITxf4HQzPGuLz6wHj
t41vnWXvGWbCzPLTNAqlanK8YVEIZUP9qKUIXMypC6m/YvyfjldL7vBvXnDtFQKA6jLsZ3t4Qla1
6a361pqXGMDZXbECca4WO5ZmdwPUK986atBDB83YaURmFVV2/klfii0hPbioltox/rXHoeL7jN14
0QxZtu/G/MKiTxHiYr1Qd/EvSo52SGOz2NqNvs0GZ7iqy14/rgAbo9KElkQB1MHqVoN25K38ATQe
dEvn7Wpz+AjqYzBDJWCH6wryfF1daHIluGv6Oho0bAY8rQliyCtIc9v0rs5y/9AsyrzXaie9Qcmb
RF3JrbRcf9lC5qgySt7jN0CNT3XeH7TqVS6lcV/5qwDY5pJXu/ZwMESwzzrxBDzZ3FY18B3mkvCH
8+LR9cfdDFIv0ovZ2QwF/ZjJ7WdciP01hEx8rnzpA+xQgFYR0N69rRIfW+TZwCHZ9r4YSeptx2ye
ADiu5qdFBbfQj/Zg5LHx7Ip91qgvaV3ewBO3Q0wz4qyAz9zKu2FaArpj5YTa2k9Dp06K3Win1BWK
rwm3Lh5oH8agTb9mU3lYRBlXWfaYdsNXexnLL2Uz7IveFmE/M18txiip7TMxs4y4/x9ze7xqDOdW
w0c00rXJikx73Ctf/03veR31oN3n+OQBRoqGfFYUbSCTNn21b5rEuSq8qrvm6/SRatf8qnYsiCtG
kezBcyCP861jKpd04ybz3ksNb29n+aNOja6VpvkpyM2ZJ+5lyb3Eh+ZI6p9tAWLBWnNzuDUySR9o
kDwVwt7BBbRiy/3k+T5UNWwEkSqbuZVs2Gztp4zz8xqDV+uhm0d2dT/9YuQm764Nc7Ze3BAfNoHv
nzft7DzFpq2a7K/zJGK2HvJ+UzraoQsq6icq006WPunjc1XK+oQST35plUuPRFFg/dqYWmPHXmLP
VmzkJEIAJnUaATjD73Ijn67waC79S7NtjYexxC1e2TBedtB3rqqgGK9qSmyYfPaJda16g+isR77I
zh1sU23pD3PvFCfPwDI8BBDMpgF8+KpvZnr3jVtDd5+BwzqDHhcwtekoBaDOod3uyYqWncIS8KlL
041d11d2Ivf9mO66et+qqdobZtHsLUhoYzixBbpDCjCinfdW5b5qQStOltL1OFWVO0E788ctBsra
3gcBvW31Mtl6fJchmNZTXwsDnJuKUnfmFvAdJuU+SjXPXFDe3UKK1MNkeJ7WIt8mU+c9YDWabJVX
D7HUYW5Sp533hT2A+vKF+5giqHzWrGq9T6njblQy1ZeWKItHLZ+zw1I2Gv7stELmos2OpRloV5jd
Ljda7nef8sVNtTAjFOH0XPzkUNq1yYEt3VvZa80FXdPmURpt8yUz3PUODm0S6y60+8ZO9C3o7+Qa
U7gqdhs9OdCAX7/+p8Lkj/9ltYezJRVlgX9ffrijdUDj5rmXL29aIz9/8GcVgk4HYSt20zjlW1Sc
f6lC8FcMQpzrjYygBR4R7j8yPcP/gACXKNXWTXxl+bF/ZHrnvzoPaeAD8j0e/nt9jnOz7Zd4GFtZ
DkeSUI/COBIQ/13pDL+eDAmCbcVzDQqrN3g3Akc8Okh42g6UrlaGSdvcjwDV4q5IUTJVlO+6sR4j
zS2eaAHNEYHcEv9yJ/9F+medq5LvroshH9JABkUwgXrv3zJXQumNAz22KwFES4gXe6fXT2O1fMlE
p230KvmsSWmEWbVed11/XTaI5ND6Pi7ghg9etfMo88c9xhGG0esoCOZwqNJLuNsgjsF6htaYwC6v
/et1TchsZ6/aOCW43h7X1G2cloDcAn/t8Cix22hQ2Q5Jfuj6nP8abfUN8xCnbs1+jmz9B9LO/+be
Iavs379Xly8q/9r+mmF+f/w/3yff/QB1wsLynhI63bmzNupH4UTDeuUD1RFqIGfl35uqnmV+OPev
mI0iM8U/ivLI75UTw/7Am8mEAtO3YDRMCuR/o6r3tll3Ni6jsH+mR9CvoxL9frqvtyZoZU0mLrM5
AA8vWvCIH7EVLs2vGu5KHNPMmNknSQNC2yZVX6yPv9yrf/HmvOtccgVUM5F+fM9zMdp5L2fJ57zK
SqjRF+0ghBmbU+8Gd3ZqGYwrOEHWHdVCUHSd9L1ChQTh2LWPVY3ZGoQ7o0+JlLGGTKzs7xV0uC7e
ZboBdFW/ox/eXxd7nCOh5xoX5iyrIfZbN0+jPvcJFsuiTBlSLNbevaKRhFN4WeP/EvtWjZ9XNUx5
cS2WsmSrgS/sHR3clI2/aJ290046KGQo6yIy8zFKBXngvqsMlFZlm53ldBe5m69jrLe6tZzoQPrX
mtLr7lUhg5Ino7ScYTuZfT4TzXuN/2Ups7GP08Dpb4MSWO8pNWWNSt6Zgvx6biam9/7iCZ+Lb7/s
jRT4OLLP08Qw6pi8Ct7t2QaO2LamTOO06qpSh6mRHW02onwF7RKYJ+zeunlhZx9vSuySl7iYxeDs
hY3V/F8M2J0/6s2l4B56pvmcFVtMur03fW3yLCGeMuaTmVC6iIRRD9XlPIOkgZI9FsQvrpBZ+hfP
6l0Rx6Bve9YdMep4RkbA8+CqfiniNNQm3aZY5KnlhJzice3J/Ry31PWolqsj7leG3vSQODZXu9as
+d8XrfCn2z9/EO/OTi7j3Kv2eQS8ZugL362YurGbaWhmcdKBjmpHYU3ueICTDlNEQDJp/8Ix+Pzr
3t5rHjv9Arp56FpoQ7z91tbSkfOIrj5R3CnLJRq71iYdFkGTqR8FfYqN/7o38e70JVRBHcirwNHL
dsLW+PajRJK6ULBNdSwLjUm+7sctxIHMOpGHafVD39T2eliA9dr7P7+pf/hoJpDPXntnvSaX8V4d
pLl2ZaF4EEdXMwq1890aKFvZme7HNl/5oqhwgZCT+mv9X6yq94/Tsal5cAK4zIsaZ2+rt19a05d0
gK/dHYdUGHoETJ03/cd2lLkzK+nPv+i50fPuiXKG0WU+G+9h4Mnk5vle/LKOh7xT+D90025otaXd
pNqwvEprXaa9leKKteG9bvGxDeo16oPCxex/sk915SXOJunE8tHyJJLW0oa42i1V7AnbDeucyl/S
5+YGJsKMphH77o5a5bGya+tJBO68Fzpz03Pg5pHqG0j0o7xSTpLdTYk3d5Cog0QE2hb+dl7aRyiv
SmovFH+GaOjF+BrIpP/SjcNEPmdUh8xaHfK3+ks9dtrO0Ut5aWDXFXWODofVTIx9tSK3Ck1h+qe+
NOTOXwP/XlOO/zFHbhzVcB2pSbbeVs+6+qJXrUB/pq/MjTQVdGmNjjiH6gOecv1t5pkYkE41+O3R
KY5u06a7Jqkf5q5cb6bZVBt3bft4MsZkJyFt7NOhzZ67Ub6CRHYJA+2SScG5RMgCbzime1DuACDb
EaXSKdhxG4DGZ3Z3JX3uBKacKK+7zthLi+R6dvTuMWFIe4NmuvSpUDU96tjR3CWL420bJ2nvUzH4
G/r5TXwuQ39hVJXC2CJ6Coot3ATbKa8HaJI3ji/HULrSuPGbrGR8UJ9ep8JRkV8A3DkCe/HDcnHm
5gbNAshNroRJwxTtHEMaLhKMEUXmZycx0jaiay0uTKquR9WBIHfoneycxQ12o9vdFXVjHVu81Dbs
FmiPW9wkwD6jQR0pfm5c9B3ayUyH9aIo6vGemmT2qZiaKonZHoqPpVzcO+jN1kctzabH2kYD1GZT
sBFjqZ2Ea2ukxP65eMPQLpXe2jd2EyIorKvrs6i5xHAtDqal+Foq52QalNTcGKP9tAi2nga6uL5D
ZMTiulK2csZjmyxfHaNzImb3jBB59HAADq9OEynMb9Os5SrM+ppKkqaNaYiJhty3OpX7VK++WYtj
HDp/mHcF6XWYudV0JZBKhRjIbnWvzCPsXi9HIFto/zqneVjsNY/Xs9vmRGFuW5m5GdVOV26LEaIy
OhXqWPOyXtpJW8fsyTDWTTOpw87J7rzeoBbrQHv22m8uFXBSjPRgdEt9ZzjZ00JtD6vwQm69Ho/c
xVD6JyP3d5NTW4jgx+5iSUc9svPxI3CSeWe2q9pYFVBeAPfTJjdx7jM0GKwsWX/eToY2RPNUrFez
9IIdQsZub9Zde91Yy3Dnrkl9lYs8vc6TdLko0rNvvVDjSetcbYwGb3IscOI9vo4S8QvWqeY0pRvH
q+nbeUsFzjrJMvUClth0onZE0ZAbqro0MlmUJz+bKxALZVJpn/KJijS/xJ+dKlwCr8guu6BrCrrM
hfEqeHLm49pY/W2DyZQbzw3yuCu/IPV9CmBIJY8kZKZeh/Szi/w4ubpZvkL8nMgmzWWgVk6c8a33
q5q+YjH26zUmAanamblPRchKB6MCYH4OzBrNHZuKfExO9kFlNlc1LIW1UTNz4Qw3q5kRZ3+Y+ny7
aBMegmWREdUN46iqbQB+Ozugb038qF1qfsNkaRS5tSUvLzMjpREzqW70L9JGx/1/oAZdHp2FW9BE
bana/kIZlT1deezEtr0RrV8RNhs9+8rjmJWqDCnbezqMsTFYI6uqU3jq7KNu1HrtbF84XeWUl4Ka
1Hpt64IT1tTmNXmhaUT4VHel/Wz2BI7HbhnWhyZgiaVRwfyCe+W6KaeSJ/LE+U0Jg3sz+OwdlIsr
eVzNtrPS2EpcnR23W61pwF1bLWu1JlvLkN50W9ciLY9jBrHjWjbKd+9rWl3VBqnSHIwRq3NyQpRf
58mDoEuobwtO+ualWausjgUt4/ZkDnmfHfRg6tIiqjU/n93tqvOEso3X5AENjdxzm0tXzqa1bQZh
UYcPeN4XQm8W2420SoiivjSqoSrTkzNClPAiMauJvYtdXo/8xZp1Hu7YiGaLxiNodrmOVQPvPuAz
fdP4eqHiSZQlHJU1WweziY1S974FdeFTu2+NxStSiody0TaMuk3ezklFtW3zLPWK2J7sctxhjz/7
oWZlfnvhVEaZHgOFA/ZjgL9Ajy3MzGPRfL2bhnOtueC0nPlD7Ug/C9wA0pZW1YXZNOX4GWfKJmfz
a/XKPx9PSWu/2LUOxjm01sSRVgyiXU9fiT767mYlNl0PbJL2cJsmbJhR0xC272mop/lDJ83BvZqG
ZeVOZYawkk8Njm1sWclY58mtwEKE5t/A9LTtIaiiS9eEuOqK4jUnbAFeBSFxElpEZ0601CKHxSRK
XBo1FveaCIBsp4Wx0fJEwfcJxLRTQykOaV+dSa0isa+k5ajPTjMkD0AOgyOYXzeacwNsbGW4j4Tl
T2JI8wNfr6FmSw4UIh53w7YqT8Ca52orRh0AZVe38joY1bOYJGz33s53EA79S03WSTRjl0pM0A30
CZHr623S7FYTfWGr7D5ipqflI5V+07GvxMEQeB9zj7p9kAdubAAPjTOBvqXH/dUJk8AbN8xttNsS
4c+RMZZx01HnsSJXsbH4rSrjddJldev4aRX72joyXEIqqmIRFNUx8/3KCvF4bi89J63KQwCo/GBi
vbzP69LYW8aUbYp6TrZ5Nj8aS517oRukQxQ0rgj12nZOAOyWo1044mTWlKt4JtWJMSAvciT3Outa
1w+bpnO+mGlX7ayCyhPwD1oq9dgcZIOUoV3hmPi0XQ/9mg+bZihe7LXub0XqANg0vDEG6TNGhmqz
27bg1w1G6j041Wj4UWP73UWvNyj7FlrCH4u5D4gSwDNx4K1GFPTSmCJHG6eHdYYFssnl2ex5mqxs
iSyYS/qml7PxGiSaf1EstvVoJiTDYdW0VTR0mtBDYAP5dswHOYXkVr3YZFniPJaGuThbL2DM8hNc
lrS4AjNfMFTK5kvW6Qw0TQNaZ3HjYDkVdo1PZ2AxkY6HK+GBCItq7O5yDutjmubmF4vZjVNpzShF
VdVO0YTrz87CvD9gTtVc9qVMF2p6LW2GEEet8ahSOT+1sm+vJaooZo07z7+FJWtw5rteed/UeDPQ
2Z7MpxxxwkPuFeqY9UN7K/PEOmTnxD62FzUcdKEoNZy9jNBfTTSO8tyxt7rbde5mmWaJDbddJt/k
uASPDrgfhjfHTgK10BZ+jgIPlMReU+DxhJ+1YTUWcs8vppclJj2v4kHaY6SUJ43tSNPiWGPGEnaW
xbk1FUuAY0ve52Nkn7uNS973nyc/L++MSiUYJGP0/GRZtHEbvauKrdfiSXLlS01nUlivxRxVfVtc
nquX2tH3l+FBkvDfsKHTEDT0qmDgLqn2cpy7WCksuLfDPM35Ji0Y3mH4a6oie9HdcRvUi7pMLReZ
eRFkNN0V95sxGlU6WpgsRXUyUQlsjGxVz/XkeRvV58bdNA5BNFlrE2Wlk26HXjm7PklbGtx1fl82
1bPRlvaeL+hMzMv01hO3VjgxrOshNtvc8GJ9DdythlnVLs2G5iTIm3aWO6bYGHuWCFVfZdNVQHx4
LXJ9fnBzb27YjpP5QVmNPPqFKC9KWrOXXVNfamKRX2chk0u3Ev5HEzLbVleLs7fbxGUwdvb63UK7
xQ985t2QRZt4hxT9xaoXLLHBHMipdKntOwyBPzrtqj37JCoK4Nq6fuVlNetYt9zmU5UzNOcAZt/Z
o//NBBSb83VGf9xotEZHwpWZ5CoPir2dk47Vva8J2knpi/AL96hh0xP3TW7sCsZhdogCevKrZrg0
ZdVvDKf7MkqE21vlO8xkO5Nx55IFx1NdZ3tycoaIF+fFUVoWG0N9Sr0x3Yo5CW70xNTvJTnAUSeK
jcw+mK/kTOF+9VszxBlFQrAqvN+cIcFBq5jYdSBt7lq7NEPP7ryDo08diDnMVAyaS3GF0Uik2eIC
kJFJ9DOISKh5iGRr8qOlWx3bOeEdEY3xyZ4LfdvZqX6oGluPZF7l0eQP+yRxLaKxqQusreUQUa1c
0NbP6yRe9fJrb3lZhL1EsJkmrSbQkcu+cZMqXtyRdFQr000dAH/aKcOavy6z/dDZfXksBzc9OjTG
Q6KsWzQM3is5Vns3kUdeFWQeGOq4dNc2s6/Nt4lNgBz7w9h9NAe98S6Xmrcr1MzUP2W10nOc1Xuf
7r/mSAfHn3Zxr3NoofcO6ZW/86ckL/ZF4xVT2Pky+UzsY8Q+fukpWvT6FhN687elBwPW5p0rQz8t
ScoMo3z0QYXF0qn6uKSdfKuXzkxtLKgOeWt+Guepu50zRRwlkum66cR8XNYgZc/2jFPiLjJKiBPu
Et2foqLFXDxXoEwUrkVPwu39aLAq7SOG4o+FNMw9jRiKgHqVuXETVJcj0PSt30vvJDJaPHLq6q9s
ZUOYZpp6ahHGlJFN4+OwNuzXiyQKihrX1TaVP6kr1XvLBe82owCTHVwoyK/HIim/kBoXNyVpCCoP
Yd40tmStc0LtVWO621RPCcpYJxkFCFEe6lYVmwW7hrsi6KYrVId6t5+Y+41Qq9efbaF1v3VCiCsw
6FZkdLXYQ7bVnimcsomvVbNlRXvl3kcIu6VkjfQitRLjtZ9tGa0eXZsOrOumoo61GYI+R+tS9lbI
luNhLtOxM25gRU0sRtQLQ9k+ZbIvr9HL9re49JVRZk2kitqCQgEjlcsgJzbTm3nYd930LbfLnu6v
GNx2NzS5FQLQ6j6vXmGHupOToDac26w/NYoN0fCzw6+tMXPC8avQjWsD7t8xOZ+1OhKfk2UL/1JN
pn1FWdG6GSYa1uFae+YeVdqpblJbRO1aeRFZTWaFqjCsncy1WW0cAsC7rPCbjyMWss9BxfQcs436
KzqKksg+IV2dVZcy1aInd7Yu9avWncyz17wwLtB5yC3DxJMeGUbjHrtE9zbDGsy71NYOk94ZYVpp
+hY5BeTFgTEfOyRFly8jtfJzNjnFjZraHdSolUnVwv08lLr5vFKLGULor1lMvM8N8wdv2xOybrgB
L3AG6dSfXcFqO7hFhNBtjNnDZSWpadXPwogMUQ67WfTFIbV7EaWpUvhA0KO+0Cps9omjHedJN4W8
UZM3URJxHC7BO5HSOg9av6hndxiaLRXg2t4oq1/JorzuU53OyzUCOWcKNXQyKgyGdXViyo1juMiy
+lyt1Tx8WhbecqKjYEK/UvLFGoTTX4M6VS8clhNgQSO9GCatiK020NEvzYt9N9pMwYSer7cXlebN
7JjmOHWR5adznLdTmZ8oGSXpReL6STyUVI6+4EDXeXuLzW6MSbucJ4Yl5oeqtPo5M0heAiQ+YWG4
UlyMLOxRPinXQFIEINKeTEvkkTR82dVWrPIhU4rQUCGBxUn+qZjQkeid/dRz0l6CJq9fqJUQcnSp
NtnXpTTE2UvT9Nuy7SLX4tow2zvnMH1GZeCqKQW5ZIbk0N5RgZFu6K4q4GjwCJNOkLr4W7PrGAoV
QM8ErA4M2LYwIZJGI250VsEbpnsM8od9qwdX6+jla9yIyZ7u00Dal5XUGvcSZaUOsQWP/fJynecF
VYRb+V7s5bpsdk3la7yBq/D5qUVUFBGzXJTBRSB44LeLaSk6U41eMwabc2HkCHlnZfau+54+s3En
6quWBaWUSB0dkTwwdjRgmkAjADjxnPr1Sx4Mcr1FgFVR1EP8SIpZusyb7dax7rOTvzKLf0I9OXnX
FtiIPqqtDIgCtQEz4x+2IRZSKD31BZuhAjiTHvwlH4s9Uh3vqnIs8ni4GUn+eW0RTJJ6rSSP42IN
HgIXc/D8oyw0U300rYHEvwTDbp5EZ6iSvbXKNBQdy9BSnuhEapL+BolVX8+r1unb1rMHqiAlsfRB
0P2uT76WUvrWg9mz9yM7Db2NKUnVkwO23rcjY2qGFhEe6d/ON6Qpd4SmFAvSUunGYcnRxkL+7WWQ
hrbDkLZOeWGMEdLa5eUMt7p41XLmdQ7BRIR+gPktjO06Qp4p4HNXcnlFTtSvbeilq+++gokq2iJS
I/MFV4aRnVtmbcuNt7SeP9FhutOto1cmeal0Vzp7bmIP+UWFHWRxqg2Lz248Qtvf2IwL85pYqOiJ
kA1xY7aV8VxmzPPhtUG21pPDW73a5Hhg2Lw5HR2S5BzL6O6yEbmkdR8gLhqT0Ao091UMgKTu5zKw
eHTV5Ov8A2ve82JxFttxQ+kYLcFT7SVkI10CxTNLCDHvB0RslIfV4tP7B1l3NAeGmbZ9UrBJGb1c
LRSEGAdvBbzDZkuYvBQbW5nwY7XUXZv/Y+48luRGtmz7RX4NWkx6AIRAREakFmROYJkU0IBDOcTX
9wrWtdfFvGzSyt6kJ2VVRmMhADjcj9h7nds8R/qDGrApKCyuRp7WRxR5+qc4d4cFHXsy2SlxHF2y
0GFpRByBk39aCXXF9tL4ss712qNl4+BfjbvUQncXTFlHgzSuHJLBxfN3RTFWw64FVcxvWlz/SmdE
p4f+QV0qZ0XCy7xMeKu38UBEsMtMZ0IoW+V1vJl6vUjDqZXEVmx8c3uslcXfslzFPGGeh2Yf+8lb
vSM2lDo9EPEotW7/6opaP15rZ6LsejBKRtqGrXKd9hB3ttaGSyHUehL9RWHVVHJQu2WsPGPrr2qq
r6e+7ctNPo/iisUl/Ouxs5rDyhW7eyvXC/nm97pAiOw6xZ5Cdi6PpJrGckUPbnR3eec5dVQaY6Xd
p0Wz1Bs2QnvFmqqp/Lpd8X1SVtD7+jxbqCbtvpLxbiXYJ4atGSV1IjFqs8DTirnaSurH+RG+Y0Zx
1/K7F+VXdcy4O4dVS5lm8MNiXhvkhTlCEDCJqn1fRlvdJhWvKFoMveu/ome3CoLShtc9Jl21bFC3
Gy9uWfG9NVKSTBnMnvtq8qrfqBEVZjT4c4Poe/a9ZmNkDYJyxM5GvL18YWzRHkl9VNaXpTHkSF3+
+jiHTmeNelrnt5E2rG6KONbopzWqlV4um9QxKAxWI0jco5HjbAfgUtXObuioJNIUkjVj5/M+v9JV
Uo9BZppDvUm1ZF6OzmJ0yY2pxajjclGjiiEUHQdqqVB2ySuHTPeUvqmnlfqj0yBey1m47s4d/GIM
EzgiVwg32wS6oy6/u702pd/NxtZXKs9GzHws3bKo7LQC78qRpkhVfcIOxzefMXevQwVdFRROk6ak
NYeelJu7NQzFK5BMRy32xlol+8nojGTTl2pAg1olRVvu7cEFt0jGTns4MNhx8+85tZ3iyDHgFGdb
eXmzbIACzN2O9i+VdWFLpwZL6i/P7VIvJ2MpaIrTiOjYP7ElsHvNRU3cnXdTm4SF7zrV0V5zrd0N
VsZY4WCQjRE/Z25qt3tf2J7QKZQTabNPV/F0AzYhyW78OUubnZdfhp0bw5CZ+5mRa+0mtedx7MOy
Ly62WVkJVEQFQ9lKBKGecLGCenm0Gj5EbD0thxx7cOw/WVZjpQFfsFw2iacNfK95g6y6Wvv2XVMZ
affQZ7q90ymJfepaL542VpGXRvjXGfFXq3Su0hL2bJbrDzZUquTMQ7Kbu8ZaYkoWNFOHZ7kAiL7+
a8d0W6PQn1SnNflu1rXMDhcyC5Pxvpap0r3oR14cqF0av1Zq6ZcdWKvTCF8xqA0kz+VBqtTKw2U0
h/6r0xmYQAGYXVrzDEZ09gtx2FNhdZ610eqyZ7ikq6mtWry1HkO3kZMxhOmMEvk885I1YrakzUVU
uwPLQl9iYmKhj428nSzaF1Q+h1nstTqb/RtB5TMOsiYZvdcSyEB5RgHsfKHM0C6nXgyWtck5FtUj
EZGt7hMiX6ZnGspUj24ytny+c6MOqFkddSpr5gPedxjI1aODtGikDMJKgjAnutT6ktfOoum7DKjp
cGWu69J+4zwpCw4ULatwT1O/XsV1Tz9f7qe81LTItvpLQViMBpSkDSl0PE9hqpLW+RL/sA54VpI2
J6+zqya9bFP6uhGa16xQimdDxNpG92koTFd12yxSBbbXTAvVeROduKM46V87aKtotSfnIuKhOeDT
Ish8dCiBTtmceLhz01o9MGxGyTuSiSXb04+1vZNbjpMV5rlRVZGMq/xz0S16zhIdve5Sw57pckR1
1Xr6NfWnqt2S6Q3onmmaXgh1OW2Pf8dItoY1ZuctiWNFPXOVOLpQZbgDX3FVrdeJVqiverawAwhH
TwXGcYJK+drZOG+oBUyqPCe5kPODJ2WWbLJkZJ3VXs1L03Lfbg6ULqSMhBBJF5b2XIwPK9Nr9Ugr
yXoitbrimUYTLoBJW2RoDXmdn2Jlq6VBzauWGemOSL65Lr3PN3JWUX9K4AS8u8LI2y/awvjvmkwq
dVzMym06EwPQs0w1jAiVkbzDfZ3ST5OPZv/NXmLWRkx50/9Og2Vuo2VIY3XoljzbmKsocMBPKa2I
K7MuzOLcJwTy21g5vfawUM9ivNrlwUZmn4nhVFdUUK5jtBhyt1aDUbzY9PnZ6ItS2U2gp6nTlzvm
CyBSHxKCrq9pmjnKC5q48ZywBrErT2Xek1H1eopwfq1uzRbJE/3J1Vf7hZ+MfHk0C2BlMqYtfdVk
g9O/V/XYLQirkilDs0MXarzqpCGbqENjp1+aLNl6WjvE7NcYOzxgUW6pliVoJtKzOFhFMyyfGrts
M6ojtT2dK4Db1r3SORyjqtPZm1sy9OKc+5OzHpUqa/RAUhs84BqiWPrskPVx49/mDPl2r711AD9F
8R8FIEURqV+++sEUyxU5wzhuNZ2ayItri8zfUgauxn5b5o3WG4xJtDtqhWVSxe1mHCi9dFROGycp
txWaCiFvTKEG3T+LBoNVHmQlge64XbksQ6t/r+34oAK8pO9ggj0mmcLEZ07rB2WQTUzdOaqb96rB
Z/UwMCCtf6lzSxZvc2rTtPN1Ou63a8kb+uSXPsfPjx/wj2Sk/z++xL/bEv9r/625UF36jxbH/4vm
RSQ2/7uyNHirk/LtK+bcv6tLL7Kcv8SlvvEvRisiAcUwc1GLYjb8t7bUQ3TNC0UghIaUibsXvPq/
TbmG86+LYgiDNpYMk/l7qHj+7V409H9BbYFNoBkakD662f9EWvqz1s7l0yeg5NLMBgcugj7rZ7UQ
PqbFSYWPFSJvrF0/4zFLUpNq0VqX+8Qs/kQK/1mJxcemUbS8KNcRzOoAqD5crzaRMKi6TqIl9sBT
6H38aKm0OgDcys+Ll2onoyzjP3w5P4uw/roo84WR8uIVRTJykUz9TRJl9B7sEBzs0dDa4kSDmBO1
djg2+dfd3979L5SyP6sIf1wKdT0fqgmN6iIo/vlSteroQDhGFpGk5CeafoKo2IftqhXFrtNtK8gG
t9//+LfUo2jzjy6PSBmqPMUejW2Uabbexz2CmtNElNLR1RrHYEKCuwMjJG6NtBec6023YjRLres8
89r32vT6P+rPuL//0RNSpMKPq9vMZ/8hFmZh/3z/BRt4PDp6G5Hm8ZKL2Xgae5G9FiqrNinIgSmI
iXWupNFuEmY+75ltaQ9hMhv0wtXQ6w+uM6LQ08fp07SY5Z/gwh/W+4/fh4RaZwiuDSdM+/D7ssaG
dlVqbURHbQzKqlab3p6dyCtBAA5JLW5//0I+KKd/PBAcFwhaAfEzEePj4G7RDahJhrGPxMplA4xR
hh5wZ463JUOy7tOmze9pLGyAy8VbElsSpWKkSD6jx/wTiP3HuM6/vx5QbOhcLzsORAA4jR8+v2p0
QeSMzMlRuEPXQHaJj2HMNfojEgB3BpeT5idaKs2nbJRfHcwq+54Tdtvjc8zh1HvpPeID7dVqECsT
w3VETDXTLZ+TYZREKelMBCIhp4QzgUkTTIDRTkCDslNVt+JQMaW3DI2kNLA4NfHZBYD/+vsH/mEc
4SVHwCuDboq3fPkOP36BcsC4lNVZFdly8ijp1G1Pl2KQ8xOZQoFYRs7Pjd/mWrCMun9N+a7Ytahp
Tt1o9fsitodDU8X9u9JtcbsOc/lQ2qP2OvuLg8s2Lx/yQpefCfbjg9uP+VdTLwcq7IPxNq6CAthc
DxNCTzKAZ6vvYRz0VF7OjFtWCEz98uH3t/uzfvffd0uJibGmQPYoDf78vQk1xYVHjhKtIwV2WltF
2C+2CH9/lY9fzQ+CHx/LxSNB5OF8UAnTLXRH1JRl5BZd8kmkrJx46A+qW+1vGPn+xEz6sF9fXqF+
GXVy2cjg4hofMA3u3LcpyJEyMitSywJXNj9sJqWe1eb3N/bhOPrrSmyTJoctX8VHDFpFhS0x+76M
JpUk59Kv56fc0cqHVbT9cTSz8gFvZXb/+4t+OCN+XJRIgFgA0fVFeP/zOwNk4GvlUFfRYA3J+5BP
nrd1C5RbQW43uhm4SKKfF3+Wn4uh5CPqbPGnF/qrJ2wj9L/MjvXRfl9e+N9ORDFh1GYkg4y6xhWb
zNYa1s1Iwy40sMn+YVzXL1YPb5ICuA1OE+zbh4spM0+HoUi6SBLmP1i4YbdDNrn7hmgDYdEwfPn9
8/0xxeLDLneBblFBYGI1D/jDR9HYCEtav2oi6rPrGlrKtYdt6jYD8wyGRmE4JpG61d2EktWltbIh
3clOlK1qZqThh84PDQyfcx1n/fvodON7ZUhlBekUm7spc8Qptgb5+fc/+pdvBByFBcKSL+3jyW1U
Dsbv9OLOx2gbFILIJHbL+sqngff4+0v9atE7TDeBVYRKHNTqzy+/9rK2b7klwqEuPutGr59Hyp5H
YbTe0TKL+or+5Z9m3/zi/sxLJnkhLGooLi8/6m8rbp0udqVa1BHiCmvnmnV8Xia01AicxR88Db/4
vtD4XwbFuKRMrvXx9ad0fNaFbDMeprQGSpHnJ7I1b6ssFCxkccvBMIchCe2xsU+TVyV/WPC/uleu
DqjPN4nEPkIH0Ue5k3CZClVZyRgA3RAnfZH+zYjk4w+D3y738nGp4wqz4EcBsfyP0JYA3blsllWE
WLU/zrXZH3tn5Wz2tNV8TmgT5biiKOKK9o+v9BfPWcc2B1Wci7NyP6yj1ivK1Z4cGWWthqTKirP7
tF1MzNvwec85oJMmyJDPI+rtUr69MiHa+udLGeARA7E8ZsT9x6teey9WyrMlZUMNXT6S4ANaBI3K
ZH9XYSVAEmeUf4rpfvF62TGxdZGfYRdyPwRRWNJMraURGyW55V/HQhHRuUZb0bJ24nz3+zu8PMQP
LxieE8JewkfHJUv7+buRZEgekp0maonVrrOqe8Ie9Kc7+sVFMCqyVolXvf/0PqEb6+y1StkREmaK
BboUPhqupC/+WSJ2OfngOetszZbFXX18cmW/KiHFJKMZWOBzkfX9RU6hAYQo8Mj8YW384tMwOEvJ
qTAjk5J8CPW7ZkJzNw9d5HDH+yoFm7ChEjfsV8errlLRitt4bBR1IeHAJvp/FYDbv17P/w4E/RGV
wdSC6ne5WQzQH054kfMggIx0UVk4aAuV9S5yTr3fX+QX2zh9Sow+F5/3f57htKgAyGpuFbUoVK8Z
emc+r8ncQ46Ysh3yWypzmZ/8KXj5xWHOtw5gjDvjqPqYQK0WcJeljKtIUJF7rotF3OIRbB+RmSJl
cqo/feEf/Ew/niW2PIBN4JwubL0PH0CCda0qV6eJcoSNTjTTmEbjmYn0Ox8DalXP9QViLX96WuUF
TFBPfs9sOvT/QWLn7Xdp6eXDlBtkAV29uHshB9PbMBXt3bYyYv/CHibcE0CcgoFevLk101ZFDdqa
RwIX+fL7l/aLvQOWP0bLy9lL/ebD2YTLt0dbrTWRIQUzNCVgJbppsXhB0/unCbG/uNZlY+RgQNkC
QOvy5387cl0Dwf2CKCmaHAHoQZ/W3dqJfu9fahH/+LZs/4JRBv/PJT9WWBbtMhDRWMroR8Wj1yjD
arEnNlac5tHvL/XDwPbzjog6n4GdgBRJeohifr6tKoMfrM0xH9eckFEPSO6pFzhyr3el9loPBsIc
iwEJ681QXkbRjovnfNXSonzoof8XYck6u108msqDK6sna53x4PBKsjBtRPP++19rXA6DD7+WPYhI
m3Idm57z4SVAtuoxeVAQqaY6uZKTKd9KtxQnifuf4U1ZlryPWtqhrmyZQ1rosQibzljvEjdtb/IV
XE2qa8Nd1wxFWLnkIk05MjLIGfqjkynvbvLqea9l07jpEKJeTU7254E3PwLm/7kJ6gUXDL4DiZ/M
2uapf9jP8r5TRWGUMsJTaIcGpp/PMTgkgEaylowu6tp4CFTvVO8T8QCPvEgy8uu1xYdNZa8CZjp7
HmpNifZoCwGI+Rmd58N0Sj1hPadeJuiQWAx4ZZCv41b7zDXltllWApfZKuc58mVpxrRNc+Ht8jhP
li0qzO4tRaWebQt6bnlA4jaWgYXpCqVZc1UUwr3TCoQSLUjE8wJV6Jyork1D206MmzwhagqX3m3x
Qa7k7Pt2Gpp3m76m2KDpzTaIEafAWyykeGvuHmO/cJ90C7G6OyKkWK3G34p2jmJ6OVsaYzGqStGU
D1mZiK+ejGkb0G5X39x+vV+L+rumN8amp3GyTWc9yJYCZ4x0EhTs8bi+aXPHVNZcs4KhaJD/IEzk
/pV8tNfuqx+72ZmhWFpEQaGv4CWb1lNq2qVzUfo4B8Pv1bm9eBD2pb56h7jOy5skbcvIEBh8g6mO
xSMNvuzTgmMSdpSWORHtY/HdNnq59ZBVqUArsmU42VnpP2YYRG7oo5asV6tutobXeTKUg7R3A3K+
FS1yTttzlKDbLhbtc1NyulJ9iNWb35oFyGFlQ4CS02vfzPY7CwH028CYhs/dbGWHPm+xU5CFFPsR
KEAZeJ0DsG7q83ui5nKgKKM+s3dWX3QY/geKeuaprEr5jHSf3q09Dmen9uMkKDDx8o6m9K1izjOW
tGe/KqspqK3Vt3aGBQ8gyIU+3/RT5Qb5XPodgjNGSwQW/g9zA3ak2aUa/scZl9bGWGmE4XxqbkVb
96eME/wlc/C6a12cHRHoNgdhAuXCp+ydF8QdNM+bwfuMYbE7rL1fhIVwEvJE9cmVEKadSqTH3LS/
5p2yd/EwmxGdGwJy23uw5ubNBfMegWsVD4Mqukc7Z9hDv5KEjkYzmzRBK4UEQ7OKINHMdNsDUoFG
1RrvpCz9XWoWWHCwHR0p5RkHer75ky50sV3JZE9anG6dKn9cY5WDgZuGI3CHrg4dMZWbOjfWwNFX
UFNY0bf0ytb0YkJreUiOn6W7bsyXXawjGMRuiPgvSSlnB8nABPHtoM2yDXy3JIPyFg0XgwduKeQQ
2zMEx3uf26wg1bG8nVOnK5KX2A5lneohIrlqU6xlchrXVtu4bqrOaYpyJFizUm0S0P2HdUV5hLdV
81C2QqYFdTzSaba9VzXlbNY1QOZaXnQPrHH9UHW5FAFIF/HsLel5WOP1pZsXuZ/nTP+WtWn9PU7s
5EloTvO+tnexcA3OeXbOve6jbo+lld/MayxPmMxSFHzMUkHf7mAVsp2W/3anbGNPldxjSJPXLkbH
d9llc0S/cT6iptPumfmbvI66MLaqnGpM0/N6tJTjBn5ncwxOUlf37aCMb7T7tTCn+rrptXnY2bXx
0msmVXJRtzQjunlYfcoP2nIFmmvC05JIHlfTyDF0ZOs+YS4eX/CLEOHVTNJBv2szp5bwWUXwGZYv
9D7rPlxnopli0tpy60rllEGV42ltk8W8WWyPLduurPmujv31ZcwMPbLr2djM7qjkbWbWgr27ncW7
ntPHLzUDj1KmqmeZpt7VrBV12HasNcxu67ypzbgrQm2azD5UdTHs0zrLt/EM8RHllTpCkusfhZ3a
mNgu7GMWsSFvsRClIlxS3NRBgXACbfdQ6Fu9X/F82VOrMoyIMcrwyq922oh+MUuk+WhLH2UJ77k4
8PKMFqu2VPukqKqvuI3zB2WZ5ntff5+xSyKFt8pv1CbNrZu5V8V0wrWtNn5uMTnMZPOd3dgNU7rM
YVlq7gOACf9qGICHuYlTF/wKxWaemvTjHdX7N4PM6+PUqPY4QFZm2hqChE9o3+azXg1OaKv0ymYA
QFTNuRbWuol4utPx8PruhB6Zocx8tiPGZIPGMCpDfBjGuEHDI3Z65VgHnCWXE4QY4nUCT1GESPec
h6wf/eJTKfJ8V7jGEOkWFnEWvoSWOSzfmDYwnsVcWoelXORn23FpmqRjfmdIu8O+6cqH0rAnxnuL
9Oti1eszfuVyyyz6PV338m50ree+S+tAE9O0WeHzIdMyZgiQKdxNTHtAGmKAcLH6bCGkOo+ejb/I
vBD6kmKSUN2W9GAvpjah1jX1PMSeMlxhocjwR9UX0mIvihMu2OmmXZyuOY4DoJQtf8HeGJiReQlp
mdwh/M5CExz/thINJxuIqpyfZGePIO60XYya4bFrhLePU09tPZsmkmvIa2EhBQhcmVDprrPBe1jd
xlk2FDVjEZSO9B5Td67umgGiQSgNkWb7adCJTnvX/JZqXbIDCIH5F4VDdudgrd6UVdrqgUwxfsSL
Lw+2XTQbnn55sjQRLbQb3oG0+4e5UnjRSstWe+B8frdJVVee1LL2X9O4ZUj2Ku1k3ZRWi/8Z37Bb
bRIXo87sr0Dkk7L+XooRxQvjmJ+UXzOGChtdclIgWUs0yIxL9PxGXTzFDiaxpnbGO5VII8Jo0xyM
ChEpFE7jamGWSZDQur2WC0p6RAsXwhy3KfqG9GiWjo6bE+88FK63njwA9VZZAyzpY05bUys2kwO2
b2ltXCaWY2wtO4XLaMl2vWLD+paafr1diVauICS3ERMt6jc1Jyx4N9kw0UAdhsH3A8tr1SnB0BCa
uVnetIObbKkDL6E3N/lGWuZ7rqbuRetQzDPRSf+U9Z6Ihth91qW+hl7RGth9Sm1gbJVrHtBbzcHS
VBhGahxOUBfSbYJPbhPjmYmyafE3eA3MU0yIYEwTNmRF6hgm7H4BHvgJgw020IVt/4E2WrXPky49
r9jNE/5Y1bsWu+dNgfz33iym9VpINCra5A8UAl3/vpNx/9DRjxvAbILSbSqEYih+vANrH4uH2YnN
MHXx85y3/Z2YGoyIGd7rHSaLNmJM6hJBdGVeQOZ0kdtNydYsPnH6sYvXRqI/WnqxEvbjP8I/B2QH
8kKdnZPeOaAvTY5av755qdEFZj94OwM3RKTX+BXjqcVxJzqtuyfA+c7oheZVrXV3pdLuZYzn7rPb
+e+9XAi1XfZAnf13Kuxsg07mNdbs5tZkX9jWSbXeu8XwLKY43oGWye5SJmdghyGY3idtNQeVUa+h
PsInHDu6kCPQwKDzB1wATu9vLQeyQ9xW3ZXnJ/YubUrgi/EUVhgyD5abZWeSkP3CAQvdzVz0XdWu
yQv+tOSwVOm9ZVaPOIrlRqFYO641U+1mZJwn36xgVuhq2GATfh8zUB9OPTtb3+AfBJvbupLZ5wwH
ER7L2dronRNHucf4mHZNva3Ie7GbuwkJvVP5bAZzvzWq+hJoducFtz8WjOHZ17CkFSYoCM3X5BJo
8OuxrWQQHXUn87WdG8ebzBLOU75Uax1gT83TwNVR9s+N7mPxSfxtPQrnnJdDGuprowDjAqhcM1Ny
AFTuOffm6mbObflF1rWzd+v5YWxiZJT5CsV1zKqXccJ4OpH6bI1memz92aDJI+3nMgMQ0CXJtO2L
qTgnwvc3WhZlVr0cS03iGi4n7bobB7VPm2aMmLjmoRzzsg02p/6InNX8grRJ2w1OzkDo1iU4G70Z
pScEDZ4/RHVppUeavOO2Ts3XDIrUZoYcuS2HiRWuxx0lAbRZVb4yNiDjVMTERpTEjKtrf2LKYdHZ
49aYWuvGa0z3gJr0i95nw/OAmjxiR1dHBJ+UDdFbb63RTt6nxc4Dp61T+qBm8dw74/jWCae581F8
fzJgUFutXe/RcZtXwwQpD6VIFxg2hGWh9NqPsppaQmPNcrtIE4s+lWb4Bwza+Q4mHCXcIns2lH06
UmbOtEgzuvTad9IWyRmHriZisRXpCIZ5IZpOVazQXzfahldWhqkUHSE4mD9/8vYmzzTgcPCQaCgC
pX4IRVbYzIXpgrzwDILPedmIpex2AKrz0Ox9eT8XZRLJjL1wgs27lXTHQx/laOiQw2xy5vqenQJb
TaFhqMVgXuAoGtp2JxAY7ESHJSewCOyZaZMX6rygc7t1HeVcUaPpdotjrqxT54hVzqs3+OCbG5ip
+k1NBBjhRlIHr2CM4DKQEfdtktwzom4IuMC0GTyvC2jbY4n2Zi8qBc7KWcOLZfYYrr14PZVN9q5h
zL0uW0vdVSv26poAnzEPX612yEO3Ks5ehn3ImAzjO1SWFAN/vdytrl3uDC11PpnZIq7KplkxmMwj
UEfNGZ9ipsqd2gZmY2rX14NSr/QEZGD12gsjr9SNGJsSqxKMaENC1++1ZIpKwBTkskNxJ1XDuX2h
W2iD/maVErpJF1vjUVdGRmLexnvNyOC/5HOxZbSQ/zwBZkWkl30p7Gk9tT31yrDJV2DnWJ4DSw3L
3l7T6qsitkK0nuYH3ZD5LTRUNPIGe66Lx4n5Ax3tx7CtWuvVUgUon6oU21g3qifR9/GV1zversAx
GSaL7tA8jBm7gn/5BsnIu5cgoR7XDJpPl7rvBXiukLxJj/zUsh5Hm5S3rhzGwo+NHwDFzc0gc0qX
4yNfX92Rt6VjSAgSyLpPje+f9GKcI8+dGtSW83ANeq1+qmpk9S6a/o2SZnGc6IVve1TCBU/LeXRU
vF+aqT/4VursG191b8OYDFutm68bYJehqFnc9ujLOyep7C9a2T4b1lSfVO1KHIVzh4F3zo5+FTu7
3IVhXjiwhXez04+nLm76h6UYphBBZDaFoA28MpDwm67MeCmw1qXfV1BpwViJZKuXjhYCmcL7A74k
C1Qt591gpsZOq+YViXQeNXqtttKjjmUIfOrJ2FthmY9FZNjW+n0mIj2JmIlMyEXPIjOHB9Mp0h0t
JmQxyOE2AAuaryYe8NBsRU90wJdHCQl3oUuD5DZHHoCih93xxc3maW9b8jgWaXs9JJNxpcr51S+6
b2mW4zTo9CZC2bns8Ihre3+aqiNeRAdfsHTUN4G8qg5F0qgntP3pS+nl3Ve7/Z53Lrmm3WiRETOg
17ighV3sBJ+ZFIlLG2/5sVOTdSzaWd2uxsIRMjn1sDViH7tyrnsQjIfE2WuVboEiIpeXKY526nbx
fTKxeeERKqNsqPMHTtc5NCTOmjwpkjCWAGIC07UabBgDXxKSfzjmdKEIGBvco3E1zdGIPZ1KVJFu
hzFDPW/ry9F0/ffOMvRjN/nxvgCS8kxl2r0B3eFjTsq1E3M/ktPUlDmEDK3x8XS2hUaG3qXTDkdv
qQeE0YJzlElWc2AtXYE0HDSRtrWtBZ6pnnRawg9q5bTpjQX7XnmxA2+aaQ06UpDHZprrXUOl+uAW
xW3K9M9tkxCCp6t3YQQUZYjWuwXBsxYHNEMaB4cnn9eqwddEMDsnIQleAV+b+Z87B6PtHNj6qC8B
k2X17Zhl99Ss6AgUlJjkQjjo4qcljJ6djelAqkiwBOy4zHQde3281/NsvMaNqYVGulrbsnJDHSVW
6LTF2R2zN1WvMF+tbIhqKmY73RdwQJw20GOsbmvrj1eT6cdROVm33dR0VGmwE5E7ySdNAXVttZnZ
W/GYiS0e9vmF5kgWVjaZdKM57Xf8OvUbVK38LhdqCX2irxBzd7rXncQ8MzfR+FQDmWBbINI2g6oy
8m+wqfU97OxXX8pqO/lQL0aUowddK8qDK/SrpLFfamavH4BFy03Wjk8NSuWrEnNF5Fd9v7FxfW0r
3xs+KwcXxH6Jp+FicWb/7WvL3k8whx7KGShAaY4tdIxyPM+I0nD1ZssuNaz01aToih+4S71N2yt5
NkC7bF2/z74bXpZdC9V6ezIttXGI+I4jqxQeuN1EjXT9qLcSATUOKCiCfY0YdjCfKCn4by78gKsu
dXr8NbN76/sJDZvJZxU2HnH4uNRy5/R8sqRTxi4p5+FujTPnFtwo9s6Uio6ddOMlFrOv+lnhbHEL
c3wrwIU3EKVmy8NaWRkP2mBmIgDG53zN6OpmAfFLd1sbMwdGt5DNEDcc4zHpzxzWLi7yGHv74Egm
TOjCjUajqA61YDRe4LbUd7C4xp/wTDWH3FXawWsS/VmnxrQr4Hz4RBLpyNaqVlJklC6vXYzCMM/k
sGNoJWZDd6gaxKfg6hu8/y941LsHvbPa62TsiLnL/GKNmtnJmsBfBeM2fIz/aYAXM3tLmoX/N0Lw
KtksYKzODl0wrAHl/GVIc8HHk5b7YtEx9MfNOt2sQnR3TVwYV2Vcy8dcTwqiiXohF1SFZPSHo64K
Z9LyMMmHEWsXE6ddWAK6/hXoa4dTe/pv6s5sN3IkzdKvMi/AAmncL4f0fZFLcu03hEIKkTTuNO5P
359noitrqnuWGmCA6ZtEoTIiI+RuNJqd/5zvFL/0wkGah/cm74c5KctQX+rUORXg57nANZU8Ka9j
2p81vZes3CkVr1Y6ND+qv0XdZ+KjRyE9XsyTdD0NhqaI7ssx7Xn1cuM+6T3uwHPrlpoIjdF2dk0D
d2lOcdAu7Is/MQgG78g5zNmBWuS9OmlGAjzFN0if21lbHgli2ShFSmueQMpZLz4Rmi+9rGvUwiiW
JBo6ZqQjW9VHr3TqGYuBv24vtfQEMS2/ZuBvX6gtaX7w3esffMluoATYqTUlHFbQJ7KuV0woYy/0
nS7vA2Vq2IAwF3obxZUO/T6jHj4xxRU6gLqbqWEueDOmcxnEorLOFE0wqxp1slWBbiGSr5L+Zgv2
4+m5JDw80HdS4NO1/vh7maRLgORIXW44YDbvap5s8GnZwD/rjh2PUC0/ieH6FxN7yfnWxYc84ifR
bp5oFa0ikevbsZj9g2yXhXoLp8+ac1y6OlAiNaXqKusRw0Skx/HWLRiTpsOQqOsg68zYWIW0NgXZ
PSKllZlfTb2Ms33uRQnB8cFrzZWetW0aLmAAyd77FsoGCRgeIGm2K6UYCvFCSDBNUsxsBr5Ht4oL
Ge0KpKTb1n0xgaF0ez4QNSs+UgO7UczxvzasDatUGhsGZpwsCtBs10wx8SJ9jroRRu6SX5E04jdk
eG7QvlZbm54eko9KueqAfi7hzcj8BXgq+W/fZs6UEybZRiX4FjUCpTTmW0TRln169Bn33iHI8p/P
FEad5TaxhL7BOuVGH52nioUZYtDHiOf39btTcjLxpYzPLt7cTdQMcudFDmPc0p1pTtBiebJBFalg
EB4CbesgPIUy4YK0zhAth7DW/a5a6QSHrm5RA+igmGUuVgDPWY1xZDOnVB7/szWj9NQjjb+gCKQp
ROO6ZbPI1fRZQVJ/kmPZfckhEi4Snal9aiQu3ygLap5QNTUud3PlrFIvM116P4bxudXNFkwngkVm
lN4LdwbnjoA0TNk8889V63A+aIAo8pKHgRe4iv2KsSnncXIzuCbyOu43MpG4xZQNZIOKT7ZXNtI7
noOuCCfE2SyUfY6H0TRAnq5EHTE86Im6xdveHfW3Os9SL8w7HIAoWKysdpDWi4dCXxJKNvki4DYy
lGj1nC8zk/VxSLHnmjMcgkccFrx3EYOLS4q7ddUMXnL2cz+/97syyjdGhK4aaBMP/cL3jQAKdGiN
g2FODhjE7BezKVgEyqnfc9E5346ZyBNkNIEMOY9sDzr8sHOnkf6j8sKfIGjMqZyZMeg8PHl186kA
CYC/Y+e2/5QkGkve9VmBWt3wJZQ9k6ONsnrcVoO0CTaWEPhf4sE3ih0a1fgM0I6aaAwOF5OBwZXx
aB/m5Mk+eC1E58R18iu4z+Yp871EHYAkuN9cdsZiVQ0dz0baYUHmQLBomFS1ipNZh51uyzk6pmjC
ikQVLuiIb/m8CM5ZVS3UnkRK8siriEJhr80iuXdm6AKt58btKeb5KMKREcdHAi6L9ljlg27g6Zzt
Cg5qnbPrZnP8xnSKj9OFyVVeRuXNHDqSeFnrTIzk5o/BdY8B7afW40qsq2hgu3dqkyXcyNvz3dVc
dO68m827nFW2uZlZQAGqkviwkY3s9/wh/Ef9eXwF0YssPPqivXbmTMMJc95uI287c8kLYOMv03TS
7QiOTVnVj2VaTkyOjG5ac6jnDZQ5/GsUZ30LAmU+O7rX8hng+71XblTZH2BU8pQrZOIgoqKr3xQq
vqSpyLttBe6Yt2pROF44C+nkl6Sbhm0D9muva3W19ytNP3RLwnfBS64mHCeg8rWkAk1qf/jnKlky
9vYRdMQltx32yHQhireG38omojea+cKVUt/msm5Wdqwlj2Cu/EszZdF5JJ6y7hJ72GmxwbBs4kwd
FtXChzSLlDCoO0DcW7llidJaal6kHeYC5FZQVSw4AYjTCqGhDlshmLmuQHBw2NZRSbcJ45oTA9PF
C6SZsZOUcOwlE9Mce3PXN08TMAZQauDcL0M9wGRJePRvqN4wM4u2WY1t1TIRUfahYp5A0YuHrUgY
tf1ksbq3GdzmmHNZZX/mvFA4JRtLs6vj8SyLVg0nRqG8sjoHk/ENbE0Bcyl3/iTNXS8neyNjAqdo
D8YU1oRTQ8h/vC/0ZB6fSV46nBtbXlI2yPadZc75lYMWyAiOPSzeTvrMKBPQn4AHiA/aIadDceQa
319m8ICgUxMLuKNS2PjlZACn7y49gP3AK3UjcEreDZo2YYGuJ+3Q07J2QJrgp7ETE2oh0ri2m/KG
I2DhDuzxWgkYhuC0bcV/GtX+pVzd/7TM7/8oNPc//KL/PKL3/2Gu7o9IFiPTf3DU/IdmQEpAfv23
vcrpB1T/mK/76/f+mbKz7b+ZAmg6nkK8NvjFcAWNf3a/2xSi0FytQ4EyXNc1MT/+lbK7mR2xXLs+
Ps4/3Fj/nrJzqL4kw3QzEDPUNcjm/V8XOLgmAQ3bwF7p2+KPgNQ/WRHRkxa/sXsakHSGC+RMgrFK
3ngiAVwnqK+VMW3y5n9jgzb+yf/1x5/qOsIyLLpqqY34pz+V/yN1ECHoYq6hJpONtYPEzA+MdovD
YKV3c8sEhRzcVhb5fWwnLm1hRXrM2uRZln6PWdJeQp2E6Z9msf8H6/2/Wr2PK6iVIX5kYTq8se71
m/Pz78bR/7C4//uv+Xf6j6v6P/39fy7wW0rkzwUtXOorxa1KGBcc4JSbAe7fe4b1vxlkCBwKXm1c
eBi2/h4b9f92q3YFmYEvnRIgsi7/yoL+w3X5lyOMTnPLMkhWkGyl7QdM9j+trSm2EaPr7gMdiTml
NeROc0MN4lPh5ZrxrIVW5ZT1PlGwJltOcQezMSzQfVlRt96jAupIzNME81S3nPeq9sa6TjOusm3u
ck9fNXpiuX8GQ/6lhfdfbUkZbFf/ixUET71NcSf/1Ql8+w1/LhnDZTXoN/sxvm7rjyzqnyvIp5zG
9hkhUPhLRQmswb+vIMunWYrNStd1TMWEGP5aQZZDEQ4RRsb5OEp1ror/ygrCM8Nf7B+tkbrgSWG5
GlSk3LZz+/bv/8GfKuO0S5DHZKj7Q3RQHJP8fAa27b5FceJuTLc5+K3a6iaClL5LJ6sDifThptSx
DyKnlJSjy5NvzzQZWlqSPSPu48iDGBRPwZg83ThbQZLY9IJWoV+YccgUxQn9jFd6LuAXpU9qNpko
Wt1+wALaWmbgVEnMJIX4RDzse98LRPbWKbs6mciobQ8HGOZuAkLBmohsAp2ili1bpe4hSy6ixx7g
wC0jOHDmgBt22fSoxBSW1qtmKOSomcuou28YuoS5vlwsB+3TlOmriEQTjtMN+87cqj2Pmh+0i7Yq
MnngmPc+GWMXIMdtG6PeNJoMqUZgtBK9DbO2Exkk5Enip7OjVRt/VCX25/Fg1B+M6IM69d4cpnIU
sPbme19+1wyDyul1ABmymjNh7ly/YCbL0FY56tD2+jNhyG2pRnr4rC8ktjrI/Oy5Wg5i9lapn/kb
L+tOOU2XpiyrUDOno59pO3coiXP7GxKIlM6Jdgl9meys8dGcogMxnOnFbcxQeU9oFm7T8nPaHpMF
I5yq6dLKxMQ5U/TbrARvJd3koZEO3D99R7PRthHFSZ8+kkH6DzlO55eq9ponBt39GeX2petAL7fd
R8wPqnT9zejqgKztu2ACgJsShfYqE8WgOo2DJWZUXCRdvHJiKyeLXO1ybi6o5IunnTO1HLuclGHN
5FEt48HGQ7jKZnM/RLCNvSZ9abGeNSMyJjBGiGledQ/u5mW0ZIO/rB9/e/VrBNfFnmZaHOQqjrz7
Xub3rQCo2zwQeQw0+PgaVQjMK+JVAW8fIoXbysAtlpNYUGRb68nFn/gy9bQJ5OAQp4KwYFpRJdpI
XFCdDse8r4ztZMJhNjGQg6KkeYDQ/Xo0zumSPwinPjokU8ICYEgHwS2RRAQM7vPIhqpPd4W0H7BU
vVQVHymFAFl2sHIRKMwYge9s8VbsYbYETnyunT3QpdAsGM4l1o6r/yrWeqT94tljcdvut4wLbLu4
1oqLKhIUAKje9hGT02YehqNwUDF99SQSH2/s1xIf41k+i/rILz0Dy2SyPFgrZ/hYil++enAsecCw
sJqqLXOrVQLBOs6O5CiDqWc2EIE+GbWOUlCaeSdGXFbyAJwWx0ERSOJsYQtpd4nLAKtLWDbpczPr
9+0iX+fYu4O7v1kExgsnNGefmrepCT33kHtlfvJTCnb8+qlx4geAteaEtM5Qc1XYxq5QFWOFyUNH
kw3wlgGxqDannaa0nyl106PtyXvQIBQw9j9Yuj+Ktk+wYcq3Kl7cbZLo62Yw7/A2dbCd0wb/pT1/
cVOK35a6xsOd016M8NVBL+LOByThKbGG4bBMnrpwdOw3bYPXlNQsj1Y7wbXVPEQnv70Xyr62ZvWY
eeM589utzGX5ky0zrgJ3HI2gj62gEdGTjVxOQ27AF1an6hF79sZWySHWFZhQ7dxn+qqFhNW66mNB
Wwk7BpeBLX4ZOTb7qDu2s3aNOo/xsHy3ijGUMXOtyRviDTZheha82VjHvQcqSqM6tInXcfMZMY6L
EbjDiqrk0vwZm2IF7X56661jRSwzr/vh1TO7eI36l3yP0Uj+3MZIGSzt7M+7KZuJyHsKKmRb1gGD
g4+xz9yT0aL9JqVX4VvtOpKzug9HlWXaeO5NyUMfUs0FOBm08NjSMXR1MVn15q0Q+MLo7dtKX1O8
KRb9i6kFAHhQYaFaGjzltotF7lW4zRsNrVDgo7e2OGit7z026XcNaY4mZjfMGi6hPGRyN/Bw1BOH
6JUGTV4/EOgli7LtzK+qBanDo1GzQzbHOa/2RTx8OJKUGK66XR6bsIb1TcYyRGEJFvOTMmKankvo
zjMDCCugtHQVzXoIvf6cc+ueIrDArpFs9flNsZ8JV3vXF0l8pIiBvlsZE+/KBVpbYaD1xkc8Lms5
tifhYTsq5GNiO1eip3FKQXeFtbvw7tw6/VDTNAZJP508fjzMbMHQXlNxUjbNvTdm20Hoy2rxHiBJ
vRdpuoqhZEept+rVybKuFDyzwPQQ9NuHJdH9aNvVumwbV1hfff/iO6gN1V61JxW/RV3zQV3uKmkO
A9IkfB8kcsDYhrvGt71KXHDGWnzH5X3rVtrZnvL31J32TvNc5O2bV0MIYhc8egbEzDE2Z1Ibbour
oQIj6eSbxO/cO6emGh2jM66PFpc+jopAjcNJG7MHwZ+9t5a6Q66Olx1GXUS8uzIet27ih2mc3OXM
i6qBb3n2v5l0bmK67nBUIJ7YmJ2TPN/2Q3rE/7XvsRHHNQcN7o+hTdho75cKnY5yGXxv2TtJkqdo
LH/hZTjCPGZyBpe6kFTBsIK1xdkwIBuufYnUnXnfAqQYtkjru3P8187wa3687oCJnSdIYdUG2u9s
ZmFox0izIlRalopfeqFOE7aWv08O8Yl5Wsw1ZqzAGvM3Sn2m/dSomwHHu9G4yUcU/DD68NRMxJt9
TG/4ezZcjNfSbd9s3FmaET0YzWJsmq6mrjzCjJw2M67tPN1abFX0+wCFAxPJKAhgJTOXaRNN296U
IWZcUH79S+cMzCDpjkjqBj09vXGjcb2mS7XOPONYVbCG5R4zJSbPUejbxuXTaWjALLND6Q7E5RC0
rfGYlltOBxUBfNBoAyKhwrKWu9ul8Fd0wF9IyDACpUDKbGkUcVf+nD4YRXOtzeJh1vqLcKZHLakA
+EbFOzzFIO+da9Z077r+UxTmtq9+jNk8jOpoxJ+x3WP2LfcjkuykUbgMDDDruM3w2IBviMtzUp8H
7yMSB314MXiio9IKUyaxsCTn1xKnZKMDeUfYwqRUYh3A3bzS/BcTl4Q3fkLjW9vttBHZXcpvxEYZ
8nXy3VmrSbefZG6HZTXtRiPhdVF8kI2QYafjDm9zvLKY5ytqm7wRWrA3zTsx4tbhsH00ljx0B6ZJ
Wn8FIYCLH9NPFckf3eNR6jPYs+OJ3i6oqu1wJ5M90JbjBNoR24J+N00UYvXWV9tDOJ10aw3dcId9
f6ObMbtuvauBIeBAwGRmlwaP8IOTCY5v06+ybnbj0oP5GzSGI+IgUmefxzmpEqCgtlM9e1KtidI9
GuosWpZBIh769MfFdLrAAvcr/aAScYDtf+8bgq6kAmNEiy3EdHtGE9iynG4dpRGmpTZaQ//a1Kn/
Yg3tPuXoRI1xSuRIRcYNvA1h1KYHfZ4iSr2GgloyZ26YT1TBxHchvcrbdLg4C3Uw7TNzJ1qgc/PH
iZbnauRHYJoYEm1wH31pRjtnHrlUAIytSCsFQ/Fg1+0vB0biykcvpvijOqZSw23lf0xzt14M7SJa
40Id+n6svm2QjMBDkAsTq8K4N3IPmEJly2tP3Q4pIp/0hajU3syoX18EnIfKO+sIsXTwvHTWskv9
+dWmDQS/9zlPIbV7dJoIzjWVfmxMHb5lcmvIJtQDJd9Y+uOkGhHW1jCyZ0OdJzi1KZlDUCxDRWcm
6nUtk2Pj6Iz6e3i0DgSg1kBY7p+kWna+lq246jzNfOQakwZVsKnI5eYOEh7dEjllOUP37OHfCRDz
Qa/juAM3hn0ytunt7T5Vyi1g7PUvjq4t4zH2/2wy9LsYWzubx0DDjrqFA1Bdy5UWC2flGBmVBHhE
cW9ozdGN6pTU9rxtasPcebpp73MJoa+LrrmzxPf5pNHTptr6uV1adtykAhR60eYpI7Qhp8AxoBlb
Q1msfLsOlkVnLFNvI1rN4KV49FPTB9bTMcfWV6+TUnudvCq61wSXvcGki2Tppg3Evf3SmvXO7e2n
SdPuPMaCLPibUQnHi7dptdEIbR38LP7YXcUshaFMv/bcRHtNPK4DAPzpDXagzen4ZITNid0Q2WWW
7rIRY6b2VKLTfJTB2PAsd13Db8/86JEOLx0Fv74jrFrjeC7v2yHKiFJ8p9Je520nVo5Vm2CIAZ7T
uPZpADK4T2Wsvg17USCL8M+AOoJrx9GtMc0FHVxqW6/SFNFGi6wP5cSBQvVv0t4/YZ3xgjbWcAbq
2sEerCeh5QkeGQ/HJzctu8RqNolP0EDmpir7Bguq0FZjM/rBQrYvcIfW3HP+2dYGc/G6hsdJ/i9Q
/uLxJW0orkNWJ3UJoD912wel+5eC41+SRuDzh2+XUdpoYa5x2hibgfgNwvBULs6FERFnTR4WceuW
oEtq3Rkat78qJW0wlsmFczyQEi67267ja2Ps7oS1XYANb00cAxCnuROpj7oVb2NrPJr45Qn2naqm
WXdmeZlY2ccs/Wks773V+93ouz9EVahOyH63gx0Qf/pE0NuJ4svzX+LReDENdW1z68mGc3qI5uRL
c51Pu1UfVaHeXa1/xPZL5MESlyJp83W7OJ91zKOgp2tqV27J1G6vRA3lvQnS9Ps2qzkmTkVVRATZ
fxhM5zZScSAQZbQaSD5eDhJ4+F9bnbKTSks5tdO9KD2iDhp0V7U8iHpKdmb+URvEeWJ9AK1gd5fK
bZy1ned0sffqrNmafSdUXoSFV218LgpLRUCJ1wfg2wOzoUOR9r+SqaSyr1xqNhmHuqLcZ9NDtZi6
QxXHr6AUr1WZ34Flv6tFxsSTw1S9fA8ES01evGHSGlGAy2zVdLyuJ4dD2zyuZxx6tMJsuZU/5vWw
6TJmVbM7f47asOsXpZ1cL/5JOeYYsTzmDb0U+vDtd06zqiyccosb8zyWb95CZ6OT1PhpgYQ25bps
vbdWYk83MdMGZc34SrgxxrtVLI2PVHb39MXu7IUs5O1FIpyGpgmiLi540Ynccy4Wair9batsVr5x
IKBz1MeeQov+2RaFFiSFu40mdzNApswMmPtpFripGdocJeGzzkHmzDsqL0kHoRD1pnhdMMVA0kfe
MBTX7Dpox26fEGKRrvtppdWu8BivpbwJu3rfm0ga9FHhVsCDQb9dfsI6eeOrG/cttmUbbyUsypf0
VihBcWfDG1d6pHE4ttI0SXUPyNqEoyilvPlMPUQiu+6VE1EPzV58WbzrOlonDZzHAbNj1LQhtu+G
eZyY1jFK3CfmnN6N7u1wQjGZQzqq9qYHd4yBq2G2GR+kIvuOmnE1m5oYrW7Ob10tDtRfIkrBHwi6
ISnDXqpfDTFNf/qW+PBJyj0l6XQ3pObviroOdswRA5NZ4ze3rXZ+jiNnzBCkCoQm0gUcMfpZn3te
wHj/XNkQ6NeU/thEJWWAuK6lrq4lBMBg4SFZd6M2BZM5XYaqW0OfD8lZ5gG/+JLzzWswwseKPmw9
pdWZHg29wykNGc9ZWaC+9gQbVt5I/QOtV0mevER2tfYsZBl4nvbJRsy5G3g0MBtxyJAz5gRv39az
tSktxXSW1OvBoc+p7TNsGBhGyJFRS+YZYCS66bCYvJQzfDaBXcrsqWnrdlXMmNqNMaFWp848nqqe
FVJMX0Wl8CHU3b3sZ1IGqBSla3ET2Y2du4JdQgRMj2kjAUG9TieWfTfgzWCTz149gbBHv8ltv37v
564I4pHzS+cU29ZOKesEnH/X22p6pj1s/tRyyuCyErmzv2sK4jJN/GWKLt0SnyPMAZ459KgjHNhM
D4juAVHVw5C/AKxf4y8OY3pbAq+3rz29OXo37TLXcbaDuVeT9WOCC6Q5VFsXdvowVeXGlMuGggAu
ZH6znJO+ftVMfV9o7ePIQxwMTfKIzSq6eVp+OiZctzMKuPh1pJ8SedQMfYXbNrRsdQvtw474Mrsh
JI277nLz0S+HeVU0JnbM8ZvYAW9RxvBDmx1Tl54PsUSP0mrOjTC2+oQ0hes43w0dSz+/fS5Jnj62
hX6+GTQ2egy4SWvM9DWP3pWcTqJ79IvHBuo7yPxNUS/GBWHKsWN0znxbM5UOXLcxPhasSaGSdrke
dKJMTX5nqemcRr9q85ou1MBkQHfS1nyb63Vrv+EIDtD0JjLlHuT4dNJwQxdchRNtpZXRGvIQGYR+
eUP0OLgu2R4DCQS0zcGteP3lBpcBo6Etl/m2ldrvmk4spgQ8Tqq6CRHqyUl5j2ltB7JzPrCDdby4
/bXTwrU1usJFWYG2TtFA7K5sNrOOd2yPmFDGKV594+A5qD0pCpDS5S4moaVx2hMFnUvk+PcQFXaz
L0j2D5hoZ+8VCkwb2JEXjBqR0YS3TY3DMyi7d6VdFKo0QUGvFmuHN89sT5CAowCfJpUPC/vRgq1t
BQt+fEvih0L7qKgPH0uFRhL/3B4wh3oTvWy2hJreupy9WI0Zcv2MQe860WuhsC84CV3bNvYpkjb+
a8b6mSL9oSf8lAHYCIchWos63/sdW/LYXSu2i2h+kk5Ep50djnz2curOw2BtG/22QfvbcvqiYfND
0QG/RFRDwDMcNuPs/ZbccjQE0KwvwKAnIf76reP2h4yUblKQ+1ln4kqTqSg+c+9tzocgSr47GDI+
pjujF6GTvav0GVVDL9Itwe+1blFZEo93KrexB3JtMIw7i/rjjHEXm4Y6FvFPjY8xM4oz5tCgivWt
12McnWeaFhoo5hirk8bHmUwupZbeRkteaTDYcNHlk7Pig0g+EmHuy7zYa8N9bqAiZ05PhsfapVpG
4NYhaXv1zM+8NwOymuuhEo9FzqW+tbRtL/BHUHd1Aad9jLi3UYtsrg0nxzrWrjB14tHR+gdnGX+B
sPquDN6Ek6rvc08g3lj3dqGfFna9pkyxBS4MJwo4C60uXmvSEE7z2gx3JZOQaHwxzHRTx+Ryn/sm
C1vxWo6XsbMDv3jB4M2Hq0LLgSu9aL1+gDaw16bHbGAcMSln60zdOs+AkqXDSW8rROF4NZhv6dLt
03p8ysVHPs609rmPg7K2ErOlM8F2jY6x/W6l3q6sB8ncxX0mjTEG85if6EDcpk1+rLpL5PfVk5Em
aE7arpEu9U5k4JS/cqNrKqMjhv6whANvinkj7ZgKv5FgoODF74Vded8wL1+0iBfh42g94QALPCGK
s0MFXvfRi8OM4NvttR5LMqaobJThoB+Y8xhk85O1ZRyL+ryQfKRTNEoOmbdX6bLHRHmznycSw+DK
S9dl+ZIvl9wpNrb+ofEal6e6okHP3cGvAGn/ZIHNpXUv18kyMGllDfrA1dMsXnlNs8pZMreroaVV
u3T5jsyJqOj0QJUDQI5XzyLXInAr5tie+0013qTn5c6wuUaO5gbT5z3YxHUOHR/DToJjoG0oBGSK
BSoglBZHJdS11BuopRZ7t7EvDQem6JVXAFiIcq03R7s8Qsx39Bel7aoOuWhjpgQK6t9T+WIqBl/r
VPAOrN1HOLBH3kXnKEUSEfkuHyjvW7IkKLSX1pBreg+McCjSoLHE2qPbrjZ31YjPH/dm1d61gnUb
U0szvpvyYVGrucTvDQnEkvWpLInv32gb+85kY0nZpsTG8peVNRm/AGZcE7eMg7a49zlCMKxgBOLZ
geG7R01QrxcXBYNAqzgPufSDxHdf53kkxLD0u4wrGEeodVYte4wpAdMCcipQDfkSdcK55Ax4NmjG
wsaZPQ0JeTJkJpf7OgehZB9FxCtgHRR7MDFc0PJTDc6dAsuTWrpqV8IXB//+OTrVh6lxwe36V5vM
7asEeH4AtMexkIoTUBTteza9LfqiAl2prypPTy397iZ+bhLEISzXNb7sTvc2hXbJYLXcRHJ/nret
q7ELU+Y+X4iKBsb8AYyAm7BF6KtKiRDqSBw7y+rxQqktoW+6tpja3iTfp4z7RbOQ0Cxkui5ArxT0
Tzcc+EuiBi+z8dLIO1PQncDUA54m7sAogOi7iQQ0vuHeUF+jqVFYh0vP+/S79FGiwor0PsIj47nt
2l1mzjLNpkVJzqp9ku/nfp1Eb4K2AvuKyn3XFibnb2rHhS3iwNYRoVTTXZdcJiERg3ef5oLcf6cj
8FTDWfJrpmwNrSdu47GVFHuZL2d9Nr/L+JeFeEyYq7rlThtKcdyUtHB5h15gokURjc6s4UTp5qNU
NEGXo70rbJURyWuzd5qycf7P4p5nq1tL5iTrJdl6KBK+9s49m8fJZQqkemyWtz7LZWPm5gOG5pro
XPo7Uvigc3H2h3g5wBxZw8rcAa2l5nTilOJp9UpKVjL+CV4GJCy02d0Nrkba1aJUu261XxB278qF
Oa6mW3dYer2jR3fR07BYn/DDFaOf6dFAHZr89qfvmv18y8nPWdwx9kLx95EniWcwE5mmB9+X+mdn
a7jvlt47OFxR3AWjvv05M2oPfMuYkIqQWOLBKfauP59VTzU4NE36AemMQhNMmgfNjh6XnttHbyfP
vojNECWyDpOo1nmeVLyThWE+FAZtTpBN3PSCz5+1BYwgKFLz00+WFBk1nrlyTtalYT8CXD2Pu0pY
jNFjXJavXAx9lpC/HAk1dFtv9LVD0fSGDRoozjaUvVDDWkAddafXeOLbaEayt1b7Oo7eTkvsT7xf
m4zQUwBp5IVmDq5gYqNyKExiuRDP2jMh3tDPtWlVsq+FDkZCvwNaQkADkzRVldOBcG9Q935ymrJb
JRA8kK3PSiLNOR+NKqZKgc6PeF9mhCf12p1rilnz/FX0cEfWApVkq5QlkpUuJG289G6APLGd+CnN
+pqsCSURTLQS/tyVhMxOZn+tarM7aKbtrJnimMfe4mdSTB3QaLssisLIS0HNRDXdgnr5CAO7fKwM
BqT+HLkXHM+ke0rZrW9Bv2dX1edsLMw1V00MxO7YBkbN3Wao9WlVVEgVS6J31wbVhb7hxrgfc9y/
sHKcbkfihFl1PxULrgmRzg/N0DAjt/DSbWrB3VjHjhQUpnHNovqLAlMjuysjgH1hHlfmOzye5me4
ibyYsMewJmaxyrOm/SHOi3E/XvrfPIMDLxKzvyxV6xKmb1FXCrrjfeLZZxIHBk6GeeBatVC8zAUm
hmLEgGJaM8r8HuqZJFqSi/vWcV8GH4nMqkmOY97YJH1pvjNyZzANXeXSi0VbW7pxC0ONxorIdb6x
l9Sn3izhnEtK+sPzxO+kbCxCYc5okzcdzc82Zugd43f4TVf9WABT4GSvg75IiOn6UVfQYb00KG1O
0p8sHv3dqFvlydEQnaoIk6zo2Bsn+1A27e9uMOqL7SfcHBlH8r4lmQQiAa3/VrvHuW7U94nGuUwn
xXBHQ5P9Rhd0U4WGUv6Pnk5mFUCqwAJMUBnZY7TX6a2vKOFGs6WYCt03ShoFNIJ5FvfgfIaQYrnZ
lWKm+nEoJ8UAhVB9Oi4fHZ1KxDaX/Ded9imBDsQiRrEkUHkbp6V8UH3sBtCmFBl61+dLBpRlDh5o
taqg97YZxbtR9v9G3ZksyY2kV/dVZFoLZYBjcMdC/yLmjJwik5lkkhsYR8yAwzHj6XVQXd0is0os
0f6Vlm2sJhgRANz9u/eeK+4bWjbfd5xrrnTul7diXJqjML64Kzk/sMPR7Kjqme6EnZs5Dn6ZxmNV
HCP0z4L4AM+1U99kWch4cEyIlzVTuvfUGu0KDYJKlOvgWNm3uZotlETCXl80Wfw9irZtdvDBxL1d
V+GnwlgU4i6W3A/a+LcR/JaDzf7gzISaTRRr6T2djNM7ScKIblsRXFpnplSuGGi2CrQfXBtDQGGN
U+wGIrtnjE16QyEcM52pofGJ9//wqRhjyCupZXFmWdOFxjWVfTat8iALx86j09EGx+ZM1vsoRM7l
ADbv6tSqqd3OqZmOqTa6xRJCKrmu5/jSMwDe954zXDC28/k6ZaFKO3I8hH2X3PoOajAFDfREBylH
uZxSvtyFdbSl4e+diqLFHJoSUpFXFurDQMv1sLXzcml2rGLWo8ix/UhpfbGjcmLMMEdfSnKixEUQ
nXzXcfYpdqqKEUUU3sF78G9MgSW0I7/Fz5ISPmz9ywQOglWzctI9CdWY0UbgcFKspfPOKyL3woCH
WD+pi8K5C2iXs7D0RyXnA+1sc0wke8tSmcMzK+obZhvMvzPQBOQ1dkrU1s6dM/UA5GU+TtGYXdsm
G8hUYhmKZSBPqjbdY1RM6YPmfEEKo7zL2Ehi+hijb+Rl5pFcSaxudZ1eplDPxwR8kVMZ+9BLFyE3
WpgSa+pM00HHLyPMpXM2+u/Gumruva6aLkKQzh4yAUUIryffdRSdGCJ1100eOS/rq/Dgh5yhiOnO
z6M98CNwTzzGufCPs6FSciBndQC6ZV9RujU/kbxk6jKVzp7IDk8a84kH24j+gUmVtpDe5xSWmT3Q
Rp+MZI0hl3m+3hVd+ZygJESKvOBKN7uO8rk7q7FteCJi0j7KUV+9NEOl8VVHdgPVl2cIUaXxuD3I
L81fsjGZbxnIfap7FHOAMMdwGVCSu5xxTDEt1Z2sQ45PGXkknsPSu0oMAJJgEtzCo3ucwakREVFX
UtZM/JWkVNZuzg3n7Addef0toqV3cGhPu3Xndt5bdCwc7MyAL1Bh8DhFVHYKNeLMH/zpVNZN/lYB
lclRb4XXY1OY+jsXlYSCwtQm9MwfXUC/pYdkncZ2InmcSwPBit8WWohvuXvkJFrtkultmqniwQ/C
/mbwZPSupnWXiVv+4jBd2JZW6+zIjUC3qMtDCI7o4AxG7yJ2jc+h379gslV7EqcMR+u56N+q0U3k
pm7iYNo0Af2+DKY7MgLN5G9phhK39DCi/Mc1jDtgp3tToEooD6FyQSC9B1mJLatkCoSSfD3lo3vX
Uqm8NTmR/xqBqSUN/SmKXHsL1hDvxQgNZoKAv5+0WYZNh5LOiWGOxF4TTOEUbkeoxWWNLaOiKU+O
RbVjw9CxaLARqfJWU4c4XJVM8wowKhxfluiDiHPH44VNxoE3zhTt4jrMP0KTIb8gMBa4JeRauuJW
/0UzQXMKYjwnXVNGX6vYUTczYz9AGN1ucS2cPFmxs8OaVKw92mdu0PwUQmf6VOYh5kxEyXtMHKT8
tJHHgoQMKo8jrDtbJHzuOofC3RsmMPEUXNHFhQg0uTFH57mL7rnbOJenbVPgdQIf3WFsZIuphhpI
JCUqBG5wndmjeleQqjw1OOvmjUoHfpZYOZLujlYklNrKcroXed8xMsLFdiftgtk6GcmrTEQZls++
hwIv2+wdOaUCz1dDqE078fRtLJv03gMvu60D0IJ+nkwtU4twOuN/RdEh6AUiJ/SXwblRSjeXnIa7
Ty2A62ZTB719PxdW82WmY+VbXhT1OVzsOd/LmF47VsRVgZ3iDzgw/HuLN/lBMIA6i2GAsTKGfvJg
gSfZL7HTXY89Y/Ix6ZzTMg3t+y5e4l0c+uym3UI/hn2T3jLDqvflKNhFJ9N7Kqmgd8HjZGDYYfJ4
AgW0fCvyrLwNI3gndbEQ8BdwfjjsSXvb2zj/lnoy+3lmZAHnE3dsQbX3ziwNPtZyVOZ+isPTlOXl
VrMkXQWqcs6CjARWpIm+XnKdO1Jx8/1UY+cxqaT/XLuHidTl+wSWEyg0jq3XPayPnQW9x1AU8aGJ
Jv3UdiH2rKxGcpVT99Zuuak2U2obBnQUidMqikFxfHADAmdeixnBng2Akoyq6kr095MdoU8TzA6f
TdDrUx0UI5lvSqGtum8fXBrn9/U0FKxCsuRN2i0LXjZFb18LhPxuqTBd8cxYN4nreJ9MzJdJUjdm
/YwbZPZqzc4iDW3gL4wPSwbgyx0Cmwy+DrJqO0leEbmfOe94mXzqURWvkIWBXzFa2I+jNR+gDmW3
0ZzxjBA25lkY/WX8GIRz+KBolYiQPpLr0L9EZVKegzg2X9bgbNREN02+HJlnb2QAfw7kyQKnZl3N
F+u6iZlTen2F4HLtg1IRpoNbREHiWF57QM92nQl9jpPRsgIHyFkadKBIntig+J/RJLz3rBzREa8i
rvuxlv7nsLGit0Stk1PBIAP1HIl+2hTGttjYZ8FOkr/1dkVR1USUsfMLlRxLx5ziPH1rM/7rKYBz
4otyz9IzJxMxXtcgENj1meUKqC0zmtjstO1dEydMt4CANvQs3ESqf2tBfNi5CVcTTPL9+evvpvdf
Mvb/dezph2TU/1/Iav3XfK71bHCCde3/+724LP5ar6mOH/7HvqJCaH7ov5r58WuLCvPP4ND6X/5v
//APQ//TrL/+579/rvuqW/+2GBHwB6//2m7zP6cDbuvlY/kJ3gNf59ff/1VXX/7z33E+/DMh4NlE
SSTbVZ4wV7q2B2P8HxEB1/5NEGAJaIf4R6KKP/kjZII68xuBD0VywCVBsMZK/pUysSguUwFCGFkn
11PcL/6vhAQIG3yXEOCvgShNiEW5hFbgqQv3x4SALTPfiv2c2b/tWJyEqGsoe5U9NAG0i79h0/8I
Nv/HtagzgKju2Z6yf8dOf5dGyAdJESMhxo0K4UVtI6NIo8aTm3wGqTdcuypHIvru1/hbTPzvl1Q4
Wh3iOojXYv0evw9A+Lkq6cds4NYFQO4GF4ENclN69fOr/MUHU7+Dm11B5Fc4r6I6BYm4JvLZDidx
uFYvw3feEo71e8AeFXPOEeNHtf35Nf/ih6PEBggJ1ZEe6eBX18QpqelckWzB+xnUjzfDxiqSJWOH
I/v4+POL/dUHJL+nRECfDh0j3Krff41ZRLRI4IDe0Iyg79wq9L94iNGnxhpAAKUGUOHPL7j+Lv8d
fiLhRSYwIEHFLskh3Pe6wIcbEv9FjlowjMm13c6fJuZa133vv0UwDKm6Cq45a+9/ftEf0zL/uKii
Po+WizVQSPrmh0+ZdNFUA+BAFc9g30DkwFyGj/dvbpY/X4ViQebifkBViyA69ONVhoYe4cUu2Pw6
erhLMQiz7stPP/8or+8Ol8yYVEHgCmUTeXsNwZ/mSqEeYSTTvmOewzGfLzkxgavW6cvTL19KUj5E
P4qQ/p8/D+AZsAWjj0gU5zae87IeMfwQL39xR/iHf/MbrXfajzcGJR28rwjGYS/hDfnjtzemdYPg
X2HKzfB4A4+K3iV66N+ZBmhECY2ArXY22X/zsL2+//k6yeCR6KK6Y61hWf/8uzdXjIem0SoB5uAE
3UPKhuA6U2F142pttvNcMdj/+Zf6FzcJwAWG6rwmgdr7r4JbU6YaZZNP36RRo/ZhindSyXn6m8f6
r69CZxQlHp7402Od+p41pQj0G1cwC+0Y8u6m0I1+/csLbSqXWMWIyXM3/vjlRQUYnwX2JmgjZqN1
7lt3UUOgi+Fs841BYXP5+Xf353cHcTxB6I6l1Q05fP94vdngpKvBrG6gRJz4loeNWhhw1V3/okvn
HkrOurNzzj+/6l88cRykXdq+HNtm6PtqpWHILUpTYeRkiC73Bjn0UMsgPEVM8Z5/fqk//WzrO0r4
AVkJpqK2XP8p392NTaAhqrizt5HKbW8hGWXHqmK7/4tXUV5oBzSIEiXlLwpffY3oSXbmOaWLKyVd
fRalNe001X9vfvUyvKUIPHKXs0JTI/Pjh8kalULNyqHcBLreBGOoWKERVH7xKgQ0VxIFnYW0xEr7
1QMcCtXJ3OMmp5bQgucQJduW4Mzu51f50z3AE7sWFhH6ZCfFt/fjZ5l9RwxKlfwwnrLOTCSWi5JA
EDKMG4efX+pP98Dvlwo92ooFlW/OqwI/e2KeMGZMHwwwhWUzrxB7yOipFPufX2h9of7wwg19+kaI
jvKuXUPJrxZFMyhIY2KRm14HDOXcce4kttWytYjHzOOy7cTMRCtooNUzG6DaGyc9qNZf/rwBmw/u
e4Ks/ITy1VfL8+qSZpVrxQD2/jPt42AFhUu2728+759/Q5o4aE4KuJ7PdV49x1aUlbEhlL0pVhdW
EgLsp/ixP+G7E08//2r//BsGXMDziekyxXd/rxL97jkOFsdvTIkRvh0WfS8trzrVOdGwX76KR5kQ
pAWuwrt+/cDfXWWu4mB0i1nh1a/ifZ27iJX9mPzN14Yp8dWNQgEMUWePT0R0Skj16o70IcQsA55H
kmuQXXCI2mW7txEdv0h6Hcx7q00zciKyYX8Kj0lHAPyJE3rxMW7pEHkTmBb9FG244fWJJxdGk4BC
Rj6jhJaYMlj/IqkhwA6d0UvyFWG/zrZe5LXoQrjkzRtqJgd5iFiNzX7JmokEr4N4b842ua7I27Tw
5ov03IaDhL0MMg0c0EqJyL3wjpd0DIa6EVmYPmTJ5OFbalW8VgcJ0QwP/hTNwybjj7099RG98yBl
2sE21hlVF1LnYbiFrkT50exmJrnGyqnf+kltH916YNrDhLLV9xEOJfk+MeNc3NptSbQIroRcrVZB
ZG/tue7CU56GTnVZQr+er6Z2XvIHK/LS5uC0SMc37LfncnU49pO/qcZMh8ehGktwSkR+ItZUTIhy
300i9R/rdoqSA8ZPwqnu4lveQ176Jt3lImoeMmeB7+6lC+9EX7eQJPOWzRUuRkUHCZ5HUb2IOIrt
M1y33H2muyYBmacnkxYfi8QLkr1WleuSBHWTZAMoAWtXV4EUPBlvAPLUOKBzNiYY4w854Zl4m5oJ
r3M5OemznaTWcqVQGSk6mBn34lrCi36RcxI8w+Mq5lMNunLEkSjdb0s7TCi/rl5CpELqdfnVhtmg
mqUI/Nsp6pOHmNgiKV+ZlM4uqHNA7EXJ3/6QWEO6CkHBmG3c0i8WImYBaTyaIiCc54kdhOcKJvyl
b3o3eJo91c5XCMZ0JvIyK8ew3JshzgDSzHYRd/1unNrE+qQyqmzd7eIytLkzGRr49ZhatCFoBmXm
S1rOyxVIBtIlgB5BQBII4mBGZVKCdY80j2CmV6rOvNFd06efZuNrl3h2BVAp3Puu7tz2lAehJYgS
R7UtKji3TSwHRsVFOMqdaOLV2u3WdneDW6Vov/ZNZnRF9L4LF9j7s+vc2aWqknNLWm/aDyZYC5Ky
of0MMXm1sIYyvSiIed+sNsDyHNZpZ13HGPfJlLLBLutLQ9VJR8qkdd3h8wIqil+1N1ZoXYXTghxn
j+DMj3EfFt1OhMCymEX5JYSzOutGXFAm8zfGXqDPmSqwpiszpCQ7lwTb7MNUuBLhpAuH8HbqEt0e
k7isvygeKhjcHc/w57J1E7pi6Im57hb8lDfFavHGI6wHdeUmuWOTBJCr/wSs0x0NY3F8PfWqKx5V
gfX1AGxbiH0CrgAQlkuZyG5JVkE6CiM1wxrNB7DbWeCFe/p0SnWEvVbiiQcZgF7Qa74Gaw4XtiRU
Fd2jMzhviZjaA0lGq/H2Xmtx27cySXJ8z6BtT51IASB0rt3XW6/VDaUt2QDQM4Jb/3XpJOnnEbE8
2eiy9mgF6cdqfO/n2FavEk48ELktU5L5a8vYu/RhPAbv6rrv08fRDsF8BIRRmGQSqsIzQL+zfwir
LnzXkIe6tXUIIFgUWf3Vdvo2Jk5HSyRmJqaYe8wBNVPU2FPQAY3COWbZNSZ8Gg3Gj95AonNT5nUC
RDYjp1AZGWakAUV1l5NiMNveUel8kjgKMpRwOr83WcCBHwB+4vi7qk0GNFeexpdaWu36nRUl6jXC
LLU0hXWXz3mD149jwbZwlRUfXTHw1qgqqBvkAnT+pME6OzRWq8kc6Ub028OiVKbvUWhw8SVWF7QH
UKJ+uU1dix5f7eMmxR44GXXwHM0UtZ4yE73E7Go4utdN4sCS6Cxz54xhelXzvvBOteNn2JilSCsm
/8AmsUUu4fugYOHcCqXG4FvTgJTcKOoPumtsIQYP6pyMOOt7VVo3cNzQ6YmxF8F5GZFmV6t4H25Z
xOeVqV01/d4TfYdJcBicZZdEnYRGCLwP9TWcgfnFdo2wnfC0OASeMhqRVA9f7dwM8YrtRAUv92pu
3eyqsZGMNzEjZPHcdSQYaI/x4vCMXZCAGcg6jr8TQyH2KMEcNge3YnCDg1bLT7zWGvs2qGV86GPf
o5pjUAS4dBr5+ZZ+Xk9+wB4zhIhnpZ2f556gBPYXB6csRFWGEnqGscDd0kPx1h6Ivq0/1PRRhcaL
X+bIYZQ2T2Nub4mAIbEvGqV3i6eInGA8CTDei6PZFOowMF9ry0Rm76VzMW65oWjgmUN3PKG+4I+A
ciqaDQ2SxHE61oAP6WzGNwjfHuFhK+BRRJCy7vUKrIZonmFPLgoZ653IhjA7F7mAMT+HVjrx7vJM
dsA2RPx2APdGdGKQ2TdRCgPELHRGsEvIWp9Ql9oBV6U7ojaYpufdHmD+2oy20yq8aw74fmFTZ3qy
S917G4yTnFcH3RLNEGMhMEUNId1C0RC8U12VVFdpWaGxt4lDxrquxijYyhqjDlO/ec2GYXNhE2Np
daiDrIB74VtqGwSt91YuRABX+iYH0zYu8L+7A+ENssvRuCAT1N1Dsiy55N+T+A6qGa0Bm0YGJZHL
KsefJYsFpyaubk6cNpHQF8HSxyNfLe4aDjASG6TfuF9IfFcsgKPLWKsl5UECgZVAUAw0NACDFxYD
uARZVWxTKtQ+zsajn0W7tfM0UELBUlAIGP8YA5KtQ8NmsSeDKJHfhlbeuS32mQOzhUmxQUL1Y0gS
43/ufWGjrjYyzw5iBlN5gYLaxPdzUmiCzbEqsZRjNRjG66bKyFRbvN/TrbSrOrnN8wK1pWjGbHoj
gMgSzgXFlN15mbcMx9zrsulECpF7p0zmAG2pA55yrdlLdE9VFgq4v9SlUCYWuH2sMdEkrSfJnPvR
ZC+YM1PlXdXNUnfxjSC243+m2aLUrK+ioWwgJK2bBZuBZAbhKm25nv7AtkXUaHgtLsIMeTwCwVD2
p5QFsT0CVgj8E4WJFG3roqTVCNUcJ1yP7Zq+NhJHADQ4Cb401hxDLy9UQsSqNGR+UIzmB9WnTUhO
OMQbFQIzzVdYeT+DA0Cp2DH4QUpn0+UOGI8x7e5haAPp4Zfxzx3Jz/bYe13xYFs1Rq6Aitl3dUKV
CnvwpsdWa4z3iLFpOOOkdNOt4A11E0euB4p4NpQEuHGAlR0MvTF7kOLh8NLHgsAFZ1tuNxH2Dp7n
rqJpyy7z7jDQX0d0kGYrsZUEklxE/C/M+gO8etOMWWm23eaSeLaMGL4YTaMdyGhAzH2FWm1siX23
rSCB45tiRD4wU4j3LSUhL0A0eYNYVoT63LtsEjdui2tkUzoZvRYs6jDyG4tQ+yBKUqOmiMZ3TaY8
FMRRjKTnHB08tdlSFPvKcYjiChKhAVzRMoWcsMToj4CFzHCaS6fIiME11ZNvCReP5mD53YFtn7wE
dhxgVSxovdy6aZK9CJGabKv8YcIbqYrqBG8L65QpEGc2TT+pR2fMrBIPZFbgUbJjeC5J0gxfi06A
sYxnzWMIdbU1uz7rid/Fruzetj1xxzo3jEzBEmM85Mw2fqvUrN8FaRacvAiWNGWBDqclzgI1jSNW
3t7MEr115xtrWtebbjL0jjEE3Qw9HZubgOPQR7At8noBu1juRZwVwX4q/OQy8abTz9hQkY+nRLbc
Sv2cS2xwHoBOlGvrYJIgDw42gZtqK8mD9xucSaIDAtWw6uVztjz0VRZ3uMLoEJDWEMfnJKusZ1gu
0n7WSkTUSRhaKJbGcy9T29suWSjPekyzMLH2AU6JQ5j0/Q2dFdTNdf7ckLbPdf3Jq+L6MvQcGdli
5wWHYRFQGOn1STTz81eFuy4HUXTExZJhNwg4aDww8xi/xk1F15MefJ/WkZbVM/VzPOqhM1UfcaoR
kI5tz0xAaqJhdiL8UD7Bm42cqwXdVJuK1zS3T521oJOzKXxvzVAgHnLbwhu56ZJ8zZOlQDOfXQq3
CIdpMceCPbZrRHdP1rngqcQK1q5ALGP4E2lH8m1ppuV5lDxee4Refzj02i3aHYkM/yVus+HJ4yho
yDDJzt05S4U7raELsCN/R4PnYbac4Xpa2LRv5UIzA9bZLF39en2QkOYQXpd8NY3VerjA1PIRAkX/
JWu6hGRjyKrDfUoEcYN/s0djL2OS0rwyMP4HUZIcANQrSjQpzYiIPwOZ3y+lcN/WqWu/HQDvQMpX
hV0eqR7sT1lVufm+KSb7rvLcNfJqUaq1kezUv8R9VIdHqZL8RZP3x/lOq+Qh1x6pzkAs4Ys/9Za+
iDwYabt2A9fXNA9xkHuiBiwOP/DdwrPJrREkDHXHWYRtqw+eE23CNfuNCEqkTHbpjjwfEb7YWxbv
ulzz414g+gkuk8VejPd004UPFuOM7LqSlpIUlOWWtxcDHFgGss1nZyYquR+DjM2K7PrI56CcT8Oe
YRMb8hoqvd6aRnNSGNrJP1F1QuUnbg3TbmCmLk8LqRmwV2FLWWRuOy9q9oPbauYvIfLdsVSkYzC8
HVNjE+03duPvuePYOzA+9de0nxZYKSUzNKJgRlPBZLK4OGL0AFiy2h8/l+Gw8OZDpcUu4GcE4fsO
0LZb1f20n4lC6C0b0BJsb1/3H60xMenN6NcOsRbw0eaI/Inrn61G/2jaEtuLY6nprnLaMqQFqcHD
jvtkely61MmPSzUQkB0HLJRHxn6EpNndSgpUljE4STn6A7MIBs8bkA9Oc1enKTHQVBWBvMEMgnXE
kO6ng13rbiP9UjxZdYAJd8ZiMmxAWq97tyIz12nZTxMJdCujgMmd2YAmrKFbQ3FJv2lGSeGG8Src
V3QEQb3KVUgufeg981nW8Ui4H1Axcx7pEBicWKv1jvuS12E9hbGDMa0k/VbEGTzbvE+LD83Ia2bT
zh7bbCIaxbPVqOWeOoXpq6Eji6d8Sk1H3HYYvnBfxjRQBxw1v9HwQUaOOpXcOkdO2jmbHj8U+vRA
u+BJmb4j1gLAlHi/o3r3wKnXtj+UpbdSSNyMQKmxu+XThNmJN3yZOJciSsf6iu4QAxQlMGyahtQo
GscWsp2UrsxqEuWbZO49nq+mXx3nmi1Jf2driqR3ebMIh3gdJ9XPDA6y8oOdBQN2TOO03bGNNWMq
uM+c1Z9ytnENC98oAuul8Ow0eYOoKL2MNNuS85wmPuSLx8IFp43hHYjWucnHVN/CUx+/jVNOPRho
SVo/eHlzWpY555VUBulNTjz4q98M5Tc2t/17PYSJeDdEui++ZRO77wMcQnfcOEEtnKsZhn79Jkli
jfG4UF3yFHSI1UwBmuxdF3eP9JcrwyGiI7ZG49O1W2k2u5DvORbRChhpX5z4nj8QeLhpKnNf1d43
zrs5vmr5pYIi+D4LVbsvVRwSGRzP7brltLRzhJpB6MsZhfc5xoCZXP+H5lGKcmgxmwQ/crUb2tS6
WEHlEhAWGdnkQHvMDPHMdu8ZS/gcZWBl8+9uR//+P1RN47Xh+McBvQI7FNcZNQadyfr7sMdkz8nM
gVrYJ2xP51G1Fx0SnNiw0cqffz6x/dMkVQKBZFiLId6xXd9+pbZX4eBzZwYWB5Bsbaer16LfKNy1
tjX94nCYgyG6CxoSXgKYpisp+PvhsE/+u1v0CD6CSq7bmGVw53WAjX7+gV4PurnKysFE8kYWwRzz
anjfBr7X1Wt1Ru9Jc+YQVN1gbHH/5iq/2yy+lyq4TLg2gbM5R2gUzittuI07/NVda9E6Bv3vYKij
05to8KpmL/FB3qWdp4jp25wp8rixnhUL3jcbQF7wN2LFX/2A8DYZuK+Cpydf/UMGP/Icy+IHZKPc
b8mhh1vLBuRSNdYfcsUv+bL+d6ar/3NY1lXb/5+dV6e+ij+a+Qfb1fr/+IPlK35TIWumwpVAKFQE
3HL/sF05wW8Ooiae6JBbZMX0/st25anffOULX3mK/yBABfqX68rzf0N0QlUWPJZYD1A3/uk5+8OF
hF0N9xputT/+979VfXmhZqFr8YOF/nrL//e9Klcyq8+NyiO3XgkV78cHr2bX2Vdh2AB8sj7A+HKa
4g1Gw47+98I/uWKtEu1Km4PJRHQpuht8+DFAgJod6E73IBlobXP2jju8pM+RmIODHOlaoh4BqXYc
wTVWNUPmjALq3ondWw2o4ETQ4qNLTcJFZlKfg0VjT6/Zf1Jz/n4e/S+DPJZ99NHQebUHANpTexQt
F3oWmrMaIvqh2DNfCwIYexCHvAyZ2YVnHGbxZVppdG7niyOD4qsOkspGOP7Ft8IPZIbZj+rlJh3R
L5wJRoborGMSWHof9Y51YDfi3gJYc/e21UCUSypSMpCZ5KEoqBhN7DZ/nILYnrZ9mKmnOKmbPS0v
bE1LW72dBnwgro9UvVuPjBxDgtSF65P29hMKAGbnrraetHJTHONAHreeiAfgHhME0zTq8EaHPmCk
HnJPrCT5Ro5L9nKlZWg94etkEGeNuhv3E2eOfW93vr1H5YdFUHpjdJ1aibNrEEZZ6W3IVET0kAqI
GVBK29KNwvihql/CZDhW8Pb2ST3rD0s+xQdr7fAgnORZbNAHUkLA/kkLWERe2z0bPtLNdkYlpsUH
hV4TpdaNC7GU11lRMv1ZUgIhHT+dR3u6Tf4ZaiKj2t/bRpVTbudesmZTHniVJXN51eQNtEddfHZn
WCJkMrt0CfZF7c3fiiL0mQBaMBDqLGuwEyzXjn5wyA9CPdhN2HK3dVMMpCo7zO19T5pacoB8mZ2k
veacJT+SK78m0swwkBUZIIh75BS4KdXsvZnBU161A3bZRh8R9d5PkhivjD7VeXyfmwVkgH0qnfLR
cOTY4vTkV6V090IzqvO1TTjDmXoxZ2gc5RaEJQgHutE3qkAWjOlWChrop6QTjr1ThhePqIwiID35
WLCjU5hKph3aLY/KIWNc+eYT1oDTUrn2xym0vLU4xsQLAJowPaSDXa3YvPAuWKoJF20v5rez6Pnr
6PK1DqGAYIp0BJA2bx6w05OLHmlBnpu2fGD2QZCdCvUNQ1Had718uOOkDEGY9XAfe/A+Kk5v1+CQ
5GaKOV4ZcTWNdbzPRGpTslhMz6ZBK8iY5t+QT0ABJdl1tdKlrkQEEmGwaveWCKFFkKin99juNAR5
8172YbeZdBugPGQxEJIhkLvKDqxtkwN88bIXPTIRc03jHCGwqV3pybUsrX7m1NHcMVGOAS1GzY66
TXruOmHIDvjpjWyGz4Q1qP+YzaphZDMllTOoBB/oCNxAjyAibOhNl9KaExLUoacX5IhAebmFNxo/
Lq2ebvzWsk9F71c3eRIG75Xw3liJYBpbZ29ScAaWhs9FHCLcUoaseH8MCXQTn+J6R1cURAf3dRUe
64RPnXfzhrHIVne3i0u+nPRecK36kZgiFJ40fFMbDjyZF7ScMuIN07tv/pKJjbDGinGwsA++iuv7
qKF4zx5pCBTedOUuUgKaIuW4vqbPmnc/96AX7/2cvtmmQ7lLg3WzQJ16le9HwvDZoE5sfG9Dh9ZM
BVM2rXlDBMMVYugtOYyrrB0/k6B1t17oH7BoMKfs4yXaLhHVHzK58TWiJKegsEWlpoB8HxNT2k4q
D24i45PIcr42aqQWuAzPqJwQu6sRJAOj02dDZxLpxOCx1GX6EDLGOBSckKiQUwuNki6EPLgFm4LQ
H/yItQ2HjsgnHzk8rSbM/UEKWcrdWn35du0rBy/obHKfdCS+/qVy3s+OzatCSQbVtO/YBBM3wmvD
qwlPBhTOIH1KygmmPDpld9X4NDpiEQbQo2iuteGN5BXjT8leHIONfJ4qqIa5oqWPWQy/QZ5NW7IE
Cd9/dcuWG1B9XkQnD64UrOAvZPrHo93r8shDN51Sd3k3DL1gdfCBKM0NufwVo42c7mMKbWlFpsv2
kpnyox/38QHtXO+zoUv3mPO3ZhincxJVzUYW2ANCBmTdIu6YOZw6N7YuhA/nCyY0RrxOBf9XvaF5
6zoHjiBaIIqyTS9WpN+PLnFI3SVgaxmEvTBYpU2Vtpit5O2zpV8KCwxkWNFz87htN9wHHC02ydzs
vJXHyZd9h8uEbNfoLtRaOdPbIUYgLwrEb3ppj34CFQznTr+j3LA/u1CMHejQeX8zqzZg0o+ou0kU
hx0a0wUT4JbsH0twDEkywYIE+EC/DO2M8trpN2Vr1LmacRUkDutmbKboajRpe6x7vMF1Y5BKs+qh
agk8OH53jt3qiJcSsI9uad6ZF++pc+4GkdFOvQwBWLKlowo2s+lVJGLZZu8XVVlM6aLVhlN3j25n
+Sf8FtPOdID6cHHsuAkd8J52eOmxjfF6ABXFGuGBOKbsqY5FCPRCpwlVeDXwkXGMmi0pMkg4VHvx
/8ar56pyt/j9rc3w77438hl++9FlmtZ4LXFnpyk3dXIfMoQygiFmW7BuJNHngu9ig/xLbEfz39Ls
tMVIFB2CJY0Yvg/jY4z2eRtloG0CStOOC1Hgm85mksFwsvnA/BmaEpTFaC/ZiKVQBnLBGB6QNxaH
bTLiWyc3XPL+7v+LvfNYjhxJs/UToQyAQ26u2Q2tqIIyuYGRKaCFQzkcT38/VNf0VOZ0VVvvZnF7
U21VmWQwiHD/xTnf2XGsvyrZ73Rv7XVqnOcmw5/+BsZiM2VvYV/cei5h7boDp1/vWT3yYUvE1YNc
2onXqdaP8Kkf4vwzRCwmQjzwYfhekn5u5XiL0g1J7Xk9vEHr+zDGDrtNfecM4iBLuOmLDDsBn7k1
SR5Z5aK/EoJpniSE5NhiKpz67dHL4tfFq7xJTe8qx6Q/JFibVkEr7muG2xXuL2MU5pYU4W6bNnuh
QlZUBRSYNy2Rf5iArlkzfrDCvTM7e1M09qMRqrfGJO3LGW673rlra3nf88DMClMlTpl604m523Z+
2m7pWRkQmO7RoGxdV5ZmkIfNdYVSP74tkviA7KTZdAa/I9ARaDWq9wCa3SpJg3cjh5LSdTwuAcv0
1VgHDEiXLLdVbiIQ4iYjzwg42zbCi3vMpGezi67A2ptfZrlIIPDtrqMpupc+Oe2OV1mbwYjAN07O
4wAUep3DSNv6IpXXhpRaxqNN/JXd+3sC/X5r2wU3dptDVx9AhmMEZmJMlqOXtNEO/utNqY3vTOVu
WlfxcBnVRsj2G3O6G81KKoSNE/bJjixi4o2EsxUMEtdA35gNy/aNgo2vYWKkBw27xOoaU6LfCgvc
R05a2BsPGuloRvNa5Op2CLyv1WA+lrQxt4ZZfKc6a06169pvogXsYPa8KoDyCh2CZzw6pfUQYK/Y
xagb76xOXVmEX4eo2rccBh0LXt5EgbJnqvaab3QwCRT70IhbHsMino5p9n2o2YWXARKqvrqZC6qe
lgyIwen0u+kk5U0wspdgqwN0ssgJC59LidYCjWNZfFMAZJA1GKuaxfJx1Pm09Vwf+/aIvYUNo/Au
ZD4pJgCOC8w3PtddRwZr4fiPvRGweId6o5+DlB32YhhdJ2yGLxEZ8Zs45oKXepmXyqDfkFDOYV7L
AR4faxmX/TMDVgCK4RK+VXvenanx0kd5TIkRJ8extptLXef2LZ3SsO3r/MsQRVeGFOmXqE0uPjd9
z4wL/AJVuJcU8lxaeD65kdu1k/MarVoka3QXzocg9e1QKhp7P7KNYx0YHL2WsDgO45F/mSl5jukb
DJuwgpVnOeXZDovxnEKgBN9Rl3RQ7nACqtM+Tsnc3Y0kreIE88snQ1s5w2vc3itsh4wK/Dg8cltK
TNlhvEP5iI5AG+FWFHE6bAmJeA+alNU52ZfrjjN9PyuycceSgHrOSdghig1+HtbDqYH6tpKO/cFm
Pvym+XyMqzzOrhVSgS3bqQz/Hb5OZSaLx1DsDC+2joEbVCc4tjMOHX9oj20bW8+T5c2bwcG9Vhhh
+9WORrnLO32umhjGSZVbuAcH7uExNLw18WI+CGLQG3VQaux/s175JYm8A6/qBeM1uDwlXf9uSjiS
bGX5APE65zB4auFjWJFxIG4KPm+vX5WerE3sN+RJeFYx3GVhozHNTV+SucSuK8MAAk4lNfAk7UV3
bZ7b+IZ9vdeclNu+MeabfIA7Zc2MKXU3i/dQQSIZvJ4Yj4xiYB04nMSFtM112MYszPN6bY8ece+M
zHdD1Ul0g9BPQuSwZ7ubnxlNm69qtOHWdoN6mSm3XyY4v2s1DyQ5Z265twIyJfy4GtZ1khZXc3LZ
0epYmueI5czGqio4Gn7U3RQ6yjcTueZ3Ehjm8hy1P0ZBLLgMsUO3ot+nVnWdwgUcaqDTL1/wiNcf
VlJG29yHf4Fx3j6AmiVUsZJfwaQ7e6VjuIYRMcQrBGDNnvWCuGTajZAlWM59CgCPCDr3uR6tdo07
HWszn7NXbbO0DVyvukRxOe0jFjIrdsTuTZ6Qidm6I5w3xz2ijy15WssvfcnzFbXs7tqsO3kFjCK7
o5TXrRmc7eUTOeXhS241+cOAWG5nytxCV5Lei7j7gfqF0k6U1QXv5HRDdz7dy9EKCdeu3kYCgPej
EycXsIn9pgJtwXEUq7Nvcm9nrJXGbZm7sIbqOXs2az3fFjozuWep9TujUcDKEJuFE5s227lVFhIh
1jDyMMJ33KZjhICq5soxle8fFs342vcTtixeyBomAABj8bOg9OhPI765YzTm3oOIQ32Q/ljua3aV
1aaSs/tmy1A/1FZmXynU3E+BveB2Mod0oAgU6k5ypnMSJc43o2rXHuusI1JiuZVwGh5K72siD3Ha
3Mve+or6Dijj0ZbXpAbQ5B1EX31q7vRTOQ8JWO+mPIR+J3ehL5FC2uyeAZS6xgOWT/RIeT6+CCQ7
G0PG1VeeyIlBQmuASh3jizHA5DKy+ZoR0/PGG5+dJ4EwDQHttNZG6+6DPCyeCgBEG34WIgfM+cnu
K9qFIppeEJeEb5Xq6VuULb9MY1odwTpn760zBJRSkcWxAwdtIU+X9UEPgF4RIbGclsW3Osx4EHrX
YUcG+3dmfz/owdzCjweVQLzqnHwpBbs0x4v7c5+IGOxhwAZq37cdMgxnYpE8UdTS143EsDpkXefU
/8XwJZ6gmq0Sc6qvlVfVmMeNbF/UlI1rN9b5RQtH+Vu3ktZdQ+l3TEUpC7IbZAlIx02sG3tqxLJ2
L28ndg1UD5ZjhCiNHKz1CHrU44AKbt4IviX54tK7NVOreGH/4BxLy5ivZdfRmVp+0SD4DOpwM8H1
f0qUoHRRsvbv2RW535GoTpuCkphLDCrDWnW5BxXOzfwzRrF0X9uDbpDPEP1NI2p/uiBYCV+J4Bmi
9DxwLjVbl4DLjbZmn2aBsBSRhe1K+XV/MpsBLSUTDZmfvVzVxpoWPvyMw/m+jKT9XOf0FsQ/d2e7
jRjZ0FpB8JRA/SNmYd46CQAMk0NAV20Vc7e3o+ADoepxHMKatTORMIVRlahY4vyUDOa4FkXd3MRg
b44uqE3c7Bug2OcqEU/sT9aOBOiL/RxAZnAi7zt6GCK/OTjUXmu5qBmGrqVzn9HqhYh4NarG1rlp
kKOtU5bMJDUBwldH2+3fHCTiqXa22ZJ5PXjyGAB4zxAoeeObVEi5fGtfhkhDEF4FabDq1W1M6Xpl
MUoiu2uwcJoJdUb6lnOt1xIJo5sWXDEqrUhqSKpF3QvOd3rJC+8B6dvGLtUu1cGTYyInkJhUFbEB
xXdCOJGrOOiGU+/qzl39RGc47s0p+GH6CK4ck+Z2DFzksgPKEcZAcj57ieedIBJ7a6Txu8CMv6o4
+S4srS9Omh9c7ao125KaOFS05alTvDC9gNfBYBGKCwyMMNB7d/o9qSE8ow1eYpXccyDcr0G31HRA
Gsj8DEIqeJPcK1pPhzvhIU9mATHd/E48l7kI0sorN/DWbzSsg4xBoE/SgeE2zDtsJpaJY+8oou7K
5cBziyxfRyERG0FlOSsPpgzysuBDsJBLM/Lhwf2WITEIASvQqQVgXwNcZDu1GXIa7di9umSQopcG
o5AQYtJ9IwD+DpnLTUgbPzThc0Ws7RqUSXJFjOsR8Wx/1C0sh+V5rC1CvExX39axpjcBzeTAUU2L
ihhngRH8wQAU6ShQmXlsUvUG2AwEQDnPfHQW/nACuLpzzyyJ3/3gAJJ9PUtYYn74BEaS2Vhwtlh1
hXAg8pJKlmiMGZTsxk2CZ/aQV2nA41pSt1Vv3Al7CbGYPsyEvRiSfhApODV8kvj09O6leAvIRp0Q
NNcJWJzo0iZ477uUJK6ivVKp3uYOQ+K68JCaRsEXmaJUnolXZzoGDAogLb4nsWoi+6h1TaxEwF5d
uT0arXlTSGNfZRg18haRfkgLs6pb6ZA6XL9kEekYTB4349RdMrO5TvMmLuyjtbgJBrGpTbde0eAR
t8KGY+VOMyNuR/A0luQ34BBQJsjGFrzu2LLLMKr8wJr25IWgiCpW4VRL9RreA+f1uNZBfVA+RC2z
PGhxz+SRsl8BJQC07kQqYRFKuHTFW8MMrEeUSX+L7HHVdz45D+BBDi1ANt2YTLAmjA4M/+5VUOxg
X/BZI9elH7HnMYNYMSg7jjEZDoa6Iqvfe9LYxN6HUgGNXhtxmYfffLBdbN17IrW/N23EwN6Z+xty
PMyHttNgjUBxUVKO+Rr/ZPwSlrYD+RzISRORRIGir4HmoT8Km8h6J+HpJgHHKznwigmwN9G8bbyN
ZkZsQ3VKYHuC5PnSti8W5oWRoB0TfK9MyTuQToNYId+BwG4tiUDnkSzxkMCeekTJq5xo4zWnEM6Z
kq+N9T1IrQ+Kc1JyLNlujS64zysRHWN3OteF5AMvh/k8kdDlR+Z92csbUKi0wnb9SQL7HR3IsVTq
tZugmurX0O6ulQy5K5ckItVREnQif83SbJ/QpngNv5SG6KIiak/p0HPhTsazYd+kRsNOAwahOZzN
Ek57SeRQtqQb9Bu3vCCEOKJDOFQt6WEtf04NR0FmcM4dEutdPcKwvBDOnVAEOSesr/uoeGbusMqj
Z6luR48TxZ8fLXtg0t/vUmwpzEUbtOWR9ugZGVKboDvKACI+DNXhnIHYJJaGmgNYP2uNpGWJccVD
8TxBPdUIie1Z3Hvu8xL/YNlfXP2Zd8+sW2j2aAe5DzrO3RojLujXym92XfDGfnzdoyW3mHfA+155
fXXbG8zcyADIK840+snXCcTIOiCdaTYHn/C+cHrqsEuAcq7zrc22Zl2AehkTcEzVZF8df9D4s4k9
UzbCxbn/7kz+CcH8ova+AyoN8yhtiXaDIh9Tv2yMZInhidRT03S3mA2PrUyXp7riV5aEJU1j3y1K
7PniRC34n1hskAYeEpM21I44/nTwkM2Ot/UMvXCDevo77cVn2xreK1ek0Mfawb8RwOFN5cSHAC3d
hXGWUzyIov/OFcT0w6eScWDi4ZA1VxlKQr6ODlDE9NNedWGzngmV8jh+2WgQBRkvSsu5e1Dms28g
/IewVyjBZzkR3l06Q5aB2cEId3h0cqbDHm2NhCXpTzPopyh+63tHX1AP7ait2deNbw3Oc3ai/q6r
64tt388tN629z9NcHzqI97tAWGprTf5TMnPVhOQFZOZd07woZPdmVz7lho9cGV9JjyKwMq2TAn6l
SjZs1fz70BQp3ilVsTq4RRDtGIVnhzJsGkaAc3PjAC0/5n1zk5ouw1zisMzk2jDIZcwSj+Q6hQ+w
9zJ6GXfi71KKGUzczSWhJCqZKYW42NA+gQLM2XOA/2uZIWfFTRydM9sdIOfqmD4kkgcAx+2DFfpv
WRqnGIdktrHaNLwjryQ6pT6ae96Ftes3/k0oyyP6rDtkeBKFK1d/8Fnz11auXZh7Y8yjtfZdAUo4
961DxWx1b4UKHRwpdPB4UgogHkIfj9Yca7S3HuRTasMc1TB+zKLfGr5G8qetYj2F47STAcWR6reA
rl+Cob+NKZqftIfpdcgz6lC/vE5Z+FEqZ49t9aK8IN3PTvUKb+mWUcJz7uYHA5SYRXwecQzOpjcH
JlbhyHTfPc1J8CAo64aOXe1CwE56AaNW9s+lZC9uBz6es95h+JuiCculukHBZG9dR6G9G6cfCSU0
MZRBe5jr/DPBz8kmgPtqzKmrBjP9yIIP4kwefDfNGTnwcTL1TRo7zwGdIr6ofA9igCmHg4aVXv4o
C+key8kO11mz+Mka+Rgpo0ZVHszFqQO4tg+75GsRsMpbFNgWN2FsPs5Bcqxwh6/rkkrY1DxtKF/J
A+DpjuqNGecXwxeIMyvFDqE0MFR5YwZgKop2qh71HiSntwnxeK2JrtgvoXuJ1/JndI3Qf1DAd5HZ
A/I0n+MyIGFRebdoyKhuPKTwS4cyJhA6uwqm+8iuFbHdsnKTD9y0KRlfsOchU3l78Kzfm4ERxeBl
9TrKhbWbu5iY0hxEU6zd9jYvxF2akZLBS1vCniAe921TnmJJPlCCnWkTDS35Ip3wD57Vv0fJDNgs
tmBitVGyMTrYtYb1yIfvvk0Z1TDHSqiu4KbJuWe3OzMJi0wYyJChCLlRWtGptfIMpS/75mEbOAYy
aU9zjXRqQsrHBE/bu9QiV8bNTViZ85DuWi9RR0Bv3dHwgowPYpmvUUIv5R2UQjsjd9aYwQSLaZHt
1qgdzJTh65Ai4Wlj81s+pa9GSU3XZuSgjGgObKGKtdca6aYPmreYldE9PshmEzCMugaTU20ZG2Vr
Wxbk7ASDcSNmh31FPZpkxU3A+sPsUQ/tk/ajL8WAFNpp5/BCaQh+smf1nbbzsA67iubE9G5qGuA0
aNuzERvt0RJeRmzrGFy6oXGP7cA8G5MsE2YSMbGih7dzU9zVHi65NOzrb72P6m+yW/OCfy/81Koz
Xuu8mt5Ss5r3Tj1o5p4x0/9SvlsGCTxZPd8iucU4YV8JaVuGsryAoJ7rx0kiwXPR2ZcZXNJqkovw
OfyWN2KToJ3c+nYr14yhKX5S0rAkN8GqpBZH85o5xdHBnrvybeVdMUsQwek3z15IPZPZAeoCJxq3
3RTMh7gK9RNS8/QQ5GX3TLwfjA0zfWeJ0h6muIJm2043pcd7iD9sj9eyOfp4jdaY/24GQJeHBTG7
Ek25Ywi1ZQ8ntmVflUcsftamFQp/VpLtaiy+y9Trpo6K9k6p4QMbGLArRFsdgDG7W6sl4mhoum5B
TJ9C86JjEMpMDxLD2hkd+mNRLbMpPj2JM6PQGwZcZqxgHzuzG/Y15LgDUWvi/Lvk6D9SX/2trurP
QKv/85c6rf+F3Cv0Sn+tvfq/xedH9XMmNn/+D+WV9ZvJ0N0yIToIHwUjyqY/lFfhb6gNLZ40FBUh
nS0ywT+AV479m0dGdmDatsM/ge/8U3klwt88x0EnBUKEhiXgP/2itPo75dXPyrwFt8OXDx0IVHhd
4Cb8wiLBFJPKqo/idZQl40Ne9VAG/TEztnXRYKL+05vyL2Retvgf3w5oEoQm4Dh44y1hL8LIP3nv
2ZHTCuuctNe2dt442dJP05cJaSTdUN8EBqxTDK0Vi3awvuqzE8hcVwUbnFudaU8cYMWyuUoHN7vD
gB4X2zjphnATDk324AyOZ22S3sPhEomwPHdOX+KBrhp80+zYqzXKppwrB7/+Wx4h5VpBVnRBKnl2
C+A7sgj19O2sxKfesju12kw85B5NYajKkdciMxReeYosGIuRAxTdCdK3NmriIxsI9LuuO+B675xM
cTOkTUO51FZcwECy7fdQGBBMtfaTl45K0FoDf6bWx5RPF81oxjCJduhFueHANPx1kMNCYolQ0+dE
5ZkNSXaNKwDShwzQCcE1VtWg5FJyiNbmSGganiIp78eRTfzW4jAZv2c+fERyzWZiquvQvUu44cRO
T637FnSDoel3C2wFYcGpxy1TyRdTWVNKxDAOg9Wcx/rBR+JUbiqG4CT5YKEg35qwBVqEglLADQoC
VSuTJRYkc2I7hanUO8Jr3NN2YgWvTHFYSOmpLz/LEgnYDnkVBesguy5ed0gVxzX0R+tBoV8XB6cn
nwyJvDU8ZIpiDln8gLJADCmORG6K0dyryRsGKo82OPPUNphTWx0+MR8EclSXgYv5qWo49jyy094T
1Pc4Cnvb+YB7bGC3nTOCJr1cJ+2uarW816ofP7OWRdZqCGcukjqFIrAunY7cGQd62rPDsT7T8xHJ
N0oJYb+P1RKPq5R+7pul1XcrkIyoa7yR3VWCl7gbSy6aKKlhGhuhv6u82pr2onfa70yl6oo2CTN4
Ds20uAQtW2hWYIH3Lca6ZJHwq82nioCMlGFc285b3WDcOFhmS6iUVYzDm6Pc3FuRroL1S6AmICsj
99U77pgJkC2alw6BWEucQSx9Smln0BiUyTel0Sp1x0XnOQXSJR6TxbTv+VAqDQZly1OHFaSDPstv
NqEv2oC4xuMBPRQKzYDF+1G0LoeDIAy62llicoqtnTtE6JG7EdPLSyizgQoZT0t2P3Txrt3m23EW
ktm5kXbMbxvN9GywcggVUGPUj3DIKCKZf/Bp5mU8UezDUPNIJcbnadkMwUDrNqCFTXytyEsWp7Ad
qgG4ZyvCFUdXW28FmLwb360bwDzGFNzCfqBQS2ZXfpvFCIXViqyBLCMg55r1Utp/NIvXgS8aMzBI
AlW8g3Dp8aMMLG42UZr68dZhIfxdCbfsb7JG+90OVm5X7+cEDvUpxJ75lBQIILZMyNtq56ay/wpr
DgPhMJamuOl1l1NCI8XEpNsmeBREN88kh3qF9z57JMej+G/tu97z9Yufdigzsb5c4zDJu7XZFuO9
GxautZ1lYBMOlgu2S//5Rf2X1+9Pl/TfXuf/Cy9qIin+dCstAMw/QJS3HyVgywv0iI+fRNLLn//j
qnZ/s7gjYGRBUgt9/u9/XdXhb/xLrq6QPDf+E5Lof17VQvxmeUSyhhwImBTs/76prfA3J0SAH7iu
+4//+p/c1L8IpG1hA+TzAGqhLYIQtRQLf746Oy1KTPjLlHksEVb03UQgaGWk974Vt4/Y66Z/gw37
9a72YGqZEN4WDwEUr9/v8j/d1W5XcdSMjAXjqcgY7DmEnHNqjBXCjz/9Bv5VXfCr+ltg7aD2FOwG
+OEod35Rf1MvFFnQcznMzUKu3xawlRLzseHWFLpEMDJyfSegZ6DEx4QHZ3OyAdaRtwWOzdabR5DJ
adLnKZkDVhYfiIsQwdonofCb6Fjo1SAGY9yqtekjWhXNrW9E9joyFN1FV7tLJkHgGrsimES/MQav
EJdwAlZNBExIP5VYzRBuUXJYNYFeUM12hDv5Mf6b2eM3YrNuk4cq7bDuV5lFqHmZE3mzKZxAD+uu
hIB1G/lD2d0jx0jtbW9wEnKwxNPXAeH4mf6y8T9ov2rnJphj/z520+iGcyf9WkzFSPiLa5V0N3bH
ymIT+SHjsDWTm45QqznMi/quyMwINCvuJdY7fo4uLOnxseiNh4YSDY2ydB1c3NJf5I6dKNTGSgx6
z9U8eZI3hsf7K1Mvq/jC4dmLdauMknQ3dLz4eCcsIQzdwgiv8DlAQMAwy53qAAOHk1szFPDY9jpX
b0y2NLjXZxb9zsTWscy5G/s0yEk+lUNTqzeZIAm5cWOjqp4CVWvGORUKnjHEFWyO5ouPDwvxQWOL
iQkCnZMIw22gcCH2u5BBPmG3JBNUcIl1hK1TME8jK1Zsc7NrZ2j6pYFq5a7vJWPsh5TO2C82jeua
Q7w2FdNWE5W6o4ljxxXuz/d+L62KRU6fccLezYM/mNeoq2T5GmfkEnfcvwnImWY2VPdRVEZNTG/Y
B1o/8AOgyCaSuEPNu4Ze33Hru01SF8NagigAAIreX8urLwYmCGVqOHdR7xqgO6x0RBXnzO0rym4e
IolgsQRrbJM/wO8RaajA/g5WBHXViG6/EKRY915WHsa8pSOeLD+Kd8ovWyA0TTezoBiycT+bjYhf
BsDtrbviq5kUcfgQh/gOgzRT0hFuVMWaa0SYZlcZWmWJDZNZUs32nDh0xRXoGHEQgsJx04NQHek+
UApGQhbKQNz5+bgsMgS4BRKe0kEgcXJVc1Id6ulbgtwCcSnGiaCzVI8JwkUGVBSy5NIl02NG0kR3
iKRc/mgxCfZSfCrsW9z2qPpXU6KI+XQCN2ITxYrNPGRUPuTNxr7XfDdrrI4Hl3FAfO48P1bAM6z2
s4N+WqDXTdFq9Y1jnjAO4spbFdAWiDVqJep5WBRt3hESHODRJ3svmnpQGrvanVyPunwsx70L8C/e
9Cg7rH3XEdKx6oemIvs10c3B1h2Se+01eUll4OqYNUTiDnTexoKsdmWX70qai7VqM7c6BEu7tYth
sTDrT1VoboUBjuE+D5uwOzCvUk+5FdvxTcQHOdi70h6sx3hyeHy3Bjv27KWuKeLYiU04RtYC7JLM
vlDQGIWxbkJr7G8gpGMgNqcZLZ+G/WowDCShe4l1MpclOHPES5VlZnI07KCQ+1aRHFjhvWQQN+NQ
xWSbS8gHYRLfahoMQSyVOT+yxB8Jl4CkqFgmVBKe9hRMKzVjgd2O5UBIBjoWt9zkFkXyI08l1CWd
uInzrAx7UtPK6hFi5StnCjmsv9h+0JT5vm1CJ5u/INZ1rGuUgMfYVNhxdf2ekLhpE9piVHHIc6ky
Ps1dvCmbFNohe1uTnf4WQAyS9m+Lsb2TJD5DAqi7z1GicgEtxLzTcNS3yU66Uj7///qo17+zuAN6
/L8eZdymXz/aj3j4uUZa/s4/aiQjsHF+MZCgfw/BijC8+K8iCTv5b5TOtmN6ED8DN1zo0n8MNCz3
Nyxe0BvAJTumiUn4nwMN2N6+ySA/hGLL7xX+339SJv1ctVBpud5i3eRe4Pvb3q+VhF+YcL0L2e3a
is1lJ11y29iK7kRE9Pef3ph/UbYsRcl/W9Z+/1bcOQ4lo+MFtmv+4hWtqSPcLA1bzmLm7WX/kDX5
PglsgAbRufeNw3/67Zbp0TKmcRjZwHj5uQDMGzPQKnXbnTeIJycKtgJ70yq1kMxX8PNYXsb/pi77
n+8l35HfsAkBMsSm+st3HNvObfXAd0wct0CjI7fTKLdRUf07uvXvcO6f30ocgIHveRTZ2OmtX6Ca
blO3GcAP8oPiqDsI9Irb1MKZgO4x1qfaSvKz63f9k6uzZldV4zHR6pGv9D46zVupyWSqPTpMn1QV
Tuv2znQizFB2dOQAza8QMuQ/Bp1/7VhccOI/vWLP82wIoPw6fJ93iOf5z+V4BtGHAU5c7DKDQ7mW
F015h0ZVX0qfkRJLv83oClxfo0XeBv6M7d8/DdbP/cDynPMCQhvrOKWzR2Py8wuY4mSw6yLIdxmD
qpzY0Do/Y0OyCWHvNylry1USxsfQMsBqsXEp/YsdheR4uh+mqc5sJdgNm/NXG/TZvxnzLT/6L2+N
DxjaN10LZAK41J9fWYrshOqqLIldzN1hS1QVCqVYsORAx2iuvbqZt6VAsLBStqscznwQKX//7vzD
Qv3nF8FBBHyeMwWUP3PGXweb2QzbC1pDuisBxP0wUHq+z1q7qAZL3+RunIsaV/yc31eIrL4YUfsE
aGreRNxHCDhstnIjZd96tgP3yl9rTqY7mzt6Q2cn/JHoEwZvwxina0p8lyF8/cQW4qhRKrxN0c4e
BZqpLgL1EnvKSbdTaY9qXxiZb2/J1Uubbc0YYbhApCA3J2K69emhDhivsSisT1AeGdF12Ax/1zh/
YWXev3b879WoI/NTz8wDb7u5RftWCR8m36SRimZVyv3eUKfvgBCgOKAY1Hx/lgRWbYI8KUtCl8hP
YktQd+P3dBZExSpvwHPiUyd9dEYfvbR5pY8cQ7nYymnCkNgXegcWwtibqV9Pr92grWyvI1N75MyN
4X5ysvzoeywvVn7jVbdBV9bbMTea7yXf7ElgpqXKBxd0SSRypiY3+x+2njLiva0gui26vn7F+9le
mtxepDgNjotVgY+Q3NtxHut9MdTFRbR+/yOxlT54Rh2+ViTOLAt3o3wjAiwiijJko+r3sEMtxD9F
n8L1MBqmtFUjMpdaL1gwSW7onhKiNhBUk491YJpskb+YjojVXYqcaV2EMjJXbIfUPrFZ2+07FSzp
rzEeQxv/8iWcu5y4pMLuPrHtGHfx4Db6mDRVo7dZ7PPLDDqc/1BPPHafKEKTfsd7qWqchmbWn0pp
tscQhSs/pBvk2IoG1Ut9lK1r5UfkF8sIqk+gfCWpv0tctHqjbCRbdwmU8c5OUx1TltpEVo0iF+d5
8OoZSqFnMV4S/bMTu5kJJaabPmxHZgOyrGaUp0U45TGN63V8w6LUyGjWMmc14UJ7iHKH3eugS+Mp
rgP8yK0EPlTJysLgm49G+unOQY9ymekVxDAfhMsuan33YTJ0lByDeFC3dZcWP1pfO99h26qYV4u1
J2fZBZssJ8gHBfENb1z2ox2B7Lg6uI+0YudfxM+sOlBTl/63OaweG/I/nn3WoGeD8DdcbwFmS7Nt
inUZtLRQDZV1VVR6lc4S9uUIaadG7figwzE5WrNmo57DQnGcROCpwSKtqarPTA6QvQ0Ool4xtpvE
AT8Du7ZgTBjWz53E+BFl1asxxQjvhSYKuMEbWJJfuRlG/9OMgxgQb4pk1dM4Fy18xh0Wr4c4wo4O
RxhdypSkvNfaeajH6RSIxj8rR1qEfibDpkjb9oi4z1nXLsVtLazbeoGuGChmtDVcCKNrTmUY7uKs
hOhktkz+kn4+0Eg/Gn5OEnCH0Q062K6uCoOEQdHjHIqT7dT11lENPqvtOmhuSKardjRuFSOJcHiz
IaVgArDvEUb/yKioj1YaFxs3MtwnxMTNETFoekau+ilJIUI3JuYfE0yP55Jz8631y+SIWw6PYV89
xGBiVzTJnORlCwPHSgPkMLwnm8bv25MoM2+vsoFwUYwfS2A1H7GK6esDa5qF2MasLd2osnh1iJnY
Ef51Z08JjqemplMmrjJI0ZaUVG12D1qusa4KuQm8ICbKTzYCs02lqhOGCiQrbhwXPFUlcU3EPV3z
MmNBm35xctuhNKqrs+fmfrVmRuS+oq7Pb6NsyM+pR3Sa5fryhPtrIAWR0FED4tyRYIZLo2J0L2QY
31YYSVVqoX/zZirIbeNAggu6BklXoQdUGoE4TT0eQtNm6w97r3kdmEVHKzues73XWEjg4uJY9ihm
XFCiu7jpvmUOIYEBC+g76MskWjm1aezl/2PuzJYjx5Es+kUc4768MjYpQmto1wtNK/edBEF+/Rxm
j3WnQjmKyXoaq7Kuzu7KhECCgMPd77ll1H9i0BjTXe0lUOemsclOnIGwwq+oMKMpvpdFFK5UV9Ib
JW3vusi9cavZHdptrlVboAXGfcRmscEcTqchrdLPtA4XT6cu3lKLVqVBc2nNpwnjwmynPUxU2qMU
TJ96jMR8ciz0xU6eGcOZIVIJcW15zkkaPWb02W+zQnqvdtPJ5wzQ6gqyLCQFvCONM9BWSKijmHPF
rbJxQxHbuqpLosIkAcRTjtgNa30wXLpZhosvXl0rqick7ij9nQ6RR1OHrs6tCkEpTkLqhetOtuVK
g3yI92r01EShsUlbeKT0ZY7tBUey+SZj9HoWlMozNc/alRvTqmtL9LV1FE2bOKZxwjRqspPTVuBR
lFYOPOiAhr6KKaD0w0KN7Wnl5sXeQ5e3UTPjyuipCkVR85L3Q7IJZ7FLUpXtaUXf48wpusJa7rKK
hpuilfqurvS3EDXDUuhTvYqQtCzVIJX4YWuLVhlRmAvwilaS0Yqv1K9APpvLJpDeaaBmy8kTiAmd
t1gbg02R9sPKjjm3M3soQLfmz/kYRVfTWOBLW3XKh+7M5T40DNSlFpUbZatK42wjDRV/oM/TaGWJ
I7oKI++6b6CUmrEr+0XWey7Gex2FE48uEgoubFQQXft1go2yHXjaK6K8/oUcBtm10WrlxZRW3jqS
rHWSeI35iKLKvpj4uqgR6XwyJ8hwMtoMuzqjE1/cVsOMqnJb41ZkLogE1+uvgg6HtBXY8GaJ3N27
RC80+XSoZzdZGYtnj2aUy0Jr0n4hSrrIdhOcpLMBieATPTSkV7TAROTbKbp6z5cQn2aR0TRzj339
kVJk7BZeRO/7BF/hWlMGuQGVHtIbnRez+rdPkUSxfAPKu8KgxZ16Z+cuSa/UxBK09k9L6m4xZmaR
62hLbqjI2HRwNzjOjZRgrMgqr5RJ9kjM8qa8D2zSZeQMpV7ji+ehmB7rOL4tMbvE6rfFoXTR4tF2
b+TYxqFFbtpPElHAMwZFIjoxEHgDarfa6jarJ2K9qMmey7rolxYCwl1cKRpW5LV5EYPcNLfYpzrB
tiT1227sHKdYFxrJO7m0LCTPHRmnLYnss7yJXMx7zW7vjaTNfMpN8iFhD6DY3BU3sqcKlptyV0Um
Vq428F22LDV4QnRobvI8GHZtkg0n9InTATh25msazREm7ILCex6rwf3M8lpuWOXTNWnt4KQIaT9a
Vm1tbHRp047Fd6+t8agaPb9JM6fHY3qKLdgAUwijFzOdBOGE2Md06CNMiNWcI9C2UKh1Bn8skL+F
7B3aLG0vD1cTUQ4QN8Q027JL0rPUcRO5UUm6PWpD7p2rNQ7e3jLoOnXGokYEtZFRRPkdhm/yzeFq
ReuXO95oZCS9ZZdVzamr1R4FVwkDY0k/kfoat5I9nDCpvEH8k0VXopk3g9LrR+TOMuAUHkvkHG0w
lvs6Y0FsxrpULjr8RItFjawfFAW28jpQj0cYDd5jy58drchfIPTqMnGtcUfYxmUE0SuelA3uxh0t
n3X70CJ4os2unXAgUVUh76sRTQdBVR+ARwwnSsw15pblqWmUIe7D2FlPizyQwr7PYthkfTNZ55Sa
VBC0APVWrtcik+HVJut8TDTQNyXtgegUrKb6YIdv8IyF2QCx26iwx7hVWzyo78k1J6ckYokIPKQw
GfYNVnePV2N4lTsuXE7Hlum+1hvQOCDnu5OhNsQip0LNg2hGflD6v6ekCyg4Ybi5EbrCGdhUMXVn
CCm7EGA1hYlC1DcTZZanpOtyiQQ1dj51Lx1O0rE/qanbbmDVt3cy58ABpD09YHQQnwAPznvEuh0A
b5jsSxF65ak9oGGupNRPInBxKKUm4LcNPY0UARwq+029DsDvUIdw6neS2RTsAxEWfDK9ejtFTn/9
6w75V71Mt2XO37989/7tw/er2+Y/v/q/VVE3H+Vcf2wP/6j/hwVUejh+u2x/K6DefxQfWKFnXxKE
v37P/yQILe+/XHWuULrA2kAKGFQq/9XwRGfof838L8A8hAtzhpD/6z8JQuzN+HMcj/ygjZPfvxOE
Kg1PLtx5qq/8JpvLvPM3GcK5UPolM2DNvm1z6gSSnIZ28Wt6QqXrT4E+GCwRj2jqaxP9a938r6mh
+ff/8OcfFmo7mtDpnRiCpWKf1PZDrD6H6RV0F586jV+q9789/Kt//blf0Vl/GG62NiODaoLvMg7y
QPSSIiRLk2CJlPc8Hs76ljYp+g6E+YnAfTUY6fMkX2JoUoXYm+LBNOfL71aZXsb0bpC3YX8bGvHF
kZ/qMD2Glt0lYWjBsScdixLk60OG11i7FI+Bg6t071gPjoO2QaOgeON6aIq6YFkgPuoufx72MGHJ
qoMUaHpIzOeVdGglN3KhwuO7npZlHbZAc2L2ETcHFzN2Ynr7u7EcxyX3S/cqS1OffSe/zhCiCj1s
sLuX0eSI83YYjRcEcToqrjg/ks06nNavoVDH81moOonyg1wjNNpY9UTiooPqphtrCjvQ/UqH9hvo
+d3P0zr8OuaxMODhQc7CSr7Rr9PCMbrozcZxwB6W1qXXWsGKDoHsyPr40yg2SxYXnjk5d+gsKJpG
YoyrOkvP6qdNgOQYHtjkLX+eywEA0YLYijQbGzcM6lTNVg9bGCorNlJnhIqit9Imi21AKZlm5EVB
p/A2zhudxrGgozqdutZSp7LwlhQcnEcSon+cLRl7Fwcxuj3tg+y200e1mZajs0yUCad1TwCpaAns
f57tt1Fcii66x65KTtixvYO0a0vXolMEKN56jJI3qTsR4wxVtPnbUUzKD7j+zeZ1FHQOPmyImDhQ
2o5cylpVF40HtT8i0XzkzX1b8S46BUB5lAQ0eLLawR5tI5pLLGGThRo0D+2ZRljUkevRQsSkP0/o
Vyb49/0aANOXsQ6+Ls/LvJy67S/JPlXfdJ+j1ajb7qTvg1OQ9qtMyR9QKfm1cBbhVJ2wzlZKba81
2Z9o9nBCVLpCVvhCz86SMsc6MfA4NgztTiZ/uxHMP6qhYhhrzQ4oh/ubqpFPHHR+VKNIynXnGo+G
G4FFTRAj/fxUvi8mRjJ51VSG6T8+NDhNkUugJDXoNjFy+zylpfcMOx/nyJI9rGHMj57FykHMXKjY
zT/Fby1GZZBiglSjP4ihf6/shB7RbBC0BYxctrj2Wqc/z+pwPCCXRBYqPVQc/ZZ+WEKjLQERmFKP
y5DYHMeKkyY019QgtmXtrH8e6vABUhs16M/2EBnQPKMd+nIqiVXBZKTVUxM5l1J3am6asFAfj4zy
h2HImLE8Dd4Re9zBE4TmF2iVg2YMHg2CkwqpoADKLWkPxQbULxptoaBSr+7Ql23kLMf27pBTIIDh
CqRwLXHcneXVj9MACQcDomiXNcMJ7SzLXDmfZfUapuSup/hG8uJFoz+2r93wpGlPElpPUJ0i3qbz
5J0Mo68qDzN7JoVM5ZDaTeN3EGTPnB1rq0n1I1/tH+ZNrZDCKye9Cy70YINAs+FlU8B08QT1XmUa
ms9lnq2OPF2W3+87A++QaILON3YiHe7AwSCJZvedro/DEjNhdS0ace1kpTzik/mHmTAIJ5XLpzaH
t1+/AWnjz6mY7bC0OtLaXgpCLuvc5B9MhedF/R3dAOH5Qa2aeoYV0NtO53HWGmdYyY4Lc+zdI9/X
YUV8fmAaIbVKhE3VzZi/v9++Z2NgYOweBiiZmEZ1Q+bdeEbSnct6QnMSwsJPR6mf//yW5rdw+JY0
Cis8P54j3/XXQeGyQCHDRRu8tVtunaZ5qQsdRPmU0VRPIcLDlW6K0mUGXPXvV6GrOcSbtCwSDR4W
GemsAwSRFjxViyatrlGCJS1t+snPE/zTCmEvoTeCSc7R9NcJGu4Yq1MDvCzNQ2edgPnYapw3xyra
h5vj/PIQljgeIbtFIfPgOSoZau2yzQdoBTqGVFlFnoJmzCsxjO42DXCKiFKZr1sbVERiGtqqHcr2
CS3AiSkG8I7jAPYpy0kROqvY1I40W/wKLA5f81zy5mLJ10ip7etTCPUeK03OiaVGnxC9m11TvFpS
qy6buJz3ohSGlS0KiiYGmpFCC9vrVuZWs1CBgqUIHPTiL28APDCEOxZ2LsR1/FQHgUNjJnblan2/
dJAQnOSjQfbXcKJ1Rjb5yOc7P/uDydPNQuxPr4nKnfpgk4gQvvZhR90CWH8LkKgs5XWCSrs8Ucug
FUdGm3/wr6OxDyEt0jzWAxHrwWZhVZQ7NVP0SxG7aDkCaAZdPKYnwobbFlRFfDYZ6kkk9X2lUmL7
ebV/m6o2twfN/tL8Y/6svr7nDossEjpJvaQtDINFxySnvGgckekb7OIojf083LdVz1dFrwaOu1wR
GPTgAEWFY2MGqlbLMakvM6V7rAya2QJnfM7aWj2yX3zbqlB/abQfYiTDmWIcdkYoSj67tDnpEqsk
hMijIs6xXetP7a4Ve0CBguNsyDYYNbjrn6f5bWf+NfIc//B4+dAPLgfgyXrRtHiJ2KNDLpwmwabH
3WSqoufGq06KsgiPvMdvuxYjEqo6mk6TDIvo4MHGVKBJ5NhsizWEvwqxFsjRMlv+PK+D12fPN1Wb
EIBP0OAv/WCp5lavZZ0z4YehJRaZcjfG48HObWmgLSKCBpYr0+rIiXOwRBnUmcNwetVJU7lkN74u
0cKqwgKzynyJKrZ9i4E0b3DVoKZM3tp4+XmCB49xHstSuZK7c8Rqcn5/HUsQfgdGquElimHJdZBU
wW08AVr9+1G0OTOn000En/8g0gmmsbOqFkg3JEVcUbQoeWkMI/rb58Z68FQagkwMlNkzDz7tWGKP
Bb06X1q0wrrr3GiLB10dq2zdN3V7JMXw69X/totx3Ve5BXNsssqQbnyzPZ90mtdFktMMBUP11Kmo
oa6pbHj07CBlMq/VkXR7T4V8nCjzDU3xNFWuIvzawodkhcIO6Bie7E4EiTRrXpUQZsYHkgtkuVlU
DJQA4w66iBlDN1zKwLXbnUCbSwkuSb3rv3xBTIb6FPkSGs44/Q4eHU3uOMRWTMaYEm9RZiq89aQM
jkQa374mg62J2x69W/AT9W9RIuaJAvYZpT6vRhqYm50slgMXGJdesVp51jh9rL+Lf3lNswuzx1VJ
RWPzbWbALkU3WcgMSUbVqyHxEBfEsjyywH91EH5dDQSmGlPTmR9324PvCF8Uyi9Acpe1nCBouLQ/
Dy59cypkqq02uNVNneHiFkYwJNteRqtubu3QNOpiTt0CaPVG7eFv3+kcKxP0m3QSzhvJ108bv1vY
yZS3wCUQRMWJNdBMiEDjH4wyq4W5x3C+6cbXUaQc4zyvGSUBGn/jRtSZ4eTVR062b9sUb5HtY77G
m6pO2PB1FCA+SmE0JmqLWJ92yGH7jQ6k8R+sFSICZD7EgTrR6tdRUlSVCpaJGVG2gCAmcSOFqTr+
k7kwE1IsDGT9yir+douZFDHWRJEZ37SWfZbIWlfg26L0yDAHR/KvhY/A2+TNkPngevl1Mpyb9NvN
w2RtqVwrSYrpIl1NS3pcug0ZKZrq4vTYXeLb0cV74tgiXUB4x9QOnuAUdyEqV7pUXDcAbJjiNmCm
Cn2OSZPf/u3CYwMhhiTeYZas8q/zSy30vPoMACaPyMVIo6HsDENCKrQ/j/N9SqwFJPEawTWQ1MNc
4YDNldqWpCCLMLXB+3MJoPG7jbGA9axONz5+Hu77a6Pjl+iN2y0d5pzJX6eVaQ1aJ8tluBJ6GK0Q
csbaj5gsVUVgbtJxSE9UXu3mb4flzXGYzVUA0rzqvHX/tiiTEf4ZXsLKwlaLmu4RrVVqBCRKedn1
zWj5GntWsgS43RzJOc5f7teNc14yrEbDw3qJuPXrwLJBdSLVSGGnxN8DQmV+mjphspnkiGi+GOuN
Ahn5otYMegrzYjgy7+9HEhmeWWrgkSJROcy/Dk8ZsZFZpgQLR40hZ+jeFOXrHBtM1E25QSq00l2h
HVlSs2jz90mTXf1aIzx42mqR9blSUiO8v5z83H9/jv2r2L8M/YvIv7j62NxtPx/ftzc/v2Jz3vB/
e9TfRp2X3m/veMqDwMp5ysvn2r+/Lv1bwF7+I794/ThDJDX/+mOzenp4udjdX5y93H3e3O3erwf/
yM/hHTzzbz/HwWauS7PTrfnnKP3H+2vw8v7z/eP97vUDtqz/yN/P8G/829fL/enl8+1p6J/u/avT
/f707GK/P1tcrM42+9PNfr+d/9tqu13tnm8uzhbbm+3i6eZicXOzu7xebD93Nxfb6+Vu93kkVvq1
JH94jvbBwcrNsnTwQAyW58/nj9fbk/Pny+fd4+Nmc7s7fwz91dn+bLXZnq32+8v95fpy/hG31zfX
u5vVxfZIRPUrPv/pZzm4oJSgrqvW+PUsX+fXyrN8fb39uAr925KnOfn7j9uYZ4l+lf+K5M3fbz5u
P3i8t3JebQ/8mw+Vf/UU+Z8vTxef708v15G/fbnm7T9dffL2r28+7z/fcfnlr/vrz3sMNvzH67Oz
p5f33edN5F+/H3m+xsEWeLg+DlOWZtrpnJ3Mabk+X56cL+d/rn1/dbpebxb+wl8t+IV/sjw58lka
88P66WEexDIVpkrg8mSwZIYsw+v3z93rJRgq/3X/Efr7C55V4Z89be9frl4ujrzJP+4Jv5e0D95k
mk2F6gyUtPkwX2Ea+PvYf329ejm7enm6uni/Uf3792NL+Vtx6rBicTDjuKNR19CacamdNVfWZX9f
nDeP3rt5AZCre2h2+EleTRfRy/QZX3nbYNUsh2PzPnzohz/CwYE3IOlU6GUcl+W9caPunUvzovy0
N+HWuCbrP1y5mNzfqVcJQP1TtDuXiJOOXOXmEX577URKnAG65dlcFEhMzgSd3/dFV6hlbmJ5uwgs
V1kp/WzZmeDM9/P2e7Dn/2sU/lPXDHLXnPBfR/GSLmkpnAQL2YhpOGuwMjNxveUcWKYJ5/ziL4fj
EqyrztwbMYeZzsEmFfbStHoXiYk5TOqmz5P7zFDNE71GBf/zSN8eH8c2An7c3zQq+/R5f52YQn9i
00SBu1A7WHvuRGE40NLhyOM72BRsSmpkVi3U++ATHO4aX0ehBZn+OSSBCzHUxV7Hx/u55m73hIE9
6F6EURBHCRNvf57bt5fGqFw4fmUKCVAOnyKtEbgP97qL1kDSIE7nJAQWLb0e4POvfx5qnsCXVcjD
I+5i/ZFEc1ARfp0gwn3PnMzSmaGtzb3jIQ+5tvtMiUeIkoYanpNgdMxNl9DU7fmGwDbrb/Mn5IDm
5Dx1Pv4k55eK7rf4IGvNhqJ5Zi2MgZsPZlHIlDEi7+7L2jVffp7tHxaNwwK1SDnzl/6L2PDbWKPS
JzmUZBC1+Gtt+1Qpz3UzPpa++8PrQ1noUGbTuNdxT/j6TJMR8wqFss4iL7ERWymwxqHyUmRTcZhF
TXPkS/g+HEkNla4vnWvCvGC/DidNDOFDLiuLpLfFLkkBqQWF1C6d3MxXPz+/Pw41585pQ6Ka4hzs
JmFKx2pGr+3cC66OaAFr82msoUyv614/Jg39/rKY12+DHSxNLa7SAJtScxEOYlhXeoEBDRSDzd9P
iToo10c6hPjs5in/tiTYhEd91AWWYLmDOV3SNc4+jBwXbRak73/w/KCmITxlJ577Zr4ONsUZbTI9
zy8ycCYAuKWu1NhUznB2nI7M6yDcZecimcvdCpNUxqId4WCoAB29njCU5vTtdTThCje5qbrFSXmE
jFjkRz7jP7wtkscqZQDddCiWHjzH3hONEZctaqC4c25Froa4GOTl8ue39cdREFOzYRHwfquXtRqa
RDy1zEUcm8llgWLtNO+T5PofjELxlZ4gSpRkW78+OxmB48WpkGWONtBP2yLaaAN2Mz+P8oc3ZIJh
MHG+I9ohDvg6Cn/01JqFCrukC5133mC16u2QjsK6JQ7Si1YceXjzK/i617O8qUP9EtdSCj0YEIFB
o1DbpVFMwUpmoU6tY9KzVcOQH6BmHNmWvh+daMhJUpvsTOwVhwXeWGSORZe6scB+2FvYSAYTxFOD
h/8w3tANkgoBrepIUEWWdZ7Fl1m6dMg5iHRJqJGKOSwKdSKZ9CnVBfXEurvFYaYeTqDWdmf0FRrt
Uq8s2F2F3ipPuK9n57S+DxRex8pdgdNJnHXqFY3jY7kQ70OwdDiOm5qkATUBudw3losRgRHmN2kV
1IYPpxWGaWc3RrYmY9CBDK/N6CbgU0AJCYBrB2EuaxZo7dTYr2wbbHuvSP1Or632Ke+SKV5oYYUO
s++wqgkddMXrqDPNN5PffJ5WJnAJSFkJqhrwA9ESJ3uUmmnvdGIdBeV4C9ZOO0VKQdKgxLpuC2LZ
+fAUTzstciPoNmkdJGcW+krKOUbghYuohTNIT11egFMbspNGQf2y6mrVfi1hDAi/xzCn9cFylmdt
1dRYtca14qzHxtFrxFBJ+ISatEL7EbbMqVUTYzfaQHW3Q4Cl6RLdqVstqjEpH9JIBAC6k6C/JfeY
PvWiC7A34HhM/VDRtH1fVgC7AaliiESQh/me7raTT0GnHNfaJNv3UFMAGFpYadx6bmaMp0XRuQ8N
ZL9rWitxdpkhNLcYBsYPwHW6eNdXtlNi4OiIxq9bozzJwimduTVVPiHO6iTo6apWrqx2Sh5DjQhu
0UWl269quwUB7ySW7OghmikEfCwDulI7rzdOFwJhgaAEBXFAkBFDZq+GE0WvGoxKI5zSkSRHMeaK
dvRkKLUCDh15FdZoqct33NP29YEVcI9DS8pDG9umPFetWmKMok74toRDl6+MxHFfEkjOOs4HoZMv
upm+ucha4Ed+B/z51akGK2LKqfkgmrF5GcbWOs+QKj3XtDU5u1Ig7PJRd9ZXqd4PkAK9WS6pQiPf
hzMYaqGb4NEXejtWcjWBx9P8sqqnZOmMIndXoq2MUyueImXZcTugkUoFkLcIUwZboAJCuoN342uq
ywx+pCjfe1BSD1HWY4wxUW/bhVWTP2uV2T7QRqHcxejA38KCTlg/mEo3WdjE0fh0O0I9jWKTQMyO
hTmuzB7ioK8avSEXRSTUy86b4De2lqHdut0oLL8svO4KLww0hwR4rr3GIK4lOxnZ2c5gASFiTGgX
l6ECwMkegpK3hQ7pRrDD34rRGx8VF2AShpyY0iDElqhbIVlhvxQ5tb7Sx8TK1yQqQzi1tMZAGBfR
9JhR+RvW46S0Gw/Pprn/fFZhGkMPbWkwzek+zwRuYCQu45WCUuV9dATOLw7Q8/TE9gBLNIbEjqkh
dkOMiIpd+nbYeHslAt2zValcPFC4wOOzEIZyXuMk8awUiexOaVwrdirEzXgJI7S7jtGam+s26MLT
FBFOsqQPxO0WMlPxKEDAKMXpoBNRrKd2ys5bR1gfme3KvV2DPvfdRKDRbXgErY+BboOJK7CAWwXE
/r0iTPNSH1qdj3LMISO5Xd4BEsqw6Zs0WV/kCd8jGMccp2IaVkoLOpmWbwX8ZmdRoRLEm8TQ2agM
RzqJ34HnwqCwFAWYdPLWdF0Th/DsLGG9iikcUOonk7znELKdTY+nQw+RUYE/pik6uEtdh3a4lm6a
XIGEdNXl0FvWba+JdlpWxhi1vuwa3AmnPIdJYc7U5kp3QhOnUQVnFZOPHoOuaqJhZshr/Grdumtm
Q6nwPe4slGZOFnVPPeCBq8mowuuyKJRnnZzv52QnNbuGzHqKPVqeLVk4QDvUrAWlGqPG+4jjGh0i
bsVZdIm/HbLTDgDDTZLnNAN2VRK+VUOcf1YzJA3EmG6KE22ECuTLyPaYdyfu9a5vt6Gl6AjuW5nc
mnVrvxDA1/HagKV0QeuX9hnIvLhUEs+SKNHG8gUkqnD8Pm0NzCTLSp703KgrPx3S7DnK6gHONVzO
TShJKSxj6JT5tovj/s0I4Bj4MB/kKxkPqa49nve5lZSIe4WZs2ptFBZrO6dPaxUg0IUQGyqzQafi
DelGz2NxHSWBck2TjPIyqtNwMd+3n4cyEJwRuaHdF8LNe/pa8KFY6PYEvgxNOaW4yJIUpU0U7bhI
pJG5NYq8fyOY6m4H2bPYgD6JGzVOzLcoMjgR5DA0fKCZVr8guxvZGpOAk8TScp2juQCGp7htVCyE
2lvagvtxcF9Pqleou6mIOYc3Hfz3a0PtgnxVgvkslpXMoIKniZdeNWbbvQujCE6l7Nq3qElnK+2C
F8d6Y/HOcLHuloPNfkWhCAyraTFyDYWRPFWZXTVrg5MIf8fQyj8V2djPXpZmYo18Di8DozermDYp
RTxrKerMhVRUG+9Nc0KV0sB5SJ0khLLlDBqMt3JoeDrO0LrcOdL0LsU4p4LApqBCC+j6D3y1Zudb
6Cj677NIOshnA35S35qCFJxVJqEZVFh41NsBF1qAvLIqpuVIMKuvJzvEZ8Z1JnOm3WqM6sVCj9am
XeXDgv3dusdH2JqBE31/oyv0MK8wvSqhC4MmnZD3lCHM1SEIDd+oW/FsuDWzaNyoLDf1mDuzA5j0
SjZd04XeASsAT7kIwENfCCZg0qyPRDEWUG5N4hEEqLXX38l0ct5b2nSaJTQ2zeCxtJi2ecngvuEg
oz/UtXR2phiTZ4ogzaXShtMb3tnVG9brIX5jroCchvQm0Dac+8l5XShBv6iAE2GijMz4IjBjQiBd
7+NxHaQCBxc9toFGTFWV3qY0zKhL0Sjgi3VtwGtdMUvlte8y/bXqtLJftvDpseXAcZVNJzMfVOQN
wm+7LBg3dirwhLbaMKCTO0txvadJVwtczJb55JntgCPxGwJB0/E9WeOomaIJLp887l/4tHG+gJ+l
9f8mtvCW8ycrjPhNkQYFw8DrpNx0hQg/BldtaLOfXGVaK32ePxJ2UqvhgpBNm7ZL+WLAEiIyxrIg
Dk6kmGw+Owy9Wr8ve9yLpWFWCqvZbd4SAR1wTctHNi04lrB8ivJkJA8f50qyFRT78Fgf6IAmOmMb
dUhMtJm1pWbVMml4fcmub7GsxoijGZKoX8RKX3lY35UaRs9DVziPss7DWyeVzbCgUtek4bKsGjtE
/wkC5t5Vmtq+7GjvmE4rDPSyrVNktL+ncU90sUBSq2fAMPDmWfV9idhfCnVMrzG3EVuowWO3DA1V
UbeCWFvfWrmVdu9mRJCJXLlRUsAZZAWzVV/m/bgo+i4ZN0PvxrR/04/hBStFjXEjikQl4i32nu74
FE5TFUg40PSTV0BF8Fre0nuZt2eNNhL4sZ2Y/Q3E7qrfSRHBvDA6zkkVb/BMh5YAtTHBfzocvDvc
KOk0hiHneicDW4S5Nwh5sO2gHSS5KbHJzO/cQU/HhMu3moYPTu9KtOBO7KqPSSFbDAzNos9iDk+L
KwP/puWetmYNobnIo07lSkC7qJ9WOWQIg3NUW9h6CgGRIC3HOZrDwMIslONyg4H4kN5qNS/urJ/y
yN5C3m3EBufmQF2i8nbEnaal03RlYlQGHiPMZEU39oA4KJ4FqE4kPtwgKHrQjMCf17WBtSsKlS5S
7h2YzdlljaYCY7Em7K1paVdWoG65DBveWuD7Fj93Fe1I0EwHri3awgF2Hi1gCjb35WDOpJ6eXrBb
NzQUpPxFYCibqLFH5TwWXmXW+CwLhd0gLMvHttf4tAR+fSlgswlzP/IM84UMlg6PoZIhA/P64tOq
6hXCKc8JavxSiS7ai0otBJsrSrOsXuNKJKZdF5BD+PRUb8xWhkwM/cUuisY9L+28E/vKzSxjA3Eg
m6PGthb3iLqw74XQnWfjw6h1ouh8x+mD5jKfCqrDAJ+TEr/ALGq48nlx2b2rqZsSqnV0XpGRsKKL
MqFtG08LIzstBaCfUz1RLJ0zS2vzcQlwusjW2ESmyRk+JXGLwi5xxJUGarUhbjL7J0egqbo0GooC
UKkbtX9HUWYhfbeEeJCJzhbtOoOJ97jb5Pg+ZZO3px8BHJcxxrjMRSNqkFWtJkOx6fEG1sFldw43
CnD5jbqeZCOdztdi6UarpAnqipCunoTzGZQOKmzZKoR3YpyMO7Tb8bDAyG0c1z0Q2nCf67ljLDt9
ksqOhDtaLzU31Nz3FDOR9KQnQr/teInFeiCQ1JYB+Bn1VfOANWAlFA5Gh0aycyBO17LMrsfW1bDc
sdouP08TN4jPpzqgmXNU9VSAkx0m3M6VUtZPvWJYsNJElXR3mNYUmEimEfc3P4vqRtt49AzHp/g/
sc/FxmAo625oqk8o+O2j5kwQKYLZTenUBmQFpDvUsRES4RDuPQ/I4uwvljSo1/EY2YXYK5aLGDPV
wu/JeW/p/jFgNeQ91ygyaYp2hYvLiBekLrmzVm6MC4WKhSTEI5voiP+FKUJqmnml2RjGnPReYhNk
WDroU+jZo3iV+HCBz6TlO3iNJw23mYSbpbtrxeimDzIlqbGLE6CdZ9AjdQvfrdGaLhRTH4ZzrNwt
bp9e1vTYf6iRmS3MiJb9k0qVrP92AEpzFeUWPhu+TDD/JLabQuj/PQzN5ymp5UcsBwusZxEwzt5V
O3YuHIvwDsy1XN06bjOxcREDueNdHxll/YkLh5GGJ3HntdqVrWb5vSZYLivZq8GVWRXc1eO+CFb4
FSAg44Eln7jMtt4qKRPXWEcFnHGU/R3mpEzd3eEl43Y7r1G5vmeGZ24DmSSen0qrP7OtxuJTwF22
WNUW1s4+XYH6ZzdodNmSYOBkaNOqfrNECKvHaB0IYQ6NzXw92Tj4pZ0GFhm7MsSeW1o0PetKaD1y
xS2nzdTL7A7/hghS24gV8MKt6xa/BKszz8YkLI1VKUq93bSz8NLnApJBylL4eOhPdPRo1YjU+Zwa
HFBG2Eab3q7EWdlrODZWXtQ/czbDM4YbELSrkUyKAogqSXcOxg/YOsXwA1axjiesVgv11Wgxpzwp
k/k7b9R69lpMHMBuNMOMyxjt6C1vhCwCYUOw76KMfF1kDXqzwE9NvNmDZr9LXIezhSLktK+6fCTH
pmr1udMYDgt20q2Hrkl6i+syvdi1zPFL7+DLvNQBadp1HQvpbrhTFtVFo6iVHfqxKtXQD7J4fHec
FrED0UlgY+MIeujFmnLrTPfAyS082cOAtdRE3JAhAYFjAuu7gZQ7Qb3TpxhbOa3q7yfFyFBcDCg7
lgP9zE8NdPJwYQ9moy/GOG1rXzMq9bOWBeafUqNmsfhv6s5jO28ky9av0uvOUQsBBNzgTvAbekp0
EqUJliwQ8EAE7NP3B5HVlaSqqZt31J2D5BLNDxPunH322XuZbBSicksAu1p93v5g4PBjWBarGXf0
vKafQ6/EpJOa0TQivSDzR4E8XLsLHMPhmUZt/bnRAnvrdkTGK0Ysyvo01WtuZbuiKYQ4Nd6A2dHi
pkQhOUkiSta6FjhSzUga7rJZSxDsumm/IvDTII9rJdkhGmZEEByFJ8TYDMh5ZEOw6bJY3DAeihVL
PHMfaCie0HbSgKF7XWNpTCzoq3tbYbwUG4MO8M5Zxp9ZDcCzW9pibU8iDLe+925aZ1hfVNM7N5kh
lPtExqCXSLthaBfVw8UiPfHd8vIB6dooGO7FBM93LhaMTkUH3HeKpVG07hCEbMW5U05ZvcfbrPle
myJAtqXp1WNtNpuyoSbo31u5vWIcB+7SHLI+Gj8l2Ch1BZkC8YZUNJ2EIy11pRNcrG7vogKWpJtJ
iCvAzthYDAlwFTWfZkf0zU4mCNLh3YRObmy5Bo+5oqowEEdsm81WzES1Mes4dNhnJw8ws1+mfkcn
psIxdV2S7/PQsZ+PiYwqdvXcIhVC/fA9wRDRLLZv84o4vK1/dGrmyhILrwr/LM5tOMqYpkMhF2lx
VsjJCmO/UmiL9G2iflrV4Hg7L8y9R8ypld4n1dCx2FEpQl24EQDEXTf22fWIPXtxSNjSpiuFuBO7
TxWW065AeYq4q2jbS2LFLttl1RiKXW7r9SOiTFRig6UfRmxfOxZJYQbM6lN6WREnWubgR4pWVLaD
01U5p5FHLfVC9j09tipt9Jdl1bihB/if45gscdja1cbVJi4oruEuZU8zwsYgLSAynizvWrtcqmsL
08HNvDBSn5mMJW7mHLli75MUnbiYYg5nY+cb6xAC9NdsHMQQtAugzLwP8JROTyaspddDkoRJfxy0
VKQ7dlCjZ4Mus45zt0M9G1h9ZCuqIyCLYe6bjAi2EddRXzkICKamlzE8mXLeD5TS6oNl9crsg8j4
uFoUMutPraSWWNo3lvdjUKgfHaoMoAqVpTS9nYwz30UVMjr20LV7Ph6KeacSTb96hOg9xh7egmPv
KKr+0DrRuOwdnPeSvdPJMcHsa/Xtw+gt6mc1diHSffPqZmclfcWpvydbGee7PkFiC5Enb4ONMEG7
TkIymB0MdPtHWCVYmbSEixf4EKNN5K4mQcCF7EvgLOWMt2YI3AeWB2aTPVXiy6JvhIcfXDlc018P
jmFVxUiBy7IPjYfS/aYMw/IB9XrATNtxmAuh/SmhWVUdMOYAEspwMm132I+VJfbuM3895zXeYd6a
g4SLzREdL3NlW/uwTIB2QUusuz6vVMrh3tjfRKI2002QmexsnUyJTtSmDxA7Y92+m2tQgCuKvvZA
xoCQOGpXY3SRr4hFXOAmmqGyhTBlfdoar0p3S92wV6WhDh/CNrI4/oin1H6FHI5bLYWNDFM4so1r
FRD97wNpgRShJPSttQKZ7vAsLX9GGMbce1Sp0MKqtYv0VKfKS1WMAoov8u/Ib3jZI4geCgvF0NdY
LYae4kDjJYMpLfrdPAwoorHnEyDZMxK4vcGl+lCFPmGvh+smO+f6uEkr4nOftmg2EONN4wmQqnVq
5k3cs8FSGuDKmvrsiYr9t9Rx3rQGeWkiMv7o4aH++I+rL63+j+NQf/9iVFP/L1DDeVsMZ4emT980
9V8NRba/eJLCEf4/aCmjkY4iNiLBtIP/UwknxBkk9KmXghQBwcM4+pcQjvsPe5OsRcXBBsJCqOa/
hHDEP6D+0k5uCzrzaOPCPuv/3/qLErRDQ6FLyZHEDmbtqzJ0U2i24BbkFnvfUz/R60XnInsLxL78
gTnzsnwbPF+JC/E2cEV4LSZgxETOUkN0r0OHw6HblATxiUI6P0D2FmnjP1HrX1J1ni6IVQoKI3bg
eIH9iou0bgeKjPI96aM6Qf9PGNgK8/JzCSeF1ZjqCR1GR2ZsrJH14e1a9cvS8fO1EWmh6Y2Cifu6
UyeZBKJguJPW4CrlXiMguZxIvD7rvd0U6EX//att5X3a/x3XE691duaM7UK2zb7Fc8P5iIxxrfYp
3SxhPLVDN/6BC/7v3it9KjyaQ/0VIYWXdXgFQD81eH/1QV6dSGel9lUEj7LIvTOynF/bpEs5Lf+T
nPPLAvmvd4rnzcbuB3hBcucVV24krG6LsNmPvqBnscNpo6Dskvvut6QvNVo4a/qHkvy/eVK4GRC+
fCSkYbO+4oQ4dah7YIO9cGtqewqRklPKw+1VEax6X2Ijd4kwApbd6TT8gR1CQ++LsjxPB+MKwgYd
BvwfQadXCxNuXSNJbY+jsajbYdhG+s7wT2U8sJ18nwInucoaK4k4MhyvO9Iw4p9lyWDfI12IO8YU
6A2c8fzlFkWkEohKhO4PYdbxwctdMLNWwXDcmaWwHYT8hubSxZGt2BViqL9OPU11yEc68j1SkP18
MjtaVA+yLLDVDOtJo0RMRNYc6NbC+QQpvTHYL0O9vJNIw9xmpkE7OAzz+gZXXc+OkafkgCsp3J9b
DnQ9uJSILsdoSaMXXUrw9cPca3w/1iJAjtNSTathBogGPgB+Emt+nPvFVEfHeF62WYFGxSJ2zZJj
ebKQwdd7KiI2wcKc48WeD7VPtjNO1XdT9vNjjvakTzihiltvldq/AUrzjuRVHSWPzC/kPpvo+iq7
Our2LnGdOgzoJCDsCC7fn7YOdXKUqmocg4E7cogLwfp5bDyVAd+xrcNDbd1PzaiRY8kSq8RHvG+K
z6nvs9H0JMcOuHMtHqaWGBDDXU2IUlg+0FaOOYd70M7oMaPt1Fx7KCNIKtihPLNX3/zI9GiwxQ2j
/DtVuqWLu0Tn68FBk+ocsG9MTvOGzOSDm6V1TgRKd+JZFemWyAiZ0OVT3ihg7ImKsHiM3Ew7IjaN
Dqprr0j1EpN04Al0QHiyzj6gvNuQ0HJeJEB8Bp3Im7UqbOti6fISVewMTkeVxAU13e7RKtIpOCJR
TSkBEMCi2m/VQ1dM1/VsZPcOQknW0ztIyAo/o1Ie+sfhClLbzP7EXliTgoFcmbC4tT2lsvPKnhZ5
lWXotsbaDSOM0tH+JZKKAeeq9FJUrWc9klMYOKT2jBYp2vaVHzZqHy7CWz45KTH+ZRj0TnmJjKGe
IGGOY/e9a1Q3KVLVAkOYuPcNVS0GiHG5FjJR6Td7QNfyToZz4h7DEqLUEkN4CFCSrLJ5elw3ExIQ
C7vv6E7sZfKJ9UXBthhsXIGWwPSQKkwT/BxKuRE+SEOj3SKox59lUbh5Dhlcc3YowI/3VYB2F4ia
SzKPaTlodeHL5TEbo+l+mWecdbGuT6Zd0OIkHauktu7ScJpoR1fd7SA5qXdi1ZmISUPJQcKySK5K
XL8+ualOTqp1K5HYQ7O08WLhsRnPVSSv7VYPdgydkioKhkOWiSu/8bPLNJwbVl++iLvMF+tDRQv8
N0vM4kuEvOcnyKzTtw6sdIg77skcmtwu35N7o5anQ0x1caf+gv27N+5s0DVDBbqj5loOqMIDy/vU
QLssIc9Bs+5butFMERGo5V09ZG0X25TAOqQl8+lDMm/7ToizTBknuih+gjh57Y6SsPclMIiL7qj+
NlsdzV6qz51yvcUFpUnogTobZZ1/EsO08olBAJ1gdtM2JsFcs0PRJGofZRKt2qKuvE8YWpOfdUOR
RXHlUaTdrbPdfmhhBi473/AlznSW0Ouq2upDQYucjgFirG4/dk5LObL26zBO09X0lMOS1SZ/bxMT
hxgc5ECejgDHStzmfIpqCEFopKh7y6up8ycyAzjp1QiyBnZgx1EWkIL1oCVM9i4Kbo1KMafPwi5h
viPO91mPOYCgjdEONIu8SVHuDTLLHDx3VfQ6aMSXL5J86aqrMFoTvL2sbEjiXqTLVaIrfwHZD9Jb
XQwYVJNSItAetG32ToW+mg6VjrIGP6mkKnEKo5S/vG/7oVdnrhgwEp6BAtYYR+hgOgc/EP6JdqbI
P86sNhofxhYxld7C4iV2ulJduVibJvfRRB3rCIu3xB4or93xrsJ/nYJY5/c2v44yalyRYqawG+gj
2KGdhbyqyjxpDlNJpRow1pZZ+iNqEQJ9IJNJ00sqWMV0XBFoL0+CoPGGC5OXK9IFVKqz7wKPzv6y
78IFjoIKJY4FHQD9fkbNG0JPa1p5wZ4bKBZi04ac00NUnW6sh/ZbBKJ0abGvWYeEeBCORWTZ2CMs
sq3kFc+1ro/6qQyVJin6o8QlytwisTg478YALhclLi36EyKVfrzwNS3s55mN/8qxsyI1aFi4bpd+
RSdlFAc2AknWDpfGw4YWwfpmP4y6QjddTequCe3VPW3Z+orYG52HdFD6Z9Zm2e2EADomMr2CpNRY
1nfdDfpUhBXA0iLwiD7J50wGO7H428oDoigpFKfBArGASx3pvoSDA5bQXzShRyVMiKqReEcXHrXt
pCOnN0nT9Hvo+cG3kUpfBwIS6RMBFOEd5soznzTg2Qfl10mG8HQfftOkxew/Sndfp4yj/FBEGmKf
BDipTlOYU/I4zXXyAXh5ozw0qOMPxylP5kf6UaGKCdy+Ltx8QEpN2+jwnbV21up3C27w55z+qq3j
xE/Cee/n/XAZDY1er6YcyPHOnbPwg07nCMClDVAj11lAQ0a9TqODV2fum/3kqam5o5grw7MV26IA
mAMQIUYBPoCAE8ixumpqob146DxTfVR9uvqPbN4D0KHVDGhftUnY76Y5CqDShd5jt5roi2d86zqd
RM1IGl9cu7UsH5Ou8JdTD1XpZrf2bu0fMs9v3CO9tZPBX3g2HYwCDAv2dWIplNw5mNada9FMEhe2
8NpTyS6PbR7LBxi8XLbXii3WuNN+5+S7tBnTz9ILlitFNsbAjgQ/setlkG9a37nSpciRo8N8C2GW
pmjq2E389TscCn3ZYKXgUPMfqEgBMwXW0ffMXO2sKg37j5M1GAvDC+36X+eQptUT2qeTEmc2BufE
DCua65avO3Ouw2IuzmcrZOMkwOiSY4b5eHq0jMygMiawKS66XvvNPcW8cLjsC0rBFzbVMh/Gn5+0
GJsPKU4EeUYosUP7nYVhGovUKEYtrGDmdUo+IkWQ4tk+G1QN4ElgnbiAtOnDpMskI1DT6TlyFcBA
JspAmsW6oMEXOAsBabRcrcsY9oc+4Sgi0qmK6CimBQXqyhRsw/msFGWzeXAXa98CYPnfJ18JOK1F
syHrmNekyU/s4sf+BFE91qStMpV/rCK3LcCkeX3htwhqRHkomWIfaBptvlobQrlLwaf7mPaeBmIC
mfyXJrWX9RxN5EDt8yxzfo50ql1Ti5k/6a6ublcsAd3pFp5Aj/0eXQ4YRdeK/MlMxjui84+MGoqq
1mmQ6+y6VkX+2ffd+iMWO1R3lXQHymZq5NQOMZ35vIyzg2e3LDd7Ttttr2ck0n766KvcRJZoi2PU
9P2nDq4eGH0x2VbsSyOry9XJl3dZj+MgdpnYMFIvKNJiX7Qzyx17YPZXMXbLQQ1LYU4g5NQ6JjSW
wMuNdr6sqKB/hCtHmdbCnfJ7SCFTHujsdhhD25uuMspEAVfswi9DFnV3kaTlIWbo7VO4I3lzgCWy
vldVbfsc+L2Nj8OGtKkIVida3ML6mk1edza2NZSXGTkxKN/k9yByS1F+GfQQvZeT41ly51bLiCcN
Z3l25mqoo3uHYkZDyNXlLlVbiAVwnabuEBExoi1IclFR+ULKYRdJp3qf2Ii7x3mi3cfGVNNHXGfq
j7JMimsiMlEfCUSx6evz/tMSDFF+dJUoLj3XlPd+tNF8BBD9ssvnHh11p0UnKlbA+J/Zrtz2ELlj
9jglgrqnE/XBubKQ0I61k/gfRU6PgcZq6N6kBYckXVvoaEfpPE7xglszLj21lx3bXuChjJGSe98m
2AIDxpJuXeTZLIO931F42GkVDZggbzIJJwkH+U0JmE+VQXIyVkg0OLCvHRPFdVriJiEJne7NREkn
jgior6n1V/g4Nz5JXO2iXY76KZaGOsnn5YlM/7egwv83lew3AcX/gVLZm+TXf2+lt/tSf/n+5a/Q
4Pb7/1TJdv7hu25ow+BChsgHBfwnNggfA6L+syx2iLuwtBGOhYsDeeRXc4puIIb83/8jgQMBFdGy
9MEQfGCCvwEG/mqh+FcvgKSrRwAF0gUDdEV32WsZ6WqB0FjLMP0ofFjIEURIPVJDIJYMofHi/5RS
Kdmaqruv1uytM30lmYNHyJGqz6A+jMqfGmRtPQWFdG8qapTVfjCE/c0h7eYpX85Gmjcgdvbu6lUS
5uwQRv2uCBNoS6d+VaDYcAIa2gXUiMtqIt+B2N3Yc1ymONunOClMJfeV2sA1NkS8ifIObjO5C+E2
Ik1xxvNqTtqiOYR0zgU37sSJF+xAC8bgO0m5aB4kTDTurrbs7QP9npzXOZ2zdKxKXOMMbQM7D/jf
OHCf8C66s1APxuQk6BJjCyp8az0EJ0ViNdI7bsIXbXWF4Xzefu9twmeiVTM1Myq/EgwBCdmErdo5
7TpljeNlOJc1L6EwJuFfxPX5pjLryZrHxtADUxMcArpZ4iQwK2F1O3/Adoitf+Akj9gJQHq+/mU2
vn8a3L9KhzP5/tL+sQ15gI4KQLQE/JWI6vHzv/Rz9YXx/JKI/AO1yznFCccjtZloi5gA3PZd1vgm
O+Brg6TFWTM0a7ve4WY6mfxUVInnF6dv385LyI3b8TZVKDqw0LracO5Xt0MYYUg55+RB27S69ZR/
7BT1EAFoYFWH1p+3V4X4cNVmN8BarT9ezpApsGB7+z7ES7RxuxGWpf/L1hGl+nBbmX99LytJAT2P
OnjgdEdaENcDXY/5Sd8Xypc3EQOS+JxpzEeKZA4UcxhJVkddB989yBITrMp12L6gnBhNRCND6xma
DPORGvg7rCXG8CsWTkNaXM0N4l5XYVUI/+btp3iJufMQyPZCmWM5o4LlIp3x8iGAimWHptfygJEJ
dnzg3St0NdoHpiZaTmDLdO6Ikz0eKrjjvH1pZP5fz6wA1VuX0gW7CuLe1ClevEE473Kgjy59QIkN
UOB+GKsi6I6G8JYxTFygrxH2HZLmwU42Paz5nW3pMequ6hVTEve6hTnFiqDetq3UcRQZhKFBN2Kb
F6mV9WbfZyLIo3fNUAFbnfhDvW0n00iDSrDz+24JAB3EGrgUwXCRiz4luFHP7S2RRc4qpgBb1vCx
vMGS0ZHzr2CR4ZqX+N0Ryoq3LVytS25zmZeATyYmhLZ0IOwbuKNKh9uqJLjf9qTEmn0Gf9NR5jf7
cSb63KE6hiD3ru2GbW1DmFv4GcZg26dQfd4+2ja54rlmqbeNZW6zim+GdZ1uj0dMyM/wF2Xdz43u
+DPZIA+TfUsUCpPLhXbnhNaMxq/t7iubaM0brvXKTn1YbZ057T4pUejZi1bZGcgZtl25S3cM5apW
nS0kNX6AZSn0EnVSk3OPyU1bgJ9aX5qnDbIM0o7BmzuKqe0nOIMlH+0uNe/7I3Q+k4vLkmJuUZzm
idMQCoE8shrYYNfR8KtTW253HeLFyXPB4BitOzkimR/sqqf77CyCpru6hdBp6MkKYPvC/HD6SsDu
mWwtYoUXu0cMYyfEkAck6tzuq58bi2F6/qjUKLP47yDqb7NpJgebb6F+YrjZpYUe0xNPlbNx7oem
2wZXeT6OqR/NOIVYyxXBJPLkvMjqbZ5NZoj84YJ8Hhj1BtZXyit9e214v226gY/42Na8zVHL4ni1
NDI/gRWBnd6HZpBqLXYJKVeHldrTnmd1+AbaB38sYM7GE3RWvjQI/nB3z7/iKhJwwOq8woAuwj6F
Ceg2Ts8ominopzucbuxK74eyp/ftJMqc7b1AOAbM8SpM42GSFrQqybtczJ6Ci4JaUdt4d6bxHLPe
2nOuISDMuTf7l12wLrZYY89pu2C4cJ8OUMeFWXfV2EHKBZ7+QYftNr+bp9kuxkX04jqnDMBteRKG
Efb10A6YB1CgO229b2GpwaWKaz1Cav74fNqJ2Vl4YiuFoxHtgFPsqdtZ7VIzHhyPOc/aByrF9iuV
eWrbxxrKtRNcpkPY6282mAcLVxjP4YzFHndorb1VGtpGzr1CpgnFc8hd9XxSeaJ2/SPeUdty9FrU
Yf8k+i9elnFo40TzEkEC9j+Xyi+yii83QcAkakeRV9wFPrIB9rHCPqnAebtmcjq73Au2V5SA+OUw
W+ao3CTJRQ7X/cJd0CBFG6bpaHn+m6cbYuRI/MGwoqwaOb8HeqtqHXocVf+ANtbEw+OwuX1B7TTR
0RUUZa+9ZfOlJfRojK3n6RsC+UG7UAiC92B9A7kHlb+KUL93/RNnaiCYwH0tsSc80I2EJV7c4bUk
gysrzH151qc55pB/ECt+dUQjR4XQhE1xDJk2ynSvVxF0RVj2TufciaXvUguK2bym9FQUxLZdfsT4
zevcM8eazNSe9NBkpXP/9kJ+Fa1wB6xj4XtMbGrMyEK8HN2174UH9jzdpQ2MZ+/jZAPiL0e6SWkV
OikCtxiXOPN7w1ijyLaNbhBU7jIf/u59oB/iYUAcSo8u7NdvougcWflgn3dPe6Pj6W1DZuVz7B8h
ts8My1TCEGJBsOoJR0Chtrj37dt4FW6QxeAUEDr00HM3+KG8mux5AbM7813NgMCLrvqYo9py6VbD
T8QBmTB5pYuLHGA5SP9QMP1tJLgwkU5AC3qwvYVXceO6ND2ERRjQGbW+tn7PZkGtZT8mkcWX583H
rYd+ac5omhiXD7TGeGXzhzdA6Pwy6gkhUtBKAbToMD0Z01fvYCrDRhdV1N7h7Ihs2rX7tMAyqN1+
eFpim5iLk7BoepbbcxBTVVj+jZdZk+T4cBW1t9I6IeD2sWUXFlziK7pAOPIyA6sUGh+FsO2Znj7Y
JZDM9NkE3AqqMWWz16PRDRfQzPfKAtPM39HgBeZ2sIPCj5yzUFIS8S+cetwCjSmRfvfVs8ItcOiD
pbHw73NkqvrbNAq3Wdza/ZAv52RI5UhLtoXEqX3MM9vhVtRTOmbgu22BkD/RCxA/b//5yOz7qvt1
C3J0NHW5vhzpbVfJCSWQ7dAQjkpdH3za9j3aj+hXbB7qmUaG4ULUq+SMfzoBG5vib9DGuHgbflbU
JXW0o2w8Uq2Ldd3SxCOuGFYiPlqeVxababIR81VS0u8OdxLWKGc+sA05zWVPX3OPbNKSJLY6Qu5D
EDSeZNGOW49ATQGZstrgLwY1RN9qH3gvDSctRncM9pF8kgr1xUoZmlugSr3FLBNsPzwH1WqCDEV9
t1b8bMXDlLc3UQDl1bQjnXc9edxKl9JVGcJnW878sM/4MG+GUEHH9VOqarG6+M3nPxAsayZKzZlL
MknMtr3gxMUpWZ0Q/StixCoThFSjkfTU4+c7yhlye+9vESCF+u2qfTtHfHGeZpSu/e2mDUa+nKdl
ywlv44masIUeCAi2sxrqmMXl5Jw5fX9cFe8qO+J1uKS4sdaVpJPvcQ5ow0kv6EZSZtg5JazyDsSw
IR6xTeStxVHTEDL97DBq45MJHBfeER0hTQ58mRcJQg5pPdLEcWOhelBc+S5sQL0LnpbGavyV/cms
hdsaO042Mql1CTW/Vz4sT710eKsrKw+znxX5gLOJAiLOrm9o+15hxfVRtMVteS3XIMUKqwa6NHGE
lrn0PiA2s47duZVzLAnID7jETnE/a5cmMKpn6XpBV1+h2uuK/uNouWPFwIfv9lUigeFwDfXVFr46
slvpV4OS7lVn4mk92YExvM8qbStv3OdUenhOwjRa9PcLRkRcKEj7LVF4zm6ex5s++C08QlxsWxnA
/tunPJ/K1mBtO3cULBav5CmEfnvj/m33REvSgT/EaUrHD4okL8+xruzEJOsmu306P0AMCO1cnmi+
oSdg5PSS/pRx79IqMvLIJhhZ22/fw2+HB3rvHBt4U6DuhbHQdo9/ASLovGroZLTGGxvJ5vkms+lN
uFpqkgk6n11ynWMdZSXH2tuXfUW04dTgapvcBp2bMPTwg3l53bBdbasJpvQOF/t1Xb7qLKsziY8E
robmoQq9Aa5/AHpF52RJ+wKHS04DJyNY5inv6zhiWEdmZZwxz/Wuov4yyTOZWmlgnzCL8Uwhsdz2
glVNpm3eRaPsGUfXbkXExt0rmHBXFCEw/diFa2CVzo1Pd7i6sxexrVRYEAuoCy1nUmO5PThbUD2R
emfxc/yYjrAb1O75tvSiI479rctg05W1rKjv70JIQBggzN1AzzwyrPTUQf+oIy0FBTci+jw40Eu5
Ckk+W9t98ofz+ddr/Au0CBK2ubQEaLchDQbl8RUUQU/P5KnI9LeZos8sPRFVpKIcZIlarnWY5Dxl
+kp0mY4gieAfEjQHtjw6/S6iIjHr+hBlNCWlp/QgsKgOVVcGYXsU6UR+cKrhOPKmsjWnn3jH4YGd
184SqHPcpjRbMoDw/rN8OnFg4hXiiGBRO5BlklELiMacEK27L118h+0/pHq/9JD++twQONHbZ3Jx
irlQOV9NL+F305T65XAboSsg+i85+lOE06rXA8sKUg8XxRloGpggtVqcbRwbuYp+r9jWwnszp5Lv
AZZtgICwNeuhJbXlF+hrnwL0Vpekw9ZeBcOG7eRPHyytLM/78629TE6HCFtoEaHwYLONXSDGBfGf
UmZKmHiGIzAEn2M16o6XbWprO/SFaxVK/ugCy5+9C7Eq7gT21pz1e61AsqbzuZ2oxhxsq+hlGAv4
aF2yazNHzG0FS8mOBnUzty746ClASjRax4AgRziIjESDQGvA41gfijqmO2wbZUpz669nR+HePrJF
Vn79B0jqdb5Ank1VSrLk7RBC6Gt0G/UAhaDEEN24EtGV9hHgpJhv6MBP2dK20JBDMqMVmLcBC2tb
UW9vNa93OABnmylAyr9lK79F6U3HkbZQEb5hsZXrB+9pS13cMmAKOFk5ckXyJLbev31dNK1wDQjo
8PEQnHq5w3moIasJ1bobW1pcVyJFClw+QWtizejZZVsJSk/wvbevK14hgKGzVRPgwPrIyW9o6qst
vcR3ln7ndb0Z0bKjZcsxXYUnz3NWwDmQOQ2+x0EQWAf8ZufWe48LL+7rm+HvUmmQBJkH/Rnd6J1Y
YkcTbj6C5ECJGv6QQf1yanyxTjdNRIaFlA5PB07Dly8pmu1qoMKa4VUfDiTjYZFtE0H2vg4/E2rl
abR34L/1D/mogcZ2dbrM+TfS7IGU4jnjw4sqWtsdduxlXkMlbK1u2vdtsL3ot9/tKwQpdDYVQo/m
bGTzEEF/ne9oSHHhDKvpvbcsMxuJr7JtFs3SXfhX++t8pvAJ/dlzKHouJ3avUg7wwnGhRf/hZn6b
2DBkUZUnGd/+C17XELZoDMZnMt7U/kBFObYHucWwrqeRSt3rcCWO0PWk1g9vv4Rfev0vB02iN8+i
Cqj/Qpl9tblSME3JwSU7TdBZ5qzuxw3lruuZ2ugOsuiG0q5NM4wwoSXC8cXNc2ibanieBMERHIYp
nmAQEYF7WIVy28/AZ9V2PtI3IYS4LXgeF2g514JmC7Pug7lqiM9kMxWe+vn2Q/3SDn/xUJt/K34f
nJNbWPZ6udKdm63emCMk8gR8I+EW+e8G0S30IKtg9dv2dAQzXut9Xfg0op3SGqnpi6fVdAtLUj3h
FBGbHr0vK0ZdKisb5jGo4O3aygDeG+C376LlbTQIQezKOXKKI3wsu7TioMq8YjgLjEQP6ESistGb
h5Gmats6PMVkzuRtWLiiQZ4vPdjZry9gDvpTtoZ0pMZroPN0PgSL3ZbuiW8pCs9xUvv2WB/QNnHC
6BxeurHu1saU0nx9Hg6YHBvwtyI5xMDRaNi4ZIlSNCkPl5ai7I/jE/wPkFkxm58h+xIGPA8+UIvD
6761Ws6US5wLt/vrUPhfphPS6bBa6UAuQllbZ2llo81AsjGTdNBYJhRs1bfH8bfThnKsS1HNJ6yF
xP16bvo08a0yKMzNWLvbCl0R++u+llkCDzcGcd/eYSAQozrTqoA59Lcvvy0KJNO9DZEAEnm5nxFr
QRvSY3vzjBhLp7Y5X4oh9Lm++lVJlF7hchdlmjPof7g+dswvCoucsJsf1qahDjcH4a1XN5AZmedi
pfsg9dMtec3Lran8JHLTIR92CEevc7TndlZS4A5khwF0VskcOVgQNcndnlNgy5k2eHZgQ+abSWtt
1ZL6qfTynDVh4s5cSjQd+wGal+mIpIrl/brq88yqZLmVktBkMJV3iuhUXY2oppoh9/dGLAFdlEAB
7Bp0hihc5q0/7JC/bdc+kCvtGZSlKdPTM/1yNObSR2aUGvn75y2KrE8y5M+BO53AovtaLBA8z3y/
dpkti08b+M2EOe2f8qyXrSm4u+ETzXygMoeKrHReFzYTMZdeupTzfVUber1j9jKuMSEGwFYdhczH
t9fBbxA4msM8TeBBdN888l4LG06Wh8ZOMqT3GXRr16VdkyIo7JwFkJCQscmi8cskA6jlRhtIiVCI
BdpLuwK/uwANqJa62J8W529ZH7XRX16L7LAMyG9Hlp5LszRNld2n2MEwoRa3cDnuC0qVhL9PARq+
uRxcrTXwTqoZ8VDQ+F/nDMeaLK68bEEEbMdCR+UIXRjc/640Ftt872mjrFK3Wj/A5XLyFmIXY3Hb
wQeyq51GG4yq9lMA2hE7swpR+yEafS4fKvrduSu/qpgSJR0/8KPoBYDLH1U+x0LcBnYSXHYwjW0M
GKyg9fZoIG1LuwvUQHoJ9w+xpFP0437BSX20xbMIkwhuLxysLaenH3JbdW8P9+tYgEVP7R7ew+aj
FuFa9XKmD0Yom+5+5+45ga/6AOnFRtljcgQBoGUj9lqW95+uu20n/zo1va2aJqna4TUWstn+NqBO
u6gwQSP0/YJG09z+qBOKXOUHalBVAT3nvwg8/4YyAaz98mLMGccJaEFiHTlig91fPqScVyeEPRi8
R+UJtkqMNe7o2kh4tS0mvFAyx7k5rRwMFCx+ZjN/0rTFmwzt8mH70pZJwy8mlI8ZMdfuZ+vuCdcZ
hYu03g7zN0A9L4EzQ1O2sMnhGWXao1BNGFy+l7PLkO2B+m7542BklGQXkmA0d8/N5M70nAxjtH0U
R+PKbYRUIaw7gSgTHwX/bBg/0KSGrtwBAVAaW5EoBkFMYvV0o9DJtwcLZmf74yS1g/I6Q3YfALma
egDwfbuulNpoQV8nxHr+k7MzW47b2Jb2EyEC83DbI5szNVC2bhCitzbmGSgMT3++6ir9YVER0jn/
lW3JZDeAQtVambkyl8UZIj5T8as1/FEfn7w+IVj5c61uxExXtKxfqgUgxt3b1jiZzhMEucjW2yof
fH86jdHiud2dvwxwwy8JqDIXULtdN7godYqUe5ZhDMOFpxENU72zOoGBws2KqSaXJajf/erGWxi4
SyH0fEjMPU5tZpkdmZUVfOvUjpkAuMfJs+OBbRJDxVqRMmCLn/FdySz8DAUKQCajKFtBrtNyBnt9
iSGd/a9xGcqvkjm1B01WgEZxJOlnUGwFAOKOEqur4w/6PY7Mwgd7rgtGptpj5zib4zxOjL20mHlV
NlrrC7luG2IMo0/k99sAQ5E7YQIzVzEF7SgfubHISwYdnXNCbUywZOeQDoXBk2erl4VE4zVw6GoJ
GVRKPBi7tqIJdTuO0Gt1aOAg+/TYNm7HTXStdmCFDlPpVMYNsZ4Jf6h5oqU3LZNcdJOye7lBLwFx
dkgmIxiSB1PYCBN2fZwArZNyk4kpwEqoW5b0Uxrb1dC/2r5Une9a0HDuRhtM3rxeIGtZmZes7eR6
L0NX/p3ALNbFY6MdrXtdpCCsoGR6QAjceTfY+S3JMbGZ2MqecqKX+I5T5rX86B/e5+sR9K/Ng8ac
LYu32nEtzipYkJ/fZz4dNdBSNs+CSsDtDxsCJWyW+spLGDPqaqyHx50z+pAYeyXG0KqNUOmz1nSy
vApIuLGlrsT226QLXg3UKWGCBJSl02De4eMReNDANOIQqHhMwcsKt8sIQA7PM8c0aqnjT9F2XDAZ
MLm7At5P0khDJw8ErX+LTMbWHjDK5BjK2JDZ7zGykyIAj1/B/5eKIfTdHePwi9UdU7cndXLXQogn
52RmdsvYQ+REtD70DQ5URBivJT9WGUKi5uU4SPpAE/hdXpeQ7bumB9cDUs/qNg6OkNRzO96VluVg
dK9/cLWxcQmJZWXFVtIvIli7QzhuLv/wHBcXC/xegrn+osu4xGlF1Z4Wh8SbZUdywFVIo0q81C5k
w6qYIC28sUNsL3rcAMgHfdraArHaLoyLFoFKneM5wbd0FMvRYBfVVHe93IlTqqlVFo+6hhw2vF2z
ETX8JDE19s6qSZ58f6x6VmcbiRGORtePWhSSe4O7dc94GntWd4MGXpJUdrdKIo4mB/+pgydAtLIz
EMHKj2ttS6yK165eHB6iJvC0wgjBsOwsBxOKpN07zErRjJGw5+d/DxaIZH20B28rm0tdUMDg7qV4
g4gltzrSoxLdwp+i1Vx5cv30JoDUsCE6MgAY5PJ9seYy30DtNSZPNb6IXXvkZEIRfOJU4g4cB9AI
bhGkotx0thIO6VG/zVGTtlWIUy+bWXWxw46hqF1rTtN0P8aeUZ9i5hX5We7cAtKMNpqBhbRPt9cB
NQalF4AsyBcub1J3OOOeLO8N7OHyErgIgNDDRJX8s8iNJRNhxblkbVp8pyt3P+APK9ajmEAcEVhN
vfwl/tTSpOJulFrdm2uPFGNY/Bf8qo59BGSiDgPZmTHXZoDqIyqU6j2UUQ6lUofTGP+LMZsAQXTR
V/EZjRbfMTd52594U+DZdzV98nqPgz2C2LsQgw/28lKUV4nbkjgrhjnJEmcTdk2CEvs02a3E+Uxv
QNJlzinN/osDGVt8bGfEsRdVBi74o3JPCM+TWwf+z06/kY9JynV11PxBMSIxy/brZAywxguPob1T
dWvrmvLyvcWQMoiw6v2suRUzWx9D24L02ZcGm+UUsye8lJlMu0u2Sha3A/6p3D2/8NlWXLNd+TO/
NCkjIKyvaJjGKvtOFNSWg1UmfnDJ/U4Ws+Nim5xSwYIvygEIu4xu6ijGMPo2txizAXpSXzjoLCYG
TmMfShnugFaSzzTNYpA3zh5w9NxVNbYylLAp4Vvu3kuLybB3Te4kyfTkmTVa3XM4m5jZn+wudQGP
58KV2HcWMABb3DADIm/eVEeCk7vIiiWZ8Mab1szA5LJcJdLeBNjEXsaJv7Nv8mSao+QlEzNehFjQ
MR15SVEmc8bjeMQk1R2LcuGWmji38dNs/h2lwRoZcOeihaQ1MUHD3rbvX3u/lQicPtBC/EG64m4N
4povZjXsr/aNvpkIU9wNp0QopW088XaHvOv9ZshqQP+4jf9w3+wc/tLN9hWEa/MUBz3UflQy6ZDt
ncBv+V5LWEm+cFwkxoz8zQ/aDyQ+Lr5/UE0M/uVSA8J+yRLT/9GU28DP0u7Kpz662NAid7tKeDSR
UlhGmJg3lh1u47KbVosRwpMIgU8/toBpBeWUZ/eSm/JJm8Dcy2i62rnzEjzaxn2hWDL9MppZHTCk
1nb4whLUu5ryfUnUA1t8Vy4y1YlGLbxQcdNPpcQtGY+8rrVJbO5lXvOhCu9sd/NFQhQRTgryYNKH
SSlmySAw4u4NJ1GabEgngN7M6/ZDmjvxRwgMazZvOxDmFbvZFrlCw3DW9Yo9HPDwL1xkvnj9iNmH
3JJoBnHv2Tf+xEx8ed1GZlYW+wHHQLssz5zJOB5iTJMnW4xRG6mUM1Gh2Det6AHMKi1uW9twMe8p
kZmL6HGkH2FNjsKTzysP/Q4OflYAkbF2Uj4VeaxF2vIQyhEpEVYL2ysuX1bhp3vN1QjcOli9mv2z
t9VjYwVKlDAz7gwbNBPzOnKnXuGVeMZag1zgv8QdMgr4TjTVXCNfQt+9DZ8BLjlpO3O6bO0QPqPE
YCxdzLX8OlbuSmR3vpYcVQw2Ck4TzJNFrREw+oPDj1Wi8USfGwsnoSAgOqkgC8AO8/YjbtPSi6iw
bJSjGN1MSTDd/kCuQQf53jFuN1xTEfetfKEVOdHFqdyYnLq08Mwj0Dn65ha9ze5kF5Hr70Z/7RKB
L/SApx3Ybip8gcmXes1mY44Nx2Mkp9+Am7D36zOrfG7532hJd5Z6l0XIbFf1QEKbXMEOaL8XXBhg
kxeIfBav4L97myre/CG9DDY4dMxKPHwt+dNWRJlc+rnJSXQKMtrdJNpRCaS4yHkTqlxm6CRCWjCs
y1aQcLVsIaqzZyQ4aos7n5Ksq5/jaJMbVscMIt+IQUz5d7oy06SN4ZuFqPaNsPMyfF2xNhovKaUc
T0h/n0qdafaVKFxiw22dD/p5YVEm235ryl1aJDpCQ27YKYykHJvABskdT3OVggs9aLEYLk6d3CaV
ggyzfLlA57qn4vnQ4G1kYKvaIV79nswmIBKTRxyPqXAAMpYrdJX2idQLzAqFGNBGs6bZnq83ma2f
/wpxEhTzfVVNWAXetAstD9rogEyFce/hrTvPZx83Xn4L5rTSWD2RtPhbSWvYva3R1oQ4Q6nXRF/g
GMI3sWrM6iq1LGu5LQzIHro3vcUAYPMCOFEuATB9XMblLD8ZyZDL3dc7djXNPpesJAmFAm27NpRv
kY2tFV9f+AhM62c5iM4hiJOqfO0sRbaUuDXyOS3uTfySSR2QPZGh8oDYGlm/aOYa0zvJR+CyJ2Wh
unnsilb2+F4tJEmRMD7AfzUEj8rXPK/k6T/hn8c/NJVYqB1wu2KHuMbyGFbFbm7udF11QYCTyK6b
HID6k22EI5uDN81Sn6gJ0NxOUtZnsbhgX7YSf1TLIj8l70b5ipZlSmbEJfBLwZtauZ78aR92f3vN
lniIvcvArmkutzYqH3Qr+rr1ItI3Q7/ZnttIxntQFFm4BDUrS1++3oSjgNfQ2Y0UYj7ZpjM4PmWM
hWhZhnAhJLvYouT+nWZV/NXY7nJwrxiIMiOPjwWOlPdeXxXzhNK/i+fvoLFslocyjkdqWnvoAv+r
yx9Syyo4pROx4wzHguGYONjVI+k9BnZ8k+yECaleASVCIDC56U5lyI/Fk3w0dgLo+pWZQQfkZKt6
j3+IEONy7Br7sadvdZu4HqOHOetyCWXUDgFBB8xw5T8iN0PEBgbqxss3RyBi/SqlpVyYgxsyv773
Qr4iTBVfd3SYEiwPyGXKziYxxC7az+WUScjGIYeCrztsi1y5CkGggBj4D40ZJAoRavtWHvxTlkmY
CltTiR7+vrN+301AqcICgDebNl5WSDR/7qvTsu/JH2mcxznjmCGTpQyWfDw4BbfmjSkUuXLwFtia
DLWdyJ38Tq2733+Ln5kImG/E13ZI94QWm9QvR0KW/1IW4T0D7Z5E2yOZYlIXq9hRs6T4g4rnZKLC
Vux/kJp/pv1/xv75eBupAU14YKF2sH9BJoUwFpILw+XRxuqPV3fqSM5Ld5oCAKSi7sKNz+RrRDX+
YbLeD657w/+CMn2fJQklDwOBCZfjOixy5z0+i8AkoDDzcppRFnT1UI603nN3yMA4TAOH/cHJ56No
mwYEIJpHHlSatbIvh76R0iPdg6MfjIP8GdaZ8neX8nNUtlGMV896ya+i1SS4ykEng2b729SESSU+
FEUtGzStG82AFX2i3oCj1j/RDr/cdWQeESw5jlGSdfDf0U9Y/Rq+awz2Q+hU7BF6v8T7Q7L6agXk
i5BlZ6126Uox44i/5Fvx+xX4MyjOEoCkR3ti+tLLierg3XuQo0ftBi8WD6m3SJ39IiitOVauTeA2
Z9f9t57lEM7vP/iXF9AzMctyaO2AxWWA889L3x5DRtQid3rwVJWFO46LBFtTuJPboWfQBaDIJsxS
vieqWfv913h//VJbwZEeME4HOv+LWmGaLTEk1Vw+MH2kUMvU5zEAYWeURLwgDBUc9Kr//SdbTM3+
BGjw+qHqwBIL6RUoyXtAoxM4q+CTZNyn1SBxgzKIaXaPYd61/bgbO87dN7SekhZZFOgwhZ08hHlp
5VHuxngTfLLILUDP/vvv9n6JMnjBvfB4pSOs27z3sgl/2JABBLF5r2EVT4krxymiSVNLdCbOfHnR
bFDl+7Jy8P43m9R1Jfwb+LFlujaWbpYFWYtW7/0m6cuJTNfu7wtRuBvaXHVPkFwK88OajJ07HSZr
DMxvZYEffXW0nL62vnUTkw9M03cMwgBDJ0Hk5zeeKFPH/oNC5/1S9i3b9UJS3mX4JWmf7wQ6HDMC
wX4UPPwYilMLtTUonYCkQoxhXsPMozlgSBVJk4UDM1/z94/M+1nSBH1rEz1nhgGvMoqoXyRNlAJC
ornrQ05OCWez6IYm7B8iEZXxa7Isho95sbEyxveyqUlAPdyc+WjHSSKDAXQfx8DDf+bcbp3Z/BcP
oaT4lhoW00wkpA2WQGoRTpTozEKvhmTEmySEDppxp2cfBtqEyXGRbHHHdfXeVezhzOXhRcFPabS0
SRYxopuvwXi7N3QQCMR+6DX0nt4xlMSvnGYmNWfyYoQ3Y8UUNswwH7qws1P8Q0wGsjfWQxhSherN
AneXSXpTRdIEjcE+PHCOYMzOQFQClIEczRTFKkfPTAwa2oQrSKepOmPOIKUOSTjIlVzaaZqax8Cj
lm0Ppoel73jbdylqtSMoSGq+/v7pWb+sIUaFeOcQ5IJkWfSeP2+HQcgON8MUPmiUuFWXT+lHQ3zL
YWTGIXOgcxnB4vWQQgysKSm2Prg6NZJa5JM8xsytkMr9zR2ldFDNwOnLrqClms8mBh3mfOi60I//
REK+5yAZ+0fewe7BBBIioffvg8PIOQCw2d/TDLZe/Q+z+alTnxgEojvSM5h6Wm6rDTmEwCgn7aja
8lIRSAXTH+7v+0pL5v7avKaOj9qQW/1uEzFjEzCFNXU/V2G4pV8crx/b4oKuwjU+htTZFJoBwujq
L5tNjAW7iDyi+RyTZTaixyVwq3k+1lQKAYlC3XXUby4b2fAg9w3Dr/TQznDZ2FBZRUxWxsZ4+v01
/CyPoD5DqeIz1oUtK3GZ/nvZiljRLwVQbffBZow9woAhrjCtMhZwrxQPsP+P6iAwEaN6xFszIMi4
tvXursGZdPTkXnWvCUVdwXeqPsdHIKNZ6HyEzvYftBnvnxfbGI4zEUNLKM6cX+rzQnRSuDG391ma
B2yWFc23//XH55cBQtHnICLrB67aEgyJ3/z+Zv/y+UjCQ8e7lqMuibLvrrwu13RcQyu906MRM5ua
7Kl/mtoiugbhw6XDJAgQ4P/4BXjMCJ6YDGGSy+SI+XlDwKHOJdBrG25R0l13QPfaZOvDLzFGiayx
/qqOCVZMr4Ivv/98eYH/PnUxgUMTjnKBgwU33/cvcbHMLqOoyXqHxVu6fQrDaQhP6eDHgDx86d4Y
Tr7NsPAfXlT7fVVEJchZEKFEojJkzb277sJzhLNVTX/HZFHaTY8B9rHra1T1+XbRZHqNWYbzZbR6
yWrz3sh2F728bF3IDcol/t3lE43rECDU24gEJQ6tPvV2JdEuzdbTCchTCm6yYg0xiIXjzJkgvBa5
Xe7KgS9YVamI+P1tfV9ZIY9lYSMyRXtH9f++yYm9uF0a28rvxkg411PXzopghy1AT8D0VBfCy3/M
fnkrNMnbxBCdMGWPjaDxDw/5/ZYScq95zNge22zZv7QiczlGiTOu+V1wlfNkCWI0QF9Z2SkY8PcX
/+vHsXPB3jEIiSiWku7nNZ1nngeHuXm32JIEAGW5LdFetxQUsKPb/bnBxW7q3TKmcKC5YRPDusNk
oObdRxJrtnQRNSLZ61cBcH6dV1ySqt1ep2GWXJucoxflXbqOTNLt+9of3PbRnsatLU8MScdmf0c0
SgGUqtFKPVDlJajWwVaiHkB1KWNQJq0sauI5YtwOK+LhmcwOTKV2Pr9VHgwrugwm4+JVUljtPMie
g0pFrt3SryQ5hk+rRMv1vNNVj0/c3/VUmYSkswL8qTj+xxTW1TuESjHVEM3Jcs5RDALNNnEJRoa7
mGS36qJr4DJFJce4KoHX22tgEYKV7lhQ8o3AcCvDALWMOyi+PWNUqIIyRbyJ2pADeltQyy/KZIuE
JXtm4/gQ3RQ0Se0BS4p2kpckXSJ+jEgNuS8Beo2kxd4mX7iG0DoKrD4mj42LuHYUhNRTGaxJ5Q+n
sDfcZNzNvdGv2DtWTOREl7zbGDhX4IxpzjPXncORbM7Jw/wtfVY3SzcrejvO1YyxBs40WdAsTr29
arQFXFN2d/YV81HYMOCaxImvGlSz9sw1P8dMB2LpqyRzuhPERlzezKATclRZc6GNSw4bCMIVZP63
zk63BW7tZu5LGbKSmHEA4XSpzIAx2/9SIYf5rt9wAPk24lPMXJmXlNlItG7iMVhUpdJDV1PDcW3Z
3EBjIlc6O6MP6OtTy2sV+bfkp8wRgZfBMH3K8YhgFBB+wduigyqtGAeqKcTMuBoq+FDsARJnn/eu
C1AovT2/IXzKgv0I4eJ3R2Fi9Ig7Gp6jvCvrmMJYw3oYCWJ6hJli51sewOaxKQtGcnb8EQjmWOSm
d+6T+rrygBSicoeeZPH+2hSrUfrG6Dwlhc9c8EGD8BrqshVxrmHoeEKW+EZAm5ClGRCE+9ib3Vxg
lLrhHfoZq06+l9MZ1vy9QsWJXQZhpKn3uvB7tle49YmQSgs7q1dIcTE9YY9TtfbJMFpjfQ1csq/G
J6b3pN8M5suSNsZ8ciNGil9j4fQ3KB5YMwS4C0j9JSNFV7YpzGSnGYBXs1jplX2LsrDNG9icAN5x
O2kxALshe8F5I763Fy8BIWMG3JNC2Nl5JdbSq11AF3DR6rvZlyp0rfxFLesJO1Ku5/riChOMPTls
AlPa5ihGUy5DJVaIDfiOm9awDVFgoXlV9qhWvWAolIWpNJ25bUvf6y7A14IU1i724AiYqpP8hZ7o
8vNiTvqj2VXeBIRbkt3EoGgfi8eAIN4ZoZfWc9ZLymGrr1QtsXD1GQMzS7hsRjMXZ8P7RaGp6lUv
wig0vgivFw5pPFexp+b+HKKs5PZ3na4crzpW8zpvqW+T9gzo8efmpS04qvhsxZoA9YJLaOC+DE12
Yi1ddVEPg+JjZ5OYr8tIdQF3pl0PkqQbP7aVHaTHxvFEBYSvSA7FUBG5K6HOCSdQHiBojbxD28Kc
BeoE7gyBNYpF22yzgW5w1dBU1RHVKK1NqVcbfGUlF6SNfsYZZtc79Oic2ODX6zINgNpRW6SWJFk6
C9fqBy9r/A2/GbVRZnUcsolWS+PxMhJ/aRb5vsYSNiM2z8C+95VodvmyYXjMsg+ubEfvrGv4GY8w
nu4OM96YDHNGpi2TVaA0TOrR/Fjb111v4C6wyQdo47llaqdkUIOvZ4W9lCNxyMpTIB/x/YM5u+70
WlSgJDJu3ctzKiETbnsVk3893BR0pLl259oD6u1BgYxTbslX0MUqgufqK2lID/bLuqxJ9SrLZN+2
Gc80wvs6Z2Cypomf9rXRy5kYCxKeq1ebOLPQLlU6TgeyhUxVL/9j9vLKvv+/xXYdAJqJ7+G9F3Uh
/39HARfYxskbUKuKMilN1pZ+QKa5SNCDwOV0yz7kw5qjFdLHnBuM1DRzuMlzTWM/RUMuPFSawtXJ
4pNLQ7gJBNCDQ5kBWVUoi6JR7SutVaLkO02SgTaOaBI9s0HlMEqukzodQu+vNp4kVk+oE7NNB/1f
lgLwF/XpqnZDTyQbBw3gk0UnxeAFGyoXFxOYu70ykyoFRYGazqHjrKyH3AhX877zr1RbO7bh157p
qvRLArlMkh4wifEdu9FQT1qXpZCnuiYlWzgLDkQNac9uQjkp7RyQb+QyYvIsMF9n01bjVxEMncEY
GIN4AHVxEtXEfRk+GkBsIpWEfXCxAANsame5xMGM3TLcM4pDLhJxSaWYhuNkmpjxHEclXFfLNlI+
BLoS0Mc9hknsAJessyeUgPjEbXW0TzoywlIo08rBJLrEUZTnyxPii+sNWReOeqEDBkjMvliljkfz
s3XPwf2iO8TSq1bJHStZUkREAr+Q+lGe2brGJbxLFlVa48WIjpQbkfMlt0xmDuWKgTHjvfNq26PQ
wsNP7rNOPk4sGKQx6fJxhH8em0OmhnZ6Zc9E3ILcpHIL4hN7DCep0oPWniACk1Wlq38j9SG/kRNd
YqMElUq5n9aGtZ2g6wiVisfkKOBbDXDUvPnqPMJMFKGWgSYYAkbtTqp46lV5iDpE7haa+U0Uz451
E9oXxfzq5bllV41jN0uLBVWQKqBqUJUtumMf9zyREryFqg5FEneSTR7c65KT1s5dzoxQugKp1Twl
yELRnqh3LpcC524HteGg7cQJuODeEUWE6f4pM2PffavUw258tOavY44rAk4GKRrDF8c3JeHuiCQZ
xKc4EbXXMJMgB/4xYZRyMFoAKThQih4jv4L0nqKkQWiqEiEh99TGZMSlmt5rDn4dvFKgnYuZ/0r3
0+BKxkcPu+RKg2ZRXvD8ZYhv1zybc+Yw915lUAko3goUtTC7191av2PI5rd+ItEi20r/osEKA7va
wtonGFOk/g4T3CuSxSlZ1PtRsBnN+9WEyIWlV6JGh8gQtnQ+ByOIXbAmJZ7o+kvr6rVYDLkWLY5k
Vo6+yXoEkROaedi9lJuly+OgJEQMpNZjeKQJWZr24BIrN+R//76ffI9RYH6IvSdDbFgi4mfzHqPY
PH9pMqITb6uyRZyNEFvV85vki1fFZOkxk//TBzMpRAsPPAPs70FevYfiCBsZu7DZiPsktzR8W+kU
AkT+LQ4sOFF0Bpnvx5qjgm3+9x/8ngwB4qehDV14M1gP9xcVrGGEmGFWdXpTz2tLFgfA6ugntxEe
M0i4kThMQXjebLe30NFsUzqUBARmq4Objc+Z2tv3xXVrGU2cR4onFIHT3D7//ku+Z3Khb8MQEJtw
oYh/BUL6uc9fUbsEQSucsxYLKjniou3ieqIVop0ZLm1pnLCdadOAuPQlDMKPyyjatj03JSZv+HBX
PVB+T0pbQ1YFlU8QkNtB0BA+kcqnr0urspTxgaVBRMPk9eWCxRCVqpMeK+xcwHHV2+JdWYHfX6Z1
hT//hZHBnVs+k/MWnug8Cu89k2uigGNtCvs0eulGaCHVSe3imRdF2P3vlhFLgw6nqYzaf7/NEemL
R8x20+bJVj5yvkPFTf8Y9DhLWxObCsZUV0JF2+JpPTb4JhLcXRWgA08PJj4gxrhP063pH/DUn1dz
XwVp6ubMzZpy7qOeyynAEwS3Gzq7GbteLArpXEgj0NC1DMHjIbiCdE1iGplgsDnc5Rnxpn2BmpK0
b2OPxm6zxLnFUmcgqiQfvPaB6HCnqM6AvnhuYzCKduG4epUTvBZb7DFkG7jGNJDEKDYUwXe4b1NX
nzeCU+NH1FhrRQODUqctdzUJuE1+LnF6jx8s2XWju/UiY+4PCHTaaH1cSfRwWsahM4kaeEa4Jcho
BYan68UcmH1bDs4cZ0ZBqMa11vKGIVyML+uKfVCzH5weZ9Zdw6Cx8cmdTdPDtpCIwrU8Ffjf2ME5
I4eUvX5eGQZgSGEb1zI5ZmIYoAWuGoNKMSoxk07BP9jtkG2Q0IJ0gHZFzXDeoe/GmWW3KSNOzabN
aJwxYreNlXf4IJYh6JL96Kx08nt2RlSflwrboqn/hG5oYzTK7CLMLF7oDPOswy2pCcwBu9+pLbAq
x2r8jerXDi+kYFiETBVLXE7wW0geYM60e6dqmrIwnXggfUHEbnEvwlbaJ6lZBW1pqmsBg0dKmaD6
NrE1csB5JMiK40cwCDQNVLGzN8nE46gX/1EvUpLX8H1p4M+MGfgrrmf9YcaiHhu7PDTy1z+8YthA
/AzggQEDArO1Y0PtIhl4T4wxslejI2i9i2jSzBE7lKxJk3+ykFXii8lOGN9glA8bBYDW1GXUk3JK
axXczES/dIfFWjLwsJHpxgPhm/79PI8t2NxkJZ/KcsIWJ3KrZH6wg2oYiOJx/VuTezDxMnNeJsUt
YldwvGJfRuNgHqaev0vPlU0mw1NeYKtza7S4Xp0nxiKyA7ET4ls8kBd/cgh8YArOtvoP2CBkzbFr
R7Pc91vokeLDbN588dFwlqfGiaP20MUJYb/ZSBSwe8BbfbHuoohEXyNYA7EzmfYJdlOVzoeZbnDb
1WnYEh/nNdFt4jFRg6dOHdxjGlBHxxk1ccjFFsFH0rOsh6l3xcxkimN/tfwouy0Xb/B3oET5Y19F
06EfM+t1qZYEHXz/zU/T7tWw7OKxdI3F2m0EyRJWAFsYVwK7rxRj0nvgKrjww+K5Wxbtc6evBvOe
GRzjP5FInDP+htVhZRjiiK6ZdFRvCK+p1kfTSNmDCM5oPvmYquwGBCAYdUXb/bjFpAJFZbB+Nond
OsHqu81eWOXwJLKufSZgqH9ImLs5FevofRhDwznHkdmQ/dNKJ0PAgzvIvPpMUst6sMBupbVM8IDz
UHLTYmj6yWw97+/VDtPP8TD2Lyvs/H2C/dilHHq87FEhuocmI+oCbm87+kvuonra8uViOuN016CF
eiJS2jpuc58fixz/esLNCd9B2LX+pw3n4mM3ufNz5ZrjLSZl6eMcmFUhw4+7Y1n12x0TVdFHXLfK
WyuJvecQdbS7y3Fz3aEWD+9MxK+fS2/qP0fY2p1R3Bh7cJL4xusnYomoJqo9cJHhApqG7o0r/Ppj
O851s5ca/JOzCuNbYmfNPYkyIB40jR9RZtvI7HvnPAeN/WA7iXGYN7F9L/q4eUv8DG+eNTYOjSh6
QKnYerNwULsJCDy9cTJvfdpsY3zwk6E9W6kQl3Qm18MhRx49eRbme8Ii3GecisPliM9xzadY8dGg
d71rW7Kq8jDsA4Krivi/KI1fI7+Z3iyOtzM6RULCMXpgyAt//yorzE8uG/DRWIrwyUuC4IYwoQZ7
soELABb2PoUU84zOz8zZHpqwqb9NVe5lOyajm3uWJm1C1M68J0Q/IP6NeGWIM7pPMJj5tmSucdvZ
PdNftDsXj+3kpSF6iyDztH7FY2bbNZvIv6V1kZX72a5Rz3tzDVJCEFxUYQWHSliQHY9MqH5jQ62c
nc0/8h0HTwG2xEjebrWN7q/VCKaTx8zqpZjaiT0j3YoXLArHl5nDBjZ+qM8TNle7EBj6IxlsKCTj
qrGKgmA5kdIhg58v4lQm1fC3RZztY0qxdjRmWOcDQXYm2c1Ac0fmP19nEuYYCmi+pJs9XnC0/0cM
Dtk21YL3d7GcjImY6C2yuxONT2tcrLEronuwuuqGCyudPeVR+0hFkUYnqM1YoAWwOZJTA3yH0bWW
7bVGA7uDrDK/oaAgDDzy5u+gFsbfRjISGNH2mVvv+Fblf/yt9m7y1HDvmm3tvjK2ZtwWtDS8XO7y
kLjOfDtlQ47iw/eqA84W3d8zZ8edtXr+Z2zqupcq7kz3UKfFePLX2X8ls6rqD3Fs9LfB6AW49VMQ
fzfSKl3RRLYj/h42RmJE2wzZQ7c4E6Y28dAe2sIL6l0UMHUc/gVpH+7toV8xB+QO306iIpWYFJxL
uvnDhwYTt+Nk52l2AsUwPyQwAWJXEy/MBTXsJYh5PzCOb7xYeMB9b5yV7SfKnHsmM8jR5sabtzN+
aMfQmapPjGeCsi1b+I2oreRzgaSBlCEpUSHT020/WlHunfLFwpU9IxfynDRh9tX1yU0i5CZ9cwf0
A248BjiikDc9+ZtdEthdx7yajNyeMPjrbol9JxmwqkDB3CI+5FlLykmbdnsK3/ClB0nDHs5Nbspw
W2joh5HBGju5qzbR3nXZ+sgX/ycf/OqfbiMk3U9wCWwKh727c8Yj8lwi30s4utvCHSPSgxf3uGZe
f3K6Oal2HvFjh9wzvHu3Xfxd0Jpf8dZx75ZiYQawdMbzHFlS8s67e8j6tvyLpKMU72+vGdDejNFN
S/jHJx8PIpzUiiJ7NBKDGJB8aD7U/SJufIK6LkTYuWdicuIbl8/OD4FwjQ9pKATmfuCe5WnJi6w+
F0mY5t+Vuh6UUCqKN0K/QYY3S3qGZFsngTg1MtZuFGrZPsNhnCrSjpKMeS3dLipnCYV6aNsRrWob
ZqlP+qCV7AUbCv2cgj2JdE8BDpnLwyD1OOL+V0b7pUzmLXsNGJyljs3JgOB/8ZSnFcWVbEqDK5+3
4RczkRXYTgxO7QAR4OeWbEy6L7EXyQgtDbRsNdIOyn6m0i5R7dXuPxp7hbrACnQ/VLjakm4pxPaA
uibpbwhuMwioxJaGpD3eOr9+zKtpFNMuibwxP06Y+aVHY+id/mAYNYAGMd9r+N3EcjW+xbLeqhhi
KijxDPIN5lMH/V6/uHMX53+NXtKMhClip5N9wMwztiyA2aK0zTtI38Xzz9gfJF22m7CUxex4xkB/
PY4oHEMsb7qi2WH8kDCnFZNKOaJf8hM5DjUsMG6a4cyjkhG9yaLSOSjEKLo6oXXb1q4RipesGr9j
OFxMCCQZSPD+88OEzia+7mGGX05uV9PnFQuJSj/HRQzJDu5G4Pg3CrIgO075PBlndC1F/axd+Ukn
lNpms03gBhVLEiGAI+E+TrmNQSqs4b/0rFJmY66zbBcWjxQmBjjbjNnjR1Uak/0tYTRNL6DqZxx0
x5RaN7xoCzk90RURjOT7x9jh8OsfqaVAy2c9zKSIE4eYuyrfb6ExrMkZh6+Wz1TEorFhIXhR+KAk
QfCvunIlWiuMDEnqV1nnUiKGdlyOlipKIlV/pukYPXjVzLb0JE/NWRLCSnmu+gg9DqEGXYUaBOuy
WkJsdEESujZnplWwClIzMJpDUt+mcEKeba2Eyxo91MyOsCRzxsCojFxm8wkX65IGwhPGBa7PyXC/
Cbg1zZnue+3tp1g0ffPfMSLNLr+jL2YUbSdggM32dkuI4BB7m0HQlikWfOh5yVVmRY1V+4DCMFXz
UmEDLc6Yo+lK6iIOUKAAWseWgR14bxMTauF4XjASetZTIw3ZfTRHXToD92oKVOF1vhly0/UI4WiT
xJkeEpvuYCR3DwvH7xi4Jw2UJYH1XsDqIfLxVZFfUomQhheadaxGCT+vB2wJtnnDeOVsNf20YrSv
kNbOtZcF0UdgCBtbvCt6LNSkr7DtDTW0QZIahGztUBMxr6cGYDSI7Cgepm5ayUH90PCqx/QDloWs
BkCt4maDkhJpJB9oTMFSevd54bYyE1GhjsFVpa5HaeksJGzoL6m15OdqZt6a2icu+pVqMIskQuva
zHsxlldDBcJzDwYEGLOlcjl2Uv3wtioHw2mDMCEQizmkpJKGM537GStA6Rs5op8x032W0zkwbeYt
IUmfauBO89B66M/vhKBHWdwoNdtdia/a8rrgCza86THOJsqYGNbKigFUKuNbzEO3DhieXPUIUbZG
6wHnx3X5mrMtmJ9MHHzJ+sMrJq9OjJYK8ZWuLftWS5fhGb48sooPZlpOWA4vTg9OP/Rd7r6mW5KX
95mPufuppx/zX9ReMvow+xBqV1z9f6g7r+bIrSxb/5UOvUMDbyam+wFAOvoqln9BFKsoeO/x6+93
Eih1MUshTt+3iVZEh0QyE+aYffZe69tdmOM5kAxMo5FL/fbPTPo66bYy42bEGFZbXD7E4omqGS1H
P2xG582yPJxV4nRoYkgWVS/q9WAc8LQhlqDXJpHmWXfcMGuNL6M1Kc63MiKUfkqNThz0m1W6tk3a
szlizQK1gSxUHVjuRSGIfpVq9zafyyD/WqkgynqXhNo0y+6sA1SOvXU92lBEq8YGhLG4HAzsw3KY
cxtFTGAVesV58Mx1qpwR0cf6iJo0rXKRrLfngLHA8XH6tFZGlbYMeVL6yoZfzpjItX6w7tgpQisW
rmLSxW6v2meHvEZChf84BvTVpTB61jOta/S2zc8WBRuahc7ac0s36zHH5k1ngDebdxlnkNC5rGUg
dbZEQ4EMMqs6+SHiauPdupQBJhbOuq0avtad2zWBIoNHRF4wrrr9vGvFL/bnUkdA0x5UXavZnryX
uERlmsVMrQbocv39Bt9pcgwzJZnRs76TxI/wDK7DhLSZ2H7KuhI3v6KI6Xggtp/Ns1EW6lRSDBlU
mhf620JsIhdgtmMRFrIf9PbCGRMPoDgi30HVzOtax0u3lt2SeBTiBY3mW8sHc5hh2Z+mmXIXNNCU
BHBOPF+miWnttqpXPSWYLU6DmYmVgNSgiHnWCupMn2LupkAMUNaukpUxK/3mG1g5jD84q3Mg6roD
Llo2snEVWqzvbTNBbS97NfaVwO753LoJxXJjjoHYnuPVUWGV1rkgcK5AQk/oWfEKIH8SOHoMrQ7B
7xnt0JxhDvqSDn1zDOKi1fod0Jgyy65If9o1vVRbul1Rj3bMaYJYaeYM/gP0LlqUe4pFNme4SvNI
uA4H0KJI7HsUCeCE3FTLcPEet5rYJg/WaO8orjkMRVSKRV+L6CpcZFX3jd6ZZa8+ao2e67FvyMNs
jXtFmQUCTAYNyZNZa+jl4AgvyA8NHQG8qJ5nhI9vzPOWI2Wt2GhXakPIAVRYIs86683TSEgsPhUa
oXiAwBFEBFCdq2EBMkSelbzSMtfNiyqZiX1aE35aCokrtI+e2IWFYwxwR1kd0XMAk7sqIftyactZ
Eqd38iK8zjmF58wfJI6UPrIDejDd0RODo6kfatFkpf7WF2Hzcjk23Ar1fQLrKHOQ3Z5n8jaM1wld
REOnBbdhLE0LmiC6P5T1l1ZBS7UraQYzzD7lc5272CIdbX3/cS5ZWvdEx5Pz8DqLGMKwLBnaqYPU
KN+ZVhvzrGS9Eavu5mHeQACrJy5eFRDgUYR+cHuAaZOIqq4xZkIgVPaNmKFJEInCWjxZYputmjMF
tKV6wiNspARUDiTKNkEfCAOJ4RKdIbu97ozYrTeZxFaH3mRCFD5FwX1z7G30hw34JrVwR7ErrVLH
TZdT4RzgNWu6zNHlTZqCrNLuSoI+muMVCc4ITMFswfxdWOYLuK00yXpS9BM9CURoIAchBb8OwSSP
qDABMtHApCM6gtY2YTWmWXWKqIuMM6rEnDZT5zB6kxZi8qSb0GmQtNhq/R9EO5ph8V6Utb1UTdDC
ha02mXVHHByMV8a1hO2CK9hM00abi2L1TC8g6pDJrKdq8zVNjTNvYA1tScI0vMBVkVk2c8sg28ZM
U6miEI+YR+BuuqCBnn+wnYAawyHGnnU2hxeEY0RlYtqsIjI7k8Uk254r6G8xUxAXiGk4BZ2YvfLI
cmK4TgvGQ/anphrz3Fv3NlLpQmsxk4wcd5YmL0WJbFFL4KJuY2Y7eQD7Px9AWiiQp23Zj1cc5iay
pK+EMNpux6QZjG+r+AXmYuof64k0LFuhT+uSqOOZrZv8NqfpB7feO2fiZF+vwL1ZsWg/wx4XQH3Z
r1SAbcGWVr85Ny/4AVv3sHwVIWxqHWuVN9izJlbdrcaqz7T1abDN8okAQM7oSDy2YsvZlmyUSGJt
72UYbkg4V1N4loA1MfyVK4mgQa8OiK60UTlV5+h7UwdKlUbnpOsoVlj5dj3EMm5mfdDrkHNQKPKM
1v+krrKglfmirn77H29zVU6GTStevqxP5JtcBOCEUEsLOQL7fS+MqEDo2apnsni9ZLrz4qDcdGU4
bkXlhlS2SOOTcpKBjq0y2vU9aJ0tXvqqbWrsUHh4V3V1uIbc20bucHbiq5wVwbD9G+kD8Yo2jRbi
WbFBKy0djGm5YOuhAdpinRR1i3MqoQH5ighfFRyAfMRwLVZTfLTKfxto6kRQ6DYlvu+Him695K6a
SAFsgstVRhgBxuEVbVqvVcJDlwMx1Nd9wFwTGuQozz29lkUIllqNJrzYRudJ4CLEwxSCldUdjo5Q
LLUONgeed6iW4iS2NbEbFEvkUeB9CbbGQrfaEbwq6Q0QwkM/iZcxs0TzYSUZbD5lg5FvLInt0LsY
qCW4iJW1369u+55GI3ymOK6JaznHMFu0SAtdxHq+gPoijOuCMWyR3Kwia85f6FpoKCMW/+4csa1J
m1CjrXriGWQHLdousN3wbjiMCv7AhjfIJYYtVIUzl3OcVKHkWYPdbeumNydRpr76t+qI/lGEYauw
FC050X1NVoMBY55TI6sOcYOorFFUe1YH52ukH+qVkEIm60qRJv1QkRslvAmkK2Vt4wX4jvPPpozZ
9gVKbeds2TrWt2cnRdok1rZzumWbcWusOSEJ4T42XMOmBkHxIaSra/gU4K2un5CZc+S3WMjE613T
XbQgP6fJVg7I1gdArtKhIMBLW2lpAY5GfXoHqkZeRq+WJ0ch6hHHmTJphGBtDbWpKQjZzeZ80xa7
mgWWSwZBhPRX7KZYukUYqyBvFzvTmp8ztETExGmgMMxXjSIb+Sy4ziE9mT5snI0N64AuVKzv61HA
Xlf57VHjoxDbeUQWi7dumWcxvzUFkTrd2qQTTd0z1w6Wikosb/gbJGdTRG4S0W0BotWBiEvW/Nd6
AJImhAO39LhRDHLEvTaW9raJ5K0qnMg/qBQ/N1tAtHaedKsoEZ2ReEQtbcot+JNxj2y12IERFxbu
Hz7d9UjPWUzE+tsBX7ii+ZUfOp9Vj8g05ZS4DocthUk7xxmMFG0C8LDmZ83blnKpwqSzVFoTTPI+
MiWxH276vXUgrzBpGrl1PDwATOKdrG5A4kQDybwmte0GWWpwXLe3Oct3iQdlyOf7rIbsbrurYnVp
GiGe3ew+2+649oPZGiRs0La45pii7NAxLs1wpVQ5scoet1sz0BFHCoXsc1v3rJE24vFhI1XVK6Ls
h671HKOF+C2Z5Vs+peRQJ8LKZhBTdTsqaeYowoZybQSzLVYbzmrzOhRr5FYatiCCRYhbCKhUuRP8
C/pyaXbLRoq/rDogWRBXBCtM2AsUw466CZJKkJJj2q62dWK82PebXJbKsrih0JwnuTnA9reV2SdH
J7jaGVIi5uWq6jXF4Z/HtwK2aLvFqCM3xqvWoPZxV0xi0XNjFdevaYFNrblOIish9c+htNZFmNHI
pgD84LEXn2rlBeUdf5M51zVLGRt1ezbZbL418qULt2ssjRgKW2AyrKiYZY2kEOEKEbHAg4jPlO2e
P2jXsGazX0h0DrWoiHUJzGJvtYUEC+Qt9TganUXouJ0lN035Gh8o5yN+3yMnDHdRrehd+shyJwJz
mMvigduyLl6pMlMYIRlKE1E7QOVh4ZLd1vEow5zDL3ZY98hKrOiCzdut6yKIrlK60JUucjexuG8y
9G1SWCEcvyeHnC6zbxM8BytYo13tT00RzRYzM6VnPHHVKqBdKVqbvtyZ2rDf5XaH54+60zkU3VLO
m+pemHN5hdEa9dkruWZck4fFKrrcCAIj7gVd9sqxaOfhgxSR5OVEaReKMl0tCm1daDZh5lm/3FbI
/ifjDrsY6DmRK12CKouep0YmhtpbaaEmb7sUdY15iFRzMGwsTkrY02bIAqnsGmSR+95LzG6un0O1
KofJx8G4pHcctZXMNytaDPcfW3Aluu2rGF7AyRrLolm7KiA5dFgGqzJ9kY1SbtsErNf1UCOKig5O
xkn8YY6GXjsVc1FmHwqG0R+GRFn3Q2b2zrCHtbtQ10zy2SQdj3Tqqhzr/pNc1U15hysuyA/BwPWh
otJQdJfMO4hfxg4Ign4g5xf1D1PD2NrnajDLh6qUx+VahQrjp2WioqgvVYu4IGT5RW6iO+Xsdri8
e18eJ/RfWhuNV40xmCWZGs53yk2xFMWIwatKzD1wGwf6j7qM5bUdZ4vc7PXW6TqKJTb9z+K9no0S
vZjiUupvJSudstlDm4ui340pAU6SaxTBmGr0OZMLzaJaK8EI9PqlGWekTnbSDjQlQ1imT14Z0+kn
cWP6SqHfjlgfTF9mGmgY6nXZuAmQGaulK0XpYDlXkKLiznS1QZGnxR+oWY33WWnmzdfSKFC1OENk
jNe4SPtyD8hXLehEl8nHGBwFZGfcLvcVrXSrU03GU791sraUro0SDuY3m0W5+lbJppmQA5XwqH/J
F/RO6S7qp0Ef3BaZeUVmGNrBk5mN1JwARn3EhkL5yjU25NZZ3cwQEZJ6g4076sg1mkvsjr2llV+M
hfBKWNwmsm1b05w1cWgpYSjdoIxRzQdEMjwZt9GdudToT5FSiwL1TxEqnnNDP4aCdjq7OW5S6A3r
siwhYmFd3cTfW6C8hvirCyHGujF8tMm0czhYQ6QyFJbAw4qfUdfWSiuXfVVTT7jX09tVTrx+SLLW
L1n9Bjbn9VMUZbG4J3oqUdXZahlJro02M4x5EMz+KlLeNpw15bmWSAPIT+e1Gb4Wg9VCSS97fUkq
G/0/6BMaxajLYrwPhrqR7ftJXwrJ3qWdQvEiji1xRFoUlH7PLV2iSmTE50D0zzObCI4mpWZ1a/Fe
lO+6yg6Kp7hLzeD7SId4DJLyIOdvuqzT4Uq0ok/yerfzlnc6/6dVXR/PY0yG2cjkTqUY1GYfLHay
eVeSXextMI9SOGk+WFqRn0hXRk58jkpCblJFw0Fv6ri4Mfqksg/z1CHNDGSVjnv3tdKHGT5fqtF0
w+kNjhMt7YmVsSWkwH17b2pFsHzqCTzoSWYipBw8nGHkC3Zal+IM+apmaqJIh7LNYuhwb62Wj7fq
I1IfxRmuo6Zn+ZPwUs5R6QDDjuOQppVeXQ3QqadcNqpd39RN7SKaUiWsbLQjvasmp0b8NI9hQghg
2Oke8FWzN7oxyg5ONyNPggdgOQjXI/UxlaVavmtxWPmDUU+UjLLsc4p59QPw7vRYqnb/jc2nq3xr
kedd4BgB3p054kszK+quSSJCvG+GanweYnJwR8515duILOZdngzalZ0Mw64fHSZiR35Z/17Rvbjw
WxpTNodoyKZvjY6kzLUXdYy9se2rpzqs4LPMaIB8XN3WY4NZ+RoOqn4DxEMr3GVMonmvGnl9ZxpT
8oRcvL5ndct4y4keAVDMtfdR1UhHK2CdxzE6D0c1U0a82Byy5S/IolnVsqrsPhLLh1ctLz9r3KDs
NcsP0XqeVLLf33FeTFfAWCNUH42DX4USBA8vrVr1iRJEatyqHPMK4N9jongRBe3abZqYDLliDuYh
tIj03JiylnkyjCVOMbnYYYIYTG2fliJHgRSqpgYtjfodOooMCMmsYsRSE7m+pXUC1eLCytTUTzgg
Ubery5OVx5qfKNp4kwSh8smWS+sL1KH4Wxyl/RXKR+1+nBRGmWMGe6dSZfRLmX6ljm1qex0F1MlV
5aC5ArVRfmZvY2cYMC19lhS92Ech846j3vse5f2ngPMQ3ajH5KGQnXzfqZ1zMAx52mtQ97+ouRp9
CGLD9AwnjfejtARvowTtjjWqGZXYXp08kC71XaFrLKmxFA0+Cru8Pmi5FX+fSkl5bO02mnbpIDff
0L5Olo+ykQSgHklD5VZpyMoSQLH06gYfJL2XYGdlUlrd2d3UtDu5V/PcH5xCQ2gqx8MBm/j4NXE4
i/lF2MqeqgcDwpBJv04AM98a7PHXS9grOxrEG49KUWf7PgloHA+p/wTuLkQT2Y1jcEK72Yc71qXy
0e7n8AbYa2vvKiK4N2MYj9/Vqgs5vQ02FXktqdrG50a0R010PX2QJ9oSUYlObNmrICLf8rWYVsNg
2ddDl3/LJBDT7xJ7oOM3f7G3RX3gj5g982shyUVwlKXB7N87M2Im49YeJwtHIcfvxTHfGTZvaEo9
8StxeACgjqAXwToFVExOUh+pPfmaMlC03TKTCsZn2eXTPX6otLtVRywkJ+Q5lXIij5YqT/NMH4LE
s53RNj6E+CyS3rUUZhtri0rKuPMn2mfn97Ks5tCSUIyC7M/9dJZMZ9GwANJCL7mPaQiAkqjjREM8
eAX8h/09a+bRz4ugt24nOZGpRJeyLN+Mc0hptxjwsR7UOV4eStAjliunRvsQJw4ed9oYqJHTIFBE
kuYmMgX244ydrqSXBLUi34aujmGmD2v5xDDItIekz4zl1XaGL3XCEFWgdGikFyxEKrJ12SwTCMms
GCi5jtrZsrgdEDt2uK1NzX99m/47fC63Lhvtv/6Hf/9WVuSFwqi7+Nd/vStz/vkf8Td//s7Lv/jX
bfytKVuUCX/7W4fn8u5r/txe/tKLT+bbt6vzv3ZfX/zLrujibn7TPzfz22e6InTnq+A+xG/+b3/4
j+fzp7ybq+d//vaNlted+LQwLovfth+dvv/zN1XAKv7sRiI+f/uhuIF//vb4PH+LnrPsuf3lj56/
tt0/fzPM34EN2hyizhQb+v389g/0gvxE5yeI7W02RAVPD77u3/5RlE0X/fM3Sfud14nDUMZqCqzO
UTEBtSWWBX6myPwd+lrH0GlgBFJC+e3H7b94jf9+rf8o+vyhjIuu5XpejCDapQhCBCQ6E7USpbtL
2I0Q46t0EQncHuXzfobI4RK1aX5Hp91XKCAvRe3bV8EUshyVf8xzy7+fuI8FFeccBlSAznIG6CA5
rJ5WZrk/Pf/tBn++oV+/haIC2neZp4Zr6Nz+6KdvoTv0jHaazmkJpEHfbKB9FlJoH/7jb8F9RcXY
ES1quaWXZp9e5h6CrMHdME/LMQ80xWuxH+7//lsuAFnikVlAj4B54AOwDOXc+Oanm4FQgzkfdRit
pufvdX9TF2LJ0V3RsitRdTLy1lWFLrKcYar2gd/nss/+7tPL05WBFSzlg1rJt9YSPf79lb0kjIgL
c3TIdLrMOmeDvrowO3VRa+SQFUMvyZXAq7v8sQSIiwEcsT4jafaDNo5febPnAfJv59H6pRh2Icjg
BDNxIrx86LQoGLuAgMJzisQ+sTeDQpbV1mNPbg+kqCt/pL3rzk6T8UQ1TfYwZt8VkTkdCHBByJuc
r0FL2K/Re36dQ1Qqzr4vUivM1wsUXjOqM0qogqxTATSb3i4zalZFlXwr6UvT7ZVhRMOszMpb2ic8
EldhqY+d8qOdSLMnI1i8sROizMWKQtqeWeGzFIehRYk1jFW3r8rwS78Y0rWtq8tbvMRTQZNrQo+E
RMwuaCU19xotVvNXHvevE4m7wnbHskA8Ri375dMeTasb2wlF0mwhq9W0ODvUoT76fz+QXroZz++U
cxckHllWTI6NFxOJfuIkjmMt8iRDXnYctSd/QfvuV6VW4zVIrFcWob96VwxMDJTYJ6lqXAxcXcdX
Qa6MGRVlljcKXR11MpqBU4z5/3iA4DWhWZnAhmxFe/kAm2xOSbcoEb0OlsKlQdTAvFWL10bfS7jS
+QmKYxATwiJTp+sXT1BBFh4lVOi8RXeKu3iUp3uLRNkujW0dDZMlw/WMtX0vpPEZTt77IFHU/UIt
yB1vh2AXDdZ4qtLHLsJFBA8of4hyZ/JiNGzHWk2+UK9BMhJK/V5XgmWn2mp7bRTo9DKgU+4Q1hVp
GNs8UVfOXln/XvIB11szxbaE95gBcuk4lYe0nPCBRV6XaaKjMv3oVeruvoVkyes12/QlWKoprpFX
RslfjH2Tsq2JoBJWsX5J31QbwPOYjyIvmrXo6NTj4kp9Ur4y9v9iEWXbpcs6llqosJr4+U+rOzFz
1hRqEHmATTT2q3k6LJMW+MXgmB5iASEaNutXvvSvnilgRcJYZhsmzosvrYwOBGQmRRjg9dxb0JXf
SBR5H7NBrY8Q+eOPvYZR0LaK+PT3U/0vHir7MiGGZdGMjgT+y9slr2wv4xyLHim0YZEKaUKlWb/W
OfgvJrjDtmifNwmCqIsJDmAoczTsGUj6ZctLVXU6WvR18ivg8q8MzwsrLKsWwRdDxLGg2WqmbYnF
7acXqNLFyFaQCbppo3yp4swnledTCkoOo7CWmmX7iMGt3Ut2FT/MTfEO5y7FUdNW6S1uZ4eq1sgR
qajoS7tI/sPHvV4c7T4NaHoaq8PLi0NvTcsJhYtbeiN6Q9vn/DZoOWz9/Uu9aCT/4xn8+2su3mpp
4hhfOlmnBuvMO2XuSTEMleFJy7w8pXIQnSAttzdyOczvavSE5AaFGaaP+jfxNFM4aYJvGNI0N6bd
8wmZab+X5vwzX2zvELKFbwYnQeNoJbRLQem8z5McBEHvPL9yH5cbETE1cbAq1mqmvulcPC4W5jlr
YGW6nW3vbCeuv9NNyaErOA0UfYq4T11QxMQ7Kk3byZDAyBtbBS1oT5sQrAtR9rlCP6l4OpNXYbe3
wl2a5tbs1qWm4EmkSbVL4V2pvd7pyEunyAx7OkACRKbvaJzpvqq3JHr7cAjJkKXJK7vRebv5OXri
BuGSwsRgp2DNtsTE+Wmw1ksAqr6dDbcmCexi+hs/c1vZbooj54qoo/Q5xwye48jNjlPR+DbGakby
HM1+Lnl5a+ivrER/8cSxk8qAFk1GJyyNlxfUqnXopPpsEfOU04fM0P6QaqhXc72EO1MHlPX3b/gC
PS1GKmRH7hxhsI2I9HJRz7sUKxqTGWPb5E2DcpOaZu/RYQbMep83h5SA0l1w1XgN7bJ2ZZrrruZM
r0zLM5/h5XtgSrDoE7+y+sqX83K2sZ1zorBdTc2r3Sin4TsQJ51HuN3f9FGxUE9ZRM6uLa+lpSOx
69T0A6KV8q6iEaMbVomCHjln+aCAdBXjxKYGoDvvhnSo/c7Qn7Hw3/z9s7tcVDmGCjmAyhRBsAKh
9OWrUoxSq3BgSK4Jn27vFNK3LKTVTIoQ9pW39JffZOgIZrGlc+y5iGa6Gg74UI+Si1HnjzwnEQdM
d/SQur/WA1hM6BfvQTFAJJI0YbtgYKgX82HGrKkYjRN6ca0Yxy+nyTGNfQnw1p9g270y+34Z64oF
attm+IlImv6FFw9wiXokfzB3OgpsBz0aIs/J9ENZ7eyse+2g9Oud0evVAs/AuV7B83oxsZyqnlBt
sVgF5hJoro2XZKeUQY3TxWjepHa2XCsRQK2/HyMXjYWZX0wwphjnYZoMEPdeDBKqJzIQvSIFGtP6
tty/A4F0Ww7YfRvnGlX1VWrpB9oU3hDXvTKpfhk1TCcVnAfnUhIaFEZePt5sRhDpjChitQjEmobX
00taOyXyHl97k788XIETIjA0IHyopE4EyvWnZZRMbFdbKlFMFhaqPzQOBL6psnZF1Up+mhgTjLD6
NQryBQFFPFtLZwrygOkSAXfjItIY1CY3gr4jCOZQdsDalJBeL8KrehzDQ5miOwbrZCVaRf2x02/q
JujuKUU7pyZM37/ynl/CardrAZBLQ0LSjtrlxLHjATAl79CbuknyVYpBrevUveyaUFUoAlloOYJB
vq9MMD8Emtg9yHz3r0FhxCh+MX8hFQtMsA40l2FuXkwpedR1mepD5UlE1w8sJdWtSZF933DcopdQ
+D3FR36ImjH21WRS7s2gag/diEaEzIHxbcq1w/nBbEnIF7m1P9OflynS/13+8756Lh675vm5u/1a
/R9IghJL/zRGfkmCPpC17MOv2c8p0POfrClQyfydwMq0OU6ZbMBkQlnU1xyopCm/q6gNSHGCvNZx
oP2ZA9XV3xVeHGkVhZF2TnP+SIFq8u/0XqVGbJgGMQ3N0/+TDKjYUf49jvgGEfbJDGuCTEKzX/Ic
8DMWXSbRQCHcugODGb8Z2qDe20MYX+VFTFmk0vUAAl8a38q9+Voq7SIg4AJYp232BE4SIhNymSeg
ySE9/zhoeFyp9F5q2Wa7nuRepRfTaWiwCAGDJnmgk2C8M1DyA/ugryXaWJqluaUkLdf4UKsPpDE+
BzEKCxdn+PhODRM8SFKVGcO+KVigJrNdR/yLmsDPudaLJV9cug3xiGQgiGO2m8vscW3OJftBOXsm
Iqycvs+xYu7buNKRTs6q9WkGO5ftHfCG3FOwqPGp1OhddT1TWwxe239erszni2EvF71lMMOqmiF+
/tPKXKOWzGHuj14Jx3uhLyceZlef+1TeT0qUPCV2Z+wtRU9sP0BLUO6LdhiCY+PknXyYqjyOrujb
PFCylYxg9jKJlpa7bAxr56DHbdxeQzWlZvbTTNnWjJ8fodgUX4w+Ql8NDrWNYwfKlXmxsEup09Iy
aiIgpU0zwR0KDfNolpmJFLJMoXGkBeBETwljSFcphr/ytcem/3IFxINMS86wBES/pKmGJUlNXAno
UI0ogAM7AED3qDVOwsYzSJjuSyehG0OgDxKgD5pEZ+7QlxMIWLKbwVsEAmO749gtmTtNgfTrSkkd
dx/+/jldJH95u+J/FFF4TlyjdYmd4kRGa/Bg6TGtIR93KXX2jyhhUxSxsgwpS607ONZqX9I/dJHU
6K5aJqhFE1yYwFXlpZ7QNjWK5qOQtjs3brVRvf77azyn41++TJpaGaQWxRGDZ3kZAUGQmZtSLT2n
REeGhlOroFNH1OM4Jo5sS0Y1l/scl1e8syjN155pZ8Nel0C+HeE7CMf6mNhXC/LeJxRU9R7mQDpe
10b2lNToVVxzSpu3pQGIzSObOkg+uCpJx1WD7W83E83qux4A23Df0BoSJDGJ1+D9hBzxPVTUzHBl
MMmtb/a5Hb4ykC9CFF4QwYBFHw8LdKNKZVSMs5+mn7VkHKF7K/OGMKkSD2tS2Lu5LAepO8o5Ig8i
UNJ246gnu3FW5Y/gDbSbpmvCwB9Ks6CMoMJGf+WyyMNfjG+LlRW1BIOHUg2HmIuXUjvdCDoGGAYS
nsw6KejgTiNlm8QnIK+LpwTiGvxiHHD9dZZ3pyLuy2SXjFrgzp394BSAVlyFplwnq8ombxikfZsg
Ce7lfnyHEvETkALthO2LJL+R9+R7sQ1Zu7ZpphunKxAVEP/Yllrcx4oOX4oadHHV0CEWcgBQHbu0
5XflUHwviqDwoLG+z7BPgABrYmG8n5OdFFBvNmT8mgHVjZmsVol+7bGytHFPkvkPukbUlAmKL5OM
W9JX87K6HqWmDXZ5pctHtYkyorSG7tt2w5VIsrwv6m5J6XMeRt/TBnO9S9+cRgxVy9618hRhbotr
49aZs3aPATL0VKvvr+ZpertwtjmEMA+OSzWB9zDDx3apSHgwIo4Q7GAyTDTQoMZXpPuc5PAB6az9
VaozBJTIAm4DBNi+2gTmF9byqxbPH+lc06F6LodH2J/F1VRDzqCdc0p9v6PuTSYvHHI/C1XjY22G
pE4s6XFJagcIbVecMgVagALab5/DlPPrGUYEpYvxbVWq752gTu9VuPuuEjeKS4Pw2Ws460sopeZQ
sj41+SR9adCcRozVhO7yctIt8pWBV8K4csy0f576uv6ed7lHByC0p216aLMpewBlPu1qO8jpvdt9
iVVnwjlYPGuTWrc7p55CSFFpiwcQMsPyRlKa5EluaC3s0bt+MLxqDJI/KBla32tK/A+O3psfmymw
n6tmKTpPNkHfmV0k3emJCdW0vSXuUPW8P5nWUhyjskT/JxfXOG6cU6WAm/Us3sNOp5TjL6I+6mO+
hRwITPTN2HXjCWJmcNLKPC8PY1I2d8OQ2C5ltoYEoTMczGEsT/QLIqU+V8VBHczogzYHB+gQ2nVC
SXiHw1q/CtMIXRniCf3QU487dUOYHZcZ7xOIjKF8X9XDtyENm56XVjRfyQI3T+qIDA+kNIArO1aL
R6NzcLurmWFyVIK65C1lGX11aLtx6COJdhYdHA27rbqPEkVr8Hd5LLOCK+w7tiohsRjMZHywnV4m
aaJoNgmtrMpdM9X7hJmUFu0+nQAnnKJ2imGU6dRL8/hTiInokcIIsKZhrp9YWNPjqKv1lwii4UM9
jKNnozlCCI3IlYcO0yOPTS9lgX1XJ6EKYc0yUWvaOjTCRU0aV1JT9b1Bm2roiyFruUkqzXVSBWlO
3ac3c1ovt2GjRDAaZah4UXybGRK610inF7dhytfaYBVePMn6oR77p0pe+vf00KnRrrbqdDXGZoPu
D/sNdfPsCvzeQz4On7teH/aTbDcnZ7YjA9CYaewWVRk/l+j13yBzCzxnTJU39qhHb2G5SieVRgD+
bM7Fockt59iOUfNuqg259XMr1Y9EVcCf5PgDCpjkmFqDAQ9okCwQEBrAOMuangbJhIUyZwHCnTZP
wLNU5d08KMtRQVR4pIdvk7lNMDfflZJyDMiXpPjcpQjaZgmiDw9pPmI/bFKXvhAmebWiyd6nC9TZ
LMnvadM1PzlL2HmIp56AUTzTzHZMsZpJ0bXWyNlj3tTpHdCi4Y8prmViXw0EFj0TnEOQSNERL7V5
VBeN16elMB78YBIsK/a593m7fEfU23/Cm1y+zZUcVmmm2Vex1ExetIiHMPEcv+UA0NCt5ZHosGU7
vlUoGCLBWHkh+Wuxe+j4uJQIrKDuaEfKu/HkLkOM87atu+KDmtrafQoS04XbNN1oZWtC3qDjtBpU
X5UuGN4U3ZRcGW01HdoqtfYmPo67ZsItUGE88PqiaT8ERRXcZBQPTrOdzB+mYOgealwO923Ht438
driDFgLQekDlO0zzzgIVfghbRfBesvFjnBbdXdrkg3Eww7Ix9kHWmsse6W59b8P0c+Nm7Bo3N8Lw
GZ9SR+oa+VyS5vGdiTPpejQ7ZycRQ/H/zn5aMsAz5nALNrXAX242D31CKxw0ZbbXmiifwnr+QKNu
2nMBRXLLdjI/6Rp/icAb6WdaB63bB8EIk1JOIJ+ls6FwsBrehKJrtDFE0VtlVBvwxQACXAX/FBBs
Z4hPlGjlDzUHs5uglEykbex6Ecaj2OWr1UMW5/2uMWKLHu6T9K2xhmcK6uopiFX7ith5nlyc+xO7
OiuaGyCp9B3oPMd2JqJu6qrc4Spp9lNjq++qSZFgC/b6d6nVnBs7yntMDl0/3Me9up9jUWiv+vdt
XigHA/fLO7y4wE+nir7caal+sVAdtmi+eSy0BX82KofhjzL8AbYfRf0pmj5PfbXcAVbr72J6n7pZ
GLdwEMdqcesqlT088NO1Fi/zPRKl+jh0NUww8nrAhEztOs6H8P0wVR8BizpXEji7yh2tubypAh3B
MBQmC4BBek0JAbky4+TQJGNxpRfacASrJIFmzcqGsEN9rkx9fJSGMdvrYm2xwf97oB7td0hPzNBr
BpwMOPiUPbriEpBel10vddO1XtPAKqczd+zqcB/dWlpgZJWG9KEzZvmOZt3W5wnB5DGsAyUm/xY4
cGYmXXGHlJNYrQz2OzkoG6j9svZJGidWeYu+ps8KB9MHs1hoBNLmiBl18LGhx2z+qg76Y4730KvY
hCarcx6DdGq+9EMWPg70PPuDLrXpc+hgoo7jIN2bnWQebcD5qJ5buhmlMFugFMD2OpkmACc8ed87
c4lOmKeRNQcyloAYBGXZROltJ96ZqofS7A4Fe1UKYewI4cFyBc7N1Wa5fvx/zJ3HchtZuudfhbu7
SkZ6s5mISliCoDcStckASSi99zkxTzOru5jdfYN+sftLUqgWqApVVwFzW+yIilBTOkicPOYzf0PD
pCSzUIkuOsq8i6AbpImCEEsGW8B3b2S5SJGPQaTiFdiQfC7LZULmnlBqyvBmuHOUplJnSHL2j22T
CTcePaN2KgxxK9nQSbAKwTVhEvdxeNcoWv4JyW56NWVsvno0UcwRUcgJoHplDQJI7K+1NCtJteNM
WaGOYl4Jfsh3rxKvcydsrGjUtqBdBlHEW0MsS29rIRSlqSX2rzVcBh9cNkJDc83PjSd8DH3gjVLK
fwn/zAc6/YZo+zAFnSmLtbZxjguquSVgPb1CEDEwH7U0SeZSVAOCpDagsdtb1VKphmZFrLZzElsr
J2Dt+QVa2Ll10/hZ36MHWOmZt8QmnuvcyeVMXzq4F16zOkJ3jS6N286DnA7dtBX7RpvLvs6B48pm
uqzLynqQvDp+lZUqWyLrXH910eznfoWCf9HVg3sNtzyk4I3eoI13Fm3mUrRqZ+IZehrYdZJceDA3
kokHbDoR4diDSG8IeVwjf+Lm9dYZuLylCMaTTh8Sis2iFtFYmYplxb0hY1W3wD034xZTMm8dALMU
JkVQq5OwIr6ZcvOkT3HuGt1Mggb3oBdmWc9FcwB2n8hR2o6MEoO1D59KnrtWE71WrWI+RHkpXHZt
wcB1musNY6bCxuHaiiaEmGkIOMBw78EIOxtxMI3O7mHTLWA8oPYbmbn50Pphi8xiGRlPCT7Z5aQT
lKpaoO1kFVOfsBx3RN8zNlZQFdM4uici1L/o/ohgjo0KkI+YluEl0FzELnpBSzTEZWTPnOttkd52
BNvEJDTVYhsxUzGZtjm+jnbmy946ShvhssGnI8J4UuC/8Bhaav1OYj6gz9FpiyG0NOlcgKEsTDAm
sYIviVJ7a7ZyIqxEUairBeFBPSyCXkvlGXWAuJ6ARimic1SCqwA+WWvC7ikc8dEEIC7ZdQcKhWNU
YL3KCVa7xO45avWSqAmFrSYZurgKcYt/jum88agZ1DemaLt1iBZmtdbOjdwkOE6gXI1MpsoiKhcj
40bNJP+yb9toplu42kyjSESzE3HF3sYhO7kQ6s588opO6KZY7yizBImB23ToVi7qI9e56MirTA6E
jYx6fwlJcmDCgigoUZTOdAFB5tZbNPiM3WlOwdUQ65JrS9BwPo0sXduEfAqZsuuL87p2lU3H4X2J
InXz1aIWqbKNhHQpe2rFkecVamnTCSfnBMDZZotQr+pq0sNzEewBOLg259EVfd6hdp2g5QDcYpp5
Wvxn1nWgTfcLWCgNjXh9cCw0NankfmjY5aHXlI0jlfhCZRayGB7Zz+hxwNFpZQsMhlGJjgaBBn9S
B/qmCQZFnFToFPdc0SiIoaFYudVV6mCVNKO5g+SiQv+zmrXwVLjQ/Kp+qmXs4CdC2MboyboZZk1e
0yIzyfJXbV2QK3nSiHm0aiNArAuOFpAIqFNGri16g1XZeYXe8xgvhBpyiFH5p731jzU0IBuUtinf
se40gL4fmkJ5glImsBrE59PAfcFVL05wIyrTbd8a7g2P0k5EJZNuIHMR8HOhQ8/QB6maVOivodTV
B1dS5CNYoPhqd/nzqtQPRVoeDn8hiWo6oBhN/fhwYo6kNy0pFDXhcjy4jkTiVwDUD1iBedysW9dE
jVztRH9WDYGWLowob0raKiiX/Umxcb8NOpYXRTpZYEfp2FD1/tjyhzAjQ1huYpKsHvnnpjhHi7mb
ubpSzYE8aLOff/X9tuD7x6G5R9WQdiQtyQ+vRU2ssvV9MbadXt1UQpc9Vrg8T9JKtzZ/45Ms4BU4
rZoshA+oo9hNBSwjkXkWfEwuUFcTVznC1RMMD9X3XudfajMdgsQfP+j7/tW3Dx67Ov8ukP1Pu0u/
fXW9TeKX1WYPmM+/eW8vGerpuL41IFiSRN1/RAm+d5d08VQj9gByxjuBmzzKqH9D2CvmKeYFYApH
ECg9pt/h9bJ1ylkmj3jNsb84/uovoOthWey3l3SQ/WNBeDSSVSRaXcaHNVhnLoqdguCgRt8Ga0Ex
t8jhK1QQ2rXqezp1knaVI2CzctLGXQmN9xSqgUhsrlHT7uWZVBTpSMJEpx5oijYXEqmu7Rq5Y+qA
jogWMUQ167oG/u3OysY34IJWbhtds53KZoajqpaLjIItEHrXQUfK8kISqhavmBZ05wPFYeFTZiHs
8SmDhvO5qYzmolKNZ6OW6psISo9oo5mGuAKZETVISIkzt0ZSOidGa9TKCaci+PobD29sgE8pTLPs
ok1di9SvTQtsjvEbrNaW6ZvD0gdyWKdZNFW4h1eZSaGhLCJp1Xh4W2k5uJxK8K/BGwNjd0r0rP38
Mhb46kKunHtO/aUv9BSUuypnyMf5xUpt4nVJNBvZgysBme7SAN23Ql+QVIS2JCUzr1RAO6AtHoVi
jvIquTrCRaJTw0Syxhy/cbT0sRxKO+kxTy0lwggIsMhtqn1mi4MSryXEeyd5GnezIramZe5G+lUM
TAzksPS1FjAfj8v2zs3jS9QNSvcyi1tOgtEd5bGgvKapVQB/GwStrQ96KJ05iOrGFHI974oKEjUj
NfJgy/SNqsGDCzPKupCLUHj0Kk+exrrf1BMA949CQTw5aV14+hMFPvakCxziSrk154Dq+vax7yXv
rraU6rzw2sfch+hPU16N51Im4q8lqtm5xrRdi0F2VufD1G2y6zSpq1kv5fJoroXueKHPpabchGkT
4OhcitgERjYuXGE5R/2xWCAjUwV2JFnoDmrSVUJhWJuFctrqsDmAuq9afEGuXTjnoi2ESgu22Iv6
B6Okezglm74sNWOJiMEqRTfYmxuuq9aTdIgykMgo0pF81QkRvR+AiA3M9sJxojOk6lHj96BVZjdR
7GFBk3mSH5MTmS2M0ail7qsFionABig7MSro+wV0O3ISPm2CJKq/KAX3rO5a54slg6/zvbKZNEVN
7D9oBOtIppDVicNdh6YfhT2sJ6Ax1PcAno2rAAdS/IEMOX3tUIqbl+A37QrzsSu0fihvJMlEyvTz
FtLeFAow1XW1I/3w+y9+E39NFMq3Urpys2o9DME0Dq1nPVS6eZgZle0U1nr0JX1UW49+A9zdOboN
LcXdpApL9hGZKMXI1KkWyAcI8RZHxmrOmobyWYfIUkwGaG26Ri6GMUdypw5DT/mhq+uLocuswfY4
esJV2uTdNT129LuFoDF7+IBJM0wg85JNQoqeEuJj6iCL8W1SQGV1G3ENmAIMK6pM/aoumnOHztR5
qmAQhwKjFaU2albIrpOeacoc+xRj0pcKXEWKueXC9KuGQMdAMHQxJh8bMRcqdUH0WII5LjtFnql+
p61quQ5vxDoqXRtV2OwCSTooD6XYJ9dyndeIQyJ3IKCnoEnPjSu54dwo2i6G0kvfeaKPfrOuas4D
IXa/DkGvc871GM3GCqW5NtRvBIQMFMoV0VeK18HnyKprZ9H4Hkh8rwbkhU8BvD6T0sJMSDz/FtnJ
jdWF1gq7KHZ6JMUTAlyE6l1FuQ9hvq4MmOkLsZSVRUyUCwjHbAVUTv0knAl9VZzBFrfEZW5lX9RB
KFcWHfBzI4NPaNPPQP+Z7kiwqDIHnJBaIF84p7dncfRVtGaQ1cW4MCtgUrftpooyeaKUlTtnYllm
fjRLU7xyelxhm3MhK+qCLFtKErtFBJuyYyQNq7Q24svAULPPgVG2NEStcoF3B3Ylrl/QVzbvUVyp
PUws7gXdMSMqzW48sZyueHBV+SrKNPwGGnOpB7mZAGwyFxhNf+Z8LValb2AVhhYsWjFhuYR/fGFg
UiBCsBZFc9QMFDsKKGicOAhh5JQLKFf2o2+mPK10rV57g1GcC0J7pWE4VtgoQMdwd9QRSxWPINEl
fof6TSjE2Qplu+SpCQPvYahVZBtyWX5SrPymFigzJx6mB3GR0dfEsaRpjBsQ/BQbJfVGL0ZI7uDl
FxDAt0EfvspGq4EDE6igBJ4jXqK7puu25UJg4PhOScxp/9WAeXMlWQamessVRXE4iQwsK1HxRxU3
vk9iGeKVagJBFsR8nZFWs4zRrrQHpyCfD1Cu3qRZMYU5C6Veqmn0ojlRoaVG4S0uV7jvJDaSRv2M
sh5+RGHToIuIii5R9mi1kAmDPo0cqmqxRWPBKdt1KisXYpfdOpU0VPO2VBNOWHR2nU85IFYVOwHI
+jgLWHNHSBYRsr70TwVE9nw/RDvCl+ovg9Qk95VvCmd+RftxyOVUmASCUpN6FT46J35tRQPe4Mm9
Y/iQo96UkG0cCcuUjtXQQWxFLhOTwrwM8M2rgk1focM/iStk0wBFGP2djA1cbPuBTsIry/ULnNma
tnVuYXFh6rn4ONSmv1LIlGe9FhBpNJh+rqrKv4RZx8UC3hZEfBnRYbTEdedDPFdab40xloAxEUR2
bgEtAXhqlNVTaGieNAHnLJnz0nLia72vFThQkRhdIA+hV+eiVHbQCrpsbeVy82S4gG3XXSlfSkUY
XJdRuggQPJgGUfKSBOC6m0aJcMgIc/ozNEXvob+L1I4la607aezYwMqUcKZ0/WDrceAuICQFK5k6
8b1Sd502MeEqcTtGyTzgqkyypvPXuafcYsmOfDPLxMtnLn7O157Iy8EEj3DVdqI2enbxu6ltE7d1
Gdn+rMAHB/x3NjEzx8NIAElTABiyWoRTrDuUbFF1OmIyFfAqul6il7j3btUb2yhpbqDA056kKGb0
Z2pGZDXlDaIiMZBkpRDyDeSHg65Mi7mFhNxGhiN0kaEzF9sqQalz6SkmTQAUW/3aRgPboklcjwqZ
rWw5+jIofOrjYu0LLQVzvcwXjSq0XwMqXKPRi/DoA01Gj9+KlkIpypSMXLezhSpplDk6w/oV4EU6
d3hGeV3grvs0NVeYYlRzP20+FZ5XzOlfInbCYeoBiLdyZ2r5cBxB5EDi7vTQjkY8gaDqQc2rSrNP
HbQCd9LrYidNAQFel5KzTlIZcbRUc86dWG7mgoML4DQxMQVZDFktiFPXi9FA6LB9pJHgk302HXbT
SOgOw5lupjDCAw9tCtPJl6Cv2jndVSqbfrQlL9ftIFTkS18sjAunR/hxQk+8RDQmyeRLkav0mRIT
VeUhKi/QDgCboZfTwMiCG6+LtZKN0Lsr2LznZPvygrdM0K7E6kWvaIj5jHZvJN/utDH8kr5Uio9i
UDzILgZqRLHey+D1SzFEZkLsyvLRaHEgtuneKs+17LTL2kylr7zYbOliUbqwWuGGlKOzwB34Cb3a
1PkECwwBA0GxvuS5JDZzDwWDldtQrnzg5DbrVYXw76rHk3QGANp8oEFZAvIRs1KfItzZ0v4T/QcF
/8wv7dA2Ez3F9gItCg3qAkW/MytVoo2n4OhSiX2BWWMpZS94iUjBTJW0r5pCFDNLgnwVCjUNGNRU
/YzOiAZrFSkLTsogd0HHWG2Ae0bXxK+RYjT9CmiSGi2Sth6sMxMD65nkCFI+zTBVq6i01OG9pA8N
DgkG/dGFKccUV9oWCxXbiOiUXWA2hDaBp6l0FtIw8ZVlgVfdrLGUDgmLJFeTS5XGbTcJeo4r29NT
NL5as0SlNnAb5a4zKJeeqYUVAMKggmLZrWvRzLb7SM4HuAGV3C9kVc9AfOQW3rzczxMBo4epbHb6
M52y5jryelede4gVde0MybwAYR1kwYrhzmqwlfuCfSjxtZoXZ5wEbYyJS57VGyAAkrSsfRczsxJj
ERrYgTARawHb7UIL8xtUSrvX0BgbYlFuEYb2jqrdIyHvE1jWBoIrWY5Fz7Tv+os4V9XynnskRsAc
oxEa4Gl0J/kUpFcoRAyIRaEjgsRG3ft9N3No+LwiY2bV87bNriyKi+jvxA+AS8rPuiYBRhFKz/yk
YQfkr4IiyhESFcviKjPS8NxBbOM5TlJUmRp4Lk+U+ZNq5rWNq83DOE+qeVwSUMVFcV2kBrtY8ayN
T0kOe7fMuOmGXLIJ5KpqhuKXhXZyrbkW7eIQkHGgIU9te5bQaLM4CkKEm3F9EuYilxeKICLvfiG2
o6sut+qIIwgDd5kCgdehDVa6Mc/pXLTUIaHXjT4l6rwia9S/dE2Zq7MwyqMMId9KfXSEWG/sHLGZ
cEYnL6b8C/74Jg5T7jZUg/167XsuUjkYMuo0/2mmTRLICl8LR9MxN7MC6YEIBkRNSfmVMAn7PrxT
k0uHQtEzOAITPIrgi590Aa0d5G+8xFqLapheh1amRQs/cLAwQdBpnkii0swR10+DC41MzToLKuib
mIhluvjZsnDitDMpEy4Q5tGXTdo4+MVDH8aBwU8fEtfr/XnvVs1N5EjVcwH8dZLRJv9Kb6qZh2i+
2QbUioTV0hHNRkWmXEUi/SkQk3nq8l8j82zdc4NLsVPy9lZr1WjiStqg2Bm9c8RSUtoos8p3kuCi
tno/JyY1CCJzr0w7myo52ZHTDkkwD6kf5zNkeVRnXud9/anLsuLWGpxaR9ylRcOi4RD4nFqO6KwS
MruSuN6M0qknlyo9ak2+MOg73mLUsopcMVxIGVGNreedfN1YWUPjwunrcuFpRAXAT6Owu0gshwr7
oFTiVIKg/SkYqi5e0WAWwrMSKDBBr9cPyCkNrrs2LYskiCa7ElND0SUTNUFAWHdm1KeAxnNZJ+PD
VhQNcwl40JnQiEa3pHKSVRfU3fX0unQDoC2ChUDaqibbenGTok3nwDadOXEuV1nZZtUTGtXhiPEV
9HPEneRZwGolVI8C4aZHmolbyhR0bsL+Vi9IrmpT9KeOikctLonqJVQ4/YxKTHldRCFAKyFJRw2w
5LOh1O6aEMQ8s8hX7sA6el8it1MJGiKaJgpJOnepgs8AC65Be8lMqwaxO7kDWYpQzrrJJED8IIRm
upyUK9Hqhytf5T14nX+JRms7tYSCV85xgOYWIg6XNHHVaon8mtTfRVmkfvWULlDOw7yJ4qUVCKgz
0l/0KFTh40HOldCNSnRXT67Nyh8sCMmIIFeuXRldYj0LShuLIedqHn5p2jhbFzn77srIBC1etj7+
0bUtJvVSdcyZiAHmlCrWXZCld6LJq7W0VyRoxU9tZLAnpfy+SzMKOEJxnWgMJUY3KJMtY5Oei4k7
/BUyntVdRqhtC4Z24WTxUjNNgZ6l+4iC1zRItFXexM8ErRsArTdWmd0WsrSNpWAt1yO1FEYigAea
PYI/xQf9DO2cWyuILBub6k2Oz+VUNLRPiIC7dqOl14WZ3phS/KQV6h2uOVdtpGprJNI8SmoK0QwO
qXFXXlG5OUc1DZiCNGy0NH3CxlOcmoavzeMswyuNo9r2Yu0l10P5NZIisoLK8kg23E0nQ1tLRkIv
Pm2RRR0lMtDQrF3fxiUxp2hEc9sUKsz3SKltqYwc5P+CZZz59yIQG+owRJ2s9m2rsEqkRkYsKX0s
SjIiDce4Xs9qsnMH3IcflsWZkJHnLBHOSaEKmmnUag9WgokQZJi+5hEM0GV4gg1KPhOHYs0FfQlE
iDtO6dGKGLorLbeW3qDfUtTBYDU5a2EbmgF1j0jj3BqbaFqfTjFNXGa5iCCg0ChTRw7mhtidYzJ+
qRDDO3gx2Ohggi4ZdIzpvHWL0u8F/uEQLo30Smwi4hK9eoo6BSezAjGjMPetM0ghPEmXXRFw0e2g
JuDBNJvFCAvPxKpC2si4LiQrvcJSfA1A817kfLKJCbr8Ia+0rzLeVmupV81VC54M4G6bnwtAvi4l
vbsk1oJjaRhLs5Coo1UiMpDOFqNcZPGdYaPo0pOkY0rVRuFZ6gv+GseP66YDm9fJl03Vq7dKpCO8
rfUFCJ3aWiWs5jPUBJOlmnA3gR4RpwY9SJu8JzuXy9w/U4P+s+UJ8yzjAbn9bQLXlUe4OqG31k6k
3Fh0UXRZSBqYCC+4TbXSmJJEOiy+3F9DiinhTo3v3CFHHeLm2ekqZL5UEsHeZzYRUM2mcRCBp466
6sxQkyu8hO6GOKKM1GT9lRU2/XOpmme66zzWyvDFT+sVhh7GQgn7q9GVCNk55VYiehcHIBY9hnKL
OCHly6DgBbSM1p5EYxMVQmUilgNwaL8ZrrROzpYttCI/jUFj5ECuRE7vSYTQ8x0fA4luYHuMCfXS
KKQNbuaWDQ0dgmKW0eYVYnGplxINsEK+SOS2vjKpqAGZDe8LPb7VAuepNr1sanGDE21QGBCdbUQZ
JrTECz0mMnVQhWRefa6h2ropUYZbpZ6aEI1EXmFFJNLlDEyOO0VgS/vs9siPUQG5wvfoi+Lk56mk
fUmNBj18emJjXAQ80nJb20yUJ4Rwi4nrD5emUbJgpXLt6mH1xfKaEDSnfzbqoongvZFmCCvrCvmv
ljwy0GVnhhamJywRAYtQavBUCqWgCt3kRQHDEr1CpW4Xg4f/oZ9Jw12ZpqKdZ558U6ARea8PwbBG
ng8J5Ez8ZJFmYSoYpfjSpQLackLgwW/uWwxlo/JTp/H2McEyZoaPuWUtV/1tidPpSslG55qhw9K6
p/gvyoXxjPwW8MGawnpGWOQFGTdN0+V3yNbG80IFnmLG3rnRtuGZm+QSIr1BYlcZxbfAX6Vhem/G
ww2aV/cucT7Yztw4hwTTL4O+XiKLeSWr8oJo7gLdVkANbKupN7qqaBbMVLQ10TRXjHuwSzmSb15i
J74snecEKUsEYmZUJM/ZuLodUpmzlSH/RCcU50qANMu4cgdSlwBdsMyAY+4PSwVcCULC0SQO/SuU
tx/6XF+KZYa1O+Wz89DL8q0wEAW4dTfYFcnT1CzUNWYq4H697iyx6rPW6FZlHDt3blb3a9cNpGJq
hMqZq5NBOkpYfobhSslwCC5ps+MnGYcX+FTjTIic/9pvKv0JPaMX1Rzw8KIDiQp79TDgXnFPK0ic
ekDI5q1ZrIA3FAvXK+8Lg+6zV8irggpnBluPOnmcfJJxNhy9M59dwX3OSkAcDhl9rKEDaEXt15BN
gjGZJNlClMZzyPjji52FpJMK9Q1SUkYN5YatVJcubp1qAZHaUG2y4tegFb4YfXUdFWDkOEfOfDXC
FbfkgheQUMvjZWV6nzvTmWhS/+DGORm0Wz/oaqY/uYOrzFl7PLxZYhRtNagzi8bzYLbaa6sNC68z
voDO/4QSyBltbp45z+VF12dnaqifdSHadc6wxQ8NTYu8jc1p6ytGMpW72j2jIRZPSgRxQQKUijpH
VTyd512Pywy6ee6U7pqzqjmmHhWx/hxU4A6A0zwaTvBEdvJVGeqrEB3seS5Xl8SF/WTEZtH/UiYS
xRGcO6nYMOadqVckPA6vDludjapyANVBblznRjjPU/WiUUAe049S5U0UoMaFNKfSOXPXrODHprlL
0Nc0fmLH8DOmakF+63c63G8/TK2x3mZctV7F2zTJFuTS09ZoUpizrhIWVGCMmetZ6ecIAMmFxVt+
1USn3EiC9lkcyra07MLoTXY1SJQrjT4UxrCV5vhTenvWJRFXoiwxBnKAT6pFh5dEyxRMcBEsHrvc
pYYRBPMUXNaqcZNMA11iDA/o3vSYHUYtGIbWFXQfVFyUWTEXX9SkVw1VBZc51obYMW01xaX8thkQ
U57VUlEHczKp1ruNBVmD2VDRrum1xlwVHB1fQ0r40OzaYCvrFQwSGJt+96CFUSNyIhjJ0syVchUW
QxuhrNSOPop8O8O78nLV11YRFdp5TG3LRcO6UhZUzUAxRCEGoq6vTRzf/NLH8UWodpRaASLrWQRm
O5N7rGFFIMxaOpeT0JwjxkrVHUgHbtSmdoFvn/Dis9aupbKnmEV9p5D7Zo5lDaVm/IFTSAMIsDlz
yRVeOW4uwc3PIqPSpqWJYiMl6Q6WizdJ8PlSKSBY4SxoKvlVkzEzYOuosFLz9DMKGVwCdXuF96SH
zgR2qcDzzUWmxBnxNyusyubIPIwmGTysQH3pq6djNhRgJp0j7kuyqaQtMYXizsPAiQwAec1QEg0g
4Bg2bG7ENjUjHEAGlrI7z9TG+ZwNYfgcCImKvmmjdZLtJakOkSiamKrzTsj5S/CFfy9L9jvAw+yj
kOA7n/ebkuCbZt59+vf+0g41MOIqfhzom4jgn4gPjuTyPe3Bt4HedA9/NkC0QR6xfkWeUFDUU2SM
VOA/SNWNP7CjcIR3d7/X+b0O3EGTwEKMP+9QjO+m6Mdn/1Fy8e/9nZ99he3bixkFGC3gHAfNgSad
gr7AOkv/wylATpHyNhfKyMEdf97n/BeaAYN3dtAM6MopVUjQaeBQ3n5AJ323CGTtlLDBQg7j/be/
3gzA7j9wCmTl1FK+4Xm+/+6oacqnCCuMij/vn/ELvfgRS3TYi+e7QfUydVH7oxcvWPqpLnI0UHn7
/fd84C80BSNY8aAp0MbFjeAOyLDfv+J3a9/keJRMpN5+uXOPNObQr86aVxVTkSHcvP0Af/vuqwss
DhR2dEwOvu379w/8hd6+PKKJD3r95ikHugna9NvZ/8P9hzYFvwMc+s85+sV2AG/toCnQ5FOTtgxO
Y8of7QDBOEVSVQUl+ese/4eGAKpxqkFIQB9zP/yRVDRGRAs5sG9b4Je7+2X54APQOgWaDisf8vsf
nAJMAScj6RjAg/eft+X2Cx0CyLMcuANUhe+IMq+ILsPbD3P63UEooTTztva/RUe/XvyjHHoVjKLh
ytuPuB/7wXlGTXz82W3/X+4S+FF86K9mQQpbwJRxyxglYb578ePRxy8w1d2d/u+R9i+0+M2Djz5C
PBl1F8TQ9767fAodRIEaYnzb9u837S/01eVRmvagm09l0VuiNHIy3n8+BEAcC2joA5+i0/v288sd
/yiqHDgHmnWK+qvC1f/P9Pa7LcC5QKGQ5Of9jP2lXv+h31w8JbZFI2y3xPc3gHrKi6fwsUv7f73K
B4Kfh06BfIpyJ5o3xh/mf5J1CmFPRTnxV13/PNqBU4DLhikigTmeA28/DPjd+jdP+fIUyPRd9PO+
336lfTDymQ46Brn+NFHRDBXZ6z+YAmATp+RIqGtBz377ef/Af2kO/oW/9HtJdeLhq/RWTPW35Xfm
LX/6F3al1B8H+FZCHOuEBvrp4/+o85HPGBKCML8zt97+4Vhrff+o9+Li+Of/tef78lb4+O6Xu0LI
9//82xf+8VF+L5v8+Kv9gulf//3335KqwN50/I1vBf/vuy+5NwPvjjzf/fYvTsG7cuDeN9w97dLf
Fpvixetnb6Xdb9/p3UXnt8jdFv7me/1I1uA/H+MHf57f98NPR03cNNoblBjn0EHttCrbTbI37Gha
cfC4W9C4u2HejIe4kQ8etC7q5NXfDTQOO6ryHjrsxNu87kYZx1S5pw4d83ab1c+R/3KSfj2pvO3J
hCZFuhv27UM4uA/9kOk2Tl8KuiMvJ3/+eUdYgRM8oop031BqLGkd+j0maZxis7UbaJweDcnjg4dl
gGITnfz2tfBfNsnvc7Qb+e1zoMoe/DmbbHvyuC1et7ux3kbm6j105GngP2OTtbfidTLaQ8edwWaq
dsOMD6sf4WFneb2pUs696GRR+8l270wZNXIPfmpwAsX+sCP9+OBhK7DD2f5xbRxhd96z7Reb+Hl/
ZJO2zKFPvNg8729C8wivbwErfe+VmUd4ZT8uBMLWwydg8o//qrYnr/9x1qR+sbfrpGNcXufbpN+b
CsAvhz/02n/+GBWAjznCuNsyrby9y0VSj7DKeN4PszBqjR66di82rxt3U75sit1Y4/mDxtzuj3+I
IfiXAqSLTZ9W1f5y0I6wkS820ab1d8/39rjaEeaXYT8MeoRdfMFF+vKyvxi0o8xtzekL7nNvGkZj
gsMXxDgyihj7O+4Y19xFOoznb17vrwn9CMv40ifE3335tyVxjCvjbdQPE2Fou4/5+zvj/RgWUIEu
N/VuuLenHlECh77B23/8Z41u/F64D0DlCAOTmbzuLYs3GeZDn/dnJqdvydzfn+i70dT0W8C5+/7j
PINH2f3xgMG3yfaDLYE8qiMdPB+kssXmZL1Nk72N8ibdf/Dgacw5t/8SR139g8etX/cFdGiIHD7q
PQjE3Shv721sVR38qP/4v+kJEkf/+M8T1vPJdfGP/5e8+Nn+XCtHuKju2Yblh7lWjpD33W+S4eMB
TQny8Jl5cH/Y4KPb6KETjkZc6Cebk/mm3H+b6hHOUko8/oeY/s269dCHnlGHqeAw777+2/I7xgX7
5YccBHv73af8/dPoix8/b57b/VU82hgcOhHvZ+jdD/t7tCM8dGz0gE/uCeb2vF200Trt0JF/e+63
e+/OwNEPjTasKNB7lzio/zyf+qNi7P9MHRavVfPwSuz3zz8uLMrT3/9fs/Fy3dXKd3XUv1xctVEo
GPZX3REW3SRFkO3kljrRbimM+2+0ZD50Ycyik7tN1Gxe0714cZTUO3ToBQWXLdfr3jOPFnOHDrxM
k9e62OwH++IRdsklE1xs3HrvifErOvyRr6lexPvDWn867B+tzp+s2SM2PlSDNv3BrY/vn///34bb
eMVmv5g/QhkOXWOTHkmnvRV2jDx1sRk2J3iR+dnuCcd9DCp698e/f+GdFfsB55s91KGzcFYWm+3e
bSQdY3J51nz3jd8mYMTdHfqsq7T4EHNDwDl82PO63fjVbpy3pz3GhbzePm+SD0npMWLWq/jDMjhG
zHMDq6bYm4IR2XvoC7vb1K/+yW/F5mO8Kh4hDr7rKfXvnnF8a/JoPn/oIz8kfrV9fXvmk1ns09za
7p0R8mjYfOiHfNqW1Ym9ScLdUG+Prx1hUp628XavDiKPiP9Dn/cyPWHR/Ud5EpEu7YYbnxm34d0f
//65tqCrnJzc1c+viNLSKdvbiqqMJNjhn0Fm+nxyhk5E8rr3Okcwm2SMwKBD5+i35/rkoi73VuS3
0Y8wR//7dnY3u32cTf/Pybh4tgUT9nH9A0kWMScfUVgyADRV/fOa9vf39+xbdPw/E38gHU+bey8I
/xZA/ARO8QOg5Cd/998GveDU3z+XjnBF/ZYQvRd7a+sI5c3fcHj4cIaONoGH7gQSJNev491Ab2fb
ETYYbjdM7FsFa7kthq2bQuDem5LROfcID7/5EBYeo/dmI46/+TDXyhEed7pN4k2xd48c48A/K7Yf
j/pjNC1mZZV+2BzGEcptk2H74u3vuWM0Leaokn6470b48KErbL4p0u0f3UXmETbJnBzhZbt7yHHr
jYj3Qx954T+DY/kQIVpHeHOLmpus3Pa7Rxwf+M+z5ndU3M+gaottQcCyP+wx5gGL6f3ZPUaXaVKk
FF73TjKKdbsp+ftx1bJOOHP2JgFq3uHjnr38cDiA+D/CuNUm2n/akal06NpdbYsPCwz08hGGJWSl
378fbOOle/jI6w0qcfur4Rg9ibVfefXH0AQFqMMf+A5Lok348ZGPMMdrn3O92ibEux/KP8foo6zr
bhuDbivc3RSMp480UhoPXXMXafTKnOwGehtXO0IWcJEmm4/YiiNsEYAg1f7DHqM/c7kFd1r8mHEd
o41ymRbtZv+sOMbVjL/4hwv/jTNy6HK4Touq/tA4f2PhHTrwLb3tD/EU5MPdsvv7N8e4o8FP760J
jMKPMPDbqVn4yX5b9BhZx132oUb8xnc7dIbvmv/m7mqW27aB8KvomMy0E4uyfnzpjEXbcSLLUSPZ
nekNkhgJkSJ6KDKpfOqlD9FH6Dv0ljfpk/RbUkgBEBIpc2t7csnEiQcEFsBif75vVyzHIpqqpdNV
9jwOEX8JpubjkVKTK8/3i4zvs1tnTplBHd8sKAxvGJcex/uxDbn15Go2DU23kQOeeEv4dJw7X8aG
xvBYoHnhCg9UMIvMA83h1QyDyA6bcqCNEQQLiBTQt6LITZZYOhQz8Ed9MQmmtqeHigkc9lwvXIef
DWmj4gh6VjAYtl//IPXvcs3A9QKj6wRln9D+7Ag9sYo/93ShNXDzcP7KhNYQ8VtB4xSE1cJJIFYF
v/MsWE8pzUJXe2ikqH5Uj+F2yRoFcJ8febqC0zsh/aHGSW051LdRPz9wXBsl5QB4HzbT8yQKTURX
FmG1bNnDBs1u8ylIN5YEvAZ6H1YUAQUfc8g8wEAqinaLgMzPmWrS5EKxh8njHd0E0yxqNTrohed1
jsF8b3cQfc/nzQ77xgCZuJmtO1utY1DrIfVjD/TrevuIKi/stBWQ4SiFV8eZEdZBbKHF17HXOcHD
7qFQSKuxN1NX9kNdOBjgiA1jO5uGFll1pCrAqMf6UJ0IPWoY1tUHIeEujIGTM64t8iPNkyY1FD1C
HYAGiOy5I5yAsLV5H8wAJi67tr6YzaNgrKZN+sFFna2+Wz7ix+MxDmBth2fVQSd4VKc6PmnA9D0C
HHWvgZOt7+leKfBwMN1OuYdK25fcQ6QvgbTx/wL6Oo2SsXGY9h2dktcPj4sEEinNaHRFNAbgUD9F
uadLE0LpL8wSuTThWfV9N6zkuDRb4MlwhDIdlD6KDIEIYqx1xRw4KmNojry+LzbwlV22HUfAx7dO
Bwc95yz8BDSuaXlwxGXUuG4+aovheLyOghVYVvrp4MiwA204DVD63jRz8m/64ffkEvgfqU8XXWDU
j8rAO3zUtzjH1v7VOdAjfRERTttmFXEwlhFgjNdExojV8tOrvfdVLqkzBkj1xCEhXA3nzeNAkAwR
l4hrPRnH61SbXgefpalBjvbZSyVXkH3lKpmYZgWa4ylhPfysjBATk1MxTac/CscwAdWgtAMeR2Jh
BFZCJh8f5zJcu5Shx5HszgR1K5GJxLaQS00VCDKtAIfT3BkOTieav8ZyPa/dymgmnUoe0Bglz4dv
0s1w7xcYHuwuAvwWoRhNgqvP3IelPxHmkeLgCw6FaRV5bYYs65Au8zncQwTuTICux5HWz04nTJh4
/vWvZfBpo8RLF63JkchMF9AX+IIZ4aXKSGx6KHsFai+yjP9LfRENmP85T9d+v3Sz+RyWKBEjHgn6
ReGTMuEpbco5q/8ZIr+csaLmc94JV1ih6sbo56rYHdN/W51CrZSVMZmD/l/zTJC5+i7P24cZKmYA
MmsG8hkM11NkkMZCfjQHZnAMTiOgk03riUEfAkg9W8I1WM91JcgB8uhvBMHrjGE5JjxP7E1jeDa7
qE1lMgAbDHNFyaVxODX3jAOOMoxk7QoIeMNLzIfrtSegpJUOPp+JCuXAioCPNqv16I/h6Xv9ONSP
GHbuDdC9MItNIdepWUlAD/Pm4RYrRrZHZdAPb8WdqRrqHBGa3iaabe5tdQYGa3UxZHmMXmgVb6o3
GESc5RscYzMcjB7IZIt5XiQM9/pKWOE7jkJ2yPuKMHdFmgxSRmACxQets8zBjgX2aSo/mz5pnSMI
hoHFxr7THOb/dXAnTMJemyEAMQAtFrhOV0yg3mEZf5EzVeocEOIBqqBKtIq04wpUdb6q+oQjNxN3
UBtqqDQWwxFBH83RhNvCmnlUUrzqlEfio8xLGqUAOIaWqIejxklFwWFhUFiKzEJbzXkcGunmfhw4
xMER87+VQQzKtyEPDlX3Dnnx8HPtTYxio3e1V7Vz1DQM42R7M/XPUQ8ehiOz/WAvWYn1HPUpXtXU
X6Xro+1jjizE8A5B5uXGpW+QEuawffpyOgXU6VysY11oGfF99z1DdLJU8nwrteEcLSNhzUNq3/6a
8Qz1jyLigYxzDtlwuHWbvioCGxTJ5T+//7leiI1AZHWDdAtmcIm6jMg5uIQKYEWrwVGVbyRRK/XH
qwCgbH2FbXRDaXBkTYYBnIKFOu7rV2dShBv4S7L2M2rvmjFM6kDhccQxz8LFNIQAR2IBN1KadRzQ
yQfohMLNc4UyHiegRsVTvssIhwsixAFDhj/wIVwuHNoNjZ08oBJOWi2ACqmPUXFl06fbdxdYx4iY
beNve2Klubiqvpri8F3GxPL1QvRqAvtgda+DEIkaoesPDhvzfbK2DG6PQyONvv6Ncl4bQ90BiqVm
v8s71yV5/qgB9gzppjYi3Z0HnIQ9p+apuNXRjMxjM7zDYSp04VpanCuOwiLdSNyblb44qvnRfhpn
keNV90M0Ibfg5hzG7PkEoA2z8BT1Hq3q5VwAYTKZU5lvq2Y0B7noQiwXO4HghWZAphL3ar8EYWVD
+dVZnFXYhPBHjKNR3wtxLGnpUmgAOLWN2jby/OqdQv1XLIhBECXmoAzezE2U2JNFs171mV3Kuniy
t6B53CdgvqqhUgf4OZfYcIFrqz4K+qNWbB7ov62eQPbsXgpFr7qu5/fY+dARJoaOw38ECCfIVTWg
Zr1VNXI/+M1CdqVNpqsOm4E1BlQgOEiRRH3CvaHhlJpxeguLc+zF93vLQhvmMOoeNYyqug4fA6St
QPK8hKz05e4vlA1IfMOHq9mmelqhrIvGd13Vx/FeXbD8qtdZX83zUFMunkjVVT4/pbWlCqE4lfgU
Gi8lB66qi6oeNkieITs4JNs3dMIGOZKPfkhYyxe9AHVjV7OXruAcBwYyzXFSXTAAw8gqdn2HowaB
H4YqcALNlOlF0jRNhgzDhfwo9TE5ElsX4FlTFb/pln6Ucl/lJMpn3MFF2a0lS9rKW8cEhQQ2uYw+
R5XZ7fhp0pk2m8C130iKBKgwy9txWOmA3RtJjjzBLfmPNVVSTJcBOPXbE5o965MzQF+X6t+MkwUi
Y/WN6UmwpwAoVSOljyNHzXt/HiF1BcaKI5pYL44SFRsm18GXmi+WDkI1B8v8WlrNSTg45rdihcrQ
pm/HgQy+FsiJGTvIcWdJwL8GSNebtS1B+FaferjXOJDxBIhu5+MCeiXDB8QdKGS0BEerqxMGy3UA
wZgyP2G4jnik1nOxdOMN8uzqwzVM5jhcBktQkX6ona5BRViD1ZkqG5AtKNlcQ87MT1Zzw04B67X6
pozCBQIFhtTQFpdjXOAR1DCp58OBYBolKHJiTZbhZP6C7ZUZ3+QiiZFcNibOwZDLGZlecZauWN/6
BCchrpK6tPq8m4DWt9ug2aK/Maq7Hjc5yg4Zrmetj+o4Ue1dguw47EWnGdemjOQRir12kKqiluuF
UUndITp/1GSEi5Vc1fHRV8Pg3unDKeFoYaotLWKyhNHy078AAAD//w==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hyperlink" Target="#Dashboard!A1"/></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hyperlink" Target="#Dashboard2!A1"/><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5.xml"/><Relationship Id="rId7" Type="http://schemas.microsoft.com/office/2014/relationships/chartEx" Target="../charts/chartEx1.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275702</xdr:colOff>
      <xdr:row>1</xdr:row>
      <xdr:rowOff>191689</xdr:rowOff>
    </xdr:from>
    <xdr:to>
      <xdr:col>7</xdr:col>
      <xdr:colOff>258131</xdr:colOff>
      <xdr:row>16</xdr:row>
      <xdr:rowOff>73156</xdr:rowOff>
    </xdr:to>
    <xdr:graphicFrame macro="">
      <xdr:nvGraphicFramePr>
        <xdr:cNvPr id="3" name="Chart 2">
          <a:extLst>
            <a:ext uri="{FF2B5EF4-FFF2-40B4-BE49-F238E27FC236}">
              <a16:creationId xmlns:a16="http://schemas.microsoft.com/office/drawing/2014/main" id="{7D480C60-21DB-F522-3A05-71ED929A9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103481</xdr:colOff>
      <xdr:row>33</xdr:row>
      <xdr:rowOff>180623</xdr:rowOff>
    </xdr:from>
    <xdr:to>
      <xdr:col>8</xdr:col>
      <xdr:colOff>118533</xdr:colOff>
      <xdr:row>48</xdr:row>
      <xdr:rowOff>101601</xdr:rowOff>
    </xdr:to>
    <xdr:graphicFrame macro="">
      <xdr:nvGraphicFramePr>
        <xdr:cNvPr id="4" name="Chart 3">
          <a:extLst>
            <a:ext uri="{FF2B5EF4-FFF2-40B4-BE49-F238E27FC236}">
              <a16:creationId xmlns:a16="http://schemas.microsoft.com/office/drawing/2014/main" id="{46DEC374-EB25-6AB5-67F9-125B6F897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158750</xdr:colOff>
      <xdr:row>1</xdr:row>
      <xdr:rowOff>101600</xdr:rowOff>
    </xdr:from>
    <xdr:to>
      <xdr:col>7</xdr:col>
      <xdr:colOff>603250</xdr:colOff>
      <xdr:row>15</xdr:row>
      <xdr:rowOff>177800</xdr:rowOff>
    </xdr:to>
    <xdr:graphicFrame macro="">
      <xdr:nvGraphicFramePr>
        <xdr:cNvPr id="2" name="Chart 1">
          <a:extLst>
            <a:ext uri="{FF2B5EF4-FFF2-40B4-BE49-F238E27FC236}">
              <a16:creationId xmlns:a16="http://schemas.microsoft.com/office/drawing/2014/main" id="{C1202C5A-E0E1-E936-1C8E-EE0E0E846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21</xdr:row>
      <xdr:rowOff>107950</xdr:rowOff>
    </xdr:from>
    <xdr:to>
      <xdr:col>8</xdr:col>
      <xdr:colOff>114300</xdr:colOff>
      <xdr:row>35</xdr:row>
      <xdr:rowOff>184150</xdr:rowOff>
    </xdr:to>
    <xdr:graphicFrame macro="">
      <xdr:nvGraphicFramePr>
        <xdr:cNvPr id="3" name="Chart 2">
          <a:extLst>
            <a:ext uri="{FF2B5EF4-FFF2-40B4-BE49-F238E27FC236}">
              <a16:creationId xmlns:a16="http://schemas.microsoft.com/office/drawing/2014/main" id="{B8EED1AF-DC48-6394-CE4E-188F22921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787400</xdr:colOff>
      <xdr:row>0</xdr:row>
      <xdr:rowOff>152400</xdr:rowOff>
    </xdr:from>
    <xdr:to>
      <xdr:col>20</xdr:col>
      <xdr:colOff>787400</xdr:colOff>
      <xdr:row>49</xdr:row>
      <xdr:rowOff>38492</xdr:rowOff>
    </xdr:to>
    <xdr:sp macro="" textlink="">
      <xdr:nvSpPr>
        <xdr:cNvPr id="24" name="Rounded Rectangle 23">
          <a:extLst>
            <a:ext uri="{FF2B5EF4-FFF2-40B4-BE49-F238E27FC236}">
              <a16:creationId xmlns:a16="http://schemas.microsoft.com/office/drawing/2014/main" id="{5F7F3ECA-EBFB-DE4E-B90D-59A50957F940}"/>
            </a:ext>
          </a:extLst>
        </xdr:cNvPr>
        <xdr:cNvSpPr/>
      </xdr:nvSpPr>
      <xdr:spPr>
        <a:xfrm>
          <a:off x="1610807" y="152400"/>
          <a:ext cx="15644725" cy="9459938"/>
        </a:xfrm>
        <a:prstGeom prst="roundRect">
          <a:avLst>
            <a:gd name="adj" fmla="val 1640"/>
          </a:avLst>
        </a:prstGeom>
        <a:solidFill>
          <a:schemeClr val="bg1"/>
        </a:solid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408611</xdr:colOff>
      <xdr:row>1</xdr:row>
      <xdr:rowOff>74888</xdr:rowOff>
    </xdr:from>
    <xdr:to>
      <xdr:col>20</xdr:col>
      <xdr:colOff>645560</xdr:colOff>
      <xdr:row>5</xdr:row>
      <xdr:rowOff>36665</xdr:rowOff>
    </xdr:to>
    <xdr:sp macro="" textlink="">
      <xdr:nvSpPr>
        <xdr:cNvPr id="25" name="Rounded Rectangle 24">
          <a:extLst>
            <a:ext uri="{FF2B5EF4-FFF2-40B4-BE49-F238E27FC236}">
              <a16:creationId xmlns:a16="http://schemas.microsoft.com/office/drawing/2014/main" id="{961C3E61-C05B-C04E-8B74-BD6F508D44FA}"/>
            </a:ext>
          </a:extLst>
        </xdr:cNvPr>
        <xdr:cNvSpPr/>
      </xdr:nvSpPr>
      <xdr:spPr>
        <a:xfrm>
          <a:off x="5361611" y="265388"/>
          <a:ext cx="11793949" cy="723777"/>
        </a:xfrm>
        <a:prstGeom prst="roundRect">
          <a:avLst>
            <a:gd name="adj" fmla="val 25001"/>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3200">
              <a:solidFill>
                <a:schemeClr val="tx1"/>
              </a:solidFill>
              <a:latin typeface="Calibri" panose="020F0502020204030204" pitchFamily="34" charset="0"/>
              <a:cs typeface="Calibri" panose="020F0502020204030204" pitchFamily="34" charset="0"/>
            </a:rPr>
            <a:t>Northwind</a:t>
          </a:r>
          <a:r>
            <a:rPr lang="en-US" sz="3200" baseline="0">
              <a:latin typeface="Calibri" panose="020F0502020204030204" pitchFamily="34" charset="0"/>
              <a:cs typeface="Calibri" panose="020F0502020204030204" pitchFamily="34" charset="0"/>
            </a:rPr>
            <a:t> </a:t>
          </a:r>
          <a:r>
            <a:rPr lang="en-US" sz="3200" b="1" baseline="0">
              <a:solidFill>
                <a:schemeClr val="tx2">
                  <a:lumMod val="75000"/>
                  <a:lumOff val="25000"/>
                </a:schemeClr>
              </a:solidFill>
              <a:latin typeface="Calibri" panose="020F0502020204030204" pitchFamily="34" charset="0"/>
              <a:cs typeface="Calibri" panose="020F0502020204030204" pitchFamily="34" charset="0"/>
            </a:rPr>
            <a:t>I REPORT</a:t>
          </a:r>
          <a:endParaRPr lang="en-US" sz="3200" b="1">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2</xdr:col>
      <xdr:colOff>106382</xdr:colOff>
      <xdr:row>5</xdr:row>
      <xdr:rowOff>141405</xdr:rowOff>
    </xdr:from>
    <xdr:to>
      <xdr:col>20</xdr:col>
      <xdr:colOff>643925</xdr:colOff>
      <xdr:row>9</xdr:row>
      <xdr:rowOff>141405</xdr:rowOff>
    </xdr:to>
    <xdr:sp macro="" textlink="">
      <xdr:nvSpPr>
        <xdr:cNvPr id="29" name="Rounded Rectangle 28">
          <a:extLst>
            <a:ext uri="{FF2B5EF4-FFF2-40B4-BE49-F238E27FC236}">
              <a16:creationId xmlns:a16="http://schemas.microsoft.com/office/drawing/2014/main" id="{EB42920F-58F0-3840-86F8-2B61C87CCFDC}"/>
            </a:ext>
          </a:extLst>
        </xdr:cNvPr>
        <xdr:cNvSpPr/>
      </xdr:nvSpPr>
      <xdr:spPr>
        <a:xfrm>
          <a:off x="1768064" y="1090938"/>
          <a:ext cx="15492683" cy="759626"/>
        </a:xfrm>
        <a:prstGeom prst="roundRect">
          <a:avLst>
            <a:gd name="adj" fmla="val 50000"/>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135466</xdr:colOff>
      <xdr:row>10</xdr:row>
      <xdr:rowOff>33866</xdr:rowOff>
    </xdr:from>
    <xdr:to>
      <xdr:col>20</xdr:col>
      <xdr:colOff>677333</xdr:colOff>
      <xdr:row>22</xdr:row>
      <xdr:rowOff>105834</xdr:rowOff>
    </xdr:to>
    <xdr:grpSp>
      <xdr:nvGrpSpPr>
        <xdr:cNvPr id="48" name="Group 47">
          <a:extLst>
            <a:ext uri="{FF2B5EF4-FFF2-40B4-BE49-F238E27FC236}">
              <a16:creationId xmlns:a16="http://schemas.microsoft.com/office/drawing/2014/main" id="{FAA3A66F-D35E-FC4C-899C-BCF696645FD1}"/>
            </a:ext>
          </a:extLst>
        </xdr:cNvPr>
        <xdr:cNvGrpSpPr/>
      </xdr:nvGrpSpPr>
      <xdr:grpSpPr>
        <a:xfrm>
          <a:off x="1782279" y="1987712"/>
          <a:ext cx="15363186" cy="2416584"/>
          <a:chOff x="25965445" y="2967934"/>
          <a:chExt cx="7690785" cy="3531950"/>
        </a:xfrm>
      </xdr:grpSpPr>
      <xdr:sp macro="" textlink="">
        <xdr:nvSpPr>
          <xdr:cNvPr id="49" name="Rounded Rectangle 48">
            <a:extLst>
              <a:ext uri="{FF2B5EF4-FFF2-40B4-BE49-F238E27FC236}">
                <a16:creationId xmlns:a16="http://schemas.microsoft.com/office/drawing/2014/main" id="{72BD98D1-F1B2-21D1-9831-1A5D3A685B67}"/>
              </a:ext>
            </a:extLst>
          </xdr:cNvPr>
          <xdr:cNvSpPr/>
        </xdr:nvSpPr>
        <xdr:spPr>
          <a:xfrm>
            <a:off x="25965445" y="2967934"/>
            <a:ext cx="7690785" cy="3531950"/>
          </a:xfrm>
          <a:prstGeom prst="roundRect">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50" name="TextBox 49">
            <a:extLst>
              <a:ext uri="{FF2B5EF4-FFF2-40B4-BE49-F238E27FC236}">
                <a16:creationId xmlns:a16="http://schemas.microsoft.com/office/drawing/2014/main" id="{FEF82349-9ACB-E26A-12E7-F32F9BDC1A06}"/>
              </a:ext>
            </a:extLst>
          </xdr:cNvPr>
          <xdr:cNvSpPr txBox="1"/>
        </xdr:nvSpPr>
        <xdr:spPr>
          <a:xfrm>
            <a:off x="27825816" y="3093630"/>
            <a:ext cx="3970043" cy="2872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Calibri" panose="020F0502020204030204" pitchFamily="34" charset="0"/>
                <a:cs typeface="Calibri" panose="020F0502020204030204" pitchFamily="34" charset="0"/>
              </a:rPr>
              <a:t>Year</a:t>
            </a:r>
            <a:r>
              <a:rPr lang="en-US" sz="1600" b="1" baseline="0">
                <a:latin typeface="Calibri" panose="020F0502020204030204" pitchFamily="34" charset="0"/>
                <a:cs typeface="Calibri" panose="020F0502020204030204" pitchFamily="34" charset="0"/>
              </a:rPr>
              <a:t> wise Sale</a:t>
            </a:r>
            <a:endParaRPr lang="en-US" sz="1600" b="1">
              <a:latin typeface="Calibri" panose="020F0502020204030204" pitchFamily="34" charset="0"/>
              <a:cs typeface="Calibri" panose="020F0502020204030204" pitchFamily="34" charset="0"/>
            </a:endParaRPr>
          </a:p>
        </xdr:txBody>
      </xdr:sp>
    </xdr:grpSp>
    <xdr:clientData/>
  </xdr:twoCellAnchor>
  <xdr:twoCellAnchor>
    <xdr:from>
      <xdr:col>2</xdr:col>
      <xdr:colOff>149597</xdr:colOff>
      <xdr:row>1</xdr:row>
      <xdr:rowOff>75588</xdr:rowOff>
    </xdr:from>
    <xdr:to>
      <xdr:col>6</xdr:col>
      <xdr:colOff>346356</xdr:colOff>
      <xdr:row>5</xdr:row>
      <xdr:rowOff>35964</xdr:rowOff>
    </xdr:to>
    <xdr:grpSp>
      <xdr:nvGrpSpPr>
        <xdr:cNvPr id="26" name="Group 25">
          <a:extLst>
            <a:ext uri="{FF2B5EF4-FFF2-40B4-BE49-F238E27FC236}">
              <a16:creationId xmlns:a16="http://schemas.microsoft.com/office/drawing/2014/main" id="{3BB85654-D078-B145-B9B8-D1426B2E9594}"/>
            </a:ext>
          </a:extLst>
        </xdr:cNvPr>
        <xdr:cNvGrpSpPr/>
      </xdr:nvGrpSpPr>
      <xdr:grpSpPr>
        <a:xfrm>
          <a:off x="1796410" y="270973"/>
          <a:ext cx="3490386" cy="741914"/>
          <a:chOff x="17781411" y="2397478"/>
          <a:chExt cx="3254493" cy="712968"/>
        </a:xfrm>
      </xdr:grpSpPr>
      <xdr:sp macro="" textlink="">
        <xdr:nvSpPr>
          <xdr:cNvPr id="27" name="Rounded Rectangle 26">
            <a:extLst>
              <a:ext uri="{FF2B5EF4-FFF2-40B4-BE49-F238E27FC236}">
                <a16:creationId xmlns:a16="http://schemas.microsoft.com/office/drawing/2014/main" id="{83009388-C348-D6C7-44EB-E9A0DECA6E08}"/>
              </a:ext>
            </a:extLst>
          </xdr:cNvPr>
          <xdr:cNvSpPr/>
        </xdr:nvSpPr>
        <xdr:spPr>
          <a:xfrm>
            <a:off x="17781411" y="2397478"/>
            <a:ext cx="3254493" cy="712968"/>
          </a:xfrm>
          <a:prstGeom prst="roundRect">
            <a:avLst>
              <a:gd name="adj" fmla="val 26030"/>
            </a:avLst>
          </a:prstGeom>
          <a:ln w="28575">
            <a:solidFill>
              <a:srgbClr val="146082"/>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pic>
        <xdr:nvPicPr>
          <xdr:cNvPr id="28" name="Picture 27">
            <a:extLst>
              <a:ext uri="{FF2B5EF4-FFF2-40B4-BE49-F238E27FC236}">
                <a16:creationId xmlns:a16="http://schemas.microsoft.com/office/drawing/2014/main" id="{0958C2D0-CA6C-98BA-00CB-12A31AFC20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890870" y="2490134"/>
            <a:ext cx="3035575" cy="524106"/>
          </a:xfrm>
          <a:prstGeom prst="rect">
            <a:avLst/>
          </a:prstGeom>
        </xdr:spPr>
      </xdr:pic>
    </xdr:grpSp>
    <xdr:clientData/>
  </xdr:twoCellAnchor>
  <xdr:twoCellAnchor>
    <xdr:from>
      <xdr:col>3</xdr:col>
      <xdr:colOff>63304</xdr:colOff>
      <xdr:row>11</xdr:row>
      <xdr:rowOff>188147</xdr:rowOff>
    </xdr:from>
    <xdr:to>
      <xdr:col>19</xdr:col>
      <xdr:colOff>749496</xdr:colOff>
      <xdr:row>21</xdr:row>
      <xdr:rowOff>28159</xdr:rowOff>
    </xdr:to>
    <xdr:graphicFrame macro="">
      <xdr:nvGraphicFramePr>
        <xdr:cNvPr id="46" name="Chart 45">
          <a:extLst>
            <a:ext uri="{FF2B5EF4-FFF2-40B4-BE49-F238E27FC236}">
              <a16:creationId xmlns:a16="http://schemas.microsoft.com/office/drawing/2014/main" id="{B91C9203-EDF4-9A42-B581-6B5E29BF1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242248</xdr:colOff>
      <xdr:row>23</xdr:row>
      <xdr:rowOff>38704</xdr:rowOff>
    </xdr:from>
    <xdr:to>
      <xdr:col>20</xdr:col>
      <xdr:colOff>664109</xdr:colOff>
      <xdr:row>48</xdr:row>
      <xdr:rowOff>140464</xdr:rowOff>
    </xdr:to>
    <xdr:sp macro="" textlink="">
      <xdr:nvSpPr>
        <xdr:cNvPr id="54" name="Rounded Rectangle 53">
          <a:extLst>
            <a:ext uri="{FF2B5EF4-FFF2-40B4-BE49-F238E27FC236}">
              <a16:creationId xmlns:a16="http://schemas.microsoft.com/office/drawing/2014/main" id="{7EB085ED-3E30-8BA0-9CB2-A1F9F187DD20}"/>
            </a:ext>
          </a:extLst>
        </xdr:cNvPr>
        <xdr:cNvSpPr/>
      </xdr:nvSpPr>
      <xdr:spPr>
        <a:xfrm>
          <a:off x="11867633" y="4532550"/>
          <a:ext cx="5404168" cy="4986376"/>
        </a:xfrm>
        <a:prstGeom prst="roundRect">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716907</xdr:colOff>
      <xdr:row>23</xdr:row>
      <xdr:rowOff>59410</xdr:rowOff>
    </xdr:from>
    <xdr:to>
      <xdr:col>19</xdr:col>
      <xdr:colOff>189451</xdr:colOff>
      <xdr:row>25</xdr:row>
      <xdr:rowOff>70266</xdr:rowOff>
    </xdr:to>
    <xdr:sp macro="" textlink="">
      <xdr:nvSpPr>
        <xdr:cNvPr id="55" name="TextBox 54">
          <a:extLst>
            <a:ext uri="{FF2B5EF4-FFF2-40B4-BE49-F238E27FC236}">
              <a16:creationId xmlns:a16="http://schemas.microsoft.com/office/drawing/2014/main" id="{F07260A1-9BA7-C7F5-7F44-93BD4C41E98B}"/>
            </a:ext>
          </a:extLst>
        </xdr:cNvPr>
        <xdr:cNvSpPr txBox="1"/>
      </xdr:nvSpPr>
      <xdr:spPr>
        <a:xfrm>
          <a:off x="13117379" y="4468467"/>
          <a:ext cx="2779336" cy="394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Calibri" panose="020F0502020204030204" pitchFamily="34" charset="0"/>
              <a:cs typeface="Calibri" panose="020F0502020204030204" pitchFamily="34" charset="0"/>
            </a:rPr>
            <a:t>Top Categories</a:t>
          </a:r>
          <a:r>
            <a:rPr lang="en-US" sz="1600" b="1" baseline="0">
              <a:latin typeface="Calibri" panose="020F0502020204030204" pitchFamily="34" charset="0"/>
              <a:cs typeface="Calibri" panose="020F0502020204030204" pitchFamily="34" charset="0"/>
            </a:rPr>
            <a:t> By Sale</a:t>
          </a:r>
          <a:endParaRPr lang="en-US" sz="1600" b="1">
            <a:latin typeface="Calibri" panose="020F0502020204030204" pitchFamily="34" charset="0"/>
            <a:cs typeface="Calibri" panose="020F0502020204030204" pitchFamily="34" charset="0"/>
          </a:endParaRPr>
        </a:p>
      </xdr:txBody>
    </xdr:sp>
    <xdr:clientData/>
  </xdr:twoCellAnchor>
  <xdr:twoCellAnchor>
    <xdr:from>
      <xdr:col>14</xdr:col>
      <xdr:colOff>574680</xdr:colOff>
      <xdr:row>26</xdr:row>
      <xdr:rowOff>60060</xdr:rowOff>
    </xdr:from>
    <xdr:to>
      <xdr:col>20</xdr:col>
      <xdr:colOff>431398</xdr:colOff>
      <xdr:row>47</xdr:row>
      <xdr:rowOff>23738</xdr:rowOff>
    </xdr:to>
    <xdr:graphicFrame macro="">
      <xdr:nvGraphicFramePr>
        <xdr:cNvPr id="52" name="Chart 51">
          <a:extLst>
            <a:ext uri="{FF2B5EF4-FFF2-40B4-BE49-F238E27FC236}">
              <a16:creationId xmlns:a16="http://schemas.microsoft.com/office/drawing/2014/main" id="{244172CE-9229-BF47-88AF-D547DCB19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417112</xdr:colOff>
      <xdr:row>6</xdr:row>
      <xdr:rowOff>37550</xdr:rowOff>
    </xdr:from>
    <xdr:to>
      <xdr:col>20</xdr:col>
      <xdr:colOff>245509</xdr:colOff>
      <xdr:row>9</xdr:row>
      <xdr:rowOff>72894</xdr:rowOff>
    </xdr:to>
    <mc:AlternateContent xmlns:mc="http://schemas.openxmlformats.org/markup-compatibility/2006" xmlns:a14="http://schemas.microsoft.com/office/drawing/2010/main">
      <mc:Choice Requires="a14">
        <xdr:graphicFrame macro="">
          <xdr:nvGraphicFramePr>
            <xdr:cNvPr id="62" name="Year 4">
              <a:extLst>
                <a:ext uri="{FF2B5EF4-FFF2-40B4-BE49-F238E27FC236}">
                  <a16:creationId xmlns:a16="http://schemas.microsoft.com/office/drawing/2014/main" id="{D932D8DC-E26A-5348-9956-BBCC8E9D49E9}"/>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9474585" y="1209858"/>
              <a:ext cx="7239056" cy="6214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202522</xdr:colOff>
      <xdr:row>6</xdr:row>
      <xdr:rowOff>27924</xdr:rowOff>
    </xdr:from>
    <xdr:to>
      <xdr:col>5</xdr:col>
      <xdr:colOff>643133</xdr:colOff>
      <xdr:row>9</xdr:row>
      <xdr:rowOff>64980</xdr:rowOff>
    </xdr:to>
    <xdr:sp macro="" textlink="">
      <xdr:nvSpPr>
        <xdr:cNvPr id="64" name="Rounded Rectangle 63">
          <a:extLst>
            <a:ext uri="{FF2B5EF4-FFF2-40B4-BE49-F238E27FC236}">
              <a16:creationId xmlns:a16="http://schemas.microsoft.com/office/drawing/2014/main" id="{C4B63EB1-EF66-0848-86F5-0B97AEB12251}"/>
            </a:ext>
          </a:extLst>
        </xdr:cNvPr>
        <xdr:cNvSpPr/>
      </xdr:nvSpPr>
      <xdr:spPr>
        <a:xfrm>
          <a:off x="1864204" y="1167363"/>
          <a:ext cx="2933135" cy="606776"/>
        </a:xfrm>
        <a:prstGeom prst="roundRect">
          <a:avLst>
            <a:gd name="adj" fmla="val 50000"/>
          </a:avLst>
        </a:prstGeom>
        <a:solidFill>
          <a:srgbClr val="4F95DA"/>
        </a:solidFill>
        <a:ln w="4762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2800" b="1" i="0">
              <a:solidFill>
                <a:schemeClr val="bg1"/>
              </a:solidFill>
              <a:latin typeface="Calibri" panose="020F0502020204030204" pitchFamily="34" charset="0"/>
              <a:cs typeface="Calibri" panose="020F0502020204030204" pitchFamily="34" charset="0"/>
            </a:rPr>
            <a:t>Report</a:t>
          </a:r>
          <a:r>
            <a:rPr lang="en-US" sz="2800" b="1" i="0" baseline="0">
              <a:solidFill>
                <a:schemeClr val="bg1"/>
              </a:solidFill>
              <a:latin typeface="Calibri" panose="020F0502020204030204" pitchFamily="34" charset="0"/>
              <a:cs typeface="Calibri" panose="020F0502020204030204" pitchFamily="34" charset="0"/>
            </a:rPr>
            <a:t> 1</a:t>
          </a:r>
          <a:endParaRPr lang="en-US" sz="2800" b="1" i="0">
            <a:solidFill>
              <a:schemeClr val="bg1"/>
            </a:solidFill>
            <a:latin typeface="Calibri" panose="020F0502020204030204" pitchFamily="34" charset="0"/>
            <a:cs typeface="Calibri" panose="020F0502020204030204" pitchFamily="34" charset="0"/>
          </a:endParaRPr>
        </a:p>
      </xdr:txBody>
    </xdr:sp>
    <xdr:clientData/>
  </xdr:twoCellAnchor>
  <xdr:twoCellAnchor>
    <xdr:from>
      <xdr:col>5</xdr:col>
      <xdr:colOff>776341</xdr:colOff>
      <xdr:row>6</xdr:row>
      <xdr:rowOff>27924</xdr:rowOff>
    </xdr:from>
    <xdr:to>
      <xdr:col>9</xdr:col>
      <xdr:colOff>386113</xdr:colOff>
      <xdr:row>9</xdr:row>
      <xdr:rowOff>64980</xdr:rowOff>
    </xdr:to>
    <xdr:sp macro="" textlink="">
      <xdr:nvSpPr>
        <xdr:cNvPr id="65" name="Rounded Rectangle 64">
          <a:hlinkClick xmlns:r="http://schemas.openxmlformats.org/officeDocument/2006/relationships" r:id="rId4"/>
          <a:extLst>
            <a:ext uri="{FF2B5EF4-FFF2-40B4-BE49-F238E27FC236}">
              <a16:creationId xmlns:a16="http://schemas.microsoft.com/office/drawing/2014/main" id="{113C0A2D-B837-E542-9021-E6B448AFBED3}"/>
            </a:ext>
          </a:extLst>
        </xdr:cNvPr>
        <xdr:cNvSpPr/>
      </xdr:nvSpPr>
      <xdr:spPr>
        <a:xfrm>
          <a:off x="4930547" y="1167363"/>
          <a:ext cx="2933136" cy="606776"/>
        </a:xfrm>
        <a:prstGeom prst="roundRect">
          <a:avLst>
            <a:gd name="adj" fmla="val 50000"/>
          </a:avLst>
        </a:prstGeom>
        <a:solidFill>
          <a:schemeClr val="bg1"/>
        </a:solidFill>
        <a:ln w="4762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2800" b="1" i="0">
              <a:solidFill>
                <a:schemeClr val="tx1"/>
              </a:solidFill>
              <a:latin typeface="Calibri" panose="020F0502020204030204" pitchFamily="34" charset="0"/>
              <a:cs typeface="Calibri" panose="020F0502020204030204" pitchFamily="34" charset="0"/>
            </a:rPr>
            <a:t>Report</a:t>
          </a:r>
          <a:r>
            <a:rPr lang="en-US" sz="2800" b="1" i="0" baseline="0">
              <a:solidFill>
                <a:schemeClr val="tx1"/>
              </a:solidFill>
              <a:latin typeface="Calibri" panose="020F0502020204030204" pitchFamily="34" charset="0"/>
              <a:cs typeface="Calibri" panose="020F0502020204030204" pitchFamily="34" charset="0"/>
            </a:rPr>
            <a:t> 2</a:t>
          </a:r>
          <a:endParaRPr lang="en-US" sz="2800" b="1" i="0">
            <a:solidFill>
              <a:schemeClr val="tx1"/>
            </a:solidFill>
            <a:latin typeface="Calibri" panose="020F0502020204030204" pitchFamily="34" charset="0"/>
            <a:cs typeface="Calibri" panose="020F0502020204030204" pitchFamily="34" charset="0"/>
          </a:endParaRPr>
        </a:p>
      </xdr:txBody>
    </xdr:sp>
    <xdr:clientData/>
  </xdr:twoCellAnchor>
  <xdr:twoCellAnchor>
    <xdr:from>
      <xdr:col>7</xdr:col>
      <xdr:colOff>552939</xdr:colOff>
      <xdr:row>23</xdr:row>
      <xdr:rowOff>61058</xdr:rowOff>
    </xdr:from>
    <xdr:to>
      <xdr:col>14</xdr:col>
      <xdr:colOff>149298</xdr:colOff>
      <xdr:row>38</xdr:row>
      <xdr:rowOff>168888</xdr:rowOff>
    </xdr:to>
    <xdr:sp macro="" textlink="">
      <xdr:nvSpPr>
        <xdr:cNvPr id="69" name="Rounded Rectangle 68">
          <a:extLst>
            <a:ext uri="{FF2B5EF4-FFF2-40B4-BE49-F238E27FC236}">
              <a16:creationId xmlns:a16="http://schemas.microsoft.com/office/drawing/2014/main" id="{6793EC59-BB69-4375-EC63-690071DF56D3}"/>
            </a:ext>
          </a:extLst>
        </xdr:cNvPr>
        <xdr:cNvSpPr/>
      </xdr:nvSpPr>
      <xdr:spPr>
        <a:xfrm>
          <a:off x="6316785" y="4554904"/>
          <a:ext cx="5360205" cy="3038599"/>
        </a:xfrm>
        <a:prstGeom prst="roundRect">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825305</xdr:colOff>
      <xdr:row>21</xdr:row>
      <xdr:rowOff>97156</xdr:rowOff>
    </xdr:from>
    <xdr:to>
      <xdr:col>13</xdr:col>
      <xdr:colOff>707318</xdr:colOff>
      <xdr:row>41</xdr:row>
      <xdr:rowOff>187980</xdr:rowOff>
    </xdr:to>
    <xdr:graphicFrame macro="">
      <xdr:nvGraphicFramePr>
        <xdr:cNvPr id="67" name="Chart 66">
          <a:extLst>
            <a:ext uri="{FF2B5EF4-FFF2-40B4-BE49-F238E27FC236}">
              <a16:creationId xmlns:a16="http://schemas.microsoft.com/office/drawing/2014/main" id="{D51FA774-8428-3646-B08E-17360E0D9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788909</xdr:colOff>
      <xdr:row>23</xdr:row>
      <xdr:rowOff>57568</xdr:rowOff>
    </xdr:from>
    <xdr:to>
      <xdr:col>11</xdr:col>
      <xdr:colOff>260255</xdr:colOff>
      <xdr:row>25</xdr:row>
      <xdr:rowOff>72109</xdr:rowOff>
    </xdr:to>
    <xdr:sp macro="" textlink="">
      <xdr:nvSpPr>
        <xdr:cNvPr id="70" name="TextBox 69">
          <a:extLst>
            <a:ext uri="{FF2B5EF4-FFF2-40B4-BE49-F238E27FC236}">
              <a16:creationId xmlns:a16="http://schemas.microsoft.com/office/drawing/2014/main" id="{3CD658D2-2680-F23F-6596-9B1D6AB7BB3F}"/>
            </a:ext>
          </a:extLst>
        </xdr:cNvPr>
        <xdr:cNvSpPr txBox="1"/>
      </xdr:nvSpPr>
      <xdr:spPr>
        <a:xfrm>
          <a:off x="6552755" y="4551414"/>
          <a:ext cx="2764973" cy="405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Calibri" panose="020F0502020204030204" pitchFamily="34" charset="0"/>
              <a:cs typeface="Calibri" panose="020F0502020204030204" pitchFamily="34" charset="0"/>
            </a:rPr>
            <a:t>Region wise Sales</a:t>
          </a:r>
          <a:r>
            <a:rPr lang="en-US" sz="1600" b="1" baseline="0">
              <a:latin typeface="Calibri" panose="020F0502020204030204" pitchFamily="34" charset="0"/>
              <a:cs typeface="Calibri" panose="020F0502020204030204" pitchFamily="34" charset="0"/>
            </a:rPr>
            <a:t> Distribution</a:t>
          </a:r>
          <a:endParaRPr lang="en-US" sz="1600" b="1">
            <a:latin typeface="Calibri" panose="020F0502020204030204" pitchFamily="34" charset="0"/>
            <a:cs typeface="Calibri" panose="020F0502020204030204" pitchFamily="34" charset="0"/>
          </a:endParaRPr>
        </a:p>
      </xdr:txBody>
    </xdr:sp>
    <xdr:clientData/>
  </xdr:twoCellAnchor>
  <xdr:twoCellAnchor>
    <xdr:from>
      <xdr:col>2</xdr:col>
      <xdr:colOff>116610</xdr:colOff>
      <xdr:row>23</xdr:row>
      <xdr:rowOff>48931</xdr:rowOff>
    </xdr:from>
    <xdr:to>
      <xdr:col>7</xdr:col>
      <xdr:colOff>496616</xdr:colOff>
      <xdr:row>27</xdr:row>
      <xdr:rowOff>152400</xdr:rowOff>
    </xdr:to>
    <xdr:grpSp>
      <xdr:nvGrpSpPr>
        <xdr:cNvPr id="9" name="Group 8">
          <a:extLst>
            <a:ext uri="{FF2B5EF4-FFF2-40B4-BE49-F238E27FC236}">
              <a16:creationId xmlns:a16="http://schemas.microsoft.com/office/drawing/2014/main" id="{EA1D39FB-49AC-C038-043B-A4A78C74D838}"/>
            </a:ext>
          </a:extLst>
        </xdr:cNvPr>
        <xdr:cNvGrpSpPr/>
      </xdr:nvGrpSpPr>
      <xdr:grpSpPr>
        <a:xfrm>
          <a:off x="1763423" y="4542777"/>
          <a:ext cx="4497039" cy="885008"/>
          <a:chOff x="1814054" y="4464396"/>
          <a:chExt cx="4514890" cy="871376"/>
        </a:xfrm>
      </xdr:grpSpPr>
      <xdr:sp macro="" textlink="">
        <xdr:nvSpPr>
          <xdr:cNvPr id="72" name="Rounded Rectangle 71">
            <a:extLst>
              <a:ext uri="{FF2B5EF4-FFF2-40B4-BE49-F238E27FC236}">
                <a16:creationId xmlns:a16="http://schemas.microsoft.com/office/drawing/2014/main" id="{358EA043-735A-4942-55A7-7623A5D9CDA0}"/>
              </a:ext>
            </a:extLst>
          </xdr:cNvPr>
          <xdr:cNvSpPr/>
        </xdr:nvSpPr>
        <xdr:spPr>
          <a:xfrm>
            <a:off x="1814054" y="4464396"/>
            <a:ext cx="4461238" cy="871376"/>
          </a:xfrm>
          <a:prstGeom prst="roundRect">
            <a:avLst>
              <a:gd name="adj" fmla="val 31219"/>
            </a:avLst>
          </a:prstGeom>
          <a:noFill/>
          <a:ln w="31750">
            <a:solidFill>
              <a:srgbClr val="14608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a:t> </a:t>
            </a:r>
          </a:p>
        </xdr:txBody>
      </xdr:sp>
      <xdr:sp macro="" textlink="">
        <xdr:nvSpPr>
          <xdr:cNvPr id="74" name="TextBox 73">
            <a:extLst>
              <a:ext uri="{FF2B5EF4-FFF2-40B4-BE49-F238E27FC236}">
                <a16:creationId xmlns:a16="http://schemas.microsoft.com/office/drawing/2014/main" id="{5365F410-3675-7042-8972-131D122BCD98}"/>
              </a:ext>
            </a:extLst>
          </xdr:cNvPr>
          <xdr:cNvSpPr txBox="1"/>
        </xdr:nvSpPr>
        <xdr:spPr>
          <a:xfrm>
            <a:off x="1828808" y="4700837"/>
            <a:ext cx="2777776" cy="398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latin typeface="Calibri" panose="020F0502020204030204" pitchFamily="34" charset="0"/>
                <a:cs typeface="Calibri" panose="020F0502020204030204" pitchFamily="34" charset="0"/>
              </a:rPr>
              <a:t>Total</a:t>
            </a:r>
            <a:r>
              <a:rPr lang="en-US" sz="3200" b="1" baseline="0">
                <a:latin typeface="Calibri" panose="020F0502020204030204" pitchFamily="34" charset="0"/>
                <a:cs typeface="Calibri" panose="020F0502020204030204" pitchFamily="34" charset="0"/>
              </a:rPr>
              <a:t> Revenue:</a:t>
            </a:r>
            <a:endParaRPr lang="en-US" sz="3200" b="1">
              <a:latin typeface="Calibri" panose="020F0502020204030204" pitchFamily="34" charset="0"/>
              <a:cs typeface="Calibri" panose="020F0502020204030204" pitchFamily="34" charset="0"/>
            </a:endParaRPr>
          </a:p>
        </xdr:txBody>
      </xdr:sp>
      <xdr:sp macro="" textlink="order_detail_pivot!B76">
        <xdr:nvSpPr>
          <xdr:cNvPr id="75" name="TextBox 74">
            <a:extLst>
              <a:ext uri="{FF2B5EF4-FFF2-40B4-BE49-F238E27FC236}">
                <a16:creationId xmlns:a16="http://schemas.microsoft.com/office/drawing/2014/main" id="{963033C8-4FB9-0D79-E96F-3226B4C65F44}"/>
              </a:ext>
            </a:extLst>
          </xdr:cNvPr>
          <xdr:cNvSpPr txBox="1"/>
        </xdr:nvSpPr>
        <xdr:spPr>
          <a:xfrm>
            <a:off x="4349549" y="4603039"/>
            <a:ext cx="1979395" cy="594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24D1FE-4702-744A-94F0-5BA3A1B5ED98}" type="TxLink">
              <a:rPr lang="en-US" sz="3600" b="1" i="0" u="none" strike="noStrike">
                <a:solidFill>
                  <a:schemeClr val="accent6">
                    <a:lumMod val="75000"/>
                  </a:schemeClr>
                </a:solidFill>
                <a:latin typeface="Calibri"/>
                <a:cs typeface="Calibri"/>
              </a:rPr>
              <a:pPr algn="ctr"/>
              <a:t>$1.35M</a:t>
            </a:fld>
            <a:endParaRPr lang="en-US" sz="3600" b="1">
              <a:solidFill>
                <a:schemeClr val="accent6">
                  <a:lumMod val="75000"/>
                </a:schemeClr>
              </a:solidFill>
            </a:endParaRPr>
          </a:p>
        </xdr:txBody>
      </xdr:sp>
    </xdr:grpSp>
    <xdr:clientData/>
  </xdr:twoCellAnchor>
  <xdr:twoCellAnchor>
    <xdr:from>
      <xdr:col>2</xdr:col>
      <xdr:colOff>116610</xdr:colOff>
      <xdr:row>28</xdr:row>
      <xdr:rowOff>128037</xdr:rowOff>
    </xdr:from>
    <xdr:to>
      <xdr:col>7</xdr:col>
      <xdr:colOff>496616</xdr:colOff>
      <xdr:row>33</xdr:row>
      <xdr:rowOff>36122</xdr:rowOff>
    </xdr:to>
    <xdr:grpSp>
      <xdr:nvGrpSpPr>
        <xdr:cNvPr id="8" name="Group 7">
          <a:extLst>
            <a:ext uri="{FF2B5EF4-FFF2-40B4-BE49-F238E27FC236}">
              <a16:creationId xmlns:a16="http://schemas.microsoft.com/office/drawing/2014/main" id="{8120BF01-A373-AD33-5989-BDCAE214012C}"/>
            </a:ext>
          </a:extLst>
        </xdr:cNvPr>
        <xdr:cNvGrpSpPr/>
      </xdr:nvGrpSpPr>
      <xdr:grpSpPr>
        <a:xfrm>
          <a:off x="1763423" y="5598806"/>
          <a:ext cx="4497039" cy="885008"/>
          <a:chOff x="1814054" y="5449185"/>
          <a:chExt cx="4514890" cy="871376"/>
        </a:xfrm>
      </xdr:grpSpPr>
      <xdr:sp macro="" textlink="">
        <xdr:nvSpPr>
          <xdr:cNvPr id="2" name="Rounded Rectangle 1">
            <a:extLst>
              <a:ext uri="{FF2B5EF4-FFF2-40B4-BE49-F238E27FC236}">
                <a16:creationId xmlns:a16="http://schemas.microsoft.com/office/drawing/2014/main" id="{2E3FABE7-0331-9A46-A535-54D784D7A2B2}"/>
              </a:ext>
            </a:extLst>
          </xdr:cNvPr>
          <xdr:cNvSpPr/>
        </xdr:nvSpPr>
        <xdr:spPr>
          <a:xfrm>
            <a:off x="1814054" y="5449185"/>
            <a:ext cx="4461238" cy="871376"/>
          </a:xfrm>
          <a:prstGeom prst="roundRect">
            <a:avLst>
              <a:gd name="adj" fmla="val 31219"/>
            </a:avLst>
          </a:prstGeom>
          <a:noFill/>
          <a:ln w="31750">
            <a:solidFill>
              <a:srgbClr val="14608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a:t> </a:t>
            </a:r>
          </a:p>
        </xdr:txBody>
      </xdr:sp>
      <xdr:sp macro="" textlink="">
        <xdr:nvSpPr>
          <xdr:cNvPr id="3" name="TextBox 2">
            <a:extLst>
              <a:ext uri="{FF2B5EF4-FFF2-40B4-BE49-F238E27FC236}">
                <a16:creationId xmlns:a16="http://schemas.microsoft.com/office/drawing/2014/main" id="{37E5AD90-1914-E64C-854D-751CE747DA24}"/>
              </a:ext>
            </a:extLst>
          </xdr:cNvPr>
          <xdr:cNvSpPr txBox="1"/>
        </xdr:nvSpPr>
        <xdr:spPr>
          <a:xfrm>
            <a:off x="1828808" y="5685626"/>
            <a:ext cx="2777776" cy="398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baseline="0">
                <a:latin typeface="Calibri" panose="020F0502020204030204" pitchFamily="34" charset="0"/>
                <a:cs typeface="Calibri" panose="020F0502020204030204" pitchFamily="34" charset="0"/>
              </a:rPr>
              <a:t>Total Orders:</a:t>
            </a:r>
            <a:endParaRPr lang="en-US" sz="3200" b="1">
              <a:latin typeface="Calibri" panose="020F0502020204030204" pitchFamily="34" charset="0"/>
              <a:cs typeface="Calibri" panose="020F0502020204030204" pitchFamily="34" charset="0"/>
            </a:endParaRPr>
          </a:p>
        </xdr:txBody>
      </xdr:sp>
      <xdr:sp macro="" textlink="order_detail_pivot!A141">
        <xdr:nvSpPr>
          <xdr:cNvPr id="4" name="TextBox 3">
            <a:extLst>
              <a:ext uri="{FF2B5EF4-FFF2-40B4-BE49-F238E27FC236}">
                <a16:creationId xmlns:a16="http://schemas.microsoft.com/office/drawing/2014/main" id="{7AF43269-A941-FB4E-BA79-EB34AEEA9DEC}"/>
              </a:ext>
            </a:extLst>
          </xdr:cNvPr>
          <xdr:cNvSpPr txBox="1"/>
        </xdr:nvSpPr>
        <xdr:spPr>
          <a:xfrm>
            <a:off x="4349549" y="5587828"/>
            <a:ext cx="1979395" cy="594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EB12F4-506A-BB4A-A06C-7E37B0208E4A}" type="TxLink">
              <a:rPr lang="en-US" sz="3600" b="1" i="0" u="none" strike="noStrike">
                <a:solidFill>
                  <a:srgbClr val="387921"/>
                </a:solidFill>
                <a:latin typeface="Calibri"/>
                <a:cs typeface="Calibri"/>
              </a:rPr>
              <a:t>2155</a:t>
            </a:fld>
            <a:endParaRPr lang="en-US" sz="3600" b="1">
              <a:solidFill>
                <a:srgbClr val="387921"/>
              </a:solidFill>
            </a:endParaRPr>
          </a:p>
        </xdr:txBody>
      </xdr:sp>
    </xdr:grpSp>
    <xdr:clientData/>
  </xdr:twoCellAnchor>
  <xdr:twoCellAnchor>
    <xdr:from>
      <xdr:col>2</xdr:col>
      <xdr:colOff>116610</xdr:colOff>
      <xdr:row>34</xdr:row>
      <xdr:rowOff>13956</xdr:rowOff>
    </xdr:from>
    <xdr:to>
      <xdr:col>7</xdr:col>
      <xdr:colOff>496616</xdr:colOff>
      <xdr:row>38</xdr:row>
      <xdr:rowOff>117425</xdr:rowOff>
    </xdr:to>
    <xdr:grpSp>
      <xdr:nvGrpSpPr>
        <xdr:cNvPr id="16" name="Group 15">
          <a:extLst>
            <a:ext uri="{FF2B5EF4-FFF2-40B4-BE49-F238E27FC236}">
              <a16:creationId xmlns:a16="http://schemas.microsoft.com/office/drawing/2014/main" id="{35A994F5-FAE4-2DEC-4EC4-9BFCA8BE0DA3}"/>
            </a:ext>
          </a:extLst>
        </xdr:cNvPr>
        <xdr:cNvGrpSpPr/>
      </xdr:nvGrpSpPr>
      <xdr:grpSpPr>
        <a:xfrm>
          <a:off x="1763423" y="6657033"/>
          <a:ext cx="4497039" cy="885007"/>
          <a:chOff x="1772417" y="6657033"/>
          <a:chExt cx="4497039" cy="885007"/>
        </a:xfrm>
      </xdr:grpSpPr>
      <xdr:sp macro="" textlink="">
        <xdr:nvSpPr>
          <xdr:cNvPr id="13" name="Rounded Rectangle 12">
            <a:extLst>
              <a:ext uri="{FF2B5EF4-FFF2-40B4-BE49-F238E27FC236}">
                <a16:creationId xmlns:a16="http://schemas.microsoft.com/office/drawing/2014/main" id="{2CDD15AC-BAA8-1E4C-9092-78BA228C1C41}"/>
              </a:ext>
            </a:extLst>
          </xdr:cNvPr>
          <xdr:cNvSpPr/>
        </xdr:nvSpPr>
        <xdr:spPr>
          <a:xfrm>
            <a:off x="1772417" y="6657033"/>
            <a:ext cx="4443387" cy="885007"/>
          </a:xfrm>
          <a:prstGeom prst="roundRect">
            <a:avLst>
              <a:gd name="adj" fmla="val 31219"/>
            </a:avLst>
          </a:prstGeom>
          <a:noFill/>
          <a:ln w="31750">
            <a:solidFill>
              <a:srgbClr val="14608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a:t> </a:t>
            </a:r>
          </a:p>
        </xdr:txBody>
      </xdr:sp>
      <xdr:sp macro="" textlink="">
        <xdr:nvSpPr>
          <xdr:cNvPr id="14" name="TextBox 13">
            <a:extLst>
              <a:ext uri="{FF2B5EF4-FFF2-40B4-BE49-F238E27FC236}">
                <a16:creationId xmlns:a16="http://schemas.microsoft.com/office/drawing/2014/main" id="{41F2209F-FF20-1645-95B2-E947617E1DAF}"/>
              </a:ext>
            </a:extLst>
          </xdr:cNvPr>
          <xdr:cNvSpPr txBox="1"/>
        </xdr:nvSpPr>
        <xdr:spPr>
          <a:xfrm>
            <a:off x="1787171" y="6896881"/>
            <a:ext cx="2767066" cy="405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baseline="0">
                <a:latin typeface="Calibri" panose="020F0502020204030204" pitchFamily="34" charset="0"/>
                <a:cs typeface="Calibri" panose="020F0502020204030204" pitchFamily="34" charset="0"/>
              </a:rPr>
              <a:t>Quantity Sold:</a:t>
            </a:r>
            <a:endParaRPr lang="en-US" sz="3200" b="1">
              <a:latin typeface="Calibri" panose="020F0502020204030204" pitchFamily="34" charset="0"/>
              <a:cs typeface="Calibri" panose="020F0502020204030204" pitchFamily="34" charset="0"/>
            </a:endParaRPr>
          </a:p>
        </xdr:txBody>
      </xdr:sp>
      <xdr:sp macro="" textlink="order_detail_pivot!B141">
        <xdr:nvSpPr>
          <xdr:cNvPr id="15" name="TextBox 14">
            <a:extLst>
              <a:ext uri="{FF2B5EF4-FFF2-40B4-BE49-F238E27FC236}">
                <a16:creationId xmlns:a16="http://schemas.microsoft.com/office/drawing/2014/main" id="{862FE635-788F-9B40-BC93-C4BED23C0220}"/>
              </a:ext>
            </a:extLst>
          </xdr:cNvPr>
          <xdr:cNvSpPr txBox="1"/>
        </xdr:nvSpPr>
        <xdr:spPr>
          <a:xfrm>
            <a:off x="4297202" y="6795676"/>
            <a:ext cx="1972254" cy="604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2249BC-5C12-EA4C-B590-76361FCB8169}" type="TxLink">
              <a:rPr lang="en-US" sz="3600" b="1" i="0" u="none" strike="noStrike">
                <a:solidFill>
                  <a:srgbClr val="387921"/>
                </a:solidFill>
                <a:latin typeface="Calibri"/>
                <a:cs typeface="Calibri"/>
              </a:rPr>
              <a:t>51.3K</a:t>
            </a:fld>
            <a:endParaRPr lang="en-US" sz="3600" b="1">
              <a:solidFill>
                <a:srgbClr val="387921"/>
              </a:solidFill>
            </a:endParaRPr>
          </a:p>
        </xdr:txBody>
      </xdr:sp>
    </xdr:grpSp>
    <xdr:clientData/>
  </xdr:twoCellAnchor>
  <xdr:twoCellAnchor>
    <xdr:from>
      <xdr:col>2</xdr:col>
      <xdr:colOff>88900</xdr:colOff>
      <xdr:row>39</xdr:row>
      <xdr:rowOff>60848</xdr:rowOff>
    </xdr:from>
    <xdr:to>
      <xdr:col>14</xdr:col>
      <xdr:colOff>165100</xdr:colOff>
      <xdr:row>48</xdr:row>
      <xdr:rowOff>101600</xdr:rowOff>
    </xdr:to>
    <xdr:sp macro="" textlink="">
      <xdr:nvSpPr>
        <xdr:cNvPr id="17" name="Rounded Rectangle 16">
          <a:extLst>
            <a:ext uri="{FF2B5EF4-FFF2-40B4-BE49-F238E27FC236}">
              <a16:creationId xmlns:a16="http://schemas.microsoft.com/office/drawing/2014/main" id="{D80CFA03-3803-2D42-BC9F-AA77BE747650}"/>
            </a:ext>
          </a:extLst>
        </xdr:cNvPr>
        <xdr:cNvSpPr/>
      </xdr:nvSpPr>
      <xdr:spPr>
        <a:xfrm>
          <a:off x="1739900" y="7490348"/>
          <a:ext cx="9982200" cy="1755252"/>
        </a:xfrm>
        <a:prstGeom prst="roundRect">
          <a:avLst>
            <a:gd name="adj" fmla="val 26796"/>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340179</xdr:colOff>
      <xdr:row>39</xdr:row>
      <xdr:rowOff>150890</xdr:rowOff>
    </xdr:from>
    <xdr:to>
      <xdr:col>13</xdr:col>
      <xdr:colOff>679010</xdr:colOff>
      <xdr:row>48</xdr:row>
      <xdr:rowOff>95592</xdr:rowOff>
    </xdr:to>
    <xdr:graphicFrame macro="">
      <xdr:nvGraphicFramePr>
        <xdr:cNvPr id="18" name="Chart 17">
          <a:extLst>
            <a:ext uri="{FF2B5EF4-FFF2-40B4-BE49-F238E27FC236}">
              <a16:creationId xmlns:a16="http://schemas.microsoft.com/office/drawing/2014/main" id="{F067684A-ACEE-4C4D-B0D6-8C4ACFA2E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228600</xdr:colOff>
      <xdr:row>1</xdr:row>
      <xdr:rowOff>121226</xdr:rowOff>
    </xdr:from>
    <xdr:to>
      <xdr:col>5</xdr:col>
      <xdr:colOff>342900</xdr:colOff>
      <xdr:row>5</xdr:row>
      <xdr:rowOff>81602</xdr:rowOff>
    </xdr:to>
    <xdr:sp macro="" textlink="">
      <xdr:nvSpPr>
        <xdr:cNvPr id="11" name="Rounded Rectangle 10">
          <a:extLst>
            <a:ext uri="{FF2B5EF4-FFF2-40B4-BE49-F238E27FC236}">
              <a16:creationId xmlns:a16="http://schemas.microsoft.com/office/drawing/2014/main" id="{AF1BDE5D-8FBA-244A-8DDC-A5A02874A5C0}"/>
            </a:ext>
          </a:extLst>
        </xdr:cNvPr>
        <xdr:cNvSpPr/>
      </xdr:nvSpPr>
      <xdr:spPr>
        <a:xfrm>
          <a:off x="1054100" y="311726"/>
          <a:ext cx="3416300" cy="7223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38877</xdr:colOff>
      <xdr:row>1</xdr:row>
      <xdr:rowOff>10995</xdr:rowOff>
    </xdr:from>
    <xdr:to>
      <xdr:col>20</xdr:col>
      <xdr:colOff>38877</xdr:colOff>
      <xdr:row>49</xdr:row>
      <xdr:rowOff>87587</xdr:rowOff>
    </xdr:to>
    <xdr:sp macro="" textlink="">
      <xdr:nvSpPr>
        <xdr:cNvPr id="17" name="Rounded Rectangle 16">
          <a:extLst>
            <a:ext uri="{FF2B5EF4-FFF2-40B4-BE49-F238E27FC236}">
              <a16:creationId xmlns:a16="http://schemas.microsoft.com/office/drawing/2014/main" id="{E85184C7-5DC8-0CDE-897A-2F16E9A5BBA3}"/>
            </a:ext>
          </a:extLst>
        </xdr:cNvPr>
        <xdr:cNvSpPr/>
      </xdr:nvSpPr>
      <xdr:spPr>
        <a:xfrm>
          <a:off x="870946" y="200765"/>
          <a:ext cx="15809310" cy="9185558"/>
        </a:xfrm>
        <a:prstGeom prst="roundRect">
          <a:avLst>
            <a:gd name="adj" fmla="val 1640"/>
          </a:avLst>
        </a:prstGeom>
        <a:solidFill>
          <a:schemeClr val="bg1"/>
        </a:solid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485588</xdr:colOff>
      <xdr:row>1</xdr:row>
      <xdr:rowOff>123983</xdr:rowOff>
    </xdr:from>
    <xdr:to>
      <xdr:col>19</xdr:col>
      <xdr:colOff>722537</xdr:colOff>
      <xdr:row>5</xdr:row>
      <xdr:rowOff>85760</xdr:rowOff>
    </xdr:to>
    <xdr:sp macro="" textlink="">
      <xdr:nvSpPr>
        <xdr:cNvPr id="18" name="Rounded Rectangle 17">
          <a:extLst>
            <a:ext uri="{FF2B5EF4-FFF2-40B4-BE49-F238E27FC236}">
              <a16:creationId xmlns:a16="http://schemas.microsoft.com/office/drawing/2014/main" id="{A73E44B8-695D-6A18-3998-CE5ED30B84A4}"/>
            </a:ext>
          </a:extLst>
        </xdr:cNvPr>
        <xdr:cNvSpPr/>
      </xdr:nvSpPr>
      <xdr:spPr>
        <a:xfrm>
          <a:off x="4626892" y="308041"/>
          <a:ext cx="11832602" cy="698009"/>
        </a:xfrm>
        <a:prstGeom prst="roundRect">
          <a:avLst>
            <a:gd name="adj" fmla="val 25001"/>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3200">
              <a:solidFill>
                <a:schemeClr val="tx1"/>
              </a:solidFill>
              <a:latin typeface="Calibri" panose="020F0502020204030204" pitchFamily="34" charset="0"/>
              <a:cs typeface="Calibri" panose="020F0502020204030204" pitchFamily="34" charset="0"/>
            </a:rPr>
            <a:t>Northwind</a:t>
          </a:r>
          <a:r>
            <a:rPr lang="en-US" sz="3200" baseline="0">
              <a:latin typeface="Calibri" panose="020F0502020204030204" pitchFamily="34" charset="0"/>
              <a:cs typeface="Calibri" panose="020F0502020204030204" pitchFamily="34" charset="0"/>
            </a:rPr>
            <a:t> </a:t>
          </a:r>
          <a:r>
            <a:rPr lang="en-US" sz="3200" b="1" baseline="0">
              <a:solidFill>
                <a:schemeClr val="tx2">
                  <a:lumMod val="75000"/>
                  <a:lumOff val="25000"/>
                </a:schemeClr>
              </a:solidFill>
              <a:latin typeface="Calibri" panose="020F0502020204030204" pitchFamily="34" charset="0"/>
              <a:cs typeface="Calibri" panose="020F0502020204030204" pitchFamily="34" charset="0"/>
            </a:rPr>
            <a:t>I REPORT</a:t>
          </a:r>
          <a:endParaRPr lang="en-US" sz="3200" b="1">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1</xdr:col>
      <xdr:colOff>226574</xdr:colOff>
      <xdr:row>1</xdr:row>
      <xdr:rowOff>124683</xdr:rowOff>
    </xdr:from>
    <xdr:to>
      <xdr:col>5</xdr:col>
      <xdr:colOff>423333</xdr:colOff>
      <xdr:row>5</xdr:row>
      <xdr:rowOff>85059</xdr:rowOff>
    </xdr:to>
    <xdr:grpSp>
      <xdr:nvGrpSpPr>
        <xdr:cNvPr id="13" name="Group 12">
          <a:extLst>
            <a:ext uri="{FF2B5EF4-FFF2-40B4-BE49-F238E27FC236}">
              <a16:creationId xmlns:a16="http://schemas.microsoft.com/office/drawing/2014/main" id="{2A89879D-9D78-E14A-DEB1-CC7BBFDA84D0}"/>
            </a:ext>
          </a:extLst>
        </xdr:cNvPr>
        <xdr:cNvGrpSpPr/>
      </xdr:nvGrpSpPr>
      <xdr:grpSpPr>
        <a:xfrm>
          <a:off x="1054835" y="317944"/>
          <a:ext cx="3509802" cy="733419"/>
          <a:chOff x="17781411" y="2397478"/>
          <a:chExt cx="3254493" cy="712968"/>
        </a:xfrm>
      </xdr:grpSpPr>
      <xdr:sp macro="" textlink="">
        <xdr:nvSpPr>
          <xdr:cNvPr id="12" name="Rounded Rectangle 11">
            <a:extLst>
              <a:ext uri="{FF2B5EF4-FFF2-40B4-BE49-F238E27FC236}">
                <a16:creationId xmlns:a16="http://schemas.microsoft.com/office/drawing/2014/main" id="{26E561CE-C68A-AFEB-38E5-56DFE9FCE900}"/>
              </a:ext>
            </a:extLst>
          </xdr:cNvPr>
          <xdr:cNvSpPr/>
        </xdr:nvSpPr>
        <xdr:spPr>
          <a:xfrm>
            <a:off x="17781411" y="2397478"/>
            <a:ext cx="3254493" cy="712968"/>
          </a:xfrm>
          <a:prstGeom prst="roundRect">
            <a:avLst>
              <a:gd name="adj" fmla="val 26030"/>
            </a:avLst>
          </a:prstGeom>
          <a:ln w="28575">
            <a:solidFill>
              <a:srgbClr val="146082"/>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pic>
        <xdr:nvPicPr>
          <xdr:cNvPr id="20" name="Picture 19">
            <a:extLst>
              <a:ext uri="{FF2B5EF4-FFF2-40B4-BE49-F238E27FC236}">
                <a16:creationId xmlns:a16="http://schemas.microsoft.com/office/drawing/2014/main" id="{DFEB16BC-684D-976C-7F93-154AEB8A91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890870" y="2490134"/>
            <a:ext cx="3035575" cy="524106"/>
          </a:xfrm>
          <a:prstGeom prst="rect">
            <a:avLst/>
          </a:prstGeom>
        </xdr:spPr>
      </xdr:pic>
    </xdr:grpSp>
    <xdr:clientData/>
  </xdr:twoCellAnchor>
  <xdr:twoCellAnchor>
    <xdr:from>
      <xdr:col>1</xdr:col>
      <xdr:colOff>183359</xdr:colOff>
      <xdr:row>6</xdr:row>
      <xdr:rowOff>0</xdr:rowOff>
    </xdr:from>
    <xdr:to>
      <xdr:col>19</xdr:col>
      <xdr:colOff>720902</xdr:colOff>
      <xdr:row>9</xdr:row>
      <xdr:rowOff>188148</xdr:rowOff>
    </xdr:to>
    <xdr:sp macro="" textlink="">
      <xdr:nvSpPr>
        <xdr:cNvPr id="21" name="Rounded Rectangle 20">
          <a:extLst>
            <a:ext uri="{FF2B5EF4-FFF2-40B4-BE49-F238E27FC236}">
              <a16:creationId xmlns:a16="http://schemas.microsoft.com/office/drawing/2014/main" id="{95504260-54F8-4D13-6052-30990AF71A2B}"/>
            </a:ext>
          </a:extLst>
        </xdr:cNvPr>
        <xdr:cNvSpPr/>
      </xdr:nvSpPr>
      <xdr:spPr>
        <a:xfrm>
          <a:off x="1006507" y="1128889"/>
          <a:ext cx="15354210" cy="752592"/>
        </a:xfrm>
        <a:prstGeom prst="roundRect">
          <a:avLst>
            <a:gd name="adj" fmla="val 50000"/>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177313</xdr:colOff>
      <xdr:row>30</xdr:row>
      <xdr:rowOff>8768</xdr:rowOff>
    </xdr:from>
    <xdr:to>
      <xdr:col>10</xdr:col>
      <xdr:colOff>310758</xdr:colOff>
      <xdr:row>48</xdr:row>
      <xdr:rowOff>104110</xdr:rowOff>
    </xdr:to>
    <xdr:grpSp>
      <xdr:nvGrpSpPr>
        <xdr:cNvPr id="9" name="Group 8">
          <a:extLst>
            <a:ext uri="{FF2B5EF4-FFF2-40B4-BE49-F238E27FC236}">
              <a16:creationId xmlns:a16="http://schemas.microsoft.com/office/drawing/2014/main" id="{B6A31D28-8FD5-6270-E8F4-3ECBEE4A323C}"/>
            </a:ext>
          </a:extLst>
        </xdr:cNvPr>
        <xdr:cNvGrpSpPr/>
      </xdr:nvGrpSpPr>
      <xdr:grpSpPr>
        <a:xfrm>
          <a:off x="1005574" y="5806594"/>
          <a:ext cx="7587793" cy="3574038"/>
          <a:chOff x="18229109" y="6633280"/>
          <a:chExt cx="7562981" cy="3527148"/>
        </a:xfrm>
      </xdr:grpSpPr>
      <xdr:sp macro="" textlink="">
        <xdr:nvSpPr>
          <xdr:cNvPr id="36" name="Rounded Rectangle 35">
            <a:extLst>
              <a:ext uri="{FF2B5EF4-FFF2-40B4-BE49-F238E27FC236}">
                <a16:creationId xmlns:a16="http://schemas.microsoft.com/office/drawing/2014/main" id="{7A8CAA20-18D3-065C-E235-2C37727FF512}"/>
              </a:ext>
            </a:extLst>
          </xdr:cNvPr>
          <xdr:cNvSpPr/>
        </xdr:nvSpPr>
        <xdr:spPr>
          <a:xfrm>
            <a:off x="18229109" y="6633280"/>
            <a:ext cx="7562981" cy="3527148"/>
          </a:xfrm>
          <a:prstGeom prst="roundRect">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6AF3D342-4E58-FAF2-DF5A-199919D82630}"/>
              </a:ext>
            </a:extLst>
          </xdr:cNvPr>
          <xdr:cNvSpPr txBox="1"/>
        </xdr:nvSpPr>
        <xdr:spPr>
          <a:xfrm>
            <a:off x="20056554" y="6754144"/>
            <a:ext cx="3908090" cy="2958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Calibri" panose="020F0502020204030204" pitchFamily="34" charset="0"/>
                <a:cs typeface="Calibri" panose="020F0502020204030204" pitchFamily="34" charset="0"/>
              </a:rPr>
              <a:t>Top Products</a:t>
            </a:r>
            <a:r>
              <a:rPr lang="en-US" sz="1600" b="1" baseline="0">
                <a:latin typeface="Calibri" panose="020F0502020204030204" pitchFamily="34" charset="0"/>
                <a:cs typeface="Calibri" panose="020F0502020204030204" pitchFamily="34" charset="0"/>
              </a:rPr>
              <a:t> By Sale</a:t>
            </a:r>
            <a:endParaRPr lang="en-US" sz="1600" b="1">
              <a:latin typeface="Calibri" panose="020F0502020204030204" pitchFamily="34" charset="0"/>
              <a:cs typeface="Calibri" panose="020F0502020204030204" pitchFamily="34" charset="0"/>
            </a:endParaRPr>
          </a:p>
        </xdr:txBody>
      </xdr:sp>
      <xdr:graphicFrame macro="">
        <xdr:nvGraphicFramePr>
          <xdr:cNvPr id="2" name="Chart 1">
            <a:extLst>
              <a:ext uri="{FF2B5EF4-FFF2-40B4-BE49-F238E27FC236}">
                <a16:creationId xmlns:a16="http://schemas.microsoft.com/office/drawing/2014/main" id="{4A4686A6-A57E-EA47-A126-1F69B6A52CAC}"/>
              </a:ext>
            </a:extLst>
          </xdr:cNvPr>
          <xdr:cNvGraphicFramePr>
            <a:graphicFrameLocks/>
          </xdr:cNvGraphicFramePr>
        </xdr:nvGraphicFramePr>
        <xdr:xfrm>
          <a:off x="18657877" y="7052329"/>
          <a:ext cx="6699300" cy="292089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10</xdr:col>
      <xdr:colOff>516112</xdr:colOff>
      <xdr:row>30</xdr:row>
      <xdr:rowOff>6229</xdr:rowOff>
    </xdr:from>
    <xdr:to>
      <xdr:col>19</xdr:col>
      <xdr:colOff>713468</xdr:colOff>
      <xdr:row>48</xdr:row>
      <xdr:rowOff>106647</xdr:rowOff>
    </xdr:to>
    <xdr:grpSp>
      <xdr:nvGrpSpPr>
        <xdr:cNvPr id="6" name="Group 5">
          <a:extLst>
            <a:ext uri="{FF2B5EF4-FFF2-40B4-BE49-F238E27FC236}">
              <a16:creationId xmlns:a16="http://schemas.microsoft.com/office/drawing/2014/main" id="{8C9989BD-AA07-B9A0-0710-F94D5DED2ABB}"/>
            </a:ext>
          </a:extLst>
        </xdr:cNvPr>
        <xdr:cNvGrpSpPr/>
      </xdr:nvGrpSpPr>
      <xdr:grpSpPr>
        <a:xfrm>
          <a:off x="8798721" y="5804055"/>
          <a:ext cx="7651704" cy="3579114"/>
          <a:chOff x="25997398" y="6630878"/>
          <a:chExt cx="7626878" cy="3531951"/>
        </a:xfrm>
      </xdr:grpSpPr>
      <xdr:sp macro="" textlink="">
        <xdr:nvSpPr>
          <xdr:cNvPr id="41" name="Rounded Rectangle 40">
            <a:extLst>
              <a:ext uri="{FF2B5EF4-FFF2-40B4-BE49-F238E27FC236}">
                <a16:creationId xmlns:a16="http://schemas.microsoft.com/office/drawing/2014/main" id="{8643CB6A-5AE9-B686-168A-0030E6C9CF72}"/>
              </a:ext>
            </a:extLst>
          </xdr:cNvPr>
          <xdr:cNvSpPr/>
        </xdr:nvSpPr>
        <xdr:spPr>
          <a:xfrm>
            <a:off x="25997398" y="6630878"/>
            <a:ext cx="7626878" cy="3531951"/>
          </a:xfrm>
          <a:prstGeom prst="roundRect">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43" name="TextBox 42">
            <a:extLst>
              <a:ext uri="{FF2B5EF4-FFF2-40B4-BE49-F238E27FC236}">
                <a16:creationId xmlns:a16="http://schemas.microsoft.com/office/drawing/2014/main" id="{77D832FF-8EFF-77B9-1B20-CAB322C85E67}"/>
              </a:ext>
            </a:extLst>
          </xdr:cNvPr>
          <xdr:cNvSpPr txBox="1"/>
        </xdr:nvSpPr>
        <xdr:spPr>
          <a:xfrm>
            <a:off x="27841691" y="6754785"/>
            <a:ext cx="3938292" cy="2945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Calibri" panose="020F0502020204030204" pitchFamily="34" charset="0"/>
                <a:cs typeface="Calibri" panose="020F0502020204030204" pitchFamily="34" charset="0"/>
              </a:rPr>
              <a:t>Top Products</a:t>
            </a:r>
            <a:r>
              <a:rPr lang="en-US" sz="1600" b="1" baseline="0">
                <a:latin typeface="Calibri" panose="020F0502020204030204" pitchFamily="34" charset="0"/>
                <a:cs typeface="Calibri" panose="020F0502020204030204" pitchFamily="34" charset="0"/>
              </a:rPr>
              <a:t> By Quantity Supplied</a:t>
            </a:r>
            <a:endParaRPr lang="en-US" sz="1600" b="1">
              <a:latin typeface="Calibri" panose="020F0502020204030204" pitchFamily="34" charset="0"/>
              <a:cs typeface="Calibri" panose="020F0502020204030204" pitchFamily="34" charset="0"/>
            </a:endParaRPr>
          </a:p>
        </xdr:txBody>
      </xdr:sp>
      <xdr:graphicFrame macro="">
        <xdr:nvGraphicFramePr>
          <xdr:cNvPr id="3" name="Chart 2">
            <a:extLst>
              <a:ext uri="{FF2B5EF4-FFF2-40B4-BE49-F238E27FC236}">
                <a16:creationId xmlns:a16="http://schemas.microsoft.com/office/drawing/2014/main" id="{35BBA09C-79DF-894E-9FFC-E8A715D1EFA6}"/>
              </a:ext>
            </a:extLst>
          </xdr:cNvPr>
          <xdr:cNvGraphicFramePr>
            <a:graphicFrameLocks/>
          </xdr:cNvGraphicFramePr>
        </xdr:nvGraphicFramePr>
        <xdr:xfrm>
          <a:off x="26458979" y="7053428"/>
          <a:ext cx="6703716" cy="29187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158833</xdr:colOff>
      <xdr:row>10</xdr:row>
      <xdr:rowOff>153290</xdr:rowOff>
    </xdr:from>
    <xdr:to>
      <xdr:col>10</xdr:col>
      <xdr:colOff>329238</xdr:colOff>
      <xdr:row>29</xdr:row>
      <xdr:rowOff>56933</xdr:rowOff>
    </xdr:to>
    <xdr:grpSp>
      <xdr:nvGrpSpPr>
        <xdr:cNvPr id="8" name="Group 7">
          <a:extLst>
            <a:ext uri="{FF2B5EF4-FFF2-40B4-BE49-F238E27FC236}">
              <a16:creationId xmlns:a16="http://schemas.microsoft.com/office/drawing/2014/main" id="{5B0E30E1-9D88-6669-2733-D9C4EEE40EFE}"/>
            </a:ext>
          </a:extLst>
        </xdr:cNvPr>
        <xdr:cNvGrpSpPr/>
      </xdr:nvGrpSpPr>
      <xdr:grpSpPr>
        <a:xfrm>
          <a:off x="987094" y="2085899"/>
          <a:ext cx="7624753" cy="3575599"/>
          <a:chOff x="18210633" y="2970335"/>
          <a:chExt cx="7599933" cy="3527148"/>
        </a:xfrm>
      </xdr:grpSpPr>
      <xdr:sp macro="" textlink="">
        <xdr:nvSpPr>
          <xdr:cNvPr id="23" name="Rounded Rectangle 22">
            <a:extLst>
              <a:ext uri="{FF2B5EF4-FFF2-40B4-BE49-F238E27FC236}">
                <a16:creationId xmlns:a16="http://schemas.microsoft.com/office/drawing/2014/main" id="{32775F41-3063-6C60-6D26-644B18317536}"/>
              </a:ext>
            </a:extLst>
          </xdr:cNvPr>
          <xdr:cNvSpPr/>
        </xdr:nvSpPr>
        <xdr:spPr>
          <a:xfrm>
            <a:off x="18210633" y="2970335"/>
            <a:ext cx="7599933" cy="3527148"/>
          </a:xfrm>
          <a:prstGeom prst="roundRect">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4F4B6499-92B3-2B33-256A-1D9A8FBE9149}"/>
              </a:ext>
            </a:extLst>
          </xdr:cNvPr>
          <xdr:cNvSpPr txBox="1"/>
        </xdr:nvSpPr>
        <xdr:spPr>
          <a:xfrm>
            <a:off x="20046020" y="3093023"/>
            <a:ext cx="3929159" cy="2884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Calibri" panose="020F0502020204030204" pitchFamily="34" charset="0"/>
                <a:cs typeface="Calibri" panose="020F0502020204030204" pitchFamily="34" charset="0"/>
              </a:rPr>
              <a:t>Top Suppliers</a:t>
            </a:r>
            <a:r>
              <a:rPr lang="en-US" sz="1600" b="1" baseline="0">
                <a:latin typeface="Calibri" panose="020F0502020204030204" pitchFamily="34" charset="0"/>
                <a:cs typeface="Calibri" panose="020F0502020204030204" pitchFamily="34" charset="0"/>
              </a:rPr>
              <a:t> By Sale</a:t>
            </a:r>
            <a:endParaRPr lang="en-US" sz="1600" b="1">
              <a:latin typeface="Calibri" panose="020F0502020204030204" pitchFamily="34" charset="0"/>
              <a:cs typeface="Calibri" panose="020F0502020204030204" pitchFamily="34" charset="0"/>
            </a:endParaRPr>
          </a:p>
        </xdr:txBody>
      </xdr:sp>
      <xdr:graphicFrame macro="">
        <xdr:nvGraphicFramePr>
          <xdr:cNvPr id="4" name="Chart 3">
            <a:extLst>
              <a:ext uri="{FF2B5EF4-FFF2-40B4-BE49-F238E27FC236}">
                <a16:creationId xmlns:a16="http://schemas.microsoft.com/office/drawing/2014/main" id="{69000E25-6247-D04A-856A-438225765EA6}"/>
              </a:ext>
            </a:extLst>
          </xdr:cNvPr>
          <xdr:cNvGraphicFramePr>
            <a:graphicFrameLocks/>
          </xdr:cNvGraphicFramePr>
        </xdr:nvGraphicFramePr>
        <xdr:xfrm>
          <a:off x="18502824" y="3395465"/>
          <a:ext cx="7009406" cy="291074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10</xdr:col>
      <xdr:colOff>484152</xdr:colOff>
      <xdr:row>10</xdr:row>
      <xdr:rowOff>150752</xdr:rowOff>
    </xdr:from>
    <xdr:to>
      <xdr:col>19</xdr:col>
      <xdr:colOff>745429</xdr:colOff>
      <xdr:row>29</xdr:row>
      <xdr:rowOff>59470</xdr:rowOff>
    </xdr:to>
    <xdr:grpSp>
      <xdr:nvGrpSpPr>
        <xdr:cNvPr id="7" name="Group 6">
          <a:extLst>
            <a:ext uri="{FF2B5EF4-FFF2-40B4-BE49-F238E27FC236}">
              <a16:creationId xmlns:a16="http://schemas.microsoft.com/office/drawing/2014/main" id="{257554F9-CF7E-50A4-5CCF-C98E4221DE7C}"/>
            </a:ext>
          </a:extLst>
        </xdr:cNvPr>
        <xdr:cNvGrpSpPr/>
      </xdr:nvGrpSpPr>
      <xdr:grpSpPr>
        <a:xfrm>
          <a:off x="8766761" y="2083361"/>
          <a:ext cx="7715625" cy="3580674"/>
          <a:chOff x="25965445" y="2967934"/>
          <a:chExt cx="7690785" cy="3531950"/>
        </a:xfrm>
      </xdr:grpSpPr>
      <xdr:sp macro="" textlink="">
        <xdr:nvSpPr>
          <xdr:cNvPr id="29" name="Rounded Rectangle 28">
            <a:extLst>
              <a:ext uri="{FF2B5EF4-FFF2-40B4-BE49-F238E27FC236}">
                <a16:creationId xmlns:a16="http://schemas.microsoft.com/office/drawing/2014/main" id="{BA83F3E6-B9AB-1EBF-38E6-14B131101A36}"/>
              </a:ext>
            </a:extLst>
          </xdr:cNvPr>
          <xdr:cNvSpPr/>
        </xdr:nvSpPr>
        <xdr:spPr>
          <a:xfrm>
            <a:off x="25965445" y="2967934"/>
            <a:ext cx="7690785" cy="3531950"/>
          </a:xfrm>
          <a:prstGeom prst="roundRect">
            <a:avLst/>
          </a:prstGeom>
          <a:ln w="317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33" name="TextBox 32">
            <a:extLst>
              <a:ext uri="{FF2B5EF4-FFF2-40B4-BE49-F238E27FC236}">
                <a16:creationId xmlns:a16="http://schemas.microsoft.com/office/drawing/2014/main" id="{A3DD06FA-375E-4B48-86D3-9B3409CECE1A}"/>
              </a:ext>
            </a:extLst>
          </xdr:cNvPr>
          <xdr:cNvSpPr txBox="1"/>
        </xdr:nvSpPr>
        <xdr:spPr>
          <a:xfrm>
            <a:off x="27825816" y="3093630"/>
            <a:ext cx="3970043" cy="2872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Calibri" panose="020F0502020204030204" pitchFamily="34" charset="0"/>
                <a:cs typeface="Calibri" panose="020F0502020204030204" pitchFamily="34" charset="0"/>
              </a:rPr>
              <a:t>Top Suppliers</a:t>
            </a:r>
            <a:r>
              <a:rPr lang="en-US" sz="1600" b="1" baseline="0">
                <a:latin typeface="Calibri" panose="020F0502020204030204" pitchFamily="34" charset="0"/>
                <a:cs typeface="Calibri" panose="020F0502020204030204" pitchFamily="34" charset="0"/>
              </a:rPr>
              <a:t> By Quantity Supplied</a:t>
            </a:r>
            <a:endParaRPr lang="en-US" sz="1600" b="1">
              <a:latin typeface="Calibri" panose="020F0502020204030204" pitchFamily="34" charset="0"/>
              <a:cs typeface="Calibri" panose="020F0502020204030204" pitchFamily="34" charset="0"/>
            </a:endParaRPr>
          </a:p>
        </xdr:txBody>
      </xdr:sp>
      <xdr:graphicFrame macro="">
        <xdr:nvGraphicFramePr>
          <xdr:cNvPr id="5" name="Chart 4">
            <a:extLst>
              <a:ext uri="{FF2B5EF4-FFF2-40B4-BE49-F238E27FC236}">
                <a16:creationId xmlns:a16="http://schemas.microsoft.com/office/drawing/2014/main" id="{3411AD00-BB24-D547-B1EC-D61E7A2BF9F6}"/>
              </a:ext>
            </a:extLst>
          </xdr:cNvPr>
          <xdr:cNvGraphicFramePr>
            <a:graphicFrameLocks/>
          </xdr:cNvGraphicFramePr>
        </xdr:nvGraphicFramePr>
        <xdr:xfrm>
          <a:off x="26294161" y="3447573"/>
          <a:ext cx="7033353" cy="2806524"/>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14</xdr:col>
      <xdr:colOff>114128</xdr:colOff>
      <xdr:row>6</xdr:row>
      <xdr:rowOff>73764</xdr:rowOff>
    </xdr:from>
    <xdr:to>
      <xdr:col>19</xdr:col>
      <xdr:colOff>387507</xdr:colOff>
      <xdr:row>9</xdr:row>
      <xdr:rowOff>114384</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BE68428D-3EB5-4D47-95A3-E7248819ADC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769906" y="1259097"/>
              <a:ext cx="4436157" cy="633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598170</xdr:colOff>
      <xdr:row>6</xdr:row>
      <xdr:rowOff>76103</xdr:rowOff>
    </xdr:from>
    <xdr:to>
      <xdr:col>14</xdr:col>
      <xdr:colOff>48401</xdr:colOff>
      <xdr:row>9</xdr:row>
      <xdr:rowOff>112046</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78237339-B643-AF43-9D0A-DF00BD78FF8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258614" y="1261436"/>
              <a:ext cx="4445565" cy="628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820593</xdr:colOff>
      <xdr:row>6</xdr:row>
      <xdr:rowOff>76436</xdr:rowOff>
    </xdr:from>
    <xdr:to>
      <xdr:col>8</xdr:col>
      <xdr:colOff>448966</xdr:colOff>
      <xdr:row>9</xdr:row>
      <xdr:rowOff>111712</xdr:rowOff>
    </xdr:to>
    <xdr:sp macro="" textlink="">
      <xdr:nvSpPr>
        <xdr:cNvPr id="16" name="Rounded Rectangle 15">
          <a:extLst>
            <a:ext uri="{FF2B5EF4-FFF2-40B4-BE49-F238E27FC236}">
              <a16:creationId xmlns:a16="http://schemas.microsoft.com/office/drawing/2014/main" id="{9165782D-05F0-1340-9A3D-1B3ED1A96ADD}"/>
            </a:ext>
          </a:extLst>
        </xdr:cNvPr>
        <xdr:cNvSpPr/>
      </xdr:nvSpPr>
      <xdr:spPr>
        <a:xfrm>
          <a:off x="4133636" y="1236001"/>
          <a:ext cx="2941417" cy="615059"/>
        </a:xfrm>
        <a:prstGeom prst="roundRect">
          <a:avLst>
            <a:gd name="adj" fmla="val 50000"/>
          </a:avLst>
        </a:prstGeom>
        <a:solidFill>
          <a:schemeClr val="tx2">
            <a:lumMod val="50000"/>
            <a:lumOff val="50000"/>
          </a:schemeClr>
        </a:solidFill>
        <a:ln w="4762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2800" b="1" i="0">
              <a:solidFill>
                <a:schemeClr val="bg1"/>
              </a:solidFill>
              <a:latin typeface="Calibri" panose="020F0502020204030204" pitchFamily="34" charset="0"/>
              <a:cs typeface="Calibri" panose="020F0502020204030204" pitchFamily="34" charset="0"/>
            </a:rPr>
            <a:t>Report</a:t>
          </a:r>
          <a:r>
            <a:rPr lang="en-US" sz="2800" b="1" i="0" baseline="0">
              <a:solidFill>
                <a:schemeClr val="bg1"/>
              </a:solidFill>
              <a:latin typeface="Calibri" panose="020F0502020204030204" pitchFamily="34" charset="0"/>
              <a:cs typeface="Calibri" panose="020F0502020204030204" pitchFamily="34" charset="0"/>
            </a:rPr>
            <a:t> 2</a:t>
          </a:r>
          <a:endParaRPr lang="en-US" sz="2800" b="1" i="0">
            <a:solidFill>
              <a:schemeClr val="bg1"/>
            </a:solidFill>
            <a:latin typeface="Calibri" panose="020F0502020204030204" pitchFamily="34" charset="0"/>
            <a:cs typeface="Calibri" panose="020F0502020204030204" pitchFamily="34" charset="0"/>
          </a:endParaRPr>
        </a:p>
      </xdr:txBody>
    </xdr:sp>
    <xdr:clientData/>
  </xdr:twoCellAnchor>
  <xdr:twoCellAnchor>
    <xdr:from>
      <xdr:col>1</xdr:col>
      <xdr:colOff>295042</xdr:colOff>
      <xdr:row>6</xdr:row>
      <xdr:rowOff>75966</xdr:rowOff>
    </xdr:from>
    <xdr:to>
      <xdr:col>4</xdr:col>
      <xdr:colOff>751679</xdr:colOff>
      <xdr:row>9</xdr:row>
      <xdr:rowOff>111242</xdr:rowOff>
    </xdr:to>
    <xdr:sp macro="" textlink="">
      <xdr:nvSpPr>
        <xdr:cNvPr id="22" name="Rounded Rectangle 21">
          <a:hlinkClick xmlns:r="http://schemas.openxmlformats.org/officeDocument/2006/relationships" r:id="rId6"/>
          <a:extLst>
            <a:ext uri="{FF2B5EF4-FFF2-40B4-BE49-F238E27FC236}">
              <a16:creationId xmlns:a16="http://schemas.microsoft.com/office/drawing/2014/main" id="{ECE845D1-0D6B-CA44-83A2-ED8C7F4A9AB3}"/>
            </a:ext>
          </a:extLst>
        </xdr:cNvPr>
        <xdr:cNvSpPr/>
      </xdr:nvSpPr>
      <xdr:spPr>
        <a:xfrm>
          <a:off x="1123303" y="1235531"/>
          <a:ext cx="2941419" cy="615059"/>
        </a:xfrm>
        <a:prstGeom prst="roundRect">
          <a:avLst>
            <a:gd name="adj" fmla="val 50000"/>
          </a:avLst>
        </a:prstGeom>
        <a:solidFill>
          <a:schemeClr val="bg1"/>
        </a:solidFill>
        <a:ln w="4762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2800" b="1" i="0">
              <a:solidFill>
                <a:schemeClr val="tx1"/>
              </a:solidFill>
              <a:latin typeface="Calibri" panose="020F0502020204030204" pitchFamily="34" charset="0"/>
              <a:cs typeface="Calibri" panose="020F0502020204030204" pitchFamily="34" charset="0"/>
            </a:rPr>
            <a:t>Report</a:t>
          </a:r>
          <a:r>
            <a:rPr lang="en-US" sz="2800" b="1" i="0" baseline="0">
              <a:solidFill>
                <a:schemeClr val="tx1"/>
              </a:solidFill>
              <a:latin typeface="Calibri" panose="020F0502020204030204" pitchFamily="34" charset="0"/>
              <a:cs typeface="Calibri" panose="020F0502020204030204" pitchFamily="34" charset="0"/>
            </a:rPr>
            <a:t> 1</a:t>
          </a:r>
          <a:endParaRPr lang="en-US" sz="2800" b="1" i="0">
            <a:solidFill>
              <a:schemeClr val="tx1"/>
            </a:solidFill>
            <a:latin typeface="Calibri" panose="020F0502020204030204" pitchFamily="34" charset="0"/>
            <a:cs typeface="Calibri" panose="020F050202020403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43890</xdr:colOff>
      <xdr:row>1</xdr:row>
      <xdr:rowOff>19796</xdr:rowOff>
    </xdr:from>
    <xdr:to>
      <xdr:col>9</xdr:col>
      <xdr:colOff>803088</xdr:colOff>
      <xdr:row>15</xdr:row>
      <xdr:rowOff>148290</xdr:rowOff>
    </xdr:to>
    <xdr:graphicFrame macro="">
      <xdr:nvGraphicFramePr>
        <xdr:cNvPr id="2" name="Chart 1">
          <a:extLst>
            <a:ext uri="{FF2B5EF4-FFF2-40B4-BE49-F238E27FC236}">
              <a16:creationId xmlns:a16="http://schemas.microsoft.com/office/drawing/2014/main" id="{5F2A0FDD-CA14-0095-3A21-EB7A0EE3B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15875</xdr:colOff>
      <xdr:row>18</xdr:row>
      <xdr:rowOff>29135</xdr:rowOff>
    </xdr:from>
    <xdr:to>
      <xdr:col>9</xdr:col>
      <xdr:colOff>773094</xdr:colOff>
      <xdr:row>32</xdr:row>
      <xdr:rowOff>157629</xdr:rowOff>
    </xdr:to>
    <xdr:graphicFrame macro="">
      <xdr:nvGraphicFramePr>
        <xdr:cNvPr id="3" name="Chart 2">
          <a:extLst>
            <a:ext uri="{FF2B5EF4-FFF2-40B4-BE49-F238E27FC236}">
              <a16:creationId xmlns:a16="http://schemas.microsoft.com/office/drawing/2014/main" id="{691DB86A-F5C3-8D31-2C2E-0F487E969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35560</xdr:colOff>
      <xdr:row>35</xdr:row>
      <xdr:rowOff>40640</xdr:rowOff>
    </xdr:from>
    <xdr:to>
      <xdr:col>9</xdr:col>
      <xdr:colOff>791464</xdr:colOff>
      <xdr:row>49</xdr:row>
      <xdr:rowOff>172720</xdr:rowOff>
    </xdr:to>
    <xdr:graphicFrame macro="">
      <xdr:nvGraphicFramePr>
        <xdr:cNvPr id="4" name="Chart 3">
          <a:extLst>
            <a:ext uri="{FF2B5EF4-FFF2-40B4-BE49-F238E27FC236}">
              <a16:creationId xmlns:a16="http://schemas.microsoft.com/office/drawing/2014/main" id="{21463C93-986E-E92A-2F2F-52A23DADF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44739</xdr:colOff>
      <xdr:row>52</xdr:row>
      <xdr:rowOff>39110</xdr:rowOff>
    </xdr:from>
    <xdr:to>
      <xdr:col>9</xdr:col>
      <xdr:colOff>754346</xdr:colOff>
      <xdr:row>67</xdr:row>
      <xdr:rowOff>59546</xdr:rowOff>
    </xdr:to>
    <xdr:graphicFrame macro="">
      <xdr:nvGraphicFramePr>
        <xdr:cNvPr id="5" name="Chart 4">
          <a:extLst>
            <a:ext uri="{FF2B5EF4-FFF2-40B4-BE49-F238E27FC236}">
              <a16:creationId xmlns:a16="http://schemas.microsoft.com/office/drawing/2014/main" id="{A2976C68-0FE7-3FF3-43E0-15A13E7E6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412457</xdr:colOff>
      <xdr:row>0</xdr:row>
      <xdr:rowOff>170810</xdr:rowOff>
    </xdr:from>
    <xdr:to>
      <xdr:col>16</xdr:col>
      <xdr:colOff>128165</xdr:colOff>
      <xdr:row>4</xdr:row>
      <xdr:rowOff>2179</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CB4A35DF-1102-4C6B-51DB-710BE64A6DB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29500" y="170810"/>
              <a:ext cx="3857012" cy="604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400806</xdr:colOff>
      <xdr:row>4</xdr:row>
      <xdr:rowOff>54296</xdr:rowOff>
    </xdr:from>
    <xdr:to>
      <xdr:col>17</xdr:col>
      <xdr:colOff>522528</xdr:colOff>
      <xdr:row>7</xdr:row>
      <xdr:rowOff>93211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8A8F64CD-D5E5-9E85-BF1C-6C66C5149F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17849" y="827339"/>
              <a:ext cx="5091287" cy="602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44312</xdr:colOff>
      <xdr:row>68</xdr:row>
      <xdr:rowOff>80985</xdr:rowOff>
    </xdr:from>
    <xdr:to>
      <xdr:col>9</xdr:col>
      <xdr:colOff>717826</xdr:colOff>
      <xdr:row>76</xdr:row>
      <xdr:rowOff>119637</xdr:rowOff>
    </xdr:to>
    <xdr:graphicFrame macro="">
      <xdr:nvGraphicFramePr>
        <xdr:cNvPr id="8" name="Chart 7">
          <a:extLst>
            <a:ext uri="{FF2B5EF4-FFF2-40B4-BE49-F238E27FC236}">
              <a16:creationId xmlns:a16="http://schemas.microsoft.com/office/drawing/2014/main" id="{D4C89DDC-0C88-506F-3956-4DE641595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192872</xdr:colOff>
      <xdr:row>78</xdr:row>
      <xdr:rowOff>141011</xdr:rowOff>
    </xdr:from>
    <xdr:to>
      <xdr:col>7</xdr:col>
      <xdr:colOff>161945</xdr:colOff>
      <xdr:row>92</xdr:row>
      <xdr:rowOff>183996</xdr:rowOff>
    </xdr:to>
    <xdr:graphicFrame macro="">
      <xdr:nvGraphicFramePr>
        <xdr:cNvPr id="9" name="Chart 8">
          <a:extLst>
            <a:ext uri="{FF2B5EF4-FFF2-40B4-BE49-F238E27FC236}">
              <a16:creationId xmlns:a16="http://schemas.microsoft.com/office/drawing/2014/main" id="{714344A3-C89E-7FCE-842E-34DA5BA57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176443</xdr:colOff>
      <xdr:row>97</xdr:row>
      <xdr:rowOff>87446</xdr:rowOff>
    </xdr:from>
    <xdr:to>
      <xdr:col>10</xdr:col>
      <xdr:colOff>628214</xdr:colOff>
      <xdr:row>111</xdr:row>
      <xdr:rowOff>116142</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FD90C4E-95F6-DC55-2AC9-00E50D443C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129443" y="18870746"/>
              <a:ext cx="4579271" cy="26956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90258</xdr:colOff>
      <xdr:row>121</xdr:row>
      <xdr:rowOff>90099</xdr:rowOff>
    </xdr:from>
    <xdr:to>
      <xdr:col>7</xdr:col>
      <xdr:colOff>61503</xdr:colOff>
      <xdr:row>135</xdr:row>
      <xdr:rowOff>149525</xdr:rowOff>
    </xdr:to>
    <xdr:graphicFrame macro="">
      <xdr:nvGraphicFramePr>
        <xdr:cNvPr id="11" name="Chart 10">
          <a:extLst>
            <a:ext uri="{FF2B5EF4-FFF2-40B4-BE49-F238E27FC236}">
              <a16:creationId xmlns:a16="http://schemas.microsoft.com/office/drawing/2014/main" id="{388CF588-4F1F-3B4E-1A16-211C56562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115955</xdr:colOff>
      <xdr:row>142</xdr:row>
      <xdr:rowOff>180008</xdr:rowOff>
    </xdr:from>
    <xdr:to>
      <xdr:col>10</xdr:col>
      <xdr:colOff>419651</xdr:colOff>
      <xdr:row>157</xdr:row>
      <xdr:rowOff>85034</xdr:rowOff>
    </xdr:to>
    <xdr:graphicFrame macro="">
      <xdr:nvGraphicFramePr>
        <xdr:cNvPr id="12" name="Chart 11">
          <a:extLst>
            <a:ext uri="{FF2B5EF4-FFF2-40B4-BE49-F238E27FC236}">
              <a16:creationId xmlns:a16="http://schemas.microsoft.com/office/drawing/2014/main" id="{14D5DA21-80F3-5993-5FB0-78333A67E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development" refreshedDate="45945.326903935187" createdVersion="8" refreshedVersion="8" minRefreshableVersion="3" recordCount="29" xr:uid="{83526910-B0BD-1744-B863-70688C0E6A64}">
  <cacheSource type="worksheet">
    <worksheetSource name="suppliers"/>
  </cacheSource>
  <cacheFields count="13">
    <cacheField name="SupplierID" numFmtId="0">
      <sharedItems containsSemiMixedTypes="0" containsString="0" containsNumber="1" containsInteger="1" minValue="1" maxValue="29"/>
    </cacheField>
    <cacheField name="CompanyName" numFmtId="0">
      <sharedItems count="29">
        <s v="Exotic Liquids"/>
        <s v="New Orleans Cajun Delights"/>
        <s v="Grandma Kelly's Homestead"/>
        <s v="Tokyo Traders"/>
        <s v="Cooperativa de Quesos 'Las Cabras'"/>
        <s v="Mayumi's"/>
        <s v="Pavlova, Ltd."/>
        <s v="Specialty Biscuits, Ltd."/>
        <s v="PB Knckebrd AB"/>
        <s v="Refrescos Americanas LTDA"/>
        <s v="Heli Swaren GmbH &amp; Co. KG"/>
        <s v="Plutzer Lebensmittelgromrkte AG"/>
        <s v="Nord-Ost-Fisch Handelsgesellschaft mbH"/>
        <s v="Formaggi Fortini s.r.l."/>
        <s v="Norske Meierier"/>
        <s v="Bigfoot Breweries"/>
        <s v="Svensk Sjfda AB"/>
        <s v="Aux joyeux ecclsiastiques"/>
        <s v="New England Seafood Cannery"/>
        <s v="Leka Trading"/>
        <s v="Lyngbysild"/>
        <s v="Zaanse Snoepfabriek"/>
        <s v="Karkki Oy"/>
        <s v="G'day, Mate"/>
        <s v="Ma Maison"/>
        <s v="Pasta Buttini s.r.l."/>
        <s v="Escargots Nouveaux"/>
        <s v="Gai pturage"/>
        <s v="Forts d'rables"/>
      </sharedItems>
    </cacheField>
    <cacheField name="ContactName" numFmtId="0">
      <sharedItems/>
    </cacheField>
    <cacheField name="ContactTitle" numFmtId="0">
      <sharedItems/>
    </cacheField>
    <cacheField name="Address" numFmtId="0">
      <sharedItems/>
    </cacheField>
    <cacheField name="City" numFmtId="0">
      <sharedItems/>
    </cacheField>
    <cacheField name="Region" numFmtId="0">
      <sharedItems/>
    </cacheField>
    <cacheField name="PostalCode" numFmtId="0">
      <sharedItems/>
    </cacheField>
    <cacheField name="Country" numFmtId="0">
      <sharedItems/>
    </cacheField>
    <cacheField name="Phone" numFmtId="0">
      <sharedItems/>
    </cacheField>
    <cacheField name="Fax" numFmtId="0">
      <sharedItems/>
    </cacheField>
    <cacheField name="Supplier Sale" numFmtId="0">
      <sharedItems containsSemiMixedTypes="0" containsString="0" containsNumber="1" minValue="4782.6000000000004" maxValue="163135"/>
    </cacheField>
    <cacheField name="Quantity Supplied" numFmtId="0">
      <sharedItems containsSemiMixedTypes="0" containsString="0" containsNumber="1" containsInteger="1" minValue="534" maxValue="407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lopment" refreshedDate="45945.415908680552" createdVersion="8" refreshedVersion="8" minRefreshableVersion="3" recordCount="77" xr:uid="{CF944825-E248-4A46-9870-B1833F9F99D0}">
  <cacheSource type="worksheet">
    <worksheetSource name="products"/>
  </cacheSource>
  <cacheFields count="12">
    <cacheField name="ProductID" numFmtId="0">
      <sharedItems containsSemiMixedTypes="0" containsString="0" containsNumber="1" containsInteger="1" minValue="1" maxValue="77"/>
    </cacheField>
    <cacheField name="ProductName" numFmtId="0">
      <sharedItems count="77">
        <s v="Chai"/>
        <s v="Chang"/>
        <s v="Aniseed Syrup"/>
        <s v="Chef Anton's Cajun Seasoning"/>
        <s v="Chef Anton's Gumbo Mix"/>
        <s v="Grandma's Boysenberry Spread"/>
        <s v="Uncle Bob's Organic Dried Pears"/>
        <s v="Northwoods Cranberry Sauce"/>
        <s v="Mishi Kobe Niku"/>
        <s v="Ikura"/>
        <s v="Queso Cabrales"/>
        <s v="Queso Manchego La Pastora"/>
        <s v="Konbu"/>
        <s v="Tofu"/>
        <s v="Genen Shouyu"/>
        <s v="Pavlova"/>
        <s v="Alice Mutton"/>
        <s v="Carnarvon Tigers"/>
        <s v="Teatime Chocolate Biscuits"/>
        <s v="Sir Rodney's Marmalade"/>
        <s v="Sir Rodney's Scones"/>
        <s v="Gustaf's Knckebrd"/>
        <s v="Tunnbrd"/>
        <s v="Guaran Fantstica"/>
        <s v="NuNuCa Nu-Nougat-Creme"/>
        <s v="Gumbr Gummibrchen"/>
        <s v="Schoggi Schokolade"/>
        <s v="Rssle Sauerkraut"/>
        <s v="Thringer Rostbratwurst"/>
        <s v="Nord-Ost Matjeshering"/>
        <s v="Gorgonzola Telino"/>
        <s v="Mascarpone Fabioli"/>
        <s v="Geitost"/>
        <s v="Sasquatch Ale"/>
        <s v="Steeleye Stout"/>
        <s v="Inlagd Sill"/>
        <s v="Gravad lax"/>
        <s v="Cte de Blaye"/>
        <s v="Chartreuse verte"/>
        <s v="Boston Crab Meat"/>
        <s v="Jack's New England Clam Chowder"/>
        <s v="Singaporean Hokkien Fried Mee"/>
        <s v="Ipoh Coffee"/>
        <s v="Gula Malacca"/>
        <s v="Rogede sild"/>
        <s v="Spegesild"/>
        <s v="Zaanse koeken"/>
        <s v="Chocolade"/>
        <s v="Maxilaku"/>
        <s v="Valkoinen suklaa"/>
        <s v="Manjimup Dried Apples"/>
        <s v="Filo Mix"/>
        <s v="Perth Pasties"/>
        <s v="Tourtire"/>
        <s v="Pt chinois"/>
        <s v="Gnocchi di nonna Alice"/>
        <s v="Ravioli Angelo"/>
        <s v="Escargots de Bourgogne"/>
        <s v="Raclette Courdavault"/>
        <s v="Camembert Pierrot"/>
        <s v="Sirop d'rable"/>
        <s v="Tarte au sucre"/>
        <s v="Vegie-spread"/>
        <s v="Wimmers gute Semmelkndel"/>
        <s v="Louisiana Fiery Hot Pepper Sauce"/>
        <s v="Louisiana Hot Spiced Okra"/>
        <s v="Laughing Lumberjack Lager"/>
        <s v="Scottish Longbreads"/>
        <s v="Gudbrandsdalsost"/>
        <s v="Outback Lager"/>
        <s v="Flotemysost"/>
        <s v="Mozzarella di Giovanni"/>
        <s v="Rd Kaviar"/>
        <s v="Longlife Tofu"/>
        <s v="Rhnbru Klosterbier"/>
        <s v="Lakkalikri"/>
        <s v="Original Frankfurter grne Soe"/>
      </sharedItems>
    </cacheField>
    <cacheField name="SupplierID" numFmtId="0">
      <sharedItems containsSemiMixedTypes="0" containsString="0" containsNumber="1" containsInteger="1" minValue="1" maxValue="29"/>
    </cacheField>
    <cacheField name="CategoryID" numFmtId="0">
      <sharedItems containsSemiMixedTypes="0" containsString="0" containsNumber="1" containsInteger="1" minValue="1" maxValue="8"/>
    </cacheField>
    <cacheField name="QuantityPerUnit" numFmtId="0">
      <sharedItems/>
    </cacheField>
    <cacheField name="UnitPrice" numFmtId="0">
      <sharedItems containsSemiMixedTypes="0" containsString="0" containsNumber="1" minValue="2.5" maxValue="263.5"/>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 name="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acheField>
    <cacheField name="Product Sale " numFmtId="0">
      <sharedItems containsSemiMixedTypes="0" containsString="0" containsNumber="1" minValue="1542.75" maxValue="149984.20000000001"/>
    </cacheField>
    <cacheField name="QuantitySale" numFmtId="0">
      <sharedItems containsSemiMixedTypes="0" containsString="0" containsNumber="1" containsInteger="1" minValue="95" maxValue="157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lopment" refreshedDate="45958.039636689813" createdVersion="8" refreshedVersion="8" minRefreshableVersion="3" recordCount="2155" xr:uid="{2D2CC794-81A9-4B42-8247-1C951B77F75B}">
  <cacheSource type="worksheet">
    <worksheetSource name="order_details__2"/>
  </cacheSource>
  <cacheFields count="18">
    <cacheField name="OrderID" numFmtId="0">
      <sharedItems containsSemiMixedTypes="0" containsString="0" containsNumber="1" containsInteger="1" minValue="10248" maxValue="11077"/>
    </cacheField>
    <cacheField name="ProductID" numFmtId="0">
      <sharedItems containsSemiMixedTypes="0" containsString="0" containsNumber="1" containsInteger="1" minValue="1" maxValue="77"/>
    </cacheField>
    <cacheField name="UnitPrice" numFmtId="0">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containsInteger="1" minValue="0" maxValue="0"/>
    </cacheField>
    <cacheField name="Line Sale" numFmtId="0">
      <sharedItems containsSemiMixedTypes="0" containsString="0" containsNumber="1" minValue="4.8" maxValue="15810"/>
    </cacheField>
    <cacheField name="SupplierID" numFmtId="0">
      <sharedItems containsSemiMixedTypes="0" containsString="0" containsNumber="1" containsInteger="1" minValue="1" maxValue="29"/>
    </cacheField>
    <cacheField name="Year" numFmtId="0">
      <sharedItems containsSemiMixedTypes="0" containsString="0" containsNumber="1" containsInteger="1" minValue="1996" maxValue="1998" count="3">
        <n v="1996"/>
        <n v="1997"/>
        <n v="1998"/>
      </sharedItems>
    </cacheField>
    <cacheField name="ProductName" numFmtId="0">
      <sharedItems count="77">
        <s v="Queso Cabrales"/>
        <s v="Singaporean Hokkien Fried Mee"/>
        <s v="Mozzarella di Giovanni"/>
        <s v="Tofu"/>
        <s v="Manjimup Dried Apples"/>
        <s v="Jack's New England Clam Chowder"/>
        <s v="Louisiana Fiery Hot Pepper Sauce"/>
        <s v="Gustaf's Knckebrd"/>
        <s v="Ravioli Angelo"/>
        <s v="Sir Rodney's Marmalade"/>
        <s v="Geitost"/>
        <s v="Camembert Pierrot"/>
        <s v="Gorgonzola Telino"/>
        <s v="Chartreuse verte"/>
        <s v="Maxilaku"/>
        <s v="Guaran Fantstica"/>
        <s v="Pt chinois"/>
        <s v="Longlife Tofu"/>
        <s v="Chang"/>
        <s v="Pavlova"/>
        <s v="Inlagd Sill"/>
        <s v="Raclette Courdavault"/>
        <s v="Perth Pasties"/>
        <s v="Original Frankfurter grne Soe"/>
        <s v="Schoggi Schokolade"/>
        <s v="Chef Anton's Gumbo Mix"/>
        <s v="Mascarpone Fabioli"/>
        <s v="Sir Rodney's Scones"/>
        <s v="Gravad lax"/>
        <s v="Tarte au sucre"/>
        <s v="Outback Lager"/>
        <s v="Steeleye Stout"/>
        <s v="Uncle Bob's Organic Dried Pears"/>
        <s v="Gnocchi di nonna Alice"/>
        <s v="Nord-Ost Matjeshering"/>
        <s v="Alice Mutton"/>
        <s v="Queso Manchego La Pastora"/>
        <s v="Boston Crab Meat"/>
        <s v="Lakkalikri"/>
        <s v="Thringer Rostbratwurst"/>
        <s v="Ipoh Coffee"/>
        <s v="Ikura"/>
        <s v="Flotemysost"/>
        <s v="Konbu"/>
        <s v="Rssle Sauerkraut"/>
        <s v="Gula Malacca"/>
        <s v="Vegie-spread"/>
        <s v="Rd Kaviar"/>
        <s v="Rhnbru Klosterbier"/>
        <s v="Teatime Chocolate Biscuits"/>
        <s v="Genen Shouyu"/>
        <s v="Laughing Lumberjack Lager"/>
        <s v="Chai"/>
        <s v="Sasquatch Ale"/>
        <s v="Spegesild"/>
        <s v="Tourtire"/>
        <s v="Scottish Longbreads"/>
        <s v="Aniseed Syrup"/>
        <s v="Wimmers gute Semmelkndel"/>
        <s v="Carnarvon Tigers"/>
        <s v="Gudbrandsdalsost"/>
        <s v="Louisiana Hot Spiced Okra"/>
        <s v="Chef Anton's Cajun Seasoning"/>
        <s v="Grandma's Boysenberry Spread"/>
        <s v="Escargots de Bourgogne"/>
        <s v="Filo Mix"/>
        <s v="NuNuCa Nu-Nougat-Creme"/>
        <s v="Cte de Blaye"/>
        <s v="Gumbr Gummibrchen"/>
        <s v="Zaanse koeken"/>
        <s v="Tunnbrd"/>
        <s v="Northwoods Cranberry Sauce"/>
        <s v="Valkoinen suklaa"/>
        <s v="Rogede sild"/>
        <s v="Chocolade"/>
        <s v="Sirop d'rable"/>
        <s v="Mishi Kobe Niku"/>
      </sharedItems>
    </cacheField>
    <cacheField name="SupplierName" numFmtId="0">
      <sharedItems count="29">
        <s v="Cooperativa de Quesos 'Las Cabras'"/>
        <s v="Leka Trading"/>
        <s v="Formaggi Fortini s.r.l."/>
        <s v="Mayumi's"/>
        <s v="G'day, Mate"/>
        <s v="New England Seafood Cannery"/>
        <s v="New Orleans Cajun Delights"/>
        <s v="PB Knckebrd AB"/>
        <s v="Pasta Buttini s.r.l."/>
        <s v="Specialty Biscuits, Ltd."/>
        <s v="Norske Meierier"/>
        <s v="Gai pturage"/>
        <s v="Aux joyeux ecclsiastiques"/>
        <s v="Karkki Oy"/>
        <s v="Refrescos Americanas LTDA"/>
        <s v="Ma Maison"/>
        <s v="Tokyo Traders"/>
        <s v="Exotic Liquids"/>
        <s v="Pavlova, Ltd."/>
        <s v="Svensk Sjfda AB"/>
        <s v="Plutzer Lebensmittelgromrkte AG"/>
        <s v="Heli Swaren GmbH &amp; Co. KG"/>
        <s v="Forts d'rables"/>
        <s v="Bigfoot Breweries"/>
        <s v="Grandma Kelly's Homestead"/>
        <s v="Nord-Ost-Fisch Handelsgesellschaft mbH"/>
        <s v="Lyngbysild"/>
        <s v="Escargots Nouveaux"/>
        <s v="Zaanse Snoepfabriek"/>
      </sharedItems>
    </cacheField>
    <cacheField name="ShipCountry" numFmtId="0">
      <sharedItems count="21">
        <s v="France"/>
        <s v="Germany"/>
        <s v="Brazil"/>
        <s v="Belgium"/>
        <s v="Switzerland"/>
        <s v="Venezuela"/>
        <s v="Austria"/>
        <s v="Mexico"/>
        <s v="USA"/>
        <s v="Sweden"/>
        <s v="Finland"/>
        <s v="Italy"/>
        <s v="Spain"/>
        <s v="UK"/>
        <s v="Ireland"/>
        <s v="Portugal"/>
        <s v="Canada"/>
        <s v="Denmark"/>
        <s v="Poland"/>
        <s v="Norway"/>
        <s v="Argentina"/>
      </sharedItems>
    </cacheField>
    <cacheField name="ShipVia " numFmtId="0">
      <sharedItems containsSemiMixedTypes="0" containsString="0" containsNumber="1" containsInteger="1" minValue="1" maxValue="3"/>
    </cacheField>
    <cacheField name="ShipperName" numFmtId="0">
      <sharedItems/>
    </cacheField>
    <cacheField name="CustomerID" numFmtId="0">
      <sharedItems/>
    </cacheField>
    <cacheField name="Region" numFmtId="0">
      <sharedItems count="4">
        <s v="Eastern                                           "/>
        <s v="Westerns                                          "/>
        <s v="Southern                                          "/>
        <s v="Northern                                          "/>
      </sharedItems>
    </cacheField>
    <cacheField name="CategoryID" numFmtId="0">
      <sharedItems containsSemiMixedTypes="0" containsString="0" containsNumber="1" containsInteger="1" minValue="1" maxValue="8"/>
    </cacheField>
    <cacheField name="CategoryName" numFmtId="0">
      <sharedItems count="8">
        <s v="Dairy Products"/>
        <s v="Grains/Cereals"/>
        <s v="Produce"/>
        <s v="Seafood"/>
        <s v="Condiments"/>
        <s v="Confections"/>
        <s v="Beverages"/>
        <s v="Meat/Poultry"/>
      </sharedItems>
    </cacheField>
    <cacheField name="Month" numFmtId="0">
      <sharedItems containsSemiMixedTypes="0" containsString="0" containsNumber="1" containsInteger="1" minValue="1" maxValue="12" count="12">
        <n v="7"/>
        <n v="8"/>
        <n v="9"/>
        <n v="10"/>
        <n v="11"/>
        <n v="12"/>
        <n v="1"/>
        <n v="2"/>
        <n v="3"/>
        <n v="4"/>
        <n v="5"/>
        <n v="6"/>
      </sharedItems>
    </cacheField>
  </cacheFields>
  <extLst>
    <ext xmlns:x14="http://schemas.microsoft.com/office/spreadsheetml/2009/9/main" uri="{725AE2AE-9491-48be-B2B4-4EB974FC3084}">
      <x14:pivotCacheDefinition pivotCacheId="6389503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1"/>
    <x v="0"/>
    <n v="1"/>
    <n v="1"/>
    <s v="10 boxes x 20 bags"/>
    <n v="18"/>
    <n v="39"/>
    <n v="0"/>
    <n v="10"/>
    <n v="0"/>
    <n v="14277.6"/>
    <n v="828"/>
  </r>
  <r>
    <n v="2"/>
    <x v="1"/>
    <n v="1"/>
    <n v="1"/>
    <s v="24 - 12 oz bottles"/>
    <n v="19"/>
    <n v="17"/>
    <n v="40"/>
    <n v="25"/>
    <n v="0"/>
    <n v="18559.2"/>
    <n v="1057"/>
  </r>
  <r>
    <n v="3"/>
    <x v="2"/>
    <n v="1"/>
    <n v="2"/>
    <s v="12 - 550 ml bottles"/>
    <n v="10"/>
    <n v="13"/>
    <n v="70"/>
    <n v="25"/>
    <n v="0"/>
    <n v="3080"/>
    <n v="328"/>
  </r>
  <r>
    <n v="4"/>
    <x v="3"/>
    <n v="2"/>
    <n v="2"/>
    <s v="48 - 6 oz jars"/>
    <n v="22"/>
    <n v="53"/>
    <n v="0"/>
    <n v="0"/>
    <n v="0"/>
    <n v="9424.7999999999993"/>
    <n v="453"/>
  </r>
  <r>
    <n v="5"/>
    <x v="4"/>
    <n v="2"/>
    <n v="2"/>
    <s v="36 boxes"/>
    <n v="21.35"/>
    <n v="0"/>
    <n v="0"/>
    <n v="0"/>
    <n v="1"/>
    <n v="5801.15"/>
    <n v="298"/>
  </r>
  <r>
    <n v="6"/>
    <x v="5"/>
    <n v="3"/>
    <n v="2"/>
    <s v="12 - 8 oz jars"/>
    <n v="25"/>
    <n v="120"/>
    <n v="0"/>
    <n v="25"/>
    <n v="0"/>
    <n v="7345"/>
    <n v="301"/>
  </r>
  <r>
    <n v="7"/>
    <x v="6"/>
    <n v="3"/>
    <n v="7"/>
    <s v="12 - 1 lb pkgs."/>
    <n v="30"/>
    <n v="15"/>
    <n v="0"/>
    <n v="10"/>
    <n v="0"/>
    <n v="22464"/>
    <n v="763"/>
  </r>
  <r>
    <n v="8"/>
    <x v="7"/>
    <n v="3"/>
    <n v="2"/>
    <s v="12 - 12 oz jars"/>
    <n v="40"/>
    <n v="6"/>
    <n v="0"/>
    <n v="0"/>
    <n v="0"/>
    <n v="13760"/>
    <n v="372"/>
  </r>
  <r>
    <n v="9"/>
    <x v="8"/>
    <n v="4"/>
    <n v="6"/>
    <s v="18 - 500 g pkgs."/>
    <n v="97"/>
    <n v="29"/>
    <n v="0"/>
    <n v="0"/>
    <n v="1"/>
    <n v="8827"/>
    <n v="95"/>
  </r>
  <r>
    <n v="10"/>
    <x v="9"/>
    <n v="4"/>
    <n v="8"/>
    <s v="12 - 200 ml jars"/>
    <n v="31"/>
    <n v="31"/>
    <n v="0"/>
    <n v="0"/>
    <n v="0"/>
    <n v="22140.2"/>
    <n v="742"/>
  </r>
  <r>
    <n v="11"/>
    <x v="10"/>
    <n v="5"/>
    <n v="4"/>
    <s v="1 kg pkg."/>
    <n v="21"/>
    <n v="22"/>
    <n v="30"/>
    <n v="30"/>
    <n v="0"/>
    <n v="13902"/>
    <n v="706"/>
  </r>
  <r>
    <n v="12"/>
    <x v="11"/>
    <n v="5"/>
    <n v="4"/>
    <s v="10 - 500 g pkgs."/>
    <n v="38"/>
    <n v="86"/>
    <n v="0"/>
    <n v="0"/>
    <n v="0"/>
    <n v="12866.8"/>
    <n v="344"/>
  </r>
  <r>
    <n v="13"/>
    <x v="12"/>
    <n v="6"/>
    <n v="8"/>
    <s v="2 kg box"/>
    <n v="6"/>
    <n v="24"/>
    <n v="0"/>
    <n v="5"/>
    <n v="0"/>
    <n v="5234.3999999999996"/>
    <n v="891"/>
  </r>
  <r>
    <n v="14"/>
    <x v="13"/>
    <n v="6"/>
    <n v="7"/>
    <s v="40 - 100 g pkgs."/>
    <n v="23.25"/>
    <n v="35"/>
    <n v="0"/>
    <n v="0"/>
    <n v="0"/>
    <n v="8630.4"/>
    <n v="404"/>
  </r>
  <r>
    <n v="15"/>
    <x v="14"/>
    <n v="6"/>
    <n v="2"/>
    <s v="24 - 250 ml bottles"/>
    <n v="15.5"/>
    <n v="39"/>
    <n v="0"/>
    <n v="5"/>
    <n v="0"/>
    <n v="1813.5"/>
    <n v="122"/>
  </r>
  <r>
    <n v="16"/>
    <x v="15"/>
    <n v="7"/>
    <n v="3"/>
    <s v="32 - 500 g boxes"/>
    <n v="17.45"/>
    <n v="29"/>
    <n v="0"/>
    <n v="10"/>
    <n v="0"/>
    <n v="18748.050000000003"/>
    <n v="1158"/>
  </r>
  <r>
    <n v="17"/>
    <x v="16"/>
    <n v="7"/>
    <n v="6"/>
    <s v="20 - 1 kg tins"/>
    <n v="39"/>
    <n v="0"/>
    <n v="0"/>
    <n v="0"/>
    <n v="1"/>
    <n v="35482.199999999997"/>
    <n v="978"/>
  </r>
  <r>
    <n v="18"/>
    <x v="17"/>
    <n v="7"/>
    <n v="8"/>
    <s v="16 kg pkg."/>
    <n v="62.5"/>
    <n v="42"/>
    <n v="0"/>
    <n v="0"/>
    <n v="0"/>
    <n v="31987.5"/>
    <n v="539"/>
  </r>
  <r>
    <n v="19"/>
    <x v="18"/>
    <n v="8"/>
    <n v="3"/>
    <s v="10 boxes x 12 pieces"/>
    <n v="9.1999999999999993"/>
    <n v="25"/>
    <n v="0"/>
    <n v="5"/>
    <n v="0"/>
    <n v="6159.4999999999982"/>
    <n v="723"/>
  </r>
  <r>
    <n v="20"/>
    <x v="19"/>
    <n v="8"/>
    <n v="3"/>
    <s v="30 gift boxes"/>
    <n v="81"/>
    <n v="40"/>
    <n v="0"/>
    <n v="0"/>
    <n v="0"/>
    <n v="23635.8"/>
    <n v="313"/>
  </r>
  <r>
    <n v="21"/>
    <x v="20"/>
    <n v="8"/>
    <n v="3"/>
    <s v="24 pkgs. x 4 pieces"/>
    <n v="10"/>
    <n v="3"/>
    <n v="40"/>
    <n v="5"/>
    <n v="0"/>
    <n v="9636"/>
    <n v="1016"/>
  </r>
  <r>
    <n v="22"/>
    <x v="21"/>
    <n v="9"/>
    <n v="5"/>
    <s v="24 - 500 g pkgs."/>
    <n v="21"/>
    <n v="104"/>
    <n v="0"/>
    <n v="25"/>
    <n v="0"/>
    <n v="7232.4"/>
    <n v="348"/>
  </r>
  <r>
    <n v="23"/>
    <x v="22"/>
    <n v="9"/>
    <n v="5"/>
    <s v="12 - 250 g pkgs."/>
    <n v="9"/>
    <n v="61"/>
    <n v="0"/>
    <n v="25"/>
    <n v="0"/>
    <n v="4840.2"/>
    <n v="580"/>
  </r>
  <r>
    <n v="24"/>
    <x v="23"/>
    <n v="10"/>
    <n v="1"/>
    <s v="12 - 355 ml cans"/>
    <n v="4.5"/>
    <n v="20"/>
    <n v="0"/>
    <n v="0"/>
    <n v="1"/>
    <n v="4782.6000000000004"/>
    <n v="1125"/>
  </r>
  <r>
    <n v="25"/>
    <x v="24"/>
    <n v="11"/>
    <n v="3"/>
    <s v="20 - 450 g glasses"/>
    <n v="14"/>
    <n v="76"/>
    <n v="0"/>
    <n v="30"/>
    <n v="0"/>
    <n v="4051.6"/>
    <n v="318"/>
  </r>
  <r>
    <n v="26"/>
    <x v="25"/>
    <n v="11"/>
    <n v="3"/>
    <s v="100 - 250 g bags"/>
    <n v="31.23"/>
    <n v="15"/>
    <n v="0"/>
    <n v="0"/>
    <n v="0"/>
    <n v="21534.899999999998"/>
    <n v="753"/>
  </r>
  <r>
    <n v="27"/>
    <x v="26"/>
    <n v="11"/>
    <n v="3"/>
    <s v="100 - 100 g pieces"/>
    <n v="43.9"/>
    <n v="49"/>
    <n v="0"/>
    <n v="30"/>
    <n v="0"/>
    <n v="15231.5"/>
    <n v="365"/>
  </r>
  <r>
    <n v="28"/>
    <x v="27"/>
    <n v="12"/>
    <n v="7"/>
    <s v="25 - 825 g cans"/>
    <n v="45.6"/>
    <n v="26"/>
    <n v="0"/>
    <n v="0"/>
    <n v="1"/>
    <n v="26865.599999999999"/>
    <n v="640"/>
  </r>
  <r>
    <n v="29"/>
    <x v="28"/>
    <n v="12"/>
    <n v="6"/>
    <s v="50 bags x 30 sausgs."/>
    <n v="123.79"/>
    <n v="0"/>
    <n v="0"/>
    <n v="0"/>
    <n v="1"/>
    <n v="87736.4"/>
    <n v="746"/>
  </r>
  <r>
    <n v="30"/>
    <x v="29"/>
    <n v="13"/>
    <n v="8"/>
    <s v="10 - 200 g glasses"/>
    <n v="25.89"/>
    <n v="10"/>
    <n v="0"/>
    <n v="15"/>
    <n v="0"/>
    <n v="14775.54"/>
    <n v="612"/>
  </r>
  <r>
    <n v="31"/>
    <x v="30"/>
    <n v="14"/>
    <n v="4"/>
    <s v="12 - 100 g pkgs"/>
    <n v="12.5"/>
    <n v="0"/>
    <n v="70"/>
    <n v="20"/>
    <n v="0"/>
    <n v="16172.5"/>
    <n v="1397"/>
  </r>
  <r>
    <n v="32"/>
    <x v="31"/>
    <n v="14"/>
    <n v="4"/>
    <s v="24 - 200 g pkgs."/>
    <n v="32"/>
    <n v="9"/>
    <n v="40"/>
    <n v="25"/>
    <n v="0"/>
    <n v="9171.2000000000007"/>
    <n v="297"/>
  </r>
  <r>
    <n v="33"/>
    <x v="32"/>
    <n v="15"/>
    <n v="4"/>
    <s v="500 g"/>
    <n v="2.5"/>
    <n v="112"/>
    <n v="0"/>
    <n v="20"/>
    <n v="0"/>
    <n v="1713.5"/>
    <n v="755"/>
  </r>
  <r>
    <n v="34"/>
    <x v="33"/>
    <n v="16"/>
    <n v="1"/>
    <s v="24 - 12 oz bottles"/>
    <n v="14"/>
    <n v="111"/>
    <n v="0"/>
    <n v="15"/>
    <n v="0"/>
    <n v="6678"/>
    <n v="506"/>
  </r>
  <r>
    <n v="35"/>
    <x v="34"/>
    <n v="16"/>
    <n v="1"/>
    <s v="24 - 12 oz bottles"/>
    <n v="18"/>
    <n v="20"/>
    <n v="0"/>
    <n v="15"/>
    <n v="0"/>
    <n v="14536.8"/>
    <n v="883"/>
  </r>
  <r>
    <n v="36"/>
    <x v="35"/>
    <n v="17"/>
    <n v="8"/>
    <s v="24 - 250 g  jars"/>
    <n v="19"/>
    <n v="112"/>
    <n v="0"/>
    <n v="20"/>
    <n v="0"/>
    <n v="14542.6"/>
    <n v="805"/>
  </r>
  <r>
    <n v="37"/>
    <x v="36"/>
    <n v="17"/>
    <n v="8"/>
    <s v="12 - 500 g pkgs."/>
    <n v="26"/>
    <n v="11"/>
    <n v="50"/>
    <n v="25"/>
    <n v="0"/>
    <n v="3047.2"/>
    <n v="125"/>
  </r>
  <r>
    <n v="38"/>
    <x v="37"/>
    <n v="18"/>
    <n v="1"/>
    <s v="12 - 75 cl bottles"/>
    <n v="263.5"/>
    <n v="17"/>
    <n v="0"/>
    <n v="15"/>
    <n v="0"/>
    <n v="149984.20000000001"/>
    <n v="623"/>
  </r>
  <r>
    <n v="39"/>
    <x v="38"/>
    <n v="18"/>
    <n v="1"/>
    <s v="750 cc per bottle"/>
    <n v="18"/>
    <n v="69"/>
    <n v="0"/>
    <n v="5"/>
    <n v="0"/>
    <n v="13150.8"/>
    <n v="793"/>
  </r>
  <r>
    <n v="40"/>
    <x v="39"/>
    <n v="19"/>
    <n v="8"/>
    <s v="24 - 4 oz tins"/>
    <n v="18.399999999999999"/>
    <n v="123"/>
    <n v="0"/>
    <n v="30"/>
    <n v="0"/>
    <n v="19048.3"/>
    <n v="1103"/>
  </r>
  <r>
    <n v="41"/>
    <x v="40"/>
    <n v="19"/>
    <n v="8"/>
    <s v="12 - 12 oz cans"/>
    <n v="9.65"/>
    <n v="85"/>
    <n v="0"/>
    <n v="10"/>
    <n v="0"/>
    <n v="9098.1000000000022"/>
    <n v="981"/>
  </r>
  <r>
    <n v="42"/>
    <x v="41"/>
    <n v="20"/>
    <n v="5"/>
    <s v="32 - 1 kg pkgs."/>
    <n v="14"/>
    <n v="26"/>
    <n v="0"/>
    <n v="0"/>
    <n v="1"/>
    <n v="9332.4"/>
    <n v="697"/>
  </r>
  <r>
    <n v="43"/>
    <x v="42"/>
    <n v="20"/>
    <n v="1"/>
    <s v="16 - 500 g tins"/>
    <n v="46"/>
    <n v="17"/>
    <n v="10"/>
    <n v="25"/>
    <n v="0"/>
    <n v="25079.199999999997"/>
    <n v="580"/>
  </r>
  <r>
    <n v="44"/>
    <x v="43"/>
    <n v="20"/>
    <n v="2"/>
    <s v="20 - 2 kg bags"/>
    <n v="19.45"/>
    <n v="27"/>
    <n v="0"/>
    <n v="15"/>
    <n v="0"/>
    <n v="10524.200000000003"/>
    <n v="601"/>
  </r>
  <r>
    <n v="45"/>
    <x v="44"/>
    <n v="21"/>
    <n v="8"/>
    <s v="1k pkg."/>
    <n v="9.5"/>
    <n v="5"/>
    <n v="70"/>
    <n v="15"/>
    <n v="0"/>
    <n v="4740.5"/>
    <n v="508"/>
  </r>
  <r>
    <n v="46"/>
    <x v="45"/>
    <n v="21"/>
    <n v="8"/>
    <s v="4 - 450 g glasses"/>
    <n v="12"/>
    <n v="95"/>
    <n v="0"/>
    <n v="0"/>
    <n v="0"/>
    <n v="6144"/>
    <n v="548"/>
  </r>
  <r>
    <n v="47"/>
    <x v="46"/>
    <n v="22"/>
    <n v="3"/>
    <s v="10 - 4 oz boxes"/>
    <n v="9.5"/>
    <n v="36"/>
    <n v="0"/>
    <n v="0"/>
    <n v="0"/>
    <n v="4358.6000000000004"/>
    <n v="485"/>
  </r>
  <r>
    <n v="48"/>
    <x v="47"/>
    <n v="22"/>
    <n v="3"/>
    <s v="10 pkgs."/>
    <n v="12.75"/>
    <n v="15"/>
    <n v="70"/>
    <n v="25"/>
    <n v="0"/>
    <n v="1542.75"/>
    <n v="138"/>
  </r>
  <r>
    <n v="49"/>
    <x v="48"/>
    <n v="23"/>
    <n v="3"/>
    <s v="24 - 50 g pkgs."/>
    <n v="20"/>
    <n v="10"/>
    <n v="60"/>
    <n v="15"/>
    <n v="0"/>
    <n v="9500"/>
    <n v="520"/>
  </r>
  <r>
    <n v="50"/>
    <x v="49"/>
    <n v="23"/>
    <n v="3"/>
    <s v="12 - 100 g bars"/>
    <n v="16.25"/>
    <n v="65"/>
    <n v="0"/>
    <n v="30"/>
    <n v="0"/>
    <n v="3510"/>
    <n v="235"/>
  </r>
  <r>
    <n v="51"/>
    <x v="50"/>
    <n v="24"/>
    <n v="7"/>
    <s v="50 - 300 g pkgs."/>
    <n v="53"/>
    <n v="20"/>
    <n v="0"/>
    <n v="10"/>
    <n v="0"/>
    <n v="44742.6"/>
    <n v="886"/>
  </r>
  <r>
    <n v="52"/>
    <x v="51"/>
    <n v="24"/>
    <n v="5"/>
    <s v="16 - 2 kg boxes"/>
    <n v="7"/>
    <n v="38"/>
    <n v="0"/>
    <n v="25"/>
    <n v="0"/>
    <n v="3383.8"/>
    <n v="500"/>
  </r>
  <r>
    <n v="53"/>
    <x v="52"/>
    <n v="24"/>
    <n v="6"/>
    <s v="48 pieces"/>
    <n v="32.799999999999997"/>
    <n v="0"/>
    <n v="0"/>
    <n v="0"/>
    <n v="1"/>
    <n v="21510.2"/>
    <n v="722"/>
  </r>
  <r>
    <n v="54"/>
    <x v="53"/>
    <n v="25"/>
    <n v="6"/>
    <s v="16 pies"/>
    <n v="7.45"/>
    <n v="21"/>
    <n v="0"/>
    <n v="10"/>
    <n v="0"/>
    <n v="5121"/>
    <n v="755"/>
  </r>
  <r>
    <n v="55"/>
    <x v="54"/>
    <n v="25"/>
    <n v="6"/>
    <s v="24 boxes x 2 pies"/>
    <n v="24"/>
    <n v="115"/>
    <n v="0"/>
    <n v="20"/>
    <n v="0"/>
    <n v="19512"/>
    <n v="903"/>
  </r>
  <r>
    <n v="56"/>
    <x v="55"/>
    <n v="26"/>
    <n v="5"/>
    <s v="24 - 250 g pkgs."/>
    <n v="38"/>
    <n v="21"/>
    <n v="10"/>
    <n v="30"/>
    <n v="0"/>
    <n v="45121.2"/>
    <n v="1263"/>
  </r>
  <r>
    <n v="57"/>
    <x v="56"/>
    <n v="26"/>
    <n v="5"/>
    <s v="24 - 250 g pkgs."/>
    <n v="19.5"/>
    <n v="36"/>
    <n v="0"/>
    <n v="20"/>
    <n v="0"/>
    <n v="7807.8"/>
    <n v="434"/>
  </r>
  <r>
    <n v="58"/>
    <x v="57"/>
    <n v="27"/>
    <n v="8"/>
    <s v="24 pieces"/>
    <n v="13.25"/>
    <n v="62"/>
    <n v="0"/>
    <n v="20"/>
    <n v="0"/>
    <n v="6664.75"/>
    <n v="534"/>
  </r>
  <r>
    <n v="59"/>
    <x v="58"/>
    <n v="28"/>
    <n v="4"/>
    <s v="5 kg pkg."/>
    <n v="55"/>
    <n v="79"/>
    <n v="0"/>
    <n v="0"/>
    <n v="0"/>
    <n v="76296"/>
    <n v="1496"/>
  </r>
  <r>
    <n v="60"/>
    <x v="59"/>
    <n v="28"/>
    <n v="4"/>
    <s v="15 - 300 g rounds"/>
    <n v="34"/>
    <n v="19"/>
    <n v="0"/>
    <n v="0"/>
    <n v="0"/>
    <n v="50286"/>
    <n v="1577"/>
  </r>
  <r>
    <n v="61"/>
    <x v="60"/>
    <n v="29"/>
    <n v="2"/>
    <s v="24 - 500 ml bottles"/>
    <n v="28.5"/>
    <n v="113"/>
    <n v="0"/>
    <n v="25"/>
    <n v="0"/>
    <n v="16438.8"/>
    <n v="603"/>
  </r>
  <r>
    <n v="62"/>
    <x v="61"/>
    <n v="29"/>
    <n v="3"/>
    <s v="48 pies"/>
    <n v="49.3"/>
    <n v="17"/>
    <n v="0"/>
    <n v="0"/>
    <n v="0"/>
    <n v="49827.900000000009"/>
    <n v="1083"/>
  </r>
  <r>
    <n v="63"/>
    <x v="62"/>
    <n v="7"/>
    <n v="2"/>
    <s v="15 - 625 g jars"/>
    <n v="43.9"/>
    <n v="24"/>
    <n v="0"/>
    <n v="5"/>
    <n v="0"/>
    <n v="17696.3"/>
    <n v="445"/>
  </r>
  <r>
    <n v="64"/>
    <x v="63"/>
    <n v="12"/>
    <n v="5"/>
    <s v="20 bags x 4 pieces"/>
    <n v="33.25"/>
    <n v="22"/>
    <n v="80"/>
    <n v="30"/>
    <n v="0"/>
    <n v="23009"/>
    <n v="740"/>
  </r>
  <r>
    <n v="65"/>
    <x v="64"/>
    <n v="2"/>
    <n v="2"/>
    <s v="32 - 8 oz bottles"/>
    <n v="21.05"/>
    <n v="76"/>
    <n v="0"/>
    <n v="0"/>
    <n v="0"/>
    <n v="14606.999999999998"/>
    <n v="745"/>
  </r>
  <r>
    <n v="66"/>
    <x v="65"/>
    <n v="2"/>
    <n v="2"/>
    <s v="24 - 8 oz jars"/>
    <n v="17"/>
    <n v="4"/>
    <n v="100"/>
    <n v="20"/>
    <n v="0"/>
    <n v="3519"/>
    <n v="239"/>
  </r>
  <r>
    <n v="67"/>
    <x v="66"/>
    <n v="16"/>
    <n v="1"/>
    <s v="24 - 12 oz bottles"/>
    <n v="14"/>
    <n v="52"/>
    <n v="0"/>
    <n v="10"/>
    <n v="0"/>
    <n v="2562"/>
    <n v="184"/>
  </r>
  <r>
    <n v="68"/>
    <x v="67"/>
    <n v="8"/>
    <n v="3"/>
    <s v="10 boxes x 8 pieces"/>
    <n v="12.5"/>
    <n v="6"/>
    <n v="10"/>
    <n v="15"/>
    <n v="0"/>
    <n v="9362.5"/>
    <n v="799"/>
  </r>
  <r>
    <n v="69"/>
    <x v="68"/>
    <n v="15"/>
    <n v="4"/>
    <s v="10 kg pkg."/>
    <n v="36"/>
    <n v="26"/>
    <n v="0"/>
    <n v="15"/>
    <n v="0"/>
    <n v="24307.200000000001"/>
    <n v="714"/>
  </r>
  <r>
    <n v="70"/>
    <x v="69"/>
    <n v="7"/>
    <n v="1"/>
    <s v="24 - 355 ml bottles"/>
    <n v="15"/>
    <n v="15"/>
    <n v="10"/>
    <n v="30"/>
    <n v="0"/>
    <n v="11472"/>
    <n v="817"/>
  </r>
  <r>
    <n v="71"/>
    <x v="70"/>
    <n v="15"/>
    <n v="4"/>
    <s v="10 - 500 g pkgs."/>
    <n v="21.5"/>
    <n v="26"/>
    <n v="0"/>
    <n v="0"/>
    <n v="0"/>
    <n v="20876.5"/>
    <n v="1057"/>
  </r>
  <r>
    <n v="72"/>
    <x v="71"/>
    <n v="14"/>
    <n v="4"/>
    <s v="24 - 200 g pkgs."/>
    <n v="34.799999999999997"/>
    <n v="14"/>
    <n v="0"/>
    <n v="0"/>
    <n v="0"/>
    <n v="25738.799999999999"/>
    <n v="806"/>
  </r>
  <r>
    <n v="73"/>
    <x v="72"/>
    <n v="17"/>
    <n v="8"/>
    <s v="24 - 150 g jars"/>
    <n v="15"/>
    <n v="101"/>
    <n v="0"/>
    <n v="5"/>
    <n v="0"/>
    <n v="4200"/>
    <n v="293"/>
  </r>
  <r>
    <n v="74"/>
    <x v="73"/>
    <n v="4"/>
    <n v="7"/>
    <s v="5 kg pkg."/>
    <n v="10"/>
    <n v="4"/>
    <n v="20"/>
    <n v="5"/>
    <n v="0"/>
    <n v="2566"/>
    <n v="297"/>
  </r>
  <r>
    <n v="75"/>
    <x v="74"/>
    <n v="12"/>
    <n v="1"/>
    <s v="24 - 0.5 l bottles"/>
    <n v="7.75"/>
    <n v="125"/>
    <n v="0"/>
    <n v="25"/>
    <n v="0"/>
    <n v="8650.5499999999993"/>
    <n v="1155"/>
  </r>
  <r>
    <n v="76"/>
    <x v="75"/>
    <n v="23"/>
    <n v="1"/>
    <s v="500 ml"/>
    <n v="18"/>
    <n v="57"/>
    <n v="0"/>
    <n v="20"/>
    <n v="0"/>
    <n v="16794"/>
    <n v="981"/>
  </r>
  <r>
    <n v="77"/>
    <x v="76"/>
    <n v="12"/>
    <n v="2"/>
    <s v="12 boxes"/>
    <n v="13"/>
    <n v="32"/>
    <n v="0"/>
    <n v="15"/>
    <n v="0"/>
    <n v="9685"/>
    <n v="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n v="10248"/>
    <n v="11"/>
    <n v="14"/>
    <n v="12"/>
    <n v="0"/>
    <n v="168"/>
    <n v="5"/>
    <x v="0"/>
    <x v="0"/>
    <x v="0"/>
    <x v="0"/>
    <n v="3"/>
    <s v="Federal Shipping"/>
    <s v="VINET"/>
    <x v="0"/>
    <n v="4"/>
    <x v="0"/>
    <x v="0"/>
  </r>
  <r>
    <n v="10248"/>
    <n v="42"/>
    <n v="9.8000000000000007"/>
    <n v="10"/>
    <n v="0"/>
    <n v="98"/>
    <n v="20"/>
    <x v="0"/>
    <x v="1"/>
    <x v="1"/>
    <x v="0"/>
    <n v="3"/>
    <s v="Federal Shipping"/>
    <s v="VINET"/>
    <x v="0"/>
    <n v="5"/>
    <x v="1"/>
    <x v="0"/>
  </r>
  <r>
    <n v="10248"/>
    <n v="72"/>
    <n v="34.799999999999997"/>
    <n v="5"/>
    <n v="0"/>
    <n v="174"/>
    <n v="14"/>
    <x v="0"/>
    <x v="2"/>
    <x v="2"/>
    <x v="0"/>
    <n v="3"/>
    <s v="Federal Shipping"/>
    <s v="VINET"/>
    <x v="0"/>
    <n v="4"/>
    <x v="0"/>
    <x v="0"/>
  </r>
  <r>
    <n v="10249"/>
    <n v="14"/>
    <n v="18.600000000000001"/>
    <n v="9"/>
    <n v="0"/>
    <n v="167.4"/>
    <n v="6"/>
    <x v="0"/>
    <x v="3"/>
    <x v="3"/>
    <x v="1"/>
    <n v="1"/>
    <s v="Speedy Express"/>
    <s v="TOMSP"/>
    <x v="1"/>
    <n v="7"/>
    <x v="2"/>
    <x v="0"/>
  </r>
  <r>
    <n v="10249"/>
    <n v="51"/>
    <n v="42.4"/>
    <n v="40"/>
    <n v="0"/>
    <n v="1696"/>
    <n v="24"/>
    <x v="0"/>
    <x v="4"/>
    <x v="4"/>
    <x v="1"/>
    <n v="1"/>
    <s v="Speedy Express"/>
    <s v="TOMSP"/>
    <x v="1"/>
    <n v="7"/>
    <x v="2"/>
    <x v="0"/>
  </r>
  <r>
    <n v="10250"/>
    <n v="41"/>
    <n v="7.7"/>
    <n v="10"/>
    <n v="0"/>
    <n v="77"/>
    <n v="19"/>
    <x v="0"/>
    <x v="5"/>
    <x v="5"/>
    <x v="2"/>
    <n v="2"/>
    <s v="United Package"/>
    <s v="HANAR"/>
    <x v="0"/>
    <n v="8"/>
    <x v="3"/>
    <x v="0"/>
  </r>
  <r>
    <n v="10250"/>
    <n v="51"/>
    <n v="42.4"/>
    <n v="35"/>
    <n v="0"/>
    <n v="1484"/>
    <n v="24"/>
    <x v="0"/>
    <x v="4"/>
    <x v="4"/>
    <x v="2"/>
    <n v="2"/>
    <s v="United Package"/>
    <s v="HANAR"/>
    <x v="0"/>
    <n v="7"/>
    <x v="2"/>
    <x v="0"/>
  </r>
  <r>
    <n v="10250"/>
    <n v="65"/>
    <n v="16.8"/>
    <n v="15"/>
    <n v="0"/>
    <n v="252"/>
    <n v="2"/>
    <x v="0"/>
    <x v="6"/>
    <x v="6"/>
    <x v="2"/>
    <n v="2"/>
    <s v="United Package"/>
    <s v="HANAR"/>
    <x v="0"/>
    <n v="2"/>
    <x v="4"/>
    <x v="0"/>
  </r>
  <r>
    <n v="10251"/>
    <n v="22"/>
    <n v="16.8"/>
    <n v="6"/>
    <n v="0"/>
    <n v="100.80000000000001"/>
    <n v="9"/>
    <x v="0"/>
    <x v="7"/>
    <x v="7"/>
    <x v="0"/>
    <n v="1"/>
    <s v="Speedy Express"/>
    <s v="VICTE"/>
    <x v="2"/>
    <n v="5"/>
    <x v="1"/>
    <x v="0"/>
  </r>
  <r>
    <n v="10251"/>
    <n v="57"/>
    <n v="15.6"/>
    <n v="15"/>
    <n v="0"/>
    <n v="234"/>
    <n v="26"/>
    <x v="0"/>
    <x v="8"/>
    <x v="8"/>
    <x v="0"/>
    <n v="1"/>
    <s v="Speedy Express"/>
    <s v="VICTE"/>
    <x v="2"/>
    <n v="5"/>
    <x v="1"/>
    <x v="0"/>
  </r>
  <r>
    <n v="10251"/>
    <n v="65"/>
    <n v="16.8"/>
    <n v="20"/>
    <n v="0"/>
    <n v="336"/>
    <n v="2"/>
    <x v="0"/>
    <x v="6"/>
    <x v="6"/>
    <x v="0"/>
    <n v="1"/>
    <s v="Speedy Express"/>
    <s v="VICTE"/>
    <x v="2"/>
    <n v="2"/>
    <x v="4"/>
    <x v="0"/>
  </r>
  <r>
    <n v="10252"/>
    <n v="20"/>
    <n v="64.8"/>
    <n v="40"/>
    <n v="0"/>
    <n v="2592"/>
    <n v="8"/>
    <x v="0"/>
    <x v="9"/>
    <x v="9"/>
    <x v="3"/>
    <n v="2"/>
    <s v="United Package"/>
    <s v="SUPRD"/>
    <x v="0"/>
    <n v="3"/>
    <x v="5"/>
    <x v="0"/>
  </r>
  <r>
    <n v="10252"/>
    <n v="33"/>
    <n v="2"/>
    <n v="25"/>
    <n v="0"/>
    <n v="50"/>
    <n v="15"/>
    <x v="0"/>
    <x v="10"/>
    <x v="10"/>
    <x v="3"/>
    <n v="2"/>
    <s v="United Package"/>
    <s v="SUPRD"/>
    <x v="0"/>
    <n v="4"/>
    <x v="0"/>
    <x v="0"/>
  </r>
  <r>
    <n v="10252"/>
    <n v="60"/>
    <n v="27.2"/>
    <n v="40"/>
    <n v="0"/>
    <n v="1088"/>
    <n v="28"/>
    <x v="0"/>
    <x v="11"/>
    <x v="11"/>
    <x v="3"/>
    <n v="2"/>
    <s v="United Package"/>
    <s v="SUPRD"/>
    <x v="0"/>
    <n v="4"/>
    <x v="0"/>
    <x v="0"/>
  </r>
  <r>
    <n v="10253"/>
    <n v="31"/>
    <n v="10"/>
    <n v="20"/>
    <n v="0"/>
    <n v="200"/>
    <n v="14"/>
    <x v="0"/>
    <x v="12"/>
    <x v="2"/>
    <x v="2"/>
    <n v="2"/>
    <s v="United Package"/>
    <s v="HANAR"/>
    <x v="2"/>
    <n v="4"/>
    <x v="0"/>
    <x v="0"/>
  </r>
  <r>
    <n v="10253"/>
    <n v="39"/>
    <n v="14.4"/>
    <n v="42"/>
    <n v="0"/>
    <n v="604.80000000000007"/>
    <n v="18"/>
    <x v="0"/>
    <x v="13"/>
    <x v="12"/>
    <x v="2"/>
    <n v="2"/>
    <s v="United Package"/>
    <s v="HANAR"/>
    <x v="2"/>
    <n v="1"/>
    <x v="6"/>
    <x v="0"/>
  </r>
  <r>
    <n v="10253"/>
    <n v="49"/>
    <n v="16"/>
    <n v="40"/>
    <n v="0"/>
    <n v="640"/>
    <n v="23"/>
    <x v="0"/>
    <x v="14"/>
    <x v="13"/>
    <x v="2"/>
    <n v="2"/>
    <s v="United Package"/>
    <s v="HANAR"/>
    <x v="2"/>
    <n v="3"/>
    <x v="5"/>
    <x v="0"/>
  </r>
  <r>
    <n v="10254"/>
    <n v="24"/>
    <n v="3.6"/>
    <n v="15"/>
    <n v="0"/>
    <n v="54"/>
    <n v="10"/>
    <x v="0"/>
    <x v="15"/>
    <x v="14"/>
    <x v="4"/>
    <n v="2"/>
    <s v="United Package"/>
    <s v="CHOPS"/>
    <x v="0"/>
    <n v="1"/>
    <x v="6"/>
    <x v="0"/>
  </r>
  <r>
    <n v="10254"/>
    <n v="55"/>
    <n v="19.2"/>
    <n v="21"/>
    <n v="0"/>
    <n v="403.2"/>
    <n v="25"/>
    <x v="0"/>
    <x v="16"/>
    <x v="15"/>
    <x v="4"/>
    <n v="2"/>
    <s v="United Package"/>
    <s v="CHOPS"/>
    <x v="0"/>
    <n v="6"/>
    <x v="7"/>
    <x v="0"/>
  </r>
  <r>
    <n v="10254"/>
    <n v="74"/>
    <n v="8"/>
    <n v="21"/>
    <n v="0"/>
    <n v="168"/>
    <n v="4"/>
    <x v="0"/>
    <x v="17"/>
    <x v="16"/>
    <x v="4"/>
    <n v="2"/>
    <s v="United Package"/>
    <s v="CHOPS"/>
    <x v="0"/>
    <n v="7"/>
    <x v="2"/>
    <x v="0"/>
  </r>
  <r>
    <n v="10255"/>
    <n v="2"/>
    <n v="15.2"/>
    <n v="20"/>
    <n v="0"/>
    <n v="304"/>
    <n v="1"/>
    <x v="0"/>
    <x v="18"/>
    <x v="17"/>
    <x v="4"/>
    <n v="3"/>
    <s v="Federal Shipping"/>
    <s v="RICSU"/>
    <x v="3"/>
    <n v="1"/>
    <x v="6"/>
    <x v="0"/>
  </r>
  <r>
    <n v="10255"/>
    <n v="16"/>
    <n v="13.9"/>
    <n v="35"/>
    <n v="0"/>
    <n v="486.5"/>
    <n v="7"/>
    <x v="0"/>
    <x v="19"/>
    <x v="18"/>
    <x v="4"/>
    <n v="3"/>
    <s v="Federal Shipping"/>
    <s v="RICSU"/>
    <x v="3"/>
    <n v="3"/>
    <x v="5"/>
    <x v="0"/>
  </r>
  <r>
    <n v="10255"/>
    <n v="36"/>
    <n v="15.2"/>
    <n v="25"/>
    <n v="0"/>
    <n v="380"/>
    <n v="17"/>
    <x v="0"/>
    <x v="20"/>
    <x v="19"/>
    <x v="4"/>
    <n v="3"/>
    <s v="Federal Shipping"/>
    <s v="RICSU"/>
    <x v="3"/>
    <n v="8"/>
    <x v="3"/>
    <x v="0"/>
  </r>
  <r>
    <n v="10255"/>
    <n v="59"/>
    <n v="44"/>
    <n v="30"/>
    <n v="0"/>
    <n v="1320"/>
    <n v="28"/>
    <x v="0"/>
    <x v="21"/>
    <x v="11"/>
    <x v="4"/>
    <n v="3"/>
    <s v="Federal Shipping"/>
    <s v="RICSU"/>
    <x v="3"/>
    <n v="4"/>
    <x v="0"/>
    <x v="0"/>
  </r>
  <r>
    <n v="10256"/>
    <n v="53"/>
    <n v="26.2"/>
    <n v="15"/>
    <n v="0"/>
    <n v="393"/>
    <n v="24"/>
    <x v="0"/>
    <x v="22"/>
    <x v="4"/>
    <x v="2"/>
    <n v="2"/>
    <s v="United Package"/>
    <s v="WELLI"/>
    <x v="2"/>
    <n v="6"/>
    <x v="7"/>
    <x v="0"/>
  </r>
  <r>
    <n v="10256"/>
    <n v="77"/>
    <n v="10.4"/>
    <n v="12"/>
    <n v="0"/>
    <n v="124.80000000000001"/>
    <n v="12"/>
    <x v="0"/>
    <x v="23"/>
    <x v="20"/>
    <x v="2"/>
    <n v="2"/>
    <s v="United Package"/>
    <s v="WELLI"/>
    <x v="2"/>
    <n v="2"/>
    <x v="4"/>
    <x v="0"/>
  </r>
  <r>
    <n v="10257"/>
    <n v="27"/>
    <n v="35.1"/>
    <n v="25"/>
    <n v="0"/>
    <n v="877.5"/>
    <n v="11"/>
    <x v="0"/>
    <x v="24"/>
    <x v="21"/>
    <x v="5"/>
    <n v="3"/>
    <s v="Federal Shipping"/>
    <s v="HILAA"/>
    <x v="0"/>
    <n v="3"/>
    <x v="5"/>
    <x v="0"/>
  </r>
  <r>
    <n v="10257"/>
    <n v="39"/>
    <n v="14.4"/>
    <n v="6"/>
    <n v="0"/>
    <n v="86.4"/>
    <n v="18"/>
    <x v="0"/>
    <x v="13"/>
    <x v="12"/>
    <x v="5"/>
    <n v="3"/>
    <s v="Federal Shipping"/>
    <s v="HILAA"/>
    <x v="0"/>
    <n v="1"/>
    <x v="6"/>
    <x v="0"/>
  </r>
  <r>
    <n v="10257"/>
    <n v="77"/>
    <n v="10.4"/>
    <n v="15"/>
    <n v="0"/>
    <n v="156"/>
    <n v="12"/>
    <x v="0"/>
    <x v="23"/>
    <x v="20"/>
    <x v="5"/>
    <n v="3"/>
    <s v="Federal Shipping"/>
    <s v="HILAA"/>
    <x v="0"/>
    <n v="2"/>
    <x v="4"/>
    <x v="0"/>
  </r>
  <r>
    <n v="10258"/>
    <n v="2"/>
    <n v="15.2"/>
    <n v="50"/>
    <n v="0"/>
    <n v="760"/>
    <n v="1"/>
    <x v="0"/>
    <x v="18"/>
    <x v="17"/>
    <x v="6"/>
    <n v="1"/>
    <s v="Speedy Express"/>
    <s v="ERNSH"/>
    <x v="0"/>
    <n v="1"/>
    <x v="6"/>
    <x v="0"/>
  </r>
  <r>
    <n v="10258"/>
    <n v="5"/>
    <n v="17"/>
    <n v="65"/>
    <n v="0"/>
    <n v="1105"/>
    <n v="2"/>
    <x v="0"/>
    <x v="25"/>
    <x v="6"/>
    <x v="6"/>
    <n v="1"/>
    <s v="Speedy Express"/>
    <s v="ERNSH"/>
    <x v="0"/>
    <n v="2"/>
    <x v="4"/>
    <x v="0"/>
  </r>
  <r>
    <n v="10258"/>
    <n v="32"/>
    <n v="25.6"/>
    <n v="6"/>
    <n v="0"/>
    <n v="153.60000000000002"/>
    <n v="14"/>
    <x v="0"/>
    <x v="26"/>
    <x v="2"/>
    <x v="6"/>
    <n v="1"/>
    <s v="Speedy Express"/>
    <s v="ERNSH"/>
    <x v="0"/>
    <n v="4"/>
    <x v="0"/>
    <x v="0"/>
  </r>
  <r>
    <n v="10259"/>
    <n v="21"/>
    <n v="8"/>
    <n v="10"/>
    <n v="0"/>
    <n v="80"/>
    <n v="8"/>
    <x v="0"/>
    <x v="27"/>
    <x v="9"/>
    <x v="7"/>
    <n v="3"/>
    <s v="Federal Shipping"/>
    <s v="CENTC"/>
    <x v="0"/>
    <n v="3"/>
    <x v="5"/>
    <x v="0"/>
  </r>
  <r>
    <n v="10259"/>
    <n v="37"/>
    <n v="20.8"/>
    <n v="1"/>
    <n v="0"/>
    <n v="20.8"/>
    <n v="17"/>
    <x v="0"/>
    <x v="28"/>
    <x v="19"/>
    <x v="7"/>
    <n v="3"/>
    <s v="Federal Shipping"/>
    <s v="CENTC"/>
    <x v="0"/>
    <n v="8"/>
    <x v="3"/>
    <x v="0"/>
  </r>
  <r>
    <n v="10260"/>
    <n v="41"/>
    <n v="7.7"/>
    <n v="16"/>
    <n v="0"/>
    <n v="123.2"/>
    <n v="19"/>
    <x v="0"/>
    <x v="5"/>
    <x v="5"/>
    <x v="1"/>
    <n v="1"/>
    <s v="Speedy Express"/>
    <s v="OTTIK"/>
    <x v="0"/>
    <n v="8"/>
    <x v="3"/>
    <x v="0"/>
  </r>
  <r>
    <n v="10260"/>
    <n v="57"/>
    <n v="15.6"/>
    <n v="50"/>
    <n v="0"/>
    <n v="780"/>
    <n v="26"/>
    <x v="0"/>
    <x v="8"/>
    <x v="8"/>
    <x v="1"/>
    <n v="1"/>
    <s v="Speedy Express"/>
    <s v="OTTIK"/>
    <x v="0"/>
    <n v="5"/>
    <x v="1"/>
    <x v="0"/>
  </r>
  <r>
    <n v="10260"/>
    <n v="62"/>
    <n v="39.4"/>
    <n v="15"/>
    <n v="0"/>
    <n v="591"/>
    <n v="29"/>
    <x v="0"/>
    <x v="29"/>
    <x v="22"/>
    <x v="1"/>
    <n v="1"/>
    <s v="Speedy Express"/>
    <s v="OTTIK"/>
    <x v="0"/>
    <n v="3"/>
    <x v="5"/>
    <x v="0"/>
  </r>
  <r>
    <n v="10260"/>
    <n v="70"/>
    <n v="12"/>
    <n v="21"/>
    <n v="0"/>
    <n v="252"/>
    <n v="7"/>
    <x v="0"/>
    <x v="30"/>
    <x v="18"/>
    <x v="1"/>
    <n v="1"/>
    <s v="Speedy Express"/>
    <s v="OTTIK"/>
    <x v="0"/>
    <n v="1"/>
    <x v="6"/>
    <x v="0"/>
  </r>
  <r>
    <n v="10261"/>
    <n v="21"/>
    <n v="8"/>
    <n v="20"/>
    <n v="0"/>
    <n v="160"/>
    <n v="8"/>
    <x v="0"/>
    <x v="27"/>
    <x v="9"/>
    <x v="2"/>
    <n v="2"/>
    <s v="United Package"/>
    <s v="QUEDE"/>
    <x v="0"/>
    <n v="3"/>
    <x v="5"/>
    <x v="0"/>
  </r>
  <r>
    <n v="10261"/>
    <n v="35"/>
    <n v="14.4"/>
    <n v="20"/>
    <n v="0"/>
    <n v="288"/>
    <n v="16"/>
    <x v="0"/>
    <x v="31"/>
    <x v="23"/>
    <x v="2"/>
    <n v="2"/>
    <s v="United Package"/>
    <s v="QUEDE"/>
    <x v="0"/>
    <n v="1"/>
    <x v="6"/>
    <x v="0"/>
  </r>
  <r>
    <n v="10262"/>
    <n v="5"/>
    <n v="17"/>
    <n v="12"/>
    <n v="0"/>
    <n v="204"/>
    <n v="2"/>
    <x v="0"/>
    <x v="25"/>
    <x v="6"/>
    <x v="8"/>
    <n v="3"/>
    <s v="Federal Shipping"/>
    <s v="RATTC"/>
    <x v="3"/>
    <n v="2"/>
    <x v="4"/>
    <x v="0"/>
  </r>
  <r>
    <n v="10262"/>
    <n v="7"/>
    <n v="24"/>
    <n v="15"/>
    <n v="0"/>
    <n v="360"/>
    <n v="3"/>
    <x v="0"/>
    <x v="32"/>
    <x v="24"/>
    <x v="8"/>
    <n v="3"/>
    <s v="Federal Shipping"/>
    <s v="RATTC"/>
    <x v="3"/>
    <n v="7"/>
    <x v="2"/>
    <x v="0"/>
  </r>
  <r>
    <n v="10262"/>
    <n v="56"/>
    <n v="30.4"/>
    <n v="2"/>
    <n v="0"/>
    <n v="60.8"/>
    <n v="26"/>
    <x v="0"/>
    <x v="33"/>
    <x v="8"/>
    <x v="8"/>
    <n v="3"/>
    <s v="Federal Shipping"/>
    <s v="RATTC"/>
    <x v="3"/>
    <n v="5"/>
    <x v="1"/>
    <x v="0"/>
  </r>
  <r>
    <n v="10263"/>
    <n v="16"/>
    <n v="13.9"/>
    <n v="60"/>
    <n v="0"/>
    <n v="834"/>
    <n v="7"/>
    <x v="0"/>
    <x v="19"/>
    <x v="18"/>
    <x v="6"/>
    <n v="3"/>
    <s v="Federal Shipping"/>
    <s v="ERNSH"/>
    <x v="3"/>
    <n v="3"/>
    <x v="5"/>
    <x v="0"/>
  </r>
  <r>
    <n v="10263"/>
    <n v="24"/>
    <n v="3.6"/>
    <n v="28"/>
    <n v="0"/>
    <n v="100.8"/>
    <n v="10"/>
    <x v="0"/>
    <x v="15"/>
    <x v="14"/>
    <x v="6"/>
    <n v="3"/>
    <s v="Federal Shipping"/>
    <s v="ERNSH"/>
    <x v="3"/>
    <n v="1"/>
    <x v="6"/>
    <x v="0"/>
  </r>
  <r>
    <n v="10263"/>
    <n v="30"/>
    <n v="20.7"/>
    <n v="60"/>
    <n v="0"/>
    <n v="1242"/>
    <n v="13"/>
    <x v="0"/>
    <x v="34"/>
    <x v="25"/>
    <x v="6"/>
    <n v="3"/>
    <s v="Federal Shipping"/>
    <s v="ERNSH"/>
    <x v="3"/>
    <n v="8"/>
    <x v="3"/>
    <x v="0"/>
  </r>
  <r>
    <n v="10263"/>
    <n v="74"/>
    <n v="8"/>
    <n v="36"/>
    <n v="0"/>
    <n v="288"/>
    <n v="4"/>
    <x v="0"/>
    <x v="17"/>
    <x v="16"/>
    <x v="6"/>
    <n v="3"/>
    <s v="Federal Shipping"/>
    <s v="ERNSH"/>
    <x v="3"/>
    <n v="7"/>
    <x v="2"/>
    <x v="0"/>
  </r>
  <r>
    <n v="10264"/>
    <n v="2"/>
    <n v="15.2"/>
    <n v="35"/>
    <n v="0"/>
    <n v="532"/>
    <n v="1"/>
    <x v="0"/>
    <x v="18"/>
    <x v="17"/>
    <x v="9"/>
    <n v="3"/>
    <s v="Federal Shipping"/>
    <s v="FOLKO"/>
    <x v="1"/>
    <n v="1"/>
    <x v="6"/>
    <x v="0"/>
  </r>
  <r>
    <n v="10264"/>
    <n v="41"/>
    <n v="7.7"/>
    <n v="25"/>
    <n v="0"/>
    <n v="192.5"/>
    <n v="19"/>
    <x v="0"/>
    <x v="5"/>
    <x v="5"/>
    <x v="9"/>
    <n v="3"/>
    <s v="Federal Shipping"/>
    <s v="FOLKO"/>
    <x v="1"/>
    <n v="8"/>
    <x v="3"/>
    <x v="0"/>
  </r>
  <r>
    <n v="10265"/>
    <n v="17"/>
    <n v="31.2"/>
    <n v="30"/>
    <n v="0"/>
    <n v="936"/>
    <n v="7"/>
    <x v="0"/>
    <x v="35"/>
    <x v="18"/>
    <x v="0"/>
    <n v="1"/>
    <s v="Speedy Express"/>
    <s v="BLONP"/>
    <x v="0"/>
    <n v="6"/>
    <x v="7"/>
    <x v="0"/>
  </r>
  <r>
    <n v="10265"/>
    <n v="70"/>
    <n v="12"/>
    <n v="20"/>
    <n v="0"/>
    <n v="240"/>
    <n v="7"/>
    <x v="0"/>
    <x v="30"/>
    <x v="18"/>
    <x v="0"/>
    <n v="1"/>
    <s v="Speedy Express"/>
    <s v="BLONP"/>
    <x v="0"/>
    <n v="1"/>
    <x v="6"/>
    <x v="0"/>
  </r>
  <r>
    <n v="10266"/>
    <n v="12"/>
    <n v="30.4"/>
    <n v="12"/>
    <n v="0"/>
    <n v="364.79999999999995"/>
    <n v="5"/>
    <x v="0"/>
    <x v="36"/>
    <x v="0"/>
    <x v="10"/>
    <n v="3"/>
    <s v="Federal Shipping"/>
    <s v="WARTH"/>
    <x v="2"/>
    <n v="4"/>
    <x v="0"/>
    <x v="0"/>
  </r>
  <r>
    <n v="10267"/>
    <n v="40"/>
    <n v="14.7"/>
    <n v="50"/>
    <n v="0"/>
    <n v="735"/>
    <n v="19"/>
    <x v="0"/>
    <x v="37"/>
    <x v="5"/>
    <x v="1"/>
    <n v="1"/>
    <s v="Speedy Express"/>
    <s v="FRANK"/>
    <x v="0"/>
    <n v="8"/>
    <x v="3"/>
    <x v="0"/>
  </r>
  <r>
    <n v="10267"/>
    <n v="59"/>
    <n v="44"/>
    <n v="70"/>
    <n v="0"/>
    <n v="3080"/>
    <n v="28"/>
    <x v="0"/>
    <x v="21"/>
    <x v="11"/>
    <x v="1"/>
    <n v="1"/>
    <s v="Speedy Express"/>
    <s v="FRANK"/>
    <x v="0"/>
    <n v="4"/>
    <x v="0"/>
    <x v="0"/>
  </r>
  <r>
    <n v="10267"/>
    <n v="76"/>
    <n v="14.4"/>
    <n v="15"/>
    <n v="0"/>
    <n v="216"/>
    <n v="23"/>
    <x v="0"/>
    <x v="38"/>
    <x v="13"/>
    <x v="1"/>
    <n v="1"/>
    <s v="Speedy Express"/>
    <s v="FRANK"/>
    <x v="0"/>
    <n v="1"/>
    <x v="6"/>
    <x v="0"/>
  </r>
  <r>
    <n v="10268"/>
    <n v="29"/>
    <n v="99"/>
    <n v="10"/>
    <n v="0"/>
    <n v="990"/>
    <n v="12"/>
    <x v="0"/>
    <x v="39"/>
    <x v="20"/>
    <x v="5"/>
    <n v="3"/>
    <s v="Federal Shipping"/>
    <s v="GROSR"/>
    <x v="3"/>
    <n v="6"/>
    <x v="7"/>
    <x v="0"/>
  </r>
  <r>
    <n v="10268"/>
    <n v="72"/>
    <n v="27.8"/>
    <n v="4"/>
    <n v="0"/>
    <n v="111.2"/>
    <n v="14"/>
    <x v="0"/>
    <x v="2"/>
    <x v="2"/>
    <x v="5"/>
    <n v="3"/>
    <s v="Federal Shipping"/>
    <s v="GROSR"/>
    <x v="3"/>
    <n v="4"/>
    <x v="0"/>
    <x v="0"/>
  </r>
  <r>
    <n v="10269"/>
    <n v="33"/>
    <n v="2"/>
    <n v="60"/>
    <n v="0"/>
    <n v="120"/>
    <n v="15"/>
    <x v="0"/>
    <x v="10"/>
    <x v="10"/>
    <x v="8"/>
    <n v="1"/>
    <s v="Speedy Express"/>
    <s v="WHITC"/>
    <x v="0"/>
    <n v="4"/>
    <x v="0"/>
    <x v="0"/>
  </r>
  <r>
    <n v="10269"/>
    <n v="72"/>
    <n v="27.8"/>
    <n v="20"/>
    <n v="0"/>
    <n v="556"/>
    <n v="14"/>
    <x v="0"/>
    <x v="2"/>
    <x v="2"/>
    <x v="8"/>
    <n v="1"/>
    <s v="Speedy Express"/>
    <s v="WHITC"/>
    <x v="0"/>
    <n v="4"/>
    <x v="0"/>
    <x v="0"/>
  </r>
  <r>
    <n v="10270"/>
    <n v="36"/>
    <n v="15.2"/>
    <n v="30"/>
    <n v="0"/>
    <n v="456"/>
    <n v="17"/>
    <x v="0"/>
    <x v="20"/>
    <x v="19"/>
    <x v="10"/>
    <n v="1"/>
    <s v="Speedy Express"/>
    <s v="WARTH"/>
    <x v="0"/>
    <n v="8"/>
    <x v="3"/>
    <x v="1"/>
  </r>
  <r>
    <n v="10270"/>
    <n v="43"/>
    <n v="36.799999999999997"/>
    <n v="25"/>
    <n v="0"/>
    <n v="919.99999999999989"/>
    <n v="20"/>
    <x v="0"/>
    <x v="40"/>
    <x v="1"/>
    <x v="10"/>
    <n v="1"/>
    <s v="Speedy Express"/>
    <s v="WARTH"/>
    <x v="0"/>
    <n v="1"/>
    <x v="6"/>
    <x v="1"/>
  </r>
  <r>
    <n v="10271"/>
    <n v="33"/>
    <n v="2"/>
    <n v="24"/>
    <n v="0"/>
    <n v="48"/>
    <n v="15"/>
    <x v="0"/>
    <x v="10"/>
    <x v="10"/>
    <x v="8"/>
    <n v="2"/>
    <s v="United Package"/>
    <s v="SPLIR"/>
    <x v="1"/>
    <n v="4"/>
    <x v="0"/>
    <x v="1"/>
  </r>
  <r>
    <n v="10272"/>
    <n v="20"/>
    <n v="64.8"/>
    <n v="6"/>
    <n v="0"/>
    <n v="388.79999999999995"/>
    <n v="8"/>
    <x v="0"/>
    <x v="9"/>
    <x v="9"/>
    <x v="8"/>
    <n v="2"/>
    <s v="United Package"/>
    <s v="RATTC"/>
    <x v="1"/>
    <n v="3"/>
    <x v="5"/>
    <x v="1"/>
  </r>
  <r>
    <n v="10272"/>
    <n v="31"/>
    <n v="10"/>
    <n v="40"/>
    <n v="0"/>
    <n v="400"/>
    <n v="14"/>
    <x v="0"/>
    <x v="12"/>
    <x v="2"/>
    <x v="8"/>
    <n v="2"/>
    <s v="United Package"/>
    <s v="RATTC"/>
    <x v="1"/>
    <n v="4"/>
    <x v="0"/>
    <x v="1"/>
  </r>
  <r>
    <n v="10272"/>
    <n v="72"/>
    <n v="27.8"/>
    <n v="24"/>
    <n v="0"/>
    <n v="667.2"/>
    <n v="14"/>
    <x v="0"/>
    <x v="2"/>
    <x v="2"/>
    <x v="8"/>
    <n v="2"/>
    <s v="United Package"/>
    <s v="RATTC"/>
    <x v="1"/>
    <n v="4"/>
    <x v="0"/>
    <x v="1"/>
  </r>
  <r>
    <n v="10273"/>
    <n v="10"/>
    <n v="24.8"/>
    <n v="24"/>
    <n v="0"/>
    <n v="595.20000000000005"/>
    <n v="4"/>
    <x v="0"/>
    <x v="41"/>
    <x v="16"/>
    <x v="1"/>
    <n v="3"/>
    <s v="Federal Shipping"/>
    <s v="QUICK"/>
    <x v="2"/>
    <n v="8"/>
    <x v="3"/>
    <x v="1"/>
  </r>
  <r>
    <n v="10273"/>
    <n v="31"/>
    <n v="10"/>
    <n v="15"/>
    <n v="0"/>
    <n v="150"/>
    <n v="14"/>
    <x v="0"/>
    <x v="12"/>
    <x v="2"/>
    <x v="1"/>
    <n v="3"/>
    <s v="Federal Shipping"/>
    <s v="QUICK"/>
    <x v="2"/>
    <n v="4"/>
    <x v="0"/>
    <x v="1"/>
  </r>
  <r>
    <n v="10273"/>
    <n v="33"/>
    <n v="2"/>
    <n v="20"/>
    <n v="0"/>
    <n v="40"/>
    <n v="15"/>
    <x v="0"/>
    <x v="10"/>
    <x v="10"/>
    <x v="1"/>
    <n v="3"/>
    <s v="Federal Shipping"/>
    <s v="QUICK"/>
    <x v="2"/>
    <n v="4"/>
    <x v="0"/>
    <x v="1"/>
  </r>
  <r>
    <n v="10273"/>
    <n v="40"/>
    <n v="14.7"/>
    <n v="60"/>
    <n v="0"/>
    <n v="882"/>
    <n v="19"/>
    <x v="0"/>
    <x v="37"/>
    <x v="5"/>
    <x v="1"/>
    <n v="3"/>
    <s v="Federal Shipping"/>
    <s v="QUICK"/>
    <x v="2"/>
    <n v="8"/>
    <x v="3"/>
    <x v="1"/>
  </r>
  <r>
    <n v="10273"/>
    <n v="76"/>
    <n v="14.4"/>
    <n v="33"/>
    <n v="0"/>
    <n v="475.2"/>
    <n v="23"/>
    <x v="0"/>
    <x v="38"/>
    <x v="13"/>
    <x v="1"/>
    <n v="3"/>
    <s v="Federal Shipping"/>
    <s v="QUICK"/>
    <x v="2"/>
    <n v="1"/>
    <x v="6"/>
    <x v="1"/>
  </r>
  <r>
    <n v="10274"/>
    <n v="71"/>
    <n v="17.2"/>
    <n v="20"/>
    <n v="0"/>
    <n v="344"/>
    <n v="15"/>
    <x v="0"/>
    <x v="42"/>
    <x v="10"/>
    <x v="0"/>
    <n v="1"/>
    <s v="Speedy Express"/>
    <s v="VINET"/>
    <x v="1"/>
    <n v="4"/>
    <x v="0"/>
    <x v="1"/>
  </r>
  <r>
    <n v="10274"/>
    <n v="72"/>
    <n v="27.8"/>
    <n v="7"/>
    <n v="0"/>
    <n v="194.6"/>
    <n v="14"/>
    <x v="0"/>
    <x v="2"/>
    <x v="2"/>
    <x v="0"/>
    <n v="1"/>
    <s v="Speedy Express"/>
    <s v="VINET"/>
    <x v="1"/>
    <n v="4"/>
    <x v="0"/>
    <x v="1"/>
  </r>
  <r>
    <n v="10275"/>
    <n v="24"/>
    <n v="3.6"/>
    <n v="12"/>
    <n v="0"/>
    <n v="43.2"/>
    <n v="10"/>
    <x v="0"/>
    <x v="15"/>
    <x v="14"/>
    <x v="11"/>
    <n v="1"/>
    <s v="Speedy Express"/>
    <s v="MAGAA"/>
    <x v="0"/>
    <n v="1"/>
    <x v="6"/>
    <x v="1"/>
  </r>
  <r>
    <n v="10275"/>
    <n v="59"/>
    <n v="44"/>
    <n v="6"/>
    <n v="0"/>
    <n v="264"/>
    <n v="28"/>
    <x v="0"/>
    <x v="21"/>
    <x v="11"/>
    <x v="11"/>
    <n v="1"/>
    <s v="Speedy Express"/>
    <s v="MAGAA"/>
    <x v="0"/>
    <n v="4"/>
    <x v="0"/>
    <x v="1"/>
  </r>
  <r>
    <n v="10276"/>
    <n v="10"/>
    <n v="24.8"/>
    <n v="15"/>
    <n v="0"/>
    <n v="372"/>
    <n v="4"/>
    <x v="0"/>
    <x v="41"/>
    <x v="16"/>
    <x v="7"/>
    <n v="3"/>
    <s v="Federal Shipping"/>
    <s v="TORTU"/>
    <x v="3"/>
    <n v="8"/>
    <x v="3"/>
    <x v="1"/>
  </r>
  <r>
    <n v="10276"/>
    <n v="13"/>
    <n v="4.8"/>
    <n v="10"/>
    <n v="0"/>
    <n v="48"/>
    <n v="6"/>
    <x v="0"/>
    <x v="43"/>
    <x v="3"/>
    <x v="7"/>
    <n v="3"/>
    <s v="Federal Shipping"/>
    <s v="TORTU"/>
    <x v="3"/>
    <n v="8"/>
    <x v="3"/>
    <x v="1"/>
  </r>
  <r>
    <n v="10277"/>
    <n v="28"/>
    <n v="36.4"/>
    <n v="20"/>
    <n v="0"/>
    <n v="728"/>
    <n v="12"/>
    <x v="0"/>
    <x v="44"/>
    <x v="20"/>
    <x v="1"/>
    <n v="3"/>
    <s v="Federal Shipping"/>
    <s v="MORGK"/>
    <x v="0"/>
    <n v="7"/>
    <x v="2"/>
    <x v="1"/>
  </r>
  <r>
    <n v="10277"/>
    <n v="62"/>
    <n v="39.4"/>
    <n v="12"/>
    <n v="0"/>
    <n v="472.79999999999995"/>
    <n v="29"/>
    <x v="0"/>
    <x v="29"/>
    <x v="22"/>
    <x v="1"/>
    <n v="3"/>
    <s v="Federal Shipping"/>
    <s v="MORGK"/>
    <x v="0"/>
    <n v="3"/>
    <x v="5"/>
    <x v="1"/>
  </r>
  <r>
    <n v="10278"/>
    <n v="44"/>
    <n v="15.5"/>
    <n v="16"/>
    <n v="0"/>
    <n v="248"/>
    <n v="20"/>
    <x v="0"/>
    <x v="45"/>
    <x v="1"/>
    <x v="9"/>
    <n v="2"/>
    <s v="United Package"/>
    <s v="BERGS"/>
    <x v="3"/>
    <n v="2"/>
    <x v="4"/>
    <x v="1"/>
  </r>
  <r>
    <n v="10278"/>
    <n v="59"/>
    <n v="44"/>
    <n v="15"/>
    <n v="0"/>
    <n v="660"/>
    <n v="28"/>
    <x v="0"/>
    <x v="21"/>
    <x v="11"/>
    <x v="9"/>
    <n v="2"/>
    <s v="United Package"/>
    <s v="BERGS"/>
    <x v="3"/>
    <n v="4"/>
    <x v="0"/>
    <x v="1"/>
  </r>
  <r>
    <n v="10278"/>
    <n v="63"/>
    <n v="35.1"/>
    <n v="8"/>
    <n v="0"/>
    <n v="280.8"/>
    <n v="7"/>
    <x v="0"/>
    <x v="46"/>
    <x v="18"/>
    <x v="9"/>
    <n v="2"/>
    <s v="United Package"/>
    <s v="BERGS"/>
    <x v="3"/>
    <n v="2"/>
    <x v="4"/>
    <x v="1"/>
  </r>
  <r>
    <n v="10278"/>
    <n v="73"/>
    <n v="12"/>
    <n v="25"/>
    <n v="0"/>
    <n v="300"/>
    <n v="17"/>
    <x v="0"/>
    <x v="47"/>
    <x v="19"/>
    <x v="9"/>
    <n v="2"/>
    <s v="United Package"/>
    <s v="BERGS"/>
    <x v="3"/>
    <n v="8"/>
    <x v="3"/>
    <x v="1"/>
  </r>
  <r>
    <n v="10279"/>
    <n v="17"/>
    <n v="31.2"/>
    <n v="15"/>
    <n v="0"/>
    <n v="468"/>
    <n v="7"/>
    <x v="0"/>
    <x v="35"/>
    <x v="18"/>
    <x v="1"/>
    <n v="2"/>
    <s v="United Package"/>
    <s v="LEHMS"/>
    <x v="3"/>
    <n v="6"/>
    <x v="7"/>
    <x v="1"/>
  </r>
  <r>
    <n v="10280"/>
    <n v="24"/>
    <n v="3.6"/>
    <n v="12"/>
    <n v="0"/>
    <n v="43.2"/>
    <n v="10"/>
    <x v="0"/>
    <x v="15"/>
    <x v="14"/>
    <x v="9"/>
    <n v="1"/>
    <s v="Speedy Express"/>
    <s v="BERGS"/>
    <x v="0"/>
    <n v="1"/>
    <x v="6"/>
    <x v="1"/>
  </r>
  <r>
    <n v="10280"/>
    <n v="55"/>
    <n v="19.2"/>
    <n v="20"/>
    <n v="0"/>
    <n v="384"/>
    <n v="25"/>
    <x v="0"/>
    <x v="16"/>
    <x v="15"/>
    <x v="9"/>
    <n v="1"/>
    <s v="Speedy Express"/>
    <s v="BERGS"/>
    <x v="0"/>
    <n v="6"/>
    <x v="7"/>
    <x v="1"/>
  </r>
  <r>
    <n v="10280"/>
    <n v="75"/>
    <n v="6.2"/>
    <n v="30"/>
    <n v="0"/>
    <n v="186"/>
    <n v="12"/>
    <x v="0"/>
    <x v="48"/>
    <x v="20"/>
    <x v="9"/>
    <n v="1"/>
    <s v="Speedy Express"/>
    <s v="BERGS"/>
    <x v="0"/>
    <n v="1"/>
    <x v="6"/>
    <x v="1"/>
  </r>
  <r>
    <n v="10281"/>
    <n v="19"/>
    <n v="7.3"/>
    <n v="1"/>
    <n v="0"/>
    <n v="7.3"/>
    <n v="8"/>
    <x v="0"/>
    <x v="49"/>
    <x v="9"/>
    <x v="12"/>
    <n v="1"/>
    <s v="Speedy Express"/>
    <s v="ROMEY"/>
    <x v="0"/>
    <n v="3"/>
    <x v="5"/>
    <x v="1"/>
  </r>
  <r>
    <n v="10281"/>
    <n v="24"/>
    <n v="3.6"/>
    <n v="6"/>
    <n v="0"/>
    <n v="21.6"/>
    <n v="10"/>
    <x v="0"/>
    <x v="15"/>
    <x v="14"/>
    <x v="12"/>
    <n v="1"/>
    <s v="Speedy Express"/>
    <s v="ROMEY"/>
    <x v="0"/>
    <n v="1"/>
    <x v="6"/>
    <x v="1"/>
  </r>
  <r>
    <n v="10281"/>
    <n v="35"/>
    <n v="14.4"/>
    <n v="4"/>
    <n v="0"/>
    <n v="57.6"/>
    <n v="16"/>
    <x v="0"/>
    <x v="31"/>
    <x v="23"/>
    <x v="12"/>
    <n v="1"/>
    <s v="Speedy Express"/>
    <s v="ROMEY"/>
    <x v="0"/>
    <n v="1"/>
    <x v="6"/>
    <x v="1"/>
  </r>
  <r>
    <n v="10282"/>
    <n v="30"/>
    <n v="20.7"/>
    <n v="6"/>
    <n v="0"/>
    <n v="124.19999999999999"/>
    <n v="13"/>
    <x v="0"/>
    <x v="34"/>
    <x v="25"/>
    <x v="12"/>
    <n v="1"/>
    <s v="Speedy Express"/>
    <s v="ROMEY"/>
    <x v="0"/>
    <n v="8"/>
    <x v="3"/>
    <x v="1"/>
  </r>
  <r>
    <n v="10282"/>
    <n v="57"/>
    <n v="15.6"/>
    <n v="2"/>
    <n v="0"/>
    <n v="31.2"/>
    <n v="26"/>
    <x v="0"/>
    <x v="8"/>
    <x v="8"/>
    <x v="12"/>
    <n v="1"/>
    <s v="Speedy Express"/>
    <s v="ROMEY"/>
    <x v="0"/>
    <n v="5"/>
    <x v="1"/>
    <x v="1"/>
  </r>
  <r>
    <n v="10283"/>
    <n v="15"/>
    <n v="12.4"/>
    <n v="20"/>
    <n v="0"/>
    <n v="248"/>
    <n v="6"/>
    <x v="0"/>
    <x v="50"/>
    <x v="3"/>
    <x v="5"/>
    <n v="3"/>
    <s v="Federal Shipping"/>
    <s v="LILAS"/>
    <x v="2"/>
    <n v="2"/>
    <x v="4"/>
    <x v="1"/>
  </r>
  <r>
    <n v="10283"/>
    <n v="19"/>
    <n v="7.3"/>
    <n v="18"/>
    <n v="0"/>
    <n v="131.4"/>
    <n v="8"/>
    <x v="0"/>
    <x v="49"/>
    <x v="9"/>
    <x v="5"/>
    <n v="3"/>
    <s v="Federal Shipping"/>
    <s v="LILAS"/>
    <x v="2"/>
    <n v="3"/>
    <x v="5"/>
    <x v="1"/>
  </r>
  <r>
    <n v="10283"/>
    <n v="60"/>
    <n v="27.2"/>
    <n v="35"/>
    <n v="0"/>
    <n v="952"/>
    <n v="28"/>
    <x v="0"/>
    <x v="11"/>
    <x v="11"/>
    <x v="5"/>
    <n v="3"/>
    <s v="Federal Shipping"/>
    <s v="LILAS"/>
    <x v="2"/>
    <n v="4"/>
    <x v="0"/>
    <x v="1"/>
  </r>
  <r>
    <n v="10283"/>
    <n v="72"/>
    <n v="27.8"/>
    <n v="3"/>
    <n v="0"/>
    <n v="83.4"/>
    <n v="14"/>
    <x v="0"/>
    <x v="2"/>
    <x v="2"/>
    <x v="5"/>
    <n v="3"/>
    <s v="Federal Shipping"/>
    <s v="LILAS"/>
    <x v="2"/>
    <n v="4"/>
    <x v="0"/>
    <x v="1"/>
  </r>
  <r>
    <n v="10284"/>
    <n v="27"/>
    <n v="35.1"/>
    <n v="15"/>
    <n v="0"/>
    <n v="526.5"/>
    <n v="11"/>
    <x v="0"/>
    <x v="24"/>
    <x v="21"/>
    <x v="1"/>
    <n v="1"/>
    <s v="Speedy Express"/>
    <s v="LEHMS"/>
    <x v="0"/>
    <n v="3"/>
    <x v="5"/>
    <x v="1"/>
  </r>
  <r>
    <n v="10284"/>
    <n v="44"/>
    <n v="15.5"/>
    <n v="21"/>
    <n v="0"/>
    <n v="325.5"/>
    <n v="20"/>
    <x v="0"/>
    <x v="45"/>
    <x v="1"/>
    <x v="1"/>
    <n v="1"/>
    <s v="Speedy Express"/>
    <s v="LEHMS"/>
    <x v="0"/>
    <n v="2"/>
    <x v="4"/>
    <x v="1"/>
  </r>
  <r>
    <n v="10284"/>
    <n v="60"/>
    <n v="27.2"/>
    <n v="20"/>
    <n v="0"/>
    <n v="544"/>
    <n v="28"/>
    <x v="0"/>
    <x v="11"/>
    <x v="11"/>
    <x v="1"/>
    <n v="1"/>
    <s v="Speedy Express"/>
    <s v="LEHMS"/>
    <x v="0"/>
    <n v="4"/>
    <x v="0"/>
    <x v="1"/>
  </r>
  <r>
    <n v="10284"/>
    <n v="67"/>
    <n v="11.2"/>
    <n v="5"/>
    <n v="0"/>
    <n v="56"/>
    <n v="16"/>
    <x v="0"/>
    <x v="51"/>
    <x v="23"/>
    <x v="1"/>
    <n v="1"/>
    <s v="Speedy Express"/>
    <s v="LEHMS"/>
    <x v="0"/>
    <n v="1"/>
    <x v="6"/>
    <x v="1"/>
  </r>
  <r>
    <n v="10285"/>
    <n v="1"/>
    <n v="14.4"/>
    <n v="45"/>
    <n v="0"/>
    <n v="648"/>
    <n v="1"/>
    <x v="0"/>
    <x v="52"/>
    <x v="17"/>
    <x v="1"/>
    <n v="2"/>
    <s v="United Package"/>
    <s v="QUICK"/>
    <x v="0"/>
    <n v="1"/>
    <x v="6"/>
    <x v="1"/>
  </r>
  <r>
    <n v="10285"/>
    <n v="40"/>
    <n v="14.7"/>
    <n v="40"/>
    <n v="0"/>
    <n v="588"/>
    <n v="19"/>
    <x v="0"/>
    <x v="37"/>
    <x v="5"/>
    <x v="1"/>
    <n v="2"/>
    <s v="United Package"/>
    <s v="QUICK"/>
    <x v="0"/>
    <n v="8"/>
    <x v="3"/>
    <x v="1"/>
  </r>
  <r>
    <n v="10285"/>
    <n v="53"/>
    <n v="26.2"/>
    <n v="36"/>
    <n v="0"/>
    <n v="943.19999999999993"/>
    <n v="24"/>
    <x v="0"/>
    <x v="22"/>
    <x v="4"/>
    <x v="1"/>
    <n v="2"/>
    <s v="United Package"/>
    <s v="QUICK"/>
    <x v="0"/>
    <n v="6"/>
    <x v="7"/>
    <x v="1"/>
  </r>
  <r>
    <n v="10286"/>
    <n v="35"/>
    <n v="14.4"/>
    <n v="100"/>
    <n v="0"/>
    <n v="1440"/>
    <n v="16"/>
    <x v="0"/>
    <x v="31"/>
    <x v="23"/>
    <x v="1"/>
    <n v="3"/>
    <s v="Federal Shipping"/>
    <s v="QUICK"/>
    <x v="3"/>
    <n v="1"/>
    <x v="6"/>
    <x v="1"/>
  </r>
  <r>
    <n v="10286"/>
    <n v="62"/>
    <n v="39.4"/>
    <n v="40"/>
    <n v="0"/>
    <n v="1576"/>
    <n v="29"/>
    <x v="0"/>
    <x v="29"/>
    <x v="22"/>
    <x v="1"/>
    <n v="3"/>
    <s v="Federal Shipping"/>
    <s v="QUICK"/>
    <x v="3"/>
    <n v="3"/>
    <x v="5"/>
    <x v="1"/>
  </r>
  <r>
    <n v="10287"/>
    <n v="16"/>
    <n v="13.9"/>
    <n v="40"/>
    <n v="0"/>
    <n v="556"/>
    <n v="7"/>
    <x v="0"/>
    <x v="19"/>
    <x v="18"/>
    <x v="2"/>
    <n v="3"/>
    <s v="Federal Shipping"/>
    <s v="RICAR"/>
    <x v="3"/>
    <n v="3"/>
    <x v="5"/>
    <x v="1"/>
  </r>
  <r>
    <n v="10287"/>
    <n v="34"/>
    <n v="11.2"/>
    <n v="20"/>
    <n v="0"/>
    <n v="224"/>
    <n v="16"/>
    <x v="0"/>
    <x v="53"/>
    <x v="23"/>
    <x v="2"/>
    <n v="3"/>
    <s v="Federal Shipping"/>
    <s v="RICAR"/>
    <x v="3"/>
    <n v="1"/>
    <x v="6"/>
    <x v="1"/>
  </r>
  <r>
    <n v="10287"/>
    <n v="46"/>
    <n v="9.6"/>
    <n v="15"/>
    <n v="0"/>
    <n v="144"/>
    <n v="21"/>
    <x v="0"/>
    <x v="54"/>
    <x v="26"/>
    <x v="2"/>
    <n v="3"/>
    <s v="Federal Shipping"/>
    <s v="RICAR"/>
    <x v="3"/>
    <n v="8"/>
    <x v="3"/>
    <x v="1"/>
  </r>
  <r>
    <n v="10288"/>
    <n v="54"/>
    <n v="5.9"/>
    <n v="10"/>
    <n v="0"/>
    <n v="59"/>
    <n v="25"/>
    <x v="0"/>
    <x v="55"/>
    <x v="15"/>
    <x v="11"/>
    <n v="1"/>
    <s v="Speedy Express"/>
    <s v="REGGC"/>
    <x v="0"/>
    <n v="6"/>
    <x v="7"/>
    <x v="1"/>
  </r>
  <r>
    <n v="10288"/>
    <n v="68"/>
    <n v="10"/>
    <n v="3"/>
    <n v="0"/>
    <n v="30"/>
    <n v="8"/>
    <x v="0"/>
    <x v="56"/>
    <x v="9"/>
    <x v="11"/>
    <n v="1"/>
    <s v="Speedy Express"/>
    <s v="REGGC"/>
    <x v="0"/>
    <n v="3"/>
    <x v="5"/>
    <x v="1"/>
  </r>
  <r>
    <n v="10289"/>
    <n v="3"/>
    <n v="8"/>
    <n v="30"/>
    <n v="0"/>
    <n v="240"/>
    <n v="1"/>
    <x v="0"/>
    <x v="57"/>
    <x v="17"/>
    <x v="13"/>
    <n v="3"/>
    <s v="Federal Shipping"/>
    <s v="BSBEV"/>
    <x v="1"/>
    <n v="2"/>
    <x v="4"/>
    <x v="1"/>
  </r>
  <r>
    <n v="10289"/>
    <n v="64"/>
    <n v="26.6"/>
    <n v="9"/>
    <n v="0"/>
    <n v="239.4"/>
    <n v="12"/>
    <x v="0"/>
    <x v="58"/>
    <x v="20"/>
    <x v="13"/>
    <n v="3"/>
    <s v="Federal Shipping"/>
    <s v="BSBEV"/>
    <x v="1"/>
    <n v="5"/>
    <x v="1"/>
    <x v="1"/>
  </r>
  <r>
    <n v="10290"/>
    <n v="5"/>
    <n v="17"/>
    <n v="20"/>
    <n v="0"/>
    <n v="340"/>
    <n v="2"/>
    <x v="0"/>
    <x v="25"/>
    <x v="6"/>
    <x v="2"/>
    <n v="1"/>
    <s v="Speedy Express"/>
    <s v="COMMI"/>
    <x v="3"/>
    <n v="2"/>
    <x v="4"/>
    <x v="1"/>
  </r>
  <r>
    <n v="10290"/>
    <n v="29"/>
    <n v="99"/>
    <n v="15"/>
    <n v="0"/>
    <n v="1485"/>
    <n v="12"/>
    <x v="0"/>
    <x v="39"/>
    <x v="20"/>
    <x v="2"/>
    <n v="1"/>
    <s v="Speedy Express"/>
    <s v="COMMI"/>
    <x v="3"/>
    <n v="6"/>
    <x v="7"/>
    <x v="1"/>
  </r>
  <r>
    <n v="10290"/>
    <n v="49"/>
    <n v="16"/>
    <n v="15"/>
    <n v="0"/>
    <n v="240"/>
    <n v="23"/>
    <x v="0"/>
    <x v="14"/>
    <x v="13"/>
    <x v="2"/>
    <n v="1"/>
    <s v="Speedy Express"/>
    <s v="COMMI"/>
    <x v="3"/>
    <n v="3"/>
    <x v="5"/>
    <x v="1"/>
  </r>
  <r>
    <n v="10290"/>
    <n v="77"/>
    <n v="10.4"/>
    <n v="10"/>
    <n v="0"/>
    <n v="104"/>
    <n v="12"/>
    <x v="0"/>
    <x v="23"/>
    <x v="20"/>
    <x v="2"/>
    <n v="1"/>
    <s v="Speedy Express"/>
    <s v="COMMI"/>
    <x v="3"/>
    <n v="2"/>
    <x v="4"/>
    <x v="1"/>
  </r>
  <r>
    <n v="10291"/>
    <n v="13"/>
    <n v="4.8"/>
    <n v="20"/>
    <n v="0"/>
    <n v="96"/>
    <n v="6"/>
    <x v="0"/>
    <x v="43"/>
    <x v="3"/>
    <x v="2"/>
    <n v="2"/>
    <s v="United Package"/>
    <s v="QUEDE"/>
    <x v="1"/>
    <n v="8"/>
    <x v="3"/>
    <x v="1"/>
  </r>
  <r>
    <n v="10291"/>
    <n v="44"/>
    <n v="15.5"/>
    <n v="24"/>
    <n v="0"/>
    <n v="372"/>
    <n v="20"/>
    <x v="0"/>
    <x v="45"/>
    <x v="1"/>
    <x v="2"/>
    <n v="2"/>
    <s v="United Package"/>
    <s v="QUEDE"/>
    <x v="1"/>
    <n v="2"/>
    <x v="4"/>
    <x v="1"/>
  </r>
  <r>
    <n v="10291"/>
    <n v="51"/>
    <n v="42.4"/>
    <n v="2"/>
    <n v="0"/>
    <n v="84.8"/>
    <n v="24"/>
    <x v="0"/>
    <x v="4"/>
    <x v="4"/>
    <x v="2"/>
    <n v="2"/>
    <s v="United Package"/>
    <s v="QUEDE"/>
    <x v="1"/>
    <n v="7"/>
    <x v="2"/>
    <x v="1"/>
  </r>
  <r>
    <n v="10292"/>
    <n v="20"/>
    <n v="64.8"/>
    <n v="20"/>
    <n v="0"/>
    <n v="1296"/>
    <n v="8"/>
    <x v="0"/>
    <x v="9"/>
    <x v="9"/>
    <x v="2"/>
    <n v="2"/>
    <s v="United Package"/>
    <s v="TRADH"/>
    <x v="0"/>
    <n v="3"/>
    <x v="5"/>
    <x v="1"/>
  </r>
  <r>
    <n v="10293"/>
    <n v="18"/>
    <n v="50"/>
    <n v="12"/>
    <n v="0"/>
    <n v="600"/>
    <n v="7"/>
    <x v="0"/>
    <x v="59"/>
    <x v="18"/>
    <x v="7"/>
    <n v="3"/>
    <s v="Federal Shipping"/>
    <s v="TORTU"/>
    <x v="0"/>
    <n v="8"/>
    <x v="3"/>
    <x v="1"/>
  </r>
  <r>
    <n v="10293"/>
    <n v="24"/>
    <n v="3.6"/>
    <n v="10"/>
    <n v="0"/>
    <n v="36"/>
    <n v="10"/>
    <x v="0"/>
    <x v="15"/>
    <x v="14"/>
    <x v="7"/>
    <n v="3"/>
    <s v="Federal Shipping"/>
    <s v="TORTU"/>
    <x v="0"/>
    <n v="1"/>
    <x v="6"/>
    <x v="1"/>
  </r>
  <r>
    <n v="10293"/>
    <n v="63"/>
    <n v="35.1"/>
    <n v="5"/>
    <n v="0"/>
    <n v="175.5"/>
    <n v="7"/>
    <x v="0"/>
    <x v="46"/>
    <x v="18"/>
    <x v="7"/>
    <n v="3"/>
    <s v="Federal Shipping"/>
    <s v="TORTU"/>
    <x v="0"/>
    <n v="2"/>
    <x v="4"/>
    <x v="1"/>
  </r>
  <r>
    <n v="10293"/>
    <n v="75"/>
    <n v="6.2"/>
    <n v="6"/>
    <n v="0"/>
    <n v="37.200000000000003"/>
    <n v="12"/>
    <x v="0"/>
    <x v="48"/>
    <x v="20"/>
    <x v="7"/>
    <n v="3"/>
    <s v="Federal Shipping"/>
    <s v="TORTU"/>
    <x v="0"/>
    <n v="1"/>
    <x v="6"/>
    <x v="1"/>
  </r>
  <r>
    <n v="10294"/>
    <n v="1"/>
    <n v="14.4"/>
    <n v="18"/>
    <n v="0"/>
    <n v="259.2"/>
    <n v="1"/>
    <x v="0"/>
    <x v="52"/>
    <x v="17"/>
    <x v="8"/>
    <n v="2"/>
    <s v="United Package"/>
    <s v="RATTC"/>
    <x v="0"/>
    <n v="1"/>
    <x v="6"/>
    <x v="1"/>
  </r>
  <r>
    <n v="10294"/>
    <n v="17"/>
    <n v="31.2"/>
    <n v="15"/>
    <n v="0"/>
    <n v="468"/>
    <n v="7"/>
    <x v="0"/>
    <x v="35"/>
    <x v="18"/>
    <x v="8"/>
    <n v="2"/>
    <s v="United Package"/>
    <s v="RATTC"/>
    <x v="0"/>
    <n v="6"/>
    <x v="7"/>
    <x v="1"/>
  </r>
  <r>
    <n v="10294"/>
    <n v="43"/>
    <n v="36.799999999999997"/>
    <n v="15"/>
    <n v="0"/>
    <n v="552"/>
    <n v="20"/>
    <x v="0"/>
    <x v="40"/>
    <x v="1"/>
    <x v="8"/>
    <n v="2"/>
    <s v="United Package"/>
    <s v="RATTC"/>
    <x v="0"/>
    <n v="1"/>
    <x v="6"/>
    <x v="1"/>
  </r>
  <r>
    <n v="10294"/>
    <n v="60"/>
    <n v="27.2"/>
    <n v="21"/>
    <n v="0"/>
    <n v="571.19999999999993"/>
    <n v="28"/>
    <x v="0"/>
    <x v="11"/>
    <x v="11"/>
    <x v="8"/>
    <n v="2"/>
    <s v="United Package"/>
    <s v="RATTC"/>
    <x v="0"/>
    <n v="4"/>
    <x v="0"/>
    <x v="1"/>
  </r>
  <r>
    <n v="10294"/>
    <n v="75"/>
    <n v="6.2"/>
    <n v="6"/>
    <n v="0"/>
    <n v="37.200000000000003"/>
    <n v="12"/>
    <x v="0"/>
    <x v="48"/>
    <x v="20"/>
    <x v="8"/>
    <n v="2"/>
    <s v="United Package"/>
    <s v="RATTC"/>
    <x v="0"/>
    <n v="1"/>
    <x v="6"/>
    <x v="1"/>
  </r>
  <r>
    <n v="10295"/>
    <n v="56"/>
    <n v="30.4"/>
    <n v="4"/>
    <n v="0"/>
    <n v="121.6"/>
    <n v="26"/>
    <x v="0"/>
    <x v="33"/>
    <x v="8"/>
    <x v="0"/>
    <n v="2"/>
    <s v="United Package"/>
    <s v="VINET"/>
    <x v="0"/>
    <n v="5"/>
    <x v="1"/>
    <x v="2"/>
  </r>
  <r>
    <n v="10296"/>
    <n v="11"/>
    <n v="16.8"/>
    <n v="12"/>
    <n v="0"/>
    <n v="201.60000000000002"/>
    <n v="5"/>
    <x v="0"/>
    <x v="0"/>
    <x v="0"/>
    <x v="5"/>
    <n v="1"/>
    <s v="Speedy Express"/>
    <s v="LILAS"/>
    <x v="1"/>
    <n v="4"/>
    <x v="0"/>
    <x v="2"/>
  </r>
  <r>
    <n v="10296"/>
    <n v="16"/>
    <n v="13.9"/>
    <n v="30"/>
    <n v="0"/>
    <n v="417"/>
    <n v="7"/>
    <x v="0"/>
    <x v="19"/>
    <x v="18"/>
    <x v="5"/>
    <n v="1"/>
    <s v="Speedy Express"/>
    <s v="LILAS"/>
    <x v="1"/>
    <n v="3"/>
    <x v="5"/>
    <x v="2"/>
  </r>
  <r>
    <n v="10296"/>
    <n v="69"/>
    <n v="28.8"/>
    <n v="15"/>
    <n v="0"/>
    <n v="432"/>
    <n v="15"/>
    <x v="0"/>
    <x v="60"/>
    <x v="10"/>
    <x v="5"/>
    <n v="1"/>
    <s v="Speedy Express"/>
    <s v="LILAS"/>
    <x v="1"/>
    <n v="4"/>
    <x v="0"/>
    <x v="2"/>
  </r>
  <r>
    <n v="10297"/>
    <n v="39"/>
    <n v="14.4"/>
    <n v="60"/>
    <n v="0"/>
    <n v="864"/>
    <n v="18"/>
    <x v="0"/>
    <x v="13"/>
    <x v="12"/>
    <x v="0"/>
    <n v="2"/>
    <s v="United Package"/>
    <s v="BLONP"/>
    <x v="0"/>
    <n v="1"/>
    <x v="6"/>
    <x v="2"/>
  </r>
  <r>
    <n v="10297"/>
    <n v="72"/>
    <n v="27.8"/>
    <n v="20"/>
    <n v="0"/>
    <n v="556"/>
    <n v="14"/>
    <x v="0"/>
    <x v="2"/>
    <x v="2"/>
    <x v="0"/>
    <n v="2"/>
    <s v="United Package"/>
    <s v="BLONP"/>
    <x v="0"/>
    <n v="4"/>
    <x v="0"/>
    <x v="2"/>
  </r>
  <r>
    <n v="10298"/>
    <n v="2"/>
    <n v="15.2"/>
    <n v="40"/>
    <n v="0"/>
    <n v="608"/>
    <n v="1"/>
    <x v="0"/>
    <x v="18"/>
    <x v="17"/>
    <x v="14"/>
    <n v="2"/>
    <s v="United Package"/>
    <s v="HUNGO"/>
    <x v="1"/>
    <n v="1"/>
    <x v="6"/>
    <x v="2"/>
  </r>
  <r>
    <n v="10298"/>
    <n v="36"/>
    <n v="15.2"/>
    <n v="40"/>
    <n v="0"/>
    <n v="608"/>
    <n v="17"/>
    <x v="0"/>
    <x v="20"/>
    <x v="19"/>
    <x v="14"/>
    <n v="2"/>
    <s v="United Package"/>
    <s v="HUNGO"/>
    <x v="1"/>
    <n v="8"/>
    <x v="3"/>
    <x v="2"/>
  </r>
  <r>
    <n v="10298"/>
    <n v="59"/>
    <n v="44"/>
    <n v="30"/>
    <n v="0"/>
    <n v="1320"/>
    <n v="28"/>
    <x v="0"/>
    <x v="21"/>
    <x v="11"/>
    <x v="14"/>
    <n v="2"/>
    <s v="United Package"/>
    <s v="HUNGO"/>
    <x v="1"/>
    <n v="4"/>
    <x v="0"/>
    <x v="2"/>
  </r>
  <r>
    <n v="10298"/>
    <n v="62"/>
    <n v="39.4"/>
    <n v="15"/>
    <n v="0"/>
    <n v="591"/>
    <n v="29"/>
    <x v="0"/>
    <x v="29"/>
    <x v="22"/>
    <x v="14"/>
    <n v="2"/>
    <s v="United Package"/>
    <s v="HUNGO"/>
    <x v="1"/>
    <n v="3"/>
    <x v="5"/>
    <x v="2"/>
  </r>
  <r>
    <n v="10299"/>
    <n v="19"/>
    <n v="7.3"/>
    <n v="15"/>
    <n v="0"/>
    <n v="109.5"/>
    <n v="8"/>
    <x v="0"/>
    <x v="49"/>
    <x v="9"/>
    <x v="2"/>
    <n v="2"/>
    <s v="United Package"/>
    <s v="RICAR"/>
    <x v="0"/>
    <n v="3"/>
    <x v="5"/>
    <x v="2"/>
  </r>
  <r>
    <n v="10299"/>
    <n v="70"/>
    <n v="12"/>
    <n v="20"/>
    <n v="0"/>
    <n v="240"/>
    <n v="7"/>
    <x v="0"/>
    <x v="30"/>
    <x v="18"/>
    <x v="2"/>
    <n v="2"/>
    <s v="United Package"/>
    <s v="RICAR"/>
    <x v="0"/>
    <n v="1"/>
    <x v="6"/>
    <x v="2"/>
  </r>
  <r>
    <n v="10300"/>
    <n v="66"/>
    <n v="13.6"/>
    <n v="30"/>
    <n v="0"/>
    <n v="408"/>
    <n v="2"/>
    <x v="0"/>
    <x v="61"/>
    <x v="6"/>
    <x v="11"/>
    <n v="2"/>
    <s v="United Package"/>
    <s v="MAGAA"/>
    <x v="0"/>
    <n v="2"/>
    <x v="4"/>
    <x v="2"/>
  </r>
  <r>
    <n v="10300"/>
    <n v="68"/>
    <n v="10"/>
    <n v="20"/>
    <n v="0"/>
    <n v="200"/>
    <n v="8"/>
    <x v="0"/>
    <x v="56"/>
    <x v="9"/>
    <x v="11"/>
    <n v="2"/>
    <s v="United Package"/>
    <s v="MAGAA"/>
    <x v="0"/>
    <n v="3"/>
    <x v="5"/>
    <x v="2"/>
  </r>
  <r>
    <n v="10301"/>
    <n v="40"/>
    <n v="14.7"/>
    <n v="10"/>
    <n v="0"/>
    <n v="147"/>
    <n v="19"/>
    <x v="0"/>
    <x v="37"/>
    <x v="5"/>
    <x v="1"/>
    <n v="2"/>
    <s v="United Package"/>
    <s v="WANDK"/>
    <x v="3"/>
    <n v="8"/>
    <x v="3"/>
    <x v="2"/>
  </r>
  <r>
    <n v="10301"/>
    <n v="56"/>
    <n v="30.4"/>
    <n v="20"/>
    <n v="0"/>
    <n v="608"/>
    <n v="26"/>
    <x v="0"/>
    <x v="33"/>
    <x v="8"/>
    <x v="1"/>
    <n v="2"/>
    <s v="United Package"/>
    <s v="WANDK"/>
    <x v="3"/>
    <n v="5"/>
    <x v="1"/>
    <x v="2"/>
  </r>
  <r>
    <n v="10302"/>
    <n v="17"/>
    <n v="31.2"/>
    <n v="40"/>
    <n v="0"/>
    <n v="1248"/>
    <n v="7"/>
    <x v="0"/>
    <x v="35"/>
    <x v="18"/>
    <x v="3"/>
    <n v="2"/>
    <s v="United Package"/>
    <s v="SUPRD"/>
    <x v="0"/>
    <n v="6"/>
    <x v="7"/>
    <x v="2"/>
  </r>
  <r>
    <n v="10302"/>
    <n v="28"/>
    <n v="36.4"/>
    <n v="28"/>
    <n v="0"/>
    <n v="1019.1999999999999"/>
    <n v="12"/>
    <x v="0"/>
    <x v="44"/>
    <x v="20"/>
    <x v="3"/>
    <n v="2"/>
    <s v="United Package"/>
    <s v="SUPRD"/>
    <x v="0"/>
    <n v="7"/>
    <x v="2"/>
    <x v="2"/>
  </r>
  <r>
    <n v="10302"/>
    <n v="43"/>
    <n v="36.799999999999997"/>
    <n v="12"/>
    <n v="0"/>
    <n v="441.59999999999997"/>
    <n v="20"/>
    <x v="0"/>
    <x v="40"/>
    <x v="1"/>
    <x v="3"/>
    <n v="2"/>
    <s v="United Package"/>
    <s v="SUPRD"/>
    <x v="0"/>
    <n v="1"/>
    <x v="6"/>
    <x v="2"/>
  </r>
  <r>
    <n v="10303"/>
    <n v="40"/>
    <n v="14.7"/>
    <n v="40"/>
    <n v="0"/>
    <n v="588"/>
    <n v="19"/>
    <x v="0"/>
    <x v="37"/>
    <x v="5"/>
    <x v="12"/>
    <n v="2"/>
    <s v="United Package"/>
    <s v="GODOS"/>
    <x v="1"/>
    <n v="8"/>
    <x v="3"/>
    <x v="2"/>
  </r>
  <r>
    <n v="10303"/>
    <n v="65"/>
    <n v="16.8"/>
    <n v="30"/>
    <n v="0"/>
    <n v="504"/>
    <n v="2"/>
    <x v="0"/>
    <x v="6"/>
    <x v="6"/>
    <x v="12"/>
    <n v="2"/>
    <s v="United Package"/>
    <s v="GODOS"/>
    <x v="1"/>
    <n v="2"/>
    <x v="4"/>
    <x v="2"/>
  </r>
  <r>
    <n v="10303"/>
    <n v="68"/>
    <n v="10"/>
    <n v="15"/>
    <n v="0"/>
    <n v="150"/>
    <n v="8"/>
    <x v="0"/>
    <x v="56"/>
    <x v="9"/>
    <x v="12"/>
    <n v="2"/>
    <s v="United Package"/>
    <s v="GODOS"/>
    <x v="1"/>
    <n v="3"/>
    <x v="5"/>
    <x v="2"/>
  </r>
  <r>
    <n v="10304"/>
    <n v="49"/>
    <n v="16"/>
    <n v="30"/>
    <n v="0"/>
    <n v="480"/>
    <n v="23"/>
    <x v="0"/>
    <x v="14"/>
    <x v="13"/>
    <x v="7"/>
    <n v="2"/>
    <s v="United Package"/>
    <s v="TORTU"/>
    <x v="0"/>
    <n v="3"/>
    <x v="5"/>
    <x v="2"/>
  </r>
  <r>
    <n v="10304"/>
    <n v="59"/>
    <n v="44"/>
    <n v="10"/>
    <n v="0"/>
    <n v="440"/>
    <n v="28"/>
    <x v="0"/>
    <x v="21"/>
    <x v="11"/>
    <x v="7"/>
    <n v="2"/>
    <s v="United Package"/>
    <s v="TORTU"/>
    <x v="0"/>
    <n v="4"/>
    <x v="0"/>
    <x v="2"/>
  </r>
  <r>
    <n v="10304"/>
    <n v="71"/>
    <n v="17.2"/>
    <n v="2"/>
    <n v="0"/>
    <n v="34.4"/>
    <n v="15"/>
    <x v="0"/>
    <x v="42"/>
    <x v="10"/>
    <x v="7"/>
    <n v="2"/>
    <s v="United Package"/>
    <s v="TORTU"/>
    <x v="0"/>
    <n v="4"/>
    <x v="0"/>
    <x v="2"/>
  </r>
  <r>
    <n v="10305"/>
    <n v="18"/>
    <n v="50"/>
    <n v="25"/>
    <n v="0"/>
    <n v="1250"/>
    <n v="7"/>
    <x v="0"/>
    <x v="59"/>
    <x v="18"/>
    <x v="8"/>
    <n v="3"/>
    <s v="Federal Shipping"/>
    <s v="OLDWO"/>
    <x v="3"/>
    <n v="8"/>
    <x v="3"/>
    <x v="2"/>
  </r>
  <r>
    <n v="10305"/>
    <n v="29"/>
    <n v="99"/>
    <n v="25"/>
    <n v="0"/>
    <n v="2475"/>
    <n v="12"/>
    <x v="0"/>
    <x v="39"/>
    <x v="20"/>
    <x v="8"/>
    <n v="3"/>
    <s v="Federal Shipping"/>
    <s v="OLDWO"/>
    <x v="3"/>
    <n v="6"/>
    <x v="7"/>
    <x v="2"/>
  </r>
  <r>
    <n v="10305"/>
    <n v="39"/>
    <n v="14.4"/>
    <n v="30"/>
    <n v="0"/>
    <n v="432"/>
    <n v="18"/>
    <x v="0"/>
    <x v="13"/>
    <x v="12"/>
    <x v="8"/>
    <n v="3"/>
    <s v="Federal Shipping"/>
    <s v="OLDWO"/>
    <x v="3"/>
    <n v="1"/>
    <x v="6"/>
    <x v="2"/>
  </r>
  <r>
    <n v="10306"/>
    <n v="30"/>
    <n v="20.7"/>
    <n v="10"/>
    <n v="0"/>
    <n v="207"/>
    <n v="13"/>
    <x v="0"/>
    <x v="34"/>
    <x v="25"/>
    <x v="12"/>
    <n v="3"/>
    <s v="Federal Shipping"/>
    <s v="ROMEY"/>
    <x v="0"/>
    <n v="8"/>
    <x v="3"/>
    <x v="2"/>
  </r>
  <r>
    <n v="10306"/>
    <n v="53"/>
    <n v="26.2"/>
    <n v="10"/>
    <n v="0"/>
    <n v="262"/>
    <n v="24"/>
    <x v="0"/>
    <x v="22"/>
    <x v="4"/>
    <x v="12"/>
    <n v="3"/>
    <s v="Federal Shipping"/>
    <s v="ROMEY"/>
    <x v="0"/>
    <n v="6"/>
    <x v="7"/>
    <x v="2"/>
  </r>
  <r>
    <n v="10306"/>
    <n v="54"/>
    <n v="5.9"/>
    <n v="5"/>
    <n v="0"/>
    <n v="29.5"/>
    <n v="25"/>
    <x v="0"/>
    <x v="55"/>
    <x v="15"/>
    <x v="12"/>
    <n v="3"/>
    <s v="Federal Shipping"/>
    <s v="ROMEY"/>
    <x v="0"/>
    <n v="6"/>
    <x v="7"/>
    <x v="2"/>
  </r>
  <r>
    <n v="10307"/>
    <n v="62"/>
    <n v="39.4"/>
    <n v="10"/>
    <n v="0"/>
    <n v="394"/>
    <n v="29"/>
    <x v="0"/>
    <x v="29"/>
    <x v="22"/>
    <x v="8"/>
    <n v="2"/>
    <s v="United Package"/>
    <s v="LONEP"/>
    <x v="0"/>
    <n v="3"/>
    <x v="5"/>
    <x v="2"/>
  </r>
  <r>
    <n v="10307"/>
    <n v="68"/>
    <n v="10"/>
    <n v="3"/>
    <n v="0"/>
    <n v="30"/>
    <n v="8"/>
    <x v="0"/>
    <x v="56"/>
    <x v="9"/>
    <x v="8"/>
    <n v="2"/>
    <s v="United Package"/>
    <s v="LONEP"/>
    <x v="0"/>
    <n v="3"/>
    <x v="5"/>
    <x v="2"/>
  </r>
  <r>
    <n v="10308"/>
    <n v="69"/>
    <n v="28.8"/>
    <n v="1"/>
    <n v="0"/>
    <n v="28.8"/>
    <n v="15"/>
    <x v="0"/>
    <x v="60"/>
    <x v="10"/>
    <x v="7"/>
    <n v="3"/>
    <s v="Federal Shipping"/>
    <s v="ANATR"/>
    <x v="1"/>
    <n v="4"/>
    <x v="0"/>
    <x v="2"/>
  </r>
  <r>
    <n v="10308"/>
    <n v="70"/>
    <n v="12"/>
    <n v="5"/>
    <n v="0"/>
    <n v="60"/>
    <n v="7"/>
    <x v="0"/>
    <x v="30"/>
    <x v="18"/>
    <x v="7"/>
    <n v="3"/>
    <s v="Federal Shipping"/>
    <s v="ANATR"/>
    <x v="1"/>
    <n v="1"/>
    <x v="6"/>
    <x v="2"/>
  </r>
  <r>
    <n v="10309"/>
    <n v="4"/>
    <n v="17.600000000000001"/>
    <n v="20"/>
    <n v="0"/>
    <n v="352"/>
    <n v="2"/>
    <x v="0"/>
    <x v="62"/>
    <x v="6"/>
    <x v="14"/>
    <n v="1"/>
    <s v="Speedy Express"/>
    <s v="HUNGO"/>
    <x v="2"/>
    <n v="2"/>
    <x v="4"/>
    <x v="2"/>
  </r>
  <r>
    <n v="10309"/>
    <n v="6"/>
    <n v="20"/>
    <n v="30"/>
    <n v="0"/>
    <n v="600"/>
    <n v="3"/>
    <x v="0"/>
    <x v="63"/>
    <x v="24"/>
    <x v="14"/>
    <n v="1"/>
    <s v="Speedy Express"/>
    <s v="HUNGO"/>
    <x v="2"/>
    <n v="2"/>
    <x v="4"/>
    <x v="2"/>
  </r>
  <r>
    <n v="10309"/>
    <n v="42"/>
    <n v="11.2"/>
    <n v="2"/>
    <n v="0"/>
    <n v="22.4"/>
    <n v="20"/>
    <x v="0"/>
    <x v="1"/>
    <x v="1"/>
    <x v="14"/>
    <n v="1"/>
    <s v="Speedy Express"/>
    <s v="HUNGO"/>
    <x v="2"/>
    <n v="5"/>
    <x v="1"/>
    <x v="2"/>
  </r>
  <r>
    <n v="10309"/>
    <n v="43"/>
    <n v="36.799999999999997"/>
    <n v="20"/>
    <n v="0"/>
    <n v="736"/>
    <n v="20"/>
    <x v="0"/>
    <x v="40"/>
    <x v="1"/>
    <x v="14"/>
    <n v="1"/>
    <s v="Speedy Express"/>
    <s v="HUNGO"/>
    <x v="2"/>
    <n v="1"/>
    <x v="6"/>
    <x v="2"/>
  </r>
  <r>
    <n v="10309"/>
    <n v="71"/>
    <n v="17.2"/>
    <n v="3"/>
    <n v="0"/>
    <n v="51.599999999999994"/>
    <n v="15"/>
    <x v="0"/>
    <x v="42"/>
    <x v="10"/>
    <x v="14"/>
    <n v="1"/>
    <s v="Speedy Express"/>
    <s v="HUNGO"/>
    <x v="2"/>
    <n v="4"/>
    <x v="0"/>
    <x v="2"/>
  </r>
  <r>
    <n v="10310"/>
    <n v="16"/>
    <n v="13.9"/>
    <n v="10"/>
    <n v="0"/>
    <n v="139"/>
    <n v="7"/>
    <x v="0"/>
    <x v="19"/>
    <x v="18"/>
    <x v="8"/>
    <n v="2"/>
    <s v="United Package"/>
    <s v="THEBI"/>
    <x v="3"/>
    <n v="3"/>
    <x v="5"/>
    <x v="2"/>
  </r>
  <r>
    <n v="10310"/>
    <n v="62"/>
    <n v="39.4"/>
    <n v="5"/>
    <n v="0"/>
    <n v="197"/>
    <n v="29"/>
    <x v="0"/>
    <x v="29"/>
    <x v="22"/>
    <x v="8"/>
    <n v="2"/>
    <s v="United Package"/>
    <s v="THEBI"/>
    <x v="3"/>
    <n v="3"/>
    <x v="5"/>
    <x v="2"/>
  </r>
  <r>
    <n v="10311"/>
    <n v="42"/>
    <n v="11.2"/>
    <n v="6"/>
    <n v="0"/>
    <n v="67.199999999999989"/>
    <n v="20"/>
    <x v="0"/>
    <x v="1"/>
    <x v="1"/>
    <x v="0"/>
    <n v="3"/>
    <s v="Federal Shipping"/>
    <s v="DUMON"/>
    <x v="0"/>
    <n v="5"/>
    <x v="1"/>
    <x v="2"/>
  </r>
  <r>
    <n v="10311"/>
    <n v="69"/>
    <n v="28.8"/>
    <n v="7"/>
    <n v="0"/>
    <n v="201.6"/>
    <n v="15"/>
    <x v="0"/>
    <x v="60"/>
    <x v="10"/>
    <x v="0"/>
    <n v="3"/>
    <s v="Federal Shipping"/>
    <s v="DUMON"/>
    <x v="0"/>
    <n v="4"/>
    <x v="0"/>
    <x v="2"/>
  </r>
  <r>
    <n v="10312"/>
    <n v="28"/>
    <n v="36.4"/>
    <n v="4"/>
    <n v="0"/>
    <n v="145.6"/>
    <n v="12"/>
    <x v="0"/>
    <x v="44"/>
    <x v="20"/>
    <x v="1"/>
    <n v="2"/>
    <s v="United Package"/>
    <s v="WANDK"/>
    <x v="0"/>
    <n v="7"/>
    <x v="2"/>
    <x v="2"/>
  </r>
  <r>
    <n v="10312"/>
    <n v="43"/>
    <n v="36.799999999999997"/>
    <n v="24"/>
    <n v="0"/>
    <n v="883.19999999999993"/>
    <n v="20"/>
    <x v="0"/>
    <x v="40"/>
    <x v="1"/>
    <x v="1"/>
    <n v="2"/>
    <s v="United Package"/>
    <s v="WANDK"/>
    <x v="0"/>
    <n v="1"/>
    <x v="6"/>
    <x v="2"/>
  </r>
  <r>
    <n v="10312"/>
    <n v="53"/>
    <n v="26.2"/>
    <n v="20"/>
    <n v="0"/>
    <n v="524"/>
    <n v="24"/>
    <x v="0"/>
    <x v="22"/>
    <x v="4"/>
    <x v="1"/>
    <n v="2"/>
    <s v="United Package"/>
    <s v="WANDK"/>
    <x v="0"/>
    <n v="6"/>
    <x v="7"/>
    <x v="2"/>
  </r>
  <r>
    <n v="10312"/>
    <n v="75"/>
    <n v="6.2"/>
    <n v="10"/>
    <n v="0"/>
    <n v="62"/>
    <n v="12"/>
    <x v="0"/>
    <x v="48"/>
    <x v="20"/>
    <x v="1"/>
    <n v="2"/>
    <s v="United Package"/>
    <s v="WANDK"/>
    <x v="0"/>
    <n v="1"/>
    <x v="6"/>
    <x v="2"/>
  </r>
  <r>
    <n v="10313"/>
    <n v="36"/>
    <n v="15.2"/>
    <n v="12"/>
    <n v="0"/>
    <n v="182.39999999999998"/>
    <n v="17"/>
    <x v="0"/>
    <x v="20"/>
    <x v="19"/>
    <x v="1"/>
    <n v="2"/>
    <s v="United Package"/>
    <s v="QUICK"/>
    <x v="0"/>
    <n v="8"/>
    <x v="3"/>
    <x v="2"/>
  </r>
  <r>
    <n v="10314"/>
    <n v="32"/>
    <n v="25.6"/>
    <n v="40"/>
    <n v="0"/>
    <n v="1024"/>
    <n v="14"/>
    <x v="0"/>
    <x v="26"/>
    <x v="2"/>
    <x v="8"/>
    <n v="2"/>
    <s v="United Package"/>
    <s v="RATTC"/>
    <x v="0"/>
    <n v="4"/>
    <x v="0"/>
    <x v="2"/>
  </r>
  <r>
    <n v="10314"/>
    <n v="58"/>
    <n v="10.6"/>
    <n v="30"/>
    <n v="0"/>
    <n v="318"/>
    <n v="27"/>
    <x v="0"/>
    <x v="64"/>
    <x v="27"/>
    <x v="8"/>
    <n v="2"/>
    <s v="United Package"/>
    <s v="RATTC"/>
    <x v="0"/>
    <n v="8"/>
    <x v="3"/>
    <x v="2"/>
  </r>
  <r>
    <n v="10314"/>
    <n v="62"/>
    <n v="39.4"/>
    <n v="25"/>
    <n v="0"/>
    <n v="985"/>
    <n v="29"/>
    <x v="0"/>
    <x v="29"/>
    <x v="22"/>
    <x v="8"/>
    <n v="2"/>
    <s v="United Package"/>
    <s v="RATTC"/>
    <x v="0"/>
    <n v="3"/>
    <x v="5"/>
    <x v="2"/>
  </r>
  <r>
    <n v="10315"/>
    <n v="34"/>
    <n v="11.2"/>
    <n v="14"/>
    <n v="0"/>
    <n v="156.79999999999998"/>
    <n v="16"/>
    <x v="0"/>
    <x v="53"/>
    <x v="23"/>
    <x v="13"/>
    <n v="2"/>
    <s v="United Package"/>
    <s v="ISLAT"/>
    <x v="0"/>
    <n v="1"/>
    <x v="6"/>
    <x v="2"/>
  </r>
  <r>
    <n v="10315"/>
    <n v="70"/>
    <n v="12"/>
    <n v="30"/>
    <n v="0"/>
    <n v="360"/>
    <n v="7"/>
    <x v="0"/>
    <x v="30"/>
    <x v="18"/>
    <x v="13"/>
    <n v="2"/>
    <s v="United Package"/>
    <s v="ISLAT"/>
    <x v="0"/>
    <n v="1"/>
    <x v="6"/>
    <x v="2"/>
  </r>
  <r>
    <n v="10316"/>
    <n v="41"/>
    <n v="7.7"/>
    <n v="10"/>
    <n v="0"/>
    <n v="77"/>
    <n v="19"/>
    <x v="0"/>
    <x v="5"/>
    <x v="5"/>
    <x v="8"/>
    <n v="3"/>
    <s v="Federal Shipping"/>
    <s v="RATTC"/>
    <x v="0"/>
    <n v="8"/>
    <x v="3"/>
    <x v="2"/>
  </r>
  <r>
    <n v="10316"/>
    <n v="62"/>
    <n v="39.4"/>
    <n v="70"/>
    <n v="0"/>
    <n v="2758"/>
    <n v="29"/>
    <x v="0"/>
    <x v="29"/>
    <x v="22"/>
    <x v="8"/>
    <n v="3"/>
    <s v="Federal Shipping"/>
    <s v="RATTC"/>
    <x v="0"/>
    <n v="3"/>
    <x v="5"/>
    <x v="2"/>
  </r>
  <r>
    <n v="10317"/>
    <n v="1"/>
    <n v="14.4"/>
    <n v="20"/>
    <n v="0"/>
    <n v="288"/>
    <n v="1"/>
    <x v="0"/>
    <x v="52"/>
    <x v="17"/>
    <x v="8"/>
    <n v="1"/>
    <s v="Speedy Express"/>
    <s v="LONEP"/>
    <x v="1"/>
    <n v="1"/>
    <x v="6"/>
    <x v="2"/>
  </r>
  <r>
    <n v="10318"/>
    <n v="41"/>
    <n v="7.7"/>
    <n v="20"/>
    <n v="0"/>
    <n v="154"/>
    <n v="19"/>
    <x v="0"/>
    <x v="5"/>
    <x v="5"/>
    <x v="13"/>
    <n v="2"/>
    <s v="United Package"/>
    <s v="ISLAT"/>
    <x v="3"/>
    <n v="8"/>
    <x v="3"/>
    <x v="3"/>
  </r>
  <r>
    <n v="10318"/>
    <n v="76"/>
    <n v="14.4"/>
    <n v="6"/>
    <n v="0"/>
    <n v="86.4"/>
    <n v="23"/>
    <x v="0"/>
    <x v="38"/>
    <x v="13"/>
    <x v="13"/>
    <n v="2"/>
    <s v="United Package"/>
    <s v="ISLAT"/>
    <x v="3"/>
    <n v="1"/>
    <x v="6"/>
    <x v="3"/>
  </r>
  <r>
    <n v="10319"/>
    <n v="17"/>
    <n v="31.2"/>
    <n v="8"/>
    <n v="0"/>
    <n v="249.6"/>
    <n v="7"/>
    <x v="0"/>
    <x v="35"/>
    <x v="18"/>
    <x v="7"/>
    <n v="3"/>
    <s v="Federal Shipping"/>
    <s v="TORTU"/>
    <x v="1"/>
    <n v="6"/>
    <x v="7"/>
    <x v="3"/>
  </r>
  <r>
    <n v="10319"/>
    <n v="28"/>
    <n v="36.4"/>
    <n v="14"/>
    <n v="0"/>
    <n v="509.59999999999997"/>
    <n v="12"/>
    <x v="0"/>
    <x v="44"/>
    <x v="20"/>
    <x v="7"/>
    <n v="3"/>
    <s v="Federal Shipping"/>
    <s v="TORTU"/>
    <x v="1"/>
    <n v="7"/>
    <x v="2"/>
    <x v="3"/>
  </r>
  <r>
    <n v="10319"/>
    <n v="76"/>
    <n v="14.4"/>
    <n v="30"/>
    <n v="0"/>
    <n v="432"/>
    <n v="23"/>
    <x v="0"/>
    <x v="38"/>
    <x v="13"/>
    <x v="7"/>
    <n v="3"/>
    <s v="Federal Shipping"/>
    <s v="TORTU"/>
    <x v="1"/>
    <n v="1"/>
    <x v="6"/>
    <x v="3"/>
  </r>
  <r>
    <n v="10320"/>
    <n v="71"/>
    <n v="17.2"/>
    <n v="30"/>
    <n v="0"/>
    <n v="516"/>
    <n v="15"/>
    <x v="0"/>
    <x v="42"/>
    <x v="10"/>
    <x v="10"/>
    <n v="3"/>
    <s v="Federal Shipping"/>
    <s v="WARTH"/>
    <x v="0"/>
    <n v="4"/>
    <x v="0"/>
    <x v="3"/>
  </r>
  <r>
    <n v="10321"/>
    <n v="35"/>
    <n v="14.4"/>
    <n v="10"/>
    <n v="0"/>
    <n v="144"/>
    <n v="16"/>
    <x v="0"/>
    <x v="31"/>
    <x v="23"/>
    <x v="13"/>
    <n v="2"/>
    <s v="United Package"/>
    <s v="ISLAT"/>
    <x v="2"/>
    <n v="1"/>
    <x v="6"/>
    <x v="3"/>
  </r>
  <r>
    <n v="10322"/>
    <n v="52"/>
    <n v="5.6"/>
    <n v="20"/>
    <n v="0"/>
    <n v="112"/>
    <n v="24"/>
    <x v="0"/>
    <x v="65"/>
    <x v="4"/>
    <x v="7"/>
    <n v="3"/>
    <s v="Federal Shipping"/>
    <s v="PERIC"/>
    <x v="1"/>
    <n v="5"/>
    <x v="1"/>
    <x v="3"/>
  </r>
  <r>
    <n v="10323"/>
    <n v="15"/>
    <n v="12.4"/>
    <n v="5"/>
    <n v="0"/>
    <n v="62"/>
    <n v="6"/>
    <x v="0"/>
    <x v="50"/>
    <x v="3"/>
    <x v="1"/>
    <n v="1"/>
    <s v="Speedy Express"/>
    <s v="KOENE"/>
    <x v="0"/>
    <n v="2"/>
    <x v="4"/>
    <x v="3"/>
  </r>
  <r>
    <n v="10323"/>
    <n v="25"/>
    <n v="11.2"/>
    <n v="4"/>
    <n v="0"/>
    <n v="44.8"/>
    <n v="11"/>
    <x v="0"/>
    <x v="66"/>
    <x v="21"/>
    <x v="1"/>
    <n v="1"/>
    <s v="Speedy Express"/>
    <s v="KOENE"/>
    <x v="0"/>
    <n v="3"/>
    <x v="5"/>
    <x v="3"/>
  </r>
  <r>
    <n v="10323"/>
    <n v="39"/>
    <n v="14.4"/>
    <n v="4"/>
    <n v="0"/>
    <n v="57.6"/>
    <n v="18"/>
    <x v="0"/>
    <x v="13"/>
    <x v="12"/>
    <x v="1"/>
    <n v="1"/>
    <s v="Speedy Express"/>
    <s v="KOENE"/>
    <x v="0"/>
    <n v="1"/>
    <x v="6"/>
    <x v="3"/>
  </r>
  <r>
    <n v="10324"/>
    <n v="16"/>
    <n v="13.9"/>
    <n v="21"/>
    <n v="0"/>
    <n v="291.90000000000003"/>
    <n v="7"/>
    <x v="0"/>
    <x v="19"/>
    <x v="18"/>
    <x v="8"/>
    <n v="1"/>
    <s v="Speedy Express"/>
    <s v="SAVEA"/>
    <x v="3"/>
    <n v="3"/>
    <x v="5"/>
    <x v="3"/>
  </r>
  <r>
    <n v="10324"/>
    <n v="35"/>
    <n v="14.4"/>
    <n v="70"/>
    <n v="0"/>
    <n v="1008"/>
    <n v="16"/>
    <x v="0"/>
    <x v="31"/>
    <x v="23"/>
    <x v="8"/>
    <n v="1"/>
    <s v="Speedy Express"/>
    <s v="SAVEA"/>
    <x v="3"/>
    <n v="1"/>
    <x v="6"/>
    <x v="3"/>
  </r>
  <r>
    <n v="10324"/>
    <n v="46"/>
    <n v="9.6"/>
    <n v="30"/>
    <n v="0"/>
    <n v="288"/>
    <n v="21"/>
    <x v="0"/>
    <x v="54"/>
    <x v="26"/>
    <x v="8"/>
    <n v="1"/>
    <s v="Speedy Express"/>
    <s v="SAVEA"/>
    <x v="3"/>
    <n v="8"/>
    <x v="3"/>
    <x v="3"/>
  </r>
  <r>
    <n v="10324"/>
    <n v="59"/>
    <n v="44"/>
    <n v="40"/>
    <n v="0"/>
    <n v="1760"/>
    <n v="28"/>
    <x v="0"/>
    <x v="21"/>
    <x v="11"/>
    <x v="8"/>
    <n v="1"/>
    <s v="Speedy Express"/>
    <s v="SAVEA"/>
    <x v="3"/>
    <n v="4"/>
    <x v="0"/>
    <x v="3"/>
  </r>
  <r>
    <n v="10324"/>
    <n v="63"/>
    <n v="35.1"/>
    <n v="80"/>
    <n v="0"/>
    <n v="2808"/>
    <n v="7"/>
    <x v="0"/>
    <x v="46"/>
    <x v="18"/>
    <x v="8"/>
    <n v="1"/>
    <s v="Speedy Express"/>
    <s v="SAVEA"/>
    <x v="3"/>
    <n v="2"/>
    <x v="4"/>
    <x v="3"/>
  </r>
  <r>
    <n v="10325"/>
    <n v="6"/>
    <n v="20"/>
    <n v="6"/>
    <n v="0"/>
    <n v="120"/>
    <n v="3"/>
    <x v="0"/>
    <x v="63"/>
    <x v="24"/>
    <x v="1"/>
    <n v="3"/>
    <s v="Federal Shipping"/>
    <s v="KOENE"/>
    <x v="0"/>
    <n v="2"/>
    <x v="4"/>
    <x v="3"/>
  </r>
  <r>
    <n v="10325"/>
    <n v="13"/>
    <n v="4.8"/>
    <n v="12"/>
    <n v="0"/>
    <n v="57.599999999999994"/>
    <n v="6"/>
    <x v="0"/>
    <x v="43"/>
    <x v="3"/>
    <x v="1"/>
    <n v="3"/>
    <s v="Federal Shipping"/>
    <s v="KOENE"/>
    <x v="0"/>
    <n v="8"/>
    <x v="3"/>
    <x v="3"/>
  </r>
  <r>
    <n v="10325"/>
    <n v="14"/>
    <n v="18.600000000000001"/>
    <n v="9"/>
    <n v="0"/>
    <n v="167.4"/>
    <n v="6"/>
    <x v="0"/>
    <x v="3"/>
    <x v="3"/>
    <x v="1"/>
    <n v="3"/>
    <s v="Federal Shipping"/>
    <s v="KOENE"/>
    <x v="0"/>
    <n v="7"/>
    <x v="2"/>
    <x v="3"/>
  </r>
  <r>
    <n v="10325"/>
    <n v="31"/>
    <n v="10"/>
    <n v="4"/>
    <n v="0"/>
    <n v="40"/>
    <n v="14"/>
    <x v="0"/>
    <x v="12"/>
    <x v="2"/>
    <x v="1"/>
    <n v="3"/>
    <s v="Federal Shipping"/>
    <s v="KOENE"/>
    <x v="0"/>
    <n v="4"/>
    <x v="0"/>
    <x v="3"/>
  </r>
  <r>
    <n v="10325"/>
    <n v="72"/>
    <n v="27.8"/>
    <n v="40"/>
    <n v="0"/>
    <n v="1112"/>
    <n v="14"/>
    <x v="0"/>
    <x v="2"/>
    <x v="2"/>
    <x v="1"/>
    <n v="3"/>
    <s v="Federal Shipping"/>
    <s v="KOENE"/>
    <x v="0"/>
    <n v="4"/>
    <x v="0"/>
    <x v="3"/>
  </r>
  <r>
    <n v="10326"/>
    <n v="4"/>
    <n v="17.600000000000001"/>
    <n v="24"/>
    <n v="0"/>
    <n v="422.40000000000003"/>
    <n v="2"/>
    <x v="0"/>
    <x v="62"/>
    <x v="6"/>
    <x v="12"/>
    <n v="2"/>
    <s v="United Package"/>
    <s v="BOLID"/>
    <x v="0"/>
    <n v="2"/>
    <x v="4"/>
    <x v="3"/>
  </r>
  <r>
    <n v="10326"/>
    <n v="57"/>
    <n v="15.6"/>
    <n v="16"/>
    <n v="0"/>
    <n v="249.6"/>
    <n v="26"/>
    <x v="0"/>
    <x v="8"/>
    <x v="8"/>
    <x v="12"/>
    <n v="2"/>
    <s v="United Package"/>
    <s v="BOLID"/>
    <x v="0"/>
    <n v="5"/>
    <x v="1"/>
    <x v="3"/>
  </r>
  <r>
    <n v="10326"/>
    <n v="75"/>
    <n v="6.2"/>
    <n v="50"/>
    <n v="0"/>
    <n v="310"/>
    <n v="12"/>
    <x v="0"/>
    <x v="48"/>
    <x v="20"/>
    <x v="12"/>
    <n v="2"/>
    <s v="United Package"/>
    <s v="BOLID"/>
    <x v="0"/>
    <n v="1"/>
    <x v="6"/>
    <x v="3"/>
  </r>
  <r>
    <n v="10327"/>
    <n v="2"/>
    <n v="15.2"/>
    <n v="25"/>
    <n v="0"/>
    <n v="380"/>
    <n v="1"/>
    <x v="0"/>
    <x v="18"/>
    <x v="17"/>
    <x v="9"/>
    <n v="1"/>
    <s v="Speedy Express"/>
    <s v="FOLKO"/>
    <x v="0"/>
    <n v="1"/>
    <x v="6"/>
    <x v="3"/>
  </r>
  <r>
    <n v="10327"/>
    <n v="11"/>
    <n v="16.8"/>
    <n v="50"/>
    <n v="0"/>
    <n v="840"/>
    <n v="5"/>
    <x v="0"/>
    <x v="0"/>
    <x v="0"/>
    <x v="9"/>
    <n v="1"/>
    <s v="Speedy Express"/>
    <s v="FOLKO"/>
    <x v="0"/>
    <n v="4"/>
    <x v="0"/>
    <x v="3"/>
  </r>
  <r>
    <n v="10327"/>
    <n v="30"/>
    <n v="20.7"/>
    <n v="35"/>
    <n v="0"/>
    <n v="724.5"/>
    <n v="13"/>
    <x v="0"/>
    <x v="34"/>
    <x v="25"/>
    <x v="9"/>
    <n v="1"/>
    <s v="Speedy Express"/>
    <s v="FOLKO"/>
    <x v="0"/>
    <n v="8"/>
    <x v="3"/>
    <x v="3"/>
  </r>
  <r>
    <n v="10327"/>
    <n v="58"/>
    <n v="10.6"/>
    <n v="30"/>
    <n v="0"/>
    <n v="318"/>
    <n v="27"/>
    <x v="0"/>
    <x v="64"/>
    <x v="27"/>
    <x v="9"/>
    <n v="1"/>
    <s v="Speedy Express"/>
    <s v="FOLKO"/>
    <x v="0"/>
    <n v="8"/>
    <x v="3"/>
    <x v="3"/>
  </r>
  <r>
    <n v="10328"/>
    <n v="59"/>
    <n v="44"/>
    <n v="9"/>
    <n v="0"/>
    <n v="396"/>
    <n v="28"/>
    <x v="0"/>
    <x v="21"/>
    <x v="11"/>
    <x v="15"/>
    <n v="3"/>
    <s v="Federal Shipping"/>
    <s v="FURIB"/>
    <x v="0"/>
    <n v="4"/>
    <x v="0"/>
    <x v="3"/>
  </r>
  <r>
    <n v="10328"/>
    <n v="65"/>
    <n v="16.8"/>
    <n v="40"/>
    <n v="0"/>
    <n v="672"/>
    <n v="2"/>
    <x v="0"/>
    <x v="6"/>
    <x v="6"/>
    <x v="15"/>
    <n v="3"/>
    <s v="Federal Shipping"/>
    <s v="FURIB"/>
    <x v="0"/>
    <n v="2"/>
    <x v="4"/>
    <x v="3"/>
  </r>
  <r>
    <n v="10328"/>
    <n v="68"/>
    <n v="10"/>
    <n v="10"/>
    <n v="0"/>
    <n v="100"/>
    <n v="8"/>
    <x v="0"/>
    <x v="56"/>
    <x v="9"/>
    <x v="15"/>
    <n v="3"/>
    <s v="Federal Shipping"/>
    <s v="FURIB"/>
    <x v="0"/>
    <n v="3"/>
    <x v="5"/>
    <x v="3"/>
  </r>
  <r>
    <n v="10329"/>
    <n v="19"/>
    <n v="7.3"/>
    <n v="10"/>
    <n v="0"/>
    <n v="73"/>
    <n v="8"/>
    <x v="0"/>
    <x v="49"/>
    <x v="9"/>
    <x v="8"/>
    <n v="2"/>
    <s v="United Package"/>
    <s v="SPLIR"/>
    <x v="0"/>
    <n v="3"/>
    <x v="5"/>
    <x v="3"/>
  </r>
  <r>
    <n v="10329"/>
    <n v="30"/>
    <n v="20.7"/>
    <n v="8"/>
    <n v="0"/>
    <n v="165.6"/>
    <n v="13"/>
    <x v="0"/>
    <x v="34"/>
    <x v="25"/>
    <x v="8"/>
    <n v="2"/>
    <s v="United Package"/>
    <s v="SPLIR"/>
    <x v="0"/>
    <n v="8"/>
    <x v="3"/>
    <x v="3"/>
  </r>
  <r>
    <n v="10329"/>
    <n v="38"/>
    <n v="210.8"/>
    <n v="20"/>
    <n v="0"/>
    <n v="4216"/>
    <n v="18"/>
    <x v="0"/>
    <x v="67"/>
    <x v="12"/>
    <x v="8"/>
    <n v="2"/>
    <s v="United Package"/>
    <s v="SPLIR"/>
    <x v="0"/>
    <n v="1"/>
    <x v="6"/>
    <x v="3"/>
  </r>
  <r>
    <n v="10329"/>
    <n v="56"/>
    <n v="30.4"/>
    <n v="12"/>
    <n v="0"/>
    <n v="364.79999999999995"/>
    <n v="26"/>
    <x v="0"/>
    <x v="33"/>
    <x v="8"/>
    <x v="8"/>
    <n v="2"/>
    <s v="United Package"/>
    <s v="SPLIR"/>
    <x v="0"/>
    <n v="5"/>
    <x v="1"/>
    <x v="3"/>
  </r>
  <r>
    <n v="10330"/>
    <n v="26"/>
    <n v="24.9"/>
    <n v="50"/>
    <n v="0"/>
    <n v="1245"/>
    <n v="11"/>
    <x v="0"/>
    <x v="68"/>
    <x v="21"/>
    <x v="5"/>
    <n v="1"/>
    <s v="Speedy Express"/>
    <s v="LILAS"/>
    <x v="2"/>
    <n v="3"/>
    <x v="5"/>
    <x v="3"/>
  </r>
  <r>
    <n v="10330"/>
    <n v="72"/>
    <n v="27.8"/>
    <n v="25"/>
    <n v="0"/>
    <n v="695"/>
    <n v="14"/>
    <x v="0"/>
    <x v="2"/>
    <x v="2"/>
    <x v="5"/>
    <n v="1"/>
    <s v="Speedy Express"/>
    <s v="LILAS"/>
    <x v="2"/>
    <n v="4"/>
    <x v="0"/>
    <x v="3"/>
  </r>
  <r>
    <n v="10331"/>
    <n v="54"/>
    <n v="5.9"/>
    <n v="15"/>
    <n v="0"/>
    <n v="88.5"/>
    <n v="25"/>
    <x v="0"/>
    <x v="55"/>
    <x v="15"/>
    <x v="0"/>
    <n v="1"/>
    <s v="Speedy Express"/>
    <s v="BONAP"/>
    <x v="3"/>
    <n v="6"/>
    <x v="7"/>
    <x v="3"/>
  </r>
  <r>
    <n v="10332"/>
    <n v="18"/>
    <n v="50"/>
    <n v="40"/>
    <n v="0"/>
    <n v="2000"/>
    <n v="7"/>
    <x v="0"/>
    <x v="59"/>
    <x v="18"/>
    <x v="16"/>
    <n v="2"/>
    <s v="United Package"/>
    <s v="MEREP"/>
    <x v="2"/>
    <n v="8"/>
    <x v="3"/>
    <x v="3"/>
  </r>
  <r>
    <n v="10332"/>
    <n v="42"/>
    <n v="11.2"/>
    <n v="10"/>
    <n v="0"/>
    <n v="112"/>
    <n v="20"/>
    <x v="0"/>
    <x v="1"/>
    <x v="1"/>
    <x v="16"/>
    <n v="2"/>
    <s v="United Package"/>
    <s v="MEREP"/>
    <x v="2"/>
    <n v="5"/>
    <x v="1"/>
    <x v="3"/>
  </r>
  <r>
    <n v="10332"/>
    <n v="47"/>
    <n v="7.6"/>
    <n v="16"/>
    <n v="0"/>
    <n v="121.6"/>
    <n v="22"/>
    <x v="0"/>
    <x v="69"/>
    <x v="28"/>
    <x v="16"/>
    <n v="2"/>
    <s v="United Package"/>
    <s v="MEREP"/>
    <x v="2"/>
    <n v="3"/>
    <x v="5"/>
    <x v="3"/>
  </r>
  <r>
    <n v="10333"/>
    <n v="14"/>
    <n v="18.600000000000001"/>
    <n v="10"/>
    <n v="0"/>
    <n v="186"/>
    <n v="6"/>
    <x v="0"/>
    <x v="3"/>
    <x v="3"/>
    <x v="10"/>
    <n v="3"/>
    <s v="Federal Shipping"/>
    <s v="WARTH"/>
    <x v="0"/>
    <n v="7"/>
    <x v="2"/>
    <x v="3"/>
  </r>
  <r>
    <n v="10333"/>
    <n v="21"/>
    <n v="8"/>
    <n v="10"/>
    <n v="0"/>
    <n v="80"/>
    <n v="8"/>
    <x v="0"/>
    <x v="27"/>
    <x v="9"/>
    <x v="10"/>
    <n v="3"/>
    <s v="Federal Shipping"/>
    <s v="WARTH"/>
    <x v="0"/>
    <n v="3"/>
    <x v="5"/>
    <x v="3"/>
  </r>
  <r>
    <n v="10333"/>
    <n v="71"/>
    <n v="17.2"/>
    <n v="40"/>
    <n v="0"/>
    <n v="688"/>
    <n v="15"/>
    <x v="0"/>
    <x v="42"/>
    <x v="10"/>
    <x v="10"/>
    <n v="3"/>
    <s v="Federal Shipping"/>
    <s v="WARTH"/>
    <x v="0"/>
    <n v="4"/>
    <x v="0"/>
    <x v="3"/>
  </r>
  <r>
    <n v="10334"/>
    <n v="52"/>
    <n v="5.6"/>
    <n v="8"/>
    <n v="0"/>
    <n v="44.8"/>
    <n v="24"/>
    <x v="0"/>
    <x v="65"/>
    <x v="4"/>
    <x v="0"/>
    <n v="2"/>
    <s v="United Package"/>
    <s v="VICTE"/>
    <x v="3"/>
    <n v="5"/>
    <x v="1"/>
    <x v="3"/>
  </r>
  <r>
    <n v="10334"/>
    <n v="68"/>
    <n v="10"/>
    <n v="10"/>
    <n v="0"/>
    <n v="100"/>
    <n v="8"/>
    <x v="0"/>
    <x v="56"/>
    <x v="9"/>
    <x v="0"/>
    <n v="2"/>
    <s v="United Package"/>
    <s v="VICTE"/>
    <x v="3"/>
    <n v="3"/>
    <x v="5"/>
    <x v="3"/>
  </r>
  <r>
    <n v="10335"/>
    <n v="2"/>
    <n v="15.2"/>
    <n v="7"/>
    <n v="0"/>
    <n v="106.39999999999999"/>
    <n v="1"/>
    <x v="0"/>
    <x v="18"/>
    <x v="17"/>
    <x v="14"/>
    <n v="2"/>
    <s v="United Package"/>
    <s v="HUNGO"/>
    <x v="1"/>
    <n v="1"/>
    <x v="6"/>
    <x v="3"/>
  </r>
  <r>
    <n v="10335"/>
    <n v="31"/>
    <n v="10"/>
    <n v="25"/>
    <n v="0"/>
    <n v="250"/>
    <n v="14"/>
    <x v="0"/>
    <x v="12"/>
    <x v="2"/>
    <x v="14"/>
    <n v="2"/>
    <s v="United Package"/>
    <s v="HUNGO"/>
    <x v="1"/>
    <n v="4"/>
    <x v="0"/>
    <x v="3"/>
  </r>
  <r>
    <n v="10335"/>
    <n v="32"/>
    <n v="25.6"/>
    <n v="6"/>
    <n v="0"/>
    <n v="153.60000000000002"/>
    <n v="14"/>
    <x v="0"/>
    <x v="26"/>
    <x v="2"/>
    <x v="14"/>
    <n v="2"/>
    <s v="United Package"/>
    <s v="HUNGO"/>
    <x v="1"/>
    <n v="4"/>
    <x v="0"/>
    <x v="3"/>
  </r>
  <r>
    <n v="10335"/>
    <n v="51"/>
    <n v="42.4"/>
    <n v="48"/>
    <n v="0"/>
    <n v="2035.1999999999998"/>
    <n v="24"/>
    <x v="0"/>
    <x v="4"/>
    <x v="4"/>
    <x v="14"/>
    <n v="2"/>
    <s v="United Package"/>
    <s v="HUNGO"/>
    <x v="1"/>
    <n v="7"/>
    <x v="2"/>
    <x v="3"/>
  </r>
  <r>
    <n v="10336"/>
    <n v="4"/>
    <n v="17.600000000000001"/>
    <n v="18"/>
    <n v="0"/>
    <n v="316.8"/>
    <n v="2"/>
    <x v="0"/>
    <x v="62"/>
    <x v="6"/>
    <x v="15"/>
    <n v="2"/>
    <s v="United Package"/>
    <s v="PRINI"/>
    <x v="1"/>
    <n v="2"/>
    <x v="4"/>
    <x v="3"/>
  </r>
  <r>
    <n v="10337"/>
    <n v="23"/>
    <n v="7.2"/>
    <n v="40"/>
    <n v="0"/>
    <n v="288"/>
    <n v="9"/>
    <x v="0"/>
    <x v="70"/>
    <x v="7"/>
    <x v="1"/>
    <n v="3"/>
    <s v="Federal Shipping"/>
    <s v="FRANK"/>
    <x v="0"/>
    <n v="5"/>
    <x v="1"/>
    <x v="3"/>
  </r>
  <r>
    <n v="10337"/>
    <n v="26"/>
    <n v="24.9"/>
    <n v="24"/>
    <n v="0"/>
    <n v="597.59999999999991"/>
    <n v="11"/>
    <x v="0"/>
    <x v="68"/>
    <x v="21"/>
    <x v="1"/>
    <n v="3"/>
    <s v="Federal Shipping"/>
    <s v="FRANK"/>
    <x v="0"/>
    <n v="3"/>
    <x v="5"/>
    <x v="3"/>
  </r>
  <r>
    <n v="10337"/>
    <n v="36"/>
    <n v="15.2"/>
    <n v="20"/>
    <n v="0"/>
    <n v="304"/>
    <n v="17"/>
    <x v="0"/>
    <x v="20"/>
    <x v="19"/>
    <x v="1"/>
    <n v="3"/>
    <s v="Federal Shipping"/>
    <s v="FRANK"/>
    <x v="0"/>
    <n v="8"/>
    <x v="3"/>
    <x v="3"/>
  </r>
  <r>
    <n v="10337"/>
    <n v="37"/>
    <n v="20.8"/>
    <n v="28"/>
    <n v="0"/>
    <n v="582.4"/>
    <n v="17"/>
    <x v="0"/>
    <x v="28"/>
    <x v="19"/>
    <x v="1"/>
    <n v="3"/>
    <s v="Federal Shipping"/>
    <s v="FRANK"/>
    <x v="0"/>
    <n v="8"/>
    <x v="3"/>
    <x v="3"/>
  </r>
  <r>
    <n v="10337"/>
    <n v="72"/>
    <n v="27.8"/>
    <n v="25"/>
    <n v="0"/>
    <n v="695"/>
    <n v="14"/>
    <x v="0"/>
    <x v="2"/>
    <x v="2"/>
    <x v="1"/>
    <n v="3"/>
    <s v="Federal Shipping"/>
    <s v="FRANK"/>
    <x v="0"/>
    <n v="4"/>
    <x v="0"/>
    <x v="3"/>
  </r>
  <r>
    <n v="10338"/>
    <n v="17"/>
    <n v="31.2"/>
    <n v="20"/>
    <n v="0"/>
    <n v="624"/>
    <n v="7"/>
    <x v="0"/>
    <x v="35"/>
    <x v="18"/>
    <x v="8"/>
    <n v="3"/>
    <s v="Federal Shipping"/>
    <s v="OLDWO"/>
    <x v="0"/>
    <n v="6"/>
    <x v="7"/>
    <x v="3"/>
  </r>
  <r>
    <n v="10338"/>
    <n v="30"/>
    <n v="20.7"/>
    <n v="15"/>
    <n v="0"/>
    <n v="310.5"/>
    <n v="13"/>
    <x v="0"/>
    <x v="34"/>
    <x v="25"/>
    <x v="8"/>
    <n v="3"/>
    <s v="Federal Shipping"/>
    <s v="OLDWO"/>
    <x v="0"/>
    <n v="8"/>
    <x v="3"/>
    <x v="3"/>
  </r>
  <r>
    <n v="10339"/>
    <n v="4"/>
    <n v="17.600000000000001"/>
    <n v="10"/>
    <n v="0"/>
    <n v="176"/>
    <n v="2"/>
    <x v="0"/>
    <x v="62"/>
    <x v="6"/>
    <x v="16"/>
    <n v="2"/>
    <s v="United Package"/>
    <s v="MEREP"/>
    <x v="0"/>
    <n v="2"/>
    <x v="4"/>
    <x v="3"/>
  </r>
  <r>
    <n v="10339"/>
    <n v="17"/>
    <n v="31.2"/>
    <n v="70"/>
    <n v="0"/>
    <n v="2184"/>
    <n v="7"/>
    <x v="0"/>
    <x v="35"/>
    <x v="18"/>
    <x v="16"/>
    <n v="2"/>
    <s v="United Package"/>
    <s v="MEREP"/>
    <x v="0"/>
    <n v="6"/>
    <x v="7"/>
    <x v="3"/>
  </r>
  <r>
    <n v="10339"/>
    <n v="62"/>
    <n v="39.4"/>
    <n v="28"/>
    <n v="0"/>
    <n v="1103.2"/>
    <n v="29"/>
    <x v="0"/>
    <x v="29"/>
    <x v="22"/>
    <x v="16"/>
    <n v="2"/>
    <s v="United Package"/>
    <s v="MEREP"/>
    <x v="0"/>
    <n v="3"/>
    <x v="5"/>
    <x v="3"/>
  </r>
  <r>
    <n v="10340"/>
    <n v="18"/>
    <n v="50"/>
    <n v="20"/>
    <n v="0"/>
    <n v="1000"/>
    <n v="7"/>
    <x v="0"/>
    <x v="59"/>
    <x v="18"/>
    <x v="0"/>
    <n v="3"/>
    <s v="Federal Shipping"/>
    <s v="BONAP"/>
    <x v="0"/>
    <n v="8"/>
    <x v="3"/>
    <x v="3"/>
  </r>
  <r>
    <n v="10340"/>
    <n v="41"/>
    <n v="7.7"/>
    <n v="12"/>
    <n v="0"/>
    <n v="92.4"/>
    <n v="19"/>
    <x v="0"/>
    <x v="5"/>
    <x v="5"/>
    <x v="0"/>
    <n v="3"/>
    <s v="Federal Shipping"/>
    <s v="BONAP"/>
    <x v="0"/>
    <n v="8"/>
    <x v="3"/>
    <x v="3"/>
  </r>
  <r>
    <n v="10340"/>
    <n v="43"/>
    <n v="36.799999999999997"/>
    <n v="40"/>
    <n v="0"/>
    <n v="1472"/>
    <n v="20"/>
    <x v="0"/>
    <x v="40"/>
    <x v="1"/>
    <x v="0"/>
    <n v="3"/>
    <s v="Federal Shipping"/>
    <s v="BONAP"/>
    <x v="0"/>
    <n v="1"/>
    <x v="6"/>
    <x v="3"/>
  </r>
  <r>
    <n v="10341"/>
    <n v="33"/>
    <n v="2"/>
    <n v="8"/>
    <n v="0"/>
    <n v="16"/>
    <n v="15"/>
    <x v="0"/>
    <x v="10"/>
    <x v="10"/>
    <x v="17"/>
    <n v="3"/>
    <s v="Federal Shipping"/>
    <s v="SIMOB"/>
    <x v="1"/>
    <n v="4"/>
    <x v="0"/>
    <x v="3"/>
  </r>
  <r>
    <n v="10341"/>
    <n v="59"/>
    <n v="44"/>
    <n v="9"/>
    <n v="0"/>
    <n v="396"/>
    <n v="28"/>
    <x v="0"/>
    <x v="21"/>
    <x v="11"/>
    <x v="17"/>
    <n v="3"/>
    <s v="Federal Shipping"/>
    <s v="SIMOB"/>
    <x v="1"/>
    <n v="4"/>
    <x v="0"/>
    <x v="3"/>
  </r>
  <r>
    <n v="10342"/>
    <n v="2"/>
    <n v="15.2"/>
    <n v="24"/>
    <n v="0"/>
    <n v="364.79999999999995"/>
    <n v="1"/>
    <x v="0"/>
    <x v="18"/>
    <x v="17"/>
    <x v="1"/>
    <n v="2"/>
    <s v="United Package"/>
    <s v="FRANK"/>
    <x v="0"/>
    <n v="1"/>
    <x v="6"/>
    <x v="3"/>
  </r>
  <r>
    <n v="10342"/>
    <n v="31"/>
    <n v="10"/>
    <n v="56"/>
    <n v="0"/>
    <n v="560"/>
    <n v="14"/>
    <x v="0"/>
    <x v="12"/>
    <x v="2"/>
    <x v="1"/>
    <n v="2"/>
    <s v="United Package"/>
    <s v="FRANK"/>
    <x v="0"/>
    <n v="4"/>
    <x v="0"/>
    <x v="3"/>
  </r>
  <r>
    <n v="10342"/>
    <n v="36"/>
    <n v="15.2"/>
    <n v="40"/>
    <n v="0"/>
    <n v="608"/>
    <n v="17"/>
    <x v="0"/>
    <x v="20"/>
    <x v="19"/>
    <x v="1"/>
    <n v="2"/>
    <s v="United Package"/>
    <s v="FRANK"/>
    <x v="0"/>
    <n v="8"/>
    <x v="3"/>
    <x v="3"/>
  </r>
  <r>
    <n v="10342"/>
    <n v="55"/>
    <n v="19.2"/>
    <n v="40"/>
    <n v="0"/>
    <n v="768"/>
    <n v="25"/>
    <x v="0"/>
    <x v="16"/>
    <x v="15"/>
    <x v="1"/>
    <n v="2"/>
    <s v="United Package"/>
    <s v="FRANK"/>
    <x v="0"/>
    <n v="6"/>
    <x v="7"/>
    <x v="3"/>
  </r>
  <r>
    <n v="10343"/>
    <n v="64"/>
    <n v="26.6"/>
    <n v="50"/>
    <n v="0"/>
    <n v="1330"/>
    <n v="12"/>
    <x v="0"/>
    <x v="58"/>
    <x v="20"/>
    <x v="1"/>
    <n v="1"/>
    <s v="Speedy Express"/>
    <s v="LEHMS"/>
    <x v="0"/>
    <n v="5"/>
    <x v="1"/>
    <x v="3"/>
  </r>
  <r>
    <n v="10343"/>
    <n v="68"/>
    <n v="10"/>
    <n v="4"/>
    <n v="0"/>
    <n v="40"/>
    <n v="8"/>
    <x v="0"/>
    <x v="56"/>
    <x v="9"/>
    <x v="1"/>
    <n v="1"/>
    <s v="Speedy Express"/>
    <s v="LEHMS"/>
    <x v="0"/>
    <n v="3"/>
    <x v="5"/>
    <x v="3"/>
  </r>
  <r>
    <n v="10343"/>
    <n v="76"/>
    <n v="14.4"/>
    <n v="15"/>
    <n v="0"/>
    <n v="216"/>
    <n v="23"/>
    <x v="0"/>
    <x v="38"/>
    <x v="13"/>
    <x v="1"/>
    <n v="1"/>
    <s v="Speedy Express"/>
    <s v="LEHMS"/>
    <x v="0"/>
    <n v="1"/>
    <x v="6"/>
    <x v="3"/>
  </r>
  <r>
    <n v="10344"/>
    <n v="4"/>
    <n v="17.600000000000001"/>
    <n v="35"/>
    <n v="0"/>
    <n v="616"/>
    <n v="2"/>
    <x v="0"/>
    <x v="62"/>
    <x v="6"/>
    <x v="8"/>
    <n v="2"/>
    <s v="United Package"/>
    <s v="WHITC"/>
    <x v="0"/>
    <n v="2"/>
    <x v="4"/>
    <x v="4"/>
  </r>
  <r>
    <n v="10344"/>
    <n v="8"/>
    <n v="32"/>
    <n v="70"/>
    <n v="0"/>
    <n v="2240"/>
    <n v="3"/>
    <x v="0"/>
    <x v="71"/>
    <x v="24"/>
    <x v="8"/>
    <n v="2"/>
    <s v="United Package"/>
    <s v="WHITC"/>
    <x v="0"/>
    <n v="2"/>
    <x v="4"/>
    <x v="4"/>
  </r>
  <r>
    <n v="10345"/>
    <n v="8"/>
    <n v="32"/>
    <n v="70"/>
    <n v="0"/>
    <n v="2240"/>
    <n v="3"/>
    <x v="0"/>
    <x v="71"/>
    <x v="24"/>
    <x v="1"/>
    <n v="2"/>
    <s v="United Package"/>
    <s v="QUICK"/>
    <x v="0"/>
    <n v="2"/>
    <x v="4"/>
    <x v="4"/>
  </r>
  <r>
    <n v="10345"/>
    <n v="19"/>
    <n v="7.3"/>
    <n v="80"/>
    <n v="0"/>
    <n v="584"/>
    <n v="8"/>
    <x v="0"/>
    <x v="49"/>
    <x v="9"/>
    <x v="1"/>
    <n v="2"/>
    <s v="United Package"/>
    <s v="QUICK"/>
    <x v="0"/>
    <n v="3"/>
    <x v="5"/>
    <x v="4"/>
  </r>
  <r>
    <n v="10345"/>
    <n v="42"/>
    <n v="11.2"/>
    <n v="9"/>
    <n v="0"/>
    <n v="100.8"/>
    <n v="20"/>
    <x v="0"/>
    <x v="1"/>
    <x v="1"/>
    <x v="1"/>
    <n v="2"/>
    <s v="United Package"/>
    <s v="QUICK"/>
    <x v="0"/>
    <n v="5"/>
    <x v="1"/>
    <x v="4"/>
  </r>
  <r>
    <n v="10346"/>
    <n v="17"/>
    <n v="31.2"/>
    <n v="36"/>
    <n v="0"/>
    <n v="1123.2"/>
    <n v="7"/>
    <x v="0"/>
    <x v="35"/>
    <x v="18"/>
    <x v="8"/>
    <n v="3"/>
    <s v="Federal Shipping"/>
    <s v="RATTC"/>
    <x v="2"/>
    <n v="6"/>
    <x v="7"/>
    <x v="4"/>
  </r>
  <r>
    <n v="10346"/>
    <n v="56"/>
    <n v="30.4"/>
    <n v="20"/>
    <n v="0"/>
    <n v="608"/>
    <n v="26"/>
    <x v="0"/>
    <x v="33"/>
    <x v="8"/>
    <x v="8"/>
    <n v="3"/>
    <s v="Federal Shipping"/>
    <s v="RATTC"/>
    <x v="2"/>
    <n v="5"/>
    <x v="1"/>
    <x v="4"/>
  </r>
  <r>
    <n v="10347"/>
    <n v="25"/>
    <n v="11.2"/>
    <n v="10"/>
    <n v="0"/>
    <n v="112"/>
    <n v="11"/>
    <x v="0"/>
    <x v="66"/>
    <x v="21"/>
    <x v="2"/>
    <n v="3"/>
    <s v="Federal Shipping"/>
    <s v="FAMIA"/>
    <x v="0"/>
    <n v="3"/>
    <x v="5"/>
    <x v="4"/>
  </r>
  <r>
    <n v="10347"/>
    <n v="39"/>
    <n v="14.4"/>
    <n v="50"/>
    <n v="0"/>
    <n v="720"/>
    <n v="18"/>
    <x v="0"/>
    <x v="13"/>
    <x v="12"/>
    <x v="2"/>
    <n v="3"/>
    <s v="Federal Shipping"/>
    <s v="FAMIA"/>
    <x v="0"/>
    <n v="1"/>
    <x v="6"/>
    <x v="4"/>
  </r>
  <r>
    <n v="10347"/>
    <n v="40"/>
    <n v="14.7"/>
    <n v="4"/>
    <n v="0"/>
    <n v="58.8"/>
    <n v="19"/>
    <x v="0"/>
    <x v="37"/>
    <x v="5"/>
    <x v="2"/>
    <n v="3"/>
    <s v="Federal Shipping"/>
    <s v="FAMIA"/>
    <x v="0"/>
    <n v="8"/>
    <x v="3"/>
    <x v="4"/>
  </r>
  <r>
    <n v="10347"/>
    <n v="75"/>
    <n v="6.2"/>
    <n v="6"/>
    <n v="0"/>
    <n v="37.200000000000003"/>
    <n v="12"/>
    <x v="0"/>
    <x v="48"/>
    <x v="20"/>
    <x v="2"/>
    <n v="3"/>
    <s v="Federal Shipping"/>
    <s v="FAMIA"/>
    <x v="0"/>
    <n v="1"/>
    <x v="6"/>
    <x v="4"/>
  </r>
  <r>
    <n v="10348"/>
    <n v="1"/>
    <n v="14.4"/>
    <n v="15"/>
    <n v="0"/>
    <n v="216"/>
    <n v="1"/>
    <x v="0"/>
    <x v="52"/>
    <x v="17"/>
    <x v="1"/>
    <n v="2"/>
    <s v="United Package"/>
    <s v="WANDK"/>
    <x v="0"/>
    <n v="1"/>
    <x v="6"/>
    <x v="4"/>
  </r>
  <r>
    <n v="10348"/>
    <n v="23"/>
    <n v="7.2"/>
    <n v="25"/>
    <n v="0"/>
    <n v="180"/>
    <n v="9"/>
    <x v="0"/>
    <x v="70"/>
    <x v="7"/>
    <x v="1"/>
    <n v="2"/>
    <s v="United Package"/>
    <s v="WANDK"/>
    <x v="0"/>
    <n v="5"/>
    <x v="1"/>
    <x v="4"/>
  </r>
  <r>
    <n v="10349"/>
    <n v="54"/>
    <n v="5.9"/>
    <n v="24"/>
    <n v="0"/>
    <n v="141.60000000000002"/>
    <n v="25"/>
    <x v="0"/>
    <x v="55"/>
    <x v="15"/>
    <x v="8"/>
    <n v="1"/>
    <s v="Speedy Express"/>
    <s v="SPLIR"/>
    <x v="1"/>
    <n v="6"/>
    <x v="7"/>
    <x v="4"/>
  </r>
  <r>
    <n v="10350"/>
    <n v="50"/>
    <n v="13"/>
    <n v="15"/>
    <n v="0"/>
    <n v="195"/>
    <n v="23"/>
    <x v="0"/>
    <x v="72"/>
    <x v="13"/>
    <x v="0"/>
    <n v="2"/>
    <s v="United Package"/>
    <s v="LAMAI"/>
    <x v="1"/>
    <n v="3"/>
    <x v="5"/>
    <x v="4"/>
  </r>
  <r>
    <n v="10350"/>
    <n v="69"/>
    <n v="28.8"/>
    <n v="18"/>
    <n v="0"/>
    <n v="518.4"/>
    <n v="15"/>
    <x v="0"/>
    <x v="60"/>
    <x v="10"/>
    <x v="0"/>
    <n v="2"/>
    <s v="United Package"/>
    <s v="LAMAI"/>
    <x v="1"/>
    <n v="4"/>
    <x v="0"/>
    <x v="4"/>
  </r>
  <r>
    <n v="10351"/>
    <n v="38"/>
    <n v="210.8"/>
    <n v="20"/>
    <n v="0"/>
    <n v="4216"/>
    <n v="18"/>
    <x v="0"/>
    <x v="67"/>
    <x v="12"/>
    <x v="6"/>
    <n v="1"/>
    <s v="Speedy Express"/>
    <s v="ERNSH"/>
    <x v="0"/>
    <n v="1"/>
    <x v="6"/>
    <x v="4"/>
  </r>
  <r>
    <n v="10351"/>
    <n v="41"/>
    <n v="7.7"/>
    <n v="13"/>
    <n v="0"/>
    <n v="100.10000000000001"/>
    <n v="19"/>
    <x v="0"/>
    <x v="5"/>
    <x v="5"/>
    <x v="6"/>
    <n v="1"/>
    <s v="Speedy Express"/>
    <s v="ERNSH"/>
    <x v="0"/>
    <n v="8"/>
    <x v="3"/>
    <x v="4"/>
  </r>
  <r>
    <n v="10351"/>
    <n v="44"/>
    <n v="15.5"/>
    <n v="77"/>
    <n v="0"/>
    <n v="1193.5"/>
    <n v="20"/>
    <x v="0"/>
    <x v="45"/>
    <x v="1"/>
    <x v="6"/>
    <n v="1"/>
    <s v="Speedy Express"/>
    <s v="ERNSH"/>
    <x v="0"/>
    <n v="2"/>
    <x v="4"/>
    <x v="4"/>
  </r>
  <r>
    <n v="10351"/>
    <n v="65"/>
    <n v="16.8"/>
    <n v="10"/>
    <n v="0"/>
    <n v="168"/>
    <n v="2"/>
    <x v="0"/>
    <x v="6"/>
    <x v="6"/>
    <x v="6"/>
    <n v="1"/>
    <s v="Speedy Express"/>
    <s v="ERNSH"/>
    <x v="0"/>
    <n v="2"/>
    <x v="4"/>
    <x v="4"/>
  </r>
  <r>
    <n v="10352"/>
    <n v="24"/>
    <n v="3.6"/>
    <n v="10"/>
    <n v="0"/>
    <n v="36"/>
    <n v="10"/>
    <x v="0"/>
    <x v="15"/>
    <x v="14"/>
    <x v="15"/>
    <n v="3"/>
    <s v="Federal Shipping"/>
    <s v="FURIB"/>
    <x v="2"/>
    <n v="1"/>
    <x v="6"/>
    <x v="4"/>
  </r>
  <r>
    <n v="10352"/>
    <n v="54"/>
    <n v="5.9"/>
    <n v="20"/>
    <n v="0"/>
    <n v="118"/>
    <n v="25"/>
    <x v="0"/>
    <x v="55"/>
    <x v="15"/>
    <x v="15"/>
    <n v="3"/>
    <s v="Federal Shipping"/>
    <s v="FURIB"/>
    <x v="2"/>
    <n v="6"/>
    <x v="7"/>
    <x v="4"/>
  </r>
  <r>
    <n v="10353"/>
    <n v="11"/>
    <n v="16.8"/>
    <n v="12"/>
    <n v="0"/>
    <n v="201.60000000000002"/>
    <n v="5"/>
    <x v="0"/>
    <x v="0"/>
    <x v="0"/>
    <x v="6"/>
    <n v="3"/>
    <s v="Federal Shipping"/>
    <s v="PICCO"/>
    <x v="1"/>
    <n v="4"/>
    <x v="0"/>
    <x v="4"/>
  </r>
  <r>
    <n v="10353"/>
    <n v="38"/>
    <n v="210.8"/>
    <n v="50"/>
    <n v="0"/>
    <n v="10540"/>
    <n v="18"/>
    <x v="0"/>
    <x v="67"/>
    <x v="12"/>
    <x v="6"/>
    <n v="3"/>
    <s v="Federal Shipping"/>
    <s v="PICCO"/>
    <x v="1"/>
    <n v="1"/>
    <x v="6"/>
    <x v="4"/>
  </r>
  <r>
    <n v="10354"/>
    <n v="1"/>
    <n v="14.4"/>
    <n v="12"/>
    <n v="0"/>
    <n v="172.8"/>
    <n v="1"/>
    <x v="0"/>
    <x v="52"/>
    <x v="17"/>
    <x v="7"/>
    <n v="3"/>
    <s v="Federal Shipping"/>
    <s v="PERIC"/>
    <x v="3"/>
    <n v="1"/>
    <x v="6"/>
    <x v="4"/>
  </r>
  <r>
    <n v="10354"/>
    <n v="29"/>
    <n v="99"/>
    <n v="4"/>
    <n v="0"/>
    <n v="396"/>
    <n v="12"/>
    <x v="0"/>
    <x v="39"/>
    <x v="20"/>
    <x v="7"/>
    <n v="3"/>
    <s v="Federal Shipping"/>
    <s v="PERIC"/>
    <x v="3"/>
    <n v="6"/>
    <x v="7"/>
    <x v="4"/>
  </r>
  <r>
    <n v="10355"/>
    <n v="24"/>
    <n v="3.6"/>
    <n v="25"/>
    <n v="0"/>
    <n v="90"/>
    <n v="10"/>
    <x v="0"/>
    <x v="15"/>
    <x v="14"/>
    <x v="13"/>
    <n v="1"/>
    <s v="Speedy Express"/>
    <s v="AROUT"/>
    <x v="1"/>
    <n v="1"/>
    <x v="6"/>
    <x v="4"/>
  </r>
  <r>
    <n v="10355"/>
    <n v="57"/>
    <n v="15.6"/>
    <n v="25"/>
    <n v="0"/>
    <n v="390"/>
    <n v="26"/>
    <x v="0"/>
    <x v="8"/>
    <x v="8"/>
    <x v="13"/>
    <n v="1"/>
    <s v="Speedy Express"/>
    <s v="AROUT"/>
    <x v="1"/>
    <n v="5"/>
    <x v="1"/>
    <x v="4"/>
  </r>
  <r>
    <n v="10356"/>
    <n v="31"/>
    <n v="10"/>
    <n v="30"/>
    <n v="0"/>
    <n v="300"/>
    <n v="14"/>
    <x v="0"/>
    <x v="12"/>
    <x v="2"/>
    <x v="1"/>
    <n v="2"/>
    <s v="United Package"/>
    <s v="WANDK"/>
    <x v="1"/>
    <n v="4"/>
    <x v="0"/>
    <x v="4"/>
  </r>
  <r>
    <n v="10356"/>
    <n v="55"/>
    <n v="19.2"/>
    <n v="12"/>
    <n v="0"/>
    <n v="230.39999999999998"/>
    <n v="25"/>
    <x v="0"/>
    <x v="16"/>
    <x v="15"/>
    <x v="1"/>
    <n v="2"/>
    <s v="United Package"/>
    <s v="WANDK"/>
    <x v="1"/>
    <n v="6"/>
    <x v="7"/>
    <x v="4"/>
  </r>
  <r>
    <n v="10356"/>
    <n v="69"/>
    <n v="28.8"/>
    <n v="20"/>
    <n v="0"/>
    <n v="576"/>
    <n v="15"/>
    <x v="0"/>
    <x v="60"/>
    <x v="10"/>
    <x v="1"/>
    <n v="2"/>
    <s v="United Package"/>
    <s v="WANDK"/>
    <x v="1"/>
    <n v="4"/>
    <x v="0"/>
    <x v="4"/>
  </r>
  <r>
    <n v="10357"/>
    <n v="10"/>
    <n v="24.8"/>
    <n v="30"/>
    <n v="0"/>
    <n v="744"/>
    <n v="4"/>
    <x v="0"/>
    <x v="41"/>
    <x v="16"/>
    <x v="5"/>
    <n v="3"/>
    <s v="Federal Shipping"/>
    <s v="LILAS"/>
    <x v="0"/>
    <n v="8"/>
    <x v="3"/>
    <x v="4"/>
  </r>
  <r>
    <n v="10357"/>
    <n v="26"/>
    <n v="24.9"/>
    <n v="16"/>
    <n v="0"/>
    <n v="398.4"/>
    <n v="11"/>
    <x v="0"/>
    <x v="68"/>
    <x v="21"/>
    <x v="5"/>
    <n v="3"/>
    <s v="Federal Shipping"/>
    <s v="LILAS"/>
    <x v="0"/>
    <n v="3"/>
    <x v="5"/>
    <x v="4"/>
  </r>
  <r>
    <n v="10357"/>
    <n v="60"/>
    <n v="27.2"/>
    <n v="8"/>
    <n v="0"/>
    <n v="217.6"/>
    <n v="28"/>
    <x v="0"/>
    <x v="11"/>
    <x v="11"/>
    <x v="5"/>
    <n v="3"/>
    <s v="Federal Shipping"/>
    <s v="LILAS"/>
    <x v="0"/>
    <n v="4"/>
    <x v="0"/>
    <x v="4"/>
  </r>
  <r>
    <n v="10358"/>
    <n v="24"/>
    <n v="3.6"/>
    <n v="10"/>
    <n v="0"/>
    <n v="36"/>
    <n v="10"/>
    <x v="0"/>
    <x v="15"/>
    <x v="14"/>
    <x v="0"/>
    <n v="1"/>
    <s v="Speedy Express"/>
    <s v="LAMAI"/>
    <x v="0"/>
    <n v="1"/>
    <x v="6"/>
    <x v="4"/>
  </r>
  <r>
    <n v="10358"/>
    <n v="34"/>
    <n v="11.2"/>
    <n v="10"/>
    <n v="0"/>
    <n v="112"/>
    <n v="16"/>
    <x v="0"/>
    <x v="53"/>
    <x v="23"/>
    <x v="0"/>
    <n v="1"/>
    <s v="Speedy Express"/>
    <s v="LAMAI"/>
    <x v="0"/>
    <n v="1"/>
    <x v="6"/>
    <x v="4"/>
  </r>
  <r>
    <n v="10358"/>
    <n v="36"/>
    <n v="15.2"/>
    <n v="20"/>
    <n v="0"/>
    <n v="304"/>
    <n v="17"/>
    <x v="0"/>
    <x v="20"/>
    <x v="19"/>
    <x v="0"/>
    <n v="1"/>
    <s v="Speedy Express"/>
    <s v="LAMAI"/>
    <x v="0"/>
    <n v="8"/>
    <x v="3"/>
    <x v="4"/>
  </r>
  <r>
    <n v="10359"/>
    <n v="16"/>
    <n v="13.9"/>
    <n v="56"/>
    <n v="0"/>
    <n v="778.4"/>
    <n v="7"/>
    <x v="0"/>
    <x v="19"/>
    <x v="18"/>
    <x v="13"/>
    <n v="3"/>
    <s v="Federal Shipping"/>
    <s v="SEVES"/>
    <x v="0"/>
    <n v="3"/>
    <x v="5"/>
    <x v="4"/>
  </r>
  <r>
    <n v="10359"/>
    <n v="31"/>
    <n v="10"/>
    <n v="70"/>
    <n v="0"/>
    <n v="700"/>
    <n v="14"/>
    <x v="0"/>
    <x v="12"/>
    <x v="2"/>
    <x v="13"/>
    <n v="3"/>
    <s v="Federal Shipping"/>
    <s v="SEVES"/>
    <x v="0"/>
    <n v="4"/>
    <x v="0"/>
    <x v="4"/>
  </r>
  <r>
    <n v="10359"/>
    <n v="60"/>
    <n v="27.2"/>
    <n v="80"/>
    <n v="0"/>
    <n v="2176"/>
    <n v="28"/>
    <x v="0"/>
    <x v="11"/>
    <x v="11"/>
    <x v="13"/>
    <n v="3"/>
    <s v="Federal Shipping"/>
    <s v="SEVES"/>
    <x v="0"/>
    <n v="4"/>
    <x v="0"/>
    <x v="4"/>
  </r>
  <r>
    <n v="10360"/>
    <n v="28"/>
    <n v="36.4"/>
    <n v="30"/>
    <n v="0"/>
    <n v="1092"/>
    <n v="12"/>
    <x v="0"/>
    <x v="44"/>
    <x v="20"/>
    <x v="0"/>
    <n v="3"/>
    <s v="Federal Shipping"/>
    <s v="BLONP"/>
    <x v="0"/>
    <n v="7"/>
    <x v="2"/>
    <x v="4"/>
  </r>
  <r>
    <n v="10360"/>
    <n v="29"/>
    <n v="99"/>
    <n v="35"/>
    <n v="0"/>
    <n v="3465"/>
    <n v="12"/>
    <x v="0"/>
    <x v="39"/>
    <x v="20"/>
    <x v="0"/>
    <n v="3"/>
    <s v="Federal Shipping"/>
    <s v="BLONP"/>
    <x v="0"/>
    <n v="6"/>
    <x v="7"/>
    <x v="4"/>
  </r>
  <r>
    <n v="10360"/>
    <n v="38"/>
    <n v="210.8"/>
    <n v="10"/>
    <n v="0"/>
    <n v="2108"/>
    <n v="18"/>
    <x v="0"/>
    <x v="67"/>
    <x v="12"/>
    <x v="0"/>
    <n v="3"/>
    <s v="Federal Shipping"/>
    <s v="BLONP"/>
    <x v="0"/>
    <n v="1"/>
    <x v="6"/>
    <x v="4"/>
  </r>
  <r>
    <n v="10360"/>
    <n v="49"/>
    <n v="16"/>
    <n v="35"/>
    <n v="0"/>
    <n v="560"/>
    <n v="23"/>
    <x v="0"/>
    <x v="14"/>
    <x v="13"/>
    <x v="0"/>
    <n v="3"/>
    <s v="Federal Shipping"/>
    <s v="BLONP"/>
    <x v="0"/>
    <n v="3"/>
    <x v="5"/>
    <x v="4"/>
  </r>
  <r>
    <n v="10360"/>
    <n v="54"/>
    <n v="5.9"/>
    <n v="28"/>
    <n v="0"/>
    <n v="165.20000000000002"/>
    <n v="25"/>
    <x v="0"/>
    <x v="55"/>
    <x v="15"/>
    <x v="0"/>
    <n v="3"/>
    <s v="Federal Shipping"/>
    <s v="BLONP"/>
    <x v="0"/>
    <n v="6"/>
    <x v="7"/>
    <x v="4"/>
  </r>
  <r>
    <n v="10361"/>
    <n v="39"/>
    <n v="14.4"/>
    <n v="54"/>
    <n v="0"/>
    <n v="777.6"/>
    <n v="18"/>
    <x v="0"/>
    <x v="13"/>
    <x v="12"/>
    <x v="1"/>
    <n v="2"/>
    <s v="United Package"/>
    <s v="QUICK"/>
    <x v="0"/>
    <n v="1"/>
    <x v="6"/>
    <x v="4"/>
  </r>
  <r>
    <n v="10361"/>
    <n v="60"/>
    <n v="27.2"/>
    <n v="55"/>
    <n v="0"/>
    <n v="1496"/>
    <n v="28"/>
    <x v="0"/>
    <x v="11"/>
    <x v="11"/>
    <x v="1"/>
    <n v="2"/>
    <s v="United Package"/>
    <s v="QUICK"/>
    <x v="0"/>
    <n v="4"/>
    <x v="0"/>
    <x v="4"/>
  </r>
  <r>
    <n v="10362"/>
    <n v="25"/>
    <n v="11.2"/>
    <n v="50"/>
    <n v="0"/>
    <n v="560"/>
    <n v="11"/>
    <x v="0"/>
    <x v="66"/>
    <x v="21"/>
    <x v="0"/>
    <n v="1"/>
    <s v="Speedy Express"/>
    <s v="BONAP"/>
    <x v="2"/>
    <n v="3"/>
    <x v="5"/>
    <x v="4"/>
  </r>
  <r>
    <n v="10362"/>
    <n v="51"/>
    <n v="42.4"/>
    <n v="20"/>
    <n v="0"/>
    <n v="848"/>
    <n v="24"/>
    <x v="0"/>
    <x v="4"/>
    <x v="4"/>
    <x v="0"/>
    <n v="1"/>
    <s v="Speedy Express"/>
    <s v="BONAP"/>
    <x v="2"/>
    <n v="7"/>
    <x v="2"/>
    <x v="4"/>
  </r>
  <r>
    <n v="10362"/>
    <n v="54"/>
    <n v="5.9"/>
    <n v="24"/>
    <n v="0"/>
    <n v="141.60000000000002"/>
    <n v="25"/>
    <x v="0"/>
    <x v="55"/>
    <x v="15"/>
    <x v="0"/>
    <n v="1"/>
    <s v="Speedy Express"/>
    <s v="BONAP"/>
    <x v="2"/>
    <n v="6"/>
    <x v="7"/>
    <x v="4"/>
  </r>
  <r>
    <n v="10363"/>
    <n v="31"/>
    <n v="10"/>
    <n v="20"/>
    <n v="0"/>
    <n v="200"/>
    <n v="14"/>
    <x v="0"/>
    <x v="12"/>
    <x v="2"/>
    <x v="1"/>
    <n v="3"/>
    <s v="Federal Shipping"/>
    <s v="DRACD"/>
    <x v="0"/>
    <n v="4"/>
    <x v="0"/>
    <x v="4"/>
  </r>
  <r>
    <n v="10363"/>
    <n v="75"/>
    <n v="6.2"/>
    <n v="12"/>
    <n v="0"/>
    <n v="74.400000000000006"/>
    <n v="12"/>
    <x v="0"/>
    <x v="48"/>
    <x v="20"/>
    <x v="1"/>
    <n v="3"/>
    <s v="Federal Shipping"/>
    <s v="DRACD"/>
    <x v="0"/>
    <n v="1"/>
    <x v="6"/>
    <x v="4"/>
  </r>
  <r>
    <n v="10363"/>
    <n v="76"/>
    <n v="14.4"/>
    <n v="12"/>
    <n v="0"/>
    <n v="172.8"/>
    <n v="23"/>
    <x v="0"/>
    <x v="38"/>
    <x v="13"/>
    <x v="1"/>
    <n v="3"/>
    <s v="Federal Shipping"/>
    <s v="DRACD"/>
    <x v="0"/>
    <n v="1"/>
    <x v="6"/>
    <x v="4"/>
  </r>
  <r>
    <n v="10364"/>
    <n v="69"/>
    <n v="28.8"/>
    <n v="30"/>
    <n v="0"/>
    <n v="864"/>
    <n v="15"/>
    <x v="0"/>
    <x v="60"/>
    <x v="10"/>
    <x v="13"/>
    <n v="1"/>
    <s v="Speedy Express"/>
    <s v="EASTC"/>
    <x v="0"/>
    <n v="4"/>
    <x v="0"/>
    <x v="4"/>
  </r>
  <r>
    <n v="10364"/>
    <n v="71"/>
    <n v="17.2"/>
    <n v="5"/>
    <n v="0"/>
    <n v="86"/>
    <n v="15"/>
    <x v="0"/>
    <x v="42"/>
    <x v="10"/>
    <x v="13"/>
    <n v="1"/>
    <s v="Speedy Express"/>
    <s v="EASTC"/>
    <x v="0"/>
    <n v="4"/>
    <x v="0"/>
    <x v="4"/>
  </r>
  <r>
    <n v="10365"/>
    <n v="11"/>
    <n v="16.8"/>
    <n v="24"/>
    <n v="0"/>
    <n v="403.20000000000005"/>
    <n v="5"/>
    <x v="0"/>
    <x v="0"/>
    <x v="0"/>
    <x v="7"/>
    <n v="2"/>
    <s v="United Package"/>
    <s v="ANTON"/>
    <x v="2"/>
    <n v="4"/>
    <x v="0"/>
    <x v="4"/>
  </r>
  <r>
    <n v="10366"/>
    <n v="65"/>
    <n v="16.8"/>
    <n v="5"/>
    <n v="0"/>
    <n v="84"/>
    <n v="2"/>
    <x v="0"/>
    <x v="6"/>
    <x v="6"/>
    <x v="12"/>
    <n v="2"/>
    <s v="United Package"/>
    <s v="GALED"/>
    <x v="3"/>
    <n v="2"/>
    <x v="4"/>
    <x v="4"/>
  </r>
  <r>
    <n v="10366"/>
    <n v="77"/>
    <n v="10.4"/>
    <n v="5"/>
    <n v="0"/>
    <n v="52"/>
    <n v="12"/>
    <x v="0"/>
    <x v="23"/>
    <x v="20"/>
    <x v="12"/>
    <n v="2"/>
    <s v="United Package"/>
    <s v="GALED"/>
    <x v="3"/>
    <n v="2"/>
    <x v="4"/>
    <x v="4"/>
  </r>
  <r>
    <n v="10367"/>
    <n v="34"/>
    <n v="11.2"/>
    <n v="36"/>
    <n v="0"/>
    <n v="403.2"/>
    <n v="16"/>
    <x v="0"/>
    <x v="53"/>
    <x v="23"/>
    <x v="17"/>
    <n v="3"/>
    <s v="Federal Shipping"/>
    <s v="VAFFE"/>
    <x v="1"/>
    <n v="1"/>
    <x v="6"/>
    <x v="4"/>
  </r>
  <r>
    <n v="10367"/>
    <n v="54"/>
    <n v="5.9"/>
    <n v="18"/>
    <n v="0"/>
    <n v="106.2"/>
    <n v="25"/>
    <x v="0"/>
    <x v="55"/>
    <x v="15"/>
    <x v="17"/>
    <n v="3"/>
    <s v="Federal Shipping"/>
    <s v="VAFFE"/>
    <x v="1"/>
    <n v="6"/>
    <x v="7"/>
    <x v="4"/>
  </r>
  <r>
    <n v="10367"/>
    <n v="65"/>
    <n v="16.8"/>
    <n v="15"/>
    <n v="0"/>
    <n v="252"/>
    <n v="2"/>
    <x v="0"/>
    <x v="6"/>
    <x v="6"/>
    <x v="17"/>
    <n v="3"/>
    <s v="Federal Shipping"/>
    <s v="VAFFE"/>
    <x v="1"/>
    <n v="2"/>
    <x v="4"/>
    <x v="4"/>
  </r>
  <r>
    <n v="10367"/>
    <n v="77"/>
    <n v="10.4"/>
    <n v="7"/>
    <n v="0"/>
    <n v="72.8"/>
    <n v="12"/>
    <x v="0"/>
    <x v="23"/>
    <x v="20"/>
    <x v="17"/>
    <n v="3"/>
    <s v="Federal Shipping"/>
    <s v="VAFFE"/>
    <x v="1"/>
    <n v="2"/>
    <x v="4"/>
    <x v="4"/>
  </r>
  <r>
    <n v="10368"/>
    <n v="21"/>
    <n v="8"/>
    <n v="5"/>
    <n v="0"/>
    <n v="40"/>
    <n v="8"/>
    <x v="0"/>
    <x v="27"/>
    <x v="9"/>
    <x v="6"/>
    <n v="2"/>
    <s v="United Package"/>
    <s v="ERNSH"/>
    <x v="0"/>
    <n v="3"/>
    <x v="5"/>
    <x v="4"/>
  </r>
  <r>
    <n v="10368"/>
    <n v="28"/>
    <n v="36.4"/>
    <n v="13"/>
    <n v="0"/>
    <n v="473.2"/>
    <n v="12"/>
    <x v="0"/>
    <x v="44"/>
    <x v="20"/>
    <x v="6"/>
    <n v="2"/>
    <s v="United Package"/>
    <s v="ERNSH"/>
    <x v="0"/>
    <n v="7"/>
    <x v="2"/>
    <x v="4"/>
  </r>
  <r>
    <n v="10368"/>
    <n v="57"/>
    <n v="15.6"/>
    <n v="25"/>
    <n v="0"/>
    <n v="390"/>
    <n v="26"/>
    <x v="0"/>
    <x v="8"/>
    <x v="8"/>
    <x v="6"/>
    <n v="2"/>
    <s v="United Package"/>
    <s v="ERNSH"/>
    <x v="0"/>
    <n v="5"/>
    <x v="1"/>
    <x v="4"/>
  </r>
  <r>
    <n v="10368"/>
    <n v="64"/>
    <n v="26.6"/>
    <n v="35"/>
    <n v="0"/>
    <n v="931"/>
    <n v="12"/>
    <x v="0"/>
    <x v="58"/>
    <x v="20"/>
    <x v="6"/>
    <n v="2"/>
    <s v="United Package"/>
    <s v="ERNSH"/>
    <x v="0"/>
    <n v="5"/>
    <x v="1"/>
    <x v="4"/>
  </r>
  <r>
    <n v="10369"/>
    <n v="29"/>
    <n v="99"/>
    <n v="20"/>
    <n v="0"/>
    <n v="1980"/>
    <n v="12"/>
    <x v="0"/>
    <x v="39"/>
    <x v="20"/>
    <x v="8"/>
    <n v="2"/>
    <s v="United Package"/>
    <s v="SPLIR"/>
    <x v="3"/>
    <n v="6"/>
    <x v="7"/>
    <x v="5"/>
  </r>
  <r>
    <n v="10369"/>
    <n v="56"/>
    <n v="30.4"/>
    <n v="18"/>
    <n v="0"/>
    <n v="547.19999999999993"/>
    <n v="26"/>
    <x v="0"/>
    <x v="33"/>
    <x v="8"/>
    <x v="8"/>
    <n v="2"/>
    <s v="United Package"/>
    <s v="SPLIR"/>
    <x v="3"/>
    <n v="5"/>
    <x v="1"/>
    <x v="5"/>
  </r>
  <r>
    <n v="10370"/>
    <n v="1"/>
    <n v="14.4"/>
    <n v="15"/>
    <n v="0"/>
    <n v="216"/>
    <n v="1"/>
    <x v="0"/>
    <x v="52"/>
    <x v="17"/>
    <x v="4"/>
    <n v="2"/>
    <s v="United Package"/>
    <s v="CHOPS"/>
    <x v="1"/>
    <n v="1"/>
    <x v="6"/>
    <x v="5"/>
  </r>
  <r>
    <n v="10370"/>
    <n v="64"/>
    <n v="26.6"/>
    <n v="30"/>
    <n v="0"/>
    <n v="798"/>
    <n v="12"/>
    <x v="0"/>
    <x v="58"/>
    <x v="20"/>
    <x v="4"/>
    <n v="2"/>
    <s v="United Package"/>
    <s v="CHOPS"/>
    <x v="1"/>
    <n v="5"/>
    <x v="1"/>
    <x v="5"/>
  </r>
  <r>
    <n v="10370"/>
    <n v="74"/>
    <n v="8"/>
    <n v="20"/>
    <n v="0"/>
    <n v="160"/>
    <n v="4"/>
    <x v="0"/>
    <x v="17"/>
    <x v="16"/>
    <x v="4"/>
    <n v="2"/>
    <s v="United Package"/>
    <s v="CHOPS"/>
    <x v="1"/>
    <n v="7"/>
    <x v="2"/>
    <x v="5"/>
  </r>
  <r>
    <n v="10371"/>
    <n v="36"/>
    <n v="15.2"/>
    <n v="6"/>
    <n v="0"/>
    <n v="91.199999999999989"/>
    <n v="17"/>
    <x v="0"/>
    <x v="20"/>
    <x v="19"/>
    <x v="0"/>
    <n v="1"/>
    <s v="Speedy Express"/>
    <s v="LAMAI"/>
    <x v="0"/>
    <n v="8"/>
    <x v="3"/>
    <x v="5"/>
  </r>
  <r>
    <n v="10372"/>
    <n v="20"/>
    <n v="64.8"/>
    <n v="12"/>
    <n v="0"/>
    <n v="777.59999999999991"/>
    <n v="8"/>
    <x v="0"/>
    <x v="9"/>
    <x v="9"/>
    <x v="2"/>
    <n v="2"/>
    <s v="United Package"/>
    <s v="QUEEN"/>
    <x v="0"/>
    <n v="3"/>
    <x v="5"/>
    <x v="5"/>
  </r>
  <r>
    <n v="10372"/>
    <n v="38"/>
    <n v="210.8"/>
    <n v="40"/>
    <n v="0"/>
    <n v="8432"/>
    <n v="18"/>
    <x v="0"/>
    <x v="67"/>
    <x v="12"/>
    <x v="2"/>
    <n v="2"/>
    <s v="United Package"/>
    <s v="QUEEN"/>
    <x v="0"/>
    <n v="1"/>
    <x v="6"/>
    <x v="5"/>
  </r>
  <r>
    <n v="10372"/>
    <n v="60"/>
    <n v="27.2"/>
    <n v="70"/>
    <n v="0"/>
    <n v="1904"/>
    <n v="28"/>
    <x v="0"/>
    <x v="11"/>
    <x v="11"/>
    <x v="2"/>
    <n v="2"/>
    <s v="United Package"/>
    <s v="QUEEN"/>
    <x v="0"/>
    <n v="4"/>
    <x v="0"/>
    <x v="5"/>
  </r>
  <r>
    <n v="10372"/>
    <n v="72"/>
    <n v="27.8"/>
    <n v="42"/>
    <n v="0"/>
    <n v="1167.6000000000001"/>
    <n v="14"/>
    <x v="0"/>
    <x v="2"/>
    <x v="2"/>
    <x v="2"/>
    <n v="2"/>
    <s v="United Package"/>
    <s v="QUEEN"/>
    <x v="0"/>
    <n v="4"/>
    <x v="0"/>
    <x v="5"/>
  </r>
  <r>
    <n v="10373"/>
    <n v="58"/>
    <n v="10.6"/>
    <n v="80"/>
    <n v="0"/>
    <n v="848"/>
    <n v="27"/>
    <x v="0"/>
    <x v="64"/>
    <x v="27"/>
    <x v="14"/>
    <n v="3"/>
    <s v="Federal Shipping"/>
    <s v="HUNGO"/>
    <x v="0"/>
    <n v="8"/>
    <x v="3"/>
    <x v="5"/>
  </r>
  <r>
    <n v="10373"/>
    <n v="71"/>
    <n v="17.2"/>
    <n v="50"/>
    <n v="0"/>
    <n v="860"/>
    <n v="15"/>
    <x v="0"/>
    <x v="42"/>
    <x v="10"/>
    <x v="14"/>
    <n v="3"/>
    <s v="Federal Shipping"/>
    <s v="HUNGO"/>
    <x v="0"/>
    <n v="4"/>
    <x v="0"/>
    <x v="5"/>
  </r>
  <r>
    <n v="10374"/>
    <n v="31"/>
    <n v="10"/>
    <n v="30"/>
    <n v="0"/>
    <n v="300"/>
    <n v="14"/>
    <x v="0"/>
    <x v="12"/>
    <x v="2"/>
    <x v="18"/>
    <n v="3"/>
    <s v="Federal Shipping"/>
    <s v="WOLZA"/>
    <x v="0"/>
    <n v="4"/>
    <x v="0"/>
    <x v="5"/>
  </r>
  <r>
    <n v="10374"/>
    <n v="58"/>
    <n v="10.6"/>
    <n v="15"/>
    <n v="0"/>
    <n v="159"/>
    <n v="27"/>
    <x v="0"/>
    <x v="64"/>
    <x v="27"/>
    <x v="18"/>
    <n v="3"/>
    <s v="Federal Shipping"/>
    <s v="WOLZA"/>
    <x v="0"/>
    <n v="8"/>
    <x v="3"/>
    <x v="5"/>
  </r>
  <r>
    <n v="10375"/>
    <n v="14"/>
    <n v="18.600000000000001"/>
    <n v="15"/>
    <n v="0"/>
    <n v="279"/>
    <n v="6"/>
    <x v="0"/>
    <x v="3"/>
    <x v="3"/>
    <x v="8"/>
    <n v="2"/>
    <s v="United Package"/>
    <s v="HUNGC"/>
    <x v="2"/>
    <n v="7"/>
    <x v="2"/>
    <x v="5"/>
  </r>
  <r>
    <n v="10375"/>
    <n v="54"/>
    <n v="5.9"/>
    <n v="10"/>
    <n v="0"/>
    <n v="59"/>
    <n v="25"/>
    <x v="0"/>
    <x v="55"/>
    <x v="15"/>
    <x v="8"/>
    <n v="2"/>
    <s v="United Package"/>
    <s v="HUNGC"/>
    <x v="2"/>
    <n v="6"/>
    <x v="7"/>
    <x v="5"/>
  </r>
  <r>
    <n v="10376"/>
    <n v="31"/>
    <n v="10"/>
    <n v="42"/>
    <n v="0"/>
    <n v="420"/>
    <n v="14"/>
    <x v="0"/>
    <x v="12"/>
    <x v="2"/>
    <x v="16"/>
    <n v="2"/>
    <s v="United Package"/>
    <s v="MEREP"/>
    <x v="0"/>
    <n v="4"/>
    <x v="0"/>
    <x v="5"/>
  </r>
  <r>
    <n v="10377"/>
    <n v="28"/>
    <n v="36.4"/>
    <n v="20"/>
    <n v="0"/>
    <n v="728"/>
    <n v="12"/>
    <x v="0"/>
    <x v="44"/>
    <x v="20"/>
    <x v="13"/>
    <n v="3"/>
    <s v="Federal Shipping"/>
    <s v="SEVES"/>
    <x v="0"/>
    <n v="7"/>
    <x v="2"/>
    <x v="5"/>
  </r>
  <r>
    <n v="10377"/>
    <n v="39"/>
    <n v="14.4"/>
    <n v="20"/>
    <n v="0"/>
    <n v="288"/>
    <n v="18"/>
    <x v="0"/>
    <x v="13"/>
    <x v="12"/>
    <x v="13"/>
    <n v="3"/>
    <s v="Federal Shipping"/>
    <s v="SEVES"/>
    <x v="0"/>
    <n v="1"/>
    <x v="6"/>
    <x v="5"/>
  </r>
  <r>
    <n v="10378"/>
    <n v="71"/>
    <n v="17.2"/>
    <n v="6"/>
    <n v="0"/>
    <n v="103.19999999999999"/>
    <n v="15"/>
    <x v="0"/>
    <x v="42"/>
    <x v="10"/>
    <x v="9"/>
    <n v="3"/>
    <s v="Federal Shipping"/>
    <s v="FOLKO"/>
    <x v="0"/>
    <n v="4"/>
    <x v="0"/>
    <x v="5"/>
  </r>
  <r>
    <n v="10379"/>
    <n v="41"/>
    <n v="7.7"/>
    <n v="8"/>
    <n v="0"/>
    <n v="61.6"/>
    <n v="19"/>
    <x v="0"/>
    <x v="5"/>
    <x v="5"/>
    <x v="2"/>
    <n v="1"/>
    <s v="Speedy Express"/>
    <s v="QUEDE"/>
    <x v="0"/>
    <n v="8"/>
    <x v="3"/>
    <x v="5"/>
  </r>
  <r>
    <n v="10379"/>
    <n v="63"/>
    <n v="35.1"/>
    <n v="16"/>
    <n v="0"/>
    <n v="561.6"/>
    <n v="7"/>
    <x v="0"/>
    <x v="46"/>
    <x v="18"/>
    <x v="2"/>
    <n v="1"/>
    <s v="Speedy Express"/>
    <s v="QUEDE"/>
    <x v="0"/>
    <n v="2"/>
    <x v="4"/>
    <x v="5"/>
  </r>
  <r>
    <n v="10379"/>
    <n v="65"/>
    <n v="16.8"/>
    <n v="20"/>
    <n v="0"/>
    <n v="336"/>
    <n v="2"/>
    <x v="0"/>
    <x v="6"/>
    <x v="6"/>
    <x v="2"/>
    <n v="1"/>
    <s v="Speedy Express"/>
    <s v="QUEDE"/>
    <x v="0"/>
    <n v="2"/>
    <x v="4"/>
    <x v="5"/>
  </r>
  <r>
    <n v="10380"/>
    <n v="30"/>
    <n v="20.7"/>
    <n v="18"/>
    <n v="0"/>
    <n v="372.59999999999997"/>
    <n v="13"/>
    <x v="0"/>
    <x v="34"/>
    <x v="25"/>
    <x v="14"/>
    <n v="3"/>
    <s v="Federal Shipping"/>
    <s v="HUNGO"/>
    <x v="3"/>
    <n v="8"/>
    <x v="3"/>
    <x v="5"/>
  </r>
  <r>
    <n v="10380"/>
    <n v="53"/>
    <n v="26.2"/>
    <n v="20"/>
    <n v="0"/>
    <n v="524"/>
    <n v="24"/>
    <x v="0"/>
    <x v="22"/>
    <x v="4"/>
    <x v="14"/>
    <n v="3"/>
    <s v="Federal Shipping"/>
    <s v="HUNGO"/>
    <x v="3"/>
    <n v="6"/>
    <x v="7"/>
    <x v="5"/>
  </r>
  <r>
    <n v="10380"/>
    <n v="60"/>
    <n v="27.2"/>
    <n v="6"/>
    <n v="0"/>
    <n v="163.19999999999999"/>
    <n v="28"/>
    <x v="0"/>
    <x v="11"/>
    <x v="11"/>
    <x v="14"/>
    <n v="3"/>
    <s v="Federal Shipping"/>
    <s v="HUNGO"/>
    <x v="3"/>
    <n v="4"/>
    <x v="0"/>
    <x v="5"/>
  </r>
  <r>
    <n v="10380"/>
    <n v="70"/>
    <n v="12"/>
    <n v="30"/>
    <n v="0"/>
    <n v="360"/>
    <n v="7"/>
    <x v="0"/>
    <x v="30"/>
    <x v="18"/>
    <x v="14"/>
    <n v="3"/>
    <s v="Federal Shipping"/>
    <s v="HUNGO"/>
    <x v="3"/>
    <n v="1"/>
    <x v="6"/>
    <x v="5"/>
  </r>
  <r>
    <n v="10381"/>
    <n v="74"/>
    <n v="8"/>
    <n v="14"/>
    <n v="0"/>
    <n v="112"/>
    <n v="4"/>
    <x v="0"/>
    <x v="17"/>
    <x v="16"/>
    <x v="5"/>
    <n v="3"/>
    <s v="Federal Shipping"/>
    <s v="LILAS"/>
    <x v="2"/>
    <n v="7"/>
    <x v="2"/>
    <x v="5"/>
  </r>
  <r>
    <n v="10382"/>
    <n v="5"/>
    <n v="17"/>
    <n v="32"/>
    <n v="0"/>
    <n v="544"/>
    <n v="2"/>
    <x v="0"/>
    <x v="25"/>
    <x v="6"/>
    <x v="6"/>
    <n v="1"/>
    <s v="Speedy Express"/>
    <s v="ERNSH"/>
    <x v="0"/>
    <n v="2"/>
    <x v="4"/>
    <x v="5"/>
  </r>
  <r>
    <n v="10382"/>
    <n v="18"/>
    <n v="50"/>
    <n v="9"/>
    <n v="0"/>
    <n v="450"/>
    <n v="7"/>
    <x v="0"/>
    <x v="59"/>
    <x v="18"/>
    <x v="6"/>
    <n v="1"/>
    <s v="Speedy Express"/>
    <s v="ERNSH"/>
    <x v="0"/>
    <n v="8"/>
    <x v="3"/>
    <x v="5"/>
  </r>
  <r>
    <n v="10382"/>
    <n v="29"/>
    <n v="99"/>
    <n v="14"/>
    <n v="0"/>
    <n v="1386"/>
    <n v="12"/>
    <x v="0"/>
    <x v="39"/>
    <x v="20"/>
    <x v="6"/>
    <n v="1"/>
    <s v="Speedy Express"/>
    <s v="ERNSH"/>
    <x v="0"/>
    <n v="6"/>
    <x v="7"/>
    <x v="5"/>
  </r>
  <r>
    <n v="10382"/>
    <n v="33"/>
    <n v="2"/>
    <n v="60"/>
    <n v="0"/>
    <n v="120"/>
    <n v="15"/>
    <x v="0"/>
    <x v="10"/>
    <x v="10"/>
    <x v="6"/>
    <n v="1"/>
    <s v="Speedy Express"/>
    <s v="ERNSH"/>
    <x v="0"/>
    <n v="4"/>
    <x v="0"/>
    <x v="5"/>
  </r>
  <r>
    <n v="10382"/>
    <n v="74"/>
    <n v="8"/>
    <n v="50"/>
    <n v="0"/>
    <n v="400"/>
    <n v="4"/>
    <x v="0"/>
    <x v="17"/>
    <x v="16"/>
    <x v="6"/>
    <n v="1"/>
    <s v="Speedy Express"/>
    <s v="ERNSH"/>
    <x v="0"/>
    <n v="7"/>
    <x v="2"/>
    <x v="5"/>
  </r>
  <r>
    <n v="10383"/>
    <n v="13"/>
    <n v="4.8"/>
    <n v="20"/>
    <n v="0"/>
    <n v="96"/>
    <n v="6"/>
    <x v="0"/>
    <x v="43"/>
    <x v="3"/>
    <x v="13"/>
    <n v="3"/>
    <s v="Federal Shipping"/>
    <s v="AROUT"/>
    <x v="3"/>
    <n v="8"/>
    <x v="3"/>
    <x v="5"/>
  </r>
  <r>
    <n v="10383"/>
    <n v="50"/>
    <n v="13"/>
    <n v="15"/>
    <n v="0"/>
    <n v="195"/>
    <n v="23"/>
    <x v="0"/>
    <x v="72"/>
    <x v="13"/>
    <x v="13"/>
    <n v="3"/>
    <s v="Federal Shipping"/>
    <s v="AROUT"/>
    <x v="3"/>
    <n v="3"/>
    <x v="5"/>
    <x v="5"/>
  </r>
  <r>
    <n v="10383"/>
    <n v="56"/>
    <n v="30.4"/>
    <n v="20"/>
    <n v="0"/>
    <n v="608"/>
    <n v="26"/>
    <x v="0"/>
    <x v="33"/>
    <x v="8"/>
    <x v="13"/>
    <n v="3"/>
    <s v="Federal Shipping"/>
    <s v="AROUT"/>
    <x v="3"/>
    <n v="5"/>
    <x v="1"/>
    <x v="5"/>
  </r>
  <r>
    <n v="10384"/>
    <n v="20"/>
    <n v="64.8"/>
    <n v="28"/>
    <n v="0"/>
    <n v="1814.3999999999999"/>
    <n v="8"/>
    <x v="0"/>
    <x v="9"/>
    <x v="9"/>
    <x v="9"/>
    <n v="3"/>
    <s v="Federal Shipping"/>
    <s v="BERGS"/>
    <x v="2"/>
    <n v="3"/>
    <x v="5"/>
    <x v="5"/>
  </r>
  <r>
    <n v="10384"/>
    <n v="60"/>
    <n v="27.2"/>
    <n v="15"/>
    <n v="0"/>
    <n v="408"/>
    <n v="28"/>
    <x v="0"/>
    <x v="11"/>
    <x v="11"/>
    <x v="9"/>
    <n v="3"/>
    <s v="Federal Shipping"/>
    <s v="BERGS"/>
    <x v="2"/>
    <n v="4"/>
    <x v="0"/>
    <x v="5"/>
  </r>
  <r>
    <n v="10385"/>
    <n v="7"/>
    <n v="24"/>
    <n v="10"/>
    <n v="0"/>
    <n v="240"/>
    <n v="3"/>
    <x v="0"/>
    <x v="32"/>
    <x v="24"/>
    <x v="8"/>
    <n v="2"/>
    <s v="United Package"/>
    <s v="SPLIR"/>
    <x v="0"/>
    <n v="7"/>
    <x v="2"/>
    <x v="5"/>
  </r>
  <r>
    <n v="10385"/>
    <n v="60"/>
    <n v="27.2"/>
    <n v="20"/>
    <n v="0"/>
    <n v="544"/>
    <n v="28"/>
    <x v="0"/>
    <x v="11"/>
    <x v="11"/>
    <x v="8"/>
    <n v="2"/>
    <s v="United Package"/>
    <s v="SPLIR"/>
    <x v="0"/>
    <n v="4"/>
    <x v="0"/>
    <x v="5"/>
  </r>
  <r>
    <n v="10385"/>
    <n v="68"/>
    <n v="10"/>
    <n v="8"/>
    <n v="0"/>
    <n v="80"/>
    <n v="8"/>
    <x v="0"/>
    <x v="56"/>
    <x v="9"/>
    <x v="8"/>
    <n v="2"/>
    <s v="United Package"/>
    <s v="SPLIR"/>
    <x v="0"/>
    <n v="3"/>
    <x v="5"/>
    <x v="5"/>
  </r>
  <r>
    <n v="10386"/>
    <n v="24"/>
    <n v="3.6"/>
    <n v="15"/>
    <n v="0"/>
    <n v="54"/>
    <n v="10"/>
    <x v="0"/>
    <x v="15"/>
    <x v="14"/>
    <x v="2"/>
    <n v="3"/>
    <s v="Federal Shipping"/>
    <s v="FAMIA"/>
    <x v="3"/>
    <n v="1"/>
    <x v="6"/>
    <x v="5"/>
  </r>
  <r>
    <n v="10386"/>
    <n v="34"/>
    <n v="11.2"/>
    <n v="10"/>
    <n v="0"/>
    <n v="112"/>
    <n v="16"/>
    <x v="0"/>
    <x v="53"/>
    <x v="23"/>
    <x v="2"/>
    <n v="3"/>
    <s v="Federal Shipping"/>
    <s v="FAMIA"/>
    <x v="3"/>
    <n v="1"/>
    <x v="6"/>
    <x v="5"/>
  </r>
  <r>
    <n v="10387"/>
    <n v="24"/>
    <n v="3.6"/>
    <n v="15"/>
    <n v="0"/>
    <n v="54"/>
    <n v="10"/>
    <x v="0"/>
    <x v="15"/>
    <x v="14"/>
    <x v="19"/>
    <n v="2"/>
    <s v="United Package"/>
    <s v="SANTG"/>
    <x v="0"/>
    <n v="1"/>
    <x v="6"/>
    <x v="5"/>
  </r>
  <r>
    <n v="10387"/>
    <n v="28"/>
    <n v="36.4"/>
    <n v="6"/>
    <n v="0"/>
    <n v="218.39999999999998"/>
    <n v="12"/>
    <x v="0"/>
    <x v="44"/>
    <x v="20"/>
    <x v="19"/>
    <n v="2"/>
    <s v="United Package"/>
    <s v="SANTG"/>
    <x v="0"/>
    <n v="7"/>
    <x v="2"/>
    <x v="5"/>
  </r>
  <r>
    <n v="10387"/>
    <n v="59"/>
    <n v="44"/>
    <n v="12"/>
    <n v="0"/>
    <n v="528"/>
    <n v="28"/>
    <x v="0"/>
    <x v="21"/>
    <x v="11"/>
    <x v="19"/>
    <n v="2"/>
    <s v="United Package"/>
    <s v="SANTG"/>
    <x v="0"/>
    <n v="4"/>
    <x v="0"/>
    <x v="5"/>
  </r>
  <r>
    <n v="10387"/>
    <n v="71"/>
    <n v="17.2"/>
    <n v="15"/>
    <n v="0"/>
    <n v="258"/>
    <n v="15"/>
    <x v="0"/>
    <x v="42"/>
    <x v="10"/>
    <x v="19"/>
    <n v="2"/>
    <s v="United Package"/>
    <s v="SANTG"/>
    <x v="0"/>
    <n v="4"/>
    <x v="0"/>
    <x v="5"/>
  </r>
  <r>
    <n v="10388"/>
    <n v="45"/>
    <n v="7.6"/>
    <n v="15"/>
    <n v="0"/>
    <n v="114"/>
    <n v="21"/>
    <x v="0"/>
    <x v="73"/>
    <x v="26"/>
    <x v="13"/>
    <n v="1"/>
    <s v="Speedy Express"/>
    <s v="SEVES"/>
    <x v="0"/>
    <n v="8"/>
    <x v="3"/>
    <x v="5"/>
  </r>
  <r>
    <n v="10388"/>
    <n v="52"/>
    <n v="5.6"/>
    <n v="20"/>
    <n v="0"/>
    <n v="112"/>
    <n v="24"/>
    <x v="0"/>
    <x v="65"/>
    <x v="4"/>
    <x v="13"/>
    <n v="1"/>
    <s v="Speedy Express"/>
    <s v="SEVES"/>
    <x v="0"/>
    <n v="5"/>
    <x v="1"/>
    <x v="5"/>
  </r>
  <r>
    <n v="10388"/>
    <n v="53"/>
    <n v="26.2"/>
    <n v="40"/>
    <n v="0"/>
    <n v="1048"/>
    <n v="24"/>
    <x v="0"/>
    <x v="22"/>
    <x v="4"/>
    <x v="13"/>
    <n v="1"/>
    <s v="Speedy Express"/>
    <s v="SEVES"/>
    <x v="0"/>
    <n v="6"/>
    <x v="7"/>
    <x v="5"/>
  </r>
  <r>
    <n v="10389"/>
    <n v="10"/>
    <n v="24.8"/>
    <n v="16"/>
    <n v="0"/>
    <n v="396.8"/>
    <n v="4"/>
    <x v="0"/>
    <x v="41"/>
    <x v="16"/>
    <x v="16"/>
    <n v="2"/>
    <s v="United Package"/>
    <s v="BOTTM"/>
    <x v="0"/>
    <n v="8"/>
    <x v="3"/>
    <x v="5"/>
  </r>
  <r>
    <n v="10389"/>
    <n v="55"/>
    <n v="19.2"/>
    <n v="15"/>
    <n v="0"/>
    <n v="288"/>
    <n v="25"/>
    <x v="0"/>
    <x v="16"/>
    <x v="15"/>
    <x v="16"/>
    <n v="2"/>
    <s v="United Package"/>
    <s v="BOTTM"/>
    <x v="0"/>
    <n v="6"/>
    <x v="7"/>
    <x v="5"/>
  </r>
  <r>
    <n v="10389"/>
    <n v="62"/>
    <n v="39.4"/>
    <n v="20"/>
    <n v="0"/>
    <n v="788"/>
    <n v="29"/>
    <x v="0"/>
    <x v="29"/>
    <x v="22"/>
    <x v="16"/>
    <n v="2"/>
    <s v="United Package"/>
    <s v="BOTTM"/>
    <x v="0"/>
    <n v="3"/>
    <x v="5"/>
    <x v="5"/>
  </r>
  <r>
    <n v="10389"/>
    <n v="70"/>
    <n v="12"/>
    <n v="30"/>
    <n v="0"/>
    <n v="360"/>
    <n v="7"/>
    <x v="0"/>
    <x v="30"/>
    <x v="18"/>
    <x v="16"/>
    <n v="2"/>
    <s v="United Package"/>
    <s v="BOTTM"/>
    <x v="0"/>
    <n v="1"/>
    <x v="6"/>
    <x v="5"/>
  </r>
  <r>
    <n v="10390"/>
    <n v="31"/>
    <n v="10"/>
    <n v="60"/>
    <n v="0"/>
    <n v="600"/>
    <n v="14"/>
    <x v="0"/>
    <x v="12"/>
    <x v="2"/>
    <x v="6"/>
    <n v="1"/>
    <s v="Speedy Express"/>
    <s v="ERNSH"/>
    <x v="1"/>
    <n v="4"/>
    <x v="0"/>
    <x v="5"/>
  </r>
  <r>
    <n v="10390"/>
    <n v="35"/>
    <n v="14.4"/>
    <n v="40"/>
    <n v="0"/>
    <n v="576"/>
    <n v="16"/>
    <x v="0"/>
    <x v="31"/>
    <x v="23"/>
    <x v="6"/>
    <n v="1"/>
    <s v="Speedy Express"/>
    <s v="ERNSH"/>
    <x v="1"/>
    <n v="1"/>
    <x v="6"/>
    <x v="5"/>
  </r>
  <r>
    <n v="10390"/>
    <n v="46"/>
    <n v="9.6"/>
    <n v="45"/>
    <n v="0"/>
    <n v="432"/>
    <n v="21"/>
    <x v="0"/>
    <x v="54"/>
    <x v="26"/>
    <x v="6"/>
    <n v="1"/>
    <s v="Speedy Express"/>
    <s v="ERNSH"/>
    <x v="1"/>
    <n v="8"/>
    <x v="3"/>
    <x v="5"/>
  </r>
  <r>
    <n v="10390"/>
    <n v="72"/>
    <n v="27.8"/>
    <n v="24"/>
    <n v="0"/>
    <n v="667.2"/>
    <n v="14"/>
    <x v="0"/>
    <x v="2"/>
    <x v="2"/>
    <x v="6"/>
    <n v="1"/>
    <s v="Speedy Express"/>
    <s v="ERNSH"/>
    <x v="1"/>
    <n v="4"/>
    <x v="0"/>
    <x v="5"/>
  </r>
  <r>
    <n v="10391"/>
    <n v="13"/>
    <n v="4.8"/>
    <n v="18"/>
    <n v="0"/>
    <n v="86.399999999999991"/>
    <n v="6"/>
    <x v="0"/>
    <x v="43"/>
    <x v="3"/>
    <x v="1"/>
    <n v="3"/>
    <s v="Federal Shipping"/>
    <s v="DRACD"/>
    <x v="2"/>
    <n v="8"/>
    <x v="3"/>
    <x v="5"/>
  </r>
  <r>
    <n v="10392"/>
    <n v="69"/>
    <n v="28.8"/>
    <n v="50"/>
    <n v="0"/>
    <n v="1440"/>
    <n v="15"/>
    <x v="0"/>
    <x v="60"/>
    <x v="10"/>
    <x v="6"/>
    <n v="3"/>
    <s v="Federal Shipping"/>
    <s v="PICCO"/>
    <x v="0"/>
    <n v="4"/>
    <x v="0"/>
    <x v="5"/>
  </r>
  <r>
    <n v="10393"/>
    <n v="2"/>
    <n v="15.2"/>
    <n v="25"/>
    <n v="0"/>
    <n v="380"/>
    <n v="1"/>
    <x v="0"/>
    <x v="18"/>
    <x v="17"/>
    <x v="8"/>
    <n v="3"/>
    <s v="Federal Shipping"/>
    <s v="SAVEA"/>
    <x v="0"/>
    <n v="1"/>
    <x v="6"/>
    <x v="5"/>
  </r>
  <r>
    <n v="10393"/>
    <n v="14"/>
    <n v="18.600000000000001"/>
    <n v="42"/>
    <n v="0"/>
    <n v="781.2"/>
    <n v="6"/>
    <x v="0"/>
    <x v="3"/>
    <x v="3"/>
    <x v="8"/>
    <n v="3"/>
    <s v="Federal Shipping"/>
    <s v="SAVEA"/>
    <x v="0"/>
    <n v="7"/>
    <x v="2"/>
    <x v="5"/>
  </r>
  <r>
    <n v="10393"/>
    <n v="25"/>
    <n v="11.2"/>
    <n v="7"/>
    <n v="0"/>
    <n v="78.399999999999991"/>
    <n v="11"/>
    <x v="0"/>
    <x v="66"/>
    <x v="21"/>
    <x v="8"/>
    <n v="3"/>
    <s v="Federal Shipping"/>
    <s v="SAVEA"/>
    <x v="0"/>
    <n v="3"/>
    <x v="5"/>
    <x v="5"/>
  </r>
  <r>
    <n v="10393"/>
    <n v="26"/>
    <n v="24.9"/>
    <n v="70"/>
    <n v="0"/>
    <n v="1743"/>
    <n v="11"/>
    <x v="0"/>
    <x v="68"/>
    <x v="21"/>
    <x v="8"/>
    <n v="3"/>
    <s v="Federal Shipping"/>
    <s v="SAVEA"/>
    <x v="0"/>
    <n v="3"/>
    <x v="5"/>
    <x v="5"/>
  </r>
  <r>
    <n v="10393"/>
    <n v="31"/>
    <n v="10"/>
    <n v="32"/>
    <n v="0"/>
    <n v="320"/>
    <n v="14"/>
    <x v="0"/>
    <x v="12"/>
    <x v="2"/>
    <x v="8"/>
    <n v="3"/>
    <s v="Federal Shipping"/>
    <s v="SAVEA"/>
    <x v="0"/>
    <n v="4"/>
    <x v="0"/>
    <x v="5"/>
  </r>
  <r>
    <n v="10394"/>
    <n v="13"/>
    <n v="4.8"/>
    <n v="10"/>
    <n v="0"/>
    <n v="48"/>
    <n v="6"/>
    <x v="0"/>
    <x v="43"/>
    <x v="3"/>
    <x v="8"/>
    <n v="3"/>
    <s v="Federal Shipping"/>
    <s v="HUNGC"/>
    <x v="0"/>
    <n v="8"/>
    <x v="3"/>
    <x v="5"/>
  </r>
  <r>
    <n v="10394"/>
    <n v="62"/>
    <n v="39.4"/>
    <n v="10"/>
    <n v="0"/>
    <n v="394"/>
    <n v="29"/>
    <x v="0"/>
    <x v="29"/>
    <x v="22"/>
    <x v="8"/>
    <n v="3"/>
    <s v="Federal Shipping"/>
    <s v="HUNGC"/>
    <x v="0"/>
    <n v="3"/>
    <x v="5"/>
    <x v="5"/>
  </r>
  <r>
    <n v="10395"/>
    <n v="46"/>
    <n v="9.6"/>
    <n v="28"/>
    <n v="0"/>
    <n v="268.8"/>
    <n v="21"/>
    <x v="0"/>
    <x v="54"/>
    <x v="26"/>
    <x v="5"/>
    <n v="1"/>
    <s v="Speedy Express"/>
    <s v="HILAA"/>
    <x v="1"/>
    <n v="8"/>
    <x v="3"/>
    <x v="5"/>
  </r>
  <r>
    <n v="10395"/>
    <n v="53"/>
    <n v="26.2"/>
    <n v="70"/>
    <n v="0"/>
    <n v="1834"/>
    <n v="24"/>
    <x v="0"/>
    <x v="22"/>
    <x v="4"/>
    <x v="5"/>
    <n v="1"/>
    <s v="Speedy Express"/>
    <s v="HILAA"/>
    <x v="1"/>
    <n v="6"/>
    <x v="7"/>
    <x v="5"/>
  </r>
  <r>
    <n v="10395"/>
    <n v="69"/>
    <n v="28.8"/>
    <n v="8"/>
    <n v="0"/>
    <n v="230.4"/>
    <n v="15"/>
    <x v="0"/>
    <x v="60"/>
    <x v="10"/>
    <x v="5"/>
    <n v="1"/>
    <s v="Speedy Express"/>
    <s v="HILAA"/>
    <x v="1"/>
    <n v="4"/>
    <x v="0"/>
    <x v="5"/>
  </r>
  <r>
    <n v="10396"/>
    <n v="23"/>
    <n v="7.2"/>
    <n v="40"/>
    <n v="0"/>
    <n v="288"/>
    <n v="9"/>
    <x v="0"/>
    <x v="70"/>
    <x v="7"/>
    <x v="1"/>
    <n v="3"/>
    <s v="Federal Shipping"/>
    <s v="FRANK"/>
    <x v="0"/>
    <n v="5"/>
    <x v="1"/>
    <x v="5"/>
  </r>
  <r>
    <n v="10396"/>
    <n v="71"/>
    <n v="17.2"/>
    <n v="60"/>
    <n v="0"/>
    <n v="1032"/>
    <n v="15"/>
    <x v="0"/>
    <x v="42"/>
    <x v="10"/>
    <x v="1"/>
    <n v="3"/>
    <s v="Federal Shipping"/>
    <s v="FRANK"/>
    <x v="0"/>
    <n v="4"/>
    <x v="0"/>
    <x v="5"/>
  </r>
  <r>
    <n v="10396"/>
    <n v="72"/>
    <n v="27.8"/>
    <n v="21"/>
    <n v="0"/>
    <n v="583.80000000000007"/>
    <n v="14"/>
    <x v="0"/>
    <x v="2"/>
    <x v="2"/>
    <x v="1"/>
    <n v="3"/>
    <s v="Federal Shipping"/>
    <s v="FRANK"/>
    <x v="0"/>
    <n v="4"/>
    <x v="0"/>
    <x v="5"/>
  </r>
  <r>
    <n v="10397"/>
    <n v="21"/>
    <n v="8"/>
    <n v="10"/>
    <n v="0"/>
    <n v="80"/>
    <n v="8"/>
    <x v="0"/>
    <x v="27"/>
    <x v="9"/>
    <x v="15"/>
    <n v="1"/>
    <s v="Speedy Express"/>
    <s v="PRINI"/>
    <x v="0"/>
    <n v="3"/>
    <x v="5"/>
    <x v="5"/>
  </r>
  <r>
    <n v="10397"/>
    <n v="51"/>
    <n v="42.4"/>
    <n v="18"/>
    <n v="0"/>
    <n v="763.19999999999993"/>
    <n v="24"/>
    <x v="0"/>
    <x v="4"/>
    <x v="4"/>
    <x v="15"/>
    <n v="1"/>
    <s v="Speedy Express"/>
    <s v="PRINI"/>
    <x v="0"/>
    <n v="7"/>
    <x v="2"/>
    <x v="5"/>
  </r>
  <r>
    <n v="10398"/>
    <n v="35"/>
    <n v="14.4"/>
    <n v="30"/>
    <n v="0"/>
    <n v="432"/>
    <n v="16"/>
    <x v="0"/>
    <x v="31"/>
    <x v="23"/>
    <x v="8"/>
    <n v="3"/>
    <s v="Federal Shipping"/>
    <s v="SAVEA"/>
    <x v="0"/>
    <n v="1"/>
    <x v="6"/>
    <x v="5"/>
  </r>
  <r>
    <n v="10398"/>
    <n v="55"/>
    <n v="19.2"/>
    <n v="120"/>
    <n v="0"/>
    <n v="2304"/>
    <n v="25"/>
    <x v="0"/>
    <x v="16"/>
    <x v="15"/>
    <x v="8"/>
    <n v="3"/>
    <s v="Federal Shipping"/>
    <s v="SAVEA"/>
    <x v="0"/>
    <n v="6"/>
    <x v="7"/>
    <x v="5"/>
  </r>
  <r>
    <n v="10399"/>
    <n v="68"/>
    <n v="10"/>
    <n v="60"/>
    <n v="0"/>
    <n v="600"/>
    <n v="8"/>
    <x v="0"/>
    <x v="56"/>
    <x v="9"/>
    <x v="17"/>
    <n v="3"/>
    <s v="Federal Shipping"/>
    <s v="VAFFE"/>
    <x v="3"/>
    <n v="3"/>
    <x v="5"/>
    <x v="5"/>
  </r>
  <r>
    <n v="10399"/>
    <n v="71"/>
    <n v="17.2"/>
    <n v="30"/>
    <n v="0"/>
    <n v="516"/>
    <n v="15"/>
    <x v="0"/>
    <x v="42"/>
    <x v="10"/>
    <x v="17"/>
    <n v="3"/>
    <s v="Federal Shipping"/>
    <s v="VAFFE"/>
    <x v="3"/>
    <n v="4"/>
    <x v="0"/>
    <x v="5"/>
  </r>
  <r>
    <n v="10399"/>
    <n v="76"/>
    <n v="14.4"/>
    <n v="35"/>
    <n v="0"/>
    <n v="504"/>
    <n v="23"/>
    <x v="0"/>
    <x v="38"/>
    <x v="13"/>
    <x v="17"/>
    <n v="3"/>
    <s v="Federal Shipping"/>
    <s v="VAFFE"/>
    <x v="3"/>
    <n v="1"/>
    <x v="6"/>
    <x v="5"/>
  </r>
  <r>
    <n v="10399"/>
    <n v="77"/>
    <n v="10.4"/>
    <n v="14"/>
    <n v="0"/>
    <n v="145.6"/>
    <n v="12"/>
    <x v="0"/>
    <x v="23"/>
    <x v="20"/>
    <x v="17"/>
    <n v="3"/>
    <s v="Federal Shipping"/>
    <s v="VAFFE"/>
    <x v="3"/>
    <n v="2"/>
    <x v="4"/>
    <x v="5"/>
  </r>
  <r>
    <n v="10400"/>
    <n v="29"/>
    <n v="99"/>
    <n v="21"/>
    <n v="0"/>
    <n v="2079"/>
    <n v="12"/>
    <x v="1"/>
    <x v="39"/>
    <x v="20"/>
    <x v="13"/>
    <n v="3"/>
    <s v="Federal Shipping"/>
    <s v="EASTC"/>
    <x v="0"/>
    <n v="6"/>
    <x v="7"/>
    <x v="6"/>
  </r>
  <r>
    <n v="10400"/>
    <n v="35"/>
    <n v="14.4"/>
    <n v="35"/>
    <n v="0"/>
    <n v="504"/>
    <n v="16"/>
    <x v="1"/>
    <x v="31"/>
    <x v="23"/>
    <x v="13"/>
    <n v="3"/>
    <s v="Federal Shipping"/>
    <s v="EASTC"/>
    <x v="0"/>
    <n v="1"/>
    <x v="6"/>
    <x v="6"/>
  </r>
  <r>
    <n v="10400"/>
    <n v="49"/>
    <n v="16"/>
    <n v="30"/>
    <n v="0"/>
    <n v="480"/>
    <n v="23"/>
    <x v="1"/>
    <x v="14"/>
    <x v="13"/>
    <x v="13"/>
    <n v="3"/>
    <s v="Federal Shipping"/>
    <s v="EASTC"/>
    <x v="0"/>
    <n v="3"/>
    <x v="5"/>
    <x v="6"/>
  </r>
  <r>
    <n v="10401"/>
    <n v="30"/>
    <n v="20.7"/>
    <n v="18"/>
    <n v="0"/>
    <n v="372.59999999999997"/>
    <n v="13"/>
    <x v="1"/>
    <x v="34"/>
    <x v="25"/>
    <x v="8"/>
    <n v="1"/>
    <s v="Speedy Express"/>
    <s v="RATTC"/>
    <x v="0"/>
    <n v="8"/>
    <x v="3"/>
    <x v="6"/>
  </r>
  <r>
    <n v="10401"/>
    <n v="56"/>
    <n v="30.4"/>
    <n v="70"/>
    <n v="0"/>
    <n v="2128"/>
    <n v="26"/>
    <x v="1"/>
    <x v="33"/>
    <x v="8"/>
    <x v="8"/>
    <n v="1"/>
    <s v="Speedy Express"/>
    <s v="RATTC"/>
    <x v="0"/>
    <n v="5"/>
    <x v="1"/>
    <x v="6"/>
  </r>
  <r>
    <n v="10401"/>
    <n v="65"/>
    <n v="16.8"/>
    <n v="20"/>
    <n v="0"/>
    <n v="336"/>
    <n v="2"/>
    <x v="1"/>
    <x v="6"/>
    <x v="6"/>
    <x v="8"/>
    <n v="1"/>
    <s v="Speedy Express"/>
    <s v="RATTC"/>
    <x v="0"/>
    <n v="2"/>
    <x v="4"/>
    <x v="6"/>
  </r>
  <r>
    <n v="10401"/>
    <n v="71"/>
    <n v="17.2"/>
    <n v="60"/>
    <n v="0"/>
    <n v="1032"/>
    <n v="15"/>
    <x v="1"/>
    <x v="42"/>
    <x v="10"/>
    <x v="8"/>
    <n v="1"/>
    <s v="Speedy Express"/>
    <s v="RATTC"/>
    <x v="0"/>
    <n v="4"/>
    <x v="0"/>
    <x v="6"/>
  </r>
  <r>
    <n v="10402"/>
    <n v="23"/>
    <n v="7.2"/>
    <n v="60"/>
    <n v="0"/>
    <n v="432"/>
    <n v="9"/>
    <x v="1"/>
    <x v="70"/>
    <x v="7"/>
    <x v="6"/>
    <n v="2"/>
    <s v="United Package"/>
    <s v="ERNSH"/>
    <x v="3"/>
    <n v="5"/>
    <x v="1"/>
    <x v="6"/>
  </r>
  <r>
    <n v="10402"/>
    <n v="63"/>
    <n v="35.1"/>
    <n v="65"/>
    <n v="0"/>
    <n v="2281.5"/>
    <n v="7"/>
    <x v="1"/>
    <x v="46"/>
    <x v="18"/>
    <x v="6"/>
    <n v="2"/>
    <s v="United Package"/>
    <s v="ERNSH"/>
    <x v="3"/>
    <n v="2"/>
    <x v="4"/>
    <x v="6"/>
  </r>
  <r>
    <n v="10403"/>
    <n v="16"/>
    <n v="13.9"/>
    <n v="21"/>
    <n v="0"/>
    <n v="291.90000000000003"/>
    <n v="7"/>
    <x v="1"/>
    <x v="19"/>
    <x v="18"/>
    <x v="6"/>
    <n v="3"/>
    <s v="Federal Shipping"/>
    <s v="ERNSH"/>
    <x v="0"/>
    <n v="3"/>
    <x v="5"/>
    <x v="6"/>
  </r>
  <r>
    <n v="10403"/>
    <n v="48"/>
    <n v="10.199999999999999"/>
    <n v="70"/>
    <n v="0"/>
    <n v="714"/>
    <n v="22"/>
    <x v="1"/>
    <x v="74"/>
    <x v="28"/>
    <x v="6"/>
    <n v="3"/>
    <s v="Federal Shipping"/>
    <s v="ERNSH"/>
    <x v="0"/>
    <n v="3"/>
    <x v="5"/>
    <x v="6"/>
  </r>
  <r>
    <n v="10404"/>
    <n v="26"/>
    <n v="24.9"/>
    <n v="30"/>
    <n v="0"/>
    <n v="747"/>
    <n v="11"/>
    <x v="1"/>
    <x v="68"/>
    <x v="21"/>
    <x v="11"/>
    <n v="1"/>
    <s v="Speedy Express"/>
    <s v="MAGAA"/>
    <x v="0"/>
    <n v="3"/>
    <x v="5"/>
    <x v="6"/>
  </r>
  <r>
    <n v="10404"/>
    <n v="42"/>
    <n v="11.2"/>
    <n v="40"/>
    <n v="0"/>
    <n v="448"/>
    <n v="20"/>
    <x v="1"/>
    <x v="1"/>
    <x v="1"/>
    <x v="11"/>
    <n v="1"/>
    <s v="Speedy Express"/>
    <s v="MAGAA"/>
    <x v="0"/>
    <n v="5"/>
    <x v="1"/>
    <x v="6"/>
  </r>
  <r>
    <n v="10404"/>
    <n v="49"/>
    <n v="16"/>
    <n v="30"/>
    <n v="0"/>
    <n v="480"/>
    <n v="23"/>
    <x v="1"/>
    <x v="14"/>
    <x v="13"/>
    <x v="11"/>
    <n v="1"/>
    <s v="Speedy Express"/>
    <s v="MAGAA"/>
    <x v="0"/>
    <n v="3"/>
    <x v="5"/>
    <x v="6"/>
  </r>
  <r>
    <n v="10405"/>
    <n v="3"/>
    <n v="8"/>
    <n v="50"/>
    <n v="0"/>
    <n v="400"/>
    <n v="1"/>
    <x v="1"/>
    <x v="57"/>
    <x v="17"/>
    <x v="5"/>
    <n v="1"/>
    <s v="Speedy Express"/>
    <s v="LINOD"/>
    <x v="0"/>
    <n v="2"/>
    <x v="4"/>
    <x v="6"/>
  </r>
  <r>
    <n v="10406"/>
    <n v="1"/>
    <n v="14.4"/>
    <n v="10"/>
    <n v="0"/>
    <n v="144"/>
    <n v="1"/>
    <x v="1"/>
    <x v="52"/>
    <x v="17"/>
    <x v="2"/>
    <n v="1"/>
    <s v="Speedy Express"/>
    <s v="QUEEN"/>
    <x v="1"/>
    <n v="1"/>
    <x v="6"/>
    <x v="6"/>
  </r>
  <r>
    <n v="10406"/>
    <n v="21"/>
    <n v="8"/>
    <n v="30"/>
    <n v="0"/>
    <n v="240"/>
    <n v="8"/>
    <x v="1"/>
    <x v="27"/>
    <x v="9"/>
    <x v="2"/>
    <n v="1"/>
    <s v="Speedy Express"/>
    <s v="QUEEN"/>
    <x v="1"/>
    <n v="3"/>
    <x v="5"/>
    <x v="6"/>
  </r>
  <r>
    <n v="10406"/>
    <n v="28"/>
    <n v="36.4"/>
    <n v="42"/>
    <n v="0"/>
    <n v="1528.8"/>
    <n v="12"/>
    <x v="1"/>
    <x v="44"/>
    <x v="20"/>
    <x v="2"/>
    <n v="1"/>
    <s v="Speedy Express"/>
    <s v="QUEEN"/>
    <x v="1"/>
    <n v="7"/>
    <x v="2"/>
    <x v="6"/>
  </r>
  <r>
    <n v="10406"/>
    <n v="36"/>
    <n v="15.2"/>
    <n v="5"/>
    <n v="0"/>
    <n v="76"/>
    <n v="17"/>
    <x v="1"/>
    <x v="20"/>
    <x v="19"/>
    <x v="2"/>
    <n v="1"/>
    <s v="Speedy Express"/>
    <s v="QUEEN"/>
    <x v="1"/>
    <n v="8"/>
    <x v="3"/>
    <x v="6"/>
  </r>
  <r>
    <n v="10406"/>
    <n v="40"/>
    <n v="14.7"/>
    <n v="2"/>
    <n v="0"/>
    <n v="29.4"/>
    <n v="19"/>
    <x v="1"/>
    <x v="37"/>
    <x v="5"/>
    <x v="2"/>
    <n v="1"/>
    <s v="Speedy Express"/>
    <s v="QUEEN"/>
    <x v="1"/>
    <n v="8"/>
    <x v="3"/>
    <x v="6"/>
  </r>
  <r>
    <n v="10407"/>
    <n v="11"/>
    <n v="16.8"/>
    <n v="30"/>
    <n v="0"/>
    <n v="504"/>
    <n v="5"/>
    <x v="1"/>
    <x v="0"/>
    <x v="0"/>
    <x v="1"/>
    <n v="2"/>
    <s v="United Package"/>
    <s v="OTTIK"/>
    <x v="0"/>
    <n v="4"/>
    <x v="0"/>
    <x v="6"/>
  </r>
  <r>
    <n v="10407"/>
    <n v="69"/>
    <n v="28.8"/>
    <n v="15"/>
    <n v="0"/>
    <n v="432"/>
    <n v="15"/>
    <x v="1"/>
    <x v="60"/>
    <x v="10"/>
    <x v="1"/>
    <n v="2"/>
    <s v="United Package"/>
    <s v="OTTIK"/>
    <x v="0"/>
    <n v="4"/>
    <x v="0"/>
    <x v="6"/>
  </r>
  <r>
    <n v="10407"/>
    <n v="71"/>
    <n v="17.2"/>
    <n v="15"/>
    <n v="0"/>
    <n v="258"/>
    <n v="15"/>
    <x v="1"/>
    <x v="42"/>
    <x v="10"/>
    <x v="1"/>
    <n v="2"/>
    <s v="United Package"/>
    <s v="OTTIK"/>
    <x v="0"/>
    <n v="4"/>
    <x v="0"/>
    <x v="6"/>
  </r>
  <r>
    <n v="10408"/>
    <n v="37"/>
    <n v="20.8"/>
    <n v="10"/>
    <n v="0"/>
    <n v="208"/>
    <n v="17"/>
    <x v="1"/>
    <x v="28"/>
    <x v="19"/>
    <x v="0"/>
    <n v="1"/>
    <s v="Speedy Express"/>
    <s v="FOLIG"/>
    <x v="3"/>
    <n v="8"/>
    <x v="3"/>
    <x v="6"/>
  </r>
  <r>
    <n v="10408"/>
    <n v="54"/>
    <n v="5.9"/>
    <n v="6"/>
    <n v="0"/>
    <n v="35.400000000000006"/>
    <n v="25"/>
    <x v="1"/>
    <x v="55"/>
    <x v="15"/>
    <x v="0"/>
    <n v="1"/>
    <s v="Speedy Express"/>
    <s v="FOLIG"/>
    <x v="3"/>
    <n v="6"/>
    <x v="7"/>
    <x v="6"/>
  </r>
  <r>
    <n v="10408"/>
    <n v="62"/>
    <n v="39.4"/>
    <n v="35"/>
    <n v="0"/>
    <n v="1379"/>
    <n v="29"/>
    <x v="1"/>
    <x v="29"/>
    <x v="22"/>
    <x v="0"/>
    <n v="1"/>
    <s v="Speedy Express"/>
    <s v="FOLIG"/>
    <x v="3"/>
    <n v="3"/>
    <x v="5"/>
    <x v="6"/>
  </r>
  <r>
    <n v="10409"/>
    <n v="14"/>
    <n v="18.600000000000001"/>
    <n v="12"/>
    <n v="0"/>
    <n v="223.20000000000002"/>
    <n v="6"/>
    <x v="1"/>
    <x v="3"/>
    <x v="3"/>
    <x v="20"/>
    <n v="1"/>
    <s v="Speedy Express"/>
    <s v="OCEAN"/>
    <x v="2"/>
    <n v="7"/>
    <x v="2"/>
    <x v="6"/>
  </r>
  <r>
    <n v="10409"/>
    <n v="21"/>
    <n v="8"/>
    <n v="12"/>
    <n v="0"/>
    <n v="96"/>
    <n v="8"/>
    <x v="1"/>
    <x v="27"/>
    <x v="9"/>
    <x v="20"/>
    <n v="1"/>
    <s v="Speedy Express"/>
    <s v="OCEAN"/>
    <x v="2"/>
    <n v="3"/>
    <x v="5"/>
    <x v="6"/>
  </r>
  <r>
    <n v="10410"/>
    <n v="33"/>
    <n v="2"/>
    <n v="49"/>
    <n v="0"/>
    <n v="98"/>
    <n v="15"/>
    <x v="1"/>
    <x v="10"/>
    <x v="10"/>
    <x v="16"/>
    <n v="3"/>
    <s v="Federal Shipping"/>
    <s v="BOTTM"/>
    <x v="2"/>
    <n v="4"/>
    <x v="0"/>
    <x v="6"/>
  </r>
  <r>
    <n v="10410"/>
    <n v="59"/>
    <n v="44"/>
    <n v="16"/>
    <n v="0"/>
    <n v="704"/>
    <n v="28"/>
    <x v="1"/>
    <x v="21"/>
    <x v="11"/>
    <x v="16"/>
    <n v="3"/>
    <s v="Federal Shipping"/>
    <s v="BOTTM"/>
    <x v="2"/>
    <n v="4"/>
    <x v="0"/>
    <x v="6"/>
  </r>
  <r>
    <n v="10411"/>
    <n v="41"/>
    <n v="7.7"/>
    <n v="25"/>
    <n v="0"/>
    <n v="192.5"/>
    <n v="19"/>
    <x v="1"/>
    <x v="5"/>
    <x v="5"/>
    <x v="16"/>
    <n v="3"/>
    <s v="Federal Shipping"/>
    <s v="BOTTM"/>
    <x v="3"/>
    <n v="8"/>
    <x v="3"/>
    <x v="6"/>
  </r>
  <r>
    <n v="10411"/>
    <n v="44"/>
    <n v="15.5"/>
    <n v="40"/>
    <n v="0"/>
    <n v="620"/>
    <n v="20"/>
    <x v="1"/>
    <x v="45"/>
    <x v="1"/>
    <x v="16"/>
    <n v="3"/>
    <s v="Federal Shipping"/>
    <s v="BOTTM"/>
    <x v="3"/>
    <n v="2"/>
    <x v="4"/>
    <x v="6"/>
  </r>
  <r>
    <n v="10411"/>
    <n v="59"/>
    <n v="44"/>
    <n v="9"/>
    <n v="0"/>
    <n v="396"/>
    <n v="28"/>
    <x v="1"/>
    <x v="21"/>
    <x v="11"/>
    <x v="16"/>
    <n v="3"/>
    <s v="Federal Shipping"/>
    <s v="BOTTM"/>
    <x v="3"/>
    <n v="4"/>
    <x v="0"/>
    <x v="6"/>
  </r>
  <r>
    <n v="10412"/>
    <n v="14"/>
    <n v="18.600000000000001"/>
    <n v="20"/>
    <n v="0"/>
    <n v="372"/>
    <n v="6"/>
    <x v="1"/>
    <x v="3"/>
    <x v="3"/>
    <x v="10"/>
    <n v="2"/>
    <s v="United Package"/>
    <s v="WARTH"/>
    <x v="3"/>
    <n v="7"/>
    <x v="2"/>
    <x v="6"/>
  </r>
  <r>
    <n v="10413"/>
    <n v="1"/>
    <n v="14.4"/>
    <n v="24"/>
    <n v="0"/>
    <n v="345.6"/>
    <n v="1"/>
    <x v="1"/>
    <x v="52"/>
    <x v="17"/>
    <x v="0"/>
    <n v="2"/>
    <s v="United Package"/>
    <s v="LAMAI"/>
    <x v="2"/>
    <n v="1"/>
    <x v="6"/>
    <x v="6"/>
  </r>
  <r>
    <n v="10413"/>
    <n v="62"/>
    <n v="39.4"/>
    <n v="40"/>
    <n v="0"/>
    <n v="1576"/>
    <n v="29"/>
    <x v="1"/>
    <x v="29"/>
    <x v="22"/>
    <x v="0"/>
    <n v="2"/>
    <s v="United Package"/>
    <s v="LAMAI"/>
    <x v="2"/>
    <n v="3"/>
    <x v="5"/>
    <x v="6"/>
  </r>
  <r>
    <n v="10413"/>
    <n v="76"/>
    <n v="14.4"/>
    <n v="14"/>
    <n v="0"/>
    <n v="201.6"/>
    <n v="23"/>
    <x v="1"/>
    <x v="38"/>
    <x v="13"/>
    <x v="0"/>
    <n v="2"/>
    <s v="United Package"/>
    <s v="LAMAI"/>
    <x v="2"/>
    <n v="1"/>
    <x v="6"/>
    <x v="6"/>
  </r>
  <r>
    <n v="10414"/>
    <n v="19"/>
    <n v="7.3"/>
    <n v="18"/>
    <n v="0"/>
    <n v="131.4"/>
    <n v="8"/>
    <x v="1"/>
    <x v="49"/>
    <x v="9"/>
    <x v="2"/>
    <n v="3"/>
    <s v="Federal Shipping"/>
    <s v="FAMIA"/>
    <x v="0"/>
    <n v="3"/>
    <x v="5"/>
    <x v="6"/>
  </r>
  <r>
    <n v="10414"/>
    <n v="33"/>
    <n v="2"/>
    <n v="50"/>
    <n v="0"/>
    <n v="100"/>
    <n v="15"/>
    <x v="1"/>
    <x v="10"/>
    <x v="10"/>
    <x v="2"/>
    <n v="3"/>
    <s v="Federal Shipping"/>
    <s v="FAMIA"/>
    <x v="0"/>
    <n v="4"/>
    <x v="0"/>
    <x v="6"/>
  </r>
  <r>
    <n v="10415"/>
    <n v="17"/>
    <n v="31.2"/>
    <n v="2"/>
    <n v="0"/>
    <n v="62.4"/>
    <n v="7"/>
    <x v="1"/>
    <x v="35"/>
    <x v="18"/>
    <x v="8"/>
    <n v="1"/>
    <s v="Speedy Express"/>
    <s v="HUNGC"/>
    <x v="2"/>
    <n v="6"/>
    <x v="7"/>
    <x v="6"/>
  </r>
  <r>
    <n v="10415"/>
    <n v="33"/>
    <n v="2"/>
    <n v="20"/>
    <n v="0"/>
    <n v="40"/>
    <n v="15"/>
    <x v="1"/>
    <x v="10"/>
    <x v="10"/>
    <x v="8"/>
    <n v="1"/>
    <s v="Speedy Express"/>
    <s v="HUNGC"/>
    <x v="2"/>
    <n v="4"/>
    <x v="0"/>
    <x v="6"/>
  </r>
  <r>
    <n v="10416"/>
    <n v="19"/>
    <n v="7.3"/>
    <n v="20"/>
    <n v="0"/>
    <n v="146"/>
    <n v="8"/>
    <x v="1"/>
    <x v="49"/>
    <x v="9"/>
    <x v="10"/>
    <n v="3"/>
    <s v="Federal Shipping"/>
    <s v="WARTH"/>
    <x v="3"/>
    <n v="3"/>
    <x v="5"/>
    <x v="6"/>
  </r>
  <r>
    <n v="10416"/>
    <n v="53"/>
    <n v="26.2"/>
    <n v="10"/>
    <n v="0"/>
    <n v="262"/>
    <n v="24"/>
    <x v="1"/>
    <x v="22"/>
    <x v="4"/>
    <x v="10"/>
    <n v="3"/>
    <s v="Federal Shipping"/>
    <s v="WARTH"/>
    <x v="3"/>
    <n v="6"/>
    <x v="7"/>
    <x v="6"/>
  </r>
  <r>
    <n v="10416"/>
    <n v="57"/>
    <n v="15.6"/>
    <n v="20"/>
    <n v="0"/>
    <n v="312"/>
    <n v="26"/>
    <x v="1"/>
    <x v="8"/>
    <x v="8"/>
    <x v="10"/>
    <n v="3"/>
    <s v="Federal Shipping"/>
    <s v="WARTH"/>
    <x v="3"/>
    <n v="5"/>
    <x v="1"/>
    <x v="6"/>
  </r>
  <r>
    <n v="10417"/>
    <n v="38"/>
    <n v="210.8"/>
    <n v="50"/>
    <n v="0"/>
    <n v="10540"/>
    <n v="18"/>
    <x v="1"/>
    <x v="67"/>
    <x v="12"/>
    <x v="17"/>
    <n v="3"/>
    <s v="Federal Shipping"/>
    <s v="SIMOB"/>
    <x v="0"/>
    <n v="1"/>
    <x v="6"/>
    <x v="6"/>
  </r>
  <r>
    <n v="10417"/>
    <n v="46"/>
    <n v="9.6"/>
    <n v="2"/>
    <n v="0"/>
    <n v="19.2"/>
    <n v="21"/>
    <x v="1"/>
    <x v="54"/>
    <x v="26"/>
    <x v="17"/>
    <n v="3"/>
    <s v="Federal Shipping"/>
    <s v="SIMOB"/>
    <x v="0"/>
    <n v="8"/>
    <x v="3"/>
    <x v="6"/>
  </r>
  <r>
    <n v="10417"/>
    <n v="68"/>
    <n v="10"/>
    <n v="36"/>
    <n v="0"/>
    <n v="360"/>
    <n v="8"/>
    <x v="1"/>
    <x v="56"/>
    <x v="9"/>
    <x v="17"/>
    <n v="3"/>
    <s v="Federal Shipping"/>
    <s v="SIMOB"/>
    <x v="0"/>
    <n v="3"/>
    <x v="5"/>
    <x v="6"/>
  </r>
  <r>
    <n v="10417"/>
    <n v="77"/>
    <n v="10.4"/>
    <n v="35"/>
    <n v="0"/>
    <n v="364"/>
    <n v="12"/>
    <x v="1"/>
    <x v="23"/>
    <x v="20"/>
    <x v="17"/>
    <n v="3"/>
    <s v="Federal Shipping"/>
    <s v="SIMOB"/>
    <x v="0"/>
    <n v="2"/>
    <x v="4"/>
    <x v="6"/>
  </r>
  <r>
    <n v="10418"/>
    <n v="2"/>
    <n v="15.2"/>
    <n v="60"/>
    <n v="0"/>
    <n v="912"/>
    <n v="1"/>
    <x v="1"/>
    <x v="18"/>
    <x v="17"/>
    <x v="1"/>
    <n v="1"/>
    <s v="Speedy Express"/>
    <s v="QUICK"/>
    <x v="0"/>
    <n v="1"/>
    <x v="6"/>
    <x v="6"/>
  </r>
  <r>
    <n v="10418"/>
    <n v="47"/>
    <n v="7.6"/>
    <n v="55"/>
    <n v="0"/>
    <n v="418"/>
    <n v="22"/>
    <x v="1"/>
    <x v="69"/>
    <x v="28"/>
    <x v="1"/>
    <n v="1"/>
    <s v="Speedy Express"/>
    <s v="QUICK"/>
    <x v="0"/>
    <n v="3"/>
    <x v="5"/>
    <x v="6"/>
  </r>
  <r>
    <n v="10418"/>
    <n v="61"/>
    <n v="22.8"/>
    <n v="16"/>
    <n v="0"/>
    <n v="364.8"/>
    <n v="29"/>
    <x v="1"/>
    <x v="75"/>
    <x v="22"/>
    <x v="1"/>
    <n v="1"/>
    <s v="Speedy Express"/>
    <s v="QUICK"/>
    <x v="0"/>
    <n v="2"/>
    <x v="4"/>
    <x v="6"/>
  </r>
  <r>
    <n v="10418"/>
    <n v="74"/>
    <n v="8"/>
    <n v="15"/>
    <n v="0"/>
    <n v="120"/>
    <n v="4"/>
    <x v="1"/>
    <x v="17"/>
    <x v="16"/>
    <x v="1"/>
    <n v="1"/>
    <s v="Speedy Express"/>
    <s v="QUICK"/>
    <x v="0"/>
    <n v="7"/>
    <x v="2"/>
    <x v="6"/>
  </r>
  <r>
    <n v="10419"/>
    <n v="60"/>
    <n v="27.2"/>
    <n v="60"/>
    <n v="0"/>
    <n v="1632"/>
    <n v="28"/>
    <x v="1"/>
    <x v="11"/>
    <x v="11"/>
    <x v="4"/>
    <n v="2"/>
    <s v="United Package"/>
    <s v="RICSU"/>
    <x v="0"/>
    <n v="4"/>
    <x v="0"/>
    <x v="6"/>
  </r>
  <r>
    <n v="10419"/>
    <n v="69"/>
    <n v="28.8"/>
    <n v="20"/>
    <n v="0"/>
    <n v="576"/>
    <n v="15"/>
    <x v="1"/>
    <x v="60"/>
    <x v="10"/>
    <x v="4"/>
    <n v="2"/>
    <s v="United Package"/>
    <s v="RICSU"/>
    <x v="0"/>
    <n v="4"/>
    <x v="0"/>
    <x v="6"/>
  </r>
  <r>
    <n v="10420"/>
    <n v="9"/>
    <n v="77.599999999999994"/>
    <n v="20"/>
    <n v="0"/>
    <n v="1552"/>
    <n v="4"/>
    <x v="1"/>
    <x v="76"/>
    <x v="16"/>
    <x v="2"/>
    <n v="1"/>
    <s v="Speedy Express"/>
    <s v="WELLI"/>
    <x v="2"/>
    <n v="6"/>
    <x v="7"/>
    <x v="6"/>
  </r>
  <r>
    <n v="10420"/>
    <n v="13"/>
    <n v="4.8"/>
    <n v="2"/>
    <n v="0"/>
    <n v="9.6"/>
    <n v="6"/>
    <x v="1"/>
    <x v="43"/>
    <x v="3"/>
    <x v="2"/>
    <n v="1"/>
    <s v="Speedy Express"/>
    <s v="WELLI"/>
    <x v="2"/>
    <n v="8"/>
    <x v="3"/>
    <x v="6"/>
  </r>
  <r>
    <n v="10420"/>
    <n v="70"/>
    <n v="12"/>
    <n v="8"/>
    <n v="0"/>
    <n v="96"/>
    <n v="7"/>
    <x v="1"/>
    <x v="30"/>
    <x v="18"/>
    <x v="2"/>
    <n v="1"/>
    <s v="Speedy Express"/>
    <s v="WELLI"/>
    <x v="2"/>
    <n v="1"/>
    <x v="6"/>
    <x v="6"/>
  </r>
  <r>
    <n v="10420"/>
    <n v="73"/>
    <n v="12"/>
    <n v="20"/>
    <n v="0"/>
    <n v="240"/>
    <n v="17"/>
    <x v="1"/>
    <x v="47"/>
    <x v="19"/>
    <x v="2"/>
    <n v="1"/>
    <s v="Speedy Express"/>
    <s v="WELLI"/>
    <x v="2"/>
    <n v="8"/>
    <x v="3"/>
    <x v="6"/>
  </r>
  <r>
    <n v="10421"/>
    <n v="19"/>
    <n v="7.3"/>
    <n v="4"/>
    <n v="0"/>
    <n v="29.2"/>
    <n v="8"/>
    <x v="1"/>
    <x v="49"/>
    <x v="9"/>
    <x v="2"/>
    <n v="1"/>
    <s v="Speedy Express"/>
    <s v="QUEDE"/>
    <x v="3"/>
    <n v="3"/>
    <x v="5"/>
    <x v="6"/>
  </r>
  <r>
    <n v="10421"/>
    <n v="26"/>
    <n v="24.9"/>
    <n v="30"/>
    <n v="0"/>
    <n v="747"/>
    <n v="11"/>
    <x v="1"/>
    <x v="68"/>
    <x v="21"/>
    <x v="2"/>
    <n v="1"/>
    <s v="Speedy Express"/>
    <s v="QUEDE"/>
    <x v="3"/>
    <n v="3"/>
    <x v="5"/>
    <x v="6"/>
  </r>
  <r>
    <n v="10421"/>
    <n v="53"/>
    <n v="26.2"/>
    <n v="15"/>
    <n v="0"/>
    <n v="393"/>
    <n v="24"/>
    <x v="1"/>
    <x v="22"/>
    <x v="4"/>
    <x v="2"/>
    <n v="1"/>
    <s v="Speedy Express"/>
    <s v="QUEDE"/>
    <x v="3"/>
    <n v="6"/>
    <x v="7"/>
    <x v="6"/>
  </r>
  <r>
    <n v="10421"/>
    <n v="77"/>
    <n v="10.4"/>
    <n v="10"/>
    <n v="0"/>
    <n v="104"/>
    <n v="12"/>
    <x v="1"/>
    <x v="23"/>
    <x v="20"/>
    <x v="2"/>
    <n v="1"/>
    <s v="Speedy Express"/>
    <s v="QUEDE"/>
    <x v="3"/>
    <n v="2"/>
    <x v="4"/>
    <x v="6"/>
  </r>
  <r>
    <n v="10422"/>
    <n v="26"/>
    <n v="24.9"/>
    <n v="2"/>
    <n v="0"/>
    <n v="49.8"/>
    <n v="11"/>
    <x v="1"/>
    <x v="68"/>
    <x v="21"/>
    <x v="11"/>
    <n v="1"/>
    <s v="Speedy Express"/>
    <s v="FRANS"/>
    <x v="0"/>
    <n v="3"/>
    <x v="5"/>
    <x v="6"/>
  </r>
  <r>
    <n v="10423"/>
    <n v="31"/>
    <n v="10"/>
    <n v="14"/>
    <n v="0"/>
    <n v="140"/>
    <n v="14"/>
    <x v="1"/>
    <x v="12"/>
    <x v="2"/>
    <x v="2"/>
    <n v="3"/>
    <s v="Federal Shipping"/>
    <s v="GOURL"/>
    <x v="1"/>
    <n v="4"/>
    <x v="0"/>
    <x v="6"/>
  </r>
  <r>
    <n v="10423"/>
    <n v="59"/>
    <n v="44"/>
    <n v="20"/>
    <n v="0"/>
    <n v="880"/>
    <n v="28"/>
    <x v="1"/>
    <x v="21"/>
    <x v="11"/>
    <x v="2"/>
    <n v="3"/>
    <s v="Federal Shipping"/>
    <s v="GOURL"/>
    <x v="1"/>
    <n v="4"/>
    <x v="0"/>
    <x v="6"/>
  </r>
  <r>
    <n v="10424"/>
    <n v="35"/>
    <n v="14.4"/>
    <n v="60"/>
    <n v="0"/>
    <n v="864"/>
    <n v="16"/>
    <x v="1"/>
    <x v="31"/>
    <x v="23"/>
    <x v="16"/>
    <n v="2"/>
    <s v="United Package"/>
    <s v="MEREP"/>
    <x v="1"/>
    <n v="1"/>
    <x v="6"/>
    <x v="6"/>
  </r>
  <r>
    <n v="10424"/>
    <n v="38"/>
    <n v="210.8"/>
    <n v="49"/>
    <n v="0"/>
    <n v="10329.200000000001"/>
    <n v="18"/>
    <x v="1"/>
    <x v="67"/>
    <x v="12"/>
    <x v="16"/>
    <n v="2"/>
    <s v="United Package"/>
    <s v="MEREP"/>
    <x v="1"/>
    <n v="1"/>
    <x v="6"/>
    <x v="6"/>
  </r>
  <r>
    <n v="10424"/>
    <n v="68"/>
    <n v="10"/>
    <n v="30"/>
    <n v="0"/>
    <n v="300"/>
    <n v="8"/>
    <x v="1"/>
    <x v="56"/>
    <x v="9"/>
    <x v="16"/>
    <n v="2"/>
    <s v="United Package"/>
    <s v="MEREP"/>
    <x v="1"/>
    <n v="3"/>
    <x v="5"/>
    <x v="6"/>
  </r>
  <r>
    <n v="10425"/>
    <n v="55"/>
    <n v="19.2"/>
    <n v="10"/>
    <n v="0"/>
    <n v="192"/>
    <n v="25"/>
    <x v="1"/>
    <x v="16"/>
    <x v="15"/>
    <x v="0"/>
    <n v="2"/>
    <s v="United Package"/>
    <s v="LAMAI"/>
    <x v="1"/>
    <n v="6"/>
    <x v="7"/>
    <x v="6"/>
  </r>
  <r>
    <n v="10425"/>
    <n v="76"/>
    <n v="14.4"/>
    <n v="20"/>
    <n v="0"/>
    <n v="288"/>
    <n v="23"/>
    <x v="1"/>
    <x v="38"/>
    <x v="13"/>
    <x v="0"/>
    <n v="2"/>
    <s v="United Package"/>
    <s v="LAMAI"/>
    <x v="1"/>
    <n v="1"/>
    <x v="6"/>
    <x v="6"/>
  </r>
  <r>
    <n v="10426"/>
    <n v="56"/>
    <n v="30.4"/>
    <n v="5"/>
    <n v="0"/>
    <n v="152"/>
    <n v="26"/>
    <x v="1"/>
    <x v="33"/>
    <x v="8"/>
    <x v="12"/>
    <n v="1"/>
    <s v="Speedy Express"/>
    <s v="GALED"/>
    <x v="0"/>
    <n v="5"/>
    <x v="1"/>
    <x v="6"/>
  </r>
  <r>
    <n v="10426"/>
    <n v="64"/>
    <n v="26.6"/>
    <n v="7"/>
    <n v="0"/>
    <n v="186.20000000000002"/>
    <n v="12"/>
    <x v="1"/>
    <x v="58"/>
    <x v="20"/>
    <x v="12"/>
    <n v="1"/>
    <s v="Speedy Express"/>
    <s v="GALED"/>
    <x v="0"/>
    <n v="5"/>
    <x v="1"/>
    <x v="6"/>
  </r>
  <r>
    <n v="10427"/>
    <n v="14"/>
    <n v="18.600000000000001"/>
    <n v="35"/>
    <n v="0"/>
    <n v="651"/>
    <n v="6"/>
    <x v="1"/>
    <x v="3"/>
    <x v="3"/>
    <x v="6"/>
    <n v="2"/>
    <s v="United Package"/>
    <s v="PICCO"/>
    <x v="0"/>
    <n v="7"/>
    <x v="2"/>
    <x v="6"/>
  </r>
  <r>
    <n v="10428"/>
    <n v="46"/>
    <n v="9.6"/>
    <n v="20"/>
    <n v="0"/>
    <n v="192"/>
    <n v="21"/>
    <x v="1"/>
    <x v="54"/>
    <x v="26"/>
    <x v="11"/>
    <n v="1"/>
    <s v="Speedy Express"/>
    <s v="REGGC"/>
    <x v="1"/>
    <n v="8"/>
    <x v="3"/>
    <x v="6"/>
  </r>
  <r>
    <n v="10429"/>
    <n v="50"/>
    <n v="13"/>
    <n v="40"/>
    <n v="0"/>
    <n v="520"/>
    <n v="23"/>
    <x v="1"/>
    <x v="72"/>
    <x v="13"/>
    <x v="14"/>
    <n v="2"/>
    <s v="United Package"/>
    <s v="HUNGO"/>
    <x v="2"/>
    <n v="3"/>
    <x v="5"/>
    <x v="6"/>
  </r>
  <r>
    <n v="10429"/>
    <n v="63"/>
    <n v="35.1"/>
    <n v="35"/>
    <n v="0"/>
    <n v="1228.5"/>
    <n v="7"/>
    <x v="1"/>
    <x v="46"/>
    <x v="18"/>
    <x v="14"/>
    <n v="2"/>
    <s v="United Package"/>
    <s v="HUNGO"/>
    <x v="2"/>
    <n v="2"/>
    <x v="4"/>
    <x v="6"/>
  </r>
  <r>
    <n v="10430"/>
    <n v="17"/>
    <n v="31.2"/>
    <n v="45"/>
    <n v="0"/>
    <n v="1404"/>
    <n v="7"/>
    <x v="1"/>
    <x v="35"/>
    <x v="18"/>
    <x v="6"/>
    <n v="1"/>
    <s v="Speedy Express"/>
    <s v="ERNSH"/>
    <x v="0"/>
    <n v="6"/>
    <x v="7"/>
    <x v="6"/>
  </r>
  <r>
    <n v="10430"/>
    <n v="21"/>
    <n v="8"/>
    <n v="50"/>
    <n v="0"/>
    <n v="400"/>
    <n v="8"/>
    <x v="1"/>
    <x v="27"/>
    <x v="9"/>
    <x v="6"/>
    <n v="1"/>
    <s v="Speedy Express"/>
    <s v="ERNSH"/>
    <x v="0"/>
    <n v="3"/>
    <x v="5"/>
    <x v="6"/>
  </r>
  <r>
    <n v="10430"/>
    <n v="56"/>
    <n v="30.4"/>
    <n v="30"/>
    <n v="0"/>
    <n v="912"/>
    <n v="26"/>
    <x v="1"/>
    <x v="33"/>
    <x v="8"/>
    <x v="6"/>
    <n v="1"/>
    <s v="Speedy Express"/>
    <s v="ERNSH"/>
    <x v="0"/>
    <n v="5"/>
    <x v="1"/>
    <x v="6"/>
  </r>
  <r>
    <n v="10430"/>
    <n v="59"/>
    <n v="44"/>
    <n v="70"/>
    <n v="0"/>
    <n v="3080"/>
    <n v="28"/>
    <x v="1"/>
    <x v="21"/>
    <x v="11"/>
    <x v="6"/>
    <n v="1"/>
    <s v="Speedy Express"/>
    <s v="ERNSH"/>
    <x v="0"/>
    <n v="4"/>
    <x v="0"/>
    <x v="6"/>
  </r>
  <r>
    <n v="10431"/>
    <n v="17"/>
    <n v="31.2"/>
    <n v="50"/>
    <n v="0"/>
    <n v="1560"/>
    <n v="7"/>
    <x v="1"/>
    <x v="35"/>
    <x v="18"/>
    <x v="16"/>
    <n v="2"/>
    <s v="United Package"/>
    <s v="BOTTM"/>
    <x v="0"/>
    <n v="6"/>
    <x v="7"/>
    <x v="6"/>
  </r>
  <r>
    <n v="10431"/>
    <n v="40"/>
    <n v="14.7"/>
    <n v="50"/>
    <n v="0"/>
    <n v="735"/>
    <n v="19"/>
    <x v="1"/>
    <x v="37"/>
    <x v="5"/>
    <x v="16"/>
    <n v="2"/>
    <s v="United Package"/>
    <s v="BOTTM"/>
    <x v="0"/>
    <n v="8"/>
    <x v="3"/>
    <x v="6"/>
  </r>
  <r>
    <n v="10431"/>
    <n v="47"/>
    <n v="7.6"/>
    <n v="30"/>
    <n v="0"/>
    <n v="228"/>
    <n v="22"/>
    <x v="1"/>
    <x v="69"/>
    <x v="28"/>
    <x v="16"/>
    <n v="2"/>
    <s v="United Package"/>
    <s v="BOTTM"/>
    <x v="0"/>
    <n v="3"/>
    <x v="5"/>
    <x v="6"/>
  </r>
  <r>
    <n v="10432"/>
    <n v="26"/>
    <n v="24.9"/>
    <n v="10"/>
    <n v="0"/>
    <n v="249"/>
    <n v="11"/>
    <x v="1"/>
    <x v="68"/>
    <x v="21"/>
    <x v="8"/>
    <n v="2"/>
    <s v="United Package"/>
    <s v="SPLIR"/>
    <x v="2"/>
    <n v="3"/>
    <x v="5"/>
    <x v="6"/>
  </r>
  <r>
    <n v="10432"/>
    <n v="54"/>
    <n v="5.9"/>
    <n v="40"/>
    <n v="0"/>
    <n v="236"/>
    <n v="25"/>
    <x v="1"/>
    <x v="55"/>
    <x v="15"/>
    <x v="8"/>
    <n v="2"/>
    <s v="United Package"/>
    <s v="SPLIR"/>
    <x v="2"/>
    <n v="6"/>
    <x v="7"/>
    <x v="6"/>
  </r>
  <r>
    <n v="10433"/>
    <n v="56"/>
    <n v="30.4"/>
    <n v="28"/>
    <n v="0"/>
    <n v="851.19999999999993"/>
    <n v="26"/>
    <x v="1"/>
    <x v="33"/>
    <x v="8"/>
    <x v="15"/>
    <n v="3"/>
    <s v="Federal Shipping"/>
    <s v="PRINI"/>
    <x v="2"/>
    <n v="5"/>
    <x v="1"/>
    <x v="7"/>
  </r>
  <r>
    <n v="10434"/>
    <n v="11"/>
    <n v="16.8"/>
    <n v="6"/>
    <n v="0"/>
    <n v="100.80000000000001"/>
    <n v="5"/>
    <x v="1"/>
    <x v="0"/>
    <x v="0"/>
    <x v="9"/>
    <n v="2"/>
    <s v="United Package"/>
    <s v="FOLKO"/>
    <x v="2"/>
    <n v="4"/>
    <x v="0"/>
    <x v="7"/>
  </r>
  <r>
    <n v="10434"/>
    <n v="76"/>
    <n v="14.4"/>
    <n v="18"/>
    <n v="0"/>
    <n v="259.2"/>
    <n v="23"/>
    <x v="1"/>
    <x v="38"/>
    <x v="13"/>
    <x v="9"/>
    <n v="2"/>
    <s v="United Package"/>
    <s v="FOLKO"/>
    <x v="2"/>
    <n v="1"/>
    <x v="6"/>
    <x v="7"/>
  </r>
  <r>
    <n v="10435"/>
    <n v="2"/>
    <n v="15.2"/>
    <n v="10"/>
    <n v="0"/>
    <n v="152"/>
    <n v="1"/>
    <x v="1"/>
    <x v="18"/>
    <x v="17"/>
    <x v="13"/>
    <n v="2"/>
    <s v="United Package"/>
    <s v="CONSH"/>
    <x v="3"/>
    <n v="1"/>
    <x v="6"/>
    <x v="7"/>
  </r>
  <r>
    <n v="10435"/>
    <n v="22"/>
    <n v="16.8"/>
    <n v="12"/>
    <n v="0"/>
    <n v="201.60000000000002"/>
    <n v="9"/>
    <x v="1"/>
    <x v="7"/>
    <x v="7"/>
    <x v="13"/>
    <n v="2"/>
    <s v="United Package"/>
    <s v="CONSH"/>
    <x v="3"/>
    <n v="5"/>
    <x v="1"/>
    <x v="7"/>
  </r>
  <r>
    <n v="10435"/>
    <n v="72"/>
    <n v="27.8"/>
    <n v="10"/>
    <n v="0"/>
    <n v="278"/>
    <n v="14"/>
    <x v="1"/>
    <x v="2"/>
    <x v="2"/>
    <x v="13"/>
    <n v="2"/>
    <s v="United Package"/>
    <s v="CONSH"/>
    <x v="3"/>
    <n v="4"/>
    <x v="0"/>
    <x v="7"/>
  </r>
  <r>
    <n v="10436"/>
    <n v="46"/>
    <n v="9.6"/>
    <n v="5"/>
    <n v="0"/>
    <n v="48"/>
    <n v="21"/>
    <x v="1"/>
    <x v="54"/>
    <x v="26"/>
    <x v="0"/>
    <n v="2"/>
    <s v="United Package"/>
    <s v="BLONP"/>
    <x v="2"/>
    <n v="8"/>
    <x v="3"/>
    <x v="7"/>
  </r>
  <r>
    <n v="10436"/>
    <n v="56"/>
    <n v="30.4"/>
    <n v="40"/>
    <n v="0"/>
    <n v="1216"/>
    <n v="26"/>
    <x v="1"/>
    <x v="33"/>
    <x v="8"/>
    <x v="0"/>
    <n v="2"/>
    <s v="United Package"/>
    <s v="BLONP"/>
    <x v="2"/>
    <n v="5"/>
    <x v="1"/>
    <x v="7"/>
  </r>
  <r>
    <n v="10436"/>
    <n v="64"/>
    <n v="26.6"/>
    <n v="30"/>
    <n v="0"/>
    <n v="798"/>
    <n v="12"/>
    <x v="1"/>
    <x v="58"/>
    <x v="20"/>
    <x v="0"/>
    <n v="2"/>
    <s v="United Package"/>
    <s v="BLONP"/>
    <x v="2"/>
    <n v="5"/>
    <x v="1"/>
    <x v="7"/>
  </r>
  <r>
    <n v="10436"/>
    <n v="75"/>
    <n v="6.2"/>
    <n v="24"/>
    <n v="0"/>
    <n v="148.80000000000001"/>
    <n v="12"/>
    <x v="1"/>
    <x v="48"/>
    <x v="20"/>
    <x v="0"/>
    <n v="2"/>
    <s v="United Package"/>
    <s v="BLONP"/>
    <x v="2"/>
    <n v="1"/>
    <x v="6"/>
    <x v="7"/>
  </r>
  <r>
    <n v="10437"/>
    <n v="53"/>
    <n v="26.2"/>
    <n v="15"/>
    <n v="0"/>
    <n v="393"/>
    <n v="24"/>
    <x v="1"/>
    <x v="22"/>
    <x v="4"/>
    <x v="10"/>
    <n v="1"/>
    <s v="Speedy Express"/>
    <s v="WARTH"/>
    <x v="3"/>
    <n v="6"/>
    <x v="7"/>
    <x v="7"/>
  </r>
  <r>
    <n v="10438"/>
    <n v="19"/>
    <n v="7.3"/>
    <n v="15"/>
    <n v="0"/>
    <n v="109.5"/>
    <n v="8"/>
    <x v="1"/>
    <x v="49"/>
    <x v="9"/>
    <x v="1"/>
    <n v="2"/>
    <s v="United Package"/>
    <s v="TOMSP"/>
    <x v="2"/>
    <n v="3"/>
    <x v="5"/>
    <x v="7"/>
  </r>
  <r>
    <n v="10438"/>
    <n v="34"/>
    <n v="11.2"/>
    <n v="20"/>
    <n v="0"/>
    <n v="224"/>
    <n v="16"/>
    <x v="1"/>
    <x v="53"/>
    <x v="23"/>
    <x v="1"/>
    <n v="2"/>
    <s v="United Package"/>
    <s v="TOMSP"/>
    <x v="2"/>
    <n v="1"/>
    <x v="6"/>
    <x v="7"/>
  </r>
  <r>
    <n v="10438"/>
    <n v="57"/>
    <n v="15.6"/>
    <n v="15"/>
    <n v="0"/>
    <n v="234"/>
    <n v="26"/>
    <x v="1"/>
    <x v="8"/>
    <x v="8"/>
    <x v="1"/>
    <n v="2"/>
    <s v="United Package"/>
    <s v="TOMSP"/>
    <x v="2"/>
    <n v="5"/>
    <x v="1"/>
    <x v="7"/>
  </r>
  <r>
    <n v="10439"/>
    <n v="12"/>
    <n v="30.4"/>
    <n v="15"/>
    <n v="0"/>
    <n v="456"/>
    <n v="5"/>
    <x v="1"/>
    <x v="36"/>
    <x v="0"/>
    <x v="16"/>
    <n v="3"/>
    <s v="Federal Shipping"/>
    <s v="MEREP"/>
    <x v="1"/>
    <n v="4"/>
    <x v="0"/>
    <x v="7"/>
  </r>
  <r>
    <n v="10439"/>
    <n v="16"/>
    <n v="13.9"/>
    <n v="16"/>
    <n v="0"/>
    <n v="222.4"/>
    <n v="7"/>
    <x v="1"/>
    <x v="19"/>
    <x v="18"/>
    <x v="16"/>
    <n v="3"/>
    <s v="Federal Shipping"/>
    <s v="MEREP"/>
    <x v="1"/>
    <n v="3"/>
    <x v="5"/>
    <x v="7"/>
  </r>
  <r>
    <n v="10439"/>
    <n v="64"/>
    <n v="26.6"/>
    <n v="6"/>
    <n v="0"/>
    <n v="159.60000000000002"/>
    <n v="12"/>
    <x v="1"/>
    <x v="58"/>
    <x v="20"/>
    <x v="16"/>
    <n v="3"/>
    <s v="Federal Shipping"/>
    <s v="MEREP"/>
    <x v="1"/>
    <n v="5"/>
    <x v="1"/>
    <x v="7"/>
  </r>
  <r>
    <n v="10439"/>
    <n v="74"/>
    <n v="8"/>
    <n v="30"/>
    <n v="0"/>
    <n v="240"/>
    <n v="4"/>
    <x v="1"/>
    <x v="17"/>
    <x v="16"/>
    <x v="16"/>
    <n v="3"/>
    <s v="Federal Shipping"/>
    <s v="MEREP"/>
    <x v="1"/>
    <n v="7"/>
    <x v="2"/>
    <x v="7"/>
  </r>
  <r>
    <n v="10440"/>
    <n v="2"/>
    <n v="15.2"/>
    <n v="45"/>
    <n v="0"/>
    <n v="684"/>
    <n v="1"/>
    <x v="1"/>
    <x v="18"/>
    <x v="17"/>
    <x v="8"/>
    <n v="2"/>
    <s v="United Package"/>
    <s v="SAVEA"/>
    <x v="0"/>
    <n v="1"/>
    <x v="6"/>
    <x v="7"/>
  </r>
  <r>
    <n v="10440"/>
    <n v="16"/>
    <n v="13.9"/>
    <n v="49"/>
    <n v="0"/>
    <n v="681.1"/>
    <n v="7"/>
    <x v="1"/>
    <x v="19"/>
    <x v="18"/>
    <x v="8"/>
    <n v="2"/>
    <s v="United Package"/>
    <s v="SAVEA"/>
    <x v="0"/>
    <n v="3"/>
    <x v="5"/>
    <x v="7"/>
  </r>
  <r>
    <n v="10440"/>
    <n v="29"/>
    <n v="99"/>
    <n v="24"/>
    <n v="0"/>
    <n v="2376"/>
    <n v="12"/>
    <x v="1"/>
    <x v="39"/>
    <x v="20"/>
    <x v="8"/>
    <n v="2"/>
    <s v="United Package"/>
    <s v="SAVEA"/>
    <x v="0"/>
    <n v="6"/>
    <x v="7"/>
    <x v="7"/>
  </r>
  <r>
    <n v="10440"/>
    <n v="61"/>
    <n v="22.8"/>
    <n v="90"/>
    <n v="0"/>
    <n v="2052"/>
    <n v="29"/>
    <x v="1"/>
    <x v="75"/>
    <x v="22"/>
    <x v="8"/>
    <n v="2"/>
    <s v="United Package"/>
    <s v="SAVEA"/>
    <x v="0"/>
    <n v="2"/>
    <x v="4"/>
    <x v="7"/>
  </r>
  <r>
    <n v="10441"/>
    <n v="27"/>
    <n v="35.1"/>
    <n v="50"/>
    <n v="0"/>
    <n v="1755"/>
    <n v="11"/>
    <x v="1"/>
    <x v="24"/>
    <x v="21"/>
    <x v="8"/>
    <n v="2"/>
    <s v="United Package"/>
    <s v="OLDWO"/>
    <x v="2"/>
    <n v="3"/>
    <x v="5"/>
    <x v="7"/>
  </r>
  <r>
    <n v="10442"/>
    <n v="11"/>
    <n v="16.8"/>
    <n v="30"/>
    <n v="0"/>
    <n v="504"/>
    <n v="5"/>
    <x v="1"/>
    <x v="0"/>
    <x v="0"/>
    <x v="6"/>
    <n v="2"/>
    <s v="United Package"/>
    <s v="ERNSH"/>
    <x v="2"/>
    <n v="4"/>
    <x v="0"/>
    <x v="7"/>
  </r>
  <r>
    <n v="10442"/>
    <n v="54"/>
    <n v="5.9"/>
    <n v="80"/>
    <n v="0"/>
    <n v="472"/>
    <n v="25"/>
    <x v="1"/>
    <x v="55"/>
    <x v="15"/>
    <x v="6"/>
    <n v="2"/>
    <s v="United Package"/>
    <s v="ERNSH"/>
    <x v="2"/>
    <n v="6"/>
    <x v="7"/>
    <x v="7"/>
  </r>
  <r>
    <n v="10442"/>
    <n v="66"/>
    <n v="13.6"/>
    <n v="60"/>
    <n v="0"/>
    <n v="816"/>
    <n v="2"/>
    <x v="1"/>
    <x v="61"/>
    <x v="6"/>
    <x v="6"/>
    <n v="2"/>
    <s v="United Package"/>
    <s v="ERNSH"/>
    <x v="2"/>
    <n v="2"/>
    <x v="4"/>
    <x v="7"/>
  </r>
  <r>
    <n v="10443"/>
    <n v="11"/>
    <n v="16.8"/>
    <n v="6"/>
    <n v="0"/>
    <n v="100.80000000000001"/>
    <n v="5"/>
    <x v="1"/>
    <x v="0"/>
    <x v="0"/>
    <x v="11"/>
    <n v="1"/>
    <s v="Speedy Express"/>
    <s v="REGGC"/>
    <x v="3"/>
    <n v="4"/>
    <x v="0"/>
    <x v="7"/>
  </r>
  <r>
    <n v="10443"/>
    <n v="28"/>
    <n v="36.4"/>
    <n v="12"/>
    <n v="0"/>
    <n v="436.79999999999995"/>
    <n v="12"/>
    <x v="1"/>
    <x v="44"/>
    <x v="20"/>
    <x v="11"/>
    <n v="1"/>
    <s v="Speedy Express"/>
    <s v="REGGC"/>
    <x v="3"/>
    <n v="7"/>
    <x v="2"/>
    <x v="7"/>
  </r>
  <r>
    <n v="10444"/>
    <n v="17"/>
    <n v="31.2"/>
    <n v="10"/>
    <n v="0"/>
    <n v="312"/>
    <n v="7"/>
    <x v="1"/>
    <x v="35"/>
    <x v="18"/>
    <x v="9"/>
    <n v="3"/>
    <s v="Federal Shipping"/>
    <s v="BERGS"/>
    <x v="2"/>
    <n v="6"/>
    <x v="7"/>
    <x v="7"/>
  </r>
  <r>
    <n v="10444"/>
    <n v="26"/>
    <n v="24.9"/>
    <n v="15"/>
    <n v="0"/>
    <n v="373.5"/>
    <n v="11"/>
    <x v="1"/>
    <x v="68"/>
    <x v="21"/>
    <x v="9"/>
    <n v="3"/>
    <s v="Federal Shipping"/>
    <s v="BERGS"/>
    <x v="2"/>
    <n v="3"/>
    <x v="5"/>
    <x v="7"/>
  </r>
  <r>
    <n v="10444"/>
    <n v="35"/>
    <n v="14.4"/>
    <n v="8"/>
    <n v="0"/>
    <n v="115.2"/>
    <n v="16"/>
    <x v="1"/>
    <x v="31"/>
    <x v="23"/>
    <x v="9"/>
    <n v="3"/>
    <s v="Federal Shipping"/>
    <s v="BERGS"/>
    <x v="2"/>
    <n v="1"/>
    <x v="6"/>
    <x v="7"/>
  </r>
  <r>
    <n v="10444"/>
    <n v="41"/>
    <n v="7.7"/>
    <n v="30"/>
    <n v="0"/>
    <n v="231"/>
    <n v="19"/>
    <x v="1"/>
    <x v="5"/>
    <x v="5"/>
    <x v="9"/>
    <n v="3"/>
    <s v="Federal Shipping"/>
    <s v="BERGS"/>
    <x v="2"/>
    <n v="8"/>
    <x v="3"/>
    <x v="7"/>
  </r>
  <r>
    <n v="10445"/>
    <n v="39"/>
    <n v="14.4"/>
    <n v="6"/>
    <n v="0"/>
    <n v="86.4"/>
    <n v="18"/>
    <x v="1"/>
    <x v="13"/>
    <x v="12"/>
    <x v="9"/>
    <n v="1"/>
    <s v="Speedy Express"/>
    <s v="BERGS"/>
    <x v="2"/>
    <n v="1"/>
    <x v="6"/>
    <x v="7"/>
  </r>
  <r>
    <n v="10445"/>
    <n v="54"/>
    <n v="5.9"/>
    <n v="15"/>
    <n v="0"/>
    <n v="88.5"/>
    <n v="25"/>
    <x v="1"/>
    <x v="55"/>
    <x v="15"/>
    <x v="9"/>
    <n v="1"/>
    <s v="Speedy Express"/>
    <s v="BERGS"/>
    <x v="2"/>
    <n v="6"/>
    <x v="7"/>
    <x v="7"/>
  </r>
  <r>
    <n v="10446"/>
    <n v="19"/>
    <n v="7.3"/>
    <n v="12"/>
    <n v="0"/>
    <n v="87.6"/>
    <n v="8"/>
    <x v="1"/>
    <x v="49"/>
    <x v="9"/>
    <x v="1"/>
    <n v="1"/>
    <s v="Speedy Express"/>
    <s v="TOMSP"/>
    <x v="1"/>
    <n v="3"/>
    <x v="5"/>
    <x v="7"/>
  </r>
  <r>
    <n v="10446"/>
    <n v="24"/>
    <n v="3.6"/>
    <n v="20"/>
    <n v="0"/>
    <n v="72"/>
    <n v="10"/>
    <x v="1"/>
    <x v="15"/>
    <x v="14"/>
    <x v="1"/>
    <n v="1"/>
    <s v="Speedy Express"/>
    <s v="TOMSP"/>
    <x v="1"/>
    <n v="1"/>
    <x v="6"/>
    <x v="7"/>
  </r>
  <r>
    <n v="10446"/>
    <n v="31"/>
    <n v="10"/>
    <n v="3"/>
    <n v="0"/>
    <n v="30"/>
    <n v="14"/>
    <x v="1"/>
    <x v="12"/>
    <x v="2"/>
    <x v="1"/>
    <n v="1"/>
    <s v="Speedy Express"/>
    <s v="TOMSP"/>
    <x v="1"/>
    <n v="4"/>
    <x v="0"/>
    <x v="7"/>
  </r>
  <r>
    <n v="10446"/>
    <n v="52"/>
    <n v="5.6"/>
    <n v="15"/>
    <n v="0"/>
    <n v="84"/>
    <n v="24"/>
    <x v="1"/>
    <x v="65"/>
    <x v="4"/>
    <x v="1"/>
    <n v="1"/>
    <s v="Speedy Express"/>
    <s v="TOMSP"/>
    <x v="1"/>
    <n v="5"/>
    <x v="1"/>
    <x v="7"/>
  </r>
  <r>
    <n v="10447"/>
    <n v="19"/>
    <n v="7.3"/>
    <n v="40"/>
    <n v="0"/>
    <n v="292"/>
    <n v="8"/>
    <x v="1"/>
    <x v="49"/>
    <x v="9"/>
    <x v="2"/>
    <n v="2"/>
    <s v="United Package"/>
    <s v="RICAR"/>
    <x v="0"/>
    <n v="3"/>
    <x v="5"/>
    <x v="7"/>
  </r>
  <r>
    <n v="10447"/>
    <n v="65"/>
    <n v="16.8"/>
    <n v="35"/>
    <n v="0"/>
    <n v="588"/>
    <n v="2"/>
    <x v="1"/>
    <x v="6"/>
    <x v="6"/>
    <x v="2"/>
    <n v="2"/>
    <s v="United Package"/>
    <s v="RICAR"/>
    <x v="0"/>
    <n v="2"/>
    <x v="4"/>
    <x v="7"/>
  </r>
  <r>
    <n v="10447"/>
    <n v="71"/>
    <n v="17.2"/>
    <n v="2"/>
    <n v="0"/>
    <n v="34.4"/>
    <n v="15"/>
    <x v="1"/>
    <x v="42"/>
    <x v="10"/>
    <x v="2"/>
    <n v="2"/>
    <s v="United Package"/>
    <s v="RICAR"/>
    <x v="0"/>
    <n v="4"/>
    <x v="0"/>
    <x v="7"/>
  </r>
  <r>
    <n v="10448"/>
    <n v="26"/>
    <n v="24.9"/>
    <n v="6"/>
    <n v="0"/>
    <n v="149.39999999999998"/>
    <n v="11"/>
    <x v="1"/>
    <x v="68"/>
    <x v="21"/>
    <x v="20"/>
    <n v="2"/>
    <s v="United Package"/>
    <s v="RANCH"/>
    <x v="0"/>
    <n v="3"/>
    <x v="5"/>
    <x v="7"/>
  </r>
  <r>
    <n v="10448"/>
    <n v="40"/>
    <n v="14.7"/>
    <n v="20"/>
    <n v="0"/>
    <n v="294"/>
    <n v="19"/>
    <x v="1"/>
    <x v="37"/>
    <x v="5"/>
    <x v="20"/>
    <n v="2"/>
    <s v="United Package"/>
    <s v="RANCH"/>
    <x v="0"/>
    <n v="8"/>
    <x v="3"/>
    <x v="7"/>
  </r>
  <r>
    <n v="10449"/>
    <n v="10"/>
    <n v="24.8"/>
    <n v="14"/>
    <n v="0"/>
    <n v="347.2"/>
    <n v="4"/>
    <x v="1"/>
    <x v="41"/>
    <x v="16"/>
    <x v="0"/>
    <n v="2"/>
    <s v="United Package"/>
    <s v="BLONP"/>
    <x v="2"/>
    <n v="8"/>
    <x v="3"/>
    <x v="7"/>
  </r>
  <r>
    <n v="10449"/>
    <n v="52"/>
    <n v="5.6"/>
    <n v="20"/>
    <n v="0"/>
    <n v="112"/>
    <n v="24"/>
    <x v="1"/>
    <x v="65"/>
    <x v="4"/>
    <x v="0"/>
    <n v="2"/>
    <s v="United Package"/>
    <s v="BLONP"/>
    <x v="2"/>
    <n v="5"/>
    <x v="1"/>
    <x v="7"/>
  </r>
  <r>
    <n v="10449"/>
    <n v="62"/>
    <n v="39.4"/>
    <n v="35"/>
    <n v="0"/>
    <n v="1379"/>
    <n v="29"/>
    <x v="1"/>
    <x v="29"/>
    <x v="22"/>
    <x v="0"/>
    <n v="2"/>
    <s v="United Package"/>
    <s v="BLONP"/>
    <x v="2"/>
    <n v="3"/>
    <x v="5"/>
    <x v="7"/>
  </r>
  <r>
    <n v="10450"/>
    <n v="10"/>
    <n v="24.8"/>
    <n v="20"/>
    <n v="0"/>
    <n v="496"/>
    <n v="4"/>
    <x v="1"/>
    <x v="41"/>
    <x v="16"/>
    <x v="0"/>
    <n v="2"/>
    <s v="United Package"/>
    <s v="VICTE"/>
    <x v="3"/>
    <n v="8"/>
    <x v="3"/>
    <x v="7"/>
  </r>
  <r>
    <n v="10450"/>
    <n v="54"/>
    <n v="5.9"/>
    <n v="6"/>
    <n v="0"/>
    <n v="35.400000000000006"/>
    <n v="25"/>
    <x v="1"/>
    <x v="55"/>
    <x v="15"/>
    <x v="0"/>
    <n v="2"/>
    <s v="United Package"/>
    <s v="VICTE"/>
    <x v="3"/>
    <n v="6"/>
    <x v="7"/>
    <x v="7"/>
  </r>
  <r>
    <n v="10451"/>
    <n v="55"/>
    <n v="19.2"/>
    <n v="120"/>
    <n v="0"/>
    <n v="2304"/>
    <n v="25"/>
    <x v="1"/>
    <x v="16"/>
    <x v="15"/>
    <x v="1"/>
    <n v="3"/>
    <s v="Federal Shipping"/>
    <s v="QUICK"/>
    <x v="0"/>
    <n v="6"/>
    <x v="7"/>
    <x v="7"/>
  </r>
  <r>
    <n v="10451"/>
    <n v="64"/>
    <n v="26.6"/>
    <n v="35"/>
    <n v="0"/>
    <n v="931"/>
    <n v="12"/>
    <x v="1"/>
    <x v="58"/>
    <x v="20"/>
    <x v="1"/>
    <n v="3"/>
    <s v="Federal Shipping"/>
    <s v="QUICK"/>
    <x v="0"/>
    <n v="5"/>
    <x v="1"/>
    <x v="7"/>
  </r>
  <r>
    <n v="10451"/>
    <n v="65"/>
    <n v="16.8"/>
    <n v="28"/>
    <n v="0"/>
    <n v="470.40000000000003"/>
    <n v="2"/>
    <x v="1"/>
    <x v="6"/>
    <x v="6"/>
    <x v="1"/>
    <n v="3"/>
    <s v="Federal Shipping"/>
    <s v="QUICK"/>
    <x v="0"/>
    <n v="2"/>
    <x v="4"/>
    <x v="7"/>
  </r>
  <r>
    <n v="10451"/>
    <n v="77"/>
    <n v="10.4"/>
    <n v="55"/>
    <n v="0"/>
    <n v="572"/>
    <n v="12"/>
    <x v="1"/>
    <x v="23"/>
    <x v="20"/>
    <x v="1"/>
    <n v="3"/>
    <s v="Federal Shipping"/>
    <s v="QUICK"/>
    <x v="0"/>
    <n v="2"/>
    <x v="4"/>
    <x v="7"/>
  </r>
  <r>
    <n v="10452"/>
    <n v="28"/>
    <n v="36.4"/>
    <n v="15"/>
    <n v="0"/>
    <n v="546"/>
    <n v="12"/>
    <x v="1"/>
    <x v="44"/>
    <x v="20"/>
    <x v="8"/>
    <n v="1"/>
    <s v="Speedy Express"/>
    <s v="SAVEA"/>
    <x v="3"/>
    <n v="7"/>
    <x v="2"/>
    <x v="7"/>
  </r>
  <r>
    <n v="10452"/>
    <n v="44"/>
    <n v="15.5"/>
    <n v="100"/>
    <n v="0"/>
    <n v="1550"/>
    <n v="20"/>
    <x v="1"/>
    <x v="45"/>
    <x v="1"/>
    <x v="8"/>
    <n v="1"/>
    <s v="Speedy Express"/>
    <s v="SAVEA"/>
    <x v="3"/>
    <n v="2"/>
    <x v="4"/>
    <x v="7"/>
  </r>
  <r>
    <n v="10453"/>
    <n v="48"/>
    <n v="10.199999999999999"/>
    <n v="15"/>
    <n v="0"/>
    <n v="153"/>
    <n v="22"/>
    <x v="1"/>
    <x v="74"/>
    <x v="28"/>
    <x v="13"/>
    <n v="2"/>
    <s v="United Package"/>
    <s v="AROUT"/>
    <x v="0"/>
    <n v="3"/>
    <x v="5"/>
    <x v="7"/>
  </r>
  <r>
    <n v="10453"/>
    <n v="70"/>
    <n v="12"/>
    <n v="25"/>
    <n v="0"/>
    <n v="300"/>
    <n v="7"/>
    <x v="1"/>
    <x v="30"/>
    <x v="18"/>
    <x v="13"/>
    <n v="2"/>
    <s v="United Package"/>
    <s v="AROUT"/>
    <x v="0"/>
    <n v="1"/>
    <x v="6"/>
    <x v="7"/>
  </r>
  <r>
    <n v="10454"/>
    <n v="16"/>
    <n v="13.9"/>
    <n v="20"/>
    <n v="0"/>
    <n v="278"/>
    <n v="7"/>
    <x v="1"/>
    <x v="19"/>
    <x v="18"/>
    <x v="0"/>
    <n v="3"/>
    <s v="Federal Shipping"/>
    <s v="LAMAI"/>
    <x v="0"/>
    <n v="3"/>
    <x v="5"/>
    <x v="7"/>
  </r>
  <r>
    <n v="10454"/>
    <n v="33"/>
    <n v="2"/>
    <n v="20"/>
    <n v="0"/>
    <n v="40"/>
    <n v="15"/>
    <x v="1"/>
    <x v="10"/>
    <x v="10"/>
    <x v="0"/>
    <n v="3"/>
    <s v="Federal Shipping"/>
    <s v="LAMAI"/>
    <x v="0"/>
    <n v="4"/>
    <x v="0"/>
    <x v="7"/>
  </r>
  <r>
    <n v="10454"/>
    <n v="46"/>
    <n v="9.6"/>
    <n v="10"/>
    <n v="0"/>
    <n v="96"/>
    <n v="21"/>
    <x v="1"/>
    <x v="54"/>
    <x v="26"/>
    <x v="0"/>
    <n v="3"/>
    <s v="Federal Shipping"/>
    <s v="LAMAI"/>
    <x v="0"/>
    <n v="8"/>
    <x v="3"/>
    <x v="7"/>
  </r>
  <r>
    <n v="10455"/>
    <n v="39"/>
    <n v="14.4"/>
    <n v="20"/>
    <n v="0"/>
    <n v="288"/>
    <n v="18"/>
    <x v="1"/>
    <x v="13"/>
    <x v="12"/>
    <x v="10"/>
    <n v="2"/>
    <s v="United Package"/>
    <s v="WARTH"/>
    <x v="3"/>
    <n v="1"/>
    <x v="6"/>
    <x v="7"/>
  </r>
  <r>
    <n v="10455"/>
    <n v="53"/>
    <n v="26.2"/>
    <n v="50"/>
    <n v="0"/>
    <n v="1310"/>
    <n v="24"/>
    <x v="1"/>
    <x v="22"/>
    <x v="4"/>
    <x v="10"/>
    <n v="2"/>
    <s v="United Package"/>
    <s v="WARTH"/>
    <x v="3"/>
    <n v="6"/>
    <x v="7"/>
    <x v="7"/>
  </r>
  <r>
    <n v="10455"/>
    <n v="61"/>
    <n v="22.8"/>
    <n v="25"/>
    <n v="0"/>
    <n v="570"/>
    <n v="29"/>
    <x v="1"/>
    <x v="75"/>
    <x v="22"/>
    <x v="10"/>
    <n v="2"/>
    <s v="United Package"/>
    <s v="WARTH"/>
    <x v="3"/>
    <n v="2"/>
    <x v="4"/>
    <x v="7"/>
  </r>
  <r>
    <n v="10455"/>
    <n v="71"/>
    <n v="17.2"/>
    <n v="30"/>
    <n v="0"/>
    <n v="516"/>
    <n v="15"/>
    <x v="1"/>
    <x v="42"/>
    <x v="10"/>
    <x v="10"/>
    <n v="2"/>
    <s v="United Package"/>
    <s v="WARTH"/>
    <x v="3"/>
    <n v="4"/>
    <x v="0"/>
    <x v="7"/>
  </r>
  <r>
    <n v="10456"/>
    <n v="21"/>
    <n v="8"/>
    <n v="40"/>
    <n v="0"/>
    <n v="320"/>
    <n v="8"/>
    <x v="1"/>
    <x v="27"/>
    <x v="9"/>
    <x v="1"/>
    <n v="2"/>
    <s v="United Package"/>
    <s v="KOENE"/>
    <x v="3"/>
    <n v="3"/>
    <x v="5"/>
    <x v="7"/>
  </r>
  <r>
    <n v="10456"/>
    <n v="49"/>
    <n v="16"/>
    <n v="21"/>
    <n v="0"/>
    <n v="336"/>
    <n v="23"/>
    <x v="1"/>
    <x v="14"/>
    <x v="13"/>
    <x v="1"/>
    <n v="2"/>
    <s v="United Package"/>
    <s v="KOENE"/>
    <x v="3"/>
    <n v="3"/>
    <x v="5"/>
    <x v="7"/>
  </r>
  <r>
    <n v="10457"/>
    <n v="59"/>
    <n v="44"/>
    <n v="36"/>
    <n v="0"/>
    <n v="1584"/>
    <n v="28"/>
    <x v="1"/>
    <x v="21"/>
    <x v="11"/>
    <x v="1"/>
    <n v="1"/>
    <s v="Speedy Express"/>
    <s v="KOENE"/>
    <x v="0"/>
    <n v="4"/>
    <x v="0"/>
    <x v="7"/>
  </r>
  <r>
    <n v="10458"/>
    <n v="26"/>
    <n v="24.9"/>
    <n v="30"/>
    <n v="0"/>
    <n v="747"/>
    <n v="11"/>
    <x v="1"/>
    <x v="68"/>
    <x v="21"/>
    <x v="3"/>
    <n v="3"/>
    <s v="Federal Shipping"/>
    <s v="SUPRD"/>
    <x v="1"/>
    <n v="3"/>
    <x v="5"/>
    <x v="7"/>
  </r>
  <r>
    <n v="10458"/>
    <n v="28"/>
    <n v="36.4"/>
    <n v="30"/>
    <n v="0"/>
    <n v="1092"/>
    <n v="12"/>
    <x v="1"/>
    <x v="44"/>
    <x v="20"/>
    <x v="3"/>
    <n v="3"/>
    <s v="Federal Shipping"/>
    <s v="SUPRD"/>
    <x v="1"/>
    <n v="7"/>
    <x v="2"/>
    <x v="7"/>
  </r>
  <r>
    <n v="10458"/>
    <n v="43"/>
    <n v="36.799999999999997"/>
    <n v="20"/>
    <n v="0"/>
    <n v="736"/>
    <n v="20"/>
    <x v="1"/>
    <x v="40"/>
    <x v="1"/>
    <x v="3"/>
    <n v="3"/>
    <s v="Federal Shipping"/>
    <s v="SUPRD"/>
    <x v="1"/>
    <n v="1"/>
    <x v="6"/>
    <x v="7"/>
  </r>
  <r>
    <n v="10458"/>
    <n v="56"/>
    <n v="30.4"/>
    <n v="15"/>
    <n v="0"/>
    <n v="456"/>
    <n v="26"/>
    <x v="1"/>
    <x v="33"/>
    <x v="8"/>
    <x v="3"/>
    <n v="3"/>
    <s v="Federal Shipping"/>
    <s v="SUPRD"/>
    <x v="1"/>
    <n v="5"/>
    <x v="1"/>
    <x v="7"/>
  </r>
  <r>
    <n v="10458"/>
    <n v="71"/>
    <n v="17.2"/>
    <n v="50"/>
    <n v="0"/>
    <n v="860"/>
    <n v="15"/>
    <x v="1"/>
    <x v="42"/>
    <x v="10"/>
    <x v="3"/>
    <n v="3"/>
    <s v="Federal Shipping"/>
    <s v="SUPRD"/>
    <x v="1"/>
    <n v="4"/>
    <x v="0"/>
    <x v="7"/>
  </r>
  <r>
    <n v="10459"/>
    <n v="7"/>
    <n v="24"/>
    <n v="16"/>
    <n v="0"/>
    <n v="384"/>
    <n v="3"/>
    <x v="1"/>
    <x v="32"/>
    <x v="24"/>
    <x v="0"/>
    <n v="2"/>
    <s v="United Package"/>
    <s v="VICTE"/>
    <x v="0"/>
    <n v="7"/>
    <x v="2"/>
    <x v="7"/>
  </r>
  <r>
    <n v="10459"/>
    <n v="46"/>
    <n v="9.6"/>
    <n v="20"/>
    <n v="0"/>
    <n v="192"/>
    <n v="21"/>
    <x v="1"/>
    <x v="54"/>
    <x v="26"/>
    <x v="0"/>
    <n v="2"/>
    <s v="United Package"/>
    <s v="VICTE"/>
    <x v="0"/>
    <n v="8"/>
    <x v="3"/>
    <x v="7"/>
  </r>
  <r>
    <n v="10459"/>
    <n v="72"/>
    <n v="27.8"/>
    <n v="40"/>
    <n v="0"/>
    <n v="1112"/>
    <n v="14"/>
    <x v="1"/>
    <x v="2"/>
    <x v="2"/>
    <x v="0"/>
    <n v="2"/>
    <s v="United Package"/>
    <s v="VICTE"/>
    <x v="0"/>
    <n v="4"/>
    <x v="0"/>
    <x v="7"/>
  </r>
  <r>
    <n v="10460"/>
    <n v="68"/>
    <n v="10"/>
    <n v="21"/>
    <n v="0"/>
    <n v="210"/>
    <n v="8"/>
    <x v="1"/>
    <x v="56"/>
    <x v="9"/>
    <x v="9"/>
    <n v="1"/>
    <s v="Speedy Express"/>
    <s v="FOLKO"/>
    <x v="3"/>
    <n v="3"/>
    <x v="5"/>
    <x v="7"/>
  </r>
  <r>
    <n v="10460"/>
    <n v="75"/>
    <n v="6.2"/>
    <n v="4"/>
    <n v="0"/>
    <n v="24.8"/>
    <n v="12"/>
    <x v="1"/>
    <x v="48"/>
    <x v="20"/>
    <x v="9"/>
    <n v="1"/>
    <s v="Speedy Express"/>
    <s v="FOLKO"/>
    <x v="3"/>
    <n v="1"/>
    <x v="6"/>
    <x v="7"/>
  </r>
  <r>
    <n v="10461"/>
    <n v="21"/>
    <n v="8"/>
    <n v="40"/>
    <n v="0"/>
    <n v="320"/>
    <n v="8"/>
    <x v="1"/>
    <x v="27"/>
    <x v="9"/>
    <x v="5"/>
    <n v="3"/>
    <s v="Federal Shipping"/>
    <s v="LILAS"/>
    <x v="0"/>
    <n v="3"/>
    <x v="5"/>
    <x v="7"/>
  </r>
  <r>
    <n v="10461"/>
    <n v="30"/>
    <n v="20.7"/>
    <n v="28"/>
    <n v="0"/>
    <n v="579.6"/>
    <n v="13"/>
    <x v="1"/>
    <x v="34"/>
    <x v="25"/>
    <x v="5"/>
    <n v="3"/>
    <s v="Federal Shipping"/>
    <s v="LILAS"/>
    <x v="0"/>
    <n v="8"/>
    <x v="3"/>
    <x v="7"/>
  </r>
  <r>
    <n v="10461"/>
    <n v="55"/>
    <n v="19.2"/>
    <n v="60"/>
    <n v="0"/>
    <n v="1152"/>
    <n v="25"/>
    <x v="1"/>
    <x v="16"/>
    <x v="15"/>
    <x v="5"/>
    <n v="3"/>
    <s v="Federal Shipping"/>
    <s v="LILAS"/>
    <x v="0"/>
    <n v="6"/>
    <x v="7"/>
    <x v="7"/>
  </r>
  <r>
    <n v="10462"/>
    <n v="13"/>
    <n v="4.8"/>
    <n v="1"/>
    <n v="0"/>
    <n v="4.8"/>
    <n v="6"/>
    <x v="1"/>
    <x v="43"/>
    <x v="3"/>
    <x v="13"/>
    <n v="1"/>
    <s v="Speedy Express"/>
    <s v="CONSH"/>
    <x v="0"/>
    <n v="8"/>
    <x v="3"/>
    <x v="8"/>
  </r>
  <r>
    <n v="10462"/>
    <n v="23"/>
    <n v="7.2"/>
    <n v="21"/>
    <n v="0"/>
    <n v="151.20000000000002"/>
    <n v="9"/>
    <x v="1"/>
    <x v="70"/>
    <x v="7"/>
    <x v="13"/>
    <n v="1"/>
    <s v="Speedy Express"/>
    <s v="CONSH"/>
    <x v="0"/>
    <n v="5"/>
    <x v="1"/>
    <x v="8"/>
  </r>
  <r>
    <n v="10463"/>
    <n v="19"/>
    <n v="7.3"/>
    <n v="21"/>
    <n v="0"/>
    <n v="153.29999999999998"/>
    <n v="8"/>
    <x v="1"/>
    <x v="49"/>
    <x v="9"/>
    <x v="3"/>
    <n v="3"/>
    <s v="Federal Shipping"/>
    <s v="SUPRD"/>
    <x v="0"/>
    <n v="3"/>
    <x v="5"/>
    <x v="8"/>
  </r>
  <r>
    <n v="10463"/>
    <n v="42"/>
    <n v="11.2"/>
    <n v="50"/>
    <n v="0"/>
    <n v="560"/>
    <n v="20"/>
    <x v="1"/>
    <x v="1"/>
    <x v="1"/>
    <x v="3"/>
    <n v="3"/>
    <s v="Federal Shipping"/>
    <s v="SUPRD"/>
    <x v="0"/>
    <n v="5"/>
    <x v="1"/>
    <x v="8"/>
  </r>
  <r>
    <n v="10464"/>
    <n v="4"/>
    <n v="17.600000000000001"/>
    <n v="16"/>
    <n v="0"/>
    <n v="281.60000000000002"/>
    <n v="2"/>
    <x v="1"/>
    <x v="62"/>
    <x v="6"/>
    <x v="15"/>
    <n v="2"/>
    <s v="United Package"/>
    <s v="FURIB"/>
    <x v="0"/>
    <n v="2"/>
    <x v="4"/>
    <x v="8"/>
  </r>
  <r>
    <n v="10464"/>
    <n v="43"/>
    <n v="36.799999999999997"/>
    <n v="3"/>
    <n v="0"/>
    <n v="110.39999999999999"/>
    <n v="20"/>
    <x v="1"/>
    <x v="40"/>
    <x v="1"/>
    <x v="15"/>
    <n v="2"/>
    <s v="United Package"/>
    <s v="FURIB"/>
    <x v="0"/>
    <n v="1"/>
    <x v="6"/>
    <x v="8"/>
  </r>
  <r>
    <n v="10464"/>
    <n v="56"/>
    <n v="30.4"/>
    <n v="30"/>
    <n v="0"/>
    <n v="912"/>
    <n v="26"/>
    <x v="1"/>
    <x v="33"/>
    <x v="8"/>
    <x v="15"/>
    <n v="2"/>
    <s v="United Package"/>
    <s v="FURIB"/>
    <x v="0"/>
    <n v="5"/>
    <x v="1"/>
    <x v="8"/>
  </r>
  <r>
    <n v="10464"/>
    <n v="60"/>
    <n v="27.2"/>
    <n v="20"/>
    <n v="0"/>
    <n v="544"/>
    <n v="28"/>
    <x v="1"/>
    <x v="11"/>
    <x v="11"/>
    <x v="15"/>
    <n v="2"/>
    <s v="United Package"/>
    <s v="FURIB"/>
    <x v="0"/>
    <n v="4"/>
    <x v="0"/>
    <x v="8"/>
  </r>
  <r>
    <n v="10465"/>
    <n v="24"/>
    <n v="3.6"/>
    <n v="25"/>
    <n v="0"/>
    <n v="90"/>
    <n v="10"/>
    <x v="1"/>
    <x v="15"/>
    <x v="14"/>
    <x v="17"/>
    <n v="3"/>
    <s v="Federal Shipping"/>
    <s v="VAFFE"/>
    <x v="0"/>
    <n v="1"/>
    <x v="6"/>
    <x v="8"/>
  </r>
  <r>
    <n v="10465"/>
    <n v="29"/>
    <n v="99"/>
    <n v="18"/>
    <n v="0"/>
    <n v="1782"/>
    <n v="12"/>
    <x v="1"/>
    <x v="39"/>
    <x v="20"/>
    <x v="17"/>
    <n v="3"/>
    <s v="Federal Shipping"/>
    <s v="VAFFE"/>
    <x v="0"/>
    <n v="6"/>
    <x v="7"/>
    <x v="8"/>
  </r>
  <r>
    <n v="10465"/>
    <n v="40"/>
    <n v="14.7"/>
    <n v="20"/>
    <n v="0"/>
    <n v="294"/>
    <n v="19"/>
    <x v="1"/>
    <x v="37"/>
    <x v="5"/>
    <x v="17"/>
    <n v="3"/>
    <s v="Federal Shipping"/>
    <s v="VAFFE"/>
    <x v="0"/>
    <n v="8"/>
    <x v="3"/>
    <x v="8"/>
  </r>
  <r>
    <n v="10465"/>
    <n v="45"/>
    <n v="7.6"/>
    <n v="30"/>
    <n v="0"/>
    <n v="228"/>
    <n v="21"/>
    <x v="1"/>
    <x v="73"/>
    <x v="26"/>
    <x v="17"/>
    <n v="3"/>
    <s v="Federal Shipping"/>
    <s v="VAFFE"/>
    <x v="0"/>
    <n v="8"/>
    <x v="3"/>
    <x v="8"/>
  </r>
  <r>
    <n v="10465"/>
    <n v="50"/>
    <n v="13"/>
    <n v="25"/>
    <n v="0"/>
    <n v="325"/>
    <n v="23"/>
    <x v="1"/>
    <x v="72"/>
    <x v="13"/>
    <x v="17"/>
    <n v="3"/>
    <s v="Federal Shipping"/>
    <s v="VAFFE"/>
    <x v="0"/>
    <n v="3"/>
    <x v="5"/>
    <x v="8"/>
  </r>
  <r>
    <n v="10466"/>
    <n v="11"/>
    <n v="16.8"/>
    <n v="10"/>
    <n v="0"/>
    <n v="168"/>
    <n v="5"/>
    <x v="1"/>
    <x v="0"/>
    <x v="0"/>
    <x v="2"/>
    <n v="1"/>
    <s v="Speedy Express"/>
    <s v="COMMI"/>
    <x v="0"/>
    <n v="4"/>
    <x v="0"/>
    <x v="8"/>
  </r>
  <r>
    <n v="10466"/>
    <n v="46"/>
    <n v="9.6"/>
    <n v="5"/>
    <n v="0"/>
    <n v="48"/>
    <n v="21"/>
    <x v="1"/>
    <x v="54"/>
    <x v="26"/>
    <x v="2"/>
    <n v="1"/>
    <s v="Speedy Express"/>
    <s v="COMMI"/>
    <x v="0"/>
    <n v="8"/>
    <x v="3"/>
    <x v="8"/>
  </r>
  <r>
    <n v="10467"/>
    <n v="24"/>
    <n v="3.6"/>
    <n v="28"/>
    <n v="0"/>
    <n v="100.8"/>
    <n v="10"/>
    <x v="1"/>
    <x v="15"/>
    <x v="14"/>
    <x v="11"/>
    <n v="2"/>
    <s v="United Package"/>
    <s v="MAGAA"/>
    <x v="3"/>
    <n v="1"/>
    <x v="6"/>
    <x v="8"/>
  </r>
  <r>
    <n v="10467"/>
    <n v="25"/>
    <n v="11.2"/>
    <n v="12"/>
    <n v="0"/>
    <n v="134.39999999999998"/>
    <n v="11"/>
    <x v="1"/>
    <x v="66"/>
    <x v="21"/>
    <x v="11"/>
    <n v="2"/>
    <s v="United Package"/>
    <s v="MAGAA"/>
    <x v="3"/>
    <n v="3"/>
    <x v="5"/>
    <x v="8"/>
  </r>
  <r>
    <n v="10468"/>
    <n v="30"/>
    <n v="20.7"/>
    <n v="8"/>
    <n v="0"/>
    <n v="165.6"/>
    <n v="13"/>
    <x v="1"/>
    <x v="34"/>
    <x v="25"/>
    <x v="1"/>
    <n v="3"/>
    <s v="Federal Shipping"/>
    <s v="KOENE"/>
    <x v="2"/>
    <n v="8"/>
    <x v="3"/>
    <x v="8"/>
  </r>
  <r>
    <n v="10468"/>
    <n v="43"/>
    <n v="36.799999999999997"/>
    <n v="15"/>
    <n v="0"/>
    <n v="552"/>
    <n v="20"/>
    <x v="1"/>
    <x v="40"/>
    <x v="1"/>
    <x v="1"/>
    <n v="3"/>
    <s v="Federal Shipping"/>
    <s v="KOENE"/>
    <x v="2"/>
    <n v="1"/>
    <x v="6"/>
    <x v="8"/>
  </r>
  <r>
    <n v="10469"/>
    <n v="2"/>
    <n v="15.2"/>
    <n v="40"/>
    <n v="0"/>
    <n v="608"/>
    <n v="1"/>
    <x v="1"/>
    <x v="18"/>
    <x v="17"/>
    <x v="8"/>
    <n v="1"/>
    <s v="Speedy Express"/>
    <s v="WHITC"/>
    <x v="0"/>
    <n v="1"/>
    <x v="6"/>
    <x v="8"/>
  </r>
  <r>
    <n v="10469"/>
    <n v="16"/>
    <n v="13.9"/>
    <n v="35"/>
    <n v="0"/>
    <n v="486.5"/>
    <n v="7"/>
    <x v="1"/>
    <x v="19"/>
    <x v="18"/>
    <x v="8"/>
    <n v="1"/>
    <s v="Speedy Express"/>
    <s v="WHITC"/>
    <x v="0"/>
    <n v="3"/>
    <x v="5"/>
    <x v="8"/>
  </r>
  <r>
    <n v="10469"/>
    <n v="44"/>
    <n v="15.5"/>
    <n v="2"/>
    <n v="0"/>
    <n v="31"/>
    <n v="20"/>
    <x v="1"/>
    <x v="45"/>
    <x v="1"/>
    <x v="8"/>
    <n v="1"/>
    <s v="Speedy Express"/>
    <s v="WHITC"/>
    <x v="0"/>
    <n v="2"/>
    <x v="4"/>
    <x v="8"/>
  </r>
  <r>
    <n v="10470"/>
    <n v="18"/>
    <n v="50"/>
    <n v="30"/>
    <n v="0"/>
    <n v="1500"/>
    <n v="7"/>
    <x v="1"/>
    <x v="59"/>
    <x v="18"/>
    <x v="0"/>
    <n v="2"/>
    <s v="United Package"/>
    <s v="BONAP"/>
    <x v="0"/>
    <n v="8"/>
    <x v="3"/>
    <x v="8"/>
  </r>
  <r>
    <n v="10470"/>
    <n v="23"/>
    <n v="7.2"/>
    <n v="15"/>
    <n v="0"/>
    <n v="108"/>
    <n v="9"/>
    <x v="1"/>
    <x v="70"/>
    <x v="7"/>
    <x v="0"/>
    <n v="2"/>
    <s v="United Package"/>
    <s v="BONAP"/>
    <x v="0"/>
    <n v="5"/>
    <x v="1"/>
    <x v="8"/>
  </r>
  <r>
    <n v="10470"/>
    <n v="64"/>
    <n v="26.6"/>
    <n v="8"/>
    <n v="0"/>
    <n v="212.8"/>
    <n v="12"/>
    <x v="1"/>
    <x v="58"/>
    <x v="20"/>
    <x v="0"/>
    <n v="2"/>
    <s v="United Package"/>
    <s v="BONAP"/>
    <x v="0"/>
    <n v="5"/>
    <x v="1"/>
    <x v="8"/>
  </r>
  <r>
    <n v="10471"/>
    <n v="7"/>
    <n v="24"/>
    <n v="30"/>
    <n v="0"/>
    <n v="720"/>
    <n v="3"/>
    <x v="1"/>
    <x v="32"/>
    <x v="24"/>
    <x v="13"/>
    <n v="3"/>
    <s v="Federal Shipping"/>
    <s v="BSBEV"/>
    <x v="0"/>
    <n v="7"/>
    <x v="2"/>
    <x v="8"/>
  </r>
  <r>
    <n v="10471"/>
    <n v="56"/>
    <n v="30.4"/>
    <n v="20"/>
    <n v="0"/>
    <n v="608"/>
    <n v="26"/>
    <x v="1"/>
    <x v="33"/>
    <x v="8"/>
    <x v="13"/>
    <n v="3"/>
    <s v="Federal Shipping"/>
    <s v="BSBEV"/>
    <x v="0"/>
    <n v="5"/>
    <x v="1"/>
    <x v="8"/>
  </r>
  <r>
    <n v="10472"/>
    <n v="24"/>
    <n v="3.6"/>
    <n v="80"/>
    <n v="0"/>
    <n v="288"/>
    <n v="10"/>
    <x v="1"/>
    <x v="15"/>
    <x v="14"/>
    <x v="13"/>
    <n v="1"/>
    <s v="Speedy Express"/>
    <s v="SEVES"/>
    <x v="3"/>
    <n v="1"/>
    <x v="6"/>
    <x v="8"/>
  </r>
  <r>
    <n v="10472"/>
    <n v="51"/>
    <n v="42.4"/>
    <n v="18"/>
    <n v="0"/>
    <n v="763.19999999999993"/>
    <n v="24"/>
    <x v="1"/>
    <x v="4"/>
    <x v="4"/>
    <x v="13"/>
    <n v="1"/>
    <s v="Speedy Express"/>
    <s v="SEVES"/>
    <x v="3"/>
    <n v="7"/>
    <x v="2"/>
    <x v="8"/>
  </r>
  <r>
    <n v="10473"/>
    <n v="33"/>
    <n v="2"/>
    <n v="12"/>
    <n v="0"/>
    <n v="24"/>
    <n v="15"/>
    <x v="1"/>
    <x v="10"/>
    <x v="10"/>
    <x v="13"/>
    <n v="3"/>
    <s v="Federal Shipping"/>
    <s v="ISLAT"/>
    <x v="0"/>
    <n v="4"/>
    <x v="0"/>
    <x v="8"/>
  </r>
  <r>
    <n v="10473"/>
    <n v="71"/>
    <n v="17.2"/>
    <n v="12"/>
    <n v="0"/>
    <n v="206.39999999999998"/>
    <n v="15"/>
    <x v="1"/>
    <x v="42"/>
    <x v="10"/>
    <x v="13"/>
    <n v="3"/>
    <s v="Federal Shipping"/>
    <s v="ISLAT"/>
    <x v="0"/>
    <n v="4"/>
    <x v="0"/>
    <x v="8"/>
  </r>
  <r>
    <n v="10474"/>
    <n v="14"/>
    <n v="18.600000000000001"/>
    <n v="12"/>
    <n v="0"/>
    <n v="223.20000000000002"/>
    <n v="6"/>
    <x v="1"/>
    <x v="3"/>
    <x v="3"/>
    <x v="7"/>
    <n v="2"/>
    <s v="United Package"/>
    <s v="PERIC"/>
    <x v="0"/>
    <n v="7"/>
    <x v="2"/>
    <x v="8"/>
  </r>
  <r>
    <n v="10474"/>
    <n v="28"/>
    <n v="36.4"/>
    <n v="18"/>
    <n v="0"/>
    <n v="655.19999999999993"/>
    <n v="12"/>
    <x v="1"/>
    <x v="44"/>
    <x v="20"/>
    <x v="7"/>
    <n v="2"/>
    <s v="United Package"/>
    <s v="PERIC"/>
    <x v="0"/>
    <n v="7"/>
    <x v="2"/>
    <x v="8"/>
  </r>
  <r>
    <n v="10474"/>
    <n v="40"/>
    <n v="14.7"/>
    <n v="21"/>
    <n v="0"/>
    <n v="308.7"/>
    <n v="19"/>
    <x v="1"/>
    <x v="37"/>
    <x v="5"/>
    <x v="7"/>
    <n v="2"/>
    <s v="United Package"/>
    <s v="PERIC"/>
    <x v="0"/>
    <n v="8"/>
    <x v="3"/>
    <x v="8"/>
  </r>
  <r>
    <n v="10474"/>
    <n v="75"/>
    <n v="6.2"/>
    <n v="10"/>
    <n v="0"/>
    <n v="62"/>
    <n v="12"/>
    <x v="1"/>
    <x v="48"/>
    <x v="20"/>
    <x v="7"/>
    <n v="2"/>
    <s v="United Package"/>
    <s v="PERIC"/>
    <x v="0"/>
    <n v="1"/>
    <x v="6"/>
    <x v="8"/>
  </r>
  <r>
    <n v="10475"/>
    <n v="31"/>
    <n v="10"/>
    <n v="35"/>
    <n v="0"/>
    <n v="350"/>
    <n v="14"/>
    <x v="1"/>
    <x v="12"/>
    <x v="2"/>
    <x v="3"/>
    <n v="1"/>
    <s v="Speedy Express"/>
    <s v="SUPRD"/>
    <x v="3"/>
    <n v="4"/>
    <x v="0"/>
    <x v="8"/>
  </r>
  <r>
    <n v="10475"/>
    <n v="66"/>
    <n v="13.6"/>
    <n v="60"/>
    <n v="0"/>
    <n v="816"/>
    <n v="2"/>
    <x v="1"/>
    <x v="61"/>
    <x v="6"/>
    <x v="3"/>
    <n v="1"/>
    <s v="Speedy Express"/>
    <s v="SUPRD"/>
    <x v="3"/>
    <n v="2"/>
    <x v="4"/>
    <x v="8"/>
  </r>
  <r>
    <n v="10475"/>
    <n v="76"/>
    <n v="14.4"/>
    <n v="42"/>
    <n v="0"/>
    <n v="604.80000000000007"/>
    <n v="23"/>
    <x v="1"/>
    <x v="38"/>
    <x v="13"/>
    <x v="3"/>
    <n v="1"/>
    <s v="Speedy Express"/>
    <s v="SUPRD"/>
    <x v="3"/>
    <n v="1"/>
    <x v="6"/>
    <x v="8"/>
  </r>
  <r>
    <n v="10476"/>
    <n v="55"/>
    <n v="19.2"/>
    <n v="2"/>
    <n v="0"/>
    <n v="38.4"/>
    <n v="25"/>
    <x v="1"/>
    <x v="16"/>
    <x v="15"/>
    <x v="5"/>
    <n v="3"/>
    <s v="Federal Shipping"/>
    <s v="HILAA"/>
    <x v="3"/>
    <n v="6"/>
    <x v="7"/>
    <x v="8"/>
  </r>
  <r>
    <n v="10476"/>
    <n v="70"/>
    <n v="12"/>
    <n v="12"/>
    <n v="0"/>
    <n v="144"/>
    <n v="7"/>
    <x v="1"/>
    <x v="30"/>
    <x v="18"/>
    <x v="5"/>
    <n v="3"/>
    <s v="Federal Shipping"/>
    <s v="HILAA"/>
    <x v="3"/>
    <n v="1"/>
    <x v="6"/>
    <x v="8"/>
  </r>
  <r>
    <n v="10477"/>
    <n v="1"/>
    <n v="14.4"/>
    <n v="15"/>
    <n v="0"/>
    <n v="216"/>
    <n v="1"/>
    <x v="1"/>
    <x v="52"/>
    <x v="17"/>
    <x v="15"/>
    <n v="2"/>
    <s v="United Package"/>
    <s v="PRINI"/>
    <x v="0"/>
    <n v="1"/>
    <x v="6"/>
    <x v="8"/>
  </r>
  <r>
    <n v="10477"/>
    <n v="21"/>
    <n v="8"/>
    <n v="21"/>
    <n v="0"/>
    <n v="168"/>
    <n v="8"/>
    <x v="1"/>
    <x v="27"/>
    <x v="9"/>
    <x v="15"/>
    <n v="2"/>
    <s v="United Package"/>
    <s v="PRINI"/>
    <x v="0"/>
    <n v="3"/>
    <x v="5"/>
    <x v="8"/>
  </r>
  <r>
    <n v="10477"/>
    <n v="39"/>
    <n v="14.4"/>
    <n v="20"/>
    <n v="0"/>
    <n v="288"/>
    <n v="18"/>
    <x v="1"/>
    <x v="13"/>
    <x v="12"/>
    <x v="15"/>
    <n v="2"/>
    <s v="United Package"/>
    <s v="PRINI"/>
    <x v="0"/>
    <n v="1"/>
    <x v="6"/>
    <x v="8"/>
  </r>
  <r>
    <n v="10478"/>
    <n v="10"/>
    <n v="24.8"/>
    <n v="20"/>
    <n v="0"/>
    <n v="496"/>
    <n v="4"/>
    <x v="1"/>
    <x v="41"/>
    <x v="16"/>
    <x v="0"/>
    <n v="3"/>
    <s v="Federal Shipping"/>
    <s v="VICTE"/>
    <x v="0"/>
    <n v="8"/>
    <x v="3"/>
    <x v="8"/>
  </r>
  <r>
    <n v="10479"/>
    <n v="38"/>
    <n v="210.8"/>
    <n v="30"/>
    <n v="0"/>
    <n v="6324"/>
    <n v="18"/>
    <x v="1"/>
    <x v="67"/>
    <x v="12"/>
    <x v="8"/>
    <n v="3"/>
    <s v="Federal Shipping"/>
    <s v="RATTC"/>
    <x v="2"/>
    <n v="1"/>
    <x v="6"/>
    <x v="8"/>
  </r>
  <r>
    <n v="10479"/>
    <n v="53"/>
    <n v="26.2"/>
    <n v="28"/>
    <n v="0"/>
    <n v="733.6"/>
    <n v="24"/>
    <x v="1"/>
    <x v="22"/>
    <x v="4"/>
    <x v="8"/>
    <n v="3"/>
    <s v="Federal Shipping"/>
    <s v="RATTC"/>
    <x v="2"/>
    <n v="6"/>
    <x v="7"/>
    <x v="8"/>
  </r>
  <r>
    <n v="10479"/>
    <n v="59"/>
    <n v="44"/>
    <n v="60"/>
    <n v="0"/>
    <n v="2640"/>
    <n v="28"/>
    <x v="1"/>
    <x v="21"/>
    <x v="11"/>
    <x v="8"/>
    <n v="3"/>
    <s v="Federal Shipping"/>
    <s v="RATTC"/>
    <x v="2"/>
    <n v="4"/>
    <x v="0"/>
    <x v="8"/>
  </r>
  <r>
    <n v="10479"/>
    <n v="64"/>
    <n v="26.6"/>
    <n v="30"/>
    <n v="0"/>
    <n v="798"/>
    <n v="12"/>
    <x v="1"/>
    <x v="58"/>
    <x v="20"/>
    <x v="8"/>
    <n v="3"/>
    <s v="Federal Shipping"/>
    <s v="RATTC"/>
    <x v="2"/>
    <n v="5"/>
    <x v="1"/>
    <x v="8"/>
  </r>
  <r>
    <n v="10480"/>
    <n v="47"/>
    <n v="7.6"/>
    <n v="30"/>
    <n v="0"/>
    <n v="228"/>
    <n v="22"/>
    <x v="1"/>
    <x v="69"/>
    <x v="28"/>
    <x v="0"/>
    <n v="2"/>
    <s v="United Package"/>
    <s v="FOLIG"/>
    <x v="1"/>
    <n v="3"/>
    <x v="5"/>
    <x v="8"/>
  </r>
  <r>
    <n v="10480"/>
    <n v="59"/>
    <n v="44"/>
    <n v="12"/>
    <n v="0"/>
    <n v="528"/>
    <n v="28"/>
    <x v="1"/>
    <x v="21"/>
    <x v="11"/>
    <x v="0"/>
    <n v="2"/>
    <s v="United Package"/>
    <s v="FOLIG"/>
    <x v="1"/>
    <n v="4"/>
    <x v="0"/>
    <x v="8"/>
  </r>
  <r>
    <n v="10481"/>
    <n v="49"/>
    <n v="16"/>
    <n v="24"/>
    <n v="0"/>
    <n v="384"/>
    <n v="23"/>
    <x v="1"/>
    <x v="14"/>
    <x v="13"/>
    <x v="2"/>
    <n v="2"/>
    <s v="United Package"/>
    <s v="RICAR"/>
    <x v="3"/>
    <n v="3"/>
    <x v="5"/>
    <x v="8"/>
  </r>
  <r>
    <n v="10481"/>
    <n v="60"/>
    <n v="27.2"/>
    <n v="40"/>
    <n v="0"/>
    <n v="1088"/>
    <n v="28"/>
    <x v="1"/>
    <x v="11"/>
    <x v="11"/>
    <x v="2"/>
    <n v="2"/>
    <s v="United Package"/>
    <s v="RICAR"/>
    <x v="3"/>
    <n v="4"/>
    <x v="0"/>
    <x v="8"/>
  </r>
  <r>
    <n v="10482"/>
    <n v="40"/>
    <n v="14.7"/>
    <n v="10"/>
    <n v="0"/>
    <n v="147"/>
    <n v="19"/>
    <x v="1"/>
    <x v="37"/>
    <x v="5"/>
    <x v="8"/>
    <n v="3"/>
    <s v="Federal Shipping"/>
    <s v="LAZYK"/>
    <x v="0"/>
    <n v="8"/>
    <x v="3"/>
    <x v="8"/>
  </r>
  <r>
    <n v="10483"/>
    <n v="34"/>
    <n v="11.2"/>
    <n v="35"/>
    <n v="0"/>
    <n v="392"/>
    <n v="16"/>
    <x v="1"/>
    <x v="53"/>
    <x v="23"/>
    <x v="8"/>
    <n v="2"/>
    <s v="United Package"/>
    <s v="WHITC"/>
    <x v="1"/>
    <n v="1"/>
    <x v="6"/>
    <x v="8"/>
  </r>
  <r>
    <n v="10483"/>
    <n v="77"/>
    <n v="10.4"/>
    <n v="30"/>
    <n v="0"/>
    <n v="312"/>
    <n v="12"/>
    <x v="1"/>
    <x v="23"/>
    <x v="20"/>
    <x v="8"/>
    <n v="2"/>
    <s v="United Package"/>
    <s v="WHITC"/>
    <x v="1"/>
    <n v="2"/>
    <x v="4"/>
    <x v="8"/>
  </r>
  <r>
    <n v="10484"/>
    <n v="21"/>
    <n v="8"/>
    <n v="14"/>
    <n v="0"/>
    <n v="112"/>
    <n v="8"/>
    <x v="1"/>
    <x v="27"/>
    <x v="9"/>
    <x v="13"/>
    <n v="3"/>
    <s v="Federal Shipping"/>
    <s v="BSBEV"/>
    <x v="2"/>
    <n v="3"/>
    <x v="5"/>
    <x v="8"/>
  </r>
  <r>
    <n v="10484"/>
    <n v="40"/>
    <n v="14.7"/>
    <n v="10"/>
    <n v="0"/>
    <n v="147"/>
    <n v="19"/>
    <x v="1"/>
    <x v="37"/>
    <x v="5"/>
    <x v="13"/>
    <n v="3"/>
    <s v="Federal Shipping"/>
    <s v="BSBEV"/>
    <x v="2"/>
    <n v="8"/>
    <x v="3"/>
    <x v="8"/>
  </r>
  <r>
    <n v="10484"/>
    <n v="51"/>
    <n v="42.4"/>
    <n v="3"/>
    <n v="0"/>
    <n v="127.19999999999999"/>
    <n v="24"/>
    <x v="1"/>
    <x v="4"/>
    <x v="4"/>
    <x v="13"/>
    <n v="3"/>
    <s v="Federal Shipping"/>
    <s v="BSBEV"/>
    <x v="2"/>
    <n v="7"/>
    <x v="2"/>
    <x v="8"/>
  </r>
  <r>
    <n v="10485"/>
    <n v="2"/>
    <n v="15.2"/>
    <n v="20"/>
    <n v="0"/>
    <n v="304"/>
    <n v="1"/>
    <x v="1"/>
    <x v="18"/>
    <x v="17"/>
    <x v="5"/>
    <n v="2"/>
    <s v="United Package"/>
    <s v="LINOD"/>
    <x v="0"/>
    <n v="1"/>
    <x v="6"/>
    <x v="8"/>
  </r>
  <r>
    <n v="10485"/>
    <n v="3"/>
    <n v="8"/>
    <n v="20"/>
    <n v="0"/>
    <n v="160"/>
    <n v="1"/>
    <x v="1"/>
    <x v="57"/>
    <x v="17"/>
    <x v="5"/>
    <n v="2"/>
    <s v="United Package"/>
    <s v="LINOD"/>
    <x v="0"/>
    <n v="2"/>
    <x v="4"/>
    <x v="8"/>
  </r>
  <r>
    <n v="10485"/>
    <n v="55"/>
    <n v="19.2"/>
    <n v="30"/>
    <n v="0"/>
    <n v="576"/>
    <n v="25"/>
    <x v="1"/>
    <x v="16"/>
    <x v="15"/>
    <x v="5"/>
    <n v="2"/>
    <s v="United Package"/>
    <s v="LINOD"/>
    <x v="0"/>
    <n v="6"/>
    <x v="7"/>
    <x v="8"/>
  </r>
  <r>
    <n v="10485"/>
    <n v="70"/>
    <n v="12"/>
    <n v="60"/>
    <n v="0"/>
    <n v="720"/>
    <n v="7"/>
    <x v="1"/>
    <x v="30"/>
    <x v="18"/>
    <x v="5"/>
    <n v="2"/>
    <s v="United Package"/>
    <s v="LINOD"/>
    <x v="0"/>
    <n v="1"/>
    <x v="6"/>
    <x v="8"/>
  </r>
  <r>
    <n v="10486"/>
    <n v="11"/>
    <n v="16.8"/>
    <n v="5"/>
    <n v="0"/>
    <n v="84"/>
    <n v="5"/>
    <x v="1"/>
    <x v="0"/>
    <x v="0"/>
    <x v="5"/>
    <n v="2"/>
    <s v="United Package"/>
    <s v="HILAA"/>
    <x v="0"/>
    <n v="4"/>
    <x v="0"/>
    <x v="8"/>
  </r>
  <r>
    <n v="10486"/>
    <n v="51"/>
    <n v="42.4"/>
    <n v="25"/>
    <n v="0"/>
    <n v="1060"/>
    <n v="24"/>
    <x v="1"/>
    <x v="4"/>
    <x v="4"/>
    <x v="5"/>
    <n v="2"/>
    <s v="United Package"/>
    <s v="HILAA"/>
    <x v="0"/>
    <n v="7"/>
    <x v="2"/>
    <x v="8"/>
  </r>
  <r>
    <n v="10486"/>
    <n v="74"/>
    <n v="8"/>
    <n v="16"/>
    <n v="0"/>
    <n v="128"/>
    <n v="4"/>
    <x v="1"/>
    <x v="17"/>
    <x v="16"/>
    <x v="5"/>
    <n v="2"/>
    <s v="United Package"/>
    <s v="HILAA"/>
    <x v="0"/>
    <n v="7"/>
    <x v="2"/>
    <x v="8"/>
  </r>
  <r>
    <n v="10487"/>
    <n v="19"/>
    <n v="7.3"/>
    <n v="5"/>
    <n v="0"/>
    <n v="36.5"/>
    <n v="8"/>
    <x v="1"/>
    <x v="49"/>
    <x v="9"/>
    <x v="2"/>
    <n v="2"/>
    <s v="United Package"/>
    <s v="QUEEN"/>
    <x v="0"/>
    <n v="3"/>
    <x v="5"/>
    <x v="8"/>
  </r>
  <r>
    <n v="10487"/>
    <n v="26"/>
    <n v="24.9"/>
    <n v="30"/>
    <n v="0"/>
    <n v="747"/>
    <n v="11"/>
    <x v="1"/>
    <x v="68"/>
    <x v="21"/>
    <x v="2"/>
    <n v="2"/>
    <s v="United Package"/>
    <s v="QUEEN"/>
    <x v="0"/>
    <n v="3"/>
    <x v="5"/>
    <x v="8"/>
  </r>
  <r>
    <n v="10487"/>
    <n v="54"/>
    <n v="5.9"/>
    <n v="24"/>
    <n v="0"/>
    <n v="141.60000000000002"/>
    <n v="25"/>
    <x v="1"/>
    <x v="55"/>
    <x v="15"/>
    <x v="2"/>
    <n v="2"/>
    <s v="United Package"/>
    <s v="QUEEN"/>
    <x v="0"/>
    <n v="6"/>
    <x v="7"/>
    <x v="8"/>
  </r>
  <r>
    <n v="10488"/>
    <n v="59"/>
    <n v="44"/>
    <n v="30"/>
    <n v="0"/>
    <n v="1320"/>
    <n v="28"/>
    <x v="1"/>
    <x v="21"/>
    <x v="11"/>
    <x v="1"/>
    <n v="2"/>
    <s v="United Package"/>
    <s v="FRANK"/>
    <x v="3"/>
    <n v="4"/>
    <x v="0"/>
    <x v="8"/>
  </r>
  <r>
    <n v="10488"/>
    <n v="73"/>
    <n v="12"/>
    <n v="20"/>
    <n v="0"/>
    <n v="240"/>
    <n v="17"/>
    <x v="1"/>
    <x v="47"/>
    <x v="19"/>
    <x v="1"/>
    <n v="2"/>
    <s v="United Package"/>
    <s v="FRANK"/>
    <x v="3"/>
    <n v="8"/>
    <x v="3"/>
    <x v="8"/>
  </r>
  <r>
    <n v="10489"/>
    <n v="11"/>
    <n v="16.8"/>
    <n v="15"/>
    <n v="0"/>
    <n v="252"/>
    <n v="5"/>
    <x v="1"/>
    <x v="0"/>
    <x v="0"/>
    <x v="6"/>
    <n v="2"/>
    <s v="United Package"/>
    <s v="PICCO"/>
    <x v="1"/>
    <n v="4"/>
    <x v="0"/>
    <x v="8"/>
  </r>
  <r>
    <n v="10489"/>
    <n v="16"/>
    <n v="13.9"/>
    <n v="18"/>
    <n v="0"/>
    <n v="250.20000000000002"/>
    <n v="7"/>
    <x v="1"/>
    <x v="19"/>
    <x v="18"/>
    <x v="6"/>
    <n v="2"/>
    <s v="United Package"/>
    <s v="PICCO"/>
    <x v="1"/>
    <n v="3"/>
    <x v="5"/>
    <x v="8"/>
  </r>
  <r>
    <n v="10490"/>
    <n v="59"/>
    <n v="44"/>
    <n v="60"/>
    <n v="0"/>
    <n v="2640"/>
    <n v="28"/>
    <x v="1"/>
    <x v="21"/>
    <x v="11"/>
    <x v="5"/>
    <n v="2"/>
    <s v="United Package"/>
    <s v="HILAA"/>
    <x v="1"/>
    <n v="4"/>
    <x v="0"/>
    <x v="8"/>
  </r>
  <r>
    <n v="10490"/>
    <n v="68"/>
    <n v="10"/>
    <n v="30"/>
    <n v="0"/>
    <n v="300"/>
    <n v="8"/>
    <x v="1"/>
    <x v="56"/>
    <x v="9"/>
    <x v="5"/>
    <n v="2"/>
    <s v="United Package"/>
    <s v="HILAA"/>
    <x v="1"/>
    <n v="3"/>
    <x v="5"/>
    <x v="8"/>
  </r>
  <r>
    <n v="10490"/>
    <n v="75"/>
    <n v="6.2"/>
    <n v="36"/>
    <n v="0"/>
    <n v="223.20000000000002"/>
    <n v="12"/>
    <x v="1"/>
    <x v="48"/>
    <x v="20"/>
    <x v="5"/>
    <n v="2"/>
    <s v="United Package"/>
    <s v="HILAA"/>
    <x v="1"/>
    <n v="1"/>
    <x v="6"/>
    <x v="8"/>
  </r>
  <r>
    <n v="10491"/>
    <n v="44"/>
    <n v="15.5"/>
    <n v="15"/>
    <n v="0"/>
    <n v="232.5"/>
    <n v="20"/>
    <x v="1"/>
    <x v="45"/>
    <x v="1"/>
    <x v="15"/>
    <n v="3"/>
    <s v="Federal Shipping"/>
    <s v="FURIB"/>
    <x v="3"/>
    <n v="2"/>
    <x v="4"/>
    <x v="8"/>
  </r>
  <r>
    <n v="10491"/>
    <n v="77"/>
    <n v="10.4"/>
    <n v="7"/>
    <n v="0"/>
    <n v="72.8"/>
    <n v="12"/>
    <x v="1"/>
    <x v="23"/>
    <x v="20"/>
    <x v="15"/>
    <n v="3"/>
    <s v="Federal Shipping"/>
    <s v="FURIB"/>
    <x v="3"/>
    <n v="2"/>
    <x v="4"/>
    <x v="8"/>
  </r>
  <r>
    <n v="10492"/>
    <n v="25"/>
    <n v="11.2"/>
    <n v="60"/>
    <n v="0"/>
    <n v="672"/>
    <n v="11"/>
    <x v="1"/>
    <x v="66"/>
    <x v="21"/>
    <x v="16"/>
    <n v="1"/>
    <s v="Speedy Express"/>
    <s v="BOTTM"/>
    <x v="2"/>
    <n v="3"/>
    <x v="5"/>
    <x v="9"/>
  </r>
  <r>
    <n v="10492"/>
    <n v="42"/>
    <n v="11.2"/>
    <n v="20"/>
    <n v="0"/>
    <n v="224"/>
    <n v="20"/>
    <x v="1"/>
    <x v="1"/>
    <x v="1"/>
    <x v="16"/>
    <n v="1"/>
    <s v="Speedy Express"/>
    <s v="BOTTM"/>
    <x v="2"/>
    <n v="5"/>
    <x v="1"/>
    <x v="9"/>
  </r>
  <r>
    <n v="10493"/>
    <n v="65"/>
    <n v="16.8"/>
    <n v="15"/>
    <n v="0"/>
    <n v="252"/>
    <n v="2"/>
    <x v="1"/>
    <x v="6"/>
    <x v="6"/>
    <x v="0"/>
    <n v="3"/>
    <s v="Federal Shipping"/>
    <s v="LAMAI"/>
    <x v="0"/>
    <n v="2"/>
    <x v="4"/>
    <x v="9"/>
  </r>
  <r>
    <n v="10493"/>
    <n v="66"/>
    <n v="13.6"/>
    <n v="10"/>
    <n v="0"/>
    <n v="136"/>
    <n v="2"/>
    <x v="1"/>
    <x v="61"/>
    <x v="6"/>
    <x v="0"/>
    <n v="3"/>
    <s v="Federal Shipping"/>
    <s v="LAMAI"/>
    <x v="0"/>
    <n v="2"/>
    <x v="4"/>
    <x v="9"/>
  </r>
  <r>
    <n v="10493"/>
    <n v="69"/>
    <n v="28.8"/>
    <n v="10"/>
    <n v="0"/>
    <n v="288"/>
    <n v="15"/>
    <x v="1"/>
    <x v="60"/>
    <x v="10"/>
    <x v="0"/>
    <n v="3"/>
    <s v="Federal Shipping"/>
    <s v="LAMAI"/>
    <x v="0"/>
    <n v="4"/>
    <x v="0"/>
    <x v="9"/>
  </r>
  <r>
    <n v="10494"/>
    <n v="56"/>
    <n v="30.4"/>
    <n v="30"/>
    <n v="0"/>
    <n v="912"/>
    <n v="26"/>
    <x v="1"/>
    <x v="33"/>
    <x v="8"/>
    <x v="2"/>
    <n v="2"/>
    <s v="United Package"/>
    <s v="COMMI"/>
    <x v="0"/>
    <n v="5"/>
    <x v="1"/>
    <x v="9"/>
  </r>
  <r>
    <n v="10495"/>
    <n v="23"/>
    <n v="7.2"/>
    <n v="10"/>
    <n v="0"/>
    <n v="72"/>
    <n v="9"/>
    <x v="1"/>
    <x v="70"/>
    <x v="7"/>
    <x v="16"/>
    <n v="3"/>
    <s v="Federal Shipping"/>
    <s v="LAUGB"/>
    <x v="2"/>
    <n v="5"/>
    <x v="1"/>
    <x v="9"/>
  </r>
  <r>
    <n v="10495"/>
    <n v="41"/>
    <n v="7.7"/>
    <n v="20"/>
    <n v="0"/>
    <n v="154"/>
    <n v="19"/>
    <x v="1"/>
    <x v="5"/>
    <x v="5"/>
    <x v="16"/>
    <n v="3"/>
    <s v="Federal Shipping"/>
    <s v="LAUGB"/>
    <x v="2"/>
    <n v="8"/>
    <x v="3"/>
    <x v="9"/>
  </r>
  <r>
    <n v="10495"/>
    <n v="77"/>
    <n v="10.4"/>
    <n v="5"/>
    <n v="0"/>
    <n v="52"/>
    <n v="12"/>
    <x v="1"/>
    <x v="23"/>
    <x v="20"/>
    <x v="16"/>
    <n v="3"/>
    <s v="Federal Shipping"/>
    <s v="LAUGB"/>
    <x v="2"/>
    <n v="2"/>
    <x v="4"/>
    <x v="9"/>
  </r>
  <r>
    <n v="10496"/>
    <n v="31"/>
    <n v="10"/>
    <n v="20"/>
    <n v="0"/>
    <n v="200"/>
    <n v="14"/>
    <x v="1"/>
    <x v="12"/>
    <x v="2"/>
    <x v="2"/>
    <n v="2"/>
    <s v="United Package"/>
    <s v="TRADH"/>
    <x v="1"/>
    <n v="4"/>
    <x v="0"/>
    <x v="9"/>
  </r>
  <r>
    <n v="10497"/>
    <n v="56"/>
    <n v="30.4"/>
    <n v="14"/>
    <n v="0"/>
    <n v="425.59999999999997"/>
    <n v="26"/>
    <x v="1"/>
    <x v="33"/>
    <x v="8"/>
    <x v="1"/>
    <n v="1"/>
    <s v="Speedy Express"/>
    <s v="LEHMS"/>
    <x v="1"/>
    <n v="5"/>
    <x v="1"/>
    <x v="9"/>
  </r>
  <r>
    <n v="10497"/>
    <n v="72"/>
    <n v="27.8"/>
    <n v="25"/>
    <n v="0"/>
    <n v="695"/>
    <n v="14"/>
    <x v="1"/>
    <x v="2"/>
    <x v="2"/>
    <x v="1"/>
    <n v="1"/>
    <s v="Speedy Express"/>
    <s v="LEHMS"/>
    <x v="1"/>
    <n v="4"/>
    <x v="0"/>
    <x v="9"/>
  </r>
  <r>
    <n v="10497"/>
    <n v="77"/>
    <n v="10.4"/>
    <n v="25"/>
    <n v="0"/>
    <n v="260"/>
    <n v="12"/>
    <x v="1"/>
    <x v="23"/>
    <x v="20"/>
    <x v="1"/>
    <n v="1"/>
    <s v="Speedy Express"/>
    <s v="LEHMS"/>
    <x v="1"/>
    <n v="2"/>
    <x v="4"/>
    <x v="9"/>
  </r>
  <r>
    <n v="10498"/>
    <n v="24"/>
    <n v="4.5"/>
    <n v="14"/>
    <n v="0"/>
    <n v="63"/>
    <n v="10"/>
    <x v="1"/>
    <x v="15"/>
    <x v="14"/>
    <x v="5"/>
    <n v="2"/>
    <s v="United Package"/>
    <s v="HILAA"/>
    <x v="3"/>
    <n v="1"/>
    <x v="6"/>
    <x v="9"/>
  </r>
  <r>
    <n v="10498"/>
    <n v="40"/>
    <n v="18.399999999999999"/>
    <n v="5"/>
    <n v="0"/>
    <n v="92"/>
    <n v="19"/>
    <x v="1"/>
    <x v="37"/>
    <x v="5"/>
    <x v="5"/>
    <n v="2"/>
    <s v="United Package"/>
    <s v="HILAA"/>
    <x v="3"/>
    <n v="8"/>
    <x v="3"/>
    <x v="9"/>
  </r>
  <r>
    <n v="10498"/>
    <n v="42"/>
    <n v="14"/>
    <n v="30"/>
    <n v="0"/>
    <n v="420"/>
    <n v="20"/>
    <x v="1"/>
    <x v="1"/>
    <x v="1"/>
    <x v="5"/>
    <n v="2"/>
    <s v="United Package"/>
    <s v="HILAA"/>
    <x v="3"/>
    <n v="5"/>
    <x v="1"/>
    <x v="9"/>
  </r>
  <r>
    <n v="10499"/>
    <n v="28"/>
    <n v="45.6"/>
    <n v="20"/>
    <n v="0"/>
    <n v="912"/>
    <n v="12"/>
    <x v="1"/>
    <x v="44"/>
    <x v="20"/>
    <x v="5"/>
    <n v="2"/>
    <s v="United Package"/>
    <s v="LILAS"/>
    <x v="0"/>
    <n v="7"/>
    <x v="2"/>
    <x v="9"/>
  </r>
  <r>
    <n v="10499"/>
    <n v="49"/>
    <n v="20"/>
    <n v="25"/>
    <n v="0"/>
    <n v="500"/>
    <n v="23"/>
    <x v="1"/>
    <x v="14"/>
    <x v="13"/>
    <x v="5"/>
    <n v="2"/>
    <s v="United Package"/>
    <s v="LILAS"/>
    <x v="0"/>
    <n v="3"/>
    <x v="5"/>
    <x v="9"/>
  </r>
  <r>
    <n v="10500"/>
    <n v="15"/>
    <n v="15.5"/>
    <n v="12"/>
    <n v="0"/>
    <n v="186"/>
    <n v="6"/>
    <x v="1"/>
    <x v="50"/>
    <x v="3"/>
    <x v="0"/>
    <n v="1"/>
    <s v="Speedy Express"/>
    <s v="LAMAI"/>
    <x v="1"/>
    <n v="2"/>
    <x v="4"/>
    <x v="9"/>
  </r>
  <r>
    <n v="10500"/>
    <n v="28"/>
    <n v="45.6"/>
    <n v="8"/>
    <n v="0"/>
    <n v="364.8"/>
    <n v="12"/>
    <x v="1"/>
    <x v="44"/>
    <x v="20"/>
    <x v="0"/>
    <n v="1"/>
    <s v="Speedy Express"/>
    <s v="LAMAI"/>
    <x v="1"/>
    <n v="7"/>
    <x v="2"/>
    <x v="9"/>
  </r>
  <r>
    <n v="10501"/>
    <n v="54"/>
    <n v="7.45"/>
    <n v="20"/>
    <n v="0"/>
    <n v="149"/>
    <n v="25"/>
    <x v="1"/>
    <x v="55"/>
    <x v="15"/>
    <x v="1"/>
    <n v="3"/>
    <s v="Federal Shipping"/>
    <s v="BLAUS"/>
    <x v="3"/>
    <n v="6"/>
    <x v="7"/>
    <x v="9"/>
  </r>
  <r>
    <n v="10502"/>
    <n v="45"/>
    <n v="9.5"/>
    <n v="21"/>
    <n v="0"/>
    <n v="199.5"/>
    <n v="21"/>
    <x v="1"/>
    <x v="73"/>
    <x v="26"/>
    <x v="7"/>
    <n v="1"/>
    <s v="Speedy Express"/>
    <s v="PERIC"/>
    <x v="0"/>
    <n v="8"/>
    <x v="3"/>
    <x v="9"/>
  </r>
  <r>
    <n v="10502"/>
    <n v="53"/>
    <n v="32.799999999999997"/>
    <n v="6"/>
    <n v="0"/>
    <n v="196.79999999999998"/>
    <n v="24"/>
    <x v="1"/>
    <x v="22"/>
    <x v="4"/>
    <x v="7"/>
    <n v="1"/>
    <s v="Speedy Express"/>
    <s v="PERIC"/>
    <x v="0"/>
    <n v="6"/>
    <x v="7"/>
    <x v="9"/>
  </r>
  <r>
    <n v="10502"/>
    <n v="67"/>
    <n v="14"/>
    <n v="30"/>
    <n v="0"/>
    <n v="420"/>
    <n v="16"/>
    <x v="1"/>
    <x v="51"/>
    <x v="23"/>
    <x v="7"/>
    <n v="1"/>
    <s v="Speedy Express"/>
    <s v="PERIC"/>
    <x v="0"/>
    <n v="1"/>
    <x v="6"/>
    <x v="9"/>
  </r>
  <r>
    <n v="10503"/>
    <n v="14"/>
    <n v="23.25"/>
    <n v="70"/>
    <n v="0"/>
    <n v="1627.5"/>
    <n v="6"/>
    <x v="1"/>
    <x v="3"/>
    <x v="3"/>
    <x v="14"/>
    <n v="2"/>
    <s v="United Package"/>
    <s v="HUNGO"/>
    <x v="1"/>
    <n v="7"/>
    <x v="2"/>
    <x v="9"/>
  </r>
  <r>
    <n v="10503"/>
    <n v="65"/>
    <n v="21.05"/>
    <n v="20"/>
    <n v="0"/>
    <n v="421"/>
    <n v="2"/>
    <x v="1"/>
    <x v="6"/>
    <x v="6"/>
    <x v="14"/>
    <n v="2"/>
    <s v="United Package"/>
    <s v="HUNGO"/>
    <x v="1"/>
    <n v="2"/>
    <x v="4"/>
    <x v="9"/>
  </r>
  <r>
    <n v="10504"/>
    <n v="2"/>
    <n v="19"/>
    <n v="12"/>
    <n v="0"/>
    <n v="228"/>
    <n v="1"/>
    <x v="1"/>
    <x v="18"/>
    <x v="17"/>
    <x v="8"/>
    <n v="3"/>
    <s v="Federal Shipping"/>
    <s v="WHITC"/>
    <x v="0"/>
    <n v="1"/>
    <x v="6"/>
    <x v="9"/>
  </r>
  <r>
    <n v="10504"/>
    <n v="21"/>
    <n v="10"/>
    <n v="12"/>
    <n v="0"/>
    <n v="120"/>
    <n v="8"/>
    <x v="1"/>
    <x v="27"/>
    <x v="9"/>
    <x v="8"/>
    <n v="3"/>
    <s v="Federal Shipping"/>
    <s v="WHITC"/>
    <x v="0"/>
    <n v="3"/>
    <x v="5"/>
    <x v="9"/>
  </r>
  <r>
    <n v="10504"/>
    <n v="53"/>
    <n v="32.799999999999997"/>
    <n v="10"/>
    <n v="0"/>
    <n v="328"/>
    <n v="24"/>
    <x v="1"/>
    <x v="22"/>
    <x v="4"/>
    <x v="8"/>
    <n v="3"/>
    <s v="Federal Shipping"/>
    <s v="WHITC"/>
    <x v="0"/>
    <n v="6"/>
    <x v="7"/>
    <x v="9"/>
  </r>
  <r>
    <n v="10504"/>
    <n v="61"/>
    <n v="28.5"/>
    <n v="25"/>
    <n v="0"/>
    <n v="712.5"/>
    <n v="29"/>
    <x v="1"/>
    <x v="75"/>
    <x v="22"/>
    <x v="8"/>
    <n v="3"/>
    <s v="Federal Shipping"/>
    <s v="WHITC"/>
    <x v="0"/>
    <n v="2"/>
    <x v="4"/>
    <x v="9"/>
  </r>
  <r>
    <n v="10505"/>
    <n v="62"/>
    <n v="49.3"/>
    <n v="3"/>
    <n v="0"/>
    <n v="147.89999999999998"/>
    <n v="29"/>
    <x v="1"/>
    <x v="29"/>
    <x v="22"/>
    <x v="16"/>
    <n v="3"/>
    <s v="Federal Shipping"/>
    <s v="MEREP"/>
    <x v="2"/>
    <n v="3"/>
    <x v="5"/>
    <x v="9"/>
  </r>
  <r>
    <n v="10506"/>
    <n v="25"/>
    <n v="14"/>
    <n v="18"/>
    <n v="0"/>
    <n v="252"/>
    <n v="11"/>
    <x v="1"/>
    <x v="66"/>
    <x v="21"/>
    <x v="1"/>
    <n v="2"/>
    <s v="United Package"/>
    <s v="KOENE"/>
    <x v="3"/>
    <n v="3"/>
    <x v="5"/>
    <x v="9"/>
  </r>
  <r>
    <n v="10506"/>
    <n v="70"/>
    <n v="15"/>
    <n v="14"/>
    <n v="0"/>
    <n v="210"/>
    <n v="7"/>
    <x v="1"/>
    <x v="30"/>
    <x v="18"/>
    <x v="1"/>
    <n v="2"/>
    <s v="United Package"/>
    <s v="KOENE"/>
    <x v="3"/>
    <n v="1"/>
    <x v="6"/>
    <x v="9"/>
  </r>
  <r>
    <n v="10507"/>
    <n v="43"/>
    <n v="46"/>
    <n v="15"/>
    <n v="0"/>
    <n v="690"/>
    <n v="20"/>
    <x v="1"/>
    <x v="40"/>
    <x v="1"/>
    <x v="7"/>
    <n v="1"/>
    <s v="Speedy Express"/>
    <s v="ANTON"/>
    <x v="1"/>
    <n v="1"/>
    <x v="6"/>
    <x v="9"/>
  </r>
  <r>
    <n v="10507"/>
    <n v="48"/>
    <n v="12.75"/>
    <n v="15"/>
    <n v="0"/>
    <n v="191.25"/>
    <n v="22"/>
    <x v="1"/>
    <x v="74"/>
    <x v="28"/>
    <x v="7"/>
    <n v="1"/>
    <s v="Speedy Express"/>
    <s v="ANTON"/>
    <x v="1"/>
    <n v="3"/>
    <x v="5"/>
    <x v="9"/>
  </r>
  <r>
    <n v="10508"/>
    <n v="13"/>
    <n v="6"/>
    <n v="10"/>
    <n v="0"/>
    <n v="60"/>
    <n v="6"/>
    <x v="1"/>
    <x v="43"/>
    <x v="3"/>
    <x v="1"/>
    <n v="2"/>
    <s v="United Package"/>
    <s v="OTTIK"/>
    <x v="0"/>
    <n v="8"/>
    <x v="3"/>
    <x v="9"/>
  </r>
  <r>
    <n v="10508"/>
    <n v="39"/>
    <n v="18"/>
    <n v="10"/>
    <n v="0"/>
    <n v="180"/>
    <n v="18"/>
    <x v="1"/>
    <x v="13"/>
    <x v="12"/>
    <x v="1"/>
    <n v="2"/>
    <s v="United Package"/>
    <s v="OTTIK"/>
    <x v="0"/>
    <n v="1"/>
    <x v="6"/>
    <x v="9"/>
  </r>
  <r>
    <n v="10509"/>
    <n v="28"/>
    <n v="45.6"/>
    <n v="3"/>
    <n v="0"/>
    <n v="136.80000000000001"/>
    <n v="12"/>
    <x v="1"/>
    <x v="44"/>
    <x v="20"/>
    <x v="1"/>
    <n v="1"/>
    <s v="Speedy Express"/>
    <s v="BLAUS"/>
    <x v="0"/>
    <n v="7"/>
    <x v="2"/>
    <x v="9"/>
  </r>
  <r>
    <n v="10510"/>
    <n v="29"/>
    <n v="123.79"/>
    <n v="36"/>
    <n v="0"/>
    <n v="4456.4400000000005"/>
    <n v="12"/>
    <x v="1"/>
    <x v="39"/>
    <x v="20"/>
    <x v="8"/>
    <n v="3"/>
    <s v="Federal Shipping"/>
    <s v="SAVEA"/>
    <x v="1"/>
    <n v="6"/>
    <x v="7"/>
    <x v="9"/>
  </r>
  <r>
    <n v="10510"/>
    <n v="75"/>
    <n v="7.75"/>
    <n v="36"/>
    <n v="0"/>
    <n v="279"/>
    <n v="12"/>
    <x v="1"/>
    <x v="48"/>
    <x v="20"/>
    <x v="8"/>
    <n v="3"/>
    <s v="Federal Shipping"/>
    <s v="SAVEA"/>
    <x v="1"/>
    <n v="1"/>
    <x v="6"/>
    <x v="9"/>
  </r>
  <r>
    <n v="10511"/>
    <n v="4"/>
    <n v="22"/>
    <n v="50"/>
    <n v="0"/>
    <n v="1100"/>
    <n v="2"/>
    <x v="1"/>
    <x v="62"/>
    <x v="6"/>
    <x v="0"/>
    <n v="3"/>
    <s v="Federal Shipping"/>
    <s v="BONAP"/>
    <x v="0"/>
    <n v="2"/>
    <x v="4"/>
    <x v="9"/>
  </r>
  <r>
    <n v="10511"/>
    <n v="7"/>
    <n v="30"/>
    <n v="50"/>
    <n v="0"/>
    <n v="1500"/>
    <n v="3"/>
    <x v="1"/>
    <x v="32"/>
    <x v="24"/>
    <x v="0"/>
    <n v="3"/>
    <s v="Federal Shipping"/>
    <s v="BONAP"/>
    <x v="0"/>
    <n v="7"/>
    <x v="2"/>
    <x v="9"/>
  </r>
  <r>
    <n v="10511"/>
    <n v="8"/>
    <n v="40"/>
    <n v="10"/>
    <n v="0"/>
    <n v="400"/>
    <n v="3"/>
    <x v="1"/>
    <x v="71"/>
    <x v="24"/>
    <x v="0"/>
    <n v="3"/>
    <s v="Federal Shipping"/>
    <s v="BONAP"/>
    <x v="0"/>
    <n v="2"/>
    <x v="4"/>
    <x v="9"/>
  </r>
  <r>
    <n v="10512"/>
    <n v="24"/>
    <n v="4.5"/>
    <n v="10"/>
    <n v="0"/>
    <n v="45"/>
    <n v="10"/>
    <x v="1"/>
    <x v="15"/>
    <x v="14"/>
    <x v="2"/>
    <n v="2"/>
    <s v="United Package"/>
    <s v="FAMIA"/>
    <x v="1"/>
    <n v="1"/>
    <x v="6"/>
    <x v="9"/>
  </r>
  <r>
    <n v="10512"/>
    <n v="46"/>
    <n v="12"/>
    <n v="9"/>
    <n v="0"/>
    <n v="108"/>
    <n v="21"/>
    <x v="1"/>
    <x v="54"/>
    <x v="26"/>
    <x v="2"/>
    <n v="2"/>
    <s v="United Package"/>
    <s v="FAMIA"/>
    <x v="1"/>
    <n v="8"/>
    <x v="3"/>
    <x v="9"/>
  </r>
  <r>
    <n v="10512"/>
    <n v="47"/>
    <n v="9.5"/>
    <n v="6"/>
    <n v="0"/>
    <n v="57"/>
    <n v="22"/>
    <x v="1"/>
    <x v="69"/>
    <x v="28"/>
    <x v="2"/>
    <n v="2"/>
    <s v="United Package"/>
    <s v="FAMIA"/>
    <x v="1"/>
    <n v="3"/>
    <x v="5"/>
    <x v="9"/>
  </r>
  <r>
    <n v="10512"/>
    <n v="60"/>
    <n v="34"/>
    <n v="12"/>
    <n v="0"/>
    <n v="408"/>
    <n v="28"/>
    <x v="1"/>
    <x v="11"/>
    <x v="11"/>
    <x v="2"/>
    <n v="2"/>
    <s v="United Package"/>
    <s v="FAMIA"/>
    <x v="1"/>
    <n v="4"/>
    <x v="0"/>
    <x v="9"/>
  </r>
  <r>
    <n v="10513"/>
    <n v="21"/>
    <n v="10"/>
    <n v="40"/>
    <n v="0"/>
    <n v="400"/>
    <n v="8"/>
    <x v="1"/>
    <x v="27"/>
    <x v="9"/>
    <x v="1"/>
    <n v="1"/>
    <s v="Speedy Express"/>
    <s v="WANDK"/>
    <x v="1"/>
    <n v="3"/>
    <x v="5"/>
    <x v="9"/>
  </r>
  <r>
    <n v="10513"/>
    <n v="32"/>
    <n v="32"/>
    <n v="50"/>
    <n v="0"/>
    <n v="1600"/>
    <n v="14"/>
    <x v="1"/>
    <x v="26"/>
    <x v="2"/>
    <x v="1"/>
    <n v="1"/>
    <s v="Speedy Express"/>
    <s v="WANDK"/>
    <x v="1"/>
    <n v="4"/>
    <x v="0"/>
    <x v="9"/>
  </r>
  <r>
    <n v="10513"/>
    <n v="61"/>
    <n v="28.5"/>
    <n v="15"/>
    <n v="0"/>
    <n v="427.5"/>
    <n v="29"/>
    <x v="1"/>
    <x v="75"/>
    <x v="22"/>
    <x v="1"/>
    <n v="1"/>
    <s v="Speedy Express"/>
    <s v="WANDK"/>
    <x v="1"/>
    <n v="2"/>
    <x v="4"/>
    <x v="9"/>
  </r>
  <r>
    <n v="10514"/>
    <n v="20"/>
    <n v="81"/>
    <n v="39"/>
    <n v="0"/>
    <n v="3159"/>
    <n v="8"/>
    <x v="1"/>
    <x v="9"/>
    <x v="9"/>
    <x v="6"/>
    <n v="2"/>
    <s v="United Package"/>
    <s v="ERNSH"/>
    <x v="2"/>
    <n v="3"/>
    <x v="5"/>
    <x v="9"/>
  </r>
  <r>
    <n v="10514"/>
    <n v="28"/>
    <n v="45.6"/>
    <n v="35"/>
    <n v="0"/>
    <n v="1596"/>
    <n v="12"/>
    <x v="1"/>
    <x v="44"/>
    <x v="20"/>
    <x v="6"/>
    <n v="2"/>
    <s v="United Package"/>
    <s v="ERNSH"/>
    <x v="2"/>
    <n v="7"/>
    <x v="2"/>
    <x v="9"/>
  </r>
  <r>
    <n v="10514"/>
    <n v="56"/>
    <n v="38"/>
    <n v="70"/>
    <n v="0"/>
    <n v="2660"/>
    <n v="26"/>
    <x v="1"/>
    <x v="33"/>
    <x v="8"/>
    <x v="6"/>
    <n v="2"/>
    <s v="United Package"/>
    <s v="ERNSH"/>
    <x v="2"/>
    <n v="5"/>
    <x v="1"/>
    <x v="9"/>
  </r>
  <r>
    <n v="10514"/>
    <n v="65"/>
    <n v="21.05"/>
    <n v="39"/>
    <n v="0"/>
    <n v="820.95"/>
    <n v="2"/>
    <x v="1"/>
    <x v="6"/>
    <x v="6"/>
    <x v="6"/>
    <n v="2"/>
    <s v="United Package"/>
    <s v="ERNSH"/>
    <x v="2"/>
    <n v="2"/>
    <x v="4"/>
    <x v="9"/>
  </r>
  <r>
    <n v="10514"/>
    <n v="75"/>
    <n v="7.75"/>
    <n v="50"/>
    <n v="0"/>
    <n v="387.5"/>
    <n v="12"/>
    <x v="1"/>
    <x v="48"/>
    <x v="20"/>
    <x v="6"/>
    <n v="2"/>
    <s v="United Package"/>
    <s v="ERNSH"/>
    <x v="2"/>
    <n v="1"/>
    <x v="6"/>
    <x v="9"/>
  </r>
  <r>
    <n v="10515"/>
    <n v="9"/>
    <n v="97"/>
    <n v="16"/>
    <n v="0"/>
    <n v="1552"/>
    <n v="4"/>
    <x v="1"/>
    <x v="76"/>
    <x v="16"/>
    <x v="1"/>
    <n v="1"/>
    <s v="Speedy Express"/>
    <s v="QUICK"/>
    <x v="0"/>
    <n v="6"/>
    <x v="7"/>
    <x v="9"/>
  </r>
  <r>
    <n v="10515"/>
    <n v="16"/>
    <n v="17.45"/>
    <n v="50"/>
    <n v="0"/>
    <n v="872.5"/>
    <n v="7"/>
    <x v="1"/>
    <x v="19"/>
    <x v="18"/>
    <x v="1"/>
    <n v="1"/>
    <s v="Speedy Express"/>
    <s v="QUICK"/>
    <x v="0"/>
    <n v="3"/>
    <x v="5"/>
    <x v="9"/>
  </r>
  <r>
    <n v="10515"/>
    <n v="27"/>
    <n v="43.9"/>
    <n v="120"/>
    <n v="0"/>
    <n v="5268"/>
    <n v="11"/>
    <x v="1"/>
    <x v="24"/>
    <x v="21"/>
    <x v="1"/>
    <n v="1"/>
    <s v="Speedy Express"/>
    <s v="QUICK"/>
    <x v="0"/>
    <n v="3"/>
    <x v="5"/>
    <x v="9"/>
  </r>
  <r>
    <n v="10515"/>
    <n v="33"/>
    <n v="2.5"/>
    <n v="16"/>
    <n v="0"/>
    <n v="40"/>
    <n v="15"/>
    <x v="1"/>
    <x v="10"/>
    <x v="10"/>
    <x v="1"/>
    <n v="1"/>
    <s v="Speedy Express"/>
    <s v="QUICK"/>
    <x v="0"/>
    <n v="4"/>
    <x v="0"/>
    <x v="9"/>
  </r>
  <r>
    <n v="10515"/>
    <n v="60"/>
    <n v="34"/>
    <n v="84"/>
    <n v="0"/>
    <n v="2856"/>
    <n v="28"/>
    <x v="1"/>
    <x v="11"/>
    <x v="11"/>
    <x v="1"/>
    <n v="1"/>
    <s v="Speedy Express"/>
    <s v="QUICK"/>
    <x v="0"/>
    <n v="4"/>
    <x v="0"/>
    <x v="9"/>
  </r>
  <r>
    <n v="10516"/>
    <n v="18"/>
    <n v="62.5"/>
    <n v="25"/>
    <n v="0"/>
    <n v="1562.5"/>
    <n v="7"/>
    <x v="1"/>
    <x v="59"/>
    <x v="18"/>
    <x v="14"/>
    <n v="3"/>
    <s v="Federal Shipping"/>
    <s v="HUNGO"/>
    <x v="0"/>
    <n v="8"/>
    <x v="3"/>
    <x v="9"/>
  </r>
  <r>
    <n v="10516"/>
    <n v="41"/>
    <n v="9.65"/>
    <n v="80"/>
    <n v="0"/>
    <n v="772"/>
    <n v="19"/>
    <x v="1"/>
    <x v="5"/>
    <x v="5"/>
    <x v="14"/>
    <n v="3"/>
    <s v="Federal Shipping"/>
    <s v="HUNGO"/>
    <x v="0"/>
    <n v="8"/>
    <x v="3"/>
    <x v="9"/>
  </r>
  <r>
    <n v="10516"/>
    <n v="42"/>
    <n v="14"/>
    <n v="20"/>
    <n v="0"/>
    <n v="280"/>
    <n v="20"/>
    <x v="1"/>
    <x v="1"/>
    <x v="1"/>
    <x v="14"/>
    <n v="3"/>
    <s v="Federal Shipping"/>
    <s v="HUNGO"/>
    <x v="0"/>
    <n v="5"/>
    <x v="1"/>
    <x v="9"/>
  </r>
  <r>
    <n v="10517"/>
    <n v="52"/>
    <n v="7"/>
    <n v="6"/>
    <n v="0"/>
    <n v="42"/>
    <n v="24"/>
    <x v="1"/>
    <x v="65"/>
    <x v="4"/>
    <x v="13"/>
    <n v="3"/>
    <s v="Federal Shipping"/>
    <s v="NORTS"/>
    <x v="2"/>
    <n v="5"/>
    <x v="1"/>
    <x v="9"/>
  </r>
  <r>
    <n v="10517"/>
    <n v="59"/>
    <n v="55"/>
    <n v="4"/>
    <n v="0"/>
    <n v="220"/>
    <n v="28"/>
    <x v="1"/>
    <x v="21"/>
    <x v="11"/>
    <x v="13"/>
    <n v="3"/>
    <s v="Federal Shipping"/>
    <s v="NORTS"/>
    <x v="2"/>
    <n v="4"/>
    <x v="0"/>
    <x v="9"/>
  </r>
  <r>
    <n v="10517"/>
    <n v="70"/>
    <n v="15"/>
    <n v="6"/>
    <n v="0"/>
    <n v="90"/>
    <n v="7"/>
    <x v="1"/>
    <x v="30"/>
    <x v="18"/>
    <x v="13"/>
    <n v="3"/>
    <s v="Federal Shipping"/>
    <s v="NORTS"/>
    <x v="2"/>
    <n v="1"/>
    <x v="6"/>
    <x v="9"/>
  </r>
  <r>
    <n v="10518"/>
    <n v="24"/>
    <n v="4.5"/>
    <n v="5"/>
    <n v="0"/>
    <n v="22.5"/>
    <n v="10"/>
    <x v="1"/>
    <x v="15"/>
    <x v="14"/>
    <x v="7"/>
    <n v="2"/>
    <s v="United Package"/>
    <s v="TORTU"/>
    <x v="0"/>
    <n v="1"/>
    <x v="6"/>
    <x v="9"/>
  </r>
  <r>
    <n v="10518"/>
    <n v="38"/>
    <n v="263.5"/>
    <n v="15"/>
    <n v="0"/>
    <n v="3952.5"/>
    <n v="18"/>
    <x v="1"/>
    <x v="67"/>
    <x v="12"/>
    <x v="7"/>
    <n v="2"/>
    <s v="United Package"/>
    <s v="TORTU"/>
    <x v="0"/>
    <n v="1"/>
    <x v="6"/>
    <x v="9"/>
  </r>
  <r>
    <n v="10518"/>
    <n v="44"/>
    <n v="19.45"/>
    <n v="9"/>
    <n v="0"/>
    <n v="175.04999999999998"/>
    <n v="20"/>
    <x v="1"/>
    <x v="45"/>
    <x v="1"/>
    <x v="7"/>
    <n v="2"/>
    <s v="United Package"/>
    <s v="TORTU"/>
    <x v="0"/>
    <n v="2"/>
    <x v="4"/>
    <x v="9"/>
  </r>
  <r>
    <n v="10519"/>
    <n v="10"/>
    <n v="31"/>
    <n v="16"/>
    <n v="0"/>
    <n v="496"/>
    <n v="4"/>
    <x v="1"/>
    <x v="41"/>
    <x v="16"/>
    <x v="4"/>
    <n v="3"/>
    <s v="Federal Shipping"/>
    <s v="CHOPS"/>
    <x v="1"/>
    <n v="8"/>
    <x v="3"/>
    <x v="9"/>
  </r>
  <r>
    <n v="10519"/>
    <n v="56"/>
    <n v="38"/>
    <n v="40"/>
    <n v="0"/>
    <n v="1520"/>
    <n v="26"/>
    <x v="1"/>
    <x v="33"/>
    <x v="8"/>
    <x v="4"/>
    <n v="3"/>
    <s v="Federal Shipping"/>
    <s v="CHOPS"/>
    <x v="1"/>
    <n v="5"/>
    <x v="1"/>
    <x v="9"/>
  </r>
  <r>
    <n v="10519"/>
    <n v="60"/>
    <n v="34"/>
    <n v="10"/>
    <n v="0"/>
    <n v="340"/>
    <n v="28"/>
    <x v="1"/>
    <x v="11"/>
    <x v="11"/>
    <x v="4"/>
    <n v="3"/>
    <s v="Federal Shipping"/>
    <s v="CHOPS"/>
    <x v="1"/>
    <n v="4"/>
    <x v="0"/>
    <x v="9"/>
  </r>
  <r>
    <n v="10520"/>
    <n v="24"/>
    <n v="4.5"/>
    <n v="8"/>
    <n v="0"/>
    <n v="36"/>
    <n v="10"/>
    <x v="1"/>
    <x v="15"/>
    <x v="14"/>
    <x v="19"/>
    <n v="1"/>
    <s v="Speedy Express"/>
    <s v="SANTG"/>
    <x v="1"/>
    <n v="1"/>
    <x v="6"/>
    <x v="9"/>
  </r>
  <r>
    <n v="10520"/>
    <n v="53"/>
    <n v="32.799999999999997"/>
    <n v="5"/>
    <n v="0"/>
    <n v="164"/>
    <n v="24"/>
    <x v="1"/>
    <x v="22"/>
    <x v="4"/>
    <x v="19"/>
    <n v="1"/>
    <s v="Speedy Express"/>
    <s v="SANTG"/>
    <x v="1"/>
    <n v="6"/>
    <x v="7"/>
    <x v="9"/>
  </r>
  <r>
    <n v="10521"/>
    <n v="35"/>
    <n v="18"/>
    <n v="3"/>
    <n v="0"/>
    <n v="54"/>
    <n v="16"/>
    <x v="1"/>
    <x v="31"/>
    <x v="23"/>
    <x v="20"/>
    <n v="2"/>
    <s v="United Package"/>
    <s v="CACTU"/>
    <x v="3"/>
    <n v="1"/>
    <x v="6"/>
    <x v="9"/>
  </r>
  <r>
    <n v="10521"/>
    <n v="41"/>
    <n v="9.65"/>
    <n v="10"/>
    <n v="0"/>
    <n v="96.5"/>
    <n v="19"/>
    <x v="1"/>
    <x v="5"/>
    <x v="5"/>
    <x v="20"/>
    <n v="2"/>
    <s v="United Package"/>
    <s v="CACTU"/>
    <x v="3"/>
    <n v="8"/>
    <x v="3"/>
    <x v="9"/>
  </r>
  <r>
    <n v="10521"/>
    <n v="68"/>
    <n v="12.5"/>
    <n v="6"/>
    <n v="0"/>
    <n v="75"/>
    <n v="8"/>
    <x v="1"/>
    <x v="56"/>
    <x v="9"/>
    <x v="20"/>
    <n v="2"/>
    <s v="United Package"/>
    <s v="CACTU"/>
    <x v="3"/>
    <n v="3"/>
    <x v="5"/>
    <x v="9"/>
  </r>
  <r>
    <n v="10522"/>
    <n v="1"/>
    <n v="18"/>
    <n v="40"/>
    <n v="0"/>
    <n v="720"/>
    <n v="1"/>
    <x v="1"/>
    <x v="52"/>
    <x v="17"/>
    <x v="1"/>
    <n v="1"/>
    <s v="Speedy Express"/>
    <s v="LEHMS"/>
    <x v="0"/>
    <n v="1"/>
    <x v="6"/>
    <x v="9"/>
  </r>
  <r>
    <n v="10522"/>
    <n v="8"/>
    <n v="40"/>
    <n v="24"/>
    <n v="0"/>
    <n v="960"/>
    <n v="3"/>
    <x v="1"/>
    <x v="71"/>
    <x v="24"/>
    <x v="1"/>
    <n v="1"/>
    <s v="Speedy Express"/>
    <s v="LEHMS"/>
    <x v="0"/>
    <n v="2"/>
    <x v="4"/>
    <x v="9"/>
  </r>
  <r>
    <n v="10522"/>
    <n v="30"/>
    <n v="25.89"/>
    <n v="20"/>
    <n v="0"/>
    <n v="517.79999999999995"/>
    <n v="13"/>
    <x v="1"/>
    <x v="34"/>
    <x v="25"/>
    <x v="1"/>
    <n v="1"/>
    <s v="Speedy Express"/>
    <s v="LEHMS"/>
    <x v="0"/>
    <n v="8"/>
    <x v="3"/>
    <x v="9"/>
  </r>
  <r>
    <n v="10522"/>
    <n v="40"/>
    <n v="18.399999999999999"/>
    <n v="25"/>
    <n v="0"/>
    <n v="459.99999999999994"/>
    <n v="19"/>
    <x v="1"/>
    <x v="37"/>
    <x v="5"/>
    <x v="1"/>
    <n v="1"/>
    <s v="Speedy Express"/>
    <s v="LEHMS"/>
    <x v="0"/>
    <n v="8"/>
    <x v="3"/>
    <x v="9"/>
  </r>
  <r>
    <n v="10523"/>
    <n v="17"/>
    <n v="39"/>
    <n v="25"/>
    <n v="0"/>
    <n v="975"/>
    <n v="7"/>
    <x v="1"/>
    <x v="35"/>
    <x v="18"/>
    <x v="13"/>
    <n v="2"/>
    <s v="United Package"/>
    <s v="SEVES"/>
    <x v="1"/>
    <n v="6"/>
    <x v="7"/>
    <x v="10"/>
  </r>
  <r>
    <n v="10523"/>
    <n v="20"/>
    <n v="81"/>
    <n v="15"/>
    <n v="0"/>
    <n v="1215"/>
    <n v="8"/>
    <x v="1"/>
    <x v="9"/>
    <x v="9"/>
    <x v="13"/>
    <n v="2"/>
    <s v="United Package"/>
    <s v="SEVES"/>
    <x v="1"/>
    <n v="3"/>
    <x v="5"/>
    <x v="10"/>
  </r>
  <r>
    <n v="10523"/>
    <n v="37"/>
    <n v="26"/>
    <n v="18"/>
    <n v="0"/>
    <n v="468"/>
    <n v="17"/>
    <x v="1"/>
    <x v="28"/>
    <x v="19"/>
    <x v="13"/>
    <n v="2"/>
    <s v="United Package"/>
    <s v="SEVES"/>
    <x v="1"/>
    <n v="8"/>
    <x v="3"/>
    <x v="10"/>
  </r>
  <r>
    <n v="10523"/>
    <n v="41"/>
    <n v="9.65"/>
    <n v="6"/>
    <n v="0"/>
    <n v="57.900000000000006"/>
    <n v="19"/>
    <x v="1"/>
    <x v="5"/>
    <x v="5"/>
    <x v="13"/>
    <n v="2"/>
    <s v="United Package"/>
    <s v="SEVES"/>
    <x v="1"/>
    <n v="8"/>
    <x v="3"/>
    <x v="10"/>
  </r>
  <r>
    <n v="10524"/>
    <n v="10"/>
    <n v="31"/>
    <n v="2"/>
    <n v="0"/>
    <n v="62"/>
    <n v="4"/>
    <x v="1"/>
    <x v="41"/>
    <x v="16"/>
    <x v="9"/>
    <n v="2"/>
    <s v="United Package"/>
    <s v="BERGS"/>
    <x v="0"/>
    <n v="8"/>
    <x v="3"/>
    <x v="10"/>
  </r>
  <r>
    <n v="10524"/>
    <n v="30"/>
    <n v="25.89"/>
    <n v="10"/>
    <n v="0"/>
    <n v="258.89999999999998"/>
    <n v="13"/>
    <x v="1"/>
    <x v="34"/>
    <x v="25"/>
    <x v="9"/>
    <n v="2"/>
    <s v="United Package"/>
    <s v="BERGS"/>
    <x v="0"/>
    <n v="8"/>
    <x v="3"/>
    <x v="10"/>
  </r>
  <r>
    <n v="10524"/>
    <n v="43"/>
    <n v="46"/>
    <n v="60"/>
    <n v="0"/>
    <n v="2760"/>
    <n v="20"/>
    <x v="1"/>
    <x v="40"/>
    <x v="1"/>
    <x v="9"/>
    <n v="2"/>
    <s v="United Package"/>
    <s v="BERGS"/>
    <x v="0"/>
    <n v="1"/>
    <x v="6"/>
    <x v="10"/>
  </r>
  <r>
    <n v="10524"/>
    <n v="54"/>
    <n v="7.45"/>
    <n v="15"/>
    <n v="0"/>
    <n v="111.75"/>
    <n v="25"/>
    <x v="1"/>
    <x v="55"/>
    <x v="15"/>
    <x v="9"/>
    <n v="2"/>
    <s v="United Package"/>
    <s v="BERGS"/>
    <x v="0"/>
    <n v="6"/>
    <x v="7"/>
    <x v="10"/>
  </r>
  <r>
    <n v="10525"/>
    <n v="36"/>
    <n v="19"/>
    <n v="30"/>
    <n v="0"/>
    <n v="570"/>
    <n v="17"/>
    <x v="1"/>
    <x v="20"/>
    <x v="19"/>
    <x v="0"/>
    <n v="2"/>
    <s v="United Package"/>
    <s v="BONAP"/>
    <x v="0"/>
    <n v="8"/>
    <x v="3"/>
    <x v="10"/>
  </r>
  <r>
    <n v="10525"/>
    <n v="40"/>
    <n v="18.399999999999999"/>
    <n v="15"/>
    <n v="0"/>
    <n v="276"/>
    <n v="19"/>
    <x v="1"/>
    <x v="37"/>
    <x v="5"/>
    <x v="0"/>
    <n v="2"/>
    <s v="United Package"/>
    <s v="BONAP"/>
    <x v="0"/>
    <n v="8"/>
    <x v="3"/>
    <x v="10"/>
  </r>
  <r>
    <n v="10526"/>
    <n v="1"/>
    <n v="18"/>
    <n v="8"/>
    <n v="0"/>
    <n v="144"/>
    <n v="1"/>
    <x v="1"/>
    <x v="52"/>
    <x v="17"/>
    <x v="10"/>
    <n v="2"/>
    <s v="United Package"/>
    <s v="WARTH"/>
    <x v="0"/>
    <n v="1"/>
    <x v="6"/>
    <x v="10"/>
  </r>
  <r>
    <n v="10526"/>
    <n v="13"/>
    <n v="6"/>
    <n v="10"/>
    <n v="0"/>
    <n v="60"/>
    <n v="6"/>
    <x v="1"/>
    <x v="43"/>
    <x v="3"/>
    <x v="10"/>
    <n v="2"/>
    <s v="United Package"/>
    <s v="WARTH"/>
    <x v="0"/>
    <n v="8"/>
    <x v="3"/>
    <x v="10"/>
  </r>
  <r>
    <n v="10526"/>
    <n v="56"/>
    <n v="38"/>
    <n v="30"/>
    <n v="0"/>
    <n v="1140"/>
    <n v="26"/>
    <x v="1"/>
    <x v="33"/>
    <x v="8"/>
    <x v="10"/>
    <n v="2"/>
    <s v="United Package"/>
    <s v="WARTH"/>
    <x v="0"/>
    <n v="5"/>
    <x v="1"/>
    <x v="10"/>
  </r>
  <r>
    <n v="10527"/>
    <n v="4"/>
    <n v="22"/>
    <n v="50"/>
    <n v="0"/>
    <n v="1100"/>
    <n v="2"/>
    <x v="1"/>
    <x v="62"/>
    <x v="6"/>
    <x v="1"/>
    <n v="1"/>
    <s v="Speedy Express"/>
    <s v="QUICK"/>
    <x v="1"/>
    <n v="2"/>
    <x v="4"/>
    <x v="10"/>
  </r>
  <r>
    <n v="10527"/>
    <n v="36"/>
    <n v="19"/>
    <n v="30"/>
    <n v="0"/>
    <n v="570"/>
    <n v="17"/>
    <x v="1"/>
    <x v="20"/>
    <x v="19"/>
    <x v="1"/>
    <n v="1"/>
    <s v="Speedy Express"/>
    <s v="QUICK"/>
    <x v="1"/>
    <n v="8"/>
    <x v="3"/>
    <x v="10"/>
  </r>
  <r>
    <n v="10528"/>
    <n v="11"/>
    <n v="21"/>
    <n v="3"/>
    <n v="0"/>
    <n v="63"/>
    <n v="5"/>
    <x v="1"/>
    <x v="0"/>
    <x v="0"/>
    <x v="8"/>
    <n v="2"/>
    <s v="United Package"/>
    <s v="GREAL"/>
    <x v="1"/>
    <n v="4"/>
    <x v="0"/>
    <x v="10"/>
  </r>
  <r>
    <n v="10528"/>
    <n v="33"/>
    <n v="2.5"/>
    <n v="8"/>
    <n v="0"/>
    <n v="20"/>
    <n v="15"/>
    <x v="1"/>
    <x v="10"/>
    <x v="10"/>
    <x v="8"/>
    <n v="2"/>
    <s v="United Package"/>
    <s v="GREAL"/>
    <x v="1"/>
    <n v="4"/>
    <x v="0"/>
    <x v="10"/>
  </r>
  <r>
    <n v="10528"/>
    <n v="72"/>
    <n v="34.799999999999997"/>
    <n v="9"/>
    <n v="0"/>
    <n v="313.2"/>
    <n v="14"/>
    <x v="1"/>
    <x v="2"/>
    <x v="2"/>
    <x v="8"/>
    <n v="2"/>
    <s v="United Package"/>
    <s v="GREAL"/>
    <x v="1"/>
    <n v="4"/>
    <x v="0"/>
    <x v="10"/>
  </r>
  <r>
    <n v="10529"/>
    <n v="55"/>
    <n v="24"/>
    <n v="14"/>
    <n v="0"/>
    <n v="336"/>
    <n v="25"/>
    <x v="1"/>
    <x v="16"/>
    <x v="15"/>
    <x v="3"/>
    <n v="2"/>
    <s v="United Package"/>
    <s v="MAISD"/>
    <x v="0"/>
    <n v="6"/>
    <x v="7"/>
    <x v="10"/>
  </r>
  <r>
    <n v="10529"/>
    <n v="68"/>
    <n v="12.5"/>
    <n v="20"/>
    <n v="0"/>
    <n v="250"/>
    <n v="8"/>
    <x v="1"/>
    <x v="56"/>
    <x v="9"/>
    <x v="3"/>
    <n v="2"/>
    <s v="United Package"/>
    <s v="MAISD"/>
    <x v="0"/>
    <n v="3"/>
    <x v="5"/>
    <x v="10"/>
  </r>
  <r>
    <n v="10529"/>
    <n v="69"/>
    <n v="36"/>
    <n v="10"/>
    <n v="0"/>
    <n v="360"/>
    <n v="15"/>
    <x v="1"/>
    <x v="60"/>
    <x v="10"/>
    <x v="3"/>
    <n v="2"/>
    <s v="United Package"/>
    <s v="MAISD"/>
    <x v="0"/>
    <n v="4"/>
    <x v="0"/>
    <x v="10"/>
  </r>
  <r>
    <n v="10530"/>
    <n v="17"/>
    <n v="39"/>
    <n v="40"/>
    <n v="0"/>
    <n v="1560"/>
    <n v="7"/>
    <x v="1"/>
    <x v="35"/>
    <x v="18"/>
    <x v="6"/>
    <n v="2"/>
    <s v="United Package"/>
    <s v="PICCO"/>
    <x v="2"/>
    <n v="6"/>
    <x v="7"/>
    <x v="10"/>
  </r>
  <r>
    <n v="10530"/>
    <n v="43"/>
    <n v="46"/>
    <n v="25"/>
    <n v="0"/>
    <n v="1150"/>
    <n v="20"/>
    <x v="1"/>
    <x v="40"/>
    <x v="1"/>
    <x v="6"/>
    <n v="2"/>
    <s v="United Package"/>
    <s v="PICCO"/>
    <x v="2"/>
    <n v="1"/>
    <x v="6"/>
    <x v="10"/>
  </r>
  <r>
    <n v="10530"/>
    <n v="61"/>
    <n v="28.5"/>
    <n v="20"/>
    <n v="0"/>
    <n v="570"/>
    <n v="29"/>
    <x v="1"/>
    <x v="75"/>
    <x v="22"/>
    <x v="6"/>
    <n v="2"/>
    <s v="United Package"/>
    <s v="PICCO"/>
    <x v="2"/>
    <n v="2"/>
    <x v="4"/>
    <x v="10"/>
  </r>
  <r>
    <n v="10530"/>
    <n v="76"/>
    <n v="18"/>
    <n v="50"/>
    <n v="0"/>
    <n v="900"/>
    <n v="23"/>
    <x v="1"/>
    <x v="38"/>
    <x v="13"/>
    <x v="6"/>
    <n v="2"/>
    <s v="United Package"/>
    <s v="PICCO"/>
    <x v="2"/>
    <n v="1"/>
    <x v="6"/>
    <x v="10"/>
  </r>
  <r>
    <n v="10531"/>
    <n v="59"/>
    <n v="55"/>
    <n v="2"/>
    <n v="0"/>
    <n v="110"/>
    <n v="28"/>
    <x v="1"/>
    <x v="21"/>
    <x v="11"/>
    <x v="20"/>
    <n v="1"/>
    <s v="Speedy Express"/>
    <s v="OCEAN"/>
    <x v="1"/>
    <n v="4"/>
    <x v="0"/>
    <x v="10"/>
  </r>
  <r>
    <n v="10532"/>
    <n v="30"/>
    <n v="25.89"/>
    <n v="15"/>
    <n v="0"/>
    <n v="388.35"/>
    <n v="13"/>
    <x v="1"/>
    <x v="34"/>
    <x v="25"/>
    <x v="13"/>
    <n v="3"/>
    <s v="Federal Shipping"/>
    <s v="EASTC"/>
    <x v="1"/>
    <n v="8"/>
    <x v="3"/>
    <x v="10"/>
  </r>
  <r>
    <n v="10532"/>
    <n v="66"/>
    <n v="17"/>
    <n v="24"/>
    <n v="0"/>
    <n v="408"/>
    <n v="2"/>
    <x v="1"/>
    <x v="61"/>
    <x v="6"/>
    <x v="13"/>
    <n v="3"/>
    <s v="Federal Shipping"/>
    <s v="EASTC"/>
    <x v="1"/>
    <n v="2"/>
    <x v="4"/>
    <x v="10"/>
  </r>
  <r>
    <n v="10533"/>
    <n v="4"/>
    <n v="22"/>
    <n v="50"/>
    <n v="0"/>
    <n v="1100"/>
    <n v="2"/>
    <x v="1"/>
    <x v="62"/>
    <x v="6"/>
    <x v="9"/>
    <n v="1"/>
    <s v="Speedy Express"/>
    <s v="FOLKO"/>
    <x v="3"/>
    <n v="2"/>
    <x v="4"/>
    <x v="10"/>
  </r>
  <r>
    <n v="10533"/>
    <n v="72"/>
    <n v="34.799999999999997"/>
    <n v="24"/>
    <n v="0"/>
    <n v="835.19999999999993"/>
    <n v="14"/>
    <x v="1"/>
    <x v="2"/>
    <x v="2"/>
    <x v="9"/>
    <n v="1"/>
    <s v="Speedy Express"/>
    <s v="FOLKO"/>
    <x v="3"/>
    <n v="4"/>
    <x v="0"/>
    <x v="10"/>
  </r>
  <r>
    <n v="10533"/>
    <n v="73"/>
    <n v="15"/>
    <n v="24"/>
    <n v="0"/>
    <n v="360"/>
    <n v="17"/>
    <x v="1"/>
    <x v="47"/>
    <x v="19"/>
    <x v="9"/>
    <n v="1"/>
    <s v="Speedy Express"/>
    <s v="FOLKO"/>
    <x v="3"/>
    <n v="8"/>
    <x v="3"/>
    <x v="10"/>
  </r>
  <r>
    <n v="10534"/>
    <n v="30"/>
    <n v="25.89"/>
    <n v="10"/>
    <n v="0"/>
    <n v="258.89999999999998"/>
    <n v="13"/>
    <x v="1"/>
    <x v="34"/>
    <x v="25"/>
    <x v="1"/>
    <n v="2"/>
    <s v="United Package"/>
    <s v="LEHMS"/>
    <x v="3"/>
    <n v="8"/>
    <x v="3"/>
    <x v="10"/>
  </r>
  <r>
    <n v="10534"/>
    <n v="40"/>
    <n v="18.399999999999999"/>
    <n v="10"/>
    <n v="0"/>
    <n v="184"/>
    <n v="19"/>
    <x v="1"/>
    <x v="37"/>
    <x v="5"/>
    <x v="1"/>
    <n v="2"/>
    <s v="United Package"/>
    <s v="LEHMS"/>
    <x v="3"/>
    <n v="8"/>
    <x v="3"/>
    <x v="10"/>
  </r>
  <r>
    <n v="10534"/>
    <n v="54"/>
    <n v="7.45"/>
    <n v="10"/>
    <n v="0"/>
    <n v="74.5"/>
    <n v="25"/>
    <x v="1"/>
    <x v="55"/>
    <x v="15"/>
    <x v="1"/>
    <n v="2"/>
    <s v="United Package"/>
    <s v="LEHMS"/>
    <x v="3"/>
    <n v="6"/>
    <x v="7"/>
    <x v="10"/>
  </r>
  <r>
    <n v="10535"/>
    <n v="11"/>
    <n v="21"/>
    <n v="50"/>
    <n v="0"/>
    <n v="1050"/>
    <n v="5"/>
    <x v="1"/>
    <x v="0"/>
    <x v="0"/>
    <x v="7"/>
    <n v="1"/>
    <s v="Speedy Express"/>
    <s v="ANTON"/>
    <x v="0"/>
    <n v="4"/>
    <x v="0"/>
    <x v="10"/>
  </r>
  <r>
    <n v="10535"/>
    <n v="40"/>
    <n v="18.399999999999999"/>
    <n v="10"/>
    <n v="0"/>
    <n v="184"/>
    <n v="19"/>
    <x v="1"/>
    <x v="37"/>
    <x v="5"/>
    <x v="7"/>
    <n v="1"/>
    <s v="Speedy Express"/>
    <s v="ANTON"/>
    <x v="0"/>
    <n v="8"/>
    <x v="3"/>
    <x v="10"/>
  </r>
  <r>
    <n v="10535"/>
    <n v="57"/>
    <n v="19.5"/>
    <n v="5"/>
    <n v="0"/>
    <n v="97.5"/>
    <n v="26"/>
    <x v="1"/>
    <x v="8"/>
    <x v="8"/>
    <x v="7"/>
    <n v="1"/>
    <s v="Speedy Express"/>
    <s v="ANTON"/>
    <x v="0"/>
    <n v="5"/>
    <x v="1"/>
    <x v="10"/>
  </r>
  <r>
    <n v="10535"/>
    <n v="59"/>
    <n v="55"/>
    <n v="15"/>
    <n v="0"/>
    <n v="825"/>
    <n v="28"/>
    <x v="1"/>
    <x v="21"/>
    <x v="11"/>
    <x v="7"/>
    <n v="1"/>
    <s v="Speedy Express"/>
    <s v="ANTON"/>
    <x v="0"/>
    <n v="4"/>
    <x v="0"/>
    <x v="10"/>
  </r>
  <r>
    <n v="10536"/>
    <n v="12"/>
    <n v="38"/>
    <n v="15"/>
    <n v="0"/>
    <n v="570"/>
    <n v="5"/>
    <x v="1"/>
    <x v="36"/>
    <x v="0"/>
    <x v="1"/>
    <n v="2"/>
    <s v="United Package"/>
    <s v="LEHMS"/>
    <x v="2"/>
    <n v="4"/>
    <x v="0"/>
    <x v="10"/>
  </r>
  <r>
    <n v="10536"/>
    <n v="31"/>
    <n v="12.5"/>
    <n v="20"/>
    <n v="0"/>
    <n v="250"/>
    <n v="14"/>
    <x v="1"/>
    <x v="12"/>
    <x v="2"/>
    <x v="1"/>
    <n v="2"/>
    <s v="United Package"/>
    <s v="LEHMS"/>
    <x v="2"/>
    <n v="4"/>
    <x v="0"/>
    <x v="10"/>
  </r>
  <r>
    <n v="10536"/>
    <n v="33"/>
    <n v="2.5"/>
    <n v="30"/>
    <n v="0"/>
    <n v="75"/>
    <n v="15"/>
    <x v="1"/>
    <x v="10"/>
    <x v="10"/>
    <x v="1"/>
    <n v="2"/>
    <s v="United Package"/>
    <s v="LEHMS"/>
    <x v="2"/>
    <n v="4"/>
    <x v="0"/>
    <x v="10"/>
  </r>
  <r>
    <n v="10536"/>
    <n v="60"/>
    <n v="34"/>
    <n v="35"/>
    <n v="0"/>
    <n v="1190"/>
    <n v="28"/>
    <x v="1"/>
    <x v="11"/>
    <x v="11"/>
    <x v="1"/>
    <n v="2"/>
    <s v="United Package"/>
    <s v="LEHMS"/>
    <x v="2"/>
    <n v="4"/>
    <x v="0"/>
    <x v="10"/>
  </r>
  <r>
    <n v="10537"/>
    <n v="31"/>
    <n v="12.5"/>
    <n v="30"/>
    <n v="0"/>
    <n v="375"/>
    <n v="14"/>
    <x v="1"/>
    <x v="12"/>
    <x v="2"/>
    <x v="4"/>
    <n v="1"/>
    <s v="Speedy Express"/>
    <s v="RICSU"/>
    <x v="0"/>
    <n v="4"/>
    <x v="0"/>
    <x v="10"/>
  </r>
  <r>
    <n v="10537"/>
    <n v="51"/>
    <n v="53"/>
    <n v="6"/>
    <n v="0"/>
    <n v="318"/>
    <n v="24"/>
    <x v="1"/>
    <x v="4"/>
    <x v="4"/>
    <x v="4"/>
    <n v="1"/>
    <s v="Speedy Express"/>
    <s v="RICSU"/>
    <x v="0"/>
    <n v="7"/>
    <x v="2"/>
    <x v="10"/>
  </r>
  <r>
    <n v="10537"/>
    <n v="58"/>
    <n v="13.25"/>
    <n v="20"/>
    <n v="0"/>
    <n v="265"/>
    <n v="27"/>
    <x v="1"/>
    <x v="64"/>
    <x v="27"/>
    <x v="4"/>
    <n v="1"/>
    <s v="Speedy Express"/>
    <s v="RICSU"/>
    <x v="0"/>
    <n v="8"/>
    <x v="3"/>
    <x v="10"/>
  </r>
  <r>
    <n v="10537"/>
    <n v="72"/>
    <n v="34.799999999999997"/>
    <n v="21"/>
    <n v="0"/>
    <n v="730.8"/>
    <n v="14"/>
    <x v="1"/>
    <x v="2"/>
    <x v="2"/>
    <x v="4"/>
    <n v="1"/>
    <s v="Speedy Express"/>
    <s v="RICSU"/>
    <x v="0"/>
    <n v="4"/>
    <x v="0"/>
    <x v="10"/>
  </r>
  <r>
    <n v="10537"/>
    <n v="73"/>
    <n v="15"/>
    <n v="9"/>
    <n v="0"/>
    <n v="135"/>
    <n v="17"/>
    <x v="1"/>
    <x v="47"/>
    <x v="19"/>
    <x v="4"/>
    <n v="1"/>
    <s v="Speedy Express"/>
    <s v="RICSU"/>
    <x v="0"/>
    <n v="8"/>
    <x v="3"/>
    <x v="10"/>
  </r>
  <r>
    <n v="10538"/>
    <n v="70"/>
    <n v="15"/>
    <n v="7"/>
    <n v="0"/>
    <n v="105"/>
    <n v="7"/>
    <x v="1"/>
    <x v="30"/>
    <x v="18"/>
    <x v="13"/>
    <n v="3"/>
    <s v="Federal Shipping"/>
    <s v="BSBEV"/>
    <x v="3"/>
    <n v="1"/>
    <x v="6"/>
    <x v="10"/>
  </r>
  <r>
    <n v="10538"/>
    <n v="72"/>
    <n v="34.799999999999997"/>
    <n v="1"/>
    <n v="0"/>
    <n v="34.799999999999997"/>
    <n v="14"/>
    <x v="1"/>
    <x v="2"/>
    <x v="2"/>
    <x v="13"/>
    <n v="3"/>
    <s v="Federal Shipping"/>
    <s v="BSBEV"/>
    <x v="3"/>
    <n v="4"/>
    <x v="0"/>
    <x v="10"/>
  </r>
  <r>
    <n v="10539"/>
    <n v="13"/>
    <n v="6"/>
    <n v="8"/>
    <n v="0"/>
    <n v="48"/>
    <n v="6"/>
    <x v="1"/>
    <x v="43"/>
    <x v="3"/>
    <x v="13"/>
    <n v="3"/>
    <s v="Federal Shipping"/>
    <s v="BSBEV"/>
    <x v="1"/>
    <n v="8"/>
    <x v="3"/>
    <x v="10"/>
  </r>
  <r>
    <n v="10539"/>
    <n v="21"/>
    <n v="10"/>
    <n v="15"/>
    <n v="0"/>
    <n v="150"/>
    <n v="8"/>
    <x v="1"/>
    <x v="27"/>
    <x v="9"/>
    <x v="13"/>
    <n v="3"/>
    <s v="Federal Shipping"/>
    <s v="BSBEV"/>
    <x v="1"/>
    <n v="3"/>
    <x v="5"/>
    <x v="10"/>
  </r>
  <r>
    <n v="10539"/>
    <n v="33"/>
    <n v="2.5"/>
    <n v="15"/>
    <n v="0"/>
    <n v="37.5"/>
    <n v="15"/>
    <x v="1"/>
    <x v="10"/>
    <x v="10"/>
    <x v="13"/>
    <n v="3"/>
    <s v="Federal Shipping"/>
    <s v="BSBEV"/>
    <x v="1"/>
    <n v="4"/>
    <x v="0"/>
    <x v="10"/>
  </r>
  <r>
    <n v="10539"/>
    <n v="49"/>
    <n v="20"/>
    <n v="6"/>
    <n v="0"/>
    <n v="120"/>
    <n v="23"/>
    <x v="1"/>
    <x v="14"/>
    <x v="13"/>
    <x v="13"/>
    <n v="3"/>
    <s v="Federal Shipping"/>
    <s v="BSBEV"/>
    <x v="1"/>
    <n v="3"/>
    <x v="5"/>
    <x v="10"/>
  </r>
  <r>
    <n v="10540"/>
    <n v="3"/>
    <n v="10"/>
    <n v="60"/>
    <n v="0"/>
    <n v="600"/>
    <n v="1"/>
    <x v="1"/>
    <x v="57"/>
    <x v="17"/>
    <x v="1"/>
    <n v="3"/>
    <s v="Federal Shipping"/>
    <s v="QUICK"/>
    <x v="2"/>
    <n v="2"/>
    <x v="4"/>
    <x v="10"/>
  </r>
  <r>
    <n v="10540"/>
    <n v="26"/>
    <n v="31.23"/>
    <n v="40"/>
    <n v="0"/>
    <n v="1249.2"/>
    <n v="11"/>
    <x v="1"/>
    <x v="68"/>
    <x v="21"/>
    <x v="1"/>
    <n v="3"/>
    <s v="Federal Shipping"/>
    <s v="QUICK"/>
    <x v="2"/>
    <n v="3"/>
    <x v="5"/>
    <x v="10"/>
  </r>
  <r>
    <n v="10540"/>
    <n v="38"/>
    <n v="263.5"/>
    <n v="30"/>
    <n v="0"/>
    <n v="7905"/>
    <n v="18"/>
    <x v="1"/>
    <x v="67"/>
    <x v="12"/>
    <x v="1"/>
    <n v="3"/>
    <s v="Federal Shipping"/>
    <s v="QUICK"/>
    <x v="2"/>
    <n v="1"/>
    <x v="6"/>
    <x v="10"/>
  </r>
  <r>
    <n v="10540"/>
    <n v="68"/>
    <n v="12.5"/>
    <n v="35"/>
    <n v="0"/>
    <n v="437.5"/>
    <n v="8"/>
    <x v="1"/>
    <x v="56"/>
    <x v="9"/>
    <x v="1"/>
    <n v="3"/>
    <s v="Federal Shipping"/>
    <s v="QUICK"/>
    <x v="2"/>
    <n v="3"/>
    <x v="5"/>
    <x v="10"/>
  </r>
  <r>
    <n v="10541"/>
    <n v="24"/>
    <n v="4.5"/>
    <n v="35"/>
    <n v="0"/>
    <n v="157.5"/>
    <n v="10"/>
    <x v="1"/>
    <x v="15"/>
    <x v="14"/>
    <x v="2"/>
    <n v="1"/>
    <s v="Speedy Express"/>
    <s v="HANAR"/>
    <x v="0"/>
    <n v="1"/>
    <x v="6"/>
    <x v="10"/>
  </r>
  <r>
    <n v="10541"/>
    <n v="38"/>
    <n v="263.5"/>
    <n v="4"/>
    <n v="0"/>
    <n v="1054"/>
    <n v="18"/>
    <x v="1"/>
    <x v="67"/>
    <x v="12"/>
    <x v="2"/>
    <n v="1"/>
    <s v="Speedy Express"/>
    <s v="HANAR"/>
    <x v="0"/>
    <n v="1"/>
    <x v="6"/>
    <x v="10"/>
  </r>
  <r>
    <n v="10541"/>
    <n v="65"/>
    <n v="21.05"/>
    <n v="36"/>
    <n v="0"/>
    <n v="757.80000000000007"/>
    <n v="2"/>
    <x v="1"/>
    <x v="6"/>
    <x v="6"/>
    <x v="2"/>
    <n v="1"/>
    <s v="Speedy Express"/>
    <s v="HANAR"/>
    <x v="0"/>
    <n v="2"/>
    <x v="4"/>
    <x v="10"/>
  </r>
  <r>
    <n v="10541"/>
    <n v="71"/>
    <n v="21.5"/>
    <n v="9"/>
    <n v="0"/>
    <n v="193.5"/>
    <n v="15"/>
    <x v="1"/>
    <x v="42"/>
    <x v="10"/>
    <x v="2"/>
    <n v="1"/>
    <s v="Speedy Express"/>
    <s v="HANAR"/>
    <x v="0"/>
    <n v="4"/>
    <x v="0"/>
    <x v="10"/>
  </r>
  <r>
    <n v="10542"/>
    <n v="11"/>
    <n v="21"/>
    <n v="15"/>
    <n v="0"/>
    <n v="315"/>
    <n v="5"/>
    <x v="1"/>
    <x v="0"/>
    <x v="0"/>
    <x v="1"/>
    <n v="3"/>
    <s v="Federal Shipping"/>
    <s v="KOENE"/>
    <x v="0"/>
    <n v="4"/>
    <x v="0"/>
    <x v="10"/>
  </r>
  <r>
    <n v="10542"/>
    <n v="54"/>
    <n v="7.45"/>
    <n v="24"/>
    <n v="0"/>
    <n v="178.8"/>
    <n v="25"/>
    <x v="1"/>
    <x v="55"/>
    <x v="15"/>
    <x v="1"/>
    <n v="3"/>
    <s v="Federal Shipping"/>
    <s v="KOENE"/>
    <x v="0"/>
    <n v="6"/>
    <x v="7"/>
    <x v="10"/>
  </r>
  <r>
    <n v="10543"/>
    <n v="12"/>
    <n v="38"/>
    <n v="30"/>
    <n v="0"/>
    <n v="1140"/>
    <n v="5"/>
    <x v="1"/>
    <x v="36"/>
    <x v="0"/>
    <x v="5"/>
    <n v="2"/>
    <s v="United Package"/>
    <s v="LILAS"/>
    <x v="3"/>
    <n v="4"/>
    <x v="0"/>
    <x v="10"/>
  </r>
  <r>
    <n v="10543"/>
    <n v="23"/>
    <n v="9"/>
    <n v="70"/>
    <n v="0"/>
    <n v="630"/>
    <n v="9"/>
    <x v="1"/>
    <x v="70"/>
    <x v="7"/>
    <x v="5"/>
    <n v="2"/>
    <s v="United Package"/>
    <s v="LILAS"/>
    <x v="3"/>
    <n v="5"/>
    <x v="1"/>
    <x v="10"/>
  </r>
  <r>
    <n v="10544"/>
    <n v="28"/>
    <n v="45.6"/>
    <n v="7"/>
    <n v="0"/>
    <n v="319.2"/>
    <n v="12"/>
    <x v="1"/>
    <x v="44"/>
    <x v="20"/>
    <x v="8"/>
    <n v="1"/>
    <s v="Speedy Express"/>
    <s v="LONEP"/>
    <x v="0"/>
    <n v="7"/>
    <x v="2"/>
    <x v="10"/>
  </r>
  <r>
    <n v="10544"/>
    <n v="67"/>
    <n v="14"/>
    <n v="7"/>
    <n v="0"/>
    <n v="98"/>
    <n v="16"/>
    <x v="1"/>
    <x v="51"/>
    <x v="23"/>
    <x v="8"/>
    <n v="1"/>
    <s v="Speedy Express"/>
    <s v="LONEP"/>
    <x v="0"/>
    <n v="1"/>
    <x v="6"/>
    <x v="10"/>
  </r>
  <r>
    <n v="10545"/>
    <n v="11"/>
    <n v="21"/>
    <n v="10"/>
    <n v="0"/>
    <n v="210"/>
    <n v="5"/>
    <x v="1"/>
    <x v="0"/>
    <x v="0"/>
    <x v="8"/>
    <n v="2"/>
    <s v="United Package"/>
    <s v="LAZYK"/>
    <x v="3"/>
    <n v="4"/>
    <x v="0"/>
    <x v="10"/>
  </r>
  <r>
    <n v="10546"/>
    <n v="7"/>
    <n v="30"/>
    <n v="10"/>
    <n v="0"/>
    <n v="300"/>
    <n v="3"/>
    <x v="1"/>
    <x v="32"/>
    <x v="24"/>
    <x v="0"/>
    <n v="3"/>
    <s v="Federal Shipping"/>
    <s v="VICTE"/>
    <x v="0"/>
    <n v="7"/>
    <x v="2"/>
    <x v="10"/>
  </r>
  <r>
    <n v="10546"/>
    <n v="35"/>
    <n v="18"/>
    <n v="30"/>
    <n v="0"/>
    <n v="540"/>
    <n v="16"/>
    <x v="1"/>
    <x v="31"/>
    <x v="23"/>
    <x v="0"/>
    <n v="3"/>
    <s v="Federal Shipping"/>
    <s v="VICTE"/>
    <x v="0"/>
    <n v="1"/>
    <x v="6"/>
    <x v="10"/>
  </r>
  <r>
    <n v="10546"/>
    <n v="62"/>
    <n v="49.3"/>
    <n v="40"/>
    <n v="0"/>
    <n v="1972"/>
    <n v="29"/>
    <x v="1"/>
    <x v="29"/>
    <x v="22"/>
    <x v="0"/>
    <n v="3"/>
    <s v="Federal Shipping"/>
    <s v="VICTE"/>
    <x v="0"/>
    <n v="3"/>
    <x v="5"/>
    <x v="10"/>
  </r>
  <r>
    <n v="10547"/>
    <n v="32"/>
    <n v="32"/>
    <n v="24"/>
    <n v="0"/>
    <n v="768"/>
    <n v="14"/>
    <x v="1"/>
    <x v="26"/>
    <x v="2"/>
    <x v="13"/>
    <n v="2"/>
    <s v="United Package"/>
    <s v="SEVES"/>
    <x v="2"/>
    <n v="4"/>
    <x v="0"/>
    <x v="10"/>
  </r>
  <r>
    <n v="10547"/>
    <n v="36"/>
    <n v="19"/>
    <n v="60"/>
    <n v="0"/>
    <n v="1140"/>
    <n v="17"/>
    <x v="1"/>
    <x v="20"/>
    <x v="19"/>
    <x v="13"/>
    <n v="2"/>
    <s v="United Package"/>
    <s v="SEVES"/>
    <x v="2"/>
    <n v="8"/>
    <x v="3"/>
    <x v="10"/>
  </r>
  <r>
    <n v="10548"/>
    <n v="34"/>
    <n v="14"/>
    <n v="10"/>
    <n v="0"/>
    <n v="140"/>
    <n v="16"/>
    <x v="1"/>
    <x v="53"/>
    <x v="23"/>
    <x v="1"/>
    <n v="2"/>
    <s v="United Package"/>
    <s v="TOMSP"/>
    <x v="2"/>
    <n v="1"/>
    <x v="6"/>
    <x v="10"/>
  </r>
  <r>
    <n v="10548"/>
    <n v="41"/>
    <n v="9.65"/>
    <n v="14"/>
    <n v="0"/>
    <n v="135.1"/>
    <n v="19"/>
    <x v="1"/>
    <x v="5"/>
    <x v="5"/>
    <x v="1"/>
    <n v="2"/>
    <s v="United Package"/>
    <s v="TOMSP"/>
    <x v="2"/>
    <n v="8"/>
    <x v="3"/>
    <x v="10"/>
  </r>
  <r>
    <n v="10549"/>
    <n v="31"/>
    <n v="12.5"/>
    <n v="55"/>
    <n v="0"/>
    <n v="687.5"/>
    <n v="14"/>
    <x v="1"/>
    <x v="12"/>
    <x v="2"/>
    <x v="1"/>
    <n v="1"/>
    <s v="Speedy Express"/>
    <s v="QUICK"/>
    <x v="0"/>
    <n v="4"/>
    <x v="0"/>
    <x v="10"/>
  </r>
  <r>
    <n v="10549"/>
    <n v="45"/>
    <n v="9.5"/>
    <n v="100"/>
    <n v="0"/>
    <n v="950"/>
    <n v="21"/>
    <x v="1"/>
    <x v="73"/>
    <x v="26"/>
    <x v="1"/>
    <n v="1"/>
    <s v="Speedy Express"/>
    <s v="QUICK"/>
    <x v="0"/>
    <n v="8"/>
    <x v="3"/>
    <x v="10"/>
  </r>
  <r>
    <n v="10549"/>
    <n v="51"/>
    <n v="53"/>
    <n v="48"/>
    <n v="0"/>
    <n v="2544"/>
    <n v="24"/>
    <x v="1"/>
    <x v="4"/>
    <x v="4"/>
    <x v="1"/>
    <n v="1"/>
    <s v="Speedy Express"/>
    <s v="QUICK"/>
    <x v="0"/>
    <n v="7"/>
    <x v="2"/>
    <x v="10"/>
  </r>
  <r>
    <n v="10550"/>
    <n v="17"/>
    <n v="39"/>
    <n v="8"/>
    <n v="0"/>
    <n v="312"/>
    <n v="7"/>
    <x v="1"/>
    <x v="35"/>
    <x v="18"/>
    <x v="12"/>
    <n v="3"/>
    <s v="Federal Shipping"/>
    <s v="GODOS"/>
    <x v="1"/>
    <n v="6"/>
    <x v="7"/>
    <x v="10"/>
  </r>
  <r>
    <n v="10550"/>
    <n v="19"/>
    <n v="9.1999999999999993"/>
    <n v="10"/>
    <n v="0"/>
    <n v="92"/>
    <n v="8"/>
    <x v="1"/>
    <x v="49"/>
    <x v="9"/>
    <x v="12"/>
    <n v="3"/>
    <s v="Federal Shipping"/>
    <s v="GODOS"/>
    <x v="1"/>
    <n v="3"/>
    <x v="5"/>
    <x v="10"/>
  </r>
  <r>
    <n v="10550"/>
    <n v="21"/>
    <n v="10"/>
    <n v="6"/>
    <n v="0"/>
    <n v="60"/>
    <n v="8"/>
    <x v="1"/>
    <x v="27"/>
    <x v="9"/>
    <x v="12"/>
    <n v="3"/>
    <s v="Federal Shipping"/>
    <s v="GODOS"/>
    <x v="1"/>
    <n v="3"/>
    <x v="5"/>
    <x v="10"/>
  </r>
  <r>
    <n v="10550"/>
    <n v="61"/>
    <n v="28.5"/>
    <n v="10"/>
    <n v="0"/>
    <n v="285"/>
    <n v="29"/>
    <x v="1"/>
    <x v="75"/>
    <x v="22"/>
    <x v="12"/>
    <n v="3"/>
    <s v="Federal Shipping"/>
    <s v="GODOS"/>
    <x v="1"/>
    <n v="2"/>
    <x v="4"/>
    <x v="10"/>
  </r>
  <r>
    <n v="10551"/>
    <n v="16"/>
    <n v="17.45"/>
    <n v="40"/>
    <n v="0"/>
    <n v="698"/>
    <n v="7"/>
    <x v="1"/>
    <x v="19"/>
    <x v="18"/>
    <x v="15"/>
    <n v="3"/>
    <s v="Federal Shipping"/>
    <s v="FURIB"/>
    <x v="0"/>
    <n v="3"/>
    <x v="5"/>
    <x v="10"/>
  </r>
  <r>
    <n v="10551"/>
    <n v="35"/>
    <n v="18"/>
    <n v="20"/>
    <n v="0"/>
    <n v="360"/>
    <n v="16"/>
    <x v="1"/>
    <x v="31"/>
    <x v="23"/>
    <x v="15"/>
    <n v="3"/>
    <s v="Federal Shipping"/>
    <s v="FURIB"/>
    <x v="0"/>
    <n v="1"/>
    <x v="6"/>
    <x v="10"/>
  </r>
  <r>
    <n v="10551"/>
    <n v="44"/>
    <n v="19.45"/>
    <n v="40"/>
    <n v="0"/>
    <n v="778"/>
    <n v="20"/>
    <x v="1"/>
    <x v="45"/>
    <x v="1"/>
    <x v="15"/>
    <n v="3"/>
    <s v="Federal Shipping"/>
    <s v="FURIB"/>
    <x v="0"/>
    <n v="2"/>
    <x v="4"/>
    <x v="10"/>
  </r>
  <r>
    <n v="10552"/>
    <n v="69"/>
    <n v="36"/>
    <n v="18"/>
    <n v="0"/>
    <n v="648"/>
    <n v="15"/>
    <x v="1"/>
    <x v="60"/>
    <x v="10"/>
    <x v="5"/>
    <n v="1"/>
    <s v="Speedy Express"/>
    <s v="HILAA"/>
    <x v="0"/>
    <n v="4"/>
    <x v="0"/>
    <x v="10"/>
  </r>
  <r>
    <n v="10552"/>
    <n v="75"/>
    <n v="7.75"/>
    <n v="30"/>
    <n v="0"/>
    <n v="232.5"/>
    <n v="12"/>
    <x v="1"/>
    <x v="48"/>
    <x v="20"/>
    <x v="5"/>
    <n v="1"/>
    <s v="Speedy Express"/>
    <s v="HILAA"/>
    <x v="0"/>
    <n v="1"/>
    <x v="6"/>
    <x v="10"/>
  </r>
  <r>
    <n v="10553"/>
    <n v="11"/>
    <n v="21"/>
    <n v="15"/>
    <n v="0"/>
    <n v="315"/>
    <n v="5"/>
    <x v="1"/>
    <x v="0"/>
    <x v="0"/>
    <x v="10"/>
    <n v="2"/>
    <s v="United Package"/>
    <s v="WARTH"/>
    <x v="0"/>
    <n v="4"/>
    <x v="0"/>
    <x v="10"/>
  </r>
  <r>
    <n v="10553"/>
    <n v="16"/>
    <n v="17.45"/>
    <n v="14"/>
    <n v="0"/>
    <n v="244.29999999999998"/>
    <n v="7"/>
    <x v="1"/>
    <x v="19"/>
    <x v="18"/>
    <x v="10"/>
    <n v="2"/>
    <s v="United Package"/>
    <s v="WARTH"/>
    <x v="0"/>
    <n v="3"/>
    <x v="5"/>
    <x v="10"/>
  </r>
  <r>
    <n v="10553"/>
    <n v="22"/>
    <n v="21"/>
    <n v="24"/>
    <n v="0"/>
    <n v="504"/>
    <n v="9"/>
    <x v="1"/>
    <x v="7"/>
    <x v="7"/>
    <x v="10"/>
    <n v="2"/>
    <s v="United Package"/>
    <s v="WARTH"/>
    <x v="0"/>
    <n v="5"/>
    <x v="1"/>
    <x v="10"/>
  </r>
  <r>
    <n v="10553"/>
    <n v="31"/>
    <n v="12.5"/>
    <n v="30"/>
    <n v="0"/>
    <n v="375"/>
    <n v="14"/>
    <x v="1"/>
    <x v="12"/>
    <x v="2"/>
    <x v="10"/>
    <n v="2"/>
    <s v="United Package"/>
    <s v="WARTH"/>
    <x v="0"/>
    <n v="4"/>
    <x v="0"/>
    <x v="10"/>
  </r>
  <r>
    <n v="10553"/>
    <n v="35"/>
    <n v="18"/>
    <n v="6"/>
    <n v="0"/>
    <n v="108"/>
    <n v="16"/>
    <x v="1"/>
    <x v="31"/>
    <x v="23"/>
    <x v="10"/>
    <n v="2"/>
    <s v="United Package"/>
    <s v="WARTH"/>
    <x v="0"/>
    <n v="1"/>
    <x v="6"/>
    <x v="10"/>
  </r>
  <r>
    <n v="10554"/>
    <n v="16"/>
    <n v="17.45"/>
    <n v="30"/>
    <n v="0"/>
    <n v="523.5"/>
    <n v="7"/>
    <x v="1"/>
    <x v="19"/>
    <x v="18"/>
    <x v="1"/>
    <n v="3"/>
    <s v="Federal Shipping"/>
    <s v="OTTIK"/>
    <x v="0"/>
    <n v="3"/>
    <x v="5"/>
    <x v="10"/>
  </r>
  <r>
    <n v="10554"/>
    <n v="23"/>
    <n v="9"/>
    <n v="20"/>
    <n v="0"/>
    <n v="180"/>
    <n v="9"/>
    <x v="1"/>
    <x v="70"/>
    <x v="7"/>
    <x v="1"/>
    <n v="3"/>
    <s v="Federal Shipping"/>
    <s v="OTTIK"/>
    <x v="0"/>
    <n v="5"/>
    <x v="1"/>
    <x v="10"/>
  </r>
  <r>
    <n v="10554"/>
    <n v="62"/>
    <n v="49.3"/>
    <n v="20"/>
    <n v="0"/>
    <n v="986"/>
    <n v="29"/>
    <x v="1"/>
    <x v="29"/>
    <x v="22"/>
    <x v="1"/>
    <n v="3"/>
    <s v="Federal Shipping"/>
    <s v="OTTIK"/>
    <x v="0"/>
    <n v="3"/>
    <x v="5"/>
    <x v="10"/>
  </r>
  <r>
    <n v="10554"/>
    <n v="77"/>
    <n v="13"/>
    <n v="10"/>
    <n v="0"/>
    <n v="130"/>
    <n v="12"/>
    <x v="1"/>
    <x v="23"/>
    <x v="20"/>
    <x v="1"/>
    <n v="3"/>
    <s v="Federal Shipping"/>
    <s v="OTTIK"/>
    <x v="0"/>
    <n v="2"/>
    <x v="4"/>
    <x v="10"/>
  </r>
  <r>
    <n v="10555"/>
    <n v="14"/>
    <n v="23.25"/>
    <n v="30"/>
    <n v="0"/>
    <n v="697.5"/>
    <n v="6"/>
    <x v="1"/>
    <x v="3"/>
    <x v="3"/>
    <x v="8"/>
    <n v="3"/>
    <s v="Federal Shipping"/>
    <s v="SAVEA"/>
    <x v="1"/>
    <n v="7"/>
    <x v="2"/>
    <x v="11"/>
  </r>
  <r>
    <n v="10555"/>
    <n v="19"/>
    <n v="9.1999999999999993"/>
    <n v="35"/>
    <n v="0"/>
    <n v="322"/>
    <n v="8"/>
    <x v="1"/>
    <x v="49"/>
    <x v="9"/>
    <x v="8"/>
    <n v="3"/>
    <s v="Federal Shipping"/>
    <s v="SAVEA"/>
    <x v="1"/>
    <n v="3"/>
    <x v="5"/>
    <x v="11"/>
  </r>
  <r>
    <n v="10555"/>
    <n v="24"/>
    <n v="4.5"/>
    <n v="18"/>
    <n v="0"/>
    <n v="81"/>
    <n v="10"/>
    <x v="1"/>
    <x v="15"/>
    <x v="14"/>
    <x v="8"/>
    <n v="3"/>
    <s v="Federal Shipping"/>
    <s v="SAVEA"/>
    <x v="1"/>
    <n v="1"/>
    <x v="6"/>
    <x v="11"/>
  </r>
  <r>
    <n v="10555"/>
    <n v="51"/>
    <n v="53"/>
    <n v="20"/>
    <n v="0"/>
    <n v="1060"/>
    <n v="24"/>
    <x v="1"/>
    <x v="4"/>
    <x v="4"/>
    <x v="8"/>
    <n v="3"/>
    <s v="Federal Shipping"/>
    <s v="SAVEA"/>
    <x v="1"/>
    <n v="7"/>
    <x v="2"/>
    <x v="11"/>
  </r>
  <r>
    <n v="10555"/>
    <n v="56"/>
    <n v="38"/>
    <n v="40"/>
    <n v="0"/>
    <n v="1520"/>
    <n v="26"/>
    <x v="1"/>
    <x v="33"/>
    <x v="8"/>
    <x v="8"/>
    <n v="3"/>
    <s v="Federal Shipping"/>
    <s v="SAVEA"/>
    <x v="1"/>
    <n v="5"/>
    <x v="1"/>
    <x v="11"/>
  </r>
  <r>
    <n v="10556"/>
    <n v="72"/>
    <n v="34.799999999999997"/>
    <n v="24"/>
    <n v="0"/>
    <n v="835.19999999999993"/>
    <n v="14"/>
    <x v="1"/>
    <x v="2"/>
    <x v="2"/>
    <x v="17"/>
    <n v="1"/>
    <s v="Speedy Express"/>
    <s v="SIMOB"/>
    <x v="0"/>
    <n v="4"/>
    <x v="0"/>
    <x v="11"/>
  </r>
  <r>
    <n v="10557"/>
    <n v="64"/>
    <n v="33.25"/>
    <n v="30"/>
    <n v="0"/>
    <n v="997.5"/>
    <n v="12"/>
    <x v="1"/>
    <x v="58"/>
    <x v="20"/>
    <x v="1"/>
    <n v="2"/>
    <s v="United Package"/>
    <s v="LEHMS"/>
    <x v="3"/>
    <n v="5"/>
    <x v="1"/>
    <x v="11"/>
  </r>
  <r>
    <n v="10557"/>
    <n v="75"/>
    <n v="7.75"/>
    <n v="20"/>
    <n v="0"/>
    <n v="155"/>
    <n v="12"/>
    <x v="1"/>
    <x v="48"/>
    <x v="20"/>
    <x v="1"/>
    <n v="2"/>
    <s v="United Package"/>
    <s v="LEHMS"/>
    <x v="3"/>
    <n v="1"/>
    <x v="6"/>
    <x v="11"/>
  </r>
  <r>
    <n v="10558"/>
    <n v="47"/>
    <n v="9.5"/>
    <n v="25"/>
    <n v="0"/>
    <n v="237.5"/>
    <n v="22"/>
    <x v="1"/>
    <x v="69"/>
    <x v="28"/>
    <x v="13"/>
    <n v="2"/>
    <s v="United Package"/>
    <s v="AROUT"/>
    <x v="0"/>
    <n v="3"/>
    <x v="5"/>
    <x v="11"/>
  </r>
  <r>
    <n v="10558"/>
    <n v="51"/>
    <n v="53"/>
    <n v="20"/>
    <n v="0"/>
    <n v="1060"/>
    <n v="24"/>
    <x v="1"/>
    <x v="4"/>
    <x v="4"/>
    <x v="13"/>
    <n v="2"/>
    <s v="United Package"/>
    <s v="AROUT"/>
    <x v="0"/>
    <n v="7"/>
    <x v="2"/>
    <x v="11"/>
  </r>
  <r>
    <n v="10558"/>
    <n v="52"/>
    <n v="7"/>
    <n v="30"/>
    <n v="0"/>
    <n v="210"/>
    <n v="24"/>
    <x v="1"/>
    <x v="65"/>
    <x v="4"/>
    <x v="13"/>
    <n v="2"/>
    <s v="United Package"/>
    <s v="AROUT"/>
    <x v="0"/>
    <n v="5"/>
    <x v="1"/>
    <x v="11"/>
  </r>
  <r>
    <n v="10558"/>
    <n v="53"/>
    <n v="32.799999999999997"/>
    <n v="18"/>
    <n v="0"/>
    <n v="590.4"/>
    <n v="24"/>
    <x v="1"/>
    <x v="22"/>
    <x v="4"/>
    <x v="13"/>
    <n v="2"/>
    <s v="United Package"/>
    <s v="AROUT"/>
    <x v="0"/>
    <n v="6"/>
    <x v="7"/>
    <x v="11"/>
  </r>
  <r>
    <n v="10558"/>
    <n v="73"/>
    <n v="15"/>
    <n v="3"/>
    <n v="0"/>
    <n v="45"/>
    <n v="17"/>
    <x v="1"/>
    <x v="47"/>
    <x v="19"/>
    <x v="13"/>
    <n v="2"/>
    <s v="United Package"/>
    <s v="AROUT"/>
    <x v="0"/>
    <n v="8"/>
    <x v="3"/>
    <x v="11"/>
  </r>
  <r>
    <n v="10559"/>
    <n v="41"/>
    <n v="9.65"/>
    <n v="12"/>
    <n v="0"/>
    <n v="115.80000000000001"/>
    <n v="19"/>
    <x v="1"/>
    <x v="5"/>
    <x v="5"/>
    <x v="0"/>
    <n v="1"/>
    <s v="Speedy Express"/>
    <s v="BLONP"/>
    <x v="1"/>
    <n v="8"/>
    <x v="3"/>
    <x v="11"/>
  </r>
  <r>
    <n v="10559"/>
    <n v="55"/>
    <n v="24"/>
    <n v="18"/>
    <n v="0"/>
    <n v="432"/>
    <n v="25"/>
    <x v="1"/>
    <x v="16"/>
    <x v="15"/>
    <x v="0"/>
    <n v="1"/>
    <s v="Speedy Express"/>
    <s v="BLONP"/>
    <x v="1"/>
    <n v="6"/>
    <x v="7"/>
    <x v="11"/>
  </r>
  <r>
    <n v="10560"/>
    <n v="30"/>
    <n v="25.89"/>
    <n v="20"/>
    <n v="0"/>
    <n v="517.79999999999995"/>
    <n v="13"/>
    <x v="1"/>
    <x v="34"/>
    <x v="25"/>
    <x v="1"/>
    <n v="1"/>
    <s v="Speedy Express"/>
    <s v="FRANK"/>
    <x v="3"/>
    <n v="8"/>
    <x v="3"/>
    <x v="11"/>
  </r>
  <r>
    <n v="10560"/>
    <n v="62"/>
    <n v="49.3"/>
    <n v="15"/>
    <n v="0"/>
    <n v="739.5"/>
    <n v="29"/>
    <x v="1"/>
    <x v="29"/>
    <x v="22"/>
    <x v="1"/>
    <n v="1"/>
    <s v="Speedy Express"/>
    <s v="FRANK"/>
    <x v="3"/>
    <n v="3"/>
    <x v="5"/>
    <x v="11"/>
  </r>
  <r>
    <n v="10561"/>
    <n v="44"/>
    <n v="19.45"/>
    <n v="10"/>
    <n v="0"/>
    <n v="194.5"/>
    <n v="20"/>
    <x v="1"/>
    <x v="45"/>
    <x v="1"/>
    <x v="9"/>
    <n v="2"/>
    <s v="United Package"/>
    <s v="FOLKO"/>
    <x v="0"/>
    <n v="2"/>
    <x v="4"/>
    <x v="11"/>
  </r>
  <r>
    <n v="10561"/>
    <n v="51"/>
    <n v="53"/>
    <n v="50"/>
    <n v="0"/>
    <n v="2650"/>
    <n v="24"/>
    <x v="1"/>
    <x v="4"/>
    <x v="4"/>
    <x v="9"/>
    <n v="2"/>
    <s v="United Package"/>
    <s v="FOLKO"/>
    <x v="0"/>
    <n v="7"/>
    <x v="2"/>
    <x v="11"/>
  </r>
  <r>
    <n v="10562"/>
    <n v="33"/>
    <n v="2.5"/>
    <n v="20"/>
    <n v="0"/>
    <n v="50"/>
    <n v="15"/>
    <x v="1"/>
    <x v="10"/>
    <x v="10"/>
    <x v="11"/>
    <n v="1"/>
    <s v="Speedy Express"/>
    <s v="REGGC"/>
    <x v="0"/>
    <n v="4"/>
    <x v="0"/>
    <x v="11"/>
  </r>
  <r>
    <n v="10562"/>
    <n v="62"/>
    <n v="49.3"/>
    <n v="10"/>
    <n v="0"/>
    <n v="493"/>
    <n v="29"/>
    <x v="1"/>
    <x v="29"/>
    <x v="22"/>
    <x v="11"/>
    <n v="1"/>
    <s v="Speedy Express"/>
    <s v="REGGC"/>
    <x v="0"/>
    <n v="3"/>
    <x v="5"/>
    <x v="11"/>
  </r>
  <r>
    <n v="10563"/>
    <n v="36"/>
    <n v="19"/>
    <n v="25"/>
    <n v="0"/>
    <n v="475"/>
    <n v="17"/>
    <x v="1"/>
    <x v="20"/>
    <x v="19"/>
    <x v="2"/>
    <n v="2"/>
    <s v="United Package"/>
    <s v="RICAR"/>
    <x v="0"/>
    <n v="8"/>
    <x v="3"/>
    <x v="11"/>
  </r>
  <r>
    <n v="10563"/>
    <n v="52"/>
    <n v="7"/>
    <n v="70"/>
    <n v="0"/>
    <n v="490"/>
    <n v="24"/>
    <x v="1"/>
    <x v="65"/>
    <x v="4"/>
    <x v="2"/>
    <n v="2"/>
    <s v="United Package"/>
    <s v="RICAR"/>
    <x v="0"/>
    <n v="5"/>
    <x v="1"/>
    <x v="11"/>
  </r>
  <r>
    <n v="10564"/>
    <n v="17"/>
    <n v="39"/>
    <n v="16"/>
    <n v="0"/>
    <n v="624"/>
    <n v="7"/>
    <x v="1"/>
    <x v="35"/>
    <x v="18"/>
    <x v="8"/>
    <n v="3"/>
    <s v="Federal Shipping"/>
    <s v="RATTC"/>
    <x v="0"/>
    <n v="6"/>
    <x v="7"/>
    <x v="11"/>
  </r>
  <r>
    <n v="10564"/>
    <n v="31"/>
    <n v="12.5"/>
    <n v="6"/>
    <n v="0"/>
    <n v="75"/>
    <n v="14"/>
    <x v="1"/>
    <x v="12"/>
    <x v="2"/>
    <x v="8"/>
    <n v="3"/>
    <s v="Federal Shipping"/>
    <s v="RATTC"/>
    <x v="0"/>
    <n v="4"/>
    <x v="0"/>
    <x v="11"/>
  </r>
  <r>
    <n v="10564"/>
    <n v="55"/>
    <n v="24"/>
    <n v="25"/>
    <n v="0"/>
    <n v="600"/>
    <n v="25"/>
    <x v="1"/>
    <x v="16"/>
    <x v="15"/>
    <x v="8"/>
    <n v="3"/>
    <s v="Federal Shipping"/>
    <s v="RATTC"/>
    <x v="0"/>
    <n v="6"/>
    <x v="7"/>
    <x v="11"/>
  </r>
  <r>
    <n v="10565"/>
    <n v="24"/>
    <n v="4.5"/>
    <n v="25"/>
    <n v="0"/>
    <n v="112.5"/>
    <n v="10"/>
    <x v="1"/>
    <x v="15"/>
    <x v="14"/>
    <x v="16"/>
    <n v="2"/>
    <s v="United Package"/>
    <s v="MEREP"/>
    <x v="3"/>
    <n v="1"/>
    <x v="6"/>
    <x v="11"/>
  </r>
  <r>
    <n v="10565"/>
    <n v="64"/>
    <n v="33.25"/>
    <n v="18"/>
    <n v="0"/>
    <n v="598.5"/>
    <n v="12"/>
    <x v="1"/>
    <x v="58"/>
    <x v="20"/>
    <x v="16"/>
    <n v="2"/>
    <s v="United Package"/>
    <s v="MEREP"/>
    <x v="3"/>
    <n v="5"/>
    <x v="1"/>
    <x v="11"/>
  </r>
  <r>
    <n v="10566"/>
    <n v="11"/>
    <n v="21"/>
    <n v="35"/>
    <n v="0"/>
    <n v="735"/>
    <n v="5"/>
    <x v="1"/>
    <x v="0"/>
    <x v="0"/>
    <x v="0"/>
    <n v="1"/>
    <s v="Speedy Express"/>
    <s v="BLONP"/>
    <x v="3"/>
    <n v="4"/>
    <x v="0"/>
    <x v="11"/>
  </r>
  <r>
    <n v="10566"/>
    <n v="18"/>
    <n v="62.5"/>
    <n v="18"/>
    <n v="0"/>
    <n v="1125"/>
    <n v="7"/>
    <x v="1"/>
    <x v="59"/>
    <x v="18"/>
    <x v="0"/>
    <n v="1"/>
    <s v="Speedy Express"/>
    <s v="BLONP"/>
    <x v="3"/>
    <n v="8"/>
    <x v="3"/>
    <x v="11"/>
  </r>
  <r>
    <n v="10566"/>
    <n v="76"/>
    <n v="18"/>
    <n v="10"/>
    <n v="0"/>
    <n v="180"/>
    <n v="23"/>
    <x v="1"/>
    <x v="38"/>
    <x v="13"/>
    <x v="0"/>
    <n v="1"/>
    <s v="Speedy Express"/>
    <s v="BLONP"/>
    <x v="3"/>
    <n v="1"/>
    <x v="6"/>
    <x v="11"/>
  </r>
  <r>
    <n v="10567"/>
    <n v="31"/>
    <n v="12.5"/>
    <n v="60"/>
    <n v="0"/>
    <n v="750"/>
    <n v="14"/>
    <x v="1"/>
    <x v="12"/>
    <x v="2"/>
    <x v="14"/>
    <n v="1"/>
    <s v="Speedy Express"/>
    <s v="HUNGO"/>
    <x v="0"/>
    <n v="4"/>
    <x v="0"/>
    <x v="11"/>
  </r>
  <r>
    <n v="10567"/>
    <n v="51"/>
    <n v="53"/>
    <n v="3"/>
    <n v="0"/>
    <n v="159"/>
    <n v="24"/>
    <x v="1"/>
    <x v="4"/>
    <x v="4"/>
    <x v="14"/>
    <n v="1"/>
    <s v="Speedy Express"/>
    <s v="HUNGO"/>
    <x v="0"/>
    <n v="7"/>
    <x v="2"/>
    <x v="11"/>
  </r>
  <r>
    <n v="10567"/>
    <n v="59"/>
    <n v="55"/>
    <n v="40"/>
    <n v="0"/>
    <n v="2200"/>
    <n v="28"/>
    <x v="1"/>
    <x v="21"/>
    <x v="11"/>
    <x v="14"/>
    <n v="1"/>
    <s v="Speedy Express"/>
    <s v="HUNGO"/>
    <x v="0"/>
    <n v="4"/>
    <x v="0"/>
    <x v="11"/>
  </r>
  <r>
    <n v="10568"/>
    <n v="10"/>
    <n v="31"/>
    <n v="5"/>
    <n v="0"/>
    <n v="155"/>
    <n v="4"/>
    <x v="1"/>
    <x v="41"/>
    <x v="16"/>
    <x v="12"/>
    <n v="3"/>
    <s v="Federal Shipping"/>
    <s v="GALED"/>
    <x v="2"/>
    <n v="8"/>
    <x v="3"/>
    <x v="11"/>
  </r>
  <r>
    <n v="10569"/>
    <n v="31"/>
    <n v="12.5"/>
    <n v="35"/>
    <n v="0"/>
    <n v="437.5"/>
    <n v="14"/>
    <x v="1"/>
    <x v="12"/>
    <x v="2"/>
    <x v="8"/>
    <n v="1"/>
    <s v="Speedy Express"/>
    <s v="RATTC"/>
    <x v="0"/>
    <n v="4"/>
    <x v="0"/>
    <x v="11"/>
  </r>
  <r>
    <n v="10569"/>
    <n v="76"/>
    <n v="18"/>
    <n v="30"/>
    <n v="0"/>
    <n v="540"/>
    <n v="23"/>
    <x v="1"/>
    <x v="38"/>
    <x v="13"/>
    <x v="8"/>
    <n v="1"/>
    <s v="Speedy Express"/>
    <s v="RATTC"/>
    <x v="0"/>
    <n v="1"/>
    <x v="6"/>
    <x v="11"/>
  </r>
  <r>
    <n v="10570"/>
    <n v="11"/>
    <n v="21"/>
    <n v="15"/>
    <n v="0"/>
    <n v="315"/>
    <n v="5"/>
    <x v="1"/>
    <x v="0"/>
    <x v="0"/>
    <x v="16"/>
    <n v="3"/>
    <s v="Federal Shipping"/>
    <s v="MEREP"/>
    <x v="2"/>
    <n v="4"/>
    <x v="0"/>
    <x v="11"/>
  </r>
  <r>
    <n v="10570"/>
    <n v="56"/>
    <n v="38"/>
    <n v="60"/>
    <n v="0"/>
    <n v="2280"/>
    <n v="26"/>
    <x v="1"/>
    <x v="33"/>
    <x v="8"/>
    <x v="16"/>
    <n v="3"/>
    <s v="Federal Shipping"/>
    <s v="MEREP"/>
    <x v="2"/>
    <n v="5"/>
    <x v="1"/>
    <x v="11"/>
  </r>
  <r>
    <n v="10571"/>
    <n v="14"/>
    <n v="23.25"/>
    <n v="11"/>
    <n v="0"/>
    <n v="255.75"/>
    <n v="6"/>
    <x v="1"/>
    <x v="3"/>
    <x v="3"/>
    <x v="6"/>
    <n v="3"/>
    <s v="Federal Shipping"/>
    <s v="ERNSH"/>
    <x v="3"/>
    <n v="7"/>
    <x v="2"/>
    <x v="11"/>
  </r>
  <r>
    <n v="10571"/>
    <n v="42"/>
    <n v="14"/>
    <n v="28"/>
    <n v="0"/>
    <n v="392"/>
    <n v="20"/>
    <x v="1"/>
    <x v="1"/>
    <x v="1"/>
    <x v="6"/>
    <n v="3"/>
    <s v="Federal Shipping"/>
    <s v="ERNSH"/>
    <x v="3"/>
    <n v="5"/>
    <x v="1"/>
    <x v="11"/>
  </r>
  <r>
    <n v="10572"/>
    <n v="16"/>
    <n v="17.45"/>
    <n v="12"/>
    <n v="0"/>
    <n v="209.39999999999998"/>
    <n v="7"/>
    <x v="1"/>
    <x v="19"/>
    <x v="18"/>
    <x v="9"/>
    <n v="2"/>
    <s v="United Package"/>
    <s v="BERGS"/>
    <x v="2"/>
    <n v="3"/>
    <x v="5"/>
    <x v="11"/>
  </r>
  <r>
    <n v="10572"/>
    <n v="32"/>
    <n v="32"/>
    <n v="10"/>
    <n v="0"/>
    <n v="320"/>
    <n v="14"/>
    <x v="1"/>
    <x v="26"/>
    <x v="2"/>
    <x v="9"/>
    <n v="2"/>
    <s v="United Package"/>
    <s v="BERGS"/>
    <x v="2"/>
    <n v="4"/>
    <x v="0"/>
    <x v="11"/>
  </r>
  <r>
    <n v="10572"/>
    <n v="40"/>
    <n v="18.399999999999999"/>
    <n v="50"/>
    <n v="0"/>
    <n v="919.99999999999989"/>
    <n v="19"/>
    <x v="1"/>
    <x v="37"/>
    <x v="5"/>
    <x v="9"/>
    <n v="2"/>
    <s v="United Package"/>
    <s v="BERGS"/>
    <x v="2"/>
    <n v="8"/>
    <x v="3"/>
    <x v="11"/>
  </r>
  <r>
    <n v="10572"/>
    <n v="75"/>
    <n v="7.75"/>
    <n v="15"/>
    <n v="0"/>
    <n v="116.25"/>
    <n v="12"/>
    <x v="1"/>
    <x v="48"/>
    <x v="20"/>
    <x v="9"/>
    <n v="2"/>
    <s v="United Package"/>
    <s v="BERGS"/>
    <x v="2"/>
    <n v="1"/>
    <x v="6"/>
    <x v="11"/>
  </r>
  <r>
    <n v="10573"/>
    <n v="17"/>
    <n v="39"/>
    <n v="18"/>
    <n v="0"/>
    <n v="702"/>
    <n v="7"/>
    <x v="1"/>
    <x v="35"/>
    <x v="18"/>
    <x v="7"/>
    <n v="3"/>
    <s v="Federal Shipping"/>
    <s v="ANTON"/>
    <x v="1"/>
    <n v="6"/>
    <x v="7"/>
    <x v="11"/>
  </r>
  <r>
    <n v="10573"/>
    <n v="34"/>
    <n v="14"/>
    <n v="40"/>
    <n v="0"/>
    <n v="560"/>
    <n v="16"/>
    <x v="1"/>
    <x v="53"/>
    <x v="23"/>
    <x v="7"/>
    <n v="3"/>
    <s v="Federal Shipping"/>
    <s v="ANTON"/>
    <x v="1"/>
    <n v="1"/>
    <x v="6"/>
    <x v="11"/>
  </r>
  <r>
    <n v="10573"/>
    <n v="53"/>
    <n v="32.799999999999997"/>
    <n v="25"/>
    <n v="0"/>
    <n v="819.99999999999989"/>
    <n v="24"/>
    <x v="1"/>
    <x v="22"/>
    <x v="4"/>
    <x v="7"/>
    <n v="3"/>
    <s v="Federal Shipping"/>
    <s v="ANTON"/>
    <x v="1"/>
    <n v="6"/>
    <x v="7"/>
    <x v="11"/>
  </r>
  <r>
    <n v="10574"/>
    <n v="33"/>
    <n v="2.5"/>
    <n v="14"/>
    <n v="0"/>
    <n v="35"/>
    <n v="15"/>
    <x v="1"/>
    <x v="10"/>
    <x v="10"/>
    <x v="8"/>
    <n v="2"/>
    <s v="United Package"/>
    <s v="TRAIH"/>
    <x v="0"/>
    <n v="4"/>
    <x v="0"/>
    <x v="11"/>
  </r>
  <r>
    <n v="10574"/>
    <n v="40"/>
    <n v="18.399999999999999"/>
    <n v="2"/>
    <n v="0"/>
    <n v="36.799999999999997"/>
    <n v="19"/>
    <x v="1"/>
    <x v="37"/>
    <x v="5"/>
    <x v="8"/>
    <n v="2"/>
    <s v="United Package"/>
    <s v="TRAIH"/>
    <x v="0"/>
    <n v="8"/>
    <x v="3"/>
    <x v="11"/>
  </r>
  <r>
    <n v="10574"/>
    <n v="62"/>
    <n v="49.3"/>
    <n v="10"/>
    <n v="0"/>
    <n v="493"/>
    <n v="29"/>
    <x v="1"/>
    <x v="29"/>
    <x v="22"/>
    <x v="8"/>
    <n v="2"/>
    <s v="United Package"/>
    <s v="TRAIH"/>
    <x v="0"/>
    <n v="3"/>
    <x v="5"/>
    <x v="11"/>
  </r>
  <r>
    <n v="10574"/>
    <n v="64"/>
    <n v="33.25"/>
    <n v="6"/>
    <n v="0"/>
    <n v="199.5"/>
    <n v="12"/>
    <x v="1"/>
    <x v="58"/>
    <x v="20"/>
    <x v="8"/>
    <n v="2"/>
    <s v="United Package"/>
    <s v="TRAIH"/>
    <x v="0"/>
    <n v="5"/>
    <x v="1"/>
    <x v="11"/>
  </r>
  <r>
    <n v="10575"/>
    <n v="59"/>
    <n v="55"/>
    <n v="12"/>
    <n v="0"/>
    <n v="660"/>
    <n v="28"/>
    <x v="1"/>
    <x v="21"/>
    <x v="11"/>
    <x v="1"/>
    <n v="1"/>
    <s v="Speedy Express"/>
    <s v="MORGK"/>
    <x v="0"/>
    <n v="4"/>
    <x v="0"/>
    <x v="11"/>
  </r>
  <r>
    <n v="10575"/>
    <n v="63"/>
    <n v="43.9"/>
    <n v="6"/>
    <n v="0"/>
    <n v="263.39999999999998"/>
    <n v="7"/>
    <x v="1"/>
    <x v="46"/>
    <x v="18"/>
    <x v="1"/>
    <n v="1"/>
    <s v="Speedy Express"/>
    <s v="MORGK"/>
    <x v="0"/>
    <n v="2"/>
    <x v="4"/>
    <x v="11"/>
  </r>
  <r>
    <n v="10575"/>
    <n v="72"/>
    <n v="34.799999999999997"/>
    <n v="30"/>
    <n v="0"/>
    <n v="1044"/>
    <n v="14"/>
    <x v="1"/>
    <x v="2"/>
    <x v="2"/>
    <x v="1"/>
    <n v="1"/>
    <s v="Speedy Express"/>
    <s v="MORGK"/>
    <x v="0"/>
    <n v="4"/>
    <x v="0"/>
    <x v="11"/>
  </r>
  <r>
    <n v="10575"/>
    <n v="76"/>
    <n v="18"/>
    <n v="10"/>
    <n v="0"/>
    <n v="180"/>
    <n v="23"/>
    <x v="1"/>
    <x v="38"/>
    <x v="13"/>
    <x v="1"/>
    <n v="1"/>
    <s v="Speedy Express"/>
    <s v="MORGK"/>
    <x v="0"/>
    <n v="1"/>
    <x v="6"/>
    <x v="11"/>
  </r>
  <r>
    <n v="10576"/>
    <n v="1"/>
    <n v="18"/>
    <n v="10"/>
    <n v="0"/>
    <n v="180"/>
    <n v="1"/>
    <x v="1"/>
    <x v="52"/>
    <x v="17"/>
    <x v="7"/>
    <n v="3"/>
    <s v="Federal Shipping"/>
    <s v="TORTU"/>
    <x v="2"/>
    <n v="1"/>
    <x v="6"/>
    <x v="11"/>
  </r>
  <r>
    <n v="10576"/>
    <n v="31"/>
    <n v="12.5"/>
    <n v="20"/>
    <n v="0"/>
    <n v="250"/>
    <n v="14"/>
    <x v="1"/>
    <x v="12"/>
    <x v="2"/>
    <x v="7"/>
    <n v="3"/>
    <s v="Federal Shipping"/>
    <s v="TORTU"/>
    <x v="2"/>
    <n v="4"/>
    <x v="0"/>
    <x v="11"/>
  </r>
  <r>
    <n v="10576"/>
    <n v="44"/>
    <n v="19.45"/>
    <n v="21"/>
    <n v="0"/>
    <n v="408.45"/>
    <n v="20"/>
    <x v="1"/>
    <x v="45"/>
    <x v="1"/>
    <x v="7"/>
    <n v="3"/>
    <s v="Federal Shipping"/>
    <s v="TORTU"/>
    <x v="2"/>
    <n v="2"/>
    <x v="4"/>
    <x v="11"/>
  </r>
  <r>
    <n v="10577"/>
    <n v="39"/>
    <n v="18"/>
    <n v="10"/>
    <n v="0"/>
    <n v="180"/>
    <n v="18"/>
    <x v="1"/>
    <x v="13"/>
    <x v="12"/>
    <x v="8"/>
    <n v="2"/>
    <s v="United Package"/>
    <s v="TRAIH"/>
    <x v="3"/>
    <n v="1"/>
    <x v="6"/>
    <x v="11"/>
  </r>
  <r>
    <n v="10577"/>
    <n v="75"/>
    <n v="7.75"/>
    <n v="20"/>
    <n v="0"/>
    <n v="155"/>
    <n v="12"/>
    <x v="1"/>
    <x v="48"/>
    <x v="20"/>
    <x v="8"/>
    <n v="2"/>
    <s v="United Package"/>
    <s v="TRAIH"/>
    <x v="3"/>
    <n v="1"/>
    <x v="6"/>
    <x v="11"/>
  </r>
  <r>
    <n v="10577"/>
    <n v="77"/>
    <n v="13"/>
    <n v="18"/>
    <n v="0"/>
    <n v="234"/>
    <n v="12"/>
    <x v="1"/>
    <x v="23"/>
    <x v="20"/>
    <x v="8"/>
    <n v="2"/>
    <s v="United Package"/>
    <s v="TRAIH"/>
    <x v="3"/>
    <n v="2"/>
    <x v="4"/>
    <x v="11"/>
  </r>
  <r>
    <n v="10578"/>
    <n v="35"/>
    <n v="18"/>
    <n v="20"/>
    <n v="0"/>
    <n v="360"/>
    <n v="16"/>
    <x v="1"/>
    <x v="31"/>
    <x v="23"/>
    <x v="13"/>
    <n v="3"/>
    <s v="Federal Shipping"/>
    <s v="BSBEV"/>
    <x v="0"/>
    <n v="1"/>
    <x v="6"/>
    <x v="11"/>
  </r>
  <r>
    <n v="10578"/>
    <n v="57"/>
    <n v="19.5"/>
    <n v="6"/>
    <n v="0"/>
    <n v="117"/>
    <n v="26"/>
    <x v="1"/>
    <x v="8"/>
    <x v="8"/>
    <x v="13"/>
    <n v="3"/>
    <s v="Federal Shipping"/>
    <s v="BSBEV"/>
    <x v="0"/>
    <n v="5"/>
    <x v="1"/>
    <x v="11"/>
  </r>
  <r>
    <n v="10579"/>
    <n v="15"/>
    <n v="15.5"/>
    <n v="10"/>
    <n v="0"/>
    <n v="155"/>
    <n v="6"/>
    <x v="1"/>
    <x v="50"/>
    <x v="3"/>
    <x v="8"/>
    <n v="2"/>
    <s v="United Package"/>
    <s v="LETSS"/>
    <x v="0"/>
    <n v="2"/>
    <x v="4"/>
    <x v="11"/>
  </r>
  <r>
    <n v="10579"/>
    <n v="75"/>
    <n v="7.75"/>
    <n v="21"/>
    <n v="0"/>
    <n v="162.75"/>
    <n v="12"/>
    <x v="1"/>
    <x v="48"/>
    <x v="20"/>
    <x v="8"/>
    <n v="2"/>
    <s v="United Package"/>
    <s v="LETSS"/>
    <x v="0"/>
    <n v="1"/>
    <x v="6"/>
    <x v="11"/>
  </r>
  <r>
    <n v="10580"/>
    <n v="14"/>
    <n v="23.25"/>
    <n v="15"/>
    <n v="0"/>
    <n v="348.75"/>
    <n v="6"/>
    <x v="1"/>
    <x v="3"/>
    <x v="3"/>
    <x v="1"/>
    <n v="3"/>
    <s v="Federal Shipping"/>
    <s v="OTTIK"/>
    <x v="0"/>
    <n v="7"/>
    <x v="2"/>
    <x v="11"/>
  </r>
  <r>
    <n v="10580"/>
    <n v="41"/>
    <n v="9.65"/>
    <n v="9"/>
    <n v="0"/>
    <n v="86.850000000000009"/>
    <n v="19"/>
    <x v="1"/>
    <x v="5"/>
    <x v="5"/>
    <x v="1"/>
    <n v="3"/>
    <s v="Federal Shipping"/>
    <s v="OTTIK"/>
    <x v="0"/>
    <n v="8"/>
    <x v="3"/>
    <x v="11"/>
  </r>
  <r>
    <n v="10580"/>
    <n v="65"/>
    <n v="21.05"/>
    <n v="30"/>
    <n v="0"/>
    <n v="631.5"/>
    <n v="2"/>
    <x v="1"/>
    <x v="6"/>
    <x v="6"/>
    <x v="1"/>
    <n v="3"/>
    <s v="Federal Shipping"/>
    <s v="OTTIK"/>
    <x v="0"/>
    <n v="2"/>
    <x v="4"/>
    <x v="11"/>
  </r>
  <r>
    <n v="10581"/>
    <n v="75"/>
    <n v="7.75"/>
    <n v="50"/>
    <n v="0"/>
    <n v="387.5"/>
    <n v="12"/>
    <x v="1"/>
    <x v="48"/>
    <x v="20"/>
    <x v="2"/>
    <n v="1"/>
    <s v="Speedy Express"/>
    <s v="FAMIA"/>
    <x v="2"/>
    <n v="1"/>
    <x v="6"/>
    <x v="11"/>
  </r>
  <r>
    <n v="10582"/>
    <n v="57"/>
    <n v="19.5"/>
    <n v="4"/>
    <n v="0"/>
    <n v="78"/>
    <n v="26"/>
    <x v="1"/>
    <x v="8"/>
    <x v="8"/>
    <x v="1"/>
    <n v="2"/>
    <s v="United Package"/>
    <s v="BLAUS"/>
    <x v="2"/>
    <n v="5"/>
    <x v="1"/>
    <x v="11"/>
  </r>
  <r>
    <n v="10582"/>
    <n v="76"/>
    <n v="18"/>
    <n v="14"/>
    <n v="0"/>
    <n v="252"/>
    <n v="23"/>
    <x v="1"/>
    <x v="38"/>
    <x v="13"/>
    <x v="1"/>
    <n v="2"/>
    <s v="United Package"/>
    <s v="BLAUS"/>
    <x v="2"/>
    <n v="1"/>
    <x v="6"/>
    <x v="11"/>
  </r>
  <r>
    <n v="10583"/>
    <n v="29"/>
    <n v="123.79"/>
    <n v="10"/>
    <n v="0"/>
    <n v="1237.9000000000001"/>
    <n v="12"/>
    <x v="1"/>
    <x v="39"/>
    <x v="20"/>
    <x v="10"/>
    <n v="2"/>
    <s v="United Package"/>
    <s v="WARTH"/>
    <x v="0"/>
    <n v="6"/>
    <x v="7"/>
    <x v="11"/>
  </r>
  <r>
    <n v="10583"/>
    <n v="60"/>
    <n v="34"/>
    <n v="24"/>
    <n v="0"/>
    <n v="816"/>
    <n v="28"/>
    <x v="1"/>
    <x v="11"/>
    <x v="11"/>
    <x v="10"/>
    <n v="2"/>
    <s v="United Package"/>
    <s v="WARTH"/>
    <x v="0"/>
    <n v="4"/>
    <x v="0"/>
    <x v="11"/>
  </r>
  <r>
    <n v="10583"/>
    <n v="69"/>
    <n v="36"/>
    <n v="10"/>
    <n v="0"/>
    <n v="360"/>
    <n v="15"/>
    <x v="1"/>
    <x v="60"/>
    <x v="10"/>
    <x v="10"/>
    <n v="2"/>
    <s v="United Package"/>
    <s v="WARTH"/>
    <x v="0"/>
    <n v="4"/>
    <x v="0"/>
    <x v="11"/>
  </r>
  <r>
    <n v="10584"/>
    <n v="31"/>
    <n v="12.5"/>
    <n v="50"/>
    <n v="0"/>
    <n v="625"/>
    <n v="14"/>
    <x v="1"/>
    <x v="12"/>
    <x v="2"/>
    <x v="0"/>
    <n v="1"/>
    <s v="Speedy Express"/>
    <s v="BLONP"/>
    <x v="0"/>
    <n v="4"/>
    <x v="0"/>
    <x v="11"/>
  </r>
  <r>
    <n v="10585"/>
    <n v="47"/>
    <n v="9.5"/>
    <n v="15"/>
    <n v="0"/>
    <n v="142.5"/>
    <n v="22"/>
    <x v="1"/>
    <x v="69"/>
    <x v="28"/>
    <x v="2"/>
    <n v="1"/>
    <s v="Speedy Express"/>
    <s v="WELLI"/>
    <x v="1"/>
    <n v="3"/>
    <x v="5"/>
    <x v="0"/>
  </r>
  <r>
    <n v="10586"/>
    <n v="52"/>
    <n v="7"/>
    <n v="4"/>
    <n v="0"/>
    <n v="28"/>
    <n v="24"/>
    <x v="1"/>
    <x v="65"/>
    <x v="4"/>
    <x v="11"/>
    <n v="1"/>
    <s v="Speedy Express"/>
    <s v="REGGC"/>
    <x v="3"/>
    <n v="5"/>
    <x v="1"/>
    <x v="0"/>
  </r>
  <r>
    <n v="10587"/>
    <n v="26"/>
    <n v="31.23"/>
    <n v="6"/>
    <n v="0"/>
    <n v="187.38"/>
    <n v="11"/>
    <x v="1"/>
    <x v="68"/>
    <x v="21"/>
    <x v="2"/>
    <n v="1"/>
    <s v="Speedy Express"/>
    <s v="QUEDE"/>
    <x v="0"/>
    <n v="3"/>
    <x v="5"/>
    <x v="0"/>
  </r>
  <r>
    <n v="10587"/>
    <n v="35"/>
    <n v="18"/>
    <n v="20"/>
    <n v="0"/>
    <n v="360"/>
    <n v="16"/>
    <x v="1"/>
    <x v="31"/>
    <x v="23"/>
    <x v="2"/>
    <n v="1"/>
    <s v="Speedy Express"/>
    <s v="QUEDE"/>
    <x v="0"/>
    <n v="1"/>
    <x v="6"/>
    <x v="0"/>
  </r>
  <r>
    <n v="10587"/>
    <n v="77"/>
    <n v="13"/>
    <n v="20"/>
    <n v="0"/>
    <n v="260"/>
    <n v="12"/>
    <x v="1"/>
    <x v="23"/>
    <x v="20"/>
    <x v="2"/>
    <n v="1"/>
    <s v="Speedy Express"/>
    <s v="QUEDE"/>
    <x v="0"/>
    <n v="2"/>
    <x v="4"/>
    <x v="0"/>
  </r>
  <r>
    <n v="10588"/>
    <n v="18"/>
    <n v="62.5"/>
    <n v="40"/>
    <n v="0"/>
    <n v="2500"/>
    <n v="7"/>
    <x v="1"/>
    <x v="59"/>
    <x v="18"/>
    <x v="1"/>
    <n v="3"/>
    <s v="Federal Shipping"/>
    <s v="QUICK"/>
    <x v="0"/>
    <n v="8"/>
    <x v="3"/>
    <x v="0"/>
  </r>
  <r>
    <n v="10588"/>
    <n v="42"/>
    <n v="14"/>
    <n v="100"/>
    <n v="0"/>
    <n v="1400"/>
    <n v="20"/>
    <x v="1"/>
    <x v="1"/>
    <x v="1"/>
    <x v="1"/>
    <n v="3"/>
    <s v="Federal Shipping"/>
    <s v="QUICK"/>
    <x v="0"/>
    <n v="5"/>
    <x v="1"/>
    <x v="0"/>
  </r>
  <r>
    <n v="10589"/>
    <n v="35"/>
    <n v="18"/>
    <n v="4"/>
    <n v="0"/>
    <n v="72"/>
    <n v="16"/>
    <x v="1"/>
    <x v="31"/>
    <x v="23"/>
    <x v="8"/>
    <n v="2"/>
    <s v="United Package"/>
    <s v="GREAL"/>
    <x v="3"/>
    <n v="1"/>
    <x v="6"/>
    <x v="0"/>
  </r>
  <r>
    <n v="10590"/>
    <n v="1"/>
    <n v="18"/>
    <n v="20"/>
    <n v="0"/>
    <n v="360"/>
    <n v="1"/>
    <x v="1"/>
    <x v="52"/>
    <x v="17"/>
    <x v="16"/>
    <n v="3"/>
    <s v="Federal Shipping"/>
    <s v="MEREP"/>
    <x v="0"/>
    <n v="1"/>
    <x v="6"/>
    <x v="0"/>
  </r>
  <r>
    <n v="10590"/>
    <n v="77"/>
    <n v="13"/>
    <n v="60"/>
    <n v="0"/>
    <n v="780"/>
    <n v="12"/>
    <x v="1"/>
    <x v="23"/>
    <x v="20"/>
    <x v="16"/>
    <n v="3"/>
    <s v="Federal Shipping"/>
    <s v="MEREP"/>
    <x v="0"/>
    <n v="2"/>
    <x v="4"/>
    <x v="0"/>
  </r>
  <r>
    <n v="10591"/>
    <n v="3"/>
    <n v="10"/>
    <n v="14"/>
    <n v="0"/>
    <n v="140"/>
    <n v="1"/>
    <x v="1"/>
    <x v="57"/>
    <x v="17"/>
    <x v="17"/>
    <n v="1"/>
    <s v="Speedy Express"/>
    <s v="VAFFE"/>
    <x v="0"/>
    <n v="2"/>
    <x v="4"/>
    <x v="0"/>
  </r>
  <r>
    <n v="10591"/>
    <n v="7"/>
    <n v="30"/>
    <n v="10"/>
    <n v="0"/>
    <n v="300"/>
    <n v="3"/>
    <x v="1"/>
    <x v="32"/>
    <x v="24"/>
    <x v="17"/>
    <n v="1"/>
    <s v="Speedy Express"/>
    <s v="VAFFE"/>
    <x v="0"/>
    <n v="7"/>
    <x v="2"/>
    <x v="0"/>
  </r>
  <r>
    <n v="10591"/>
    <n v="54"/>
    <n v="7.45"/>
    <n v="50"/>
    <n v="0"/>
    <n v="372.5"/>
    <n v="25"/>
    <x v="1"/>
    <x v="55"/>
    <x v="15"/>
    <x v="17"/>
    <n v="1"/>
    <s v="Speedy Express"/>
    <s v="VAFFE"/>
    <x v="0"/>
    <n v="6"/>
    <x v="7"/>
    <x v="0"/>
  </r>
  <r>
    <n v="10592"/>
    <n v="15"/>
    <n v="15.5"/>
    <n v="25"/>
    <n v="0"/>
    <n v="387.5"/>
    <n v="6"/>
    <x v="1"/>
    <x v="50"/>
    <x v="3"/>
    <x v="1"/>
    <n v="1"/>
    <s v="Speedy Express"/>
    <s v="LEHMS"/>
    <x v="2"/>
    <n v="2"/>
    <x v="4"/>
    <x v="0"/>
  </r>
  <r>
    <n v="10592"/>
    <n v="26"/>
    <n v="31.23"/>
    <n v="5"/>
    <n v="0"/>
    <n v="156.15"/>
    <n v="11"/>
    <x v="1"/>
    <x v="68"/>
    <x v="21"/>
    <x v="1"/>
    <n v="1"/>
    <s v="Speedy Express"/>
    <s v="LEHMS"/>
    <x v="2"/>
    <n v="3"/>
    <x v="5"/>
    <x v="0"/>
  </r>
  <r>
    <n v="10593"/>
    <n v="20"/>
    <n v="81"/>
    <n v="21"/>
    <n v="0"/>
    <n v="1701"/>
    <n v="8"/>
    <x v="1"/>
    <x v="9"/>
    <x v="9"/>
    <x v="1"/>
    <n v="2"/>
    <s v="United Package"/>
    <s v="LEHMS"/>
    <x v="1"/>
    <n v="3"/>
    <x v="5"/>
    <x v="0"/>
  </r>
  <r>
    <n v="10593"/>
    <n v="69"/>
    <n v="36"/>
    <n v="20"/>
    <n v="0"/>
    <n v="720"/>
    <n v="15"/>
    <x v="1"/>
    <x v="60"/>
    <x v="10"/>
    <x v="1"/>
    <n v="2"/>
    <s v="United Package"/>
    <s v="LEHMS"/>
    <x v="1"/>
    <n v="4"/>
    <x v="0"/>
    <x v="0"/>
  </r>
  <r>
    <n v="10593"/>
    <n v="76"/>
    <n v="18"/>
    <n v="4"/>
    <n v="0"/>
    <n v="72"/>
    <n v="23"/>
    <x v="1"/>
    <x v="38"/>
    <x v="13"/>
    <x v="1"/>
    <n v="2"/>
    <s v="United Package"/>
    <s v="LEHMS"/>
    <x v="1"/>
    <n v="1"/>
    <x v="6"/>
    <x v="0"/>
  </r>
  <r>
    <n v="10594"/>
    <n v="52"/>
    <n v="7"/>
    <n v="24"/>
    <n v="0"/>
    <n v="168"/>
    <n v="24"/>
    <x v="1"/>
    <x v="65"/>
    <x v="4"/>
    <x v="8"/>
    <n v="2"/>
    <s v="United Package"/>
    <s v="OLDWO"/>
    <x v="2"/>
    <n v="5"/>
    <x v="1"/>
    <x v="0"/>
  </r>
  <r>
    <n v="10594"/>
    <n v="58"/>
    <n v="13.25"/>
    <n v="30"/>
    <n v="0"/>
    <n v="397.5"/>
    <n v="27"/>
    <x v="1"/>
    <x v="64"/>
    <x v="27"/>
    <x v="8"/>
    <n v="2"/>
    <s v="United Package"/>
    <s v="OLDWO"/>
    <x v="2"/>
    <n v="8"/>
    <x v="3"/>
    <x v="0"/>
  </r>
  <r>
    <n v="10595"/>
    <n v="35"/>
    <n v="18"/>
    <n v="30"/>
    <n v="0"/>
    <n v="540"/>
    <n v="16"/>
    <x v="1"/>
    <x v="31"/>
    <x v="23"/>
    <x v="6"/>
    <n v="1"/>
    <s v="Speedy Express"/>
    <s v="ERNSH"/>
    <x v="0"/>
    <n v="1"/>
    <x v="6"/>
    <x v="0"/>
  </r>
  <r>
    <n v="10595"/>
    <n v="61"/>
    <n v="28.5"/>
    <n v="120"/>
    <n v="0"/>
    <n v="3420"/>
    <n v="29"/>
    <x v="1"/>
    <x v="75"/>
    <x v="22"/>
    <x v="6"/>
    <n v="1"/>
    <s v="Speedy Express"/>
    <s v="ERNSH"/>
    <x v="0"/>
    <n v="2"/>
    <x v="4"/>
    <x v="0"/>
  </r>
  <r>
    <n v="10595"/>
    <n v="69"/>
    <n v="36"/>
    <n v="65"/>
    <n v="0"/>
    <n v="2340"/>
    <n v="15"/>
    <x v="1"/>
    <x v="60"/>
    <x v="10"/>
    <x v="6"/>
    <n v="1"/>
    <s v="Speedy Express"/>
    <s v="ERNSH"/>
    <x v="0"/>
    <n v="4"/>
    <x v="0"/>
    <x v="0"/>
  </r>
  <r>
    <n v="10596"/>
    <n v="56"/>
    <n v="38"/>
    <n v="5"/>
    <n v="0"/>
    <n v="190"/>
    <n v="26"/>
    <x v="1"/>
    <x v="33"/>
    <x v="8"/>
    <x v="8"/>
    <n v="1"/>
    <s v="Speedy Express"/>
    <s v="WHITC"/>
    <x v="3"/>
    <n v="5"/>
    <x v="1"/>
    <x v="0"/>
  </r>
  <r>
    <n v="10596"/>
    <n v="63"/>
    <n v="43.9"/>
    <n v="24"/>
    <n v="0"/>
    <n v="1053.5999999999999"/>
    <n v="7"/>
    <x v="1"/>
    <x v="46"/>
    <x v="18"/>
    <x v="8"/>
    <n v="1"/>
    <s v="Speedy Express"/>
    <s v="WHITC"/>
    <x v="3"/>
    <n v="2"/>
    <x v="4"/>
    <x v="0"/>
  </r>
  <r>
    <n v="10596"/>
    <n v="75"/>
    <n v="7.75"/>
    <n v="30"/>
    <n v="0"/>
    <n v="232.5"/>
    <n v="12"/>
    <x v="1"/>
    <x v="48"/>
    <x v="20"/>
    <x v="8"/>
    <n v="1"/>
    <s v="Speedy Express"/>
    <s v="WHITC"/>
    <x v="3"/>
    <n v="1"/>
    <x v="6"/>
    <x v="0"/>
  </r>
  <r>
    <n v="10597"/>
    <n v="24"/>
    <n v="4.5"/>
    <n v="35"/>
    <n v="0"/>
    <n v="157.5"/>
    <n v="10"/>
    <x v="1"/>
    <x v="15"/>
    <x v="14"/>
    <x v="6"/>
    <n v="3"/>
    <s v="Federal Shipping"/>
    <s v="PICCO"/>
    <x v="1"/>
    <n v="1"/>
    <x v="6"/>
    <x v="0"/>
  </r>
  <r>
    <n v="10597"/>
    <n v="57"/>
    <n v="19.5"/>
    <n v="20"/>
    <n v="0"/>
    <n v="390"/>
    <n v="26"/>
    <x v="1"/>
    <x v="8"/>
    <x v="8"/>
    <x v="6"/>
    <n v="3"/>
    <s v="Federal Shipping"/>
    <s v="PICCO"/>
    <x v="1"/>
    <n v="5"/>
    <x v="1"/>
    <x v="0"/>
  </r>
  <r>
    <n v="10597"/>
    <n v="65"/>
    <n v="21.05"/>
    <n v="12"/>
    <n v="0"/>
    <n v="252.60000000000002"/>
    <n v="2"/>
    <x v="1"/>
    <x v="6"/>
    <x v="6"/>
    <x v="6"/>
    <n v="3"/>
    <s v="Federal Shipping"/>
    <s v="PICCO"/>
    <x v="1"/>
    <n v="2"/>
    <x v="4"/>
    <x v="0"/>
  </r>
  <r>
    <n v="10598"/>
    <n v="27"/>
    <n v="43.9"/>
    <n v="50"/>
    <n v="0"/>
    <n v="2195"/>
    <n v="11"/>
    <x v="1"/>
    <x v="24"/>
    <x v="21"/>
    <x v="8"/>
    <n v="3"/>
    <s v="Federal Shipping"/>
    <s v="RATTC"/>
    <x v="0"/>
    <n v="3"/>
    <x v="5"/>
    <x v="0"/>
  </r>
  <r>
    <n v="10598"/>
    <n v="71"/>
    <n v="21.5"/>
    <n v="9"/>
    <n v="0"/>
    <n v="193.5"/>
    <n v="15"/>
    <x v="1"/>
    <x v="42"/>
    <x v="10"/>
    <x v="8"/>
    <n v="3"/>
    <s v="Federal Shipping"/>
    <s v="RATTC"/>
    <x v="0"/>
    <n v="4"/>
    <x v="0"/>
    <x v="0"/>
  </r>
  <r>
    <n v="10599"/>
    <n v="62"/>
    <n v="49.3"/>
    <n v="10"/>
    <n v="0"/>
    <n v="493"/>
    <n v="29"/>
    <x v="1"/>
    <x v="29"/>
    <x v="22"/>
    <x v="13"/>
    <n v="3"/>
    <s v="Federal Shipping"/>
    <s v="BSBEV"/>
    <x v="1"/>
    <n v="3"/>
    <x v="5"/>
    <x v="0"/>
  </r>
  <r>
    <n v="10600"/>
    <n v="54"/>
    <n v="7.45"/>
    <n v="4"/>
    <n v="0"/>
    <n v="29.8"/>
    <n v="25"/>
    <x v="1"/>
    <x v="55"/>
    <x v="15"/>
    <x v="8"/>
    <n v="1"/>
    <s v="Speedy Express"/>
    <s v="HUNGC"/>
    <x v="0"/>
    <n v="6"/>
    <x v="7"/>
    <x v="0"/>
  </r>
  <r>
    <n v="10600"/>
    <n v="73"/>
    <n v="15"/>
    <n v="30"/>
    <n v="0"/>
    <n v="450"/>
    <n v="17"/>
    <x v="1"/>
    <x v="47"/>
    <x v="19"/>
    <x v="8"/>
    <n v="1"/>
    <s v="Speedy Express"/>
    <s v="HUNGC"/>
    <x v="0"/>
    <n v="8"/>
    <x v="3"/>
    <x v="0"/>
  </r>
  <r>
    <n v="10601"/>
    <n v="13"/>
    <n v="6"/>
    <n v="60"/>
    <n v="0"/>
    <n v="360"/>
    <n v="6"/>
    <x v="1"/>
    <x v="43"/>
    <x v="3"/>
    <x v="5"/>
    <n v="1"/>
    <s v="Speedy Express"/>
    <s v="HILAA"/>
    <x v="1"/>
    <n v="8"/>
    <x v="3"/>
    <x v="0"/>
  </r>
  <r>
    <n v="10601"/>
    <n v="59"/>
    <n v="55"/>
    <n v="35"/>
    <n v="0"/>
    <n v="1925"/>
    <n v="28"/>
    <x v="1"/>
    <x v="21"/>
    <x v="11"/>
    <x v="5"/>
    <n v="1"/>
    <s v="Speedy Express"/>
    <s v="HILAA"/>
    <x v="1"/>
    <n v="4"/>
    <x v="0"/>
    <x v="0"/>
  </r>
  <r>
    <n v="10602"/>
    <n v="77"/>
    <n v="13"/>
    <n v="5"/>
    <n v="0"/>
    <n v="65"/>
    <n v="12"/>
    <x v="1"/>
    <x v="23"/>
    <x v="20"/>
    <x v="17"/>
    <n v="2"/>
    <s v="United Package"/>
    <s v="VAFFE"/>
    <x v="3"/>
    <n v="2"/>
    <x v="4"/>
    <x v="0"/>
  </r>
  <r>
    <n v="10603"/>
    <n v="22"/>
    <n v="21"/>
    <n v="48"/>
    <n v="0"/>
    <n v="1008"/>
    <n v="9"/>
    <x v="1"/>
    <x v="7"/>
    <x v="7"/>
    <x v="8"/>
    <n v="2"/>
    <s v="United Package"/>
    <s v="SAVEA"/>
    <x v="3"/>
    <n v="5"/>
    <x v="1"/>
    <x v="0"/>
  </r>
  <r>
    <n v="10603"/>
    <n v="49"/>
    <n v="20"/>
    <n v="25"/>
    <n v="0"/>
    <n v="500"/>
    <n v="23"/>
    <x v="1"/>
    <x v="14"/>
    <x v="13"/>
    <x v="8"/>
    <n v="2"/>
    <s v="United Package"/>
    <s v="SAVEA"/>
    <x v="3"/>
    <n v="3"/>
    <x v="5"/>
    <x v="0"/>
  </r>
  <r>
    <n v="10604"/>
    <n v="48"/>
    <n v="12.75"/>
    <n v="6"/>
    <n v="0"/>
    <n v="76.5"/>
    <n v="22"/>
    <x v="1"/>
    <x v="74"/>
    <x v="28"/>
    <x v="15"/>
    <n v="1"/>
    <s v="Speedy Express"/>
    <s v="FURIB"/>
    <x v="0"/>
    <n v="3"/>
    <x v="5"/>
    <x v="0"/>
  </r>
  <r>
    <n v="10604"/>
    <n v="76"/>
    <n v="18"/>
    <n v="10"/>
    <n v="0"/>
    <n v="180"/>
    <n v="23"/>
    <x v="1"/>
    <x v="38"/>
    <x v="13"/>
    <x v="15"/>
    <n v="1"/>
    <s v="Speedy Express"/>
    <s v="FURIB"/>
    <x v="0"/>
    <n v="1"/>
    <x v="6"/>
    <x v="0"/>
  </r>
  <r>
    <n v="10605"/>
    <n v="16"/>
    <n v="17.45"/>
    <n v="30"/>
    <n v="0"/>
    <n v="523.5"/>
    <n v="7"/>
    <x v="1"/>
    <x v="19"/>
    <x v="18"/>
    <x v="16"/>
    <n v="2"/>
    <s v="United Package"/>
    <s v="MEREP"/>
    <x v="0"/>
    <n v="3"/>
    <x v="5"/>
    <x v="0"/>
  </r>
  <r>
    <n v="10605"/>
    <n v="59"/>
    <n v="55"/>
    <n v="20"/>
    <n v="0"/>
    <n v="1100"/>
    <n v="28"/>
    <x v="1"/>
    <x v="21"/>
    <x v="11"/>
    <x v="16"/>
    <n v="2"/>
    <s v="United Package"/>
    <s v="MEREP"/>
    <x v="0"/>
    <n v="4"/>
    <x v="0"/>
    <x v="0"/>
  </r>
  <r>
    <n v="10605"/>
    <n v="60"/>
    <n v="34"/>
    <n v="70"/>
    <n v="0"/>
    <n v="2380"/>
    <n v="28"/>
    <x v="1"/>
    <x v="11"/>
    <x v="11"/>
    <x v="16"/>
    <n v="2"/>
    <s v="United Package"/>
    <s v="MEREP"/>
    <x v="0"/>
    <n v="4"/>
    <x v="0"/>
    <x v="0"/>
  </r>
  <r>
    <n v="10605"/>
    <n v="71"/>
    <n v="21.5"/>
    <n v="15"/>
    <n v="0"/>
    <n v="322.5"/>
    <n v="15"/>
    <x v="1"/>
    <x v="42"/>
    <x v="10"/>
    <x v="16"/>
    <n v="2"/>
    <s v="United Package"/>
    <s v="MEREP"/>
    <x v="0"/>
    <n v="4"/>
    <x v="0"/>
    <x v="0"/>
  </r>
  <r>
    <n v="10606"/>
    <n v="4"/>
    <n v="22"/>
    <n v="20"/>
    <n v="0"/>
    <n v="440"/>
    <n v="2"/>
    <x v="1"/>
    <x v="62"/>
    <x v="6"/>
    <x v="2"/>
    <n v="3"/>
    <s v="Federal Shipping"/>
    <s v="TRADH"/>
    <x v="0"/>
    <n v="2"/>
    <x v="4"/>
    <x v="0"/>
  </r>
  <r>
    <n v="10606"/>
    <n v="55"/>
    <n v="24"/>
    <n v="20"/>
    <n v="0"/>
    <n v="480"/>
    <n v="25"/>
    <x v="1"/>
    <x v="16"/>
    <x v="15"/>
    <x v="2"/>
    <n v="3"/>
    <s v="Federal Shipping"/>
    <s v="TRADH"/>
    <x v="0"/>
    <n v="6"/>
    <x v="7"/>
    <x v="0"/>
  </r>
  <r>
    <n v="10606"/>
    <n v="62"/>
    <n v="49.3"/>
    <n v="10"/>
    <n v="0"/>
    <n v="493"/>
    <n v="29"/>
    <x v="1"/>
    <x v="29"/>
    <x v="22"/>
    <x v="2"/>
    <n v="3"/>
    <s v="Federal Shipping"/>
    <s v="TRADH"/>
    <x v="0"/>
    <n v="3"/>
    <x v="5"/>
    <x v="0"/>
  </r>
  <r>
    <n v="10607"/>
    <n v="7"/>
    <n v="30"/>
    <n v="45"/>
    <n v="0"/>
    <n v="1350"/>
    <n v="3"/>
    <x v="1"/>
    <x v="32"/>
    <x v="24"/>
    <x v="8"/>
    <n v="1"/>
    <s v="Speedy Express"/>
    <s v="SAVEA"/>
    <x v="0"/>
    <n v="7"/>
    <x v="2"/>
    <x v="0"/>
  </r>
  <r>
    <n v="10607"/>
    <n v="17"/>
    <n v="39"/>
    <n v="100"/>
    <n v="0"/>
    <n v="3900"/>
    <n v="7"/>
    <x v="1"/>
    <x v="35"/>
    <x v="18"/>
    <x v="8"/>
    <n v="1"/>
    <s v="Speedy Express"/>
    <s v="SAVEA"/>
    <x v="0"/>
    <n v="6"/>
    <x v="7"/>
    <x v="0"/>
  </r>
  <r>
    <n v="10607"/>
    <n v="33"/>
    <n v="2.5"/>
    <n v="14"/>
    <n v="0"/>
    <n v="35"/>
    <n v="15"/>
    <x v="1"/>
    <x v="10"/>
    <x v="10"/>
    <x v="8"/>
    <n v="1"/>
    <s v="Speedy Express"/>
    <s v="SAVEA"/>
    <x v="0"/>
    <n v="4"/>
    <x v="0"/>
    <x v="0"/>
  </r>
  <r>
    <n v="10607"/>
    <n v="40"/>
    <n v="18.399999999999999"/>
    <n v="42"/>
    <n v="0"/>
    <n v="772.8"/>
    <n v="19"/>
    <x v="1"/>
    <x v="37"/>
    <x v="5"/>
    <x v="8"/>
    <n v="1"/>
    <s v="Speedy Express"/>
    <s v="SAVEA"/>
    <x v="0"/>
    <n v="8"/>
    <x v="3"/>
    <x v="0"/>
  </r>
  <r>
    <n v="10607"/>
    <n v="72"/>
    <n v="34.799999999999997"/>
    <n v="12"/>
    <n v="0"/>
    <n v="417.59999999999997"/>
    <n v="14"/>
    <x v="1"/>
    <x v="2"/>
    <x v="2"/>
    <x v="8"/>
    <n v="1"/>
    <s v="Speedy Express"/>
    <s v="SAVEA"/>
    <x v="0"/>
    <n v="4"/>
    <x v="0"/>
    <x v="0"/>
  </r>
  <r>
    <n v="10608"/>
    <n v="56"/>
    <n v="38"/>
    <n v="28"/>
    <n v="0"/>
    <n v="1064"/>
    <n v="26"/>
    <x v="1"/>
    <x v="33"/>
    <x v="8"/>
    <x v="1"/>
    <n v="2"/>
    <s v="United Package"/>
    <s v="TOMSP"/>
    <x v="0"/>
    <n v="5"/>
    <x v="1"/>
    <x v="0"/>
  </r>
  <r>
    <n v="10609"/>
    <n v="1"/>
    <n v="18"/>
    <n v="3"/>
    <n v="0"/>
    <n v="54"/>
    <n v="1"/>
    <x v="1"/>
    <x v="52"/>
    <x v="17"/>
    <x v="0"/>
    <n v="2"/>
    <s v="United Package"/>
    <s v="DUMON"/>
    <x v="1"/>
    <n v="1"/>
    <x v="6"/>
    <x v="0"/>
  </r>
  <r>
    <n v="10609"/>
    <n v="10"/>
    <n v="31"/>
    <n v="10"/>
    <n v="0"/>
    <n v="310"/>
    <n v="4"/>
    <x v="1"/>
    <x v="41"/>
    <x v="16"/>
    <x v="0"/>
    <n v="2"/>
    <s v="United Package"/>
    <s v="DUMON"/>
    <x v="1"/>
    <n v="8"/>
    <x v="3"/>
    <x v="0"/>
  </r>
  <r>
    <n v="10609"/>
    <n v="21"/>
    <n v="10"/>
    <n v="6"/>
    <n v="0"/>
    <n v="60"/>
    <n v="8"/>
    <x v="1"/>
    <x v="27"/>
    <x v="9"/>
    <x v="0"/>
    <n v="2"/>
    <s v="United Package"/>
    <s v="DUMON"/>
    <x v="1"/>
    <n v="3"/>
    <x v="5"/>
    <x v="0"/>
  </r>
  <r>
    <n v="10610"/>
    <n v="36"/>
    <n v="19"/>
    <n v="21"/>
    <n v="0"/>
    <n v="399"/>
    <n v="17"/>
    <x v="1"/>
    <x v="20"/>
    <x v="19"/>
    <x v="0"/>
    <n v="1"/>
    <s v="Speedy Express"/>
    <s v="LAMAI"/>
    <x v="3"/>
    <n v="8"/>
    <x v="3"/>
    <x v="0"/>
  </r>
  <r>
    <n v="10611"/>
    <n v="1"/>
    <n v="18"/>
    <n v="6"/>
    <n v="0"/>
    <n v="108"/>
    <n v="1"/>
    <x v="1"/>
    <x v="52"/>
    <x v="17"/>
    <x v="18"/>
    <n v="2"/>
    <s v="United Package"/>
    <s v="WOLZA"/>
    <x v="1"/>
    <n v="1"/>
    <x v="6"/>
    <x v="0"/>
  </r>
  <r>
    <n v="10611"/>
    <n v="2"/>
    <n v="19"/>
    <n v="10"/>
    <n v="0"/>
    <n v="190"/>
    <n v="1"/>
    <x v="1"/>
    <x v="18"/>
    <x v="17"/>
    <x v="18"/>
    <n v="2"/>
    <s v="United Package"/>
    <s v="WOLZA"/>
    <x v="1"/>
    <n v="1"/>
    <x v="6"/>
    <x v="0"/>
  </r>
  <r>
    <n v="10611"/>
    <n v="60"/>
    <n v="34"/>
    <n v="15"/>
    <n v="0"/>
    <n v="510"/>
    <n v="28"/>
    <x v="1"/>
    <x v="11"/>
    <x v="11"/>
    <x v="18"/>
    <n v="2"/>
    <s v="United Package"/>
    <s v="WOLZA"/>
    <x v="1"/>
    <n v="4"/>
    <x v="0"/>
    <x v="0"/>
  </r>
  <r>
    <n v="10612"/>
    <n v="10"/>
    <n v="31"/>
    <n v="70"/>
    <n v="0"/>
    <n v="2170"/>
    <n v="4"/>
    <x v="1"/>
    <x v="41"/>
    <x v="16"/>
    <x v="8"/>
    <n v="2"/>
    <s v="United Package"/>
    <s v="SAVEA"/>
    <x v="0"/>
    <n v="8"/>
    <x v="3"/>
    <x v="0"/>
  </r>
  <r>
    <n v="10612"/>
    <n v="36"/>
    <n v="19"/>
    <n v="55"/>
    <n v="0"/>
    <n v="1045"/>
    <n v="17"/>
    <x v="1"/>
    <x v="20"/>
    <x v="19"/>
    <x v="8"/>
    <n v="2"/>
    <s v="United Package"/>
    <s v="SAVEA"/>
    <x v="0"/>
    <n v="8"/>
    <x v="3"/>
    <x v="0"/>
  </r>
  <r>
    <n v="10612"/>
    <n v="49"/>
    <n v="20"/>
    <n v="18"/>
    <n v="0"/>
    <n v="360"/>
    <n v="23"/>
    <x v="1"/>
    <x v="14"/>
    <x v="13"/>
    <x v="8"/>
    <n v="2"/>
    <s v="United Package"/>
    <s v="SAVEA"/>
    <x v="0"/>
    <n v="3"/>
    <x v="5"/>
    <x v="0"/>
  </r>
  <r>
    <n v="10612"/>
    <n v="60"/>
    <n v="34"/>
    <n v="40"/>
    <n v="0"/>
    <n v="1360"/>
    <n v="28"/>
    <x v="1"/>
    <x v="11"/>
    <x v="11"/>
    <x v="8"/>
    <n v="2"/>
    <s v="United Package"/>
    <s v="SAVEA"/>
    <x v="0"/>
    <n v="4"/>
    <x v="0"/>
    <x v="0"/>
  </r>
  <r>
    <n v="10612"/>
    <n v="76"/>
    <n v="18"/>
    <n v="80"/>
    <n v="0"/>
    <n v="1440"/>
    <n v="23"/>
    <x v="1"/>
    <x v="38"/>
    <x v="13"/>
    <x v="8"/>
    <n v="2"/>
    <s v="United Package"/>
    <s v="SAVEA"/>
    <x v="0"/>
    <n v="1"/>
    <x v="6"/>
    <x v="0"/>
  </r>
  <r>
    <n v="10613"/>
    <n v="13"/>
    <n v="6"/>
    <n v="8"/>
    <n v="0"/>
    <n v="48"/>
    <n v="6"/>
    <x v="1"/>
    <x v="43"/>
    <x v="3"/>
    <x v="5"/>
    <n v="2"/>
    <s v="United Package"/>
    <s v="HILAA"/>
    <x v="0"/>
    <n v="8"/>
    <x v="3"/>
    <x v="0"/>
  </r>
  <r>
    <n v="10613"/>
    <n v="75"/>
    <n v="7.75"/>
    <n v="40"/>
    <n v="0"/>
    <n v="310"/>
    <n v="12"/>
    <x v="1"/>
    <x v="48"/>
    <x v="20"/>
    <x v="5"/>
    <n v="2"/>
    <s v="United Package"/>
    <s v="HILAA"/>
    <x v="0"/>
    <n v="1"/>
    <x v="6"/>
    <x v="0"/>
  </r>
  <r>
    <n v="10614"/>
    <n v="11"/>
    <n v="21"/>
    <n v="14"/>
    <n v="0"/>
    <n v="294"/>
    <n v="5"/>
    <x v="1"/>
    <x v="0"/>
    <x v="0"/>
    <x v="1"/>
    <n v="3"/>
    <s v="Federal Shipping"/>
    <s v="BLAUS"/>
    <x v="3"/>
    <n v="4"/>
    <x v="0"/>
    <x v="0"/>
  </r>
  <r>
    <n v="10614"/>
    <n v="21"/>
    <n v="10"/>
    <n v="8"/>
    <n v="0"/>
    <n v="80"/>
    <n v="8"/>
    <x v="1"/>
    <x v="27"/>
    <x v="9"/>
    <x v="1"/>
    <n v="3"/>
    <s v="Federal Shipping"/>
    <s v="BLAUS"/>
    <x v="3"/>
    <n v="3"/>
    <x v="5"/>
    <x v="0"/>
  </r>
  <r>
    <n v="10614"/>
    <n v="39"/>
    <n v="18"/>
    <n v="5"/>
    <n v="0"/>
    <n v="90"/>
    <n v="18"/>
    <x v="1"/>
    <x v="13"/>
    <x v="12"/>
    <x v="1"/>
    <n v="3"/>
    <s v="Federal Shipping"/>
    <s v="BLAUS"/>
    <x v="3"/>
    <n v="1"/>
    <x v="6"/>
    <x v="0"/>
  </r>
  <r>
    <n v="10615"/>
    <n v="55"/>
    <n v="24"/>
    <n v="5"/>
    <n v="0"/>
    <n v="120"/>
    <n v="25"/>
    <x v="1"/>
    <x v="16"/>
    <x v="15"/>
    <x v="10"/>
    <n v="3"/>
    <s v="Federal Shipping"/>
    <s v="WILMK"/>
    <x v="0"/>
    <n v="6"/>
    <x v="7"/>
    <x v="0"/>
  </r>
  <r>
    <n v="10616"/>
    <n v="38"/>
    <n v="263.5"/>
    <n v="15"/>
    <n v="0"/>
    <n v="3952.5"/>
    <n v="18"/>
    <x v="1"/>
    <x v="67"/>
    <x v="12"/>
    <x v="8"/>
    <n v="2"/>
    <s v="United Package"/>
    <s v="GREAL"/>
    <x v="0"/>
    <n v="1"/>
    <x v="6"/>
    <x v="0"/>
  </r>
  <r>
    <n v="10616"/>
    <n v="56"/>
    <n v="38"/>
    <n v="14"/>
    <n v="0"/>
    <n v="532"/>
    <n v="26"/>
    <x v="1"/>
    <x v="33"/>
    <x v="8"/>
    <x v="8"/>
    <n v="2"/>
    <s v="United Package"/>
    <s v="GREAL"/>
    <x v="0"/>
    <n v="5"/>
    <x v="1"/>
    <x v="0"/>
  </r>
  <r>
    <n v="10616"/>
    <n v="70"/>
    <n v="15"/>
    <n v="15"/>
    <n v="0"/>
    <n v="225"/>
    <n v="7"/>
    <x v="1"/>
    <x v="30"/>
    <x v="18"/>
    <x v="8"/>
    <n v="2"/>
    <s v="United Package"/>
    <s v="GREAL"/>
    <x v="0"/>
    <n v="1"/>
    <x v="6"/>
    <x v="0"/>
  </r>
  <r>
    <n v="10616"/>
    <n v="71"/>
    <n v="21.5"/>
    <n v="15"/>
    <n v="0"/>
    <n v="322.5"/>
    <n v="15"/>
    <x v="1"/>
    <x v="42"/>
    <x v="10"/>
    <x v="8"/>
    <n v="2"/>
    <s v="United Package"/>
    <s v="GREAL"/>
    <x v="0"/>
    <n v="4"/>
    <x v="0"/>
    <x v="0"/>
  </r>
  <r>
    <n v="10617"/>
    <n v="59"/>
    <n v="55"/>
    <n v="30"/>
    <n v="0"/>
    <n v="1650"/>
    <n v="28"/>
    <x v="1"/>
    <x v="21"/>
    <x v="11"/>
    <x v="8"/>
    <n v="2"/>
    <s v="United Package"/>
    <s v="GREAL"/>
    <x v="0"/>
    <n v="4"/>
    <x v="0"/>
    <x v="0"/>
  </r>
  <r>
    <n v="10618"/>
    <n v="6"/>
    <n v="25"/>
    <n v="70"/>
    <n v="0"/>
    <n v="1750"/>
    <n v="3"/>
    <x v="1"/>
    <x v="63"/>
    <x v="24"/>
    <x v="16"/>
    <n v="1"/>
    <s v="Speedy Express"/>
    <s v="MEREP"/>
    <x v="0"/>
    <n v="2"/>
    <x v="4"/>
    <x v="1"/>
  </r>
  <r>
    <n v="10618"/>
    <n v="56"/>
    <n v="38"/>
    <n v="20"/>
    <n v="0"/>
    <n v="760"/>
    <n v="26"/>
    <x v="1"/>
    <x v="33"/>
    <x v="8"/>
    <x v="16"/>
    <n v="1"/>
    <s v="Speedy Express"/>
    <s v="MEREP"/>
    <x v="0"/>
    <n v="5"/>
    <x v="1"/>
    <x v="1"/>
  </r>
  <r>
    <n v="10618"/>
    <n v="68"/>
    <n v="12.5"/>
    <n v="15"/>
    <n v="0"/>
    <n v="187.5"/>
    <n v="8"/>
    <x v="1"/>
    <x v="56"/>
    <x v="9"/>
    <x v="16"/>
    <n v="1"/>
    <s v="Speedy Express"/>
    <s v="MEREP"/>
    <x v="0"/>
    <n v="3"/>
    <x v="5"/>
    <x v="1"/>
  </r>
  <r>
    <n v="10619"/>
    <n v="21"/>
    <n v="10"/>
    <n v="42"/>
    <n v="0"/>
    <n v="420"/>
    <n v="8"/>
    <x v="1"/>
    <x v="27"/>
    <x v="9"/>
    <x v="16"/>
    <n v="3"/>
    <s v="Federal Shipping"/>
    <s v="MEREP"/>
    <x v="2"/>
    <n v="3"/>
    <x v="5"/>
    <x v="1"/>
  </r>
  <r>
    <n v="10619"/>
    <n v="22"/>
    <n v="21"/>
    <n v="40"/>
    <n v="0"/>
    <n v="840"/>
    <n v="9"/>
    <x v="1"/>
    <x v="7"/>
    <x v="7"/>
    <x v="16"/>
    <n v="3"/>
    <s v="Federal Shipping"/>
    <s v="MEREP"/>
    <x v="2"/>
    <n v="5"/>
    <x v="1"/>
    <x v="1"/>
  </r>
  <r>
    <n v="10620"/>
    <n v="24"/>
    <n v="4.5"/>
    <n v="5"/>
    <n v="0"/>
    <n v="22.5"/>
    <n v="10"/>
    <x v="1"/>
    <x v="15"/>
    <x v="14"/>
    <x v="16"/>
    <n v="3"/>
    <s v="Federal Shipping"/>
    <s v="LAUGB"/>
    <x v="0"/>
    <n v="1"/>
    <x v="6"/>
    <x v="1"/>
  </r>
  <r>
    <n v="10620"/>
    <n v="52"/>
    <n v="7"/>
    <n v="5"/>
    <n v="0"/>
    <n v="35"/>
    <n v="24"/>
    <x v="1"/>
    <x v="65"/>
    <x v="4"/>
    <x v="16"/>
    <n v="3"/>
    <s v="Federal Shipping"/>
    <s v="LAUGB"/>
    <x v="0"/>
    <n v="5"/>
    <x v="1"/>
    <x v="1"/>
  </r>
  <r>
    <n v="10621"/>
    <n v="19"/>
    <n v="9.1999999999999993"/>
    <n v="5"/>
    <n v="0"/>
    <n v="46"/>
    <n v="8"/>
    <x v="1"/>
    <x v="49"/>
    <x v="9"/>
    <x v="13"/>
    <n v="2"/>
    <s v="United Package"/>
    <s v="ISLAT"/>
    <x v="0"/>
    <n v="3"/>
    <x v="5"/>
    <x v="1"/>
  </r>
  <r>
    <n v="10621"/>
    <n v="23"/>
    <n v="9"/>
    <n v="10"/>
    <n v="0"/>
    <n v="90"/>
    <n v="9"/>
    <x v="1"/>
    <x v="70"/>
    <x v="7"/>
    <x v="13"/>
    <n v="2"/>
    <s v="United Package"/>
    <s v="ISLAT"/>
    <x v="0"/>
    <n v="5"/>
    <x v="1"/>
    <x v="1"/>
  </r>
  <r>
    <n v="10621"/>
    <n v="70"/>
    <n v="15"/>
    <n v="20"/>
    <n v="0"/>
    <n v="300"/>
    <n v="7"/>
    <x v="1"/>
    <x v="30"/>
    <x v="18"/>
    <x v="13"/>
    <n v="2"/>
    <s v="United Package"/>
    <s v="ISLAT"/>
    <x v="0"/>
    <n v="1"/>
    <x v="6"/>
    <x v="1"/>
  </r>
  <r>
    <n v="10621"/>
    <n v="71"/>
    <n v="21.5"/>
    <n v="15"/>
    <n v="0"/>
    <n v="322.5"/>
    <n v="15"/>
    <x v="1"/>
    <x v="42"/>
    <x v="10"/>
    <x v="13"/>
    <n v="2"/>
    <s v="United Package"/>
    <s v="ISLAT"/>
    <x v="0"/>
    <n v="4"/>
    <x v="0"/>
    <x v="1"/>
  </r>
  <r>
    <n v="10622"/>
    <n v="2"/>
    <n v="19"/>
    <n v="20"/>
    <n v="0"/>
    <n v="380"/>
    <n v="1"/>
    <x v="1"/>
    <x v="18"/>
    <x v="17"/>
    <x v="2"/>
    <n v="3"/>
    <s v="Federal Shipping"/>
    <s v="RICAR"/>
    <x v="0"/>
    <n v="1"/>
    <x v="6"/>
    <x v="1"/>
  </r>
  <r>
    <n v="10622"/>
    <n v="68"/>
    <n v="12.5"/>
    <n v="18"/>
    <n v="0"/>
    <n v="225"/>
    <n v="8"/>
    <x v="1"/>
    <x v="56"/>
    <x v="9"/>
    <x v="2"/>
    <n v="3"/>
    <s v="Federal Shipping"/>
    <s v="RICAR"/>
    <x v="0"/>
    <n v="3"/>
    <x v="5"/>
    <x v="1"/>
  </r>
  <r>
    <n v="10623"/>
    <n v="14"/>
    <n v="23.25"/>
    <n v="21"/>
    <n v="0"/>
    <n v="488.25"/>
    <n v="6"/>
    <x v="1"/>
    <x v="3"/>
    <x v="3"/>
    <x v="1"/>
    <n v="2"/>
    <s v="United Package"/>
    <s v="FRANK"/>
    <x v="3"/>
    <n v="7"/>
    <x v="2"/>
    <x v="1"/>
  </r>
  <r>
    <n v="10623"/>
    <n v="19"/>
    <n v="9.1999999999999993"/>
    <n v="15"/>
    <n v="0"/>
    <n v="138"/>
    <n v="8"/>
    <x v="1"/>
    <x v="49"/>
    <x v="9"/>
    <x v="1"/>
    <n v="2"/>
    <s v="United Package"/>
    <s v="FRANK"/>
    <x v="3"/>
    <n v="3"/>
    <x v="5"/>
    <x v="1"/>
  </r>
  <r>
    <n v="10623"/>
    <n v="21"/>
    <n v="10"/>
    <n v="25"/>
    <n v="0"/>
    <n v="250"/>
    <n v="8"/>
    <x v="1"/>
    <x v="27"/>
    <x v="9"/>
    <x v="1"/>
    <n v="2"/>
    <s v="United Package"/>
    <s v="FRANK"/>
    <x v="3"/>
    <n v="3"/>
    <x v="5"/>
    <x v="1"/>
  </r>
  <r>
    <n v="10623"/>
    <n v="24"/>
    <n v="4.5"/>
    <n v="3"/>
    <n v="0"/>
    <n v="13.5"/>
    <n v="10"/>
    <x v="1"/>
    <x v="15"/>
    <x v="14"/>
    <x v="1"/>
    <n v="2"/>
    <s v="United Package"/>
    <s v="FRANK"/>
    <x v="3"/>
    <n v="1"/>
    <x v="6"/>
    <x v="1"/>
  </r>
  <r>
    <n v="10623"/>
    <n v="35"/>
    <n v="18"/>
    <n v="30"/>
    <n v="0"/>
    <n v="540"/>
    <n v="16"/>
    <x v="1"/>
    <x v="31"/>
    <x v="23"/>
    <x v="1"/>
    <n v="2"/>
    <s v="United Package"/>
    <s v="FRANK"/>
    <x v="3"/>
    <n v="1"/>
    <x v="6"/>
    <x v="1"/>
  </r>
  <r>
    <n v="10624"/>
    <n v="28"/>
    <n v="45.6"/>
    <n v="10"/>
    <n v="0"/>
    <n v="456"/>
    <n v="12"/>
    <x v="1"/>
    <x v="44"/>
    <x v="20"/>
    <x v="8"/>
    <n v="2"/>
    <s v="United Package"/>
    <s v="THECR"/>
    <x v="0"/>
    <n v="7"/>
    <x v="2"/>
    <x v="1"/>
  </r>
  <r>
    <n v="10624"/>
    <n v="29"/>
    <n v="123.79"/>
    <n v="6"/>
    <n v="0"/>
    <n v="742.74"/>
    <n v="12"/>
    <x v="1"/>
    <x v="39"/>
    <x v="20"/>
    <x v="8"/>
    <n v="2"/>
    <s v="United Package"/>
    <s v="THECR"/>
    <x v="0"/>
    <n v="6"/>
    <x v="7"/>
    <x v="1"/>
  </r>
  <r>
    <n v="10624"/>
    <n v="44"/>
    <n v="19.45"/>
    <n v="10"/>
    <n v="0"/>
    <n v="194.5"/>
    <n v="20"/>
    <x v="1"/>
    <x v="45"/>
    <x v="1"/>
    <x v="8"/>
    <n v="2"/>
    <s v="United Package"/>
    <s v="THECR"/>
    <x v="0"/>
    <n v="2"/>
    <x v="4"/>
    <x v="1"/>
  </r>
  <r>
    <n v="10625"/>
    <n v="14"/>
    <n v="23.25"/>
    <n v="3"/>
    <n v="0"/>
    <n v="69.75"/>
    <n v="6"/>
    <x v="1"/>
    <x v="3"/>
    <x v="3"/>
    <x v="7"/>
    <n v="1"/>
    <s v="Speedy Express"/>
    <s v="ANATR"/>
    <x v="2"/>
    <n v="7"/>
    <x v="2"/>
    <x v="1"/>
  </r>
  <r>
    <n v="10625"/>
    <n v="42"/>
    <n v="14"/>
    <n v="5"/>
    <n v="0"/>
    <n v="70"/>
    <n v="20"/>
    <x v="1"/>
    <x v="1"/>
    <x v="1"/>
    <x v="7"/>
    <n v="1"/>
    <s v="Speedy Express"/>
    <s v="ANATR"/>
    <x v="2"/>
    <n v="5"/>
    <x v="1"/>
    <x v="1"/>
  </r>
  <r>
    <n v="10625"/>
    <n v="60"/>
    <n v="34"/>
    <n v="10"/>
    <n v="0"/>
    <n v="340"/>
    <n v="28"/>
    <x v="1"/>
    <x v="11"/>
    <x v="11"/>
    <x v="7"/>
    <n v="1"/>
    <s v="Speedy Express"/>
    <s v="ANATR"/>
    <x v="2"/>
    <n v="4"/>
    <x v="0"/>
    <x v="1"/>
  </r>
  <r>
    <n v="10626"/>
    <n v="53"/>
    <n v="32.799999999999997"/>
    <n v="12"/>
    <n v="0"/>
    <n v="393.59999999999997"/>
    <n v="24"/>
    <x v="1"/>
    <x v="22"/>
    <x v="4"/>
    <x v="9"/>
    <n v="2"/>
    <s v="United Package"/>
    <s v="BERGS"/>
    <x v="0"/>
    <n v="6"/>
    <x v="7"/>
    <x v="1"/>
  </r>
  <r>
    <n v="10626"/>
    <n v="60"/>
    <n v="34"/>
    <n v="20"/>
    <n v="0"/>
    <n v="680"/>
    <n v="28"/>
    <x v="1"/>
    <x v="11"/>
    <x v="11"/>
    <x v="9"/>
    <n v="2"/>
    <s v="United Package"/>
    <s v="BERGS"/>
    <x v="0"/>
    <n v="4"/>
    <x v="0"/>
    <x v="1"/>
  </r>
  <r>
    <n v="10626"/>
    <n v="71"/>
    <n v="21.5"/>
    <n v="20"/>
    <n v="0"/>
    <n v="430"/>
    <n v="15"/>
    <x v="1"/>
    <x v="42"/>
    <x v="10"/>
    <x v="9"/>
    <n v="2"/>
    <s v="United Package"/>
    <s v="BERGS"/>
    <x v="0"/>
    <n v="4"/>
    <x v="0"/>
    <x v="1"/>
  </r>
  <r>
    <n v="10627"/>
    <n v="62"/>
    <n v="49.3"/>
    <n v="15"/>
    <n v="0"/>
    <n v="739.5"/>
    <n v="29"/>
    <x v="1"/>
    <x v="29"/>
    <x v="22"/>
    <x v="8"/>
    <n v="3"/>
    <s v="Federal Shipping"/>
    <s v="SAVEA"/>
    <x v="3"/>
    <n v="3"/>
    <x v="5"/>
    <x v="1"/>
  </r>
  <r>
    <n v="10627"/>
    <n v="73"/>
    <n v="15"/>
    <n v="35"/>
    <n v="0"/>
    <n v="525"/>
    <n v="17"/>
    <x v="1"/>
    <x v="47"/>
    <x v="19"/>
    <x v="8"/>
    <n v="3"/>
    <s v="Federal Shipping"/>
    <s v="SAVEA"/>
    <x v="3"/>
    <n v="8"/>
    <x v="3"/>
    <x v="1"/>
  </r>
  <r>
    <n v="10628"/>
    <n v="1"/>
    <n v="18"/>
    <n v="25"/>
    <n v="0"/>
    <n v="450"/>
    <n v="1"/>
    <x v="1"/>
    <x v="52"/>
    <x v="17"/>
    <x v="0"/>
    <n v="3"/>
    <s v="Federal Shipping"/>
    <s v="BLONP"/>
    <x v="0"/>
    <n v="1"/>
    <x v="6"/>
    <x v="1"/>
  </r>
  <r>
    <n v="10629"/>
    <n v="29"/>
    <n v="123.79"/>
    <n v="20"/>
    <n v="0"/>
    <n v="2475.8000000000002"/>
    <n v="12"/>
    <x v="1"/>
    <x v="39"/>
    <x v="20"/>
    <x v="12"/>
    <n v="3"/>
    <s v="Federal Shipping"/>
    <s v="GODOS"/>
    <x v="0"/>
    <n v="6"/>
    <x v="7"/>
    <x v="1"/>
  </r>
  <r>
    <n v="10629"/>
    <n v="64"/>
    <n v="33.25"/>
    <n v="9"/>
    <n v="0"/>
    <n v="299.25"/>
    <n v="12"/>
    <x v="1"/>
    <x v="58"/>
    <x v="20"/>
    <x v="12"/>
    <n v="3"/>
    <s v="Federal Shipping"/>
    <s v="GODOS"/>
    <x v="0"/>
    <n v="5"/>
    <x v="1"/>
    <x v="1"/>
  </r>
  <r>
    <n v="10630"/>
    <n v="55"/>
    <n v="24"/>
    <n v="12"/>
    <n v="0"/>
    <n v="288"/>
    <n v="25"/>
    <x v="1"/>
    <x v="16"/>
    <x v="15"/>
    <x v="1"/>
    <n v="2"/>
    <s v="United Package"/>
    <s v="KOENE"/>
    <x v="0"/>
    <n v="6"/>
    <x v="7"/>
    <x v="1"/>
  </r>
  <r>
    <n v="10630"/>
    <n v="76"/>
    <n v="18"/>
    <n v="35"/>
    <n v="0"/>
    <n v="630"/>
    <n v="23"/>
    <x v="1"/>
    <x v="38"/>
    <x v="13"/>
    <x v="1"/>
    <n v="2"/>
    <s v="United Package"/>
    <s v="KOENE"/>
    <x v="0"/>
    <n v="1"/>
    <x v="6"/>
    <x v="1"/>
  </r>
  <r>
    <n v="10631"/>
    <n v="75"/>
    <n v="7.75"/>
    <n v="8"/>
    <n v="0"/>
    <n v="62"/>
    <n v="12"/>
    <x v="1"/>
    <x v="48"/>
    <x v="20"/>
    <x v="0"/>
    <n v="1"/>
    <s v="Speedy Express"/>
    <s v="LAMAI"/>
    <x v="3"/>
    <n v="1"/>
    <x v="6"/>
    <x v="1"/>
  </r>
  <r>
    <n v="10632"/>
    <n v="2"/>
    <n v="19"/>
    <n v="30"/>
    <n v="0"/>
    <n v="570"/>
    <n v="1"/>
    <x v="1"/>
    <x v="18"/>
    <x v="17"/>
    <x v="1"/>
    <n v="1"/>
    <s v="Speedy Express"/>
    <s v="WANDK"/>
    <x v="3"/>
    <n v="1"/>
    <x v="6"/>
    <x v="1"/>
  </r>
  <r>
    <n v="10632"/>
    <n v="33"/>
    <n v="2.5"/>
    <n v="20"/>
    <n v="0"/>
    <n v="50"/>
    <n v="15"/>
    <x v="1"/>
    <x v="10"/>
    <x v="10"/>
    <x v="1"/>
    <n v="1"/>
    <s v="Speedy Express"/>
    <s v="WANDK"/>
    <x v="3"/>
    <n v="4"/>
    <x v="0"/>
    <x v="1"/>
  </r>
  <r>
    <n v="10633"/>
    <n v="12"/>
    <n v="38"/>
    <n v="36"/>
    <n v="0"/>
    <n v="1368"/>
    <n v="5"/>
    <x v="1"/>
    <x v="36"/>
    <x v="0"/>
    <x v="6"/>
    <n v="3"/>
    <s v="Federal Shipping"/>
    <s v="ERNSH"/>
    <x v="1"/>
    <n v="4"/>
    <x v="0"/>
    <x v="1"/>
  </r>
  <r>
    <n v="10633"/>
    <n v="13"/>
    <n v="6"/>
    <n v="13"/>
    <n v="0"/>
    <n v="78"/>
    <n v="6"/>
    <x v="1"/>
    <x v="43"/>
    <x v="3"/>
    <x v="6"/>
    <n v="3"/>
    <s v="Federal Shipping"/>
    <s v="ERNSH"/>
    <x v="1"/>
    <n v="8"/>
    <x v="3"/>
    <x v="1"/>
  </r>
  <r>
    <n v="10633"/>
    <n v="26"/>
    <n v="31.23"/>
    <n v="35"/>
    <n v="0"/>
    <n v="1093.05"/>
    <n v="11"/>
    <x v="1"/>
    <x v="68"/>
    <x v="21"/>
    <x v="6"/>
    <n v="3"/>
    <s v="Federal Shipping"/>
    <s v="ERNSH"/>
    <x v="1"/>
    <n v="3"/>
    <x v="5"/>
    <x v="1"/>
  </r>
  <r>
    <n v="10633"/>
    <n v="62"/>
    <n v="49.3"/>
    <n v="80"/>
    <n v="0"/>
    <n v="3944"/>
    <n v="29"/>
    <x v="1"/>
    <x v="29"/>
    <x v="22"/>
    <x v="6"/>
    <n v="3"/>
    <s v="Federal Shipping"/>
    <s v="ERNSH"/>
    <x v="1"/>
    <n v="3"/>
    <x v="5"/>
    <x v="1"/>
  </r>
  <r>
    <n v="10634"/>
    <n v="7"/>
    <n v="30"/>
    <n v="35"/>
    <n v="0"/>
    <n v="1050"/>
    <n v="3"/>
    <x v="1"/>
    <x v="32"/>
    <x v="24"/>
    <x v="0"/>
    <n v="3"/>
    <s v="Federal Shipping"/>
    <s v="FOLIG"/>
    <x v="0"/>
    <n v="7"/>
    <x v="2"/>
    <x v="1"/>
  </r>
  <r>
    <n v="10634"/>
    <n v="18"/>
    <n v="62.5"/>
    <n v="50"/>
    <n v="0"/>
    <n v="3125"/>
    <n v="7"/>
    <x v="1"/>
    <x v="59"/>
    <x v="18"/>
    <x v="0"/>
    <n v="3"/>
    <s v="Federal Shipping"/>
    <s v="FOLIG"/>
    <x v="0"/>
    <n v="8"/>
    <x v="3"/>
    <x v="1"/>
  </r>
  <r>
    <n v="10634"/>
    <n v="51"/>
    <n v="53"/>
    <n v="15"/>
    <n v="0"/>
    <n v="795"/>
    <n v="24"/>
    <x v="1"/>
    <x v="4"/>
    <x v="4"/>
    <x v="0"/>
    <n v="3"/>
    <s v="Federal Shipping"/>
    <s v="FOLIG"/>
    <x v="0"/>
    <n v="7"/>
    <x v="2"/>
    <x v="1"/>
  </r>
  <r>
    <n v="10634"/>
    <n v="75"/>
    <n v="7.75"/>
    <n v="2"/>
    <n v="0"/>
    <n v="15.5"/>
    <n v="12"/>
    <x v="1"/>
    <x v="48"/>
    <x v="20"/>
    <x v="0"/>
    <n v="3"/>
    <s v="Federal Shipping"/>
    <s v="FOLIG"/>
    <x v="0"/>
    <n v="1"/>
    <x v="6"/>
    <x v="1"/>
  </r>
  <r>
    <n v="10635"/>
    <n v="4"/>
    <n v="22"/>
    <n v="10"/>
    <n v="0"/>
    <n v="220"/>
    <n v="2"/>
    <x v="1"/>
    <x v="62"/>
    <x v="6"/>
    <x v="11"/>
    <n v="3"/>
    <s v="Federal Shipping"/>
    <s v="MAGAA"/>
    <x v="3"/>
    <n v="2"/>
    <x v="4"/>
    <x v="1"/>
  </r>
  <r>
    <n v="10635"/>
    <n v="5"/>
    <n v="21.35"/>
    <n v="15"/>
    <n v="0"/>
    <n v="320.25"/>
    <n v="2"/>
    <x v="1"/>
    <x v="25"/>
    <x v="6"/>
    <x v="11"/>
    <n v="3"/>
    <s v="Federal Shipping"/>
    <s v="MAGAA"/>
    <x v="3"/>
    <n v="2"/>
    <x v="4"/>
    <x v="1"/>
  </r>
  <r>
    <n v="10635"/>
    <n v="22"/>
    <n v="21"/>
    <n v="40"/>
    <n v="0"/>
    <n v="840"/>
    <n v="9"/>
    <x v="1"/>
    <x v="7"/>
    <x v="7"/>
    <x v="11"/>
    <n v="3"/>
    <s v="Federal Shipping"/>
    <s v="MAGAA"/>
    <x v="3"/>
    <n v="5"/>
    <x v="1"/>
    <x v="1"/>
  </r>
  <r>
    <n v="10636"/>
    <n v="4"/>
    <n v="22"/>
    <n v="25"/>
    <n v="0"/>
    <n v="550"/>
    <n v="2"/>
    <x v="1"/>
    <x v="62"/>
    <x v="6"/>
    <x v="10"/>
    <n v="1"/>
    <s v="Speedy Express"/>
    <s v="WARTH"/>
    <x v="0"/>
    <n v="2"/>
    <x v="4"/>
    <x v="1"/>
  </r>
  <r>
    <n v="10636"/>
    <n v="58"/>
    <n v="13.25"/>
    <n v="6"/>
    <n v="0"/>
    <n v="79.5"/>
    <n v="27"/>
    <x v="1"/>
    <x v="64"/>
    <x v="27"/>
    <x v="10"/>
    <n v="1"/>
    <s v="Speedy Express"/>
    <s v="WARTH"/>
    <x v="0"/>
    <n v="8"/>
    <x v="3"/>
    <x v="1"/>
  </r>
  <r>
    <n v="10637"/>
    <n v="11"/>
    <n v="21"/>
    <n v="10"/>
    <n v="0"/>
    <n v="210"/>
    <n v="5"/>
    <x v="1"/>
    <x v="0"/>
    <x v="0"/>
    <x v="2"/>
    <n v="1"/>
    <s v="Speedy Express"/>
    <s v="QUEEN"/>
    <x v="1"/>
    <n v="4"/>
    <x v="0"/>
    <x v="1"/>
  </r>
  <r>
    <n v="10637"/>
    <n v="50"/>
    <n v="16.25"/>
    <n v="25"/>
    <n v="0"/>
    <n v="406.25"/>
    <n v="23"/>
    <x v="1"/>
    <x v="72"/>
    <x v="13"/>
    <x v="2"/>
    <n v="1"/>
    <s v="Speedy Express"/>
    <s v="QUEEN"/>
    <x v="1"/>
    <n v="3"/>
    <x v="5"/>
    <x v="1"/>
  </r>
  <r>
    <n v="10637"/>
    <n v="56"/>
    <n v="38"/>
    <n v="60"/>
    <n v="0"/>
    <n v="2280"/>
    <n v="26"/>
    <x v="1"/>
    <x v="33"/>
    <x v="8"/>
    <x v="2"/>
    <n v="1"/>
    <s v="Speedy Express"/>
    <s v="QUEEN"/>
    <x v="1"/>
    <n v="5"/>
    <x v="1"/>
    <x v="1"/>
  </r>
  <r>
    <n v="10638"/>
    <n v="45"/>
    <n v="9.5"/>
    <n v="20"/>
    <n v="0"/>
    <n v="190"/>
    <n v="21"/>
    <x v="1"/>
    <x v="73"/>
    <x v="26"/>
    <x v="5"/>
    <n v="1"/>
    <s v="Speedy Express"/>
    <s v="LINOD"/>
    <x v="2"/>
    <n v="8"/>
    <x v="3"/>
    <x v="1"/>
  </r>
  <r>
    <n v="10638"/>
    <n v="65"/>
    <n v="21.05"/>
    <n v="21"/>
    <n v="0"/>
    <n v="442.05"/>
    <n v="2"/>
    <x v="1"/>
    <x v="6"/>
    <x v="6"/>
    <x v="5"/>
    <n v="1"/>
    <s v="Speedy Express"/>
    <s v="LINOD"/>
    <x v="2"/>
    <n v="2"/>
    <x v="4"/>
    <x v="1"/>
  </r>
  <r>
    <n v="10638"/>
    <n v="72"/>
    <n v="34.799999999999997"/>
    <n v="60"/>
    <n v="0"/>
    <n v="2088"/>
    <n v="14"/>
    <x v="1"/>
    <x v="2"/>
    <x v="2"/>
    <x v="5"/>
    <n v="1"/>
    <s v="Speedy Express"/>
    <s v="LINOD"/>
    <x v="2"/>
    <n v="4"/>
    <x v="0"/>
    <x v="1"/>
  </r>
  <r>
    <n v="10639"/>
    <n v="18"/>
    <n v="62.5"/>
    <n v="8"/>
    <n v="0"/>
    <n v="500"/>
    <n v="7"/>
    <x v="1"/>
    <x v="59"/>
    <x v="18"/>
    <x v="19"/>
    <n v="3"/>
    <s v="Federal Shipping"/>
    <s v="SANTG"/>
    <x v="1"/>
    <n v="8"/>
    <x v="3"/>
    <x v="1"/>
  </r>
  <r>
    <n v="10640"/>
    <n v="69"/>
    <n v="36"/>
    <n v="20"/>
    <n v="0"/>
    <n v="720"/>
    <n v="15"/>
    <x v="1"/>
    <x v="60"/>
    <x v="10"/>
    <x v="1"/>
    <n v="1"/>
    <s v="Speedy Express"/>
    <s v="WANDK"/>
    <x v="0"/>
    <n v="4"/>
    <x v="0"/>
    <x v="1"/>
  </r>
  <r>
    <n v="10640"/>
    <n v="70"/>
    <n v="15"/>
    <n v="15"/>
    <n v="0"/>
    <n v="225"/>
    <n v="7"/>
    <x v="1"/>
    <x v="30"/>
    <x v="18"/>
    <x v="1"/>
    <n v="1"/>
    <s v="Speedy Express"/>
    <s v="WANDK"/>
    <x v="0"/>
    <n v="1"/>
    <x v="6"/>
    <x v="1"/>
  </r>
  <r>
    <n v="10641"/>
    <n v="2"/>
    <n v="19"/>
    <n v="50"/>
    <n v="0"/>
    <n v="950"/>
    <n v="1"/>
    <x v="1"/>
    <x v="18"/>
    <x v="17"/>
    <x v="5"/>
    <n v="2"/>
    <s v="United Package"/>
    <s v="HILAA"/>
    <x v="0"/>
    <n v="1"/>
    <x v="6"/>
    <x v="1"/>
  </r>
  <r>
    <n v="10641"/>
    <n v="40"/>
    <n v="18.399999999999999"/>
    <n v="60"/>
    <n v="0"/>
    <n v="1104"/>
    <n v="19"/>
    <x v="1"/>
    <x v="37"/>
    <x v="5"/>
    <x v="5"/>
    <n v="2"/>
    <s v="United Package"/>
    <s v="HILAA"/>
    <x v="0"/>
    <n v="8"/>
    <x v="3"/>
    <x v="1"/>
  </r>
  <r>
    <n v="10642"/>
    <n v="21"/>
    <n v="10"/>
    <n v="30"/>
    <n v="0"/>
    <n v="300"/>
    <n v="8"/>
    <x v="1"/>
    <x v="27"/>
    <x v="9"/>
    <x v="17"/>
    <n v="3"/>
    <s v="Federal Shipping"/>
    <s v="SIMOB"/>
    <x v="1"/>
    <n v="3"/>
    <x v="5"/>
    <x v="1"/>
  </r>
  <r>
    <n v="10642"/>
    <n v="61"/>
    <n v="28.5"/>
    <n v="20"/>
    <n v="0"/>
    <n v="570"/>
    <n v="29"/>
    <x v="1"/>
    <x v="75"/>
    <x v="22"/>
    <x v="17"/>
    <n v="3"/>
    <s v="Federal Shipping"/>
    <s v="SIMOB"/>
    <x v="1"/>
    <n v="2"/>
    <x v="4"/>
    <x v="1"/>
  </r>
  <r>
    <n v="10643"/>
    <n v="28"/>
    <n v="45.6"/>
    <n v="15"/>
    <n v="0"/>
    <n v="684"/>
    <n v="12"/>
    <x v="1"/>
    <x v="44"/>
    <x v="20"/>
    <x v="1"/>
    <n v="1"/>
    <s v="Speedy Express"/>
    <s v="ALFKI"/>
    <x v="1"/>
    <n v="7"/>
    <x v="2"/>
    <x v="1"/>
  </r>
  <r>
    <n v="10643"/>
    <n v="39"/>
    <n v="18"/>
    <n v="21"/>
    <n v="0"/>
    <n v="378"/>
    <n v="18"/>
    <x v="1"/>
    <x v="13"/>
    <x v="12"/>
    <x v="1"/>
    <n v="1"/>
    <s v="Speedy Express"/>
    <s v="ALFKI"/>
    <x v="1"/>
    <n v="1"/>
    <x v="6"/>
    <x v="1"/>
  </r>
  <r>
    <n v="10643"/>
    <n v="46"/>
    <n v="12"/>
    <n v="2"/>
    <n v="0"/>
    <n v="24"/>
    <n v="21"/>
    <x v="1"/>
    <x v="54"/>
    <x v="26"/>
    <x v="1"/>
    <n v="1"/>
    <s v="Speedy Express"/>
    <s v="ALFKI"/>
    <x v="1"/>
    <n v="8"/>
    <x v="3"/>
    <x v="1"/>
  </r>
  <r>
    <n v="10644"/>
    <n v="18"/>
    <n v="62.5"/>
    <n v="4"/>
    <n v="0"/>
    <n v="250"/>
    <n v="7"/>
    <x v="1"/>
    <x v="59"/>
    <x v="18"/>
    <x v="2"/>
    <n v="2"/>
    <s v="United Package"/>
    <s v="WELLI"/>
    <x v="2"/>
    <n v="8"/>
    <x v="3"/>
    <x v="1"/>
  </r>
  <r>
    <n v="10644"/>
    <n v="43"/>
    <n v="46"/>
    <n v="20"/>
    <n v="0"/>
    <n v="920"/>
    <n v="20"/>
    <x v="1"/>
    <x v="40"/>
    <x v="1"/>
    <x v="2"/>
    <n v="2"/>
    <s v="United Package"/>
    <s v="WELLI"/>
    <x v="2"/>
    <n v="1"/>
    <x v="6"/>
    <x v="1"/>
  </r>
  <r>
    <n v="10644"/>
    <n v="46"/>
    <n v="12"/>
    <n v="21"/>
    <n v="0"/>
    <n v="252"/>
    <n v="21"/>
    <x v="1"/>
    <x v="54"/>
    <x v="26"/>
    <x v="2"/>
    <n v="2"/>
    <s v="United Package"/>
    <s v="WELLI"/>
    <x v="2"/>
    <n v="8"/>
    <x v="3"/>
    <x v="1"/>
  </r>
  <r>
    <n v="10645"/>
    <n v="18"/>
    <n v="62.5"/>
    <n v="20"/>
    <n v="0"/>
    <n v="1250"/>
    <n v="7"/>
    <x v="1"/>
    <x v="59"/>
    <x v="18"/>
    <x v="2"/>
    <n v="1"/>
    <s v="Speedy Express"/>
    <s v="HANAR"/>
    <x v="0"/>
    <n v="8"/>
    <x v="3"/>
    <x v="1"/>
  </r>
  <r>
    <n v="10645"/>
    <n v="36"/>
    <n v="19"/>
    <n v="15"/>
    <n v="0"/>
    <n v="285"/>
    <n v="17"/>
    <x v="1"/>
    <x v="20"/>
    <x v="19"/>
    <x v="2"/>
    <n v="1"/>
    <s v="Speedy Express"/>
    <s v="HANAR"/>
    <x v="0"/>
    <n v="8"/>
    <x v="3"/>
    <x v="1"/>
  </r>
  <r>
    <n v="10646"/>
    <n v="1"/>
    <n v="18"/>
    <n v="15"/>
    <n v="0"/>
    <n v="270"/>
    <n v="1"/>
    <x v="1"/>
    <x v="52"/>
    <x v="17"/>
    <x v="14"/>
    <n v="3"/>
    <s v="Federal Shipping"/>
    <s v="HUNGO"/>
    <x v="3"/>
    <n v="1"/>
    <x v="6"/>
    <x v="1"/>
  </r>
  <r>
    <n v="10646"/>
    <n v="10"/>
    <n v="31"/>
    <n v="18"/>
    <n v="0"/>
    <n v="558"/>
    <n v="4"/>
    <x v="1"/>
    <x v="41"/>
    <x v="16"/>
    <x v="14"/>
    <n v="3"/>
    <s v="Federal Shipping"/>
    <s v="HUNGO"/>
    <x v="3"/>
    <n v="8"/>
    <x v="3"/>
    <x v="1"/>
  </r>
  <r>
    <n v="10646"/>
    <n v="71"/>
    <n v="21.5"/>
    <n v="30"/>
    <n v="0"/>
    <n v="645"/>
    <n v="15"/>
    <x v="1"/>
    <x v="42"/>
    <x v="10"/>
    <x v="14"/>
    <n v="3"/>
    <s v="Federal Shipping"/>
    <s v="HUNGO"/>
    <x v="3"/>
    <n v="4"/>
    <x v="0"/>
    <x v="1"/>
  </r>
  <r>
    <n v="10646"/>
    <n v="77"/>
    <n v="13"/>
    <n v="35"/>
    <n v="0"/>
    <n v="455"/>
    <n v="12"/>
    <x v="1"/>
    <x v="23"/>
    <x v="20"/>
    <x v="14"/>
    <n v="3"/>
    <s v="Federal Shipping"/>
    <s v="HUNGO"/>
    <x v="3"/>
    <n v="2"/>
    <x v="4"/>
    <x v="1"/>
  </r>
  <r>
    <n v="10647"/>
    <n v="19"/>
    <n v="9.1999999999999993"/>
    <n v="30"/>
    <n v="0"/>
    <n v="276"/>
    <n v="8"/>
    <x v="1"/>
    <x v="49"/>
    <x v="9"/>
    <x v="2"/>
    <n v="2"/>
    <s v="United Package"/>
    <s v="QUEDE"/>
    <x v="0"/>
    <n v="3"/>
    <x v="5"/>
    <x v="1"/>
  </r>
  <r>
    <n v="10647"/>
    <n v="39"/>
    <n v="18"/>
    <n v="20"/>
    <n v="0"/>
    <n v="360"/>
    <n v="18"/>
    <x v="1"/>
    <x v="13"/>
    <x v="12"/>
    <x v="2"/>
    <n v="2"/>
    <s v="United Package"/>
    <s v="QUEDE"/>
    <x v="0"/>
    <n v="1"/>
    <x v="6"/>
    <x v="1"/>
  </r>
  <r>
    <n v="10648"/>
    <n v="22"/>
    <n v="21"/>
    <n v="15"/>
    <n v="0"/>
    <n v="315"/>
    <n v="9"/>
    <x v="1"/>
    <x v="7"/>
    <x v="7"/>
    <x v="2"/>
    <n v="2"/>
    <s v="United Package"/>
    <s v="RICAR"/>
    <x v="0"/>
    <n v="5"/>
    <x v="1"/>
    <x v="1"/>
  </r>
  <r>
    <n v="10648"/>
    <n v="24"/>
    <n v="4.5"/>
    <n v="15"/>
    <n v="0"/>
    <n v="67.5"/>
    <n v="10"/>
    <x v="1"/>
    <x v="15"/>
    <x v="14"/>
    <x v="2"/>
    <n v="2"/>
    <s v="United Package"/>
    <s v="RICAR"/>
    <x v="0"/>
    <n v="1"/>
    <x v="6"/>
    <x v="1"/>
  </r>
  <r>
    <n v="10649"/>
    <n v="28"/>
    <n v="45.6"/>
    <n v="20"/>
    <n v="0"/>
    <n v="912"/>
    <n v="12"/>
    <x v="1"/>
    <x v="44"/>
    <x v="20"/>
    <x v="3"/>
    <n v="3"/>
    <s v="Federal Shipping"/>
    <s v="MAISD"/>
    <x v="0"/>
    <n v="7"/>
    <x v="2"/>
    <x v="1"/>
  </r>
  <r>
    <n v="10649"/>
    <n v="72"/>
    <n v="34.799999999999997"/>
    <n v="15"/>
    <n v="0"/>
    <n v="522"/>
    <n v="14"/>
    <x v="1"/>
    <x v="2"/>
    <x v="2"/>
    <x v="3"/>
    <n v="3"/>
    <s v="Federal Shipping"/>
    <s v="MAISD"/>
    <x v="0"/>
    <n v="4"/>
    <x v="0"/>
    <x v="1"/>
  </r>
  <r>
    <n v="10650"/>
    <n v="30"/>
    <n v="25.89"/>
    <n v="30"/>
    <n v="0"/>
    <n v="776.7"/>
    <n v="13"/>
    <x v="1"/>
    <x v="34"/>
    <x v="25"/>
    <x v="2"/>
    <n v="3"/>
    <s v="Federal Shipping"/>
    <s v="FAMIA"/>
    <x v="0"/>
    <n v="8"/>
    <x v="3"/>
    <x v="1"/>
  </r>
  <r>
    <n v="10650"/>
    <n v="53"/>
    <n v="32.799999999999997"/>
    <n v="25"/>
    <n v="0"/>
    <n v="819.99999999999989"/>
    <n v="24"/>
    <x v="1"/>
    <x v="22"/>
    <x v="4"/>
    <x v="2"/>
    <n v="3"/>
    <s v="Federal Shipping"/>
    <s v="FAMIA"/>
    <x v="0"/>
    <n v="6"/>
    <x v="7"/>
    <x v="1"/>
  </r>
  <r>
    <n v="10650"/>
    <n v="54"/>
    <n v="7.45"/>
    <n v="30"/>
    <n v="0"/>
    <n v="223.5"/>
    <n v="25"/>
    <x v="1"/>
    <x v="55"/>
    <x v="15"/>
    <x v="2"/>
    <n v="3"/>
    <s v="Federal Shipping"/>
    <s v="FAMIA"/>
    <x v="0"/>
    <n v="6"/>
    <x v="7"/>
    <x v="1"/>
  </r>
  <r>
    <n v="10651"/>
    <n v="19"/>
    <n v="9.1999999999999993"/>
    <n v="12"/>
    <n v="0"/>
    <n v="110.39999999999999"/>
    <n v="8"/>
    <x v="1"/>
    <x v="49"/>
    <x v="9"/>
    <x v="1"/>
    <n v="2"/>
    <s v="United Package"/>
    <s v="WANDK"/>
    <x v="3"/>
    <n v="3"/>
    <x v="5"/>
    <x v="2"/>
  </r>
  <r>
    <n v="10651"/>
    <n v="22"/>
    <n v="21"/>
    <n v="20"/>
    <n v="0"/>
    <n v="420"/>
    <n v="9"/>
    <x v="1"/>
    <x v="7"/>
    <x v="7"/>
    <x v="1"/>
    <n v="2"/>
    <s v="United Package"/>
    <s v="WANDK"/>
    <x v="3"/>
    <n v="5"/>
    <x v="1"/>
    <x v="2"/>
  </r>
  <r>
    <n v="10652"/>
    <n v="30"/>
    <n v="25.89"/>
    <n v="2"/>
    <n v="0"/>
    <n v="51.78"/>
    <n v="13"/>
    <x v="1"/>
    <x v="34"/>
    <x v="25"/>
    <x v="2"/>
    <n v="2"/>
    <s v="United Package"/>
    <s v="GOURL"/>
    <x v="0"/>
    <n v="8"/>
    <x v="3"/>
    <x v="2"/>
  </r>
  <r>
    <n v="10652"/>
    <n v="42"/>
    <n v="14"/>
    <n v="20"/>
    <n v="0"/>
    <n v="280"/>
    <n v="20"/>
    <x v="1"/>
    <x v="1"/>
    <x v="1"/>
    <x v="2"/>
    <n v="2"/>
    <s v="United Package"/>
    <s v="GOURL"/>
    <x v="0"/>
    <n v="5"/>
    <x v="1"/>
    <x v="2"/>
  </r>
  <r>
    <n v="10653"/>
    <n v="16"/>
    <n v="17.45"/>
    <n v="30"/>
    <n v="0"/>
    <n v="523.5"/>
    <n v="7"/>
    <x v="1"/>
    <x v="19"/>
    <x v="18"/>
    <x v="1"/>
    <n v="1"/>
    <s v="Speedy Express"/>
    <s v="FRANK"/>
    <x v="0"/>
    <n v="3"/>
    <x v="5"/>
    <x v="2"/>
  </r>
  <r>
    <n v="10653"/>
    <n v="60"/>
    <n v="34"/>
    <n v="20"/>
    <n v="0"/>
    <n v="680"/>
    <n v="28"/>
    <x v="1"/>
    <x v="11"/>
    <x v="11"/>
    <x v="1"/>
    <n v="1"/>
    <s v="Speedy Express"/>
    <s v="FRANK"/>
    <x v="0"/>
    <n v="4"/>
    <x v="0"/>
    <x v="2"/>
  </r>
  <r>
    <n v="10654"/>
    <n v="4"/>
    <n v="22"/>
    <n v="12"/>
    <n v="0"/>
    <n v="264"/>
    <n v="2"/>
    <x v="1"/>
    <x v="62"/>
    <x v="6"/>
    <x v="9"/>
    <n v="1"/>
    <s v="Speedy Express"/>
    <s v="BERGS"/>
    <x v="0"/>
    <n v="2"/>
    <x v="4"/>
    <x v="2"/>
  </r>
  <r>
    <n v="10654"/>
    <n v="39"/>
    <n v="18"/>
    <n v="20"/>
    <n v="0"/>
    <n v="360"/>
    <n v="18"/>
    <x v="1"/>
    <x v="13"/>
    <x v="12"/>
    <x v="9"/>
    <n v="1"/>
    <s v="Speedy Express"/>
    <s v="BERGS"/>
    <x v="0"/>
    <n v="1"/>
    <x v="6"/>
    <x v="2"/>
  </r>
  <r>
    <n v="10654"/>
    <n v="54"/>
    <n v="7.45"/>
    <n v="6"/>
    <n v="0"/>
    <n v="44.7"/>
    <n v="25"/>
    <x v="1"/>
    <x v="55"/>
    <x v="15"/>
    <x v="9"/>
    <n v="1"/>
    <s v="Speedy Express"/>
    <s v="BERGS"/>
    <x v="0"/>
    <n v="6"/>
    <x v="7"/>
    <x v="2"/>
  </r>
  <r>
    <n v="10655"/>
    <n v="41"/>
    <n v="9.65"/>
    <n v="20"/>
    <n v="0"/>
    <n v="193"/>
    <n v="19"/>
    <x v="1"/>
    <x v="5"/>
    <x v="5"/>
    <x v="11"/>
    <n v="2"/>
    <s v="United Package"/>
    <s v="REGGC"/>
    <x v="0"/>
    <n v="8"/>
    <x v="3"/>
    <x v="2"/>
  </r>
  <r>
    <n v="10656"/>
    <n v="14"/>
    <n v="23.25"/>
    <n v="3"/>
    <n v="0"/>
    <n v="69.75"/>
    <n v="6"/>
    <x v="1"/>
    <x v="3"/>
    <x v="3"/>
    <x v="8"/>
    <n v="1"/>
    <s v="Speedy Express"/>
    <s v="GREAL"/>
    <x v="1"/>
    <n v="7"/>
    <x v="2"/>
    <x v="2"/>
  </r>
  <r>
    <n v="10656"/>
    <n v="44"/>
    <n v="19.45"/>
    <n v="28"/>
    <n v="0"/>
    <n v="544.6"/>
    <n v="20"/>
    <x v="1"/>
    <x v="45"/>
    <x v="1"/>
    <x v="8"/>
    <n v="1"/>
    <s v="Speedy Express"/>
    <s v="GREAL"/>
    <x v="1"/>
    <n v="2"/>
    <x v="4"/>
    <x v="2"/>
  </r>
  <r>
    <n v="10656"/>
    <n v="47"/>
    <n v="9.5"/>
    <n v="6"/>
    <n v="0"/>
    <n v="57"/>
    <n v="22"/>
    <x v="1"/>
    <x v="69"/>
    <x v="28"/>
    <x v="8"/>
    <n v="1"/>
    <s v="Speedy Express"/>
    <s v="GREAL"/>
    <x v="1"/>
    <n v="3"/>
    <x v="5"/>
    <x v="2"/>
  </r>
  <r>
    <n v="10657"/>
    <n v="15"/>
    <n v="15.5"/>
    <n v="50"/>
    <n v="0"/>
    <n v="775"/>
    <n v="6"/>
    <x v="1"/>
    <x v="50"/>
    <x v="3"/>
    <x v="8"/>
    <n v="2"/>
    <s v="United Package"/>
    <s v="SAVEA"/>
    <x v="0"/>
    <n v="2"/>
    <x v="4"/>
    <x v="2"/>
  </r>
  <r>
    <n v="10657"/>
    <n v="41"/>
    <n v="9.65"/>
    <n v="24"/>
    <n v="0"/>
    <n v="231.60000000000002"/>
    <n v="19"/>
    <x v="1"/>
    <x v="5"/>
    <x v="5"/>
    <x v="8"/>
    <n v="2"/>
    <s v="United Package"/>
    <s v="SAVEA"/>
    <x v="0"/>
    <n v="8"/>
    <x v="3"/>
    <x v="2"/>
  </r>
  <r>
    <n v="10657"/>
    <n v="46"/>
    <n v="12"/>
    <n v="45"/>
    <n v="0"/>
    <n v="540"/>
    <n v="21"/>
    <x v="1"/>
    <x v="54"/>
    <x v="26"/>
    <x v="8"/>
    <n v="2"/>
    <s v="United Package"/>
    <s v="SAVEA"/>
    <x v="0"/>
    <n v="8"/>
    <x v="3"/>
    <x v="2"/>
  </r>
  <r>
    <n v="10657"/>
    <n v="47"/>
    <n v="9.5"/>
    <n v="10"/>
    <n v="0"/>
    <n v="95"/>
    <n v="22"/>
    <x v="1"/>
    <x v="69"/>
    <x v="28"/>
    <x v="8"/>
    <n v="2"/>
    <s v="United Package"/>
    <s v="SAVEA"/>
    <x v="0"/>
    <n v="3"/>
    <x v="5"/>
    <x v="2"/>
  </r>
  <r>
    <n v="10657"/>
    <n v="56"/>
    <n v="38"/>
    <n v="45"/>
    <n v="0"/>
    <n v="1710"/>
    <n v="26"/>
    <x v="1"/>
    <x v="33"/>
    <x v="8"/>
    <x v="8"/>
    <n v="2"/>
    <s v="United Package"/>
    <s v="SAVEA"/>
    <x v="0"/>
    <n v="5"/>
    <x v="1"/>
    <x v="2"/>
  </r>
  <r>
    <n v="10657"/>
    <n v="60"/>
    <n v="34"/>
    <n v="30"/>
    <n v="0"/>
    <n v="1020"/>
    <n v="28"/>
    <x v="1"/>
    <x v="11"/>
    <x v="11"/>
    <x v="8"/>
    <n v="2"/>
    <s v="United Package"/>
    <s v="SAVEA"/>
    <x v="0"/>
    <n v="4"/>
    <x v="0"/>
    <x v="2"/>
  </r>
  <r>
    <n v="10658"/>
    <n v="21"/>
    <n v="10"/>
    <n v="60"/>
    <n v="0"/>
    <n v="600"/>
    <n v="8"/>
    <x v="1"/>
    <x v="27"/>
    <x v="9"/>
    <x v="1"/>
    <n v="1"/>
    <s v="Speedy Express"/>
    <s v="QUICK"/>
    <x v="0"/>
    <n v="3"/>
    <x v="5"/>
    <x v="2"/>
  </r>
  <r>
    <n v="10658"/>
    <n v="40"/>
    <n v="18.399999999999999"/>
    <n v="70"/>
    <n v="0"/>
    <n v="1288"/>
    <n v="19"/>
    <x v="1"/>
    <x v="37"/>
    <x v="5"/>
    <x v="1"/>
    <n v="1"/>
    <s v="Speedy Express"/>
    <s v="QUICK"/>
    <x v="0"/>
    <n v="8"/>
    <x v="3"/>
    <x v="2"/>
  </r>
  <r>
    <n v="10658"/>
    <n v="60"/>
    <n v="34"/>
    <n v="55"/>
    <n v="0"/>
    <n v="1870"/>
    <n v="28"/>
    <x v="1"/>
    <x v="11"/>
    <x v="11"/>
    <x v="1"/>
    <n v="1"/>
    <s v="Speedy Express"/>
    <s v="QUICK"/>
    <x v="0"/>
    <n v="4"/>
    <x v="0"/>
    <x v="2"/>
  </r>
  <r>
    <n v="10658"/>
    <n v="77"/>
    <n v="13"/>
    <n v="70"/>
    <n v="0"/>
    <n v="910"/>
    <n v="12"/>
    <x v="1"/>
    <x v="23"/>
    <x v="20"/>
    <x v="1"/>
    <n v="1"/>
    <s v="Speedy Express"/>
    <s v="QUICK"/>
    <x v="0"/>
    <n v="2"/>
    <x v="4"/>
    <x v="2"/>
  </r>
  <r>
    <n v="10659"/>
    <n v="31"/>
    <n v="12.5"/>
    <n v="20"/>
    <n v="0"/>
    <n v="250"/>
    <n v="14"/>
    <x v="1"/>
    <x v="12"/>
    <x v="2"/>
    <x v="2"/>
    <n v="2"/>
    <s v="United Package"/>
    <s v="QUEEN"/>
    <x v="1"/>
    <n v="4"/>
    <x v="0"/>
    <x v="2"/>
  </r>
  <r>
    <n v="10659"/>
    <n v="40"/>
    <n v="18.399999999999999"/>
    <n v="24"/>
    <n v="0"/>
    <n v="441.59999999999997"/>
    <n v="19"/>
    <x v="1"/>
    <x v="37"/>
    <x v="5"/>
    <x v="2"/>
    <n v="2"/>
    <s v="United Package"/>
    <s v="QUEEN"/>
    <x v="1"/>
    <n v="8"/>
    <x v="3"/>
    <x v="2"/>
  </r>
  <r>
    <n v="10659"/>
    <n v="70"/>
    <n v="15"/>
    <n v="40"/>
    <n v="0"/>
    <n v="600"/>
    <n v="7"/>
    <x v="1"/>
    <x v="30"/>
    <x v="18"/>
    <x v="2"/>
    <n v="2"/>
    <s v="United Package"/>
    <s v="QUEEN"/>
    <x v="1"/>
    <n v="1"/>
    <x v="6"/>
    <x v="2"/>
  </r>
  <r>
    <n v="10660"/>
    <n v="20"/>
    <n v="81"/>
    <n v="21"/>
    <n v="0"/>
    <n v="1701"/>
    <n v="8"/>
    <x v="1"/>
    <x v="9"/>
    <x v="9"/>
    <x v="8"/>
    <n v="1"/>
    <s v="Speedy Express"/>
    <s v="HUNGC"/>
    <x v="3"/>
    <n v="3"/>
    <x v="5"/>
    <x v="2"/>
  </r>
  <r>
    <n v="10661"/>
    <n v="39"/>
    <n v="18"/>
    <n v="3"/>
    <n v="0"/>
    <n v="54"/>
    <n v="18"/>
    <x v="1"/>
    <x v="13"/>
    <x v="12"/>
    <x v="14"/>
    <n v="3"/>
    <s v="Federal Shipping"/>
    <s v="HUNGO"/>
    <x v="1"/>
    <n v="1"/>
    <x v="6"/>
    <x v="2"/>
  </r>
  <r>
    <n v="10661"/>
    <n v="58"/>
    <n v="13.25"/>
    <n v="49"/>
    <n v="0"/>
    <n v="649.25"/>
    <n v="27"/>
    <x v="1"/>
    <x v="64"/>
    <x v="27"/>
    <x v="14"/>
    <n v="3"/>
    <s v="Federal Shipping"/>
    <s v="HUNGO"/>
    <x v="1"/>
    <n v="8"/>
    <x v="3"/>
    <x v="2"/>
  </r>
  <r>
    <n v="10662"/>
    <n v="68"/>
    <n v="12.5"/>
    <n v="10"/>
    <n v="0"/>
    <n v="125"/>
    <n v="8"/>
    <x v="1"/>
    <x v="56"/>
    <x v="9"/>
    <x v="8"/>
    <n v="2"/>
    <s v="United Package"/>
    <s v="LONEP"/>
    <x v="2"/>
    <n v="3"/>
    <x v="5"/>
    <x v="2"/>
  </r>
  <r>
    <n v="10663"/>
    <n v="40"/>
    <n v="18.399999999999999"/>
    <n v="30"/>
    <n v="0"/>
    <n v="552"/>
    <n v="19"/>
    <x v="1"/>
    <x v="37"/>
    <x v="5"/>
    <x v="0"/>
    <n v="2"/>
    <s v="United Package"/>
    <s v="BONAP"/>
    <x v="0"/>
    <n v="8"/>
    <x v="3"/>
    <x v="2"/>
  </r>
  <r>
    <n v="10663"/>
    <n v="42"/>
    <n v="14"/>
    <n v="30"/>
    <n v="0"/>
    <n v="420"/>
    <n v="20"/>
    <x v="1"/>
    <x v="1"/>
    <x v="1"/>
    <x v="0"/>
    <n v="2"/>
    <s v="United Package"/>
    <s v="BONAP"/>
    <x v="0"/>
    <n v="5"/>
    <x v="1"/>
    <x v="2"/>
  </r>
  <r>
    <n v="10663"/>
    <n v="51"/>
    <n v="53"/>
    <n v="20"/>
    <n v="0"/>
    <n v="1060"/>
    <n v="24"/>
    <x v="1"/>
    <x v="4"/>
    <x v="4"/>
    <x v="0"/>
    <n v="2"/>
    <s v="United Package"/>
    <s v="BONAP"/>
    <x v="0"/>
    <n v="7"/>
    <x v="2"/>
    <x v="2"/>
  </r>
  <r>
    <n v="10664"/>
    <n v="10"/>
    <n v="31"/>
    <n v="24"/>
    <n v="0"/>
    <n v="744"/>
    <n v="4"/>
    <x v="1"/>
    <x v="41"/>
    <x v="16"/>
    <x v="15"/>
    <n v="3"/>
    <s v="Federal Shipping"/>
    <s v="FURIB"/>
    <x v="0"/>
    <n v="8"/>
    <x v="3"/>
    <x v="2"/>
  </r>
  <r>
    <n v="10664"/>
    <n v="56"/>
    <n v="38"/>
    <n v="12"/>
    <n v="0"/>
    <n v="456"/>
    <n v="26"/>
    <x v="1"/>
    <x v="33"/>
    <x v="8"/>
    <x v="15"/>
    <n v="3"/>
    <s v="Federal Shipping"/>
    <s v="FURIB"/>
    <x v="0"/>
    <n v="5"/>
    <x v="1"/>
    <x v="2"/>
  </r>
  <r>
    <n v="10664"/>
    <n v="65"/>
    <n v="21.05"/>
    <n v="15"/>
    <n v="0"/>
    <n v="315.75"/>
    <n v="2"/>
    <x v="1"/>
    <x v="6"/>
    <x v="6"/>
    <x v="15"/>
    <n v="3"/>
    <s v="Federal Shipping"/>
    <s v="FURIB"/>
    <x v="0"/>
    <n v="2"/>
    <x v="4"/>
    <x v="2"/>
  </r>
  <r>
    <n v="10665"/>
    <n v="51"/>
    <n v="53"/>
    <n v="20"/>
    <n v="0"/>
    <n v="1060"/>
    <n v="24"/>
    <x v="1"/>
    <x v="4"/>
    <x v="4"/>
    <x v="8"/>
    <n v="2"/>
    <s v="United Package"/>
    <s v="LONEP"/>
    <x v="0"/>
    <n v="7"/>
    <x v="2"/>
    <x v="2"/>
  </r>
  <r>
    <n v="10665"/>
    <n v="59"/>
    <n v="55"/>
    <n v="1"/>
    <n v="0"/>
    <n v="55"/>
    <n v="28"/>
    <x v="1"/>
    <x v="21"/>
    <x v="11"/>
    <x v="8"/>
    <n v="2"/>
    <s v="United Package"/>
    <s v="LONEP"/>
    <x v="0"/>
    <n v="4"/>
    <x v="0"/>
    <x v="2"/>
  </r>
  <r>
    <n v="10665"/>
    <n v="76"/>
    <n v="18"/>
    <n v="10"/>
    <n v="0"/>
    <n v="180"/>
    <n v="23"/>
    <x v="1"/>
    <x v="38"/>
    <x v="13"/>
    <x v="8"/>
    <n v="2"/>
    <s v="United Package"/>
    <s v="LONEP"/>
    <x v="0"/>
    <n v="1"/>
    <x v="6"/>
    <x v="2"/>
  </r>
  <r>
    <n v="10666"/>
    <n v="29"/>
    <n v="123.79"/>
    <n v="36"/>
    <n v="0"/>
    <n v="4456.4400000000005"/>
    <n v="12"/>
    <x v="1"/>
    <x v="39"/>
    <x v="20"/>
    <x v="4"/>
    <n v="2"/>
    <s v="United Package"/>
    <s v="RICSU"/>
    <x v="1"/>
    <n v="6"/>
    <x v="7"/>
    <x v="2"/>
  </r>
  <r>
    <n v="10666"/>
    <n v="65"/>
    <n v="21.05"/>
    <n v="10"/>
    <n v="0"/>
    <n v="210.5"/>
    <n v="2"/>
    <x v="1"/>
    <x v="6"/>
    <x v="6"/>
    <x v="4"/>
    <n v="2"/>
    <s v="United Package"/>
    <s v="RICSU"/>
    <x v="1"/>
    <n v="2"/>
    <x v="4"/>
    <x v="2"/>
  </r>
  <r>
    <n v="10667"/>
    <n v="69"/>
    <n v="36"/>
    <n v="45"/>
    <n v="0"/>
    <n v="1620"/>
    <n v="15"/>
    <x v="1"/>
    <x v="60"/>
    <x v="10"/>
    <x v="6"/>
    <n v="1"/>
    <s v="Speedy Express"/>
    <s v="ERNSH"/>
    <x v="1"/>
    <n v="4"/>
    <x v="0"/>
    <x v="2"/>
  </r>
  <r>
    <n v="10667"/>
    <n v="71"/>
    <n v="21.5"/>
    <n v="14"/>
    <n v="0"/>
    <n v="301"/>
    <n v="15"/>
    <x v="1"/>
    <x v="42"/>
    <x v="10"/>
    <x v="6"/>
    <n v="1"/>
    <s v="Speedy Express"/>
    <s v="ERNSH"/>
    <x v="1"/>
    <n v="4"/>
    <x v="0"/>
    <x v="2"/>
  </r>
  <r>
    <n v="10668"/>
    <n v="31"/>
    <n v="12.5"/>
    <n v="8"/>
    <n v="0"/>
    <n v="100"/>
    <n v="14"/>
    <x v="1"/>
    <x v="12"/>
    <x v="2"/>
    <x v="1"/>
    <n v="2"/>
    <s v="United Package"/>
    <s v="WANDK"/>
    <x v="0"/>
    <n v="4"/>
    <x v="0"/>
    <x v="2"/>
  </r>
  <r>
    <n v="10668"/>
    <n v="55"/>
    <n v="24"/>
    <n v="4"/>
    <n v="0"/>
    <n v="96"/>
    <n v="25"/>
    <x v="1"/>
    <x v="16"/>
    <x v="15"/>
    <x v="1"/>
    <n v="2"/>
    <s v="United Package"/>
    <s v="WANDK"/>
    <x v="0"/>
    <n v="6"/>
    <x v="7"/>
    <x v="2"/>
  </r>
  <r>
    <n v="10668"/>
    <n v="64"/>
    <n v="33.25"/>
    <n v="15"/>
    <n v="0"/>
    <n v="498.75"/>
    <n v="12"/>
    <x v="1"/>
    <x v="58"/>
    <x v="20"/>
    <x v="1"/>
    <n v="2"/>
    <s v="United Package"/>
    <s v="WANDK"/>
    <x v="0"/>
    <n v="5"/>
    <x v="1"/>
    <x v="2"/>
  </r>
  <r>
    <n v="10669"/>
    <n v="36"/>
    <n v="19"/>
    <n v="30"/>
    <n v="0"/>
    <n v="570"/>
    <n v="17"/>
    <x v="1"/>
    <x v="20"/>
    <x v="19"/>
    <x v="17"/>
    <n v="1"/>
    <s v="Speedy Express"/>
    <s v="SIMOB"/>
    <x v="0"/>
    <n v="8"/>
    <x v="3"/>
    <x v="2"/>
  </r>
  <r>
    <n v="10670"/>
    <n v="23"/>
    <n v="9"/>
    <n v="32"/>
    <n v="0"/>
    <n v="288"/>
    <n v="9"/>
    <x v="1"/>
    <x v="70"/>
    <x v="7"/>
    <x v="1"/>
    <n v="1"/>
    <s v="Speedy Express"/>
    <s v="FRANK"/>
    <x v="0"/>
    <n v="5"/>
    <x v="1"/>
    <x v="2"/>
  </r>
  <r>
    <n v="10670"/>
    <n v="46"/>
    <n v="12"/>
    <n v="60"/>
    <n v="0"/>
    <n v="720"/>
    <n v="21"/>
    <x v="1"/>
    <x v="54"/>
    <x v="26"/>
    <x v="1"/>
    <n v="1"/>
    <s v="Speedy Express"/>
    <s v="FRANK"/>
    <x v="0"/>
    <n v="8"/>
    <x v="3"/>
    <x v="2"/>
  </r>
  <r>
    <n v="10670"/>
    <n v="67"/>
    <n v="14"/>
    <n v="25"/>
    <n v="0"/>
    <n v="350"/>
    <n v="16"/>
    <x v="1"/>
    <x v="51"/>
    <x v="23"/>
    <x v="1"/>
    <n v="1"/>
    <s v="Speedy Express"/>
    <s v="FRANK"/>
    <x v="0"/>
    <n v="1"/>
    <x v="6"/>
    <x v="2"/>
  </r>
  <r>
    <n v="10670"/>
    <n v="73"/>
    <n v="15"/>
    <n v="50"/>
    <n v="0"/>
    <n v="750"/>
    <n v="17"/>
    <x v="1"/>
    <x v="47"/>
    <x v="19"/>
    <x v="1"/>
    <n v="1"/>
    <s v="Speedy Express"/>
    <s v="FRANK"/>
    <x v="0"/>
    <n v="8"/>
    <x v="3"/>
    <x v="2"/>
  </r>
  <r>
    <n v="10670"/>
    <n v="75"/>
    <n v="7.75"/>
    <n v="25"/>
    <n v="0"/>
    <n v="193.75"/>
    <n v="12"/>
    <x v="1"/>
    <x v="48"/>
    <x v="20"/>
    <x v="1"/>
    <n v="1"/>
    <s v="Speedy Express"/>
    <s v="FRANK"/>
    <x v="0"/>
    <n v="1"/>
    <x v="6"/>
    <x v="2"/>
  </r>
  <r>
    <n v="10671"/>
    <n v="16"/>
    <n v="17.45"/>
    <n v="10"/>
    <n v="0"/>
    <n v="174.5"/>
    <n v="7"/>
    <x v="1"/>
    <x v="19"/>
    <x v="18"/>
    <x v="0"/>
    <n v="1"/>
    <s v="Speedy Express"/>
    <s v="FRANR"/>
    <x v="0"/>
    <n v="3"/>
    <x v="5"/>
    <x v="2"/>
  </r>
  <r>
    <n v="10671"/>
    <n v="62"/>
    <n v="49.3"/>
    <n v="10"/>
    <n v="0"/>
    <n v="493"/>
    <n v="29"/>
    <x v="1"/>
    <x v="29"/>
    <x v="22"/>
    <x v="0"/>
    <n v="1"/>
    <s v="Speedy Express"/>
    <s v="FRANR"/>
    <x v="0"/>
    <n v="3"/>
    <x v="5"/>
    <x v="2"/>
  </r>
  <r>
    <n v="10671"/>
    <n v="65"/>
    <n v="21.05"/>
    <n v="12"/>
    <n v="0"/>
    <n v="252.60000000000002"/>
    <n v="2"/>
    <x v="1"/>
    <x v="6"/>
    <x v="6"/>
    <x v="0"/>
    <n v="1"/>
    <s v="Speedy Express"/>
    <s v="FRANR"/>
    <x v="0"/>
    <n v="2"/>
    <x v="4"/>
    <x v="2"/>
  </r>
  <r>
    <n v="10672"/>
    <n v="38"/>
    <n v="263.5"/>
    <n v="15"/>
    <n v="0"/>
    <n v="3952.5"/>
    <n v="18"/>
    <x v="1"/>
    <x v="67"/>
    <x v="12"/>
    <x v="9"/>
    <n v="2"/>
    <s v="United Package"/>
    <s v="BERGS"/>
    <x v="3"/>
    <n v="1"/>
    <x v="6"/>
    <x v="2"/>
  </r>
  <r>
    <n v="10672"/>
    <n v="71"/>
    <n v="21.5"/>
    <n v="12"/>
    <n v="0"/>
    <n v="258"/>
    <n v="15"/>
    <x v="1"/>
    <x v="42"/>
    <x v="10"/>
    <x v="9"/>
    <n v="2"/>
    <s v="United Package"/>
    <s v="BERGS"/>
    <x v="3"/>
    <n v="4"/>
    <x v="0"/>
    <x v="2"/>
  </r>
  <r>
    <n v="10673"/>
    <n v="16"/>
    <n v="17.45"/>
    <n v="3"/>
    <n v="0"/>
    <n v="52.349999999999994"/>
    <n v="7"/>
    <x v="1"/>
    <x v="19"/>
    <x v="18"/>
    <x v="10"/>
    <n v="1"/>
    <s v="Speedy Express"/>
    <s v="WILMK"/>
    <x v="0"/>
    <n v="3"/>
    <x v="5"/>
    <x v="2"/>
  </r>
  <r>
    <n v="10673"/>
    <n v="42"/>
    <n v="14"/>
    <n v="6"/>
    <n v="0"/>
    <n v="84"/>
    <n v="20"/>
    <x v="1"/>
    <x v="1"/>
    <x v="1"/>
    <x v="10"/>
    <n v="1"/>
    <s v="Speedy Express"/>
    <s v="WILMK"/>
    <x v="0"/>
    <n v="5"/>
    <x v="1"/>
    <x v="2"/>
  </r>
  <r>
    <n v="10673"/>
    <n v="43"/>
    <n v="46"/>
    <n v="6"/>
    <n v="0"/>
    <n v="276"/>
    <n v="20"/>
    <x v="1"/>
    <x v="40"/>
    <x v="1"/>
    <x v="10"/>
    <n v="1"/>
    <s v="Speedy Express"/>
    <s v="WILMK"/>
    <x v="0"/>
    <n v="1"/>
    <x v="6"/>
    <x v="2"/>
  </r>
  <r>
    <n v="10674"/>
    <n v="23"/>
    <n v="9"/>
    <n v="5"/>
    <n v="0"/>
    <n v="45"/>
    <n v="9"/>
    <x v="1"/>
    <x v="70"/>
    <x v="7"/>
    <x v="13"/>
    <n v="2"/>
    <s v="United Package"/>
    <s v="ISLAT"/>
    <x v="0"/>
    <n v="5"/>
    <x v="1"/>
    <x v="2"/>
  </r>
  <r>
    <n v="10675"/>
    <n v="14"/>
    <n v="23.25"/>
    <n v="30"/>
    <n v="0"/>
    <n v="697.5"/>
    <n v="6"/>
    <x v="1"/>
    <x v="3"/>
    <x v="3"/>
    <x v="1"/>
    <n v="2"/>
    <s v="United Package"/>
    <s v="FRANK"/>
    <x v="0"/>
    <n v="7"/>
    <x v="2"/>
    <x v="2"/>
  </r>
  <r>
    <n v="10675"/>
    <n v="53"/>
    <n v="32.799999999999997"/>
    <n v="10"/>
    <n v="0"/>
    <n v="328"/>
    <n v="24"/>
    <x v="1"/>
    <x v="22"/>
    <x v="4"/>
    <x v="1"/>
    <n v="2"/>
    <s v="United Package"/>
    <s v="FRANK"/>
    <x v="0"/>
    <n v="6"/>
    <x v="7"/>
    <x v="2"/>
  </r>
  <r>
    <n v="10675"/>
    <n v="58"/>
    <n v="13.25"/>
    <n v="30"/>
    <n v="0"/>
    <n v="397.5"/>
    <n v="27"/>
    <x v="1"/>
    <x v="64"/>
    <x v="27"/>
    <x v="1"/>
    <n v="2"/>
    <s v="United Package"/>
    <s v="FRANK"/>
    <x v="0"/>
    <n v="8"/>
    <x v="3"/>
    <x v="2"/>
  </r>
  <r>
    <n v="10676"/>
    <n v="10"/>
    <n v="31"/>
    <n v="2"/>
    <n v="0"/>
    <n v="62"/>
    <n v="4"/>
    <x v="1"/>
    <x v="41"/>
    <x v="16"/>
    <x v="7"/>
    <n v="2"/>
    <s v="United Package"/>
    <s v="TORTU"/>
    <x v="0"/>
    <n v="8"/>
    <x v="3"/>
    <x v="2"/>
  </r>
  <r>
    <n v="10676"/>
    <n v="19"/>
    <n v="9.1999999999999993"/>
    <n v="7"/>
    <n v="0"/>
    <n v="64.399999999999991"/>
    <n v="8"/>
    <x v="1"/>
    <x v="49"/>
    <x v="9"/>
    <x v="7"/>
    <n v="2"/>
    <s v="United Package"/>
    <s v="TORTU"/>
    <x v="0"/>
    <n v="3"/>
    <x v="5"/>
    <x v="2"/>
  </r>
  <r>
    <n v="10676"/>
    <n v="44"/>
    <n v="19.45"/>
    <n v="21"/>
    <n v="0"/>
    <n v="408.45"/>
    <n v="20"/>
    <x v="1"/>
    <x v="45"/>
    <x v="1"/>
    <x v="7"/>
    <n v="2"/>
    <s v="United Package"/>
    <s v="TORTU"/>
    <x v="0"/>
    <n v="2"/>
    <x v="4"/>
    <x v="2"/>
  </r>
  <r>
    <n v="10677"/>
    <n v="26"/>
    <n v="31.23"/>
    <n v="30"/>
    <n v="0"/>
    <n v="936.9"/>
    <n v="11"/>
    <x v="1"/>
    <x v="68"/>
    <x v="21"/>
    <x v="7"/>
    <n v="3"/>
    <s v="Federal Shipping"/>
    <s v="ANTON"/>
    <x v="0"/>
    <n v="3"/>
    <x v="5"/>
    <x v="2"/>
  </r>
  <r>
    <n v="10677"/>
    <n v="33"/>
    <n v="2.5"/>
    <n v="8"/>
    <n v="0"/>
    <n v="20"/>
    <n v="15"/>
    <x v="1"/>
    <x v="10"/>
    <x v="10"/>
    <x v="7"/>
    <n v="3"/>
    <s v="Federal Shipping"/>
    <s v="ANTON"/>
    <x v="0"/>
    <n v="4"/>
    <x v="0"/>
    <x v="2"/>
  </r>
  <r>
    <n v="10678"/>
    <n v="12"/>
    <n v="38"/>
    <n v="100"/>
    <n v="0"/>
    <n v="3800"/>
    <n v="5"/>
    <x v="1"/>
    <x v="36"/>
    <x v="0"/>
    <x v="8"/>
    <n v="3"/>
    <s v="Federal Shipping"/>
    <s v="SAVEA"/>
    <x v="1"/>
    <n v="4"/>
    <x v="0"/>
    <x v="2"/>
  </r>
  <r>
    <n v="10678"/>
    <n v="33"/>
    <n v="2.5"/>
    <n v="30"/>
    <n v="0"/>
    <n v="75"/>
    <n v="15"/>
    <x v="1"/>
    <x v="10"/>
    <x v="10"/>
    <x v="8"/>
    <n v="3"/>
    <s v="Federal Shipping"/>
    <s v="SAVEA"/>
    <x v="1"/>
    <n v="4"/>
    <x v="0"/>
    <x v="2"/>
  </r>
  <r>
    <n v="10678"/>
    <n v="41"/>
    <n v="9.65"/>
    <n v="120"/>
    <n v="0"/>
    <n v="1158"/>
    <n v="19"/>
    <x v="1"/>
    <x v="5"/>
    <x v="5"/>
    <x v="8"/>
    <n v="3"/>
    <s v="Federal Shipping"/>
    <s v="SAVEA"/>
    <x v="1"/>
    <n v="8"/>
    <x v="3"/>
    <x v="2"/>
  </r>
  <r>
    <n v="10678"/>
    <n v="54"/>
    <n v="7.45"/>
    <n v="30"/>
    <n v="0"/>
    <n v="223.5"/>
    <n v="25"/>
    <x v="1"/>
    <x v="55"/>
    <x v="15"/>
    <x v="8"/>
    <n v="3"/>
    <s v="Federal Shipping"/>
    <s v="SAVEA"/>
    <x v="1"/>
    <n v="6"/>
    <x v="7"/>
    <x v="2"/>
  </r>
  <r>
    <n v="10679"/>
    <n v="59"/>
    <n v="55"/>
    <n v="12"/>
    <n v="0"/>
    <n v="660"/>
    <n v="28"/>
    <x v="1"/>
    <x v="21"/>
    <x v="11"/>
    <x v="0"/>
    <n v="3"/>
    <s v="Federal Shipping"/>
    <s v="BLONP"/>
    <x v="3"/>
    <n v="4"/>
    <x v="0"/>
    <x v="2"/>
  </r>
  <r>
    <n v="10680"/>
    <n v="16"/>
    <n v="17.45"/>
    <n v="50"/>
    <n v="0"/>
    <n v="872.5"/>
    <n v="7"/>
    <x v="1"/>
    <x v="19"/>
    <x v="18"/>
    <x v="8"/>
    <n v="1"/>
    <s v="Speedy Express"/>
    <s v="OLDWO"/>
    <x v="0"/>
    <n v="3"/>
    <x v="5"/>
    <x v="2"/>
  </r>
  <r>
    <n v="10680"/>
    <n v="31"/>
    <n v="12.5"/>
    <n v="20"/>
    <n v="0"/>
    <n v="250"/>
    <n v="14"/>
    <x v="1"/>
    <x v="12"/>
    <x v="2"/>
    <x v="8"/>
    <n v="1"/>
    <s v="Speedy Express"/>
    <s v="OLDWO"/>
    <x v="0"/>
    <n v="4"/>
    <x v="0"/>
    <x v="2"/>
  </r>
  <r>
    <n v="10680"/>
    <n v="42"/>
    <n v="14"/>
    <n v="40"/>
    <n v="0"/>
    <n v="560"/>
    <n v="20"/>
    <x v="1"/>
    <x v="1"/>
    <x v="1"/>
    <x v="8"/>
    <n v="1"/>
    <s v="Speedy Express"/>
    <s v="OLDWO"/>
    <x v="0"/>
    <n v="5"/>
    <x v="1"/>
    <x v="2"/>
  </r>
  <r>
    <n v="10681"/>
    <n v="19"/>
    <n v="9.1999999999999993"/>
    <n v="30"/>
    <n v="0"/>
    <n v="276"/>
    <n v="8"/>
    <x v="1"/>
    <x v="49"/>
    <x v="9"/>
    <x v="8"/>
    <n v="3"/>
    <s v="Federal Shipping"/>
    <s v="GREAL"/>
    <x v="2"/>
    <n v="3"/>
    <x v="5"/>
    <x v="2"/>
  </r>
  <r>
    <n v="10681"/>
    <n v="21"/>
    <n v="10"/>
    <n v="12"/>
    <n v="0"/>
    <n v="120"/>
    <n v="8"/>
    <x v="1"/>
    <x v="27"/>
    <x v="9"/>
    <x v="8"/>
    <n v="3"/>
    <s v="Federal Shipping"/>
    <s v="GREAL"/>
    <x v="2"/>
    <n v="3"/>
    <x v="5"/>
    <x v="2"/>
  </r>
  <r>
    <n v="10681"/>
    <n v="64"/>
    <n v="33.25"/>
    <n v="28"/>
    <n v="0"/>
    <n v="931"/>
    <n v="12"/>
    <x v="1"/>
    <x v="58"/>
    <x v="20"/>
    <x v="8"/>
    <n v="3"/>
    <s v="Federal Shipping"/>
    <s v="GREAL"/>
    <x v="2"/>
    <n v="5"/>
    <x v="1"/>
    <x v="2"/>
  </r>
  <r>
    <n v="10682"/>
    <n v="33"/>
    <n v="2.5"/>
    <n v="30"/>
    <n v="0"/>
    <n v="75"/>
    <n v="15"/>
    <x v="1"/>
    <x v="10"/>
    <x v="10"/>
    <x v="7"/>
    <n v="2"/>
    <s v="United Package"/>
    <s v="ANTON"/>
    <x v="2"/>
    <n v="4"/>
    <x v="0"/>
    <x v="2"/>
  </r>
  <r>
    <n v="10682"/>
    <n v="66"/>
    <n v="17"/>
    <n v="4"/>
    <n v="0"/>
    <n v="68"/>
    <n v="2"/>
    <x v="1"/>
    <x v="61"/>
    <x v="6"/>
    <x v="7"/>
    <n v="2"/>
    <s v="United Package"/>
    <s v="ANTON"/>
    <x v="2"/>
    <n v="2"/>
    <x v="4"/>
    <x v="2"/>
  </r>
  <r>
    <n v="10682"/>
    <n v="75"/>
    <n v="7.75"/>
    <n v="30"/>
    <n v="0"/>
    <n v="232.5"/>
    <n v="12"/>
    <x v="1"/>
    <x v="48"/>
    <x v="20"/>
    <x v="7"/>
    <n v="2"/>
    <s v="United Package"/>
    <s v="ANTON"/>
    <x v="2"/>
    <n v="1"/>
    <x v="6"/>
    <x v="2"/>
  </r>
  <r>
    <n v="10683"/>
    <n v="52"/>
    <n v="7"/>
    <n v="9"/>
    <n v="0"/>
    <n v="63"/>
    <n v="24"/>
    <x v="1"/>
    <x v="65"/>
    <x v="4"/>
    <x v="0"/>
    <n v="1"/>
    <s v="Speedy Express"/>
    <s v="DUMON"/>
    <x v="0"/>
    <n v="5"/>
    <x v="1"/>
    <x v="2"/>
  </r>
  <r>
    <n v="10684"/>
    <n v="40"/>
    <n v="18.399999999999999"/>
    <n v="20"/>
    <n v="0"/>
    <n v="368"/>
    <n v="19"/>
    <x v="1"/>
    <x v="37"/>
    <x v="5"/>
    <x v="1"/>
    <n v="1"/>
    <s v="Speedy Express"/>
    <s v="OTTIK"/>
    <x v="2"/>
    <n v="8"/>
    <x v="3"/>
    <x v="2"/>
  </r>
  <r>
    <n v="10684"/>
    <n v="47"/>
    <n v="9.5"/>
    <n v="40"/>
    <n v="0"/>
    <n v="380"/>
    <n v="22"/>
    <x v="1"/>
    <x v="69"/>
    <x v="28"/>
    <x v="1"/>
    <n v="1"/>
    <s v="Speedy Express"/>
    <s v="OTTIK"/>
    <x v="2"/>
    <n v="3"/>
    <x v="5"/>
    <x v="2"/>
  </r>
  <r>
    <n v="10684"/>
    <n v="60"/>
    <n v="34"/>
    <n v="30"/>
    <n v="0"/>
    <n v="1020"/>
    <n v="28"/>
    <x v="1"/>
    <x v="11"/>
    <x v="11"/>
    <x v="1"/>
    <n v="1"/>
    <s v="Speedy Express"/>
    <s v="OTTIK"/>
    <x v="2"/>
    <n v="4"/>
    <x v="0"/>
    <x v="2"/>
  </r>
  <r>
    <n v="10685"/>
    <n v="10"/>
    <n v="31"/>
    <n v="20"/>
    <n v="0"/>
    <n v="620"/>
    <n v="4"/>
    <x v="1"/>
    <x v="41"/>
    <x v="16"/>
    <x v="2"/>
    <n v="2"/>
    <s v="United Package"/>
    <s v="GOURL"/>
    <x v="0"/>
    <n v="8"/>
    <x v="3"/>
    <x v="2"/>
  </r>
  <r>
    <n v="10685"/>
    <n v="41"/>
    <n v="9.65"/>
    <n v="4"/>
    <n v="0"/>
    <n v="38.6"/>
    <n v="19"/>
    <x v="1"/>
    <x v="5"/>
    <x v="5"/>
    <x v="2"/>
    <n v="2"/>
    <s v="United Package"/>
    <s v="GOURL"/>
    <x v="0"/>
    <n v="8"/>
    <x v="3"/>
    <x v="2"/>
  </r>
  <r>
    <n v="10685"/>
    <n v="47"/>
    <n v="9.5"/>
    <n v="15"/>
    <n v="0"/>
    <n v="142.5"/>
    <n v="22"/>
    <x v="1"/>
    <x v="69"/>
    <x v="28"/>
    <x v="2"/>
    <n v="2"/>
    <s v="United Package"/>
    <s v="GOURL"/>
    <x v="0"/>
    <n v="3"/>
    <x v="5"/>
    <x v="2"/>
  </r>
  <r>
    <n v="10686"/>
    <n v="17"/>
    <n v="39"/>
    <n v="30"/>
    <n v="0"/>
    <n v="1170"/>
    <n v="7"/>
    <x v="1"/>
    <x v="35"/>
    <x v="18"/>
    <x v="6"/>
    <n v="1"/>
    <s v="Speedy Express"/>
    <s v="PICCO"/>
    <x v="0"/>
    <n v="6"/>
    <x v="7"/>
    <x v="2"/>
  </r>
  <r>
    <n v="10686"/>
    <n v="26"/>
    <n v="31.23"/>
    <n v="15"/>
    <n v="0"/>
    <n v="468.45"/>
    <n v="11"/>
    <x v="1"/>
    <x v="68"/>
    <x v="21"/>
    <x v="6"/>
    <n v="1"/>
    <s v="Speedy Express"/>
    <s v="PICCO"/>
    <x v="0"/>
    <n v="3"/>
    <x v="5"/>
    <x v="2"/>
  </r>
  <r>
    <n v="10687"/>
    <n v="9"/>
    <n v="97"/>
    <n v="50"/>
    <n v="0"/>
    <n v="4850"/>
    <n v="4"/>
    <x v="1"/>
    <x v="76"/>
    <x v="16"/>
    <x v="14"/>
    <n v="2"/>
    <s v="United Package"/>
    <s v="HUNGO"/>
    <x v="3"/>
    <n v="6"/>
    <x v="7"/>
    <x v="2"/>
  </r>
  <r>
    <n v="10687"/>
    <n v="29"/>
    <n v="123.79"/>
    <n v="10"/>
    <n v="0"/>
    <n v="1237.9000000000001"/>
    <n v="12"/>
    <x v="1"/>
    <x v="39"/>
    <x v="20"/>
    <x v="14"/>
    <n v="2"/>
    <s v="United Package"/>
    <s v="HUNGO"/>
    <x v="3"/>
    <n v="6"/>
    <x v="7"/>
    <x v="2"/>
  </r>
  <r>
    <n v="10687"/>
    <n v="36"/>
    <n v="19"/>
    <n v="6"/>
    <n v="0"/>
    <n v="114"/>
    <n v="17"/>
    <x v="1"/>
    <x v="20"/>
    <x v="19"/>
    <x v="14"/>
    <n v="2"/>
    <s v="United Package"/>
    <s v="HUNGO"/>
    <x v="3"/>
    <n v="8"/>
    <x v="3"/>
    <x v="2"/>
  </r>
  <r>
    <n v="10688"/>
    <n v="10"/>
    <n v="31"/>
    <n v="18"/>
    <n v="0"/>
    <n v="558"/>
    <n v="4"/>
    <x v="1"/>
    <x v="41"/>
    <x v="16"/>
    <x v="17"/>
    <n v="2"/>
    <s v="United Package"/>
    <s v="VAFFE"/>
    <x v="0"/>
    <n v="8"/>
    <x v="3"/>
    <x v="3"/>
  </r>
  <r>
    <n v="10688"/>
    <n v="28"/>
    <n v="45.6"/>
    <n v="60"/>
    <n v="0"/>
    <n v="2736"/>
    <n v="12"/>
    <x v="1"/>
    <x v="44"/>
    <x v="20"/>
    <x v="17"/>
    <n v="2"/>
    <s v="United Package"/>
    <s v="VAFFE"/>
    <x v="0"/>
    <n v="7"/>
    <x v="2"/>
    <x v="3"/>
  </r>
  <r>
    <n v="10688"/>
    <n v="34"/>
    <n v="14"/>
    <n v="14"/>
    <n v="0"/>
    <n v="196"/>
    <n v="16"/>
    <x v="1"/>
    <x v="53"/>
    <x v="23"/>
    <x v="17"/>
    <n v="2"/>
    <s v="United Package"/>
    <s v="VAFFE"/>
    <x v="0"/>
    <n v="1"/>
    <x v="6"/>
    <x v="3"/>
  </r>
  <r>
    <n v="10689"/>
    <n v="1"/>
    <n v="18"/>
    <n v="35"/>
    <n v="0"/>
    <n v="630"/>
    <n v="1"/>
    <x v="1"/>
    <x v="52"/>
    <x v="17"/>
    <x v="9"/>
    <n v="2"/>
    <s v="United Package"/>
    <s v="BERGS"/>
    <x v="0"/>
    <n v="1"/>
    <x v="6"/>
    <x v="3"/>
  </r>
  <r>
    <n v="10690"/>
    <n v="56"/>
    <n v="38"/>
    <n v="20"/>
    <n v="0"/>
    <n v="760"/>
    <n v="26"/>
    <x v="1"/>
    <x v="33"/>
    <x v="8"/>
    <x v="2"/>
    <n v="1"/>
    <s v="Speedy Express"/>
    <s v="HANAR"/>
    <x v="0"/>
    <n v="5"/>
    <x v="1"/>
    <x v="3"/>
  </r>
  <r>
    <n v="10690"/>
    <n v="77"/>
    <n v="13"/>
    <n v="30"/>
    <n v="0"/>
    <n v="390"/>
    <n v="12"/>
    <x v="1"/>
    <x v="23"/>
    <x v="20"/>
    <x v="2"/>
    <n v="1"/>
    <s v="Speedy Express"/>
    <s v="HANAR"/>
    <x v="0"/>
    <n v="2"/>
    <x v="4"/>
    <x v="3"/>
  </r>
  <r>
    <n v="10691"/>
    <n v="1"/>
    <n v="18"/>
    <n v="30"/>
    <n v="0"/>
    <n v="540"/>
    <n v="1"/>
    <x v="1"/>
    <x v="52"/>
    <x v="17"/>
    <x v="1"/>
    <n v="2"/>
    <s v="United Package"/>
    <s v="QUICK"/>
    <x v="0"/>
    <n v="1"/>
    <x v="6"/>
    <x v="3"/>
  </r>
  <r>
    <n v="10691"/>
    <n v="29"/>
    <n v="123.79"/>
    <n v="40"/>
    <n v="0"/>
    <n v="4951.6000000000004"/>
    <n v="12"/>
    <x v="1"/>
    <x v="39"/>
    <x v="20"/>
    <x v="1"/>
    <n v="2"/>
    <s v="United Package"/>
    <s v="QUICK"/>
    <x v="0"/>
    <n v="6"/>
    <x v="7"/>
    <x v="3"/>
  </r>
  <r>
    <n v="10691"/>
    <n v="43"/>
    <n v="46"/>
    <n v="40"/>
    <n v="0"/>
    <n v="1840"/>
    <n v="20"/>
    <x v="1"/>
    <x v="40"/>
    <x v="1"/>
    <x v="1"/>
    <n v="2"/>
    <s v="United Package"/>
    <s v="QUICK"/>
    <x v="0"/>
    <n v="1"/>
    <x v="6"/>
    <x v="3"/>
  </r>
  <r>
    <n v="10691"/>
    <n v="44"/>
    <n v="19.45"/>
    <n v="24"/>
    <n v="0"/>
    <n v="466.79999999999995"/>
    <n v="20"/>
    <x v="1"/>
    <x v="45"/>
    <x v="1"/>
    <x v="1"/>
    <n v="2"/>
    <s v="United Package"/>
    <s v="QUICK"/>
    <x v="0"/>
    <n v="2"/>
    <x v="4"/>
    <x v="3"/>
  </r>
  <r>
    <n v="10691"/>
    <n v="62"/>
    <n v="49.3"/>
    <n v="48"/>
    <n v="0"/>
    <n v="2366.3999999999996"/>
    <n v="29"/>
    <x v="1"/>
    <x v="29"/>
    <x v="22"/>
    <x v="1"/>
    <n v="2"/>
    <s v="United Package"/>
    <s v="QUICK"/>
    <x v="0"/>
    <n v="3"/>
    <x v="5"/>
    <x v="3"/>
  </r>
  <r>
    <n v="10692"/>
    <n v="63"/>
    <n v="43.9"/>
    <n v="20"/>
    <n v="0"/>
    <n v="878"/>
    <n v="7"/>
    <x v="1"/>
    <x v="46"/>
    <x v="18"/>
    <x v="1"/>
    <n v="2"/>
    <s v="United Package"/>
    <s v="ALFKI"/>
    <x v="0"/>
    <n v="2"/>
    <x v="4"/>
    <x v="3"/>
  </r>
  <r>
    <n v="10693"/>
    <n v="9"/>
    <n v="97"/>
    <n v="6"/>
    <n v="0"/>
    <n v="582"/>
    <n v="4"/>
    <x v="1"/>
    <x v="76"/>
    <x v="16"/>
    <x v="8"/>
    <n v="3"/>
    <s v="Federal Shipping"/>
    <s v="WHITC"/>
    <x v="2"/>
    <n v="6"/>
    <x v="7"/>
    <x v="3"/>
  </r>
  <r>
    <n v="10693"/>
    <n v="54"/>
    <n v="7.45"/>
    <n v="60"/>
    <n v="0"/>
    <n v="447"/>
    <n v="25"/>
    <x v="1"/>
    <x v="55"/>
    <x v="15"/>
    <x v="8"/>
    <n v="3"/>
    <s v="Federal Shipping"/>
    <s v="WHITC"/>
    <x v="2"/>
    <n v="6"/>
    <x v="7"/>
    <x v="3"/>
  </r>
  <r>
    <n v="10693"/>
    <n v="69"/>
    <n v="36"/>
    <n v="30"/>
    <n v="0"/>
    <n v="1080"/>
    <n v="15"/>
    <x v="1"/>
    <x v="60"/>
    <x v="10"/>
    <x v="8"/>
    <n v="3"/>
    <s v="Federal Shipping"/>
    <s v="WHITC"/>
    <x v="2"/>
    <n v="4"/>
    <x v="0"/>
    <x v="3"/>
  </r>
  <r>
    <n v="10693"/>
    <n v="73"/>
    <n v="15"/>
    <n v="15"/>
    <n v="0"/>
    <n v="225"/>
    <n v="17"/>
    <x v="1"/>
    <x v="47"/>
    <x v="19"/>
    <x v="8"/>
    <n v="3"/>
    <s v="Federal Shipping"/>
    <s v="WHITC"/>
    <x v="2"/>
    <n v="8"/>
    <x v="3"/>
    <x v="3"/>
  </r>
  <r>
    <n v="10694"/>
    <n v="7"/>
    <n v="30"/>
    <n v="90"/>
    <n v="0"/>
    <n v="2700"/>
    <n v="3"/>
    <x v="1"/>
    <x v="32"/>
    <x v="24"/>
    <x v="1"/>
    <n v="3"/>
    <s v="Federal Shipping"/>
    <s v="QUICK"/>
    <x v="3"/>
    <n v="7"/>
    <x v="2"/>
    <x v="3"/>
  </r>
  <r>
    <n v="10694"/>
    <n v="59"/>
    <n v="55"/>
    <n v="25"/>
    <n v="0"/>
    <n v="1375"/>
    <n v="28"/>
    <x v="1"/>
    <x v="21"/>
    <x v="11"/>
    <x v="1"/>
    <n v="3"/>
    <s v="Federal Shipping"/>
    <s v="QUICK"/>
    <x v="3"/>
    <n v="4"/>
    <x v="0"/>
    <x v="3"/>
  </r>
  <r>
    <n v="10694"/>
    <n v="70"/>
    <n v="15"/>
    <n v="50"/>
    <n v="0"/>
    <n v="750"/>
    <n v="7"/>
    <x v="1"/>
    <x v="30"/>
    <x v="18"/>
    <x v="1"/>
    <n v="3"/>
    <s v="Federal Shipping"/>
    <s v="QUICK"/>
    <x v="3"/>
    <n v="1"/>
    <x v="6"/>
    <x v="3"/>
  </r>
  <r>
    <n v="10695"/>
    <n v="8"/>
    <n v="40"/>
    <n v="10"/>
    <n v="0"/>
    <n v="400"/>
    <n v="3"/>
    <x v="1"/>
    <x v="71"/>
    <x v="24"/>
    <x v="10"/>
    <n v="1"/>
    <s v="Speedy Express"/>
    <s v="WILMK"/>
    <x v="1"/>
    <n v="2"/>
    <x v="4"/>
    <x v="3"/>
  </r>
  <r>
    <n v="10695"/>
    <n v="12"/>
    <n v="38"/>
    <n v="4"/>
    <n v="0"/>
    <n v="152"/>
    <n v="5"/>
    <x v="1"/>
    <x v="36"/>
    <x v="0"/>
    <x v="10"/>
    <n v="1"/>
    <s v="Speedy Express"/>
    <s v="WILMK"/>
    <x v="1"/>
    <n v="4"/>
    <x v="0"/>
    <x v="3"/>
  </r>
  <r>
    <n v="10695"/>
    <n v="24"/>
    <n v="4.5"/>
    <n v="20"/>
    <n v="0"/>
    <n v="90"/>
    <n v="10"/>
    <x v="1"/>
    <x v="15"/>
    <x v="14"/>
    <x v="10"/>
    <n v="1"/>
    <s v="Speedy Express"/>
    <s v="WILMK"/>
    <x v="1"/>
    <n v="1"/>
    <x v="6"/>
    <x v="3"/>
  </r>
  <r>
    <n v="10696"/>
    <n v="17"/>
    <n v="39"/>
    <n v="20"/>
    <n v="0"/>
    <n v="780"/>
    <n v="7"/>
    <x v="1"/>
    <x v="35"/>
    <x v="18"/>
    <x v="8"/>
    <n v="3"/>
    <s v="Federal Shipping"/>
    <s v="WHITC"/>
    <x v="3"/>
    <n v="6"/>
    <x v="7"/>
    <x v="3"/>
  </r>
  <r>
    <n v="10696"/>
    <n v="46"/>
    <n v="12"/>
    <n v="18"/>
    <n v="0"/>
    <n v="216"/>
    <n v="21"/>
    <x v="1"/>
    <x v="54"/>
    <x v="26"/>
    <x v="8"/>
    <n v="3"/>
    <s v="Federal Shipping"/>
    <s v="WHITC"/>
    <x v="3"/>
    <n v="8"/>
    <x v="3"/>
    <x v="3"/>
  </r>
  <r>
    <n v="10697"/>
    <n v="19"/>
    <n v="9.1999999999999993"/>
    <n v="7"/>
    <n v="0"/>
    <n v="64.399999999999991"/>
    <n v="8"/>
    <x v="1"/>
    <x v="49"/>
    <x v="9"/>
    <x v="5"/>
    <n v="1"/>
    <s v="Speedy Express"/>
    <s v="LINOD"/>
    <x v="2"/>
    <n v="3"/>
    <x v="5"/>
    <x v="3"/>
  </r>
  <r>
    <n v="10697"/>
    <n v="35"/>
    <n v="18"/>
    <n v="9"/>
    <n v="0"/>
    <n v="162"/>
    <n v="16"/>
    <x v="1"/>
    <x v="31"/>
    <x v="23"/>
    <x v="5"/>
    <n v="1"/>
    <s v="Speedy Express"/>
    <s v="LINOD"/>
    <x v="2"/>
    <n v="1"/>
    <x v="6"/>
    <x v="3"/>
  </r>
  <r>
    <n v="10697"/>
    <n v="58"/>
    <n v="13.25"/>
    <n v="30"/>
    <n v="0"/>
    <n v="397.5"/>
    <n v="27"/>
    <x v="1"/>
    <x v="64"/>
    <x v="27"/>
    <x v="5"/>
    <n v="1"/>
    <s v="Speedy Express"/>
    <s v="LINOD"/>
    <x v="2"/>
    <n v="8"/>
    <x v="3"/>
    <x v="3"/>
  </r>
  <r>
    <n v="10697"/>
    <n v="70"/>
    <n v="15"/>
    <n v="30"/>
    <n v="0"/>
    <n v="450"/>
    <n v="7"/>
    <x v="1"/>
    <x v="30"/>
    <x v="18"/>
    <x v="5"/>
    <n v="1"/>
    <s v="Speedy Express"/>
    <s v="LINOD"/>
    <x v="2"/>
    <n v="1"/>
    <x v="6"/>
    <x v="3"/>
  </r>
  <r>
    <n v="10698"/>
    <n v="11"/>
    <n v="21"/>
    <n v="15"/>
    <n v="0"/>
    <n v="315"/>
    <n v="5"/>
    <x v="1"/>
    <x v="0"/>
    <x v="0"/>
    <x v="6"/>
    <n v="1"/>
    <s v="Speedy Express"/>
    <s v="ERNSH"/>
    <x v="0"/>
    <n v="4"/>
    <x v="0"/>
    <x v="3"/>
  </r>
  <r>
    <n v="10698"/>
    <n v="17"/>
    <n v="39"/>
    <n v="8"/>
    <n v="0"/>
    <n v="312"/>
    <n v="7"/>
    <x v="1"/>
    <x v="35"/>
    <x v="18"/>
    <x v="6"/>
    <n v="1"/>
    <s v="Speedy Express"/>
    <s v="ERNSH"/>
    <x v="0"/>
    <n v="6"/>
    <x v="7"/>
    <x v="3"/>
  </r>
  <r>
    <n v="10698"/>
    <n v="29"/>
    <n v="123.79"/>
    <n v="12"/>
    <n v="0"/>
    <n v="1485.48"/>
    <n v="12"/>
    <x v="1"/>
    <x v="39"/>
    <x v="20"/>
    <x v="6"/>
    <n v="1"/>
    <s v="Speedy Express"/>
    <s v="ERNSH"/>
    <x v="0"/>
    <n v="6"/>
    <x v="7"/>
    <x v="3"/>
  </r>
  <r>
    <n v="10698"/>
    <n v="65"/>
    <n v="21.05"/>
    <n v="65"/>
    <n v="0"/>
    <n v="1368.25"/>
    <n v="2"/>
    <x v="1"/>
    <x v="6"/>
    <x v="6"/>
    <x v="6"/>
    <n v="1"/>
    <s v="Speedy Express"/>
    <s v="ERNSH"/>
    <x v="0"/>
    <n v="2"/>
    <x v="4"/>
    <x v="3"/>
  </r>
  <r>
    <n v="10698"/>
    <n v="70"/>
    <n v="15"/>
    <n v="8"/>
    <n v="0"/>
    <n v="120"/>
    <n v="7"/>
    <x v="1"/>
    <x v="30"/>
    <x v="18"/>
    <x v="6"/>
    <n v="1"/>
    <s v="Speedy Express"/>
    <s v="ERNSH"/>
    <x v="0"/>
    <n v="1"/>
    <x v="6"/>
    <x v="3"/>
  </r>
  <r>
    <n v="10699"/>
    <n v="47"/>
    <n v="9.5"/>
    <n v="12"/>
    <n v="0"/>
    <n v="114"/>
    <n v="22"/>
    <x v="1"/>
    <x v="69"/>
    <x v="28"/>
    <x v="1"/>
    <n v="3"/>
    <s v="Federal Shipping"/>
    <s v="MORGK"/>
    <x v="2"/>
    <n v="3"/>
    <x v="5"/>
    <x v="3"/>
  </r>
  <r>
    <n v="10700"/>
    <n v="1"/>
    <n v="18"/>
    <n v="5"/>
    <n v="0"/>
    <n v="90"/>
    <n v="1"/>
    <x v="1"/>
    <x v="52"/>
    <x v="17"/>
    <x v="8"/>
    <n v="1"/>
    <s v="Speedy Express"/>
    <s v="SAVEA"/>
    <x v="2"/>
    <n v="1"/>
    <x v="6"/>
    <x v="3"/>
  </r>
  <r>
    <n v="10700"/>
    <n v="34"/>
    <n v="14"/>
    <n v="12"/>
    <n v="0"/>
    <n v="168"/>
    <n v="16"/>
    <x v="1"/>
    <x v="53"/>
    <x v="23"/>
    <x v="8"/>
    <n v="1"/>
    <s v="Speedy Express"/>
    <s v="SAVEA"/>
    <x v="2"/>
    <n v="1"/>
    <x v="6"/>
    <x v="3"/>
  </r>
  <r>
    <n v="10700"/>
    <n v="68"/>
    <n v="12.5"/>
    <n v="40"/>
    <n v="0"/>
    <n v="500"/>
    <n v="8"/>
    <x v="1"/>
    <x v="56"/>
    <x v="9"/>
    <x v="8"/>
    <n v="1"/>
    <s v="Speedy Express"/>
    <s v="SAVEA"/>
    <x v="2"/>
    <n v="3"/>
    <x v="5"/>
    <x v="3"/>
  </r>
  <r>
    <n v="10700"/>
    <n v="71"/>
    <n v="21.5"/>
    <n v="60"/>
    <n v="0"/>
    <n v="1290"/>
    <n v="15"/>
    <x v="1"/>
    <x v="42"/>
    <x v="10"/>
    <x v="8"/>
    <n v="1"/>
    <s v="Speedy Express"/>
    <s v="SAVEA"/>
    <x v="2"/>
    <n v="4"/>
    <x v="0"/>
    <x v="3"/>
  </r>
  <r>
    <n v="10701"/>
    <n v="59"/>
    <n v="55"/>
    <n v="42"/>
    <n v="0"/>
    <n v="2310"/>
    <n v="28"/>
    <x v="1"/>
    <x v="21"/>
    <x v="11"/>
    <x v="14"/>
    <n v="3"/>
    <s v="Federal Shipping"/>
    <s v="HUNGO"/>
    <x v="1"/>
    <n v="4"/>
    <x v="0"/>
    <x v="3"/>
  </r>
  <r>
    <n v="10701"/>
    <n v="71"/>
    <n v="21.5"/>
    <n v="20"/>
    <n v="0"/>
    <n v="430"/>
    <n v="15"/>
    <x v="1"/>
    <x v="42"/>
    <x v="10"/>
    <x v="14"/>
    <n v="3"/>
    <s v="Federal Shipping"/>
    <s v="HUNGO"/>
    <x v="1"/>
    <n v="4"/>
    <x v="0"/>
    <x v="3"/>
  </r>
  <r>
    <n v="10701"/>
    <n v="76"/>
    <n v="18"/>
    <n v="35"/>
    <n v="0"/>
    <n v="630"/>
    <n v="23"/>
    <x v="1"/>
    <x v="38"/>
    <x v="13"/>
    <x v="14"/>
    <n v="3"/>
    <s v="Federal Shipping"/>
    <s v="HUNGO"/>
    <x v="1"/>
    <n v="1"/>
    <x v="6"/>
    <x v="3"/>
  </r>
  <r>
    <n v="10702"/>
    <n v="3"/>
    <n v="10"/>
    <n v="6"/>
    <n v="0"/>
    <n v="60"/>
    <n v="1"/>
    <x v="1"/>
    <x v="57"/>
    <x v="17"/>
    <x v="1"/>
    <n v="1"/>
    <s v="Speedy Express"/>
    <s v="ALFKI"/>
    <x v="0"/>
    <n v="2"/>
    <x v="4"/>
    <x v="3"/>
  </r>
  <r>
    <n v="10702"/>
    <n v="76"/>
    <n v="18"/>
    <n v="15"/>
    <n v="0"/>
    <n v="270"/>
    <n v="23"/>
    <x v="1"/>
    <x v="38"/>
    <x v="13"/>
    <x v="1"/>
    <n v="1"/>
    <s v="Speedy Express"/>
    <s v="ALFKI"/>
    <x v="0"/>
    <n v="1"/>
    <x v="6"/>
    <x v="3"/>
  </r>
  <r>
    <n v="10703"/>
    <n v="2"/>
    <n v="19"/>
    <n v="5"/>
    <n v="0"/>
    <n v="95"/>
    <n v="1"/>
    <x v="1"/>
    <x v="18"/>
    <x v="17"/>
    <x v="9"/>
    <n v="2"/>
    <s v="United Package"/>
    <s v="FOLKO"/>
    <x v="1"/>
    <n v="1"/>
    <x v="6"/>
    <x v="3"/>
  </r>
  <r>
    <n v="10703"/>
    <n v="59"/>
    <n v="55"/>
    <n v="35"/>
    <n v="0"/>
    <n v="1925"/>
    <n v="28"/>
    <x v="1"/>
    <x v="21"/>
    <x v="11"/>
    <x v="9"/>
    <n v="2"/>
    <s v="United Package"/>
    <s v="FOLKO"/>
    <x v="1"/>
    <n v="4"/>
    <x v="0"/>
    <x v="3"/>
  </r>
  <r>
    <n v="10703"/>
    <n v="73"/>
    <n v="15"/>
    <n v="35"/>
    <n v="0"/>
    <n v="525"/>
    <n v="17"/>
    <x v="1"/>
    <x v="47"/>
    <x v="19"/>
    <x v="9"/>
    <n v="2"/>
    <s v="United Package"/>
    <s v="FOLKO"/>
    <x v="1"/>
    <n v="8"/>
    <x v="3"/>
    <x v="3"/>
  </r>
  <r>
    <n v="10704"/>
    <n v="4"/>
    <n v="22"/>
    <n v="6"/>
    <n v="0"/>
    <n v="132"/>
    <n v="2"/>
    <x v="1"/>
    <x v="62"/>
    <x v="6"/>
    <x v="2"/>
    <n v="1"/>
    <s v="Speedy Express"/>
    <s v="QUEEN"/>
    <x v="1"/>
    <n v="2"/>
    <x v="4"/>
    <x v="3"/>
  </r>
  <r>
    <n v="10704"/>
    <n v="24"/>
    <n v="4.5"/>
    <n v="35"/>
    <n v="0"/>
    <n v="157.5"/>
    <n v="10"/>
    <x v="1"/>
    <x v="15"/>
    <x v="14"/>
    <x v="2"/>
    <n v="1"/>
    <s v="Speedy Express"/>
    <s v="QUEEN"/>
    <x v="1"/>
    <n v="1"/>
    <x v="6"/>
    <x v="3"/>
  </r>
  <r>
    <n v="10704"/>
    <n v="48"/>
    <n v="12.75"/>
    <n v="24"/>
    <n v="0"/>
    <n v="306"/>
    <n v="22"/>
    <x v="1"/>
    <x v="74"/>
    <x v="28"/>
    <x v="2"/>
    <n v="1"/>
    <s v="Speedy Express"/>
    <s v="QUEEN"/>
    <x v="1"/>
    <n v="3"/>
    <x v="5"/>
    <x v="3"/>
  </r>
  <r>
    <n v="10705"/>
    <n v="31"/>
    <n v="12.5"/>
    <n v="20"/>
    <n v="0"/>
    <n v="250"/>
    <n v="14"/>
    <x v="1"/>
    <x v="12"/>
    <x v="2"/>
    <x v="5"/>
    <n v="2"/>
    <s v="United Package"/>
    <s v="HILAA"/>
    <x v="3"/>
    <n v="4"/>
    <x v="0"/>
    <x v="3"/>
  </r>
  <r>
    <n v="10705"/>
    <n v="32"/>
    <n v="32"/>
    <n v="4"/>
    <n v="0"/>
    <n v="128"/>
    <n v="14"/>
    <x v="1"/>
    <x v="26"/>
    <x v="2"/>
    <x v="5"/>
    <n v="2"/>
    <s v="United Package"/>
    <s v="HILAA"/>
    <x v="3"/>
    <n v="4"/>
    <x v="0"/>
    <x v="3"/>
  </r>
  <r>
    <n v="10706"/>
    <n v="16"/>
    <n v="17.45"/>
    <n v="20"/>
    <n v="0"/>
    <n v="349"/>
    <n v="7"/>
    <x v="1"/>
    <x v="19"/>
    <x v="18"/>
    <x v="8"/>
    <n v="3"/>
    <s v="Federal Shipping"/>
    <s v="OLDWO"/>
    <x v="3"/>
    <n v="3"/>
    <x v="5"/>
    <x v="3"/>
  </r>
  <r>
    <n v="10706"/>
    <n v="43"/>
    <n v="46"/>
    <n v="24"/>
    <n v="0"/>
    <n v="1104"/>
    <n v="20"/>
    <x v="1"/>
    <x v="40"/>
    <x v="1"/>
    <x v="8"/>
    <n v="3"/>
    <s v="Federal Shipping"/>
    <s v="OLDWO"/>
    <x v="3"/>
    <n v="1"/>
    <x v="6"/>
    <x v="3"/>
  </r>
  <r>
    <n v="10706"/>
    <n v="59"/>
    <n v="55"/>
    <n v="8"/>
    <n v="0"/>
    <n v="440"/>
    <n v="28"/>
    <x v="1"/>
    <x v="21"/>
    <x v="11"/>
    <x v="8"/>
    <n v="3"/>
    <s v="Federal Shipping"/>
    <s v="OLDWO"/>
    <x v="3"/>
    <n v="4"/>
    <x v="0"/>
    <x v="3"/>
  </r>
  <r>
    <n v="10707"/>
    <n v="55"/>
    <n v="24"/>
    <n v="21"/>
    <n v="0"/>
    <n v="504"/>
    <n v="25"/>
    <x v="1"/>
    <x v="16"/>
    <x v="15"/>
    <x v="13"/>
    <n v="3"/>
    <s v="Federal Shipping"/>
    <s v="AROUT"/>
    <x v="0"/>
    <n v="6"/>
    <x v="7"/>
    <x v="3"/>
  </r>
  <r>
    <n v="10707"/>
    <n v="57"/>
    <n v="19.5"/>
    <n v="40"/>
    <n v="0"/>
    <n v="780"/>
    <n v="26"/>
    <x v="1"/>
    <x v="8"/>
    <x v="8"/>
    <x v="13"/>
    <n v="3"/>
    <s v="Federal Shipping"/>
    <s v="AROUT"/>
    <x v="0"/>
    <n v="5"/>
    <x v="1"/>
    <x v="3"/>
  </r>
  <r>
    <n v="10707"/>
    <n v="70"/>
    <n v="15"/>
    <n v="28"/>
    <n v="0"/>
    <n v="420"/>
    <n v="7"/>
    <x v="1"/>
    <x v="30"/>
    <x v="18"/>
    <x v="13"/>
    <n v="3"/>
    <s v="Federal Shipping"/>
    <s v="AROUT"/>
    <x v="0"/>
    <n v="1"/>
    <x v="6"/>
    <x v="3"/>
  </r>
  <r>
    <n v="10708"/>
    <n v="5"/>
    <n v="21.35"/>
    <n v="4"/>
    <n v="0"/>
    <n v="85.4"/>
    <n v="2"/>
    <x v="1"/>
    <x v="25"/>
    <x v="6"/>
    <x v="8"/>
    <n v="2"/>
    <s v="United Package"/>
    <s v="THEBI"/>
    <x v="1"/>
    <n v="2"/>
    <x v="4"/>
    <x v="3"/>
  </r>
  <r>
    <n v="10708"/>
    <n v="36"/>
    <n v="19"/>
    <n v="5"/>
    <n v="0"/>
    <n v="95"/>
    <n v="17"/>
    <x v="1"/>
    <x v="20"/>
    <x v="19"/>
    <x v="8"/>
    <n v="2"/>
    <s v="United Package"/>
    <s v="THEBI"/>
    <x v="1"/>
    <n v="8"/>
    <x v="3"/>
    <x v="3"/>
  </r>
  <r>
    <n v="10709"/>
    <n v="8"/>
    <n v="40"/>
    <n v="40"/>
    <n v="0"/>
    <n v="1600"/>
    <n v="3"/>
    <x v="1"/>
    <x v="71"/>
    <x v="24"/>
    <x v="2"/>
    <n v="3"/>
    <s v="Federal Shipping"/>
    <s v="GOURL"/>
    <x v="0"/>
    <n v="2"/>
    <x v="4"/>
    <x v="3"/>
  </r>
  <r>
    <n v="10709"/>
    <n v="51"/>
    <n v="53"/>
    <n v="28"/>
    <n v="0"/>
    <n v="1484"/>
    <n v="24"/>
    <x v="1"/>
    <x v="4"/>
    <x v="4"/>
    <x v="2"/>
    <n v="3"/>
    <s v="Federal Shipping"/>
    <s v="GOURL"/>
    <x v="0"/>
    <n v="7"/>
    <x v="2"/>
    <x v="3"/>
  </r>
  <r>
    <n v="10709"/>
    <n v="60"/>
    <n v="34"/>
    <n v="10"/>
    <n v="0"/>
    <n v="340"/>
    <n v="28"/>
    <x v="1"/>
    <x v="11"/>
    <x v="11"/>
    <x v="2"/>
    <n v="3"/>
    <s v="Federal Shipping"/>
    <s v="GOURL"/>
    <x v="0"/>
    <n v="4"/>
    <x v="0"/>
    <x v="3"/>
  </r>
  <r>
    <n v="10710"/>
    <n v="19"/>
    <n v="9.1999999999999993"/>
    <n v="5"/>
    <n v="0"/>
    <n v="46"/>
    <n v="8"/>
    <x v="1"/>
    <x v="49"/>
    <x v="9"/>
    <x v="11"/>
    <n v="1"/>
    <s v="Speedy Express"/>
    <s v="FRANS"/>
    <x v="0"/>
    <n v="3"/>
    <x v="5"/>
    <x v="3"/>
  </r>
  <r>
    <n v="10710"/>
    <n v="47"/>
    <n v="9.5"/>
    <n v="5"/>
    <n v="0"/>
    <n v="47.5"/>
    <n v="22"/>
    <x v="1"/>
    <x v="69"/>
    <x v="28"/>
    <x v="11"/>
    <n v="1"/>
    <s v="Speedy Express"/>
    <s v="FRANS"/>
    <x v="0"/>
    <n v="3"/>
    <x v="5"/>
    <x v="3"/>
  </r>
  <r>
    <n v="10711"/>
    <n v="19"/>
    <n v="9.1999999999999993"/>
    <n v="12"/>
    <n v="0"/>
    <n v="110.39999999999999"/>
    <n v="8"/>
    <x v="1"/>
    <x v="49"/>
    <x v="9"/>
    <x v="8"/>
    <n v="2"/>
    <s v="United Package"/>
    <s v="SAVEA"/>
    <x v="0"/>
    <n v="3"/>
    <x v="5"/>
    <x v="3"/>
  </r>
  <r>
    <n v="10711"/>
    <n v="41"/>
    <n v="9.65"/>
    <n v="42"/>
    <n v="0"/>
    <n v="405.3"/>
    <n v="19"/>
    <x v="1"/>
    <x v="5"/>
    <x v="5"/>
    <x v="8"/>
    <n v="2"/>
    <s v="United Package"/>
    <s v="SAVEA"/>
    <x v="0"/>
    <n v="8"/>
    <x v="3"/>
    <x v="3"/>
  </r>
  <r>
    <n v="10711"/>
    <n v="53"/>
    <n v="32.799999999999997"/>
    <n v="120"/>
    <n v="0"/>
    <n v="3935.9999999999995"/>
    <n v="24"/>
    <x v="1"/>
    <x v="22"/>
    <x v="4"/>
    <x v="8"/>
    <n v="2"/>
    <s v="United Package"/>
    <s v="SAVEA"/>
    <x v="0"/>
    <n v="6"/>
    <x v="7"/>
    <x v="3"/>
  </r>
  <r>
    <n v="10712"/>
    <n v="53"/>
    <n v="32.799999999999997"/>
    <n v="3"/>
    <n v="0"/>
    <n v="98.399999999999991"/>
    <n v="24"/>
    <x v="1"/>
    <x v="22"/>
    <x v="4"/>
    <x v="14"/>
    <n v="1"/>
    <s v="Speedy Express"/>
    <s v="HUNGO"/>
    <x v="2"/>
    <n v="6"/>
    <x v="7"/>
    <x v="3"/>
  </r>
  <r>
    <n v="10712"/>
    <n v="56"/>
    <n v="38"/>
    <n v="30"/>
    <n v="0"/>
    <n v="1140"/>
    <n v="26"/>
    <x v="1"/>
    <x v="33"/>
    <x v="8"/>
    <x v="14"/>
    <n v="1"/>
    <s v="Speedy Express"/>
    <s v="HUNGO"/>
    <x v="2"/>
    <n v="5"/>
    <x v="1"/>
    <x v="3"/>
  </r>
  <r>
    <n v="10713"/>
    <n v="10"/>
    <n v="31"/>
    <n v="18"/>
    <n v="0"/>
    <n v="558"/>
    <n v="4"/>
    <x v="1"/>
    <x v="41"/>
    <x v="16"/>
    <x v="8"/>
    <n v="1"/>
    <s v="Speedy Express"/>
    <s v="SAVEA"/>
    <x v="0"/>
    <n v="8"/>
    <x v="3"/>
    <x v="3"/>
  </r>
  <r>
    <n v="10713"/>
    <n v="26"/>
    <n v="31.23"/>
    <n v="30"/>
    <n v="0"/>
    <n v="936.9"/>
    <n v="11"/>
    <x v="1"/>
    <x v="68"/>
    <x v="21"/>
    <x v="8"/>
    <n v="1"/>
    <s v="Speedy Express"/>
    <s v="SAVEA"/>
    <x v="0"/>
    <n v="3"/>
    <x v="5"/>
    <x v="3"/>
  </r>
  <r>
    <n v="10713"/>
    <n v="45"/>
    <n v="9.5"/>
    <n v="110"/>
    <n v="0"/>
    <n v="1045"/>
    <n v="21"/>
    <x v="1"/>
    <x v="73"/>
    <x v="26"/>
    <x v="8"/>
    <n v="1"/>
    <s v="Speedy Express"/>
    <s v="SAVEA"/>
    <x v="0"/>
    <n v="8"/>
    <x v="3"/>
    <x v="3"/>
  </r>
  <r>
    <n v="10713"/>
    <n v="46"/>
    <n v="12"/>
    <n v="24"/>
    <n v="0"/>
    <n v="288"/>
    <n v="21"/>
    <x v="1"/>
    <x v="54"/>
    <x v="26"/>
    <x v="8"/>
    <n v="1"/>
    <s v="Speedy Express"/>
    <s v="SAVEA"/>
    <x v="0"/>
    <n v="8"/>
    <x v="3"/>
    <x v="3"/>
  </r>
  <r>
    <n v="10714"/>
    <n v="2"/>
    <n v="19"/>
    <n v="30"/>
    <n v="0"/>
    <n v="570"/>
    <n v="1"/>
    <x v="1"/>
    <x v="18"/>
    <x v="17"/>
    <x v="8"/>
    <n v="3"/>
    <s v="Federal Shipping"/>
    <s v="SAVEA"/>
    <x v="0"/>
    <n v="1"/>
    <x v="6"/>
    <x v="3"/>
  </r>
  <r>
    <n v="10714"/>
    <n v="17"/>
    <n v="39"/>
    <n v="27"/>
    <n v="0"/>
    <n v="1053"/>
    <n v="7"/>
    <x v="1"/>
    <x v="35"/>
    <x v="18"/>
    <x v="8"/>
    <n v="3"/>
    <s v="Federal Shipping"/>
    <s v="SAVEA"/>
    <x v="0"/>
    <n v="6"/>
    <x v="7"/>
    <x v="3"/>
  </r>
  <r>
    <n v="10714"/>
    <n v="47"/>
    <n v="9.5"/>
    <n v="50"/>
    <n v="0"/>
    <n v="475"/>
    <n v="22"/>
    <x v="1"/>
    <x v="69"/>
    <x v="28"/>
    <x v="8"/>
    <n v="3"/>
    <s v="Federal Shipping"/>
    <s v="SAVEA"/>
    <x v="0"/>
    <n v="3"/>
    <x v="5"/>
    <x v="3"/>
  </r>
  <r>
    <n v="10714"/>
    <n v="56"/>
    <n v="38"/>
    <n v="18"/>
    <n v="0"/>
    <n v="684"/>
    <n v="26"/>
    <x v="1"/>
    <x v="33"/>
    <x v="8"/>
    <x v="8"/>
    <n v="3"/>
    <s v="Federal Shipping"/>
    <s v="SAVEA"/>
    <x v="0"/>
    <n v="5"/>
    <x v="1"/>
    <x v="3"/>
  </r>
  <r>
    <n v="10714"/>
    <n v="58"/>
    <n v="13.25"/>
    <n v="12"/>
    <n v="0"/>
    <n v="159"/>
    <n v="27"/>
    <x v="1"/>
    <x v="64"/>
    <x v="27"/>
    <x v="8"/>
    <n v="3"/>
    <s v="Federal Shipping"/>
    <s v="SAVEA"/>
    <x v="0"/>
    <n v="8"/>
    <x v="3"/>
    <x v="3"/>
  </r>
  <r>
    <n v="10715"/>
    <n v="10"/>
    <n v="31"/>
    <n v="21"/>
    <n v="0"/>
    <n v="651"/>
    <n v="4"/>
    <x v="1"/>
    <x v="41"/>
    <x v="16"/>
    <x v="0"/>
    <n v="1"/>
    <s v="Speedy Express"/>
    <s v="BONAP"/>
    <x v="2"/>
    <n v="8"/>
    <x v="3"/>
    <x v="3"/>
  </r>
  <r>
    <n v="10715"/>
    <n v="71"/>
    <n v="21.5"/>
    <n v="30"/>
    <n v="0"/>
    <n v="645"/>
    <n v="15"/>
    <x v="1"/>
    <x v="42"/>
    <x v="10"/>
    <x v="0"/>
    <n v="1"/>
    <s v="Speedy Express"/>
    <s v="BONAP"/>
    <x v="2"/>
    <n v="4"/>
    <x v="0"/>
    <x v="3"/>
  </r>
  <r>
    <n v="10716"/>
    <n v="21"/>
    <n v="10"/>
    <n v="5"/>
    <n v="0"/>
    <n v="50"/>
    <n v="8"/>
    <x v="1"/>
    <x v="27"/>
    <x v="9"/>
    <x v="20"/>
    <n v="2"/>
    <s v="United Package"/>
    <s v="RANCH"/>
    <x v="0"/>
    <n v="3"/>
    <x v="5"/>
    <x v="3"/>
  </r>
  <r>
    <n v="10716"/>
    <n v="51"/>
    <n v="53"/>
    <n v="7"/>
    <n v="0"/>
    <n v="371"/>
    <n v="24"/>
    <x v="1"/>
    <x v="4"/>
    <x v="4"/>
    <x v="20"/>
    <n v="2"/>
    <s v="United Package"/>
    <s v="RANCH"/>
    <x v="0"/>
    <n v="7"/>
    <x v="2"/>
    <x v="3"/>
  </r>
  <r>
    <n v="10716"/>
    <n v="61"/>
    <n v="28.5"/>
    <n v="10"/>
    <n v="0"/>
    <n v="285"/>
    <n v="29"/>
    <x v="1"/>
    <x v="75"/>
    <x v="22"/>
    <x v="20"/>
    <n v="2"/>
    <s v="United Package"/>
    <s v="RANCH"/>
    <x v="0"/>
    <n v="2"/>
    <x v="4"/>
    <x v="3"/>
  </r>
  <r>
    <n v="10717"/>
    <n v="21"/>
    <n v="10"/>
    <n v="32"/>
    <n v="0"/>
    <n v="320"/>
    <n v="8"/>
    <x v="1"/>
    <x v="27"/>
    <x v="9"/>
    <x v="1"/>
    <n v="2"/>
    <s v="United Package"/>
    <s v="FRANK"/>
    <x v="0"/>
    <n v="3"/>
    <x v="5"/>
    <x v="3"/>
  </r>
  <r>
    <n v="10717"/>
    <n v="54"/>
    <n v="7.45"/>
    <n v="15"/>
    <n v="0"/>
    <n v="111.75"/>
    <n v="25"/>
    <x v="1"/>
    <x v="55"/>
    <x v="15"/>
    <x v="1"/>
    <n v="2"/>
    <s v="United Package"/>
    <s v="FRANK"/>
    <x v="0"/>
    <n v="6"/>
    <x v="7"/>
    <x v="3"/>
  </r>
  <r>
    <n v="10717"/>
    <n v="69"/>
    <n v="36"/>
    <n v="25"/>
    <n v="0"/>
    <n v="900"/>
    <n v="15"/>
    <x v="1"/>
    <x v="60"/>
    <x v="10"/>
    <x v="1"/>
    <n v="2"/>
    <s v="United Package"/>
    <s v="FRANK"/>
    <x v="0"/>
    <n v="4"/>
    <x v="0"/>
    <x v="3"/>
  </r>
  <r>
    <n v="10718"/>
    <n v="12"/>
    <n v="38"/>
    <n v="36"/>
    <n v="0"/>
    <n v="1368"/>
    <n v="5"/>
    <x v="1"/>
    <x v="36"/>
    <x v="0"/>
    <x v="1"/>
    <n v="3"/>
    <s v="Federal Shipping"/>
    <s v="KOENE"/>
    <x v="0"/>
    <n v="4"/>
    <x v="0"/>
    <x v="3"/>
  </r>
  <r>
    <n v="10718"/>
    <n v="16"/>
    <n v="17.45"/>
    <n v="20"/>
    <n v="0"/>
    <n v="349"/>
    <n v="7"/>
    <x v="1"/>
    <x v="19"/>
    <x v="18"/>
    <x v="1"/>
    <n v="3"/>
    <s v="Federal Shipping"/>
    <s v="KOENE"/>
    <x v="0"/>
    <n v="3"/>
    <x v="5"/>
    <x v="3"/>
  </r>
  <r>
    <n v="10718"/>
    <n v="36"/>
    <n v="19"/>
    <n v="40"/>
    <n v="0"/>
    <n v="760"/>
    <n v="17"/>
    <x v="1"/>
    <x v="20"/>
    <x v="19"/>
    <x v="1"/>
    <n v="3"/>
    <s v="Federal Shipping"/>
    <s v="KOENE"/>
    <x v="0"/>
    <n v="8"/>
    <x v="3"/>
    <x v="3"/>
  </r>
  <r>
    <n v="10718"/>
    <n v="62"/>
    <n v="49.3"/>
    <n v="20"/>
    <n v="0"/>
    <n v="986"/>
    <n v="29"/>
    <x v="1"/>
    <x v="29"/>
    <x v="22"/>
    <x v="1"/>
    <n v="3"/>
    <s v="Federal Shipping"/>
    <s v="KOENE"/>
    <x v="0"/>
    <n v="3"/>
    <x v="5"/>
    <x v="3"/>
  </r>
  <r>
    <n v="10719"/>
    <n v="18"/>
    <n v="62.5"/>
    <n v="12"/>
    <n v="0"/>
    <n v="750"/>
    <n v="7"/>
    <x v="1"/>
    <x v="59"/>
    <x v="18"/>
    <x v="8"/>
    <n v="2"/>
    <s v="United Package"/>
    <s v="LETSS"/>
    <x v="3"/>
    <n v="8"/>
    <x v="3"/>
    <x v="3"/>
  </r>
  <r>
    <n v="10719"/>
    <n v="30"/>
    <n v="25.89"/>
    <n v="3"/>
    <n v="0"/>
    <n v="77.67"/>
    <n v="13"/>
    <x v="1"/>
    <x v="34"/>
    <x v="25"/>
    <x v="8"/>
    <n v="2"/>
    <s v="United Package"/>
    <s v="LETSS"/>
    <x v="3"/>
    <n v="8"/>
    <x v="3"/>
    <x v="3"/>
  </r>
  <r>
    <n v="10719"/>
    <n v="54"/>
    <n v="7.45"/>
    <n v="40"/>
    <n v="0"/>
    <n v="298"/>
    <n v="25"/>
    <x v="1"/>
    <x v="55"/>
    <x v="15"/>
    <x v="8"/>
    <n v="2"/>
    <s v="United Package"/>
    <s v="LETSS"/>
    <x v="3"/>
    <n v="6"/>
    <x v="7"/>
    <x v="3"/>
  </r>
  <r>
    <n v="10720"/>
    <n v="35"/>
    <n v="18"/>
    <n v="21"/>
    <n v="0"/>
    <n v="378"/>
    <n v="16"/>
    <x v="1"/>
    <x v="31"/>
    <x v="23"/>
    <x v="2"/>
    <n v="2"/>
    <s v="United Package"/>
    <s v="QUEDE"/>
    <x v="3"/>
    <n v="1"/>
    <x v="6"/>
    <x v="3"/>
  </r>
  <r>
    <n v="10720"/>
    <n v="71"/>
    <n v="21.5"/>
    <n v="8"/>
    <n v="0"/>
    <n v="172"/>
    <n v="15"/>
    <x v="1"/>
    <x v="42"/>
    <x v="10"/>
    <x v="2"/>
    <n v="2"/>
    <s v="United Package"/>
    <s v="QUEDE"/>
    <x v="3"/>
    <n v="4"/>
    <x v="0"/>
    <x v="3"/>
  </r>
  <r>
    <n v="10721"/>
    <n v="44"/>
    <n v="19.45"/>
    <n v="50"/>
    <n v="0"/>
    <n v="972.5"/>
    <n v="20"/>
    <x v="1"/>
    <x v="45"/>
    <x v="1"/>
    <x v="1"/>
    <n v="3"/>
    <s v="Federal Shipping"/>
    <s v="QUICK"/>
    <x v="0"/>
    <n v="2"/>
    <x v="4"/>
    <x v="3"/>
  </r>
  <r>
    <n v="10722"/>
    <n v="2"/>
    <n v="19"/>
    <n v="3"/>
    <n v="0"/>
    <n v="57"/>
    <n v="1"/>
    <x v="1"/>
    <x v="18"/>
    <x v="17"/>
    <x v="8"/>
    <n v="1"/>
    <s v="Speedy Express"/>
    <s v="SAVEA"/>
    <x v="3"/>
    <n v="1"/>
    <x v="6"/>
    <x v="3"/>
  </r>
  <r>
    <n v="10722"/>
    <n v="31"/>
    <n v="12.5"/>
    <n v="50"/>
    <n v="0"/>
    <n v="625"/>
    <n v="14"/>
    <x v="1"/>
    <x v="12"/>
    <x v="2"/>
    <x v="8"/>
    <n v="1"/>
    <s v="Speedy Express"/>
    <s v="SAVEA"/>
    <x v="3"/>
    <n v="4"/>
    <x v="0"/>
    <x v="3"/>
  </r>
  <r>
    <n v="10722"/>
    <n v="68"/>
    <n v="12.5"/>
    <n v="45"/>
    <n v="0"/>
    <n v="562.5"/>
    <n v="8"/>
    <x v="1"/>
    <x v="56"/>
    <x v="9"/>
    <x v="8"/>
    <n v="1"/>
    <s v="Speedy Express"/>
    <s v="SAVEA"/>
    <x v="3"/>
    <n v="3"/>
    <x v="5"/>
    <x v="3"/>
  </r>
  <r>
    <n v="10722"/>
    <n v="75"/>
    <n v="7.75"/>
    <n v="42"/>
    <n v="0"/>
    <n v="325.5"/>
    <n v="12"/>
    <x v="1"/>
    <x v="48"/>
    <x v="20"/>
    <x v="8"/>
    <n v="1"/>
    <s v="Speedy Express"/>
    <s v="SAVEA"/>
    <x v="3"/>
    <n v="1"/>
    <x v="6"/>
    <x v="3"/>
  </r>
  <r>
    <n v="10723"/>
    <n v="26"/>
    <n v="31.23"/>
    <n v="15"/>
    <n v="0"/>
    <n v="468.45"/>
    <n v="11"/>
    <x v="1"/>
    <x v="68"/>
    <x v="21"/>
    <x v="8"/>
    <n v="1"/>
    <s v="Speedy Express"/>
    <s v="WHITC"/>
    <x v="2"/>
    <n v="3"/>
    <x v="5"/>
    <x v="3"/>
  </r>
  <r>
    <n v="10724"/>
    <n v="10"/>
    <n v="31"/>
    <n v="16"/>
    <n v="0"/>
    <n v="496"/>
    <n v="4"/>
    <x v="1"/>
    <x v="41"/>
    <x v="16"/>
    <x v="16"/>
    <n v="2"/>
    <s v="United Package"/>
    <s v="MEREP"/>
    <x v="3"/>
    <n v="8"/>
    <x v="3"/>
    <x v="3"/>
  </r>
  <r>
    <n v="10724"/>
    <n v="61"/>
    <n v="28.5"/>
    <n v="5"/>
    <n v="0"/>
    <n v="142.5"/>
    <n v="29"/>
    <x v="1"/>
    <x v="75"/>
    <x v="22"/>
    <x v="16"/>
    <n v="2"/>
    <s v="United Package"/>
    <s v="MEREP"/>
    <x v="3"/>
    <n v="2"/>
    <x v="4"/>
    <x v="3"/>
  </r>
  <r>
    <n v="10725"/>
    <n v="41"/>
    <n v="9.65"/>
    <n v="12"/>
    <n v="0"/>
    <n v="115.80000000000001"/>
    <n v="19"/>
    <x v="1"/>
    <x v="5"/>
    <x v="5"/>
    <x v="2"/>
    <n v="3"/>
    <s v="Federal Shipping"/>
    <s v="FAMIA"/>
    <x v="0"/>
    <n v="8"/>
    <x v="3"/>
    <x v="3"/>
  </r>
  <r>
    <n v="10725"/>
    <n v="52"/>
    <n v="7"/>
    <n v="4"/>
    <n v="0"/>
    <n v="28"/>
    <n v="24"/>
    <x v="1"/>
    <x v="65"/>
    <x v="4"/>
    <x v="2"/>
    <n v="3"/>
    <s v="Federal Shipping"/>
    <s v="FAMIA"/>
    <x v="0"/>
    <n v="5"/>
    <x v="1"/>
    <x v="3"/>
  </r>
  <r>
    <n v="10725"/>
    <n v="55"/>
    <n v="24"/>
    <n v="6"/>
    <n v="0"/>
    <n v="144"/>
    <n v="25"/>
    <x v="1"/>
    <x v="16"/>
    <x v="15"/>
    <x v="2"/>
    <n v="3"/>
    <s v="Federal Shipping"/>
    <s v="FAMIA"/>
    <x v="0"/>
    <n v="6"/>
    <x v="7"/>
    <x v="3"/>
  </r>
  <r>
    <n v="10726"/>
    <n v="4"/>
    <n v="22"/>
    <n v="25"/>
    <n v="0"/>
    <n v="550"/>
    <n v="2"/>
    <x v="1"/>
    <x v="62"/>
    <x v="6"/>
    <x v="13"/>
    <n v="1"/>
    <s v="Speedy Express"/>
    <s v="EASTC"/>
    <x v="0"/>
    <n v="2"/>
    <x v="4"/>
    <x v="4"/>
  </r>
  <r>
    <n v="10726"/>
    <n v="11"/>
    <n v="21"/>
    <n v="5"/>
    <n v="0"/>
    <n v="105"/>
    <n v="5"/>
    <x v="1"/>
    <x v="0"/>
    <x v="0"/>
    <x v="13"/>
    <n v="1"/>
    <s v="Speedy Express"/>
    <s v="EASTC"/>
    <x v="0"/>
    <n v="4"/>
    <x v="0"/>
    <x v="4"/>
  </r>
  <r>
    <n v="10727"/>
    <n v="17"/>
    <n v="39"/>
    <n v="20"/>
    <n v="0"/>
    <n v="780"/>
    <n v="7"/>
    <x v="1"/>
    <x v="35"/>
    <x v="18"/>
    <x v="11"/>
    <n v="1"/>
    <s v="Speedy Express"/>
    <s v="REGGC"/>
    <x v="0"/>
    <n v="6"/>
    <x v="7"/>
    <x v="4"/>
  </r>
  <r>
    <n v="10727"/>
    <n v="56"/>
    <n v="38"/>
    <n v="10"/>
    <n v="0"/>
    <n v="380"/>
    <n v="26"/>
    <x v="1"/>
    <x v="33"/>
    <x v="8"/>
    <x v="11"/>
    <n v="1"/>
    <s v="Speedy Express"/>
    <s v="REGGC"/>
    <x v="0"/>
    <n v="5"/>
    <x v="1"/>
    <x v="4"/>
  </r>
  <r>
    <n v="10727"/>
    <n v="59"/>
    <n v="55"/>
    <n v="10"/>
    <n v="0"/>
    <n v="550"/>
    <n v="28"/>
    <x v="1"/>
    <x v="21"/>
    <x v="11"/>
    <x v="11"/>
    <n v="1"/>
    <s v="Speedy Express"/>
    <s v="REGGC"/>
    <x v="0"/>
    <n v="4"/>
    <x v="0"/>
    <x v="4"/>
  </r>
  <r>
    <n v="10728"/>
    <n v="30"/>
    <n v="25.89"/>
    <n v="15"/>
    <n v="0"/>
    <n v="388.35"/>
    <n v="13"/>
    <x v="1"/>
    <x v="34"/>
    <x v="25"/>
    <x v="2"/>
    <n v="2"/>
    <s v="United Package"/>
    <s v="QUEEN"/>
    <x v="0"/>
    <n v="8"/>
    <x v="3"/>
    <x v="4"/>
  </r>
  <r>
    <n v="10728"/>
    <n v="40"/>
    <n v="18.399999999999999"/>
    <n v="6"/>
    <n v="0"/>
    <n v="110.39999999999999"/>
    <n v="19"/>
    <x v="1"/>
    <x v="37"/>
    <x v="5"/>
    <x v="2"/>
    <n v="2"/>
    <s v="United Package"/>
    <s v="QUEEN"/>
    <x v="0"/>
    <n v="8"/>
    <x v="3"/>
    <x v="4"/>
  </r>
  <r>
    <n v="10728"/>
    <n v="55"/>
    <n v="24"/>
    <n v="12"/>
    <n v="0"/>
    <n v="288"/>
    <n v="25"/>
    <x v="1"/>
    <x v="16"/>
    <x v="15"/>
    <x v="2"/>
    <n v="2"/>
    <s v="United Package"/>
    <s v="QUEEN"/>
    <x v="0"/>
    <n v="6"/>
    <x v="7"/>
    <x v="4"/>
  </r>
  <r>
    <n v="10728"/>
    <n v="60"/>
    <n v="34"/>
    <n v="15"/>
    <n v="0"/>
    <n v="510"/>
    <n v="28"/>
    <x v="1"/>
    <x v="11"/>
    <x v="11"/>
    <x v="2"/>
    <n v="2"/>
    <s v="United Package"/>
    <s v="QUEEN"/>
    <x v="0"/>
    <n v="4"/>
    <x v="0"/>
    <x v="4"/>
  </r>
  <r>
    <n v="10729"/>
    <n v="1"/>
    <n v="18"/>
    <n v="50"/>
    <n v="0"/>
    <n v="900"/>
    <n v="1"/>
    <x v="1"/>
    <x v="52"/>
    <x v="17"/>
    <x v="5"/>
    <n v="3"/>
    <s v="Federal Shipping"/>
    <s v="LINOD"/>
    <x v="3"/>
    <n v="1"/>
    <x v="6"/>
    <x v="4"/>
  </r>
  <r>
    <n v="10729"/>
    <n v="21"/>
    <n v="10"/>
    <n v="30"/>
    <n v="0"/>
    <n v="300"/>
    <n v="8"/>
    <x v="1"/>
    <x v="27"/>
    <x v="9"/>
    <x v="5"/>
    <n v="3"/>
    <s v="Federal Shipping"/>
    <s v="LINOD"/>
    <x v="3"/>
    <n v="3"/>
    <x v="5"/>
    <x v="4"/>
  </r>
  <r>
    <n v="10729"/>
    <n v="50"/>
    <n v="16.25"/>
    <n v="40"/>
    <n v="0"/>
    <n v="650"/>
    <n v="23"/>
    <x v="1"/>
    <x v="72"/>
    <x v="13"/>
    <x v="5"/>
    <n v="3"/>
    <s v="Federal Shipping"/>
    <s v="LINOD"/>
    <x v="3"/>
    <n v="3"/>
    <x v="5"/>
    <x v="4"/>
  </r>
  <r>
    <n v="10730"/>
    <n v="16"/>
    <n v="17.45"/>
    <n v="15"/>
    <n v="0"/>
    <n v="261.75"/>
    <n v="7"/>
    <x v="1"/>
    <x v="19"/>
    <x v="18"/>
    <x v="0"/>
    <n v="1"/>
    <s v="Speedy Express"/>
    <s v="BONAP"/>
    <x v="0"/>
    <n v="3"/>
    <x v="5"/>
    <x v="4"/>
  </r>
  <r>
    <n v="10730"/>
    <n v="31"/>
    <n v="12.5"/>
    <n v="3"/>
    <n v="0"/>
    <n v="37.5"/>
    <n v="14"/>
    <x v="1"/>
    <x v="12"/>
    <x v="2"/>
    <x v="0"/>
    <n v="1"/>
    <s v="Speedy Express"/>
    <s v="BONAP"/>
    <x v="0"/>
    <n v="4"/>
    <x v="0"/>
    <x v="4"/>
  </r>
  <r>
    <n v="10730"/>
    <n v="65"/>
    <n v="21.05"/>
    <n v="10"/>
    <n v="0"/>
    <n v="210.5"/>
    <n v="2"/>
    <x v="1"/>
    <x v="6"/>
    <x v="6"/>
    <x v="0"/>
    <n v="1"/>
    <s v="Speedy Express"/>
    <s v="BONAP"/>
    <x v="0"/>
    <n v="2"/>
    <x v="4"/>
    <x v="4"/>
  </r>
  <r>
    <n v="10731"/>
    <n v="21"/>
    <n v="10"/>
    <n v="40"/>
    <n v="0"/>
    <n v="400"/>
    <n v="8"/>
    <x v="1"/>
    <x v="27"/>
    <x v="9"/>
    <x v="4"/>
    <n v="1"/>
    <s v="Speedy Express"/>
    <s v="CHOPS"/>
    <x v="1"/>
    <n v="3"/>
    <x v="5"/>
    <x v="4"/>
  </r>
  <r>
    <n v="10731"/>
    <n v="51"/>
    <n v="53"/>
    <n v="30"/>
    <n v="0"/>
    <n v="1590"/>
    <n v="24"/>
    <x v="1"/>
    <x v="4"/>
    <x v="4"/>
    <x v="4"/>
    <n v="1"/>
    <s v="Speedy Express"/>
    <s v="CHOPS"/>
    <x v="1"/>
    <n v="7"/>
    <x v="2"/>
    <x v="4"/>
  </r>
  <r>
    <n v="10732"/>
    <n v="76"/>
    <n v="18"/>
    <n v="20"/>
    <n v="0"/>
    <n v="360"/>
    <n v="23"/>
    <x v="1"/>
    <x v="38"/>
    <x v="13"/>
    <x v="0"/>
    <n v="1"/>
    <s v="Speedy Express"/>
    <s v="BONAP"/>
    <x v="2"/>
    <n v="1"/>
    <x v="6"/>
    <x v="4"/>
  </r>
  <r>
    <n v="10733"/>
    <n v="14"/>
    <n v="23.25"/>
    <n v="16"/>
    <n v="0"/>
    <n v="372"/>
    <n v="6"/>
    <x v="1"/>
    <x v="3"/>
    <x v="3"/>
    <x v="9"/>
    <n v="3"/>
    <s v="Federal Shipping"/>
    <s v="BERGS"/>
    <x v="0"/>
    <n v="7"/>
    <x v="2"/>
    <x v="4"/>
  </r>
  <r>
    <n v="10733"/>
    <n v="28"/>
    <n v="45.6"/>
    <n v="20"/>
    <n v="0"/>
    <n v="912"/>
    <n v="12"/>
    <x v="1"/>
    <x v="44"/>
    <x v="20"/>
    <x v="9"/>
    <n v="3"/>
    <s v="Federal Shipping"/>
    <s v="BERGS"/>
    <x v="0"/>
    <n v="7"/>
    <x v="2"/>
    <x v="4"/>
  </r>
  <r>
    <n v="10733"/>
    <n v="52"/>
    <n v="7"/>
    <n v="25"/>
    <n v="0"/>
    <n v="175"/>
    <n v="24"/>
    <x v="1"/>
    <x v="65"/>
    <x v="4"/>
    <x v="9"/>
    <n v="3"/>
    <s v="Federal Shipping"/>
    <s v="BERGS"/>
    <x v="0"/>
    <n v="5"/>
    <x v="1"/>
    <x v="4"/>
  </r>
  <r>
    <n v="10734"/>
    <n v="6"/>
    <n v="25"/>
    <n v="30"/>
    <n v="0"/>
    <n v="750"/>
    <n v="3"/>
    <x v="1"/>
    <x v="63"/>
    <x v="24"/>
    <x v="2"/>
    <n v="3"/>
    <s v="Federal Shipping"/>
    <s v="GOURL"/>
    <x v="0"/>
    <n v="2"/>
    <x v="4"/>
    <x v="4"/>
  </r>
  <r>
    <n v="10734"/>
    <n v="30"/>
    <n v="25.89"/>
    <n v="15"/>
    <n v="0"/>
    <n v="388.35"/>
    <n v="13"/>
    <x v="1"/>
    <x v="34"/>
    <x v="25"/>
    <x v="2"/>
    <n v="3"/>
    <s v="Federal Shipping"/>
    <s v="GOURL"/>
    <x v="0"/>
    <n v="8"/>
    <x v="3"/>
    <x v="4"/>
  </r>
  <r>
    <n v="10734"/>
    <n v="76"/>
    <n v="18"/>
    <n v="20"/>
    <n v="0"/>
    <n v="360"/>
    <n v="23"/>
    <x v="1"/>
    <x v="38"/>
    <x v="13"/>
    <x v="2"/>
    <n v="3"/>
    <s v="Federal Shipping"/>
    <s v="GOURL"/>
    <x v="0"/>
    <n v="1"/>
    <x v="6"/>
    <x v="4"/>
  </r>
  <r>
    <n v="10735"/>
    <n v="61"/>
    <n v="28.5"/>
    <n v="20"/>
    <n v="0"/>
    <n v="570"/>
    <n v="29"/>
    <x v="1"/>
    <x v="75"/>
    <x v="22"/>
    <x v="8"/>
    <n v="2"/>
    <s v="United Package"/>
    <s v="LETSS"/>
    <x v="1"/>
    <n v="2"/>
    <x v="4"/>
    <x v="4"/>
  </r>
  <r>
    <n v="10735"/>
    <n v="77"/>
    <n v="13"/>
    <n v="2"/>
    <n v="0"/>
    <n v="26"/>
    <n v="12"/>
    <x v="1"/>
    <x v="23"/>
    <x v="20"/>
    <x v="8"/>
    <n v="2"/>
    <s v="United Package"/>
    <s v="LETSS"/>
    <x v="1"/>
    <n v="2"/>
    <x v="4"/>
    <x v="4"/>
  </r>
  <r>
    <n v="10736"/>
    <n v="65"/>
    <n v="21.05"/>
    <n v="40"/>
    <n v="0"/>
    <n v="842"/>
    <n v="2"/>
    <x v="1"/>
    <x v="6"/>
    <x v="6"/>
    <x v="14"/>
    <n v="2"/>
    <s v="United Package"/>
    <s v="HUNGO"/>
    <x v="3"/>
    <n v="2"/>
    <x v="4"/>
    <x v="4"/>
  </r>
  <r>
    <n v="10736"/>
    <n v="75"/>
    <n v="7.75"/>
    <n v="20"/>
    <n v="0"/>
    <n v="155"/>
    <n v="12"/>
    <x v="1"/>
    <x v="48"/>
    <x v="20"/>
    <x v="14"/>
    <n v="2"/>
    <s v="United Package"/>
    <s v="HUNGO"/>
    <x v="3"/>
    <n v="1"/>
    <x v="6"/>
    <x v="4"/>
  </r>
  <r>
    <n v="10737"/>
    <n v="13"/>
    <n v="6"/>
    <n v="4"/>
    <n v="0"/>
    <n v="24"/>
    <n v="6"/>
    <x v="1"/>
    <x v="43"/>
    <x v="3"/>
    <x v="0"/>
    <n v="2"/>
    <s v="United Package"/>
    <s v="VINET"/>
    <x v="0"/>
    <n v="8"/>
    <x v="3"/>
    <x v="4"/>
  </r>
  <r>
    <n v="10737"/>
    <n v="41"/>
    <n v="9.65"/>
    <n v="12"/>
    <n v="0"/>
    <n v="115.80000000000001"/>
    <n v="19"/>
    <x v="1"/>
    <x v="5"/>
    <x v="5"/>
    <x v="0"/>
    <n v="2"/>
    <s v="United Package"/>
    <s v="VINET"/>
    <x v="0"/>
    <n v="8"/>
    <x v="3"/>
    <x v="4"/>
  </r>
  <r>
    <n v="10738"/>
    <n v="16"/>
    <n v="17.45"/>
    <n v="3"/>
    <n v="0"/>
    <n v="52.349999999999994"/>
    <n v="7"/>
    <x v="1"/>
    <x v="19"/>
    <x v="18"/>
    <x v="0"/>
    <n v="1"/>
    <s v="Speedy Express"/>
    <s v="SPECD"/>
    <x v="0"/>
    <n v="3"/>
    <x v="5"/>
    <x v="4"/>
  </r>
  <r>
    <n v="10739"/>
    <n v="36"/>
    <n v="19"/>
    <n v="6"/>
    <n v="0"/>
    <n v="114"/>
    <n v="17"/>
    <x v="1"/>
    <x v="20"/>
    <x v="19"/>
    <x v="0"/>
    <n v="3"/>
    <s v="Federal Shipping"/>
    <s v="VINET"/>
    <x v="2"/>
    <n v="8"/>
    <x v="3"/>
    <x v="4"/>
  </r>
  <r>
    <n v="10739"/>
    <n v="52"/>
    <n v="7"/>
    <n v="18"/>
    <n v="0"/>
    <n v="126"/>
    <n v="24"/>
    <x v="1"/>
    <x v="65"/>
    <x v="4"/>
    <x v="0"/>
    <n v="3"/>
    <s v="Federal Shipping"/>
    <s v="VINET"/>
    <x v="2"/>
    <n v="5"/>
    <x v="1"/>
    <x v="4"/>
  </r>
  <r>
    <n v="10740"/>
    <n v="28"/>
    <n v="45.6"/>
    <n v="5"/>
    <n v="0"/>
    <n v="228"/>
    <n v="12"/>
    <x v="1"/>
    <x v="44"/>
    <x v="20"/>
    <x v="8"/>
    <n v="2"/>
    <s v="United Package"/>
    <s v="WHITC"/>
    <x v="0"/>
    <n v="7"/>
    <x v="2"/>
    <x v="4"/>
  </r>
  <r>
    <n v="10740"/>
    <n v="35"/>
    <n v="18"/>
    <n v="35"/>
    <n v="0"/>
    <n v="630"/>
    <n v="16"/>
    <x v="1"/>
    <x v="31"/>
    <x v="23"/>
    <x v="8"/>
    <n v="2"/>
    <s v="United Package"/>
    <s v="WHITC"/>
    <x v="0"/>
    <n v="1"/>
    <x v="6"/>
    <x v="4"/>
  </r>
  <r>
    <n v="10740"/>
    <n v="45"/>
    <n v="9.5"/>
    <n v="40"/>
    <n v="0"/>
    <n v="380"/>
    <n v="21"/>
    <x v="1"/>
    <x v="73"/>
    <x v="26"/>
    <x v="8"/>
    <n v="2"/>
    <s v="United Package"/>
    <s v="WHITC"/>
    <x v="0"/>
    <n v="8"/>
    <x v="3"/>
    <x v="4"/>
  </r>
  <r>
    <n v="10740"/>
    <n v="56"/>
    <n v="38"/>
    <n v="14"/>
    <n v="0"/>
    <n v="532"/>
    <n v="26"/>
    <x v="1"/>
    <x v="33"/>
    <x v="8"/>
    <x v="8"/>
    <n v="2"/>
    <s v="United Package"/>
    <s v="WHITC"/>
    <x v="0"/>
    <n v="5"/>
    <x v="1"/>
    <x v="4"/>
  </r>
  <r>
    <n v="10741"/>
    <n v="2"/>
    <n v="19"/>
    <n v="15"/>
    <n v="0"/>
    <n v="285"/>
    <n v="1"/>
    <x v="1"/>
    <x v="18"/>
    <x v="17"/>
    <x v="13"/>
    <n v="3"/>
    <s v="Federal Shipping"/>
    <s v="AROUT"/>
    <x v="0"/>
    <n v="1"/>
    <x v="6"/>
    <x v="4"/>
  </r>
  <r>
    <n v="10742"/>
    <n v="3"/>
    <n v="10"/>
    <n v="20"/>
    <n v="0"/>
    <n v="200"/>
    <n v="1"/>
    <x v="1"/>
    <x v="57"/>
    <x v="17"/>
    <x v="16"/>
    <n v="3"/>
    <s v="Federal Shipping"/>
    <s v="BOTTM"/>
    <x v="2"/>
    <n v="2"/>
    <x v="4"/>
    <x v="4"/>
  </r>
  <r>
    <n v="10742"/>
    <n v="60"/>
    <n v="34"/>
    <n v="50"/>
    <n v="0"/>
    <n v="1700"/>
    <n v="28"/>
    <x v="1"/>
    <x v="11"/>
    <x v="11"/>
    <x v="16"/>
    <n v="3"/>
    <s v="Federal Shipping"/>
    <s v="BOTTM"/>
    <x v="2"/>
    <n v="4"/>
    <x v="0"/>
    <x v="4"/>
  </r>
  <r>
    <n v="10742"/>
    <n v="72"/>
    <n v="34.799999999999997"/>
    <n v="35"/>
    <n v="0"/>
    <n v="1218"/>
    <n v="14"/>
    <x v="1"/>
    <x v="2"/>
    <x v="2"/>
    <x v="16"/>
    <n v="3"/>
    <s v="Federal Shipping"/>
    <s v="BOTTM"/>
    <x v="2"/>
    <n v="4"/>
    <x v="0"/>
    <x v="4"/>
  </r>
  <r>
    <n v="10743"/>
    <n v="46"/>
    <n v="12"/>
    <n v="28"/>
    <n v="0"/>
    <n v="336"/>
    <n v="21"/>
    <x v="1"/>
    <x v="54"/>
    <x v="26"/>
    <x v="13"/>
    <n v="2"/>
    <s v="United Package"/>
    <s v="AROUT"/>
    <x v="0"/>
    <n v="8"/>
    <x v="3"/>
    <x v="4"/>
  </r>
  <r>
    <n v="10744"/>
    <n v="40"/>
    <n v="18.399999999999999"/>
    <n v="50"/>
    <n v="0"/>
    <n v="919.99999999999989"/>
    <n v="19"/>
    <x v="1"/>
    <x v="37"/>
    <x v="5"/>
    <x v="17"/>
    <n v="1"/>
    <s v="Speedy Express"/>
    <s v="VAFFE"/>
    <x v="1"/>
    <n v="8"/>
    <x v="3"/>
    <x v="4"/>
  </r>
  <r>
    <n v="10745"/>
    <n v="18"/>
    <n v="62.5"/>
    <n v="24"/>
    <n v="0"/>
    <n v="1500"/>
    <n v="7"/>
    <x v="1"/>
    <x v="59"/>
    <x v="18"/>
    <x v="1"/>
    <n v="1"/>
    <s v="Speedy Express"/>
    <s v="QUICK"/>
    <x v="3"/>
    <n v="8"/>
    <x v="3"/>
    <x v="4"/>
  </r>
  <r>
    <n v="10745"/>
    <n v="44"/>
    <n v="19.45"/>
    <n v="16"/>
    <n v="0"/>
    <n v="311.2"/>
    <n v="20"/>
    <x v="1"/>
    <x v="45"/>
    <x v="1"/>
    <x v="1"/>
    <n v="1"/>
    <s v="Speedy Express"/>
    <s v="QUICK"/>
    <x v="3"/>
    <n v="2"/>
    <x v="4"/>
    <x v="4"/>
  </r>
  <r>
    <n v="10745"/>
    <n v="59"/>
    <n v="55"/>
    <n v="45"/>
    <n v="0"/>
    <n v="2475"/>
    <n v="28"/>
    <x v="1"/>
    <x v="21"/>
    <x v="11"/>
    <x v="1"/>
    <n v="1"/>
    <s v="Speedy Express"/>
    <s v="QUICK"/>
    <x v="3"/>
    <n v="4"/>
    <x v="0"/>
    <x v="4"/>
  </r>
  <r>
    <n v="10745"/>
    <n v="72"/>
    <n v="34.799999999999997"/>
    <n v="7"/>
    <n v="0"/>
    <n v="243.59999999999997"/>
    <n v="14"/>
    <x v="1"/>
    <x v="2"/>
    <x v="2"/>
    <x v="1"/>
    <n v="1"/>
    <s v="Speedy Express"/>
    <s v="QUICK"/>
    <x v="3"/>
    <n v="4"/>
    <x v="0"/>
    <x v="4"/>
  </r>
  <r>
    <n v="10746"/>
    <n v="13"/>
    <n v="6"/>
    <n v="6"/>
    <n v="0"/>
    <n v="36"/>
    <n v="6"/>
    <x v="1"/>
    <x v="43"/>
    <x v="3"/>
    <x v="4"/>
    <n v="3"/>
    <s v="Federal Shipping"/>
    <s v="CHOPS"/>
    <x v="0"/>
    <n v="8"/>
    <x v="3"/>
    <x v="4"/>
  </r>
  <r>
    <n v="10746"/>
    <n v="42"/>
    <n v="14"/>
    <n v="28"/>
    <n v="0"/>
    <n v="392"/>
    <n v="20"/>
    <x v="1"/>
    <x v="1"/>
    <x v="1"/>
    <x v="4"/>
    <n v="3"/>
    <s v="Federal Shipping"/>
    <s v="CHOPS"/>
    <x v="0"/>
    <n v="5"/>
    <x v="1"/>
    <x v="4"/>
  </r>
  <r>
    <n v="10746"/>
    <n v="62"/>
    <n v="49.3"/>
    <n v="9"/>
    <n v="0"/>
    <n v="443.7"/>
    <n v="29"/>
    <x v="1"/>
    <x v="29"/>
    <x v="22"/>
    <x v="4"/>
    <n v="3"/>
    <s v="Federal Shipping"/>
    <s v="CHOPS"/>
    <x v="0"/>
    <n v="3"/>
    <x v="5"/>
    <x v="4"/>
  </r>
  <r>
    <n v="10746"/>
    <n v="69"/>
    <n v="36"/>
    <n v="40"/>
    <n v="0"/>
    <n v="1440"/>
    <n v="15"/>
    <x v="1"/>
    <x v="60"/>
    <x v="10"/>
    <x v="4"/>
    <n v="3"/>
    <s v="Federal Shipping"/>
    <s v="CHOPS"/>
    <x v="0"/>
    <n v="4"/>
    <x v="0"/>
    <x v="4"/>
  </r>
  <r>
    <n v="10747"/>
    <n v="31"/>
    <n v="12.5"/>
    <n v="8"/>
    <n v="0"/>
    <n v="100"/>
    <n v="14"/>
    <x v="1"/>
    <x v="12"/>
    <x v="2"/>
    <x v="6"/>
    <n v="1"/>
    <s v="Speedy Express"/>
    <s v="PICCO"/>
    <x v="1"/>
    <n v="4"/>
    <x v="0"/>
    <x v="4"/>
  </r>
  <r>
    <n v="10747"/>
    <n v="41"/>
    <n v="9.65"/>
    <n v="35"/>
    <n v="0"/>
    <n v="337.75"/>
    <n v="19"/>
    <x v="1"/>
    <x v="5"/>
    <x v="5"/>
    <x v="6"/>
    <n v="1"/>
    <s v="Speedy Express"/>
    <s v="PICCO"/>
    <x v="1"/>
    <n v="8"/>
    <x v="3"/>
    <x v="4"/>
  </r>
  <r>
    <n v="10747"/>
    <n v="63"/>
    <n v="43.9"/>
    <n v="9"/>
    <n v="0"/>
    <n v="395.09999999999997"/>
    <n v="7"/>
    <x v="1"/>
    <x v="46"/>
    <x v="18"/>
    <x v="6"/>
    <n v="1"/>
    <s v="Speedy Express"/>
    <s v="PICCO"/>
    <x v="1"/>
    <n v="2"/>
    <x v="4"/>
    <x v="4"/>
  </r>
  <r>
    <n v="10747"/>
    <n v="69"/>
    <n v="36"/>
    <n v="30"/>
    <n v="0"/>
    <n v="1080"/>
    <n v="15"/>
    <x v="1"/>
    <x v="60"/>
    <x v="10"/>
    <x v="6"/>
    <n v="1"/>
    <s v="Speedy Express"/>
    <s v="PICCO"/>
    <x v="1"/>
    <n v="4"/>
    <x v="0"/>
    <x v="4"/>
  </r>
  <r>
    <n v="10748"/>
    <n v="23"/>
    <n v="9"/>
    <n v="44"/>
    <n v="0"/>
    <n v="396"/>
    <n v="9"/>
    <x v="1"/>
    <x v="70"/>
    <x v="7"/>
    <x v="8"/>
    <n v="1"/>
    <s v="Speedy Express"/>
    <s v="SAVEA"/>
    <x v="2"/>
    <n v="5"/>
    <x v="1"/>
    <x v="4"/>
  </r>
  <r>
    <n v="10748"/>
    <n v="40"/>
    <n v="18.399999999999999"/>
    <n v="40"/>
    <n v="0"/>
    <n v="736"/>
    <n v="19"/>
    <x v="1"/>
    <x v="37"/>
    <x v="5"/>
    <x v="8"/>
    <n v="1"/>
    <s v="Speedy Express"/>
    <s v="SAVEA"/>
    <x v="2"/>
    <n v="8"/>
    <x v="3"/>
    <x v="4"/>
  </r>
  <r>
    <n v="10748"/>
    <n v="56"/>
    <n v="38"/>
    <n v="28"/>
    <n v="0"/>
    <n v="1064"/>
    <n v="26"/>
    <x v="1"/>
    <x v="33"/>
    <x v="8"/>
    <x v="8"/>
    <n v="1"/>
    <s v="Speedy Express"/>
    <s v="SAVEA"/>
    <x v="2"/>
    <n v="5"/>
    <x v="1"/>
    <x v="4"/>
  </r>
  <r>
    <n v="10749"/>
    <n v="56"/>
    <n v="38"/>
    <n v="15"/>
    <n v="0"/>
    <n v="570"/>
    <n v="26"/>
    <x v="1"/>
    <x v="33"/>
    <x v="8"/>
    <x v="13"/>
    <n v="2"/>
    <s v="United Package"/>
    <s v="ISLAT"/>
    <x v="0"/>
    <n v="5"/>
    <x v="1"/>
    <x v="4"/>
  </r>
  <r>
    <n v="10749"/>
    <n v="59"/>
    <n v="55"/>
    <n v="6"/>
    <n v="0"/>
    <n v="330"/>
    <n v="28"/>
    <x v="1"/>
    <x v="21"/>
    <x v="11"/>
    <x v="13"/>
    <n v="2"/>
    <s v="United Package"/>
    <s v="ISLAT"/>
    <x v="0"/>
    <n v="4"/>
    <x v="0"/>
    <x v="4"/>
  </r>
  <r>
    <n v="10749"/>
    <n v="76"/>
    <n v="18"/>
    <n v="10"/>
    <n v="0"/>
    <n v="180"/>
    <n v="23"/>
    <x v="1"/>
    <x v="38"/>
    <x v="13"/>
    <x v="13"/>
    <n v="2"/>
    <s v="United Package"/>
    <s v="ISLAT"/>
    <x v="0"/>
    <n v="1"/>
    <x v="6"/>
    <x v="4"/>
  </r>
  <r>
    <n v="10750"/>
    <n v="14"/>
    <n v="23.25"/>
    <n v="5"/>
    <n v="0"/>
    <n v="116.25"/>
    <n v="6"/>
    <x v="1"/>
    <x v="3"/>
    <x v="3"/>
    <x v="10"/>
    <n v="1"/>
    <s v="Speedy Express"/>
    <s v="WARTH"/>
    <x v="3"/>
    <n v="7"/>
    <x v="2"/>
    <x v="4"/>
  </r>
  <r>
    <n v="10750"/>
    <n v="45"/>
    <n v="9.5"/>
    <n v="40"/>
    <n v="0"/>
    <n v="380"/>
    <n v="21"/>
    <x v="1"/>
    <x v="73"/>
    <x v="26"/>
    <x v="10"/>
    <n v="1"/>
    <s v="Speedy Express"/>
    <s v="WARTH"/>
    <x v="3"/>
    <n v="8"/>
    <x v="3"/>
    <x v="4"/>
  </r>
  <r>
    <n v="10750"/>
    <n v="59"/>
    <n v="55"/>
    <n v="25"/>
    <n v="0"/>
    <n v="1375"/>
    <n v="28"/>
    <x v="1"/>
    <x v="21"/>
    <x v="11"/>
    <x v="10"/>
    <n v="1"/>
    <s v="Speedy Express"/>
    <s v="WARTH"/>
    <x v="3"/>
    <n v="4"/>
    <x v="0"/>
    <x v="4"/>
  </r>
  <r>
    <n v="10751"/>
    <n v="26"/>
    <n v="31.23"/>
    <n v="12"/>
    <n v="0"/>
    <n v="374.76"/>
    <n v="11"/>
    <x v="1"/>
    <x v="68"/>
    <x v="21"/>
    <x v="4"/>
    <n v="3"/>
    <s v="Federal Shipping"/>
    <s v="RICSU"/>
    <x v="2"/>
    <n v="3"/>
    <x v="5"/>
    <x v="4"/>
  </r>
  <r>
    <n v="10751"/>
    <n v="30"/>
    <n v="25.89"/>
    <n v="30"/>
    <n v="0"/>
    <n v="776.7"/>
    <n v="13"/>
    <x v="1"/>
    <x v="34"/>
    <x v="25"/>
    <x v="4"/>
    <n v="3"/>
    <s v="Federal Shipping"/>
    <s v="RICSU"/>
    <x v="2"/>
    <n v="8"/>
    <x v="3"/>
    <x v="4"/>
  </r>
  <r>
    <n v="10751"/>
    <n v="50"/>
    <n v="16.25"/>
    <n v="20"/>
    <n v="0"/>
    <n v="325"/>
    <n v="23"/>
    <x v="1"/>
    <x v="72"/>
    <x v="13"/>
    <x v="4"/>
    <n v="3"/>
    <s v="Federal Shipping"/>
    <s v="RICSU"/>
    <x v="2"/>
    <n v="3"/>
    <x v="5"/>
    <x v="4"/>
  </r>
  <r>
    <n v="10751"/>
    <n v="73"/>
    <n v="15"/>
    <n v="15"/>
    <n v="0"/>
    <n v="225"/>
    <n v="17"/>
    <x v="1"/>
    <x v="47"/>
    <x v="19"/>
    <x v="4"/>
    <n v="3"/>
    <s v="Federal Shipping"/>
    <s v="RICSU"/>
    <x v="2"/>
    <n v="8"/>
    <x v="3"/>
    <x v="4"/>
  </r>
  <r>
    <n v="10752"/>
    <n v="1"/>
    <n v="18"/>
    <n v="8"/>
    <n v="0"/>
    <n v="144"/>
    <n v="1"/>
    <x v="1"/>
    <x v="52"/>
    <x v="17"/>
    <x v="13"/>
    <n v="3"/>
    <s v="Federal Shipping"/>
    <s v="NORTS"/>
    <x v="0"/>
    <n v="1"/>
    <x v="6"/>
    <x v="4"/>
  </r>
  <r>
    <n v="10752"/>
    <n v="69"/>
    <n v="36"/>
    <n v="3"/>
    <n v="0"/>
    <n v="108"/>
    <n v="15"/>
    <x v="1"/>
    <x v="60"/>
    <x v="10"/>
    <x v="13"/>
    <n v="3"/>
    <s v="Federal Shipping"/>
    <s v="NORTS"/>
    <x v="0"/>
    <n v="4"/>
    <x v="0"/>
    <x v="4"/>
  </r>
  <r>
    <n v="10753"/>
    <n v="45"/>
    <n v="9.5"/>
    <n v="4"/>
    <n v="0"/>
    <n v="38"/>
    <n v="21"/>
    <x v="1"/>
    <x v="73"/>
    <x v="26"/>
    <x v="11"/>
    <n v="1"/>
    <s v="Speedy Express"/>
    <s v="FRANS"/>
    <x v="2"/>
    <n v="8"/>
    <x v="3"/>
    <x v="4"/>
  </r>
  <r>
    <n v="10753"/>
    <n v="74"/>
    <n v="10"/>
    <n v="5"/>
    <n v="0"/>
    <n v="50"/>
    <n v="4"/>
    <x v="1"/>
    <x v="17"/>
    <x v="16"/>
    <x v="11"/>
    <n v="1"/>
    <s v="Speedy Express"/>
    <s v="FRANS"/>
    <x v="2"/>
    <n v="7"/>
    <x v="2"/>
    <x v="4"/>
  </r>
  <r>
    <n v="10754"/>
    <n v="40"/>
    <n v="18.399999999999999"/>
    <n v="3"/>
    <n v="0"/>
    <n v="55.199999999999996"/>
    <n v="19"/>
    <x v="1"/>
    <x v="37"/>
    <x v="5"/>
    <x v="11"/>
    <n v="3"/>
    <s v="Federal Shipping"/>
    <s v="MAGAA"/>
    <x v="1"/>
    <n v="8"/>
    <x v="3"/>
    <x v="4"/>
  </r>
  <r>
    <n v="10755"/>
    <n v="47"/>
    <n v="9.5"/>
    <n v="30"/>
    <n v="0"/>
    <n v="285"/>
    <n v="22"/>
    <x v="1"/>
    <x v="69"/>
    <x v="28"/>
    <x v="0"/>
    <n v="2"/>
    <s v="United Package"/>
    <s v="BONAP"/>
    <x v="0"/>
    <n v="3"/>
    <x v="5"/>
    <x v="4"/>
  </r>
  <r>
    <n v="10755"/>
    <n v="56"/>
    <n v="38"/>
    <n v="30"/>
    <n v="0"/>
    <n v="1140"/>
    <n v="26"/>
    <x v="1"/>
    <x v="33"/>
    <x v="8"/>
    <x v="0"/>
    <n v="2"/>
    <s v="United Package"/>
    <s v="BONAP"/>
    <x v="0"/>
    <n v="5"/>
    <x v="1"/>
    <x v="4"/>
  </r>
  <r>
    <n v="10755"/>
    <n v="57"/>
    <n v="19.5"/>
    <n v="14"/>
    <n v="0"/>
    <n v="273"/>
    <n v="26"/>
    <x v="1"/>
    <x v="8"/>
    <x v="8"/>
    <x v="0"/>
    <n v="2"/>
    <s v="United Package"/>
    <s v="BONAP"/>
    <x v="0"/>
    <n v="5"/>
    <x v="1"/>
    <x v="4"/>
  </r>
  <r>
    <n v="10755"/>
    <n v="69"/>
    <n v="36"/>
    <n v="25"/>
    <n v="0"/>
    <n v="900"/>
    <n v="15"/>
    <x v="1"/>
    <x v="60"/>
    <x v="10"/>
    <x v="0"/>
    <n v="2"/>
    <s v="United Package"/>
    <s v="BONAP"/>
    <x v="0"/>
    <n v="4"/>
    <x v="0"/>
    <x v="4"/>
  </r>
  <r>
    <n v="10756"/>
    <n v="18"/>
    <n v="62.5"/>
    <n v="21"/>
    <n v="0"/>
    <n v="1312.5"/>
    <n v="7"/>
    <x v="1"/>
    <x v="59"/>
    <x v="18"/>
    <x v="8"/>
    <n v="2"/>
    <s v="United Package"/>
    <s v="SPLIR"/>
    <x v="3"/>
    <n v="8"/>
    <x v="3"/>
    <x v="4"/>
  </r>
  <r>
    <n v="10756"/>
    <n v="36"/>
    <n v="19"/>
    <n v="20"/>
    <n v="0"/>
    <n v="380"/>
    <n v="17"/>
    <x v="1"/>
    <x v="20"/>
    <x v="19"/>
    <x v="8"/>
    <n v="2"/>
    <s v="United Package"/>
    <s v="SPLIR"/>
    <x v="3"/>
    <n v="8"/>
    <x v="3"/>
    <x v="4"/>
  </r>
  <r>
    <n v="10756"/>
    <n v="68"/>
    <n v="12.5"/>
    <n v="6"/>
    <n v="0"/>
    <n v="75"/>
    <n v="8"/>
    <x v="1"/>
    <x v="56"/>
    <x v="9"/>
    <x v="8"/>
    <n v="2"/>
    <s v="United Package"/>
    <s v="SPLIR"/>
    <x v="3"/>
    <n v="3"/>
    <x v="5"/>
    <x v="4"/>
  </r>
  <r>
    <n v="10756"/>
    <n v="69"/>
    <n v="36"/>
    <n v="20"/>
    <n v="0"/>
    <n v="720"/>
    <n v="15"/>
    <x v="1"/>
    <x v="60"/>
    <x v="10"/>
    <x v="8"/>
    <n v="2"/>
    <s v="United Package"/>
    <s v="SPLIR"/>
    <x v="3"/>
    <n v="4"/>
    <x v="0"/>
    <x v="4"/>
  </r>
  <r>
    <n v="10757"/>
    <n v="34"/>
    <n v="14"/>
    <n v="30"/>
    <n v="0"/>
    <n v="420"/>
    <n v="16"/>
    <x v="1"/>
    <x v="53"/>
    <x v="23"/>
    <x v="8"/>
    <n v="1"/>
    <s v="Speedy Express"/>
    <s v="SAVEA"/>
    <x v="1"/>
    <n v="1"/>
    <x v="6"/>
    <x v="4"/>
  </r>
  <r>
    <n v="10757"/>
    <n v="59"/>
    <n v="55"/>
    <n v="7"/>
    <n v="0"/>
    <n v="385"/>
    <n v="28"/>
    <x v="1"/>
    <x v="21"/>
    <x v="11"/>
    <x v="8"/>
    <n v="1"/>
    <s v="Speedy Express"/>
    <s v="SAVEA"/>
    <x v="1"/>
    <n v="4"/>
    <x v="0"/>
    <x v="4"/>
  </r>
  <r>
    <n v="10757"/>
    <n v="62"/>
    <n v="49.3"/>
    <n v="30"/>
    <n v="0"/>
    <n v="1479"/>
    <n v="29"/>
    <x v="1"/>
    <x v="29"/>
    <x v="22"/>
    <x v="8"/>
    <n v="1"/>
    <s v="Speedy Express"/>
    <s v="SAVEA"/>
    <x v="1"/>
    <n v="3"/>
    <x v="5"/>
    <x v="4"/>
  </r>
  <r>
    <n v="10757"/>
    <n v="64"/>
    <n v="33.25"/>
    <n v="24"/>
    <n v="0"/>
    <n v="798"/>
    <n v="12"/>
    <x v="1"/>
    <x v="58"/>
    <x v="20"/>
    <x v="8"/>
    <n v="1"/>
    <s v="Speedy Express"/>
    <s v="SAVEA"/>
    <x v="1"/>
    <n v="5"/>
    <x v="1"/>
    <x v="4"/>
  </r>
  <r>
    <n v="10758"/>
    <n v="26"/>
    <n v="31.23"/>
    <n v="20"/>
    <n v="0"/>
    <n v="624.6"/>
    <n v="11"/>
    <x v="1"/>
    <x v="68"/>
    <x v="21"/>
    <x v="4"/>
    <n v="3"/>
    <s v="Federal Shipping"/>
    <s v="RICSU"/>
    <x v="2"/>
    <n v="3"/>
    <x v="5"/>
    <x v="4"/>
  </r>
  <r>
    <n v="10758"/>
    <n v="52"/>
    <n v="7"/>
    <n v="60"/>
    <n v="0"/>
    <n v="420"/>
    <n v="24"/>
    <x v="1"/>
    <x v="65"/>
    <x v="4"/>
    <x v="4"/>
    <n v="3"/>
    <s v="Federal Shipping"/>
    <s v="RICSU"/>
    <x v="2"/>
    <n v="5"/>
    <x v="1"/>
    <x v="4"/>
  </r>
  <r>
    <n v="10758"/>
    <n v="70"/>
    <n v="15"/>
    <n v="40"/>
    <n v="0"/>
    <n v="600"/>
    <n v="7"/>
    <x v="1"/>
    <x v="30"/>
    <x v="18"/>
    <x v="4"/>
    <n v="3"/>
    <s v="Federal Shipping"/>
    <s v="RICSU"/>
    <x v="2"/>
    <n v="1"/>
    <x v="6"/>
    <x v="4"/>
  </r>
  <r>
    <n v="10759"/>
    <n v="32"/>
    <n v="32"/>
    <n v="10"/>
    <n v="0"/>
    <n v="320"/>
    <n v="14"/>
    <x v="1"/>
    <x v="26"/>
    <x v="2"/>
    <x v="7"/>
    <n v="3"/>
    <s v="Federal Shipping"/>
    <s v="ANATR"/>
    <x v="2"/>
    <n v="4"/>
    <x v="0"/>
    <x v="4"/>
  </r>
  <r>
    <n v="10760"/>
    <n v="25"/>
    <n v="14"/>
    <n v="12"/>
    <n v="0"/>
    <n v="168"/>
    <n v="11"/>
    <x v="1"/>
    <x v="66"/>
    <x v="21"/>
    <x v="3"/>
    <n v="1"/>
    <s v="Speedy Express"/>
    <s v="MAISD"/>
    <x v="0"/>
    <n v="3"/>
    <x v="5"/>
    <x v="5"/>
  </r>
  <r>
    <n v="10760"/>
    <n v="27"/>
    <n v="43.9"/>
    <n v="40"/>
    <n v="0"/>
    <n v="1756"/>
    <n v="11"/>
    <x v="1"/>
    <x v="24"/>
    <x v="21"/>
    <x v="3"/>
    <n v="1"/>
    <s v="Speedy Express"/>
    <s v="MAISD"/>
    <x v="0"/>
    <n v="3"/>
    <x v="5"/>
    <x v="5"/>
  </r>
  <r>
    <n v="10760"/>
    <n v="43"/>
    <n v="46"/>
    <n v="30"/>
    <n v="0"/>
    <n v="1380"/>
    <n v="20"/>
    <x v="1"/>
    <x v="40"/>
    <x v="1"/>
    <x v="3"/>
    <n v="1"/>
    <s v="Speedy Express"/>
    <s v="MAISD"/>
    <x v="0"/>
    <n v="1"/>
    <x v="6"/>
    <x v="5"/>
  </r>
  <r>
    <n v="10761"/>
    <n v="25"/>
    <n v="14"/>
    <n v="35"/>
    <n v="0"/>
    <n v="490"/>
    <n v="11"/>
    <x v="1"/>
    <x v="66"/>
    <x v="21"/>
    <x v="8"/>
    <n v="2"/>
    <s v="United Package"/>
    <s v="RATTC"/>
    <x v="0"/>
    <n v="3"/>
    <x v="5"/>
    <x v="5"/>
  </r>
  <r>
    <n v="10761"/>
    <n v="75"/>
    <n v="7.75"/>
    <n v="18"/>
    <n v="0"/>
    <n v="139.5"/>
    <n v="12"/>
    <x v="1"/>
    <x v="48"/>
    <x v="20"/>
    <x v="8"/>
    <n v="2"/>
    <s v="United Package"/>
    <s v="RATTC"/>
    <x v="0"/>
    <n v="1"/>
    <x v="6"/>
    <x v="5"/>
  </r>
  <r>
    <n v="10762"/>
    <n v="39"/>
    <n v="18"/>
    <n v="16"/>
    <n v="0"/>
    <n v="288"/>
    <n v="18"/>
    <x v="1"/>
    <x v="13"/>
    <x v="12"/>
    <x v="9"/>
    <n v="1"/>
    <s v="Speedy Express"/>
    <s v="FOLKO"/>
    <x v="2"/>
    <n v="1"/>
    <x v="6"/>
    <x v="5"/>
  </r>
  <r>
    <n v="10762"/>
    <n v="47"/>
    <n v="9.5"/>
    <n v="30"/>
    <n v="0"/>
    <n v="285"/>
    <n v="22"/>
    <x v="1"/>
    <x v="69"/>
    <x v="28"/>
    <x v="9"/>
    <n v="1"/>
    <s v="Speedy Express"/>
    <s v="FOLKO"/>
    <x v="2"/>
    <n v="3"/>
    <x v="5"/>
    <x v="5"/>
  </r>
  <r>
    <n v="10762"/>
    <n v="51"/>
    <n v="53"/>
    <n v="28"/>
    <n v="0"/>
    <n v="1484"/>
    <n v="24"/>
    <x v="1"/>
    <x v="4"/>
    <x v="4"/>
    <x v="9"/>
    <n v="1"/>
    <s v="Speedy Express"/>
    <s v="FOLKO"/>
    <x v="2"/>
    <n v="7"/>
    <x v="2"/>
    <x v="5"/>
  </r>
  <r>
    <n v="10762"/>
    <n v="56"/>
    <n v="38"/>
    <n v="60"/>
    <n v="0"/>
    <n v="2280"/>
    <n v="26"/>
    <x v="1"/>
    <x v="33"/>
    <x v="8"/>
    <x v="9"/>
    <n v="1"/>
    <s v="Speedy Express"/>
    <s v="FOLKO"/>
    <x v="2"/>
    <n v="5"/>
    <x v="1"/>
    <x v="5"/>
  </r>
  <r>
    <n v="10763"/>
    <n v="21"/>
    <n v="10"/>
    <n v="40"/>
    <n v="0"/>
    <n v="400"/>
    <n v="8"/>
    <x v="1"/>
    <x v="27"/>
    <x v="9"/>
    <x v="0"/>
    <n v="3"/>
    <s v="Federal Shipping"/>
    <s v="FOLIG"/>
    <x v="2"/>
    <n v="3"/>
    <x v="5"/>
    <x v="5"/>
  </r>
  <r>
    <n v="10763"/>
    <n v="22"/>
    <n v="21"/>
    <n v="6"/>
    <n v="0"/>
    <n v="126"/>
    <n v="9"/>
    <x v="1"/>
    <x v="7"/>
    <x v="7"/>
    <x v="0"/>
    <n v="3"/>
    <s v="Federal Shipping"/>
    <s v="FOLIG"/>
    <x v="2"/>
    <n v="5"/>
    <x v="1"/>
    <x v="5"/>
  </r>
  <r>
    <n v="10763"/>
    <n v="24"/>
    <n v="4.5"/>
    <n v="20"/>
    <n v="0"/>
    <n v="90"/>
    <n v="10"/>
    <x v="1"/>
    <x v="15"/>
    <x v="14"/>
    <x v="0"/>
    <n v="3"/>
    <s v="Federal Shipping"/>
    <s v="FOLIG"/>
    <x v="2"/>
    <n v="1"/>
    <x v="6"/>
    <x v="5"/>
  </r>
  <r>
    <n v="10764"/>
    <n v="3"/>
    <n v="10"/>
    <n v="20"/>
    <n v="0"/>
    <n v="200"/>
    <n v="1"/>
    <x v="1"/>
    <x v="57"/>
    <x v="17"/>
    <x v="6"/>
    <n v="3"/>
    <s v="Federal Shipping"/>
    <s v="ERNSH"/>
    <x v="1"/>
    <n v="2"/>
    <x v="4"/>
    <x v="5"/>
  </r>
  <r>
    <n v="10764"/>
    <n v="39"/>
    <n v="18"/>
    <n v="130"/>
    <n v="0"/>
    <n v="2340"/>
    <n v="18"/>
    <x v="1"/>
    <x v="13"/>
    <x v="12"/>
    <x v="6"/>
    <n v="3"/>
    <s v="Federal Shipping"/>
    <s v="ERNSH"/>
    <x v="1"/>
    <n v="1"/>
    <x v="6"/>
    <x v="5"/>
  </r>
  <r>
    <n v="10765"/>
    <n v="65"/>
    <n v="21.05"/>
    <n v="80"/>
    <n v="0"/>
    <n v="1684"/>
    <n v="2"/>
    <x v="1"/>
    <x v="6"/>
    <x v="6"/>
    <x v="1"/>
    <n v="3"/>
    <s v="Federal Shipping"/>
    <s v="QUICK"/>
    <x v="2"/>
    <n v="2"/>
    <x v="4"/>
    <x v="5"/>
  </r>
  <r>
    <n v="10766"/>
    <n v="2"/>
    <n v="19"/>
    <n v="40"/>
    <n v="0"/>
    <n v="760"/>
    <n v="1"/>
    <x v="1"/>
    <x v="18"/>
    <x v="17"/>
    <x v="1"/>
    <n v="1"/>
    <s v="Speedy Express"/>
    <s v="OTTIK"/>
    <x v="0"/>
    <n v="1"/>
    <x v="6"/>
    <x v="5"/>
  </r>
  <r>
    <n v="10766"/>
    <n v="7"/>
    <n v="30"/>
    <n v="35"/>
    <n v="0"/>
    <n v="1050"/>
    <n v="3"/>
    <x v="1"/>
    <x v="32"/>
    <x v="24"/>
    <x v="1"/>
    <n v="1"/>
    <s v="Speedy Express"/>
    <s v="OTTIK"/>
    <x v="0"/>
    <n v="7"/>
    <x v="2"/>
    <x v="5"/>
  </r>
  <r>
    <n v="10766"/>
    <n v="68"/>
    <n v="12.5"/>
    <n v="40"/>
    <n v="0"/>
    <n v="500"/>
    <n v="8"/>
    <x v="1"/>
    <x v="56"/>
    <x v="9"/>
    <x v="1"/>
    <n v="1"/>
    <s v="Speedy Express"/>
    <s v="OTTIK"/>
    <x v="0"/>
    <n v="3"/>
    <x v="5"/>
    <x v="5"/>
  </r>
  <r>
    <n v="10767"/>
    <n v="42"/>
    <n v="14"/>
    <n v="2"/>
    <n v="0"/>
    <n v="28"/>
    <n v="20"/>
    <x v="1"/>
    <x v="1"/>
    <x v="1"/>
    <x v="3"/>
    <n v="3"/>
    <s v="Federal Shipping"/>
    <s v="SUPRD"/>
    <x v="0"/>
    <n v="5"/>
    <x v="1"/>
    <x v="5"/>
  </r>
  <r>
    <n v="10768"/>
    <n v="22"/>
    <n v="21"/>
    <n v="4"/>
    <n v="0"/>
    <n v="84"/>
    <n v="9"/>
    <x v="1"/>
    <x v="7"/>
    <x v="7"/>
    <x v="13"/>
    <n v="2"/>
    <s v="United Package"/>
    <s v="AROUT"/>
    <x v="2"/>
    <n v="5"/>
    <x v="1"/>
    <x v="5"/>
  </r>
  <r>
    <n v="10768"/>
    <n v="31"/>
    <n v="12.5"/>
    <n v="50"/>
    <n v="0"/>
    <n v="625"/>
    <n v="14"/>
    <x v="1"/>
    <x v="12"/>
    <x v="2"/>
    <x v="13"/>
    <n v="2"/>
    <s v="United Package"/>
    <s v="AROUT"/>
    <x v="2"/>
    <n v="4"/>
    <x v="0"/>
    <x v="5"/>
  </r>
  <r>
    <n v="10768"/>
    <n v="60"/>
    <n v="34"/>
    <n v="15"/>
    <n v="0"/>
    <n v="510"/>
    <n v="28"/>
    <x v="1"/>
    <x v="11"/>
    <x v="11"/>
    <x v="13"/>
    <n v="2"/>
    <s v="United Package"/>
    <s v="AROUT"/>
    <x v="2"/>
    <n v="4"/>
    <x v="0"/>
    <x v="5"/>
  </r>
  <r>
    <n v="10768"/>
    <n v="71"/>
    <n v="21.5"/>
    <n v="12"/>
    <n v="0"/>
    <n v="258"/>
    <n v="15"/>
    <x v="1"/>
    <x v="42"/>
    <x v="10"/>
    <x v="13"/>
    <n v="2"/>
    <s v="United Package"/>
    <s v="AROUT"/>
    <x v="2"/>
    <n v="4"/>
    <x v="0"/>
    <x v="5"/>
  </r>
  <r>
    <n v="10769"/>
    <n v="41"/>
    <n v="9.65"/>
    <n v="30"/>
    <n v="0"/>
    <n v="289.5"/>
    <n v="19"/>
    <x v="1"/>
    <x v="5"/>
    <x v="5"/>
    <x v="17"/>
    <n v="1"/>
    <s v="Speedy Express"/>
    <s v="VAFFE"/>
    <x v="2"/>
    <n v="8"/>
    <x v="3"/>
    <x v="5"/>
  </r>
  <r>
    <n v="10769"/>
    <n v="52"/>
    <n v="7"/>
    <n v="15"/>
    <n v="0"/>
    <n v="105"/>
    <n v="24"/>
    <x v="1"/>
    <x v="65"/>
    <x v="4"/>
    <x v="17"/>
    <n v="1"/>
    <s v="Speedy Express"/>
    <s v="VAFFE"/>
    <x v="2"/>
    <n v="5"/>
    <x v="1"/>
    <x v="5"/>
  </r>
  <r>
    <n v="10769"/>
    <n v="61"/>
    <n v="28.5"/>
    <n v="20"/>
    <n v="0"/>
    <n v="570"/>
    <n v="29"/>
    <x v="1"/>
    <x v="75"/>
    <x v="22"/>
    <x v="17"/>
    <n v="1"/>
    <s v="Speedy Express"/>
    <s v="VAFFE"/>
    <x v="2"/>
    <n v="2"/>
    <x v="4"/>
    <x v="5"/>
  </r>
  <r>
    <n v="10769"/>
    <n v="62"/>
    <n v="49.3"/>
    <n v="15"/>
    <n v="0"/>
    <n v="739.5"/>
    <n v="29"/>
    <x v="1"/>
    <x v="29"/>
    <x v="22"/>
    <x v="17"/>
    <n v="1"/>
    <s v="Speedy Express"/>
    <s v="VAFFE"/>
    <x v="2"/>
    <n v="3"/>
    <x v="5"/>
    <x v="5"/>
  </r>
  <r>
    <n v="10770"/>
    <n v="11"/>
    <n v="21"/>
    <n v="15"/>
    <n v="0"/>
    <n v="315"/>
    <n v="5"/>
    <x v="1"/>
    <x v="0"/>
    <x v="0"/>
    <x v="2"/>
    <n v="3"/>
    <s v="Federal Shipping"/>
    <s v="HANAR"/>
    <x v="3"/>
    <n v="4"/>
    <x v="0"/>
    <x v="5"/>
  </r>
  <r>
    <n v="10771"/>
    <n v="71"/>
    <n v="21.5"/>
    <n v="16"/>
    <n v="0"/>
    <n v="344"/>
    <n v="15"/>
    <x v="1"/>
    <x v="42"/>
    <x v="10"/>
    <x v="6"/>
    <n v="2"/>
    <s v="United Package"/>
    <s v="ERNSH"/>
    <x v="3"/>
    <n v="4"/>
    <x v="0"/>
    <x v="5"/>
  </r>
  <r>
    <n v="10772"/>
    <n v="29"/>
    <n v="123.79"/>
    <n v="18"/>
    <n v="0"/>
    <n v="2228.2200000000003"/>
    <n v="12"/>
    <x v="1"/>
    <x v="39"/>
    <x v="20"/>
    <x v="1"/>
    <n v="2"/>
    <s v="United Package"/>
    <s v="LEHMS"/>
    <x v="2"/>
    <n v="6"/>
    <x v="7"/>
    <x v="5"/>
  </r>
  <r>
    <n v="10772"/>
    <n v="59"/>
    <n v="55"/>
    <n v="25"/>
    <n v="0"/>
    <n v="1375"/>
    <n v="28"/>
    <x v="1"/>
    <x v="21"/>
    <x v="11"/>
    <x v="1"/>
    <n v="2"/>
    <s v="United Package"/>
    <s v="LEHMS"/>
    <x v="2"/>
    <n v="4"/>
    <x v="0"/>
    <x v="5"/>
  </r>
  <r>
    <n v="10773"/>
    <n v="17"/>
    <n v="39"/>
    <n v="33"/>
    <n v="0"/>
    <n v="1287"/>
    <n v="7"/>
    <x v="1"/>
    <x v="35"/>
    <x v="18"/>
    <x v="6"/>
    <n v="3"/>
    <s v="Federal Shipping"/>
    <s v="ERNSH"/>
    <x v="0"/>
    <n v="6"/>
    <x v="7"/>
    <x v="5"/>
  </r>
  <r>
    <n v="10773"/>
    <n v="31"/>
    <n v="12.5"/>
    <n v="70"/>
    <n v="0"/>
    <n v="875"/>
    <n v="14"/>
    <x v="1"/>
    <x v="12"/>
    <x v="2"/>
    <x v="6"/>
    <n v="3"/>
    <s v="Federal Shipping"/>
    <s v="ERNSH"/>
    <x v="0"/>
    <n v="4"/>
    <x v="0"/>
    <x v="5"/>
  </r>
  <r>
    <n v="10773"/>
    <n v="75"/>
    <n v="7.75"/>
    <n v="7"/>
    <n v="0"/>
    <n v="54.25"/>
    <n v="12"/>
    <x v="1"/>
    <x v="48"/>
    <x v="20"/>
    <x v="6"/>
    <n v="3"/>
    <s v="Federal Shipping"/>
    <s v="ERNSH"/>
    <x v="0"/>
    <n v="1"/>
    <x v="6"/>
    <x v="5"/>
  </r>
  <r>
    <n v="10774"/>
    <n v="31"/>
    <n v="12.5"/>
    <n v="2"/>
    <n v="0"/>
    <n v="25"/>
    <n v="14"/>
    <x v="1"/>
    <x v="12"/>
    <x v="2"/>
    <x v="9"/>
    <n v="1"/>
    <s v="Speedy Express"/>
    <s v="FOLKO"/>
    <x v="0"/>
    <n v="4"/>
    <x v="0"/>
    <x v="5"/>
  </r>
  <r>
    <n v="10774"/>
    <n v="66"/>
    <n v="17"/>
    <n v="50"/>
    <n v="0"/>
    <n v="850"/>
    <n v="2"/>
    <x v="1"/>
    <x v="61"/>
    <x v="6"/>
    <x v="9"/>
    <n v="1"/>
    <s v="Speedy Express"/>
    <s v="FOLKO"/>
    <x v="0"/>
    <n v="2"/>
    <x v="4"/>
    <x v="5"/>
  </r>
  <r>
    <n v="10775"/>
    <n v="10"/>
    <n v="31"/>
    <n v="6"/>
    <n v="0"/>
    <n v="186"/>
    <n v="4"/>
    <x v="1"/>
    <x v="41"/>
    <x v="16"/>
    <x v="8"/>
    <n v="1"/>
    <s v="Speedy Express"/>
    <s v="THECR"/>
    <x v="1"/>
    <n v="8"/>
    <x v="3"/>
    <x v="5"/>
  </r>
  <r>
    <n v="10775"/>
    <n v="67"/>
    <n v="14"/>
    <n v="3"/>
    <n v="0"/>
    <n v="42"/>
    <n v="16"/>
    <x v="1"/>
    <x v="51"/>
    <x v="23"/>
    <x v="8"/>
    <n v="1"/>
    <s v="Speedy Express"/>
    <s v="THECR"/>
    <x v="1"/>
    <n v="1"/>
    <x v="6"/>
    <x v="5"/>
  </r>
  <r>
    <n v="10776"/>
    <n v="31"/>
    <n v="12.5"/>
    <n v="16"/>
    <n v="0"/>
    <n v="200"/>
    <n v="14"/>
    <x v="1"/>
    <x v="12"/>
    <x v="2"/>
    <x v="6"/>
    <n v="3"/>
    <s v="Federal Shipping"/>
    <s v="ERNSH"/>
    <x v="0"/>
    <n v="4"/>
    <x v="0"/>
    <x v="5"/>
  </r>
  <r>
    <n v="10776"/>
    <n v="42"/>
    <n v="14"/>
    <n v="12"/>
    <n v="0"/>
    <n v="168"/>
    <n v="20"/>
    <x v="1"/>
    <x v="1"/>
    <x v="1"/>
    <x v="6"/>
    <n v="3"/>
    <s v="Federal Shipping"/>
    <s v="ERNSH"/>
    <x v="0"/>
    <n v="5"/>
    <x v="1"/>
    <x v="5"/>
  </r>
  <r>
    <n v="10776"/>
    <n v="45"/>
    <n v="9.5"/>
    <n v="27"/>
    <n v="0"/>
    <n v="256.5"/>
    <n v="21"/>
    <x v="1"/>
    <x v="73"/>
    <x v="26"/>
    <x v="6"/>
    <n v="3"/>
    <s v="Federal Shipping"/>
    <s v="ERNSH"/>
    <x v="0"/>
    <n v="8"/>
    <x v="3"/>
    <x v="5"/>
  </r>
  <r>
    <n v="10776"/>
    <n v="51"/>
    <n v="53"/>
    <n v="120"/>
    <n v="0"/>
    <n v="6360"/>
    <n v="24"/>
    <x v="1"/>
    <x v="4"/>
    <x v="4"/>
    <x v="6"/>
    <n v="3"/>
    <s v="Federal Shipping"/>
    <s v="ERNSH"/>
    <x v="0"/>
    <n v="7"/>
    <x v="2"/>
    <x v="5"/>
  </r>
  <r>
    <n v="10777"/>
    <n v="42"/>
    <n v="14"/>
    <n v="20"/>
    <n v="0"/>
    <n v="280"/>
    <n v="20"/>
    <x v="1"/>
    <x v="1"/>
    <x v="1"/>
    <x v="2"/>
    <n v="2"/>
    <s v="United Package"/>
    <s v="GOURL"/>
    <x v="1"/>
    <n v="5"/>
    <x v="1"/>
    <x v="5"/>
  </r>
  <r>
    <n v="10778"/>
    <n v="41"/>
    <n v="9.65"/>
    <n v="10"/>
    <n v="0"/>
    <n v="96.5"/>
    <n v="19"/>
    <x v="1"/>
    <x v="5"/>
    <x v="5"/>
    <x v="9"/>
    <n v="1"/>
    <s v="Speedy Express"/>
    <s v="BERGS"/>
    <x v="2"/>
    <n v="8"/>
    <x v="3"/>
    <x v="5"/>
  </r>
  <r>
    <n v="10779"/>
    <n v="16"/>
    <n v="17.45"/>
    <n v="20"/>
    <n v="0"/>
    <n v="349"/>
    <n v="7"/>
    <x v="1"/>
    <x v="19"/>
    <x v="18"/>
    <x v="1"/>
    <n v="2"/>
    <s v="United Package"/>
    <s v="MORGK"/>
    <x v="2"/>
    <n v="3"/>
    <x v="5"/>
    <x v="5"/>
  </r>
  <r>
    <n v="10779"/>
    <n v="62"/>
    <n v="49.3"/>
    <n v="20"/>
    <n v="0"/>
    <n v="986"/>
    <n v="29"/>
    <x v="1"/>
    <x v="29"/>
    <x v="22"/>
    <x v="1"/>
    <n v="2"/>
    <s v="United Package"/>
    <s v="MORGK"/>
    <x v="2"/>
    <n v="3"/>
    <x v="5"/>
    <x v="5"/>
  </r>
  <r>
    <n v="10780"/>
    <n v="70"/>
    <n v="15"/>
    <n v="35"/>
    <n v="0"/>
    <n v="525"/>
    <n v="7"/>
    <x v="1"/>
    <x v="30"/>
    <x v="18"/>
    <x v="5"/>
    <n v="1"/>
    <s v="Speedy Express"/>
    <s v="LILAS"/>
    <x v="0"/>
    <n v="1"/>
    <x v="6"/>
    <x v="5"/>
  </r>
  <r>
    <n v="10780"/>
    <n v="77"/>
    <n v="13"/>
    <n v="15"/>
    <n v="0"/>
    <n v="195"/>
    <n v="12"/>
    <x v="1"/>
    <x v="23"/>
    <x v="20"/>
    <x v="5"/>
    <n v="1"/>
    <s v="Speedy Express"/>
    <s v="LILAS"/>
    <x v="0"/>
    <n v="2"/>
    <x v="4"/>
    <x v="5"/>
  </r>
  <r>
    <n v="10781"/>
    <n v="54"/>
    <n v="7.45"/>
    <n v="3"/>
    <n v="0"/>
    <n v="22.35"/>
    <n v="25"/>
    <x v="1"/>
    <x v="55"/>
    <x v="15"/>
    <x v="10"/>
    <n v="3"/>
    <s v="Federal Shipping"/>
    <s v="WARTH"/>
    <x v="0"/>
    <n v="6"/>
    <x v="7"/>
    <x v="5"/>
  </r>
  <r>
    <n v="10781"/>
    <n v="56"/>
    <n v="38"/>
    <n v="20"/>
    <n v="0"/>
    <n v="760"/>
    <n v="26"/>
    <x v="1"/>
    <x v="33"/>
    <x v="8"/>
    <x v="10"/>
    <n v="3"/>
    <s v="Federal Shipping"/>
    <s v="WARTH"/>
    <x v="0"/>
    <n v="5"/>
    <x v="1"/>
    <x v="5"/>
  </r>
  <r>
    <n v="10781"/>
    <n v="74"/>
    <n v="10"/>
    <n v="35"/>
    <n v="0"/>
    <n v="350"/>
    <n v="4"/>
    <x v="1"/>
    <x v="17"/>
    <x v="16"/>
    <x v="10"/>
    <n v="3"/>
    <s v="Federal Shipping"/>
    <s v="WARTH"/>
    <x v="0"/>
    <n v="7"/>
    <x v="2"/>
    <x v="5"/>
  </r>
  <r>
    <n v="10782"/>
    <n v="31"/>
    <n v="12.5"/>
    <n v="1"/>
    <n v="0"/>
    <n v="12.5"/>
    <n v="14"/>
    <x v="1"/>
    <x v="12"/>
    <x v="2"/>
    <x v="20"/>
    <n v="3"/>
    <s v="Federal Shipping"/>
    <s v="CACTU"/>
    <x v="3"/>
    <n v="4"/>
    <x v="0"/>
    <x v="5"/>
  </r>
  <r>
    <n v="10783"/>
    <n v="31"/>
    <n v="12.5"/>
    <n v="10"/>
    <n v="0"/>
    <n v="125"/>
    <n v="14"/>
    <x v="1"/>
    <x v="12"/>
    <x v="2"/>
    <x v="2"/>
    <n v="2"/>
    <s v="United Package"/>
    <s v="HANAR"/>
    <x v="0"/>
    <n v="4"/>
    <x v="0"/>
    <x v="5"/>
  </r>
  <r>
    <n v="10783"/>
    <n v="38"/>
    <n v="263.5"/>
    <n v="5"/>
    <n v="0"/>
    <n v="1317.5"/>
    <n v="18"/>
    <x v="1"/>
    <x v="67"/>
    <x v="12"/>
    <x v="2"/>
    <n v="2"/>
    <s v="United Package"/>
    <s v="HANAR"/>
    <x v="0"/>
    <n v="1"/>
    <x v="6"/>
    <x v="5"/>
  </r>
  <r>
    <n v="10784"/>
    <n v="36"/>
    <n v="19"/>
    <n v="30"/>
    <n v="0"/>
    <n v="570"/>
    <n v="17"/>
    <x v="1"/>
    <x v="20"/>
    <x v="19"/>
    <x v="11"/>
    <n v="3"/>
    <s v="Federal Shipping"/>
    <s v="MAGAA"/>
    <x v="0"/>
    <n v="8"/>
    <x v="3"/>
    <x v="5"/>
  </r>
  <r>
    <n v="10784"/>
    <n v="39"/>
    <n v="18"/>
    <n v="2"/>
    <n v="0"/>
    <n v="36"/>
    <n v="18"/>
    <x v="1"/>
    <x v="13"/>
    <x v="12"/>
    <x v="11"/>
    <n v="3"/>
    <s v="Federal Shipping"/>
    <s v="MAGAA"/>
    <x v="0"/>
    <n v="1"/>
    <x v="6"/>
    <x v="5"/>
  </r>
  <r>
    <n v="10784"/>
    <n v="72"/>
    <n v="34.799999999999997"/>
    <n v="30"/>
    <n v="0"/>
    <n v="1044"/>
    <n v="14"/>
    <x v="1"/>
    <x v="2"/>
    <x v="2"/>
    <x v="11"/>
    <n v="3"/>
    <s v="Federal Shipping"/>
    <s v="MAGAA"/>
    <x v="0"/>
    <n v="4"/>
    <x v="0"/>
    <x v="5"/>
  </r>
  <r>
    <n v="10785"/>
    <n v="10"/>
    <n v="31"/>
    <n v="10"/>
    <n v="0"/>
    <n v="310"/>
    <n v="4"/>
    <x v="1"/>
    <x v="41"/>
    <x v="16"/>
    <x v="5"/>
    <n v="3"/>
    <s v="Federal Shipping"/>
    <s v="GROSR"/>
    <x v="0"/>
    <n v="8"/>
    <x v="3"/>
    <x v="5"/>
  </r>
  <r>
    <n v="10785"/>
    <n v="75"/>
    <n v="7.75"/>
    <n v="10"/>
    <n v="0"/>
    <n v="77.5"/>
    <n v="12"/>
    <x v="1"/>
    <x v="48"/>
    <x v="20"/>
    <x v="5"/>
    <n v="3"/>
    <s v="Federal Shipping"/>
    <s v="GROSR"/>
    <x v="0"/>
    <n v="1"/>
    <x v="6"/>
    <x v="5"/>
  </r>
  <r>
    <n v="10786"/>
    <n v="8"/>
    <n v="40"/>
    <n v="30"/>
    <n v="0"/>
    <n v="1200"/>
    <n v="3"/>
    <x v="1"/>
    <x v="71"/>
    <x v="24"/>
    <x v="2"/>
    <n v="1"/>
    <s v="Speedy Express"/>
    <s v="QUEEN"/>
    <x v="3"/>
    <n v="2"/>
    <x v="4"/>
    <x v="5"/>
  </r>
  <r>
    <n v="10786"/>
    <n v="30"/>
    <n v="25.89"/>
    <n v="15"/>
    <n v="0"/>
    <n v="388.35"/>
    <n v="13"/>
    <x v="1"/>
    <x v="34"/>
    <x v="25"/>
    <x v="2"/>
    <n v="1"/>
    <s v="Speedy Express"/>
    <s v="QUEEN"/>
    <x v="3"/>
    <n v="8"/>
    <x v="3"/>
    <x v="5"/>
  </r>
  <r>
    <n v="10786"/>
    <n v="75"/>
    <n v="7.75"/>
    <n v="42"/>
    <n v="0"/>
    <n v="325.5"/>
    <n v="12"/>
    <x v="1"/>
    <x v="48"/>
    <x v="20"/>
    <x v="2"/>
    <n v="1"/>
    <s v="Speedy Express"/>
    <s v="QUEEN"/>
    <x v="3"/>
    <n v="1"/>
    <x v="6"/>
    <x v="5"/>
  </r>
  <r>
    <n v="10787"/>
    <n v="2"/>
    <n v="19"/>
    <n v="15"/>
    <n v="0"/>
    <n v="285"/>
    <n v="1"/>
    <x v="1"/>
    <x v="18"/>
    <x v="17"/>
    <x v="0"/>
    <n v="1"/>
    <s v="Speedy Express"/>
    <s v="LAMAI"/>
    <x v="0"/>
    <n v="1"/>
    <x v="6"/>
    <x v="5"/>
  </r>
  <r>
    <n v="10787"/>
    <n v="29"/>
    <n v="123.79"/>
    <n v="20"/>
    <n v="0"/>
    <n v="2475.8000000000002"/>
    <n v="12"/>
    <x v="1"/>
    <x v="39"/>
    <x v="20"/>
    <x v="0"/>
    <n v="1"/>
    <s v="Speedy Express"/>
    <s v="LAMAI"/>
    <x v="0"/>
    <n v="6"/>
    <x v="7"/>
    <x v="5"/>
  </r>
  <r>
    <n v="10788"/>
    <n v="19"/>
    <n v="9.1999999999999993"/>
    <n v="50"/>
    <n v="0"/>
    <n v="459.99999999999994"/>
    <n v="8"/>
    <x v="1"/>
    <x v="49"/>
    <x v="9"/>
    <x v="1"/>
    <n v="2"/>
    <s v="United Package"/>
    <s v="QUICK"/>
    <x v="0"/>
    <n v="3"/>
    <x v="5"/>
    <x v="5"/>
  </r>
  <r>
    <n v="10788"/>
    <n v="75"/>
    <n v="7.75"/>
    <n v="40"/>
    <n v="0"/>
    <n v="310"/>
    <n v="12"/>
    <x v="1"/>
    <x v="48"/>
    <x v="20"/>
    <x v="1"/>
    <n v="2"/>
    <s v="United Package"/>
    <s v="QUICK"/>
    <x v="0"/>
    <n v="1"/>
    <x v="6"/>
    <x v="5"/>
  </r>
  <r>
    <n v="10789"/>
    <n v="18"/>
    <n v="62.5"/>
    <n v="30"/>
    <n v="0"/>
    <n v="1875"/>
    <n v="7"/>
    <x v="1"/>
    <x v="59"/>
    <x v="18"/>
    <x v="0"/>
    <n v="2"/>
    <s v="United Package"/>
    <s v="FOLIG"/>
    <x v="0"/>
    <n v="8"/>
    <x v="3"/>
    <x v="5"/>
  </r>
  <r>
    <n v="10789"/>
    <n v="35"/>
    <n v="18"/>
    <n v="15"/>
    <n v="0"/>
    <n v="270"/>
    <n v="16"/>
    <x v="1"/>
    <x v="31"/>
    <x v="23"/>
    <x v="0"/>
    <n v="2"/>
    <s v="United Package"/>
    <s v="FOLIG"/>
    <x v="0"/>
    <n v="1"/>
    <x v="6"/>
    <x v="5"/>
  </r>
  <r>
    <n v="10789"/>
    <n v="63"/>
    <n v="43.9"/>
    <n v="30"/>
    <n v="0"/>
    <n v="1317"/>
    <n v="7"/>
    <x v="1"/>
    <x v="46"/>
    <x v="18"/>
    <x v="0"/>
    <n v="2"/>
    <s v="United Package"/>
    <s v="FOLIG"/>
    <x v="0"/>
    <n v="2"/>
    <x v="4"/>
    <x v="5"/>
  </r>
  <r>
    <n v="10789"/>
    <n v="68"/>
    <n v="12.5"/>
    <n v="18"/>
    <n v="0"/>
    <n v="225"/>
    <n v="8"/>
    <x v="1"/>
    <x v="56"/>
    <x v="9"/>
    <x v="0"/>
    <n v="2"/>
    <s v="United Package"/>
    <s v="FOLIG"/>
    <x v="0"/>
    <n v="3"/>
    <x v="5"/>
    <x v="5"/>
  </r>
  <r>
    <n v="10790"/>
    <n v="7"/>
    <n v="30"/>
    <n v="3"/>
    <n v="0"/>
    <n v="90"/>
    <n v="3"/>
    <x v="1"/>
    <x v="32"/>
    <x v="24"/>
    <x v="2"/>
    <n v="1"/>
    <s v="Speedy Express"/>
    <s v="GOURL"/>
    <x v="1"/>
    <n v="7"/>
    <x v="2"/>
    <x v="5"/>
  </r>
  <r>
    <n v="10790"/>
    <n v="56"/>
    <n v="38"/>
    <n v="20"/>
    <n v="0"/>
    <n v="760"/>
    <n v="26"/>
    <x v="1"/>
    <x v="33"/>
    <x v="8"/>
    <x v="2"/>
    <n v="1"/>
    <s v="Speedy Express"/>
    <s v="GOURL"/>
    <x v="1"/>
    <n v="5"/>
    <x v="1"/>
    <x v="5"/>
  </r>
  <r>
    <n v="10791"/>
    <n v="29"/>
    <n v="123.79"/>
    <n v="14"/>
    <n v="0"/>
    <n v="1733.0600000000002"/>
    <n v="12"/>
    <x v="1"/>
    <x v="39"/>
    <x v="20"/>
    <x v="1"/>
    <n v="2"/>
    <s v="United Package"/>
    <s v="FRANK"/>
    <x v="1"/>
    <n v="6"/>
    <x v="7"/>
    <x v="5"/>
  </r>
  <r>
    <n v="10791"/>
    <n v="41"/>
    <n v="9.65"/>
    <n v="20"/>
    <n v="0"/>
    <n v="193"/>
    <n v="19"/>
    <x v="1"/>
    <x v="5"/>
    <x v="5"/>
    <x v="1"/>
    <n v="2"/>
    <s v="United Package"/>
    <s v="FRANK"/>
    <x v="1"/>
    <n v="8"/>
    <x v="3"/>
    <x v="5"/>
  </r>
  <r>
    <n v="10792"/>
    <n v="2"/>
    <n v="19"/>
    <n v="10"/>
    <n v="0"/>
    <n v="190"/>
    <n v="1"/>
    <x v="1"/>
    <x v="18"/>
    <x v="17"/>
    <x v="18"/>
    <n v="3"/>
    <s v="Federal Shipping"/>
    <s v="WOLZA"/>
    <x v="0"/>
    <n v="1"/>
    <x v="6"/>
    <x v="5"/>
  </r>
  <r>
    <n v="10792"/>
    <n v="54"/>
    <n v="7.45"/>
    <n v="3"/>
    <n v="0"/>
    <n v="22.35"/>
    <n v="25"/>
    <x v="1"/>
    <x v="55"/>
    <x v="15"/>
    <x v="18"/>
    <n v="3"/>
    <s v="Federal Shipping"/>
    <s v="WOLZA"/>
    <x v="0"/>
    <n v="6"/>
    <x v="7"/>
    <x v="5"/>
  </r>
  <r>
    <n v="10792"/>
    <n v="68"/>
    <n v="12.5"/>
    <n v="15"/>
    <n v="0"/>
    <n v="187.5"/>
    <n v="8"/>
    <x v="1"/>
    <x v="56"/>
    <x v="9"/>
    <x v="18"/>
    <n v="3"/>
    <s v="Federal Shipping"/>
    <s v="WOLZA"/>
    <x v="0"/>
    <n v="3"/>
    <x v="5"/>
    <x v="5"/>
  </r>
  <r>
    <n v="10793"/>
    <n v="41"/>
    <n v="9.65"/>
    <n v="14"/>
    <n v="0"/>
    <n v="135.1"/>
    <n v="19"/>
    <x v="1"/>
    <x v="5"/>
    <x v="5"/>
    <x v="13"/>
    <n v="3"/>
    <s v="Federal Shipping"/>
    <s v="AROUT"/>
    <x v="2"/>
    <n v="8"/>
    <x v="3"/>
    <x v="5"/>
  </r>
  <r>
    <n v="10793"/>
    <n v="52"/>
    <n v="7"/>
    <n v="8"/>
    <n v="0"/>
    <n v="56"/>
    <n v="24"/>
    <x v="1"/>
    <x v="65"/>
    <x v="4"/>
    <x v="13"/>
    <n v="3"/>
    <s v="Federal Shipping"/>
    <s v="AROUT"/>
    <x v="2"/>
    <n v="5"/>
    <x v="1"/>
    <x v="5"/>
  </r>
  <r>
    <n v="10794"/>
    <n v="14"/>
    <n v="23.25"/>
    <n v="15"/>
    <n v="0"/>
    <n v="348.75"/>
    <n v="6"/>
    <x v="1"/>
    <x v="3"/>
    <x v="3"/>
    <x v="2"/>
    <n v="1"/>
    <s v="Speedy Express"/>
    <s v="QUEDE"/>
    <x v="1"/>
    <n v="7"/>
    <x v="2"/>
    <x v="5"/>
  </r>
  <r>
    <n v="10794"/>
    <n v="54"/>
    <n v="7.45"/>
    <n v="6"/>
    <n v="0"/>
    <n v="44.7"/>
    <n v="25"/>
    <x v="1"/>
    <x v="55"/>
    <x v="15"/>
    <x v="2"/>
    <n v="1"/>
    <s v="Speedy Express"/>
    <s v="QUEDE"/>
    <x v="1"/>
    <n v="6"/>
    <x v="7"/>
    <x v="5"/>
  </r>
  <r>
    <n v="10795"/>
    <n v="16"/>
    <n v="17.45"/>
    <n v="65"/>
    <n v="0"/>
    <n v="1134.25"/>
    <n v="7"/>
    <x v="1"/>
    <x v="19"/>
    <x v="18"/>
    <x v="6"/>
    <n v="2"/>
    <s v="United Package"/>
    <s v="ERNSH"/>
    <x v="3"/>
    <n v="3"/>
    <x v="5"/>
    <x v="5"/>
  </r>
  <r>
    <n v="10795"/>
    <n v="17"/>
    <n v="39"/>
    <n v="35"/>
    <n v="0"/>
    <n v="1365"/>
    <n v="7"/>
    <x v="1"/>
    <x v="35"/>
    <x v="18"/>
    <x v="6"/>
    <n v="2"/>
    <s v="United Package"/>
    <s v="ERNSH"/>
    <x v="3"/>
    <n v="6"/>
    <x v="7"/>
    <x v="5"/>
  </r>
  <r>
    <n v="10796"/>
    <n v="26"/>
    <n v="31.23"/>
    <n v="21"/>
    <n v="0"/>
    <n v="655.83"/>
    <n v="11"/>
    <x v="1"/>
    <x v="68"/>
    <x v="21"/>
    <x v="5"/>
    <n v="1"/>
    <s v="Speedy Express"/>
    <s v="HILAA"/>
    <x v="2"/>
    <n v="3"/>
    <x v="5"/>
    <x v="5"/>
  </r>
  <r>
    <n v="10796"/>
    <n v="44"/>
    <n v="19.45"/>
    <n v="10"/>
    <n v="0"/>
    <n v="194.5"/>
    <n v="20"/>
    <x v="1"/>
    <x v="45"/>
    <x v="1"/>
    <x v="5"/>
    <n v="1"/>
    <s v="Speedy Express"/>
    <s v="HILAA"/>
    <x v="2"/>
    <n v="2"/>
    <x v="4"/>
    <x v="5"/>
  </r>
  <r>
    <n v="10796"/>
    <n v="64"/>
    <n v="33.25"/>
    <n v="35"/>
    <n v="0"/>
    <n v="1163.75"/>
    <n v="12"/>
    <x v="1"/>
    <x v="58"/>
    <x v="20"/>
    <x v="5"/>
    <n v="1"/>
    <s v="Speedy Express"/>
    <s v="HILAA"/>
    <x v="2"/>
    <n v="5"/>
    <x v="1"/>
    <x v="5"/>
  </r>
  <r>
    <n v="10796"/>
    <n v="69"/>
    <n v="36"/>
    <n v="24"/>
    <n v="0"/>
    <n v="864"/>
    <n v="15"/>
    <x v="1"/>
    <x v="60"/>
    <x v="10"/>
    <x v="5"/>
    <n v="1"/>
    <s v="Speedy Express"/>
    <s v="HILAA"/>
    <x v="2"/>
    <n v="4"/>
    <x v="0"/>
    <x v="5"/>
  </r>
  <r>
    <n v="10797"/>
    <n v="11"/>
    <n v="21"/>
    <n v="20"/>
    <n v="0"/>
    <n v="420"/>
    <n v="5"/>
    <x v="1"/>
    <x v="0"/>
    <x v="0"/>
    <x v="1"/>
    <n v="2"/>
    <s v="United Package"/>
    <s v="DRACD"/>
    <x v="1"/>
    <n v="4"/>
    <x v="0"/>
    <x v="5"/>
  </r>
  <r>
    <n v="10798"/>
    <n v="62"/>
    <n v="49.3"/>
    <n v="2"/>
    <n v="0"/>
    <n v="98.6"/>
    <n v="29"/>
    <x v="1"/>
    <x v="29"/>
    <x v="22"/>
    <x v="13"/>
    <n v="1"/>
    <s v="Speedy Express"/>
    <s v="ISLAT"/>
    <x v="0"/>
    <n v="3"/>
    <x v="5"/>
    <x v="5"/>
  </r>
  <r>
    <n v="10798"/>
    <n v="72"/>
    <n v="34.799999999999997"/>
    <n v="10"/>
    <n v="0"/>
    <n v="348"/>
    <n v="14"/>
    <x v="1"/>
    <x v="2"/>
    <x v="2"/>
    <x v="13"/>
    <n v="1"/>
    <s v="Speedy Express"/>
    <s v="ISLAT"/>
    <x v="0"/>
    <n v="4"/>
    <x v="0"/>
    <x v="5"/>
  </r>
  <r>
    <n v="10799"/>
    <n v="13"/>
    <n v="6"/>
    <n v="20"/>
    <n v="0"/>
    <n v="120"/>
    <n v="6"/>
    <x v="1"/>
    <x v="43"/>
    <x v="3"/>
    <x v="1"/>
    <n v="3"/>
    <s v="Federal Shipping"/>
    <s v="KOENE"/>
    <x v="3"/>
    <n v="8"/>
    <x v="3"/>
    <x v="5"/>
  </r>
  <r>
    <n v="10799"/>
    <n v="24"/>
    <n v="4.5"/>
    <n v="20"/>
    <n v="0"/>
    <n v="90"/>
    <n v="10"/>
    <x v="1"/>
    <x v="15"/>
    <x v="14"/>
    <x v="1"/>
    <n v="3"/>
    <s v="Federal Shipping"/>
    <s v="KOENE"/>
    <x v="3"/>
    <n v="1"/>
    <x v="6"/>
    <x v="5"/>
  </r>
  <r>
    <n v="10799"/>
    <n v="59"/>
    <n v="55"/>
    <n v="25"/>
    <n v="0"/>
    <n v="1375"/>
    <n v="28"/>
    <x v="1"/>
    <x v="21"/>
    <x v="11"/>
    <x v="1"/>
    <n v="3"/>
    <s v="Federal Shipping"/>
    <s v="KOENE"/>
    <x v="3"/>
    <n v="4"/>
    <x v="0"/>
    <x v="5"/>
  </r>
  <r>
    <n v="10800"/>
    <n v="11"/>
    <n v="21"/>
    <n v="50"/>
    <n v="0"/>
    <n v="1050"/>
    <n v="5"/>
    <x v="1"/>
    <x v="0"/>
    <x v="0"/>
    <x v="13"/>
    <n v="3"/>
    <s v="Federal Shipping"/>
    <s v="SEVES"/>
    <x v="0"/>
    <n v="4"/>
    <x v="0"/>
    <x v="5"/>
  </r>
  <r>
    <n v="10800"/>
    <n v="51"/>
    <n v="53"/>
    <n v="10"/>
    <n v="0"/>
    <n v="530"/>
    <n v="24"/>
    <x v="1"/>
    <x v="4"/>
    <x v="4"/>
    <x v="13"/>
    <n v="3"/>
    <s v="Federal Shipping"/>
    <s v="SEVES"/>
    <x v="0"/>
    <n v="7"/>
    <x v="2"/>
    <x v="5"/>
  </r>
  <r>
    <n v="10800"/>
    <n v="54"/>
    <n v="7.45"/>
    <n v="7"/>
    <n v="0"/>
    <n v="52.15"/>
    <n v="25"/>
    <x v="1"/>
    <x v="55"/>
    <x v="15"/>
    <x v="13"/>
    <n v="3"/>
    <s v="Federal Shipping"/>
    <s v="SEVES"/>
    <x v="0"/>
    <n v="6"/>
    <x v="7"/>
    <x v="5"/>
  </r>
  <r>
    <n v="10801"/>
    <n v="17"/>
    <n v="39"/>
    <n v="40"/>
    <n v="0"/>
    <n v="1560"/>
    <n v="7"/>
    <x v="1"/>
    <x v="35"/>
    <x v="18"/>
    <x v="12"/>
    <n v="2"/>
    <s v="United Package"/>
    <s v="BOLID"/>
    <x v="0"/>
    <n v="6"/>
    <x v="7"/>
    <x v="5"/>
  </r>
  <r>
    <n v="10801"/>
    <n v="29"/>
    <n v="123.79"/>
    <n v="20"/>
    <n v="0"/>
    <n v="2475.8000000000002"/>
    <n v="12"/>
    <x v="1"/>
    <x v="39"/>
    <x v="20"/>
    <x v="12"/>
    <n v="2"/>
    <s v="United Package"/>
    <s v="BOLID"/>
    <x v="0"/>
    <n v="6"/>
    <x v="7"/>
    <x v="5"/>
  </r>
  <r>
    <n v="10802"/>
    <n v="30"/>
    <n v="25.89"/>
    <n v="25"/>
    <n v="0"/>
    <n v="647.25"/>
    <n v="13"/>
    <x v="1"/>
    <x v="34"/>
    <x v="25"/>
    <x v="17"/>
    <n v="2"/>
    <s v="United Package"/>
    <s v="SIMOB"/>
    <x v="0"/>
    <n v="8"/>
    <x v="3"/>
    <x v="5"/>
  </r>
  <r>
    <n v="10802"/>
    <n v="51"/>
    <n v="53"/>
    <n v="30"/>
    <n v="0"/>
    <n v="1590"/>
    <n v="24"/>
    <x v="1"/>
    <x v="4"/>
    <x v="4"/>
    <x v="17"/>
    <n v="2"/>
    <s v="United Package"/>
    <s v="SIMOB"/>
    <x v="0"/>
    <n v="7"/>
    <x v="2"/>
    <x v="5"/>
  </r>
  <r>
    <n v="10802"/>
    <n v="55"/>
    <n v="24"/>
    <n v="60"/>
    <n v="0"/>
    <n v="1440"/>
    <n v="25"/>
    <x v="1"/>
    <x v="16"/>
    <x v="15"/>
    <x v="17"/>
    <n v="2"/>
    <s v="United Package"/>
    <s v="SIMOB"/>
    <x v="0"/>
    <n v="6"/>
    <x v="7"/>
    <x v="5"/>
  </r>
  <r>
    <n v="10802"/>
    <n v="62"/>
    <n v="49.3"/>
    <n v="5"/>
    <n v="0"/>
    <n v="246.5"/>
    <n v="29"/>
    <x v="1"/>
    <x v="29"/>
    <x v="22"/>
    <x v="17"/>
    <n v="2"/>
    <s v="United Package"/>
    <s v="SIMOB"/>
    <x v="0"/>
    <n v="3"/>
    <x v="5"/>
    <x v="5"/>
  </r>
  <r>
    <n v="10803"/>
    <n v="19"/>
    <n v="9.1999999999999993"/>
    <n v="24"/>
    <n v="0"/>
    <n v="220.79999999999998"/>
    <n v="8"/>
    <x v="1"/>
    <x v="49"/>
    <x v="9"/>
    <x v="2"/>
    <n v="1"/>
    <s v="Speedy Express"/>
    <s v="WELLI"/>
    <x v="0"/>
    <n v="3"/>
    <x v="5"/>
    <x v="5"/>
  </r>
  <r>
    <n v="10803"/>
    <n v="25"/>
    <n v="14"/>
    <n v="15"/>
    <n v="0"/>
    <n v="210"/>
    <n v="11"/>
    <x v="1"/>
    <x v="66"/>
    <x v="21"/>
    <x v="2"/>
    <n v="1"/>
    <s v="Speedy Express"/>
    <s v="WELLI"/>
    <x v="0"/>
    <n v="3"/>
    <x v="5"/>
    <x v="5"/>
  </r>
  <r>
    <n v="10803"/>
    <n v="59"/>
    <n v="55"/>
    <n v="15"/>
    <n v="0"/>
    <n v="825"/>
    <n v="28"/>
    <x v="1"/>
    <x v="21"/>
    <x v="11"/>
    <x v="2"/>
    <n v="1"/>
    <s v="Speedy Express"/>
    <s v="WELLI"/>
    <x v="0"/>
    <n v="4"/>
    <x v="0"/>
    <x v="5"/>
  </r>
  <r>
    <n v="10804"/>
    <n v="10"/>
    <n v="31"/>
    <n v="36"/>
    <n v="0"/>
    <n v="1116"/>
    <n v="4"/>
    <x v="1"/>
    <x v="41"/>
    <x v="16"/>
    <x v="13"/>
    <n v="2"/>
    <s v="United Package"/>
    <s v="SEVES"/>
    <x v="1"/>
    <n v="8"/>
    <x v="3"/>
    <x v="5"/>
  </r>
  <r>
    <n v="10804"/>
    <n v="28"/>
    <n v="45.6"/>
    <n v="24"/>
    <n v="0"/>
    <n v="1094.4000000000001"/>
    <n v="12"/>
    <x v="1"/>
    <x v="44"/>
    <x v="20"/>
    <x v="13"/>
    <n v="2"/>
    <s v="United Package"/>
    <s v="SEVES"/>
    <x v="1"/>
    <n v="7"/>
    <x v="2"/>
    <x v="5"/>
  </r>
  <r>
    <n v="10804"/>
    <n v="49"/>
    <n v="20"/>
    <n v="4"/>
    <n v="0"/>
    <n v="80"/>
    <n v="23"/>
    <x v="1"/>
    <x v="14"/>
    <x v="13"/>
    <x v="13"/>
    <n v="2"/>
    <s v="United Package"/>
    <s v="SEVES"/>
    <x v="1"/>
    <n v="3"/>
    <x v="5"/>
    <x v="5"/>
  </r>
  <r>
    <n v="10805"/>
    <n v="34"/>
    <n v="14"/>
    <n v="10"/>
    <n v="0"/>
    <n v="140"/>
    <n v="16"/>
    <x v="1"/>
    <x v="53"/>
    <x v="23"/>
    <x v="8"/>
    <n v="3"/>
    <s v="Federal Shipping"/>
    <s v="THEBI"/>
    <x v="0"/>
    <n v="1"/>
    <x v="6"/>
    <x v="5"/>
  </r>
  <r>
    <n v="10805"/>
    <n v="38"/>
    <n v="263.5"/>
    <n v="10"/>
    <n v="0"/>
    <n v="2635"/>
    <n v="18"/>
    <x v="1"/>
    <x v="67"/>
    <x v="12"/>
    <x v="8"/>
    <n v="3"/>
    <s v="Federal Shipping"/>
    <s v="THEBI"/>
    <x v="0"/>
    <n v="1"/>
    <x v="6"/>
    <x v="5"/>
  </r>
  <r>
    <n v="10806"/>
    <n v="2"/>
    <n v="19"/>
    <n v="20"/>
    <n v="0"/>
    <n v="380"/>
    <n v="1"/>
    <x v="1"/>
    <x v="18"/>
    <x v="17"/>
    <x v="0"/>
    <n v="2"/>
    <s v="United Package"/>
    <s v="VICTE"/>
    <x v="2"/>
    <n v="1"/>
    <x v="6"/>
    <x v="5"/>
  </r>
  <r>
    <n v="10806"/>
    <n v="65"/>
    <n v="21.05"/>
    <n v="2"/>
    <n v="0"/>
    <n v="42.1"/>
    <n v="2"/>
    <x v="1"/>
    <x v="6"/>
    <x v="6"/>
    <x v="0"/>
    <n v="2"/>
    <s v="United Package"/>
    <s v="VICTE"/>
    <x v="2"/>
    <n v="2"/>
    <x v="4"/>
    <x v="5"/>
  </r>
  <r>
    <n v="10806"/>
    <n v="74"/>
    <n v="10"/>
    <n v="15"/>
    <n v="0"/>
    <n v="150"/>
    <n v="4"/>
    <x v="1"/>
    <x v="17"/>
    <x v="16"/>
    <x v="0"/>
    <n v="2"/>
    <s v="United Package"/>
    <s v="VICTE"/>
    <x v="2"/>
    <n v="7"/>
    <x v="2"/>
    <x v="5"/>
  </r>
  <r>
    <n v="10807"/>
    <n v="40"/>
    <n v="18.399999999999999"/>
    <n v="1"/>
    <n v="0"/>
    <n v="18.399999999999999"/>
    <n v="19"/>
    <x v="1"/>
    <x v="37"/>
    <x v="5"/>
    <x v="11"/>
    <n v="1"/>
    <s v="Speedy Express"/>
    <s v="FRANS"/>
    <x v="0"/>
    <n v="8"/>
    <x v="3"/>
    <x v="5"/>
  </r>
  <r>
    <n v="10808"/>
    <n v="56"/>
    <n v="38"/>
    <n v="20"/>
    <n v="0"/>
    <n v="760"/>
    <n v="26"/>
    <x v="2"/>
    <x v="33"/>
    <x v="8"/>
    <x v="8"/>
    <n v="3"/>
    <s v="Federal Shipping"/>
    <s v="OLDWO"/>
    <x v="0"/>
    <n v="5"/>
    <x v="1"/>
    <x v="6"/>
  </r>
  <r>
    <n v="10808"/>
    <n v="76"/>
    <n v="18"/>
    <n v="50"/>
    <n v="0"/>
    <n v="900"/>
    <n v="23"/>
    <x v="2"/>
    <x v="38"/>
    <x v="13"/>
    <x v="8"/>
    <n v="3"/>
    <s v="Federal Shipping"/>
    <s v="OLDWO"/>
    <x v="0"/>
    <n v="1"/>
    <x v="6"/>
    <x v="6"/>
  </r>
  <r>
    <n v="10809"/>
    <n v="52"/>
    <n v="7"/>
    <n v="20"/>
    <n v="0"/>
    <n v="140"/>
    <n v="24"/>
    <x v="2"/>
    <x v="65"/>
    <x v="4"/>
    <x v="2"/>
    <n v="1"/>
    <s v="Speedy Express"/>
    <s v="WELLI"/>
    <x v="1"/>
    <n v="5"/>
    <x v="1"/>
    <x v="6"/>
  </r>
  <r>
    <n v="10810"/>
    <n v="13"/>
    <n v="6"/>
    <n v="7"/>
    <n v="0"/>
    <n v="42"/>
    <n v="6"/>
    <x v="2"/>
    <x v="43"/>
    <x v="3"/>
    <x v="16"/>
    <n v="3"/>
    <s v="Federal Shipping"/>
    <s v="LAUGB"/>
    <x v="0"/>
    <n v="8"/>
    <x v="3"/>
    <x v="6"/>
  </r>
  <r>
    <n v="10810"/>
    <n v="25"/>
    <n v="14"/>
    <n v="5"/>
    <n v="0"/>
    <n v="70"/>
    <n v="11"/>
    <x v="2"/>
    <x v="66"/>
    <x v="21"/>
    <x v="16"/>
    <n v="3"/>
    <s v="Federal Shipping"/>
    <s v="LAUGB"/>
    <x v="0"/>
    <n v="3"/>
    <x v="5"/>
    <x v="6"/>
  </r>
  <r>
    <n v="10810"/>
    <n v="70"/>
    <n v="15"/>
    <n v="5"/>
    <n v="0"/>
    <n v="75"/>
    <n v="7"/>
    <x v="2"/>
    <x v="30"/>
    <x v="18"/>
    <x v="16"/>
    <n v="3"/>
    <s v="Federal Shipping"/>
    <s v="LAUGB"/>
    <x v="0"/>
    <n v="1"/>
    <x v="6"/>
    <x v="6"/>
  </r>
  <r>
    <n v="10811"/>
    <n v="19"/>
    <n v="9.1999999999999993"/>
    <n v="15"/>
    <n v="0"/>
    <n v="138"/>
    <n v="8"/>
    <x v="2"/>
    <x v="49"/>
    <x v="9"/>
    <x v="5"/>
    <n v="1"/>
    <s v="Speedy Express"/>
    <s v="LINOD"/>
    <x v="3"/>
    <n v="3"/>
    <x v="5"/>
    <x v="6"/>
  </r>
  <r>
    <n v="10811"/>
    <n v="23"/>
    <n v="9"/>
    <n v="18"/>
    <n v="0"/>
    <n v="162"/>
    <n v="9"/>
    <x v="2"/>
    <x v="70"/>
    <x v="7"/>
    <x v="5"/>
    <n v="1"/>
    <s v="Speedy Express"/>
    <s v="LINOD"/>
    <x v="3"/>
    <n v="5"/>
    <x v="1"/>
    <x v="6"/>
  </r>
  <r>
    <n v="10811"/>
    <n v="40"/>
    <n v="18.399999999999999"/>
    <n v="30"/>
    <n v="0"/>
    <n v="552"/>
    <n v="19"/>
    <x v="2"/>
    <x v="37"/>
    <x v="5"/>
    <x v="5"/>
    <n v="1"/>
    <s v="Speedy Express"/>
    <s v="LINOD"/>
    <x v="3"/>
    <n v="8"/>
    <x v="3"/>
    <x v="6"/>
  </r>
  <r>
    <n v="10812"/>
    <n v="31"/>
    <n v="12.5"/>
    <n v="16"/>
    <n v="0"/>
    <n v="200"/>
    <n v="14"/>
    <x v="2"/>
    <x v="12"/>
    <x v="2"/>
    <x v="11"/>
    <n v="1"/>
    <s v="Speedy Express"/>
    <s v="REGGC"/>
    <x v="0"/>
    <n v="4"/>
    <x v="0"/>
    <x v="6"/>
  </r>
  <r>
    <n v="10812"/>
    <n v="72"/>
    <n v="34.799999999999997"/>
    <n v="40"/>
    <n v="0"/>
    <n v="1392"/>
    <n v="14"/>
    <x v="2"/>
    <x v="2"/>
    <x v="2"/>
    <x v="11"/>
    <n v="1"/>
    <s v="Speedy Express"/>
    <s v="REGGC"/>
    <x v="0"/>
    <n v="4"/>
    <x v="0"/>
    <x v="6"/>
  </r>
  <r>
    <n v="10812"/>
    <n v="77"/>
    <n v="13"/>
    <n v="20"/>
    <n v="0"/>
    <n v="260"/>
    <n v="12"/>
    <x v="2"/>
    <x v="23"/>
    <x v="20"/>
    <x v="11"/>
    <n v="1"/>
    <s v="Speedy Express"/>
    <s v="REGGC"/>
    <x v="0"/>
    <n v="2"/>
    <x v="4"/>
    <x v="6"/>
  </r>
  <r>
    <n v="10813"/>
    <n v="2"/>
    <n v="19"/>
    <n v="12"/>
    <n v="0"/>
    <n v="228"/>
    <n v="1"/>
    <x v="2"/>
    <x v="18"/>
    <x v="17"/>
    <x v="2"/>
    <n v="1"/>
    <s v="Speedy Express"/>
    <s v="RICAR"/>
    <x v="0"/>
    <n v="1"/>
    <x v="6"/>
    <x v="6"/>
  </r>
  <r>
    <n v="10813"/>
    <n v="46"/>
    <n v="12"/>
    <n v="35"/>
    <n v="0"/>
    <n v="420"/>
    <n v="21"/>
    <x v="2"/>
    <x v="54"/>
    <x v="26"/>
    <x v="2"/>
    <n v="1"/>
    <s v="Speedy Express"/>
    <s v="RICAR"/>
    <x v="0"/>
    <n v="8"/>
    <x v="3"/>
    <x v="6"/>
  </r>
  <r>
    <n v="10814"/>
    <n v="41"/>
    <n v="9.65"/>
    <n v="20"/>
    <n v="0"/>
    <n v="193"/>
    <n v="19"/>
    <x v="2"/>
    <x v="5"/>
    <x v="5"/>
    <x v="0"/>
    <n v="3"/>
    <s v="Federal Shipping"/>
    <s v="VICTE"/>
    <x v="2"/>
    <n v="8"/>
    <x v="3"/>
    <x v="6"/>
  </r>
  <r>
    <n v="10814"/>
    <n v="43"/>
    <n v="46"/>
    <n v="20"/>
    <n v="0"/>
    <n v="920"/>
    <n v="20"/>
    <x v="2"/>
    <x v="40"/>
    <x v="1"/>
    <x v="0"/>
    <n v="3"/>
    <s v="Federal Shipping"/>
    <s v="VICTE"/>
    <x v="2"/>
    <n v="1"/>
    <x v="6"/>
    <x v="6"/>
  </r>
  <r>
    <n v="10814"/>
    <n v="48"/>
    <n v="12.75"/>
    <n v="8"/>
    <n v="0"/>
    <n v="102"/>
    <n v="22"/>
    <x v="2"/>
    <x v="74"/>
    <x v="28"/>
    <x v="0"/>
    <n v="3"/>
    <s v="Federal Shipping"/>
    <s v="VICTE"/>
    <x v="2"/>
    <n v="3"/>
    <x v="5"/>
    <x v="6"/>
  </r>
  <r>
    <n v="10814"/>
    <n v="61"/>
    <n v="28.5"/>
    <n v="30"/>
    <n v="0"/>
    <n v="855"/>
    <n v="29"/>
    <x v="2"/>
    <x v="75"/>
    <x v="22"/>
    <x v="0"/>
    <n v="3"/>
    <s v="Federal Shipping"/>
    <s v="VICTE"/>
    <x v="2"/>
    <n v="2"/>
    <x v="4"/>
    <x v="6"/>
  </r>
  <r>
    <n v="10815"/>
    <n v="33"/>
    <n v="2.5"/>
    <n v="16"/>
    <n v="0"/>
    <n v="40"/>
    <n v="15"/>
    <x v="2"/>
    <x v="10"/>
    <x v="10"/>
    <x v="8"/>
    <n v="3"/>
    <s v="Federal Shipping"/>
    <s v="SAVEA"/>
    <x v="0"/>
    <n v="4"/>
    <x v="0"/>
    <x v="6"/>
  </r>
  <r>
    <n v="10816"/>
    <n v="38"/>
    <n v="263.5"/>
    <n v="30"/>
    <n v="0"/>
    <n v="7905"/>
    <n v="18"/>
    <x v="2"/>
    <x v="67"/>
    <x v="12"/>
    <x v="8"/>
    <n v="2"/>
    <s v="United Package"/>
    <s v="GREAL"/>
    <x v="0"/>
    <n v="1"/>
    <x v="6"/>
    <x v="6"/>
  </r>
  <r>
    <n v="10816"/>
    <n v="62"/>
    <n v="49.3"/>
    <n v="20"/>
    <n v="0"/>
    <n v="986"/>
    <n v="29"/>
    <x v="2"/>
    <x v="29"/>
    <x v="22"/>
    <x v="8"/>
    <n v="2"/>
    <s v="United Package"/>
    <s v="GREAL"/>
    <x v="0"/>
    <n v="3"/>
    <x v="5"/>
    <x v="6"/>
  </r>
  <r>
    <n v="10817"/>
    <n v="26"/>
    <n v="31.23"/>
    <n v="40"/>
    <n v="0"/>
    <n v="1249.2"/>
    <n v="11"/>
    <x v="2"/>
    <x v="68"/>
    <x v="21"/>
    <x v="1"/>
    <n v="2"/>
    <s v="United Package"/>
    <s v="KOENE"/>
    <x v="2"/>
    <n v="3"/>
    <x v="5"/>
    <x v="6"/>
  </r>
  <r>
    <n v="10817"/>
    <n v="38"/>
    <n v="263.5"/>
    <n v="30"/>
    <n v="0"/>
    <n v="7905"/>
    <n v="18"/>
    <x v="2"/>
    <x v="67"/>
    <x v="12"/>
    <x v="1"/>
    <n v="2"/>
    <s v="United Package"/>
    <s v="KOENE"/>
    <x v="2"/>
    <n v="1"/>
    <x v="6"/>
    <x v="6"/>
  </r>
  <r>
    <n v="10817"/>
    <n v="40"/>
    <n v="18.399999999999999"/>
    <n v="60"/>
    <n v="0"/>
    <n v="1104"/>
    <n v="19"/>
    <x v="2"/>
    <x v="37"/>
    <x v="5"/>
    <x v="1"/>
    <n v="2"/>
    <s v="United Package"/>
    <s v="KOENE"/>
    <x v="2"/>
    <n v="8"/>
    <x v="3"/>
    <x v="6"/>
  </r>
  <r>
    <n v="10817"/>
    <n v="62"/>
    <n v="49.3"/>
    <n v="25"/>
    <n v="0"/>
    <n v="1232.5"/>
    <n v="29"/>
    <x v="2"/>
    <x v="29"/>
    <x v="22"/>
    <x v="1"/>
    <n v="2"/>
    <s v="United Package"/>
    <s v="KOENE"/>
    <x v="2"/>
    <n v="3"/>
    <x v="5"/>
    <x v="6"/>
  </r>
  <r>
    <n v="10818"/>
    <n v="32"/>
    <n v="32"/>
    <n v="20"/>
    <n v="0"/>
    <n v="640"/>
    <n v="14"/>
    <x v="2"/>
    <x v="26"/>
    <x v="2"/>
    <x v="11"/>
    <n v="3"/>
    <s v="Federal Shipping"/>
    <s v="MAGAA"/>
    <x v="1"/>
    <n v="4"/>
    <x v="0"/>
    <x v="6"/>
  </r>
  <r>
    <n v="10818"/>
    <n v="41"/>
    <n v="9.65"/>
    <n v="20"/>
    <n v="0"/>
    <n v="193"/>
    <n v="19"/>
    <x v="2"/>
    <x v="5"/>
    <x v="5"/>
    <x v="11"/>
    <n v="3"/>
    <s v="Federal Shipping"/>
    <s v="MAGAA"/>
    <x v="1"/>
    <n v="8"/>
    <x v="3"/>
    <x v="6"/>
  </r>
  <r>
    <n v="10819"/>
    <n v="43"/>
    <n v="46"/>
    <n v="7"/>
    <n v="0"/>
    <n v="322"/>
    <n v="20"/>
    <x v="2"/>
    <x v="40"/>
    <x v="1"/>
    <x v="20"/>
    <n v="3"/>
    <s v="Federal Shipping"/>
    <s v="CACTU"/>
    <x v="0"/>
    <n v="1"/>
    <x v="6"/>
    <x v="6"/>
  </r>
  <r>
    <n v="10819"/>
    <n v="75"/>
    <n v="7.75"/>
    <n v="20"/>
    <n v="0"/>
    <n v="155"/>
    <n v="12"/>
    <x v="2"/>
    <x v="48"/>
    <x v="20"/>
    <x v="20"/>
    <n v="3"/>
    <s v="Federal Shipping"/>
    <s v="CACTU"/>
    <x v="0"/>
    <n v="1"/>
    <x v="6"/>
    <x v="6"/>
  </r>
  <r>
    <n v="10820"/>
    <n v="56"/>
    <n v="38"/>
    <n v="30"/>
    <n v="0"/>
    <n v="1140"/>
    <n v="26"/>
    <x v="2"/>
    <x v="33"/>
    <x v="8"/>
    <x v="8"/>
    <n v="2"/>
    <s v="United Package"/>
    <s v="RATTC"/>
    <x v="2"/>
    <n v="5"/>
    <x v="1"/>
    <x v="6"/>
  </r>
  <r>
    <n v="10821"/>
    <n v="35"/>
    <n v="18"/>
    <n v="20"/>
    <n v="0"/>
    <n v="360"/>
    <n v="16"/>
    <x v="2"/>
    <x v="31"/>
    <x v="23"/>
    <x v="8"/>
    <n v="1"/>
    <s v="Speedy Express"/>
    <s v="SPLIR"/>
    <x v="0"/>
    <n v="1"/>
    <x v="6"/>
    <x v="6"/>
  </r>
  <r>
    <n v="10821"/>
    <n v="51"/>
    <n v="53"/>
    <n v="6"/>
    <n v="0"/>
    <n v="318"/>
    <n v="24"/>
    <x v="2"/>
    <x v="4"/>
    <x v="4"/>
    <x v="8"/>
    <n v="1"/>
    <s v="Speedy Express"/>
    <s v="SPLIR"/>
    <x v="0"/>
    <n v="7"/>
    <x v="2"/>
    <x v="6"/>
  </r>
  <r>
    <n v="10822"/>
    <n v="62"/>
    <n v="49.3"/>
    <n v="3"/>
    <n v="0"/>
    <n v="147.89999999999998"/>
    <n v="29"/>
    <x v="2"/>
    <x v="29"/>
    <x v="22"/>
    <x v="8"/>
    <n v="3"/>
    <s v="Federal Shipping"/>
    <s v="TRAIH"/>
    <x v="1"/>
    <n v="3"/>
    <x v="5"/>
    <x v="6"/>
  </r>
  <r>
    <n v="10822"/>
    <n v="70"/>
    <n v="15"/>
    <n v="6"/>
    <n v="0"/>
    <n v="90"/>
    <n v="7"/>
    <x v="2"/>
    <x v="30"/>
    <x v="18"/>
    <x v="8"/>
    <n v="3"/>
    <s v="Federal Shipping"/>
    <s v="TRAIH"/>
    <x v="1"/>
    <n v="1"/>
    <x v="6"/>
    <x v="6"/>
  </r>
  <r>
    <n v="10823"/>
    <n v="11"/>
    <n v="21"/>
    <n v="20"/>
    <n v="0"/>
    <n v="420"/>
    <n v="5"/>
    <x v="2"/>
    <x v="0"/>
    <x v="0"/>
    <x v="5"/>
    <n v="2"/>
    <s v="United Package"/>
    <s v="LILAS"/>
    <x v="0"/>
    <n v="4"/>
    <x v="0"/>
    <x v="6"/>
  </r>
  <r>
    <n v="10823"/>
    <n v="57"/>
    <n v="19.5"/>
    <n v="15"/>
    <n v="0"/>
    <n v="292.5"/>
    <n v="26"/>
    <x v="2"/>
    <x v="8"/>
    <x v="8"/>
    <x v="5"/>
    <n v="2"/>
    <s v="United Package"/>
    <s v="LILAS"/>
    <x v="0"/>
    <n v="5"/>
    <x v="1"/>
    <x v="6"/>
  </r>
  <r>
    <n v="10823"/>
    <n v="59"/>
    <n v="55"/>
    <n v="40"/>
    <n v="0"/>
    <n v="2200"/>
    <n v="28"/>
    <x v="2"/>
    <x v="21"/>
    <x v="11"/>
    <x v="5"/>
    <n v="2"/>
    <s v="United Package"/>
    <s v="LILAS"/>
    <x v="0"/>
    <n v="4"/>
    <x v="0"/>
    <x v="6"/>
  </r>
  <r>
    <n v="10823"/>
    <n v="77"/>
    <n v="13"/>
    <n v="15"/>
    <n v="0"/>
    <n v="195"/>
    <n v="12"/>
    <x v="2"/>
    <x v="23"/>
    <x v="20"/>
    <x v="5"/>
    <n v="2"/>
    <s v="United Package"/>
    <s v="LILAS"/>
    <x v="0"/>
    <n v="2"/>
    <x v="4"/>
    <x v="6"/>
  </r>
  <r>
    <n v="10824"/>
    <n v="41"/>
    <n v="9.65"/>
    <n v="12"/>
    <n v="0"/>
    <n v="115.80000000000001"/>
    <n v="19"/>
    <x v="2"/>
    <x v="5"/>
    <x v="5"/>
    <x v="9"/>
    <n v="1"/>
    <s v="Speedy Express"/>
    <s v="FOLKO"/>
    <x v="3"/>
    <n v="8"/>
    <x v="3"/>
    <x v="6"/>
  </r>
  <r>
    <n v="10824"/>
    <n v="70"/>
    <n v="15"/>
    <n v="9"/>
    <n v="0"/>
    <n v="135"/>
    <n v="7"/>
    <x v="2"/>
    <x v="30"/>
    <x v="18"/>
    <x v="9"/>
    <n v="1"/>
    <s v="Speedy Express"/>
    <s v="FOLKO"/>
    <x v="3"/>
    <n v="1"/>
    <x v="6"/>
    <x v="6"/>
  </r>
  <r>
    <n v="10825"/>
    <n v="26"/>
    <n v="31.23"/>
    <n v="12"/>
    <n v="0"/>
    <n v="374.76"/>
    <n v="11"/>
    <x v="2"/>
    <x v="68"/>
    <x v="21"/>
    <x v="1"/>
    <n v="1"/>
    <s v="Speedy Express"/>
    <s v="DRACD"/>
    <x v="0"/>
    <n v="3"/>
    <x v="5"/>
    <x v="6"/>
  </r>
  <r>
    <n v="10825"/>
    <n v="53"/>
    <n v="32.799999999999997"/>
    <n v="20"/>
    <n v="0"/>
    <n v="656"/>
    <n v="24"/>
    <x v="2"/>
    <x v="22"/>
    <x v="4"/>
    <x v="1"/>
    <n v="1"/>
    <s v="Speedy Express"/>
    <s v="DRACD"/>
    <x v="0"/>
    <n v="6"/>
    <x v="7"/>
    <x v="6"/>
  </r>
  <r>
    <n v="10826"/>
    <n v="31"/>
    <n v="12.5"/>
    <n v="35"/>
    <n v="0"/>
    <n v="437.5"/>
    <n v="14"/>
    <x v="2"/>
    <x v="12"/>
    <x v="2"/>
    <x v="0"/>
    <n v="1"/>
    <s v="Speedy Express"/>
    <s v="BLONP"/>
    <x v="1"/>
    <n v="4"/>
    <x v="0"/>
    <x v="6"/>
  </r>
  <r>
    <n v="10826"/>
    <n v="57"/>
    <n v="19.5"/>
    <n v="15"/>
    <n v="0"/>
    <n v="292.5"/>
    <n v="26"/>
    <x v="2"/>
    <x v="8"/>
    <x v="8"/>
    <x v="0"/>
    <n v="1"/>
    <s v="Speedy Express"/>
    <s v="BLONP"/>
    <x v="1"/>
    <n v="5"/>
    <x v="1"/>
    <x v="6"/>
  </r>
  <r>
    <n v="10827"/>
    <n v="10"/>
    <n v="31"/>
    <n v="15"/>
    <n v="0"/>
    <n v="465"/>
    <n v="4"/>
    <x v="2"/>
    <x v="41"/>
    <x v="16"/>
    <x v="0"/>
    <n v="2"/>
    <s v="United Package"/>
    <s v="BONAP"/>
    <x v="0"/>
    <n v="8"/>
    <x v="3"/>
    <x v="6"/>
  </r>
  <r>
    <n v="10827"/>
    <n v="39"/>
    <n v="18"/>
    <n v="21"/>
    <n v="0"/>
    <n v="378"/>
    <n v="18"/>
    <x v="2"/>
    <x v="13"/>
    <x v="12"/>
    <x v="0"/>
    <n v="2"/>
    <s v="United Package"/>
    <s v="BONAP"/>
    <x v="0"/>
    <n v="1"/>
    <x v="6"/>
    <x v="6"/>
  </r>
  <r>
    <n v="10828"/>
    <n v="20"/>
    <n v="81"/>
    <n v="5"/>
    <n v="0"/>
    <n v="405"/>
    <n v="8"/>
    <x v="2"/>
    <x v="9"/>
    <x v="9"/>
    <x v="20"/>
    <n v="1"/>
    <s v="Speedy Express"/>
    <s v="RANCH"/>
    <x v="3"/>
    <n v="3"/>
    <x v="5"/>
    <x v="6"/>
  </r>
  <r>
    <n v="10828"/>
    <n v="38"/>
    <n v="263.5"/>
    <n v="2"/>
    <n v="0"/>
    <n v="527"/>
    <n v="18"/>
    <x v="2"/>
    <x v="67"/>
    <x v="12"/>
    <x v="20"/>
    <n v="1"/>
    <s v="Speedy Express"/>
    <s v="RANCH"/>
    <x v="3"/>
    <n v="1"/>
    <x v="6"/>
    <x v="6"/>
  </r>
  <r>
    <n v="10829"/>
    <n v="2"/>
    <n v="19"/>
    <n v="10"/>
    <n v="0"/>
    <n v="190"/>
    <n v="1"/>
    <x v="2"/>
    <x v="18"/>
    <x v="17"/>
    <x v="13"/>
    <n v="1"/>
    <s v="Speedy Express"/>
    <s v="ISLAT"/>
    <x v="3"/>
    <n v="1"/>
    <x v="6"/>
    <x v="6"/>
  </r>
  <r>
    <n v="10829"/>
    <n v="8"/>
    <n v="40"/>
    <n v="20"/>
    <n v="0"/>
    <n v="800"/>
    <n v="3"/>
    <x v="2"/>
    <x v="71"/>
    <x v="24"/>
    <x v="13"/>
    <n v="1"/>
    <s v="Speedy Express"/>
    <s v="ISLAT"/>
    <x v="3"/>
    <n v="2"/>
    <x v="4"/>
    <x v="6"/>
  </r>
  <r>
    <n v="10829"/>
    <n v="13"/>
    <n v="6"/>
    <n v="10"/>
    <n v="0"/>
    <n v="60"/>
    <n v="6"/>
    <x v="2"/>
    <x v="43"/>
    <x v="3"/>
    <x v="13"/>
    <n v="1"/>
    <s v="Speedy Express"/>
    <s v="ISLAT"/>
    <x v="3"/>
    <n v="8"/>
    <x v="3"/>
    <x v="6"/>
  </r>
  <r>
    <n v="10829"/>
    <n v="60"/>
    <n v="34"/>
    <n v="21"/>
    <n v="0"/>
    <n v="714"/>
    <n v="28"/>
    <x v="2"/>
    <x v="11"/>
    <x v="11"/>
    <x v="13"/>
    <n v="1"/>
    <s v="Speedy Express"/>
    <s v="ISLAT"/>
    <x v="3"/>
    <n v="4"/>
    <x v="0"/>
    <x v="6"/>
  </r>
  <r>
    <n v="10830"/>
    <n v="6"/>
    <n v="25"/>
    <n v="6"/>
    <n v="0"/>
    <n v="150"/>
    <n v="3"/>
    <x v="2"/>
    <x v="63"/>
    <x v="24"/>
    <x v="2"/>
    <n v="2"/>
    <s v="United Package"/>
    <s v="TRADH"/>
    <x v="0"/>
    <n v="2"/>
    <x v="4"/>
    <x v="6"/>
  </r>
  <r>
    <n v="10830"/>
    <n v="39"/>
    <n v="18"/>
    <n v="28"/>
    <n v="0"/>
    <n v="504"/>
    <n v="18"/>
    <x v="2"/>
    <x v="13"/>
    <x v="12"/>
    <x v="2"/>
    <n v="2"/>
    <s v="United Package"/>
    <s v="TRADH"/>
    <x v="0"/>
    <n v="1"/>
    <x v="6"/>
    <x v="6"/>
  </r>
  <r>
    <n v="10830"/>
    <n v="60"/>
    <n v="34"/>
    <n v="30"/>
    <n v="0"/>
    <n v="1020"/>
    <n v="28"/>
    <x v="2"/>
    <x v="11"/>
    <x v="11"/>
    <x v="2"/>
    <n v="2"/>
    <s v="United Package"/>
    <s v="TRADH"/>
    <x v="0"/>
    <n v="4"/>
    <x v="0"/>
    <x v="6"/>
  </r>
  <r>
    <n v="10830"/>
    <n v="68"/>
    <n v="12.5"/>
    <n v="24"/>
    <n v="0"/>
    <n v="300"/>
    <n v="8"/>
    <x v="2"/>
    <x v="56"/>
    <x v="9"/>
    <x v="2"/>
    <n v="2"/>
    <s v="United Package"/>
    <s v="TRADH"/>
    <x v="0"/>
    <n v="3"/>
    <x v="5"/>
    <x v="6"/>
  </r>
  <r>
    <n v="10831"/>
    <n v="19"/>
    <n v="9.1999999999999993"/>
    <n v="2"/>
    <n v="0"/>
    <n v="18.399999999999999"/>
    <n v="8"/>
    <x v="2"/>
    <x v="49"/>
    <x v="9"/>
    <x v="19"/>
    <n v="2"/>
    <s v="United Package"/>
    <s v="SANTG"/>
    <x v="2"/>
    <n v="3"/>
    <x v="5"/>
    <x v="6"/>
  </r>
  <r>
    <n v="10831"/>
    <n v="35"/>
    <n v="18"/>
    <n v="8"/>
    <n v="0"/>
    <n v="144"/>
    <n v="16"/>
    <x v="2"/>
    <x v="31"/>
    <x v="23"/>
    <x v="19"/>
    <n v="2"/>
    <s v="United Package"/>
    <s v="SANTG"/>
    <x v="2"/>
    <n v="1"/>
    <x v="6"/>
    <x v="6"/>
  </r>
  <r>
    <n v="10831"/>
    <n v="38"/>
    <n v="263.5"/>
    <n v="8"/>
    <n v="0"/>
    <n v="2108"/>
    <n v="18"/>
    <x v="2"/>
    <x v="67"/>
    <x v="12"/>
    <x v="19"/>
    <n v="2"/>
    <s v="United Package"/>
    <s v="SANTG"/>
    <x v="2"/>
    <n v="1"/>
    <x v="6"/>
    <x v="6"/>
  </r>
  <r>
    <n v="10831"/>
    <n v="43"/>
    <n v="46"/>
    <n v="9"/>
    <n v="0"/>
    <n v="414"/>
    <n v="20"/>
    <x v="2"/>
    <x v="40"/>
    <x v="1"/>
    <x v="19"/>
    <n v="2"/>
    <s v="United Package"/>
    <s v="SANTG"/>
    <x v="2"/>
    <n v="1"/>
    <x v="6"/>
    <x v="6"/>
  </r>
  <r>
    <n v="10832"/>
    <n v="13"/>
    <n v="6"/>
    <n v="3"/>
    <n v="0"/>
    <n v="18"/>
    <n v="6"/>
    <x v="2"/>
    <x v="43"/>
    <x v="3"/>
    <x v="0"/>
    <n v="2"/>
    <s v="United Package"/>
    <s v="LAMAI"/>
    <x v="0"/>
    <n v="8"/>
    <x v="3"/>
    <x v="6"/>
  </r>
  <r>
    <n v="10832"/>
    <n v="25"/>
    <n v="14"/>
    <n v="10"/>
    <n v="0"/>
    <n v="140"/>
    <n v="11"/>
    <x v="2"/>
    <x v="66"/>
    <x v="21"/>
    <x v="0"/>
    <n v="2"/>
    <s v="United Package"/>
    <s v="LAMAI"/>
    <x v="0"/>
    <n v="3"/>
    <x v="5"/>
    <x v="6"/>
  </r>
  <r>
    <n v="10832"/>
    <n v="44"/>
    <n v="19.45"/>
    <n v="16"/>
    <n v="0"/>
    <n v="311.2"/>
    <n v="20"/>
    <x v="2"/>
    <x v="45"/>
    <x v="1"/>
    <x v="0"/>
    <n v="2"/>
    <s v="United Package"/>
    <s v="LAMAI"/>
    <x v="0"/>
    <n v="2"/>
    <x v="4"/>
    <x v="6"/>
  </r>
  <r>
    <n v="10832"/>
    <n v="64"/>
    <n v="33.25"/>
    <n v="3"/>
    <n v="0"/>
    <n v="99.75"/>
    <n v="12"/>
    <x v="2"/>
    <x v="58"/>
    <x v="20"/>
    <x v="0"/>
    <n v="2"/>
    <s v="United Package"/>
    <s v="LAMAI"/>
    <x v="0"/>
    <n v="5"/>
    <x v="1"/>
    <x v="6"/>
  </r>
  <r>
    <n v="10833"/>
    <n v="7"/>
    <n v="30"/>
    <n v="20"/>
    <n v="0"/>
    <n v="600"/>
    <n v="3"/>
    <x v="2"/>
    <x v="32"/>
    <x v="24"/>
    <x v="1"/>
    <n v="2"/>
    <s v="United Package"/>
    <s v="OTTIK"/>
    <x v="1"/>
    <n v="7"/>
    <x v="2"/>
    <x v="6"/>
  </r>
  <r>
    <n v="10833"/>
    <n v="31"/>
    <n v="12.5"/>
    <n v="9"/>
    <n v="0"/>
    <n v="112.5"/>
    <n v="14"/>
    <x v="2"/>
    <x v="12"/>
    <x v="2"/>
    <x v="1"/>
    <n v="2"/>
    <s v="United Package"/>
    <s v="OTTIK"/>
    <x v="1"/>
    <n v="4"/>
    <x v="0"/>
    <x v="6"/>
  </r>
  <r>
    <n v="10833"/>
    <n v="53"/>
    <n v="32.799999999999997"/>
    <n v="9"/>
    <n v="0"/>
    <n v="295.2"/>
    <n v="24"/>
    <x v="2"/>
    <x v="22"/>
    <x v="4"/>
    <x v="1"/>
    <n v="2"/>
    <s v="United Package"/>
    <s v="OTTIK"/>
    <x v="1"/>
    <n v="6"/>
    <x v="7"/>
    <x v="6"/>
  </r>
  <r>
    <n v="10834"/>
    <n v="29"/>
    <n v="123.79"/>
    <n v="8"/>
    <n v="0"/>
    <n v="990.32"/>
    <n v="12"/>
    <x v="2"/>
    <x v="39"/>
    <x v="20"/>
    <x v="2"/>
    <n v="3"/>
    <s v="Federal Shipping"/>
    <s v="TRADH"/>
    <x v="0"/>
    <n v="6"/>
    <x v="7"/>
    <x v="6"/>
  </r>
  <r>
    <n v="10834"/>
    <n v="30"/>
    <n v="25.89"/>
    <n v="20"/>
    <n v="0"/>
    <n v="517.79999999999995"/>
    <n v="13"/>
    <x v="2"/>
    <x v="34"/>
    <x v="25"/>
    <x v="2"/>
    <n v="3"/>
    <s v="Federal Shipping"/>
    <s v="TRADH"/>
    <x v="0"/>
    <n v="8"/>
    <x v="3"/>
    <x v="6"/>
  </r>
  <r>
    <n v="10835"/>
    <n v="59"/>
    <n v="55"/>
    <n v="15"/>
    <n v="0"/>
    <n v="825"/>
    <n v="28"/>
    <x v="2"/>
    <x v="21"/>
    <x v="11"/>
    <x v="1"/>
    <n v="3"/>
    <s v="Federal Shipping"/>
    <s v="ALFKI"/>
    <x v="0"/>
    <n v="4"/>
    <x v="0"/>
    <x v="6"/>
  </r>
  <r>
    <n v="10835"/>
    <n v="77"/>
    <n v="13"/>
    <n v="2"/>
    <n v="0"/>
    <n v="26"/>
    <n v="12"/>
    <x v="2"/>
    <x v="23"/>
    <x v="20"/>
    <x v="1"/>
    <n v="3"/>
    <s v="Federal Shipping"/>
    <s v="ALFKI"/>
    <x v="0"/>
    <n v="2"/>
    <x v="4"/>
    <x v="6"/>
  </r>
  <r>
    <n v="10836"/>
    <n v="22"/>
    <n v="21"/>
    <n v="52"/>
    <n v="0"/>
    <n v="1092"/>
    <n v="9"/>
    <x v="2"/>
    <x v="7"/>
    <x v="7"/>
    <x v="6"/>
    <n v="1"/>
    <s v="Speedy Express"/>
    <s v="ERNSH"/>
    <x v="1"/>
    <n v="5"/>
    <x v="1"/>
    <x v="6"/>
  </r>
  <r>
    <n v="10836"/>
    <n v="35"/>
    <n v="18"/>
    <n v="6"/>
    <n v="0"/>
    <n v="108"/>
    <n v="16"/>
    <x v="2"/>
    <x v="31"/>
    <x v="23"/>
    <x v="6"/>
    <n v="1"/>
    <s v="Speedy Express"/>
    <s v="ERNSH"/>
    <x v="1"/>
    <n v="1"/>
    <x v="6"/>
    <x v="6"/>
  </r>
  <r>
    <n v="10836"/>
    <n v="57"/>
    <n v="19.5"/>
    <n v="24"/>
    <n v="0"/>
    <n v="468"/>
    <n v="26"/>
    <x v="2"/>
    <x v="8"/>
    <x v="8"/>
    <x v="6"/>
    <n v="1"/>
    <s v="Speedy Express"/>
    <s v="ERNSH"/>
    <x v="1"/>
    <n v="5"/>
    <x v="1"/>
    <x v="6"/>
  </r>
  <r>
    <n v="10836"/>
    <n v="60"/>
    <n v="34"/>
    <n v="60"/>
    <n v="0"/>
    <n v="2040"/>
    <n v="28"/>
    <x v="2"/>
    <x v="11"/>
    <x v="11"/>
    <x v="6"/>
    <n v="1"/>
    <s v="Speedy Express"/>
    <s v="ERNSH"/>
    <x v="1"/>
    <n v="4"/>
    <x v="0"/>
    <x v="6"/>
  </r>
  <r>
    <n v="10836"/>
    <n v="64"/>
    <n v="33.25"/>
    <n v="30"/>
    <n v="0"/>
    <n v="997.5"/>
    <n v="12"/>
    <x v="2"/>
    <x v="58"/>
    <x v="20"/>
    <x v="6"/>
    <n v="1"/>
    <s v="Speedy Express"/>
    <s v="ERNSH"/>
    <x v="1"/>
    <n v="5"/>
    <x v="1"/>
    <x v="6"/>
  </r>
  <r>
    <n v="10837"/>
    <n v="13"/>
    <n v="6"/>
    <n v="6"/>
    <n v="0"/>
    <n v="36"/>
    <n v="6"/>
    <x v="2"/>
    <x v="43"/>
    <x v="3"/>
    <x v="9"/>
    <n v="3"/>
    <s v="Federal Shipping"/>
    <s v="BERGS"/>
    <x v="3"/>
    <n v="8"/>
    <x v="3"/>
    <x v="6"/>
  </r>
  <r>
    <n v="10837"/>
    <n v="40"/>
    <n v="18.399999999999999"/>
    <n v="25"/>
    <n v="0"/>
    <n v="459.99999999999994"/>
    <n v="19"/>
    <x v="2"/>
    <x v="37"/>
    <x v="5"/>
    <x v="9"/>
    <n v="3"/>
    <s v="Federal Shipping"/>
    <s v="BERGS"/>
    <x v="3"/>
    <n v="8"/>
    <x v="3"/>
    <x v="6"/>
  </r>
  <r>
    <n v="10837"/>
    <n v="47"/>
    <n v="9.5"/>
    <n v="40"/>
    <n v="0"/>
    <n v="380"/>
    <n v="22"/>
    <x v="2"/>
    <x v="69"/>
    <x v="28"/>
    <x v="9"/>
    <n v="3"/>
    <s v="Federal Shipping"/>
    <s v="BERGS"/>
    <x v="3"/>
    <n v="3"/>
    <x v="5"/>
    <x v="6"/>
  </r>
  <r>
    <n v="10837"/>
    <n v="76"/>
    <n v="18"/>
    <n v="21"/>
    <n v="0"/>
    <n v="378"/>
    <n v="23"/>
    <x v="2"/>
    <x v="38"/>
    <x v="13"/>
    <x v="9"/>
    <n v="3"/>
    <s v="Federal Shipping"/>
    <s v="BERGS"/>
    <x v="3"/>
    <n v="1"/>
    <x v="6"/>
    <x v="6"/>
  </r>
  <r>
    <n v="10838"/>
    <n v="1"/>
    <n v="18"/>
    <n v="4"/>
    <n v="0"/>
    <n v="72"/>
    <n v="1"/>
    <x v="2"/>
    <x v="52"/>
    <x v="17"/>
    <x v="5"/>
    <n v="3"/>
    <s v="Federal Shipping"/>
    <s v="LINOD"/>
    <x v="2"/>
    <n v="1"/>
    <x v="6"/>
    <x v="6"/>
  </r>
  <r>
    <n v="10838"/>
    <n v="18"/>
    <n v="62.5"/>
    <n v="25"/>
    <n v="0"/>
    <n v="1562.5"/>
    <n v="7"/>
    <x v="2"/>
    <x v="59"/>
    <x v="18"/>
    <x v="5"/>
    <n v="3"/>
    <s v="Federal Shipping"/>
    <s v="LINOD"/>
    <x v="2"/>
    <n v="8"/>
    <x v="3"/>
    <x v="6"/>
  </r>
  <r>
    <n v="10838"/>
    <n v="36"/>
    <n v="19"/>
    <n v="50"/>
    <n v="0"/>
    <n v="950"/>
    <n v="17"/>
    <x v="2"/>
    <x v="20"/>
    <x v="19"/>
    <x v="5"/>
    <n v="3"/>
    <s v="Federal Shipping"/>
    <s v="LINOD"/>
    <x v="2"/>
    <n v="8"/>
    <x v="3"/>
    <x v="6"/>
  </r>
  <r>
    <n v="10839"/>
    <n v="58"/>
    <n v="13.25"/>
    <n v="30"/>
    <n v="0"/>
    <n v="397.5"/>
    <n v="27"/>
    <x v="2"/>
    <x v="64"/>
    <x v="27"/>
    <x v="2"/>
    <n v="3"/>
    <s v="Federal Shipping"/>
    <s v="TRADH"/>
    <x v="2"/>
    <n v="8"/>
    <x v="3"/>
    <x v="6"/>
  </r>
  <r>
    <n v="10839"/>
    <n v="72"/>
    <n v="34.799999999999997"/>
    <n v="15"/>
    <n v="0"/>
    <n v="522"/>
    <n v="14"/>
    <x v="2"/>
    <x v="2"/>
    <x v="2"/>
    <x v="2"/>
    <n v="3"/>
    <s v="Federal Shipping"/>
    <s v="TRADH"/>
    <x v="2"/>
    <n v="4"/>
    <x v="0"/>
    <x v="6"/>
  </r>
  <r>
    <n v="10840"/>
    <n v="25"/>
    <n v="14"/>
    <n v="6"/>
    <n v="0"/>
    <n v="84"/>
    <n v="11"/>
    <x v="2"/>
    <x v="66"/>
    <x v="21"/>
    <x v="5"/>
    <n v="2"/>
    <s v="United Package"/>
    <s v="LINOD"/>
    <x v="0"/>
    <n v="3"/>
    <x v="5"/>
    <x v="6"/>
  </r>
  <r>
    <n v="10840"/>
    <n v="39"/>
    <n v="18"/>
    <n v="10"/>
    <n v="0"/>
    <n v="180"/>
    <n v="18"/>
    <x v="2"/>
    <x v="13"/>
    <x v="12"/>
    <x v="5"/>
    <n v="2"/>
    <s v="United Package"/>
    <s v="LINOD"/>
    <x v="0"/>
    <n v="1"/>
    <x v="6"/>
    <x v="6"/>
  </r>
  <r>
    <n v="10841"/>
    <n v="10"/>
    <n v="31"/>
    <n v="16"/>
    <n v="0"/>
    <n v="496"/>
    <n v="4"/>
    <x v="2"/>
    <x v="41"/>
    <x v="16"/>
    <x v="3"/>
    <n v="2"/>
    <s v="United Package"/>
    <s v="SUPRD"/>
    <x v="0"/>
    <n v="8"/>
    <x v="3"/>
    <x v="6"/>
  </r>
  <r>
    <n v="10841"/>
    <n v="56"/>
    <n v="38"/>
    <n v="30"/>
    <n v="0"/>
    <n v="1140"/>
    <n v="26"/>
    <x v="2"/>
    <x v="33"/>
    <x v="8"/>
    <x v="3"/>
    <n v="2"/>
    <s v="United Package"/>
    <s v="SUPRD"/>
    <x v="0"/>
    <n v="5"/>
    <x v="1"/>
    <x v="6"/>
  </r>
  <r>
    <n v="10841"/>
    <n v="59"/>
    <n v="55"/>
    <n v="50"/>
    <n v="0"/>
    <n v="2750"/>
    <n v="28"/>
    <x v="2"/>
    <x v="21"/>
    <x v="11"/>
    <x v="3"/>
    <n v="2"/>
    <s v="United Package"/>
    <s v="SUPRD"/>
    <x v="0"/>
    <n v="4"/>
    <x v="0"/>
    <x v="6"/>
  </r>
  <r>
    <n v="10841"/>
    <n v="77"/>
    <n v="13"/>
    <n v="15"/>
    <n v="0"/>
    <n v="195"/>
    <n v="12"/>
    <x v="2"/>
    <x v="23"/>
    <x v="20"/>
    <x v="3"/>
    <n v="2"/>
    <s v="United Package"/>
    <s v="SUPRD"/>
    <x v="0"/>
    <n v="2"/>
    <x v="4"/>
    <x v="6"/>
  </r>
  <r>
    <n v="10842"/>
    <n v="11"/>
    <n v="21"/>
    <n v="15"/>
    <n v="0"/>
    <n v="315"/>
    <n v="5"/>
    <x v="2"/>
    <x v="0"/>
    <x v="0"/>
    <x v="7"/>
    <n v="3"/>
    <s v="Federal Shipping"/>
    <s v="TORTU"/>
    <x v="0"/>
    <n v="4"/>
    <x v="0"/>
    <x v="6"/>
  </r>
  <r>
    <n v="10842"/>
    <n v="43"/>
    <n v="46"/>
    <n v="5"/>
    <n v="0"/>
    <n v="230"/>
    <n v="20"/>
    <x v="2"/>
    <x v="40"/>
    <x v="1"/>
    <x v="7"/>
    <n v="3"/>
    <s v="Federal Shipping"/>
    <s v="TORTU"/>
    <x v="0"/>
    <n v="1"/>
    <x v="6"/>
    <x v="6"/>
  </r>
  <r>
    <n v="10842"/>
    <n v="68"/>
    <n v="12.5"/>
    <n v="20"/>
    <n v="0"/>
    <n v="250"/>
    <n v="8"/>
    <x v="2"/>
    <x v="56"/>
    <x v="9"/>
    <x v="7"/>
    <n v="3"/>
    <s v="Federal Shipping"/>
    <s v="TORTU"/>
    <x v="0"/>
    <n v="3"/>
    <x v="5"/>
    <x v="6"/>
  </r>
  <r>
    <n v="10842"/>
    <n v="70"/>
    <n v="15"/>
    <n v="12"/>
    <n v="0"/>
    <n v="180"/>
    <n v="7"/>
    <x v="2"/>
    <x v="30"/>
    <x v="18"/>
    <x v="7"/>
    <n v="3"/>
    <s v="Federal Shipping"/>
    <s v="TORTU"/>
    <x v="0"/>
    <n v="1"/>
    <x v="6"/>
    <x v="6"/>
  </r>
  <r>
    <n v="10843"/>
    <n v="51"/>
    <n v="53"/>
    <n v="4"/>
    <n v="0"/>
    <n v="212"/>
    <n v="24"/>
    <x v="2"/>
    <x v="4"/>
    <x v="4"/>
    <x v="0"/>
    <n v="2"/>
    <s v="United Package"/>
    <s v="VICTE"/>
    <x v="0"/>
    <n v="7"/>
    <x v="2"/>
    <x v="6"/>
  </r>
  <r>
    <n v="10844"/>
    <n v="22"/>
    <n v="21"/>
    <n v="35"/>
    <n v="0"/>
    <n v="735"/>
    <n v="9"/>
    <x v="2"/>
    <x v="7"/>
    <x v="7"/>
    <x v="6"/>
    <n v="2"/>
    <s v="United Package"/>
    <s v="PICCO"/>
    <x v="3"/>
    <n v="5"/>
    <x v="1"/>
    <x v="6"/>
  </r>
  <r>
    <n v="10845"/>
    <n v="23"/>
    <n v="9"/>
    <n v="70"/>
    <n v="0"/>
    <n v="630"/>
    <n v="9"/>
    <x v="2"/>
    <x v="70"/>
    <x v="7"/>
    <x v="1"/>
    <n v="1"/>
    <s v="Speedy Express"/>
    <s v="QUICK"/>
    <x v="3"/>
    <n v="5"/>
    <x v="1"/>
    <x v="6"/>
  </r>
  <r>
    <n v="10845"/>
    <n v="35"/>
    <n v="18"/>
    <n v="25"/>
    <n v="0"/>
    <n v="450"/>
    <n v="16"/>
    <x v="2"/>
    <x v="31"/>
    <x v="23"/>
    <x v="1"/>
    <n v="1"/>
    <s v="Speedy Express"/>
    <s v="QUICK"/>
    <x v="3"/>
    <n v="1"/>
    <x v="6"/>
    <x v="6"/>
  </r>
  <r>
    <n v="10845"/>
    <n v="42"/>
    <n v="14"/>
    <n v="42"/>
    <n v="0"/>
    <n v="588"/>
    <n v="20"/>
    <x v="2"/>
    <x v="1"/>
    <x v="1"/>
    <x v="1"/>
    <n v="1"/>
    <s v="Speedy Express"/>
    <s v="QUICK"/>
    <x v="3"/>
    <n v="5"/>
    <x v="1"/>
    <x v="6"/>
  </r>
  <r>
    <n v="10845"/>
    <n v="58"/>
    <n v="13.25"/>
    <n v="60"/>
    <n v="0"/>
    <n v="795"/>
    <n v="27"/>
    <x v="2"/>
    <x v="64"/>
    <x v="27"/>
    <x v="1"/>
    <n v="1"/>
    <s v="Speedy Express"/>
    <s v="QUICK"/>
    <x v="3"/>
    <n v="8"/>
    <x v="3"/>
    <x v="6"/>
  </r>
  <r>
    <n v="10845"/>
    <n v="64"/>
    <n v="33.25"/>
    <n v="48"/>
    <n v="0"/>
    <n v="1596"/>
    <n v="12"/>
    <x v="2"/>
    <x v="58"/>
    <x v="20"/>
    <x v="1"/>
    <n v="1"/>
    <s v="Speedy Express"/>
    <s v="QUICK"/>
    <x v="3"/>
    <n v="5"/>
    <x v="1"/>
    <x v="6"/>
  </r>
  <r>
    <n v="10846"/>
    <n v="4"/>
    <n v="22"/>
    <n v="21"/>
    <n v="0"/>
    <n v="462"/>
    <n v="2"/>
    <x v="2"/>
    <x v="62"/>
    <x v="6"/>
    <x v="3"/>
    <n v="3"/>
    <s v="Federal Shipping"/>
    <s v="SUPRD"/>
    <x v="0"/>
    <n v="2"/>
    <x v="4"/>
    <x v="6"/>
  </r>
  <r>
    <n v="10846"/>
    <n v="70"/>
    <n v="15"/>
    <n v="30"/>
    <n v="0"/>
    <n v="450"/>
    <n v="7"/>
    <x v="2"/>
    <x v="30"/>
    <x v="18"/>
    <x v="3"/>
    <n v="3"/>
    <s v="Federal Shipping"/>
    <s v="SUPRD"/>
    <x v="0"/>
    <n v="1"/>
    <x v="6"/>
    <x v="6"/>
  </r>
  <r>
    <n v="10846"/>
    <n v="74"/>
    <n v="10"/>
    <n v="20"/>
    <n v="0"/>
    <n v="200"/>
    <n v="4"/>
    <x v="2"/>
    <x v="17"/>
    <x v="16"/>
    <x v="3"/>
    <n v="3"/>
    <s v="Federal Shipping"/>
    <s v="SUPRD"/>
    <x v="0"/>
    <n v="7"/>
    <x v="2"/>
    <x v="6"/>
  </r>
  <r>
    <n v="10847"/>
    <n v="1"/>
    <n v="18"/>
    <n v="80"/>
    <n v="0"/>
    <n v="1440"/>
    <n v="1"/>
    <x v="2"/>
    <x v="52"/>
    <x v="17"/>
    <x v="8"/>
    <n v="3"/>
    <s v="Federal Shipping"/>
    <s v="SAVEA"/>
    <x v="0"/>
    <n v="1"/>
    <x v="6"/>
    <x v="6"/>
  </r>
  <r>
    <n v="10847"/>
    <n v="19"/>
    <n v="9.1999999999999993"/>
    <n v="12"/>
    <n v="0"/>
    <n v="110.39999999999999"/>
    <n v="8"/>
    <x v="2"/>
    <x v="49"/>
    <x v="9"/>
    <x v="8"/>
    <n v="3"/>
    <s v="Federal Shipping"/>
    <s v="SAVEA"/>
    <x v="0"/>
    <n v="3"/>
    <x v="5"/>
    <x v="6"/>
  </r>
  <r>
    <n v="10847"/>
    <n v="37"/>
    <n v="26"/>
    <n v="60"/>
    <n v="0"/>
    <n v="1560"/>
    <n v="17"/>
    <x v="2"/>
    <x v="28"/>
    <x v="19"/>
    <x v="8"/>
    <n v="3"/>
    <s v="Federal Shipping"/>
    <s v="SAVEA"/>
    <x v="0"/>
    <n v="8"/>
    <x v="3"/>
    <x v="6"/>
  </r>
  <r>
    <n v="10847"/>
    <n v="45"/>
    <n v="9.5"/>
    <n v="36"/>
    <n v="0"/>
    <n v="342"/>
    <n v="21"/>
    <x v="2"/>
    <x v="73"/>
    <x v="26"/>
    <x v="8"/>
    <n v="3"/>
    <s v="Federal Shipping"/>
    <s v="SAVEA"/>
    <x v="0"/>
    <n v="8"/>
    <x v="3"/>
    <x v="6"/>
  </r>
  <r>
    <n v="10847"/>
    <n v="60"/>
    <n v="34"/>
    <n v="45"/>
    <n v="0"/>
    <n v="1530"/>
    <n v="28"/>
    <x v="2"/>
    <x v="11"/>
    <x v="11"/>
    <x v="8"/>
    <n v="3"/>
    <s v="Federal Shipping"/>
    <s v="SAVEA"/>
    <x v="0"/>
    <n v="4"/>
    <x v="0"/>
    <x v="6"/>
  </r>
  <r>
    <n v="10847"/>
    <n v="71"/>
    <n v="21.5"/>
    <n v="55"/>
    <n v="0"/>
    <n v="1182.5"/>
    <n v="15"/>
    <x v="2"/>
    <x v="42"/>
    <x v="10"/>
    <x v="8"/>
    <n v="3"/>
    <s v="Federal Shipping"/>
    <s v="SAVEA"/>
    <x v="0"/>
    <n v="4"/>
    <x v="0"/>
    <x v="6"/>
  </r>
  <r>
    <n v="10848"/>
    <n v="5"/>
    <n v="21.35"/>
    <n v="30"/>
    <n v="0"/>
    <n v="640.5"/>
    <n v="2"/>
    <x v="2"/>
    <x v="25"/>
    <x v="6"/>
    <x v="13"/>
    <n v="2"/>
    <s v="United Package"/>
    <s v="CONSH"/>
    <x v="1"/>
    <n v="2"/>
    <x v="4"/>
    <x v="6"/>
  </r>
  <r>
    <n v="10848"/>
    <n v="9"/>
    <n v="97"/>
    <n v="3"/>
    <n v="0"/>
    <n v="291"/>
    <n v="4"/>
    <x v="2"/>
    <x v="76"/>
    <x v="16"/>
    <x v="13"/>
    <n v="2"/>
    <s v="United Package"/>
    <s v="CONSH"/>
    <x v="1"/>
    <n v="6"/>
    <x v="7"/>
    <x v="6"/>
  </r>
  <r>
    <n v="10849"/>
    <n v="3"/>
    <n v="10"/>
    <n v="49"/>
    <n v="0"/>
    <n v="490"/>
    <n v="1"/>
    <x v="2"/>
    <x v="57"/>
    <x v="17"/>
    <x v="1"/>
    <n v="2"/>
    <s v="United Package"/>
    <s v="KOENE"/>
    <x v="3"/>
    <n v="2"/>
    <x v="4"/>
    <x v="6"/>
  </r>
  <r>
    <n v="10849"/>
    <n v="26"/>
    <n v="31.23"/>
    <n v="18"/>
    <n v="0"/>
    <n v="562.14"/>
    <n v="11"/>
    <x v="2"/>
    <x v="68"/>
    <x v="21"/>
    <x v="1"/>
    <n v="2"/>
    <s v="United Package"/>
    <s v="KOENE"/>
    <x v="3"/>
    <n v="3"/>
    <x v="5"/>
    <x v="6"/>
  </r>
  <r>
    <n v="10850"/>
    <n v="25"/>
    <n v="14"/>
    <n v="20"/>
    <n v="0"/>
    <n v="280"/>
    <n v="11"/>
    <x v="2"/>
    <x v="66"/>
    <x v="21"/>
    <x v="0"/>
    <n v="1"/>
    <s v="Speedy Express"/>
    <s v="VICTE"/>
    <x v="0"/>
    <n v="3"/>
    <x v="5"/>
    <x v="6"/>
  </r>
  <r>
    <n v="10850"/>
    <n v="33"/>
    <n v="2.5"/>
    <n v="4"/>
    <n v="0"/>
    <n v="10"/>
    <n v="15"/>
    <x v="2"/>
    <x v="10"/>
    <x v="10"/>
    <x v="0"/>
    <n v="1"/>
    <s v="Speedy Express"/>
    <s v="VICTE"/>
    <x v="0"/>
    <n v="4"/>
    <x v="0"/>
    <x v="6"/>
  </r>
  <r>
    <n v="10850"/>
    <n v="70"/>
    <n v="15"/>
    <n v="30"/>
    <n v="0"/>
    <n v="450"/>
    <n v="7"/>
    <x v="2"/>
    <x v="30"/>
    <x v="18"/>
    <x v="0"/>
    <n v="1"/>
    <s v="Speedy Express"/>
    <s v="VICTE"/>
    <x v="0"/>
    <n v="1"/>
    <x v="6"/>
    <x v="6"/>
  </r>
  <r>
    <n v="10851"/>
    <n v="2"/>
    <n v="19"/>
    <n v="5"/>
    <n v="0"/>
    <n v="95"/>
    <n v="1"/>
    <x v="2"/>
    <x v="18"/>
    <x v="17"/>
    <x v="2"/>
    <n v="1"/>
    <s v="Speedy Express"/>
    <s v="RICAR"/>
    <x v="0"/>
    <n v="1"/>
    <x v="6"/>
    <x v="6"/>
  </r>
  <r>
    <n v="10851"/>
    <n v="25"/>
    <n v="14"/>
    <n v="10"/>
    <n v="0"/>
    <n v="140"/>
    <n v="11"/>
    <x v="2"/>
    <x v="66"/>
    <x v="21"/>
    <x v="2"/>
    <n v="1"/>
    <s v="Speedy Express"/>
    <s v="RICAR"/>
    <x v="0"/>
    <n v="3"/>
    <x v="5"/>
    <x v="6"/>
  </r>
  <r>
    <n v="10851"/>
    <n v="57"/>
    <n v="19.5"/>
    <n v="10"/>
    <n v="0"/>
    <n v="195"/>
    <n v="26"/>
    <x v="2"/>
    <x v="8"/>
    <x v="8"/>
    <x v="2"/>
    <n v="1"/>
    <s v="Speedy Express"/>
    <s v="RICAR"/>
    <x v="0"/>
    <n v="5"/>
    <x v="1"/>
    <x v="6"/>
  </r>
  <r>
    <n v="10851"/>
    <n v="59"/>
    <n v="55"/>
    <n v="42"/>
    <n v="0"/>
    <n v="2310"/>
    <n v="28"/>
    <x v="2"/>
    <x v="21"/>
    <x v="11"/>
    <x v="2"/>
    <n v="1"/>
    <s v="Speedy Express"/>
    <s v="RICAR"/>
    <x v="0"/>
    <n v="4"/>
    <x v="0"/>
    <x v="6"/>
  </r>
  <r>
    <n v="10852"/>
    <n v="2"/>
    <n v="19"/>
    <n v="15"/>
    <n v="0"/>
    <n v="285"/>
    <n v="1"/>
    <x v="2"/>
    <x v="18"/>
    <x v="17"/>
    <x v="8"/>
    <n v="1"/>
    <s v="Speedy Express"/>
    <s v="RATTC"/>
    <x v="3"/>
    <n v="1"/>
    <x v="6"/>
    <x v="6"/>
  </r>
  <r>
    <n v="10852"/>
    <n v="17"/>
    <n v="39"/>
    <n v="6"/>
    <n v="0"/>
    <n v="234"/>
    <n v="7"/>
    <x v="2"/>
    <x v="35"/>
    <x v="18"/>
    <x v="8"/>
    <n v="1"/>
    <s v="Speedy Express"/>
    <s v="RATTC"/>
    <x v="3"/>
    <n v="6"/>
    <x v="7"/>
    <x v="6"/>
  </r>
  <r>
    <n v="10852"/>
    <n v="62"/>
    <n v="49.3"/>
    <n v="50"/>
    <n v="0"/>
    <n v="2465"/>
    <n v="29"/>
    <x v="2"/>
    <x v="29"/>
    <x v="22"/>
    <x v="8"/>
    <n v="1"/>
    <s v="Speedy Express"/>
    <s v="RATTC"/>
    <x v="3"/>
    <n v="3"/>
    <x v="5"/>
    <x v="6"/>
  </r>
  <r>
    <n v="10853"/>
    <n v="18"/>
    <n v="62.5"/>
    <n v="10"/>
    <n v="0"/>
    <n v="625"/>
    <n v="7"/>
    <x v="2"/>
    <x v="59"/>
    <x v="18"/>
    <x v="1"/>
    <n v="2"/>
    <s v="United Package"/>
    <s v="BLAUS"/>
    <x v="3"/>
    <n v="8"/>
    <x v="3"/>
    <x v="6"/>
  </r>
  <r>
    <n v="10854"/>
    <n v="10"/>
    <n v="31"/>
    <n v="100"/>
    <n v="0"/>
    <n v="3100"/>
    <n v="4"/>
    <x v="2"/>
    <x v="41"/>
    <x v="16"/>
    <x v="6"/>
    <n v="2"/>
    <s v="United Package"/>
    <s v="ERNSH"/>
    <x v="2"/>
    <n v="8"/>
    <x v="3"/>
    <x v="6"/>
  </r>
  <r>
    <n v="10854"/>
    <n v="13"/>
    <n v="6"/>
    <n v="65"/>
    <n v="0"/>
    <n v="390"/>
    <n v="6"/>
    <x v="2"/>
    <x v="43"/>
    <x v="3"/>
    <x v="6"/>
    <n v="2"/>
    <s v="United Package"/>
    <s v="ERNSH"/>
    <x v="2"/>
    <n v="8"/>
    <x v="3"/>
    <x v="6"/>
  </r>
  <r>
    <n v="10855"/>
    <n v="16"/>
    <n v="17.45"/>
    <n v="50"/>
    <n v="0"/>
    <n v="872.5"/>
    <n v="7"/>
    <x v="2"/>
    <x v="19"/>
    <x v="18"/>
    <x v="8"/>
    <n v="1"/>
    <s v="Speedy Express"/>
    <s v="OLDWO"/>
    <x v="2"/>
    <n v="3"/>
    <x v="5"/>
    <x v="6"/>
  </r>
  <r>
    <n v="10855"/>
    <n v="31"/>
    <n v="12.5"/>
    <n v="14"/>
    <n v="0"/>
    <n v="175"/>
    <n v="14"/>
    <x v="2"/>
    <x v="12"/>
    <x v="2"/>
    <x v="8"/>
    <n v="1"/>
    <s v="Speedy Express"/>
    <s v="OLDWO"/>
    <x v="2"/>
    <n v="4"/>
    <x v="0"/>
    <x v="6"/>
  </r>
  <r>
    <n v="10855"/>
    <n v="56"/>
    <n v="38"/>
    <n v="24"/>
    <n v="0"/>
    <n v="912"/>
    <n v="26"/>
    <x v="2"/>
    <x v="33"/>
    <x v="8"/>
    <x v="8"/>
    <n v="1"/>
    <s v="Speedy Express"/>
    <s v="OLDWO"/>
    <x v="2"/>
    <n v="5"/>
    <x v="1"/>
    <x v="6"/>
  </r>
  <r>
    <n v="10855"/>
    <n v="65"/>
    <n v="21.05"/>
    <n v="15"/>
    <n v="0"/>
    <n v="315.75"/>
    <n v="2"/>
    <x v="2"/>
    <x v="6"/>
    <x v="6"/>
    <x v="8"/>
    <n v="1"/>
    <s v="Speedy Express"/>
    <s v="OLDWO"/>
    <x v="2"/>
    <n v="2"/>
    <x v="4"/>
    <x v="6"/>
  </r>
  <r>
    <n v="10856"/>
    <n v="2"/>
    <n v="19"/>
    <n v="20"/>
    <n v="0"/>
    <n v="380"/>
    <n v="1"/>
    <x v="2"/>
    <x v="18"/>
    <x v="17"/>
    <x v="7"/>
    <n v="2"/>
    <s v="United Package"/>
    <s v="ANTON"/>
    <x v="2"/>
    <n v="1"/>
    <x v="6"/>
    <x v="6"/>
  </r>
  <r>
    <n v="10856"/>
    <n v="42"/>
    <n v="14"/>
    <n v="20"/>
    <n v="0"/>
    <n v="280"/>
    <n v="20"/>
    <x v="2"/>
    <x v="1"/>
    <x v="1"/>
    <x v="7"/>
    <n v="2"/>
    <s v="United Package"/>
    <s v="ANTON"/>
    <x v="2"/>
    <n v="5"/>
    <x v="1"/>
    <x v="6"/>
  </r>
  <r>
    <n v="10857"/>
    <n v="3"/>
    <n v="10"/>
    <n v="30"/>
    <n v="0"/>
    <n v="300"/>
    <n v="1"/>
    <x v="2"/>
    <x v="57"/>
    <x v="17"/>
    <x v="9"/>
    <n v="2"/>
    <s v="United Package"/>
    <s v="BERGS"/>
    <x v="3"/>
    <n v="2"/>
    <x v="4"/>
    <x v="6"/>
  </r>
  <r>
    <n v="10857"/>
    <n v="26"/>
    <n v="31.23"/>
    <n v="35"/>
    <n v="0"/>
    <n v="1093.05"/>
    <n v="11"/>
    <x v="2"/>
    <x v="68"/>
    <x v="21"/>
    <x v="9"/>
    <n v="2"/>
    <s v="United Package"/>
    <s v="BERGS"/>
    <x v="3"/>
    <n v="3"/>
    <x v="5"/>
    <x v="6"/>
  </r>
  <r>
    <n v="10857"/>
    <n v="29"/>
    <n v="123.79"/>
    <n v="10"/>
    <n v="0"/>
    <n v="1237.9000000000001"/>
    <n v="12"/>
    <x v="2"/>
    <x v="39"/>
    <x v="20"/>
    <x v="9"/>
    <n v="2"/>
    <s v="United Package"/>
    <s v="BERGS"/>
    <x v="3"/>
    <n v="6"/>
    <x v="7"/>
    <x v="6"/>
  </r>
  <r>
    <n v="10858"/>
    <n v="7"/>
    <n v="30"/>
    <n v="5"/>
    <n v="0"/>
    <n v="150"/>
    <n v="3"/>
    <x v="2"/>
    <x v="32"/>
    <x v="24"/>
    <x v="0"/>
    <n v="1"/>
    <s v="Speedy Express"/>
    <s v="LACOR"/>
    <x v="0"/>
    <n v="7"/>
    <x v="2"/>
    <x v="6"/>
  </r>
  <r>
    <n v="10858"/>
    <n v="27"/>
    <n v="43.9"/>
    <n v="10"/>
    <n v="0"/>
    <n v="439"/>
    <n v="11"/>
    <x v="2"/>
    <x v="24"/>
    <x v="21"/>
    <x v="0"/>
    <n v="1"/>
    <s v="Speedy Express"/>
    <s v="LACOR"/>
    <x v="0"/>
    <n v="3"/>
    <x v="5"/>
    <x v="6"/>
  </r>
  <r>
    <n v="10858"/>
    <n v="70"/>
    <n v="15"/>
    <n v="4"/>
    <n v="0"/>
    <n v="60"/>
    <n v="7"/>
    <x v="2"/>
    <x v="30"/>
    <x v="18"/>
    <x v="0"/>
    <n v="1"/>
    <s v="Speedy Express"/>
    <s v="LACOR"/>
    <x v="0"/>
    <n v="1"/>
    <x v="6"/>
    <x v="6"/>
  </r>
  <r>
    <n v="10859"/>
    <n v="24"/>
    <n v="4.5"/>
    <n v="40"/>
    <n v="0"/>
    <n v="180"/>
    <n v="10"/>
    <x v="2"/>
    <x v="15"/>
    <x v="14"/>
    <x v="1"/>
    <n v="2"/>
    <s v="United Package"/>
    <s v="FRANK"/>
    <x v="0"/>
    <n v="1"/>
    <x v="6"/>
    <x v="6"/>
  </r>
  <r>
    <n v="10859"/>
    <n v="54"/>
    <n v="7.45"/>
    <n v="35"/>
    <n v="0"/>
    <n v="260.75"/>
    <n v="25"/>
    <x v="2"/>
    <x v="55"/>
    <x v="15"/>
    <x v="1"/>
    <n v="2"/>
    <s v="United Package"/>
    <s v="FRANK"/>
    <x v="0"/>
    <n v="6"/>
    <x v="7"/>
    <x v="6"/>
  </r>
  <r>
    <n v="10859"/>
    <n v="64"/>
    <n v="33.25"/>
    <n v="30"/>
    <n v="0"/>
    <n v="997.5"/>
    <n v="12"/>
    <x v="2"/>
    <x v="58"/>
    <x v="20"/>
    <x v="1"/>
    <n v="2"/>
    <s v="United Package"/>
    <s v="FRANK"/>
    <x v="0"/>
    <n v="5"/>
    <x v="1"/>
    <x v="6"/>
  </r>
  <r>
    <n v="10860"/>
    <n v="51"/>
    <n v="53"/>
    <n v="3"/>
    <n v="0"/>
    <n v="159"/>
    <n v="24"/>
    <x v="2"/>
    <x v="4"/>
    <x v="4"/>
    <x v="0"/>
    <n v="3"/>
    <s v="Federal Shipping"/>
    <s v="FRANR"/>
    <x v="2"/>
    <n v="7"/>
    <x v="2"/>
    <x v="6"/>
  </r>
  <r>
    <n v="10860"/>
    <n v="76"/>
    <n v="18"/>
    <n v="20"/>
    <n v="0"/>
    <n v="360"/>
    <n v="23"/>
    <x v="2"/>
    <x v="38"/>
    <x v="13"/>
    <x v="0"/>
    <n v="3"/>
    <s v="Federal Shipping"/>
    <s v="FRANR"/>
    <x v="2"/>
    <n v="1"/>
    <x v="6"/>
    <x v="6"/>
  </r>
  <r>
    <n v="10861"/>
    <n v="17"/>
    <n v="39"/>
    <n v="42"/>
    <n v="0"/>
    <n v="1638"/>
    <n v="7"/>
    <x v="2"/>
    <x v="35"/>
    <x v="18"/>
    <x v="8"/>
    <n v="2"/>
    <s v="United Package"/>
    <s v="WHITC"/>
    <x v="0"/>
    <n v="6"/>
    <x v="7"/>
    <x v="6"/>
  </r>
  <r>
    <n v="10861"/>
    <n v="18"/>
    <n v="62.5"/>
    <n v="20"/>
    <n v="0"/>
    <n v="1250"/>
    <n v="7"/>
    <x v="2"/>
    <x v="59"/>
    <x v="18"/>
    <x v="8"/>
    <n v="2"/>
    <s v="United Package"/>
    <s v="WHITC"/>
    <x v="0"/>
    <n v="8"/>
    <x v="3"/>
    <x v="6"/>
  </r>
  <r>
    <n v="10861"/>
    <n v="21"/>
    <n v="10"/>
    <n v="40"/>
    <n v="0"/>
    <n v="400"/>
    <n v="8"/>
    <x v="2"/>
    <x v="27"/>
    <x v="9"/>
    <x v="8"/>
    <n v="2"/>
    <s v="United Package"/>
    <s v="WHITC"/>
    <x v="0"/>
    <n v="3"/>
    <x v="5"/>
    <x v="6"/>
  </r>
  <r>
    <n v="10861"/>
    <n v="33"/>
    <n v="2.5"/>
    <n v="35"/>
    <n v="0"/>
    <n v="87.5"/>
    <n v="15"/>
    <x v="2"/>
    <x v="10"/>
    <x v="10"/>
    <x v="8"/>
    <n v="2"/>
    <s v="United Package"/>
    <s v="WHITC"/>
    <x v="0"/>
    <n v="4"/>
    <x v="0"/>
    <x v="6"/>
  </r>
  <r>
    <n v="10861"/>
    <n v="62"/>
    <n v="49.3"/>
    <n v="3"/>
    <n v="0"/>
    <n v="147.89999999999998"/>
    <n v="29"/>
    <x v="2"/>
    <x v="29"/>
    <x v="22"/>
    <x v="8"/>
    <n v="2"/>
    <s v="United Package"/>
    <s v="WHITC"/>
    <x v="0"/>
    <n v="3"/>
    <x v="5"/>
    <x v="6"/>
  </r>
  <r>
    <n v="10862"/>
    <n v="11"/>
    <n v="21"/>
    <n v="25"/>
    <n v="0"/>
    <n v="525"/>
    <n v="5"/>
    <x v="2"/>
    <x v="0"/>
    <x v="0"/>
    <x v="1"/>
    <n v="2"/>
    <s v="United Package"/>
    <s v="LEHMS"/>
    <x v="3"/>
    <n v="4"/>
    <x v="0"/>
    <x v="6"/>
  </r>
  <r>
    <n v="10862"/>
    <n v="52"/>
    <n v="7"/>
    <n v="8"/>
    <n v="0"/>
    <n v="56"/>
    <n v="24"/>
    <x v="2"/>
    <x v="65"/>
    <x v="4"/>
    <x v="1"/>
    <n v="2"/>
    <s v="United Package"/>
    <s v="LEHMS"/>
    <x v="3"/>
    <n v="5"/>
    <x v="1"/>
    <x v="6"/>
  </r>
  <r>
    <n v="10863"/>
    <n v="1"/>
    <n v="18"/>
    <n v="20"/>
    <n v="0"/>
    <n v="360"/>
    <n v="1"/>
    <x v="2"/>
    <x v="52"/>
    <x v="17"/>
    <x v="5"/>
    <n v="2"/>
    <s v="United Package"/>
    <s v="HILAA"/>
    <x v="0"/>
    <n v="1"/>
    <x v="6"/>
    <x v="7"/>
  </r>
  <r>
    <n v="10863"/>
    <n v="58"/>
    <n v="13.25"/>
    <n v="12"/>
    <n v="0"/>
    <n v="159"/>
    <n v="27"/>
    <x v="2"/>
    <x v="64"/>
    <x v="27"/>
    <x v="5"/>
    <n v="2"/>
    <s v="United Package"/>
    <s v="HILAA"/>
    <x v="0"/>
    <n v="8"/>
    <x v="3"/>
    <x v="7"/>
  </r>
  <r>
    <n v="10864"/>
    <n v="35"/>
    <n v="18"/>
    <n v="4"/>
    <n v="0"/>
    <n v="72"/>
    <n v="16"/>
    <x v="2"/>
    <x v="31"/>
    <x v="23"/>
    <x v="13"/>
    <n v="2"/>
    <s v="United Package"/>
    <s v="AROUT"/>
    <x v="0"/>
    <n v="1"/>
    <x v="6"/>
    <x v="7"/>
  </r>
  <r>
    <n v="10864"/>
    <n v="67"/>
    <n v="14"/>
    <n v="15"/>
    <n v="0"/>
    <n v="210"/>
    <n v="16"/>
    <x v="2"/>
    <x v="51"/>
    <x v="23"/>
    <x v="13"/>
    <n v="2"/>
    <s v="United Package"/>
    <s v="AROUT"/>
    <x v="0"/>
    <n v="1"/>
    <x v="6"/>
    <x v="7"/>
  </r>
  <r>
    <n v="10865"/>
    <n v="38"/>
    <n v="263.5"/>
    <n v="60"/>
    <n v="0"/>
    <n v="15810"/>
    <n v="18"/>
    <x v="2"/>
    <x v="67"/>
    <x v="12"/>
    <x v="1"/>
    <n v="1"/>
    <s v="Speedy Express"/>
    <s v="QUICK"/>
    <x v="0"/>
    <n v="1"/>
    <x v="6"/>
    <x v="7"/>
  </r>
  <r>
    <n v="10865"/>
    <n v="39"/>
    <n v="18"/>
    <n v="80"/>
    <n v="0"/>
    <n v="1440"/>
    <n v="18"/>
    <x v="2"/>
    <x v="13"/>
    <x v="12"/>
    <x v="1"/>
    <n v="1"/>
    <s v="Speedy Express"/>
    <s v="QUICK"/>
    <x v="0"/>
    <n v="1"/>
    <x v="6"/>
    <x v="7"/>
  </r>
  <r>
    <n v="10866"/>
    <n v="2"/>
    <n v="19"/>
    <n v="21"/>
    <n v="0"/>
    <n v="399"/>
    <n v="1"/>
    <x v="2"/>
    <x v="18"/>
    <x v="17"/>
    <x v="9"/>
    <n v="1"/>
    <s v="Speedy Express"/>
    <s v="BERGS"/>
    <x v="0"/>
    <n v="1"/>
    <x v="6"/>
    <x v="7"/>
  </r>
  <r>
    <n v="10866"/>
    <n v="24"/>
    <n v="4.5"/>
    <n v="6"/>
    <n v="0"/>
    <n v="27"/>
    <n v="10"/>
    <x v="2"/>
    <x v="15"/>
    <x v="14"/>
    <x v="9"/>
    <n v="1"/>
    <s v="Speedy Express"/>
    <s v="BERGS"/>
    <x v="0"/>
    <n v="1"/>
    <x v="6"/>
    <x v="7"/>
  </r>
  <r>
    <n v="10866"/>
    <n v="30"/>
    <n v="25.89"/>
    <n v="40"/>
    <n v="0"/>
    <n v="1035.5999999999999"/>
    <n v="13"/>
    <x v="2"/>
    <x v="34"/>
    <x v="25"/>
    <x v="9"/>
    <n v="1"/>
    <s v="Speedy Express"/>
    <s v="BERGS"/>
    <x v="0"/>
    <n v="8"/>
    <x v="3"/>
    <x v="7"/>
  </r>
  <r>
    <n v="10867"/>
    <n v="53"/>
    <n v="32.799999999999997"/>
    <n v="3"/>
    <n v="0"/>
    <n v="98.399999999999991"/>
    <n v="24"/>
    <x v="2"/>
    <x v="22"/>
    <x v="4"/>
    <x v="8"/>
    <n v="1"/>
    <s v="Speedy Express"/>
    <s v="LONEP"/>
    <x v="1"/>
    <n v="6"/>
    <x v="7"/>
    <x v="7"/>
  </r>
  <r>
    <n v="10868"/>
    <n v="26"/>
    <n v="31.23"/>
    <n v="20"/>
    <n v="0"/>
    <n v="624.6"/>
    <n v="11"/>
    <x v="2"/>
    <x v="68"/>
    <x v="21"/>
    <x v="2"/>
    <n v="2"/>
    <s v="United Package"/>
    <s v="QUEEN"/>
    <x v="1"/>
    <n v="3"/>
    <x v="5"/>
    <x v="7"/>
  </r>
  <r>
    <n v="10868"/>
    <n v="35"/>
    <n v="18"/>
    <n v="30"/>
    <n v="0"/>
    <n v="540"/>
    <n v="16"/>
    <x v="2"/>
    <x v="31"/>
    <x v="23"/>
    <x v="2"/>
    <n v="2"/>
    <s v="United Package"/>
    <s v="QUEEN"/>
    <x v="1"/>
    <n v="1"/>
    <x v="6"/>
    <x v="7"/>
  </r>
  <r>
    <n v="10868"/>
    <n v="49"/>
    <n v="20"/>
    <n v="42"/>
    <n v="0"/>
    <n v="840"/>
    <n v="23"/>
    <x v="2"/>
    <x v="14"/>
    <x v="13"/>
    <x v="2"/>
    <n v="2"/>
    <s v="United Package"/>
    <s v="QUEEN"/>
    <x v="1"/>
    <n v="3"/>
    <x v="5"/>
    <x v="7"/>
  </r>
  <r>
    <n v="10869"/>
    <n v="1"/>
    <n v="18"/>
    <n v="40"/>
    <n v="0"/>
    <n v="720"/>
    <n v="1"/>
    <x v="2"/>
    <x v="52"/>
    <x v="17"/>
    <x v="13"/>
    <n v="1"/>
    <s v="Speedy Express"/>
    <s v="SEVES"/>
    <x v="0"/>
    <n v="1"/>
    <x v="6"/>
    <x v="7"/>
  </r>
  <r>
    <n v="10869"/>
    <n v="11"/>
    <n v="21"/>
    <n v="10"/>
    <n v="0"/>
    <n v="210"/>
    <n v="5"/>
    <x v="2"/>
    <x v="0"/>
    <x v="0"/>
    <x v="13"/>
    <n v="1"/>
    <s v="Speedy Express"/>
    <s v="SEVES"/>
    <x v="0"/>
    <n v="4"/>
    <x v="0"/>
    <x v="7"/>
  </r>
  <r>
    <n v="10869"/>
    <n v="23"/>
    <n v="9"/>
    <n v="50"/>
    <n v="0"/>
    <n v="450"/>
    <n v="9"/>
    <x v="2"/>
    <x v="70"/>
    <x v="7"/>
    <x v="13"/>
    <n v="1"/>
    <s v="Speedy Express"/>
    <s v="SEVES"/>
    <x v="0"/>
    <n v="5"/>
    <x v="1"/>
    <x v="7"/>
  </r>
  <r>
    <n v="10869"/>
    <n v="68"/>
    <n v="12.5"/>
    <n v="20"/>
    <n v="0"/>
    <n v="250"/>
    <n v="8"/>
    <x v="2"/>
    <x v="56"/>
    <x v="9"/>
    <x v="13"/>
    <n v="1"/>
    <s v="Speedy Express"/>
    <s v="SEVES"/>
    <x v="0"/>
    <n v="3"/>
    <x v="5"/>
    <x v="7"/>
  </r>
  <r>
    <n v="10870"/>
    <n v="35"/>
    <n v="18"/>
    <n v="3"/>
    <n v="0"/>
    <n v="54"/>
    <n v="16"/>
    <x v="2"/>
    <x v="31"/>
    <x v="23"/>
    <x v="18"/>
    <n v="3"/>
    <s v="Federal Shipping"/>
    <s v="WOLZA"/>
    <x v="0"/>
    <n v="1"/>
    <x v="6"/>
    <x v="7"/>
  </r>
  <r>
    <n v="10870"/>
    <n v="51"/>
    <n v="53"/>
    <n v="2"/>
    <n v="0"/>
    <n v="106"/>
    <n v="24"/>
    <x v="2"/>
    <x v="4"/>
    <x v="4"/>
    <x v="18"/>
    <n v="3"/>
    <s v="Federal Shipping"/>
    <s v="WOLZA"/>
    <x v="0"/>
    <n v="7"/>
    <x v="2"/>
    <x v="7"/>
  </r>
  <r>
    <n v="10871"/>
    <n v="6"/>
    <n v="25"/>
    <n v="50"/>
    <n v="0"/>
    <n v="1250"/>
    <n v="3"/>
    <x v="2"/>
    <x v="63"/>
    <x v="24"/>
    <x v="0"/>
    <n v="2"/>
    <s v="United Package"/>
    <s v="BONAP"/>
    <x v="3"/>
    <n v="2"/>
    <x v="4"/>
    <x v="7"/>
  </r>
  <r>
    <n v="10871"/>
    <n v="16"/>
    <n v="17.45"/>
    <n v="12"/>
    <n v="0"/>
    <n v="209.39999999999998"/>
    <n v="7"/>
    <x v="2"/>
    <x v="19"/>
    <x v="18"/>
    <x v="0"/>
    <n v="2"/>
    <s v="United Package"/>
    <s v="BONAP"/>
    <x v="3"/>
    <n v="3"/>
    <x v="5"/>
    <x v="7"/>
  </r>
  <r>
    <n v="10871"/>
    <n v="17"/>
    <n v="39"/>
    <n v="16"/>
    <n v="0"/>
    <n v="624"/>
    <n v="7"/>
    <x v="2"/>
    <x v="35"/>
    <x v="18"/>
    <x v="0"/>
    <n v="2"/>
    <s v="United Package"/>
    <s v="BONAP"/>
    <x v="3"/>
    <n v="6"/>
    <x v="7"/>
    <x v="7"/>
  </r>
  <r>
    <n v="10872"/>
    <n v="55"/>
    <n v="24"/>
    <n v="10"/>
    <n v="0"/>
    <n v="240"/>
    <n v="25"/>
    <x v="2"/>
    <x v="16"/>
    <x v="15"/>
    <x v="12"/>
    <n v="2"/>
    <s v="United Package"/>
    <s v="GODOS"/>
    <x v="0"/>
    <n v="6"/>
    <x v="7"/>
    <x v="7"/>
  </r>
  <r>
    <n v="10872"/>
    <n v="62"/>
    <n v="49.3"/>
    <n v="20"/>
    <n v="0"/>
    <n v="986"/>
    <n v="29"/>
    <x v="2"/>
    <x v="29"/>
    <x v="22"/>
    <x v="12"/>
    <n v="2"/>
    <s v="United Package"/>
    <s v="GODOS"/>
    <x v="0"/>
    <n v="3"/>
    <x v="5"/>
    <x v="7"/>
  </r>
  <r>
    <n v="10872"/>
    <n v="64"/>
    <n v="33.25"/>
    <n v="15"/>
    <n v="0"/>
    <n v="498.75"/>
    <n v="12"/>
    <x v="2"/>
    <x v="58"/>
    <x v="20"/>
    <x v="12"/>
    <n v="2"/>
    <s v="United Package"/>
    <s v="GODOS"/>
    <x v="0"/>
    <n v="5"/>
    <x v="1"/>
    <x v="7"/>
  </r>
  <r>
    <n v="10872"/>
    <n v="65"/>
    <n v="21.05"/>
    <n v="21"/>
    <n v="0"/>
    <n v="442.05"/>
    <n v="2"/>
    <x v="2"/>
    <x v="6"/>
    <x v="6"/>
    <x v="12"/>
    <n v="2"/>
    <s v="United Package"/>
    <s v="GODOS"/>
    <x v="0"/>
    <n v="2"/>
    <x v="4"/>
    <x v="7"/>
  </r>
  <r>
    <n v="10873"/>
    <n v="21"/>
    <n v="10"/>
    <n v="20"/>
    <n v="0"/>
    <n v="200"/>
    <n v="8"/>
    <x v="2"/>
    <x v="27"/>
    <x v="9"/>
    <x v="10"/>
    <n v="1"/>
    <s v="Speedy Express"/>
    <s v="WILMK"/>
    <x v="0"/>
    <n v="3"/>
    <x v="5"/>
    <x v="7"/>
  </r>
  <r>
    <n v="10873"/>
    <n v="28"/>
    <n v="45.6"/>
    <n v="3"/>
    <n v="0"/>
    <n v="136.80000000000001"/>
    <n v="12"/>
    <x v="2"/>
    <x v="44"/>
    <x v="20"/>
    <x v="10"/>
    <n v="1"/>
    <s v="Speedy Express"/>
    <s v="WILMK"/>
    <x v="0"/>
    <n v="7"/>
    <x v="2"/>
    <x v="7"/>
  </r>
  <r>
    <n v="10874"/>
    <n v="10"/>
    <n v="31"/>
    <n v="10"/>
    <n v="0"/>
    <n v="310"/>
    <n v="4"/>
    <x v="2"/>
    <x v="41"/>
    <x v="16"/>
    <x v="12"/>
    <n v="2"/>
    <s v="United Package"/>
    <s v="GODOS"/>
    <x v="0"/>
    <n v="8"/>
    <x v="3"/>
    <x v="7"/>
  </r>
  <r>
    <n v="10875"/>
    <n v="19"/>
    <n v="9.1999999999999993"/>
    <n v="25"/>
    <n v="0"/>
    <n v="229.99999999999997"/>
    <n v="8"/>
    <x v="2"/>
    <x v="49"/>
    <x v="9"/>
    <x v="9"/>
    <n v="2"/>
    <s v="United Package"/>
    <s v="BERGS"/>
    <x v="0"/>
    <n v="3"/>
    <x v="5"/>
    <x v="7"/>
  </r>
  <r>
    <n v="10875"/>
    <n v="47"/>
    <n v="9.5"/>
    <n v="21"/>
    <n v="0"/>
    <n v="199.5"/>
    <n v="22"/>
    <x v="2"/>
    <x v="69"/>
    <x v="28"/>
    <x v="9"/>
    <n v="2"/>
    <s v="United Package"/>
    <s v="BERGS"/>
    <x v="0"/>
    <n v="3"/>
    <x v="5"/>
    <x v="7"/>
  </r>
  <r>
    <n v="10875"/>
    <n v="49"/>
    <n v="20"/>
    <n v="15"/>
    <n v="0"/>
    <n v="300"/>
    <n v="23"/>
    <x v="2"/>
    <x v="14"/>
    <x v="13"/>
    <x v="9"/>
    <n v="2"/>
    <s v="United Package"/>
    <s v="BERGS"/>
    <x v="0"/>
    <n v="3"/>
    <x v="5"/>
    <x v="7"/>
  </r>
  <r>
    <n v="10876"/>
    <n v="46"/>
    <n v="12"/>
    <n v="21"/>
    <n v="0"/>
    <n v="252"/>
    <n v="21"/>
    <x v="2"/>
    <x v="54"/>
    <x v="26"/>
    <x v="0"/>
    <n v="3"/>
    <s v="Federal Shipping"/>
    <s v="BONAP"/>
    <x v="1"/>
    <n v="8"/>
    <x v="3"/>
    <x v="7"/>
  </r>
  <r>
    <n v="10876"/>
    <n v="64"/>
    <n v="33.25"/>
    <n v="20"/>
    <n v="0"/>
    <n v="665"/>
    <n v="12"/>
    <x v="2"/>
    <x v="58"/>
    <x v="20"/>
    <x v="0"/>
    <n v="3"/>
    <s v="Federal Shipping"/>
    <s v="BONAP"/>
    <x v="1"/>
    <n v="5"/>
    <x v="1"/>
    <x v="7"/>
  </r>
  <r>
    <n v="10877"/>
    <n v="16"/>
    <n v="17.45"/>
    <n v="30"/>
    <n v="0"/>
    <n v="523.5"/>
    <n v="7"/>
    <x v="2"/>
    <x v="19"/>
    <x v="18"/>
    <x v="2"/>
    <n v="1"/>
    <s v="Speedy Express"/>
    <s v="RICAR"/>
    <x v="0"/>
    <n v="3"/>
    <x v="5"/>
    <x v="7"/>
  </r>
  <r>
    <n v="10877"/>
    <n v="18"/>
    <n v="62.5"/>
    <n v="25"/>
    <n v="0"/>
    <n v="1562.5"/>
    <n v="7"/>
    <x v="2"/>
    <x v="59"/>
    <x v="18"/>
    <x v="2"/>
    <n v="1"/>
    <s v="Speedy Express"/>
    <s v="RICAR"/>
    <x v="0"/>
    <n v="8"/>
    <x v="3"/>
    <x v="7"/>
  </r>
  <r>
    <n v="10878"/>
    <n v="20"/>
    <n v="81"/>
    <n v="20"/>
    <n v="0"/>
    <n v="1620"/>
    <n v="8"/>
    <x v="2"/>
    <x v="9"/>
    <x v="9"/>
    <x v="1"/>
    <n v="1"/>
    <s v="Speedy Express"/>
    <s v="QUICK"/>
    <x v="0"/>
    <n v="3"/>
    <x v="5"/>
    <x v="7"/>
  </r>
  <r>
    <n v="10879"/>
    <n v="40"/>
    <n v="18.399999999999999"/>
    <n v="12"/>
    <n v="0"/>
    <n v="220.79999999999998"/>
    <n v="19"/>
    <x v="2"/>
    <x v="37"/>
    <x v="5"/>
    <x v="10"/>
    <n v="3"/>
    <s v="Federal Shipping"/>
    <s v="WILMK"/>
    <x v="2"/>
    <n v="8"/>
    <x v="3"/>
    <x v="7"/>
  </r>
  <r>
    <n v="10879"/>
    <n v="65"/>
    <n v="21.05"/>
    <n v="10"/>
    <n v="0"/>
    <n v="210.5"/>
    <n v="2"/>
    <x v="2"/>
    <x v="6"/>
    <x v="6"/>
    <x v="10"/>
    <n v="3"/>
    <s v="Federal Shipping"/>
    <s v="WILMK"/>
    <x v="2"/>
    <n v="2"/>
    <x v="4"/>
    <x v="7"/>
  </r>
  <r>
    <n v="10879"/>
    <n v="76"/>
    <n v="18"/>
    <n v="10"/>
    <n v="0"/>
    <n v="180"/>
    <n v="23"/>
    <x v="2"/>
    <x v="38"/>
    <x v="13"/>
    <x v="10"/>
    <n v="3"/>
    <s v="Federal Shipping"/>
    <s v="WILMK"/>
    <x v="2"/>
    <n v="1"/>
    <x v="6"/>
    <x v="7"/>
  </r>
  <r>
    <n v="10880"/>
    <n v="23"/>
    <n v="9"/>
    <n v="30"/>
    <n v="0"/>
    <n v="270"/>
    <n v="9"/>
    <x v="2"/>
    <x v="70"/>
    <x v="7"/>
    <x v="9"/>
    <n v="1"/>
    <s v="Speedy Express"/>
    <s v="FOLKO"/>
    <x v="1"/>
    <n v="5"/>
    <x v="1"/>
    <x v="7"/>
  </r>
  <r>
    <n v="10880"/>
    <n v="61"/>
    <n v="28.5"/>
    <n v="30"/>
    <n v="0"/>
    <n v="855"/>
    <n v="29"/>
    <x v="2"/>
    <x v="75"/>
    <x v="22"/>
    <x v="9"/>
    <n v="1"/>
    <s v="Speedy Express"/>
    <s v="FOLKO"/>
    <x v="1"/>
    <n v="2"/>
    <x v="4"/>
    <x v="7"/>
  </r>
  <r>
    <n v="10880"/>
    <n v="70"/>
    <n v="15"/>
    <n v="50"/>
    <n v="0"/>
    <n v="750"/>
    <n v="7"/>
    <x v="2"/>
    <x v="30"/>
    <x v="18"/>
    <x v="9"/>
    <n v="1"/>
    <s v="Speedy Express"/>
    <s v="FOLKO"/>
    <x v="1"/>
    <n v="1"/>
    <x v="6"/>
    <x v="7"/>
  </r>
  <r>
    <n v="10881"/>
    <n v="73"/>
    <n v="15"/>
    <n v="10"/>
    <n v="0"/>
    <n v="150"/>
    <n v="17"/>
    <x v="2"/>
    <x v="47"/>
    <x v="19"/>
    <x v="20"/>
    <n v="1"/>
    <s v="Speedy Express"/>
    <s v="CACTU"/>
    <x v="0"/>
    <n v="8"/>
    <x v="3"/>
    <x v="7"/>
  </r>
  <r>
    <n v="10882"/>
    <n v="42"/>
    <n v="14"/>
    <n v="25"/>
    <n v="0"/>
    <n v="350"/>
    <n v="20"/>
    <x v="2"/>
    <x v="1"/>
    <x v="1"/>
    <x v="8"/>
    <n v="3"/>
    <s v="Federal Shipping"/>
    <s v="SAVEA"/>
    <x v="0"/>
    <n v="5"/>
    <x v="1"/>
    <x v="7"/>
  </r>
  <r>
    <n v="10882"/>
    <n v="49"/>
    <n v="20"/>
    <n v="20"/>
    <n v="0"/>
    <n v="400"/>
    <n v="23"/>
    <x v="2"/>
    <x v="14"/>
    <x v="13"/>
    <x v="8"/>
    <n v="3"/>
    <s v="Federal Shipping"/>
    <s v="SAVEA"/>
    <x v="0"/>
    <n v="3"/>
    <x v="5"/>
    <x v="7"/>
  </r>
  <r>
    <n v="10882"/>
    <n v="54"/>
    <n v="7.45"/>
    <n v="32"/>
    <n v="0"/>
    <n v="238.4"/>
    <n v="25"/>
    <x v="2"/>
    <x v="55"/>
    <x v="15"/>
    <x v="8"/>
    <n v="3"/>
    <s v="Federal Shipping"/>
    <s v="SAVEA"/>
    <x v="0"/>
    <n v="6"/>
    <x v="7"/>
    <x v="7"/>
  </r>
  <r>
    <n v="10883"/>
    <n v="24"/>
    <n v="4.5"/>
    <n v="8"/>
    <n v="0"/>
    <n v="36"/>
    <n v="10"/>
    <x v="2"/>
    <x v="15"/>
    <x v="14"/>
    <x v="8"/>
    <n v="3"/>
    <s v="Federal Shipping"/>
    <s v="LONEP"/>
    <x v="3"/>
    <n v="1"/>
    <x v="6"/>
    <x v="7"/>
  </r>
  <r>
    <n v="10884"/>
    <n v="21"/>
    <n v="10"/>
    <n v="40"/>
    <n v="0"/>
    <n v="400"/>
    <n v="8"/>
    <x v="2"/>
    <x v="27"/>
    <x v="9"/>
    <x v="8"/>
    <n v="2"/>
    <s v="United Package"/>
    <s v="LETSS"/>
    <x v="0"/>
    <n v="3"/>
    <x v="5"/>
    <x v="7"/>
  </r>
  <r>
    <n v="10884"/>
    <n v="56"/>
    <n v="38"/>
    <n v="21"/>
    <n v="0"/>
    <n v="798"/>
    <n v="26"/>
    <x v="2"/>
    <x v="33"/>
    <x v="8"/>
    <x v="8"/>
    <n v="2"/>
    <s v="United Package"/>
    <s v="LETSS"/>
    <x v="0"/>
    <n v="5"/>
    <x v="1"/>
    <x v="7"/>
  </r>
  <r>
    <n v="10884"/>
    <n v="65"/>
    <n v="21.05"/>
    <n v="12"/>
    <n v="0"/>
    <n v="252.60000000000002"/>
    <n v="2"/>
    <x v="2"/>
    <x v="6"/>
    <x v="6"/>
    <x v="8"/>
    <n v="2"/>
    <s v="United Package"/>
    <s v="LETSS"/>
    <x v="0"/>
    <n v="2"/>
    <x v="4"/>
    <x v="7"/>
  </r>
  <r>
    <n v="10885"/>
    <n v="2"/>
    <n v="19"/>
    <n v="20"/>
    <n v="0"/>
    <n v="380"/>
    <n v="1"/>
    <x v="2"/>
    <x v="18"/>
    <x v="17"/>
    <x v="3"/>
    <n v="3"/>
    <s v="Federal Shipping"/>
    <s v="SUPRD"/>
    <x v="1"/>
    <n v="1"/>
    <x v="6"/>
    <x v="7"/>
  </r>
  <r>
    <n v="10885"/>
    <n v="24"/>
    <n v="4.5"/>
    <n v="12"/>
    <n v="0"/>
    <n v="54"/>
    <n v="10"/>
    <x v="2"/>
    <x v="15"/>
    <x v="14"/>
    <x v="3"/>
    <n v="3"/>
    <s v="Federal Shipping"/>
    <s v="SUPRD"/>
    <x v="1"/>
    <n v="1"/>
    <x v="6"/>
    <x v="7"/>
  </r>
  <r>
    <n v="10885"/>
    <n v="70"/>
    <n v="15"/>
    <n v="30"/>
    <n v="0"/>
    <n v="450"/>
    <n v="7"/>
    <x v="2"/>
    <x v="30"/>
    <x v="18"/>
    <x v="3"/>
    <n v="3"/>
    <s v="Federal Shipping"/>
    <s v="SUPRD"/>
    <x v="1"/>
    <n v="1"/>
    <x v="6"/>
    <x v="7"/>
  </r>
  <r>
    <n v="10885"/>
    <n v="77"/>
    <n v="13"/>
    <n v="25"/>
    <n v="0"/>
    <n v="325"/>
    <n v="12"/>
    <x v="2"/>
    <x v="23"/>
    <x v="20"/>
    <x v="3"/>
    <n v="3"/>
    <s v="Federal Shipping"/>
    <s v="SUPRD"/>
    <x v="1"/>
    <n v="2"/>
    <x v="4"/>
    <x v="7"/>
  </r>
  <r>
    <n v="10886"/>
    <n v="10"/>
    <n v="31"/>
    <n v="70"/>
    <n v="0"/>
    <n v="2170"/>
    <n v="4"/>
    <x v="2"/>
    <x v="41"/>
    <x v="16"/>
    <x v="2"/>
    <n v="1"/>
    <s v="Speedy Express"/>
    <s v="HANAR"/>
    <x v="0"/>
    <n v="8"/>
    <x v="3"/>
    <x v="7"/>
  </r>
  <r>
    <n v="10886"/>
    <n v="31"/>
    <n v="12.5"/>
    <n v="35"/>
    <n v="0"/>
    <n v="437.5"/>
    <n v="14"/>
    <x v="2"/>
    <x v="12"/>
    <x v="2"/>
    <x v="2"/>
    <n v="1"/>
    <s v="Speedy Express"/>
    <s v="HANAR"/>
    <x v="0"/>
    <n v="4"/>
    <x v="0"/>
    <x v="7"/>
  </r>
  <r>
    <n v="10886"/>
    <n v="77"/>
    <n v="13"/>
    <n v="40"/>
    <n v="0"/>
    <n v="520"/>
    <n v="12"/>
    <x v="2"/>
    <x v="23"/>
    <x v="20"/>
    <x v="2"/>
    <n v="1"/>
    <s v="Speedy Express"/>
    <s v="HANAR"/>
    <x v="0"/>
    <n v="2"/>
    <x v="4"/>
    <x v="7"/>
  </r>
  <r>
    <n v="10887"/>
    <n v="25"/>
    <n v="14"/>
    <n v="5"/>
    <n v="0"/>
    <n v="70"/>
    <n v="11"/>
    <x v="2"/>
    <x v="66"/>
    <x v="21"/>
    <x v="12"/>
    <n v="3"/>
    <s v="Federal Shipping"/>
    <s v="GALED"/>
    <x v="3"/>
    <n v="3"/>
    <x v="5"/>
    <x v="7"/>
  </r>
  <r>
    <n v="10888"/>
    <n v="2"/>
    <n v="19"/>
    <n v="20"/>
    <n v="0"/>
    <n v="380"/>
    <n v="1"/>
    <x v="2"/>
    <x v="18"/>
    <x v="17"/>
    <x v="12"/>
    <n v="2"/>
    <s v="United Package"/>
    <s v="GODOS"/>
    <x v="0"/>
    <n v="1"/>
    <x v="6"/>
    <x v="7"/>
  </r>
  <r>
    <n v="10888"/>
    <n v="68"/>
    <n v="12.5"/>
    <n v="18"/>
    <n v="0"/>
    <n v="225"/>
    <n v="8"/>
    <x v="2"/>
    <x v="56"/>
    <x v="9"/>
    <x v="12"/>
    <n v="2"/>
    <s v="United Package"/>
    <s v="GODOS"/>
    <x v="0"/>
    <n v="3"/>
    <x v="5"/>
    <x v="7"/>
  </r>
  <r>
    <n v="10889"/>
    <n v="11"/>
    <n v="21"/>
    <n v="40"/>
    <n v="0"/>
    <n v="840"/>
    <n v="5"/>
    <x v="2"/>
    <x v="0"/>
    <x v="0"/>
    <x v="8"/>
    <n v="3"/>
    <s v="Federal Shipping"/>
    <s v="RATTC"/>
    <x v="3"/>
    <n v="4"/>
    <x v="0"/>
    <x v="7"/>
  </r>
  <r>
    <n v="10889"/>
    <n v="38"/>
    <n v="263.5"/>
    <n v="40"/>
    <n v="0"/>
    <n v="10540"/>
    <n v="18"/>
    <x v="2"/>
    <x v="67"/>
    <x v="12"/>
    <x v="8"/>
    <n v="3"/>
    <s v="Federal Shipping"/>
    <s v="RATTC"/>
    <x v="3"/>
    <n v="1"/>
    <x v="6"/>
    <x v="7"/>
  </r>
  <r>
    <n v="10890"/>
    <n v="17"/>
    <n v="39"/>
    <n v="15"/>
    <n v="0"/>
    <n v="585"/>
    <n v="7"/>
    <x v="2"/>
    <x v="35"/>
    <x v="18"/>
    <x v="0"/>
    <n v="1"/>
    <s v="Speedy Express"/>
    <s v="DUMON"/>
    <x v="1"/>
    <n v="6"/>
    <x v="7"/>
    <x v="7"/>
  </r>
  <r>
    <n v="10890"/>
    <n v="34"/>
    <n v="14"/>
    <n v="10"/>
    <n v="0"/>
    <n v="140"/>
    <n v="16"/>
    <x v="2"/>
    <x v="53"/>
    <x v="23"/>
    <x v="0"/>
    <n v="1"/>
    <s v="Speedy Express"/>
    <s v="DUMON"/>
    <x v="1"/>
    <n v="1"/>
    <x v="6"/>
    <x v="7"/>
  </r>
  <r>
    <n v="10890"/>
    <n v="41"/>
    <n v="9.65"/>
    <n v="14"/>
    <n v="0"/>
    <n v="135.1"/>
    <n v="19"/>
    <x v="2"/>
    <x v="5"/>
    <x v="5"/>
    <x v="0"/>
    <n v="1"/>
    <s v="Speedy Express"/>
    <s v="DUMON"/>
    <x v="1"/>
    <n v="8"/>
    <x v="3"/>
    <x v="7"/>
  </r>
  <r>
    <n v="10891"/>
    <n v="30"/>
    <n v="25.89"/>
    <n v="15"/>
    <n v="0"/>
    <n v="388.35"/>
    <n v="13"/>
    <x v="2"/>
    <x v="34"/>
    <x v="25"/>
    <x v="1"/>
    <n v="2"/>
    <s v="United Package"/>
    <s v="LEHMS"/>
    <x v="1"/>
    <n v="8"/>
    <x v="3"/>
    <x v="7"/>
  </r>
  <r>
    <n v="10892"/>
    <n v="59"/>
    <n v="55"/>
    <n v="40"/>
    <n v="0"/>
    <n v="2200"/>
    <n v="28"/>
    <x v="2"/>
    <x v="21"/>
    <x v="11"/>
    <x v="3"/>
    <n v="2"/>
    <s v="United Package"/>
    <s v="MAISD"/>
    <x v="0"/>
    <n v="4"/>
    <x v="0"/>
    <x v="7"/>
  </r>
  <r>
    <n v="10893"/>
    <n v="8"/>
    <n v="40"/>
    <n v="30"/>
    <n v="0"/>
    <n v="1200"/>
    <n v="3"/>
    <x v="2"/>
    <x v="71"/>
    <x v="24"/>
    <x v="1"/>
    <n v="2"/>
    <s v="United Package"/>
    <s v="KOENE"/>
    <x v="3"/>
    <n v="2"/>
    <x v="4"/>
    <x v="7"/>
  </r>
  <r>
    <n v="10893"/>
    <n v="24"/>
    <n v="4.5"/>
    <n v="10"/>
    <n v="0"/>
    <n v="45"/>
    <n v="10"/>
    <x v="2"/>
    <x v="15"/>
    <x v="14"/>
    <x v="1"/>
    <n v="2"/>
    <s v="United Package"/>
    <s v="KOENE"/>
    <x v="3"/>
    <n v="1"/>
    <x v="6"/>
    <x v="7"/>
  </r>
  <r>
    <n v="10893"/>
    <n v="29"/>
    <n v="123.79"/>
    <n v="24"/>
    <n v="0"/>
    <n v="2970.96"/>
    <n v="12"/>
    <x v="2"/>
    <x v="39"/>
    <x v="20"/>
    <x v="1"/>
    <n v="2"/>
    <s v="United Package"/>
    <s v="KOENE"/>
    <x v="3"/>
    <n v="6"/>
    <x v="7"/>
    <x v="7"/>
  </r>
  <r>
    <n v="10893"/>
    <n v="30"/>
    <n v="25.89"/>
    <n v="35"/>
    <n v="0"/>
    <n v="906.15"/>
    <n v="13"/>
    <x v="2"/>
    <x v="34"/>
    <x v="25"/>
    <x v="1"/>
    <n v="2"/>
    <s v="United Package"/>
    <s v="KOENE"/>
    <x v="3"/>
    <n v="8"/>
    <x v="3"/>
    <x v="7"/>
  </r>
  <r>
    <n v="10893"/>
    <n v="36"/>
    <n v="19"/>
    <n v="20"/>
    <n v="0"/>
    <n v="380"/>
    <n v="17"/>
    <x v="2"/>
    <x v="20"/>
    <x v="19"/>
    <x v="1"/>
    <n v="2"/>
    <s v="United Package"/>
    <s v="KOENE"/>
    <x v="3"/>
    <n v="8"/>
    <x v="3"/>
    <x v="7"/>
  </r>
  <r>
    <n v="10894"/>
    <n v="13"/>
    <n v="6"/>
    <n v="28"/>
    <n v="0"/>
    <n v="168"/>
    <n v="6"/>
    <x v="2"/>
    <x v="43"/>
    <x v="3"/>
    <x v="8"/>
    <n v="1"/>
    <s v="Speedy Express"/>
    <s v="SAVEA"/>
    <x v="0"/>
    <n v="8"/>
    <x v="3"/>
    <x v="7"/>
  </r>
  <r>
    <n v="10894"/>
    <n v="69"/>
    <n v="36"/>
    <n v="50"/>
    <n v="0"/>
    <n v="1800"/>
    <n v="15"/>
    <x v="2"/>
    <x v="60"/>
    <x v="10"/>
    <x v="8"/>
    <n v="1"/>
    <s v="Speedy Express"/>
    <s v="SAVEA"/>
    <x v="0"/>
    <n v="4"/>
    <x v="0"/>
    <x v="7"/>
  </r>
  <r>
    <n v="10894"/>
    <n v="75"/>
    <n v="7.75"/>
    <n v="120"/>
    <n v="0"/>
    <n v="930"/>
    <n v="12"/>
    <x v="2"/>
    <x v="48"/>
    <x v="20"/>
    <x v="8"/>
    <n v="1"/>
    <s v="Speedy Express"/>
    <s v="SAVEA"/>
    <x v="0"/>
    <n v="1"/>
    <x v="6"/>
    <x v="7"/>
  </r>
  <r>
    <n v="10895"/>
    <n v="24"/>
    <n v="4.5"/>
    <n v="110"/>
    <n v="0"/>
    <n v="495"/>
    <n v="10"/>
    <x v="2"/>
    <x v="15"/>
    <x v="14"/>
    <x v="6"/>
    <n v="1"/>
    <s v="Speedy Express"/>
    <s v="ERNSH"/>
    <x v="2"/>
    <n v="1"/>
    <x v="6"/>
    <x v="7"/>
  </r>
  <r>
    <n v="10895"/>
    <n v="39"/>
    <n v="18"/>
    <n v="45"/>
    <n v="0"/>
    <n v="810"/>
    <n v="18"/>
    <x v="2"/>
    <x v="13"/>
    <x v="12"/>
    <x v="6"/>
    <n v="1"/>
    <s v="Speedy Express"/>
    <s v="ERNSH"/>
    <x v="2"/>
    <n v="1"/>
    <x v="6"/>
    <x v="7"/>
  </r>
  <r>
    <n v="10895"/>
    <n v="40"/>
    <n v="18.399999999999999"/>
    <n v="91"/>
    <n v="0"/>
    <n v="1674.3999999999999"/>
    <n v="19"/>
    <x v="2"/>
    <x v="37"/>
    <x v="5"/>
    <x v="6"/>
    <n v="1"/>
    <s v="Speedy Express"/>
    <s v="ERNSH"/>
    <x v="2"/>
    <n v="8"/>
    <x v="3"/>
    <x v="7"/>
  </r>
  <r>
    <n v="10895"/>
    <n v="60"/>
    <n v="34"/>
    <n v="100"/>
    <n v="0"/>
    <n v="3400"/>
    <n v="28"/>
    <x v="2"/>
    <x v="11"/>
    <x v="11"/>
    <x v="6"/>
    <n v="1"/>
    <s v="Speedy Express"/>
    <s v="ERNSH"/>
    <x v="2"/>
    <n v="4"/>
    <x v="0"/>
    <x v="7"/>
  </r>
  <r>
    <n v="10896"/>
    <n v="45"/>
    <n v="9.5"/>
    <n v="15"/>
    <n v="0"/>
    <n v="142.5"/>
    <n v="21"/>
    <x v="2"/>
    <x v="73"/>
    <x v="26"/>
    <x v="3"/>
    <n v="3"/>
    <s v="Federal Shipping"/>
    <s v="MAISD"/>
    <x v="1"/>
    <n v="8"/>
    <x v="3"/>
    <x v="7"/>
  </r>
  <r>
    <n v="10896"/>
    <n v="56"/>
    <n v="38"/>
    <n v="16"/>
    <n v="0"/>
    <n v="608"/>
    <n v="26"/>
    <x v="2"/>
    <x v="33"/>
    <x v="8"/>
    <x v="3"/>
    <n v="3"/>
    <s v="Federal Shipping"/>
    <s v="MAISD"/>
    <x v="1"/>
    <n v="5"/>
    <x v="1"/>
    <x v="7"/>
  </r>
  <r>
    <n v="10897"/>
    <n v="29"/>
    <n v="123.79"/>
    <n v="80"/>
    <n v="0"/>
    <n v="9903.2000000000007"/>
    <n v="12"/>
    <x v="2"/>
    <x v="39"/>
    <x v="20"/>
    <x v="14"/>
    <n v="2"/>
    <s v="United Package"/>
    <s v="HUNGO"/>
    <x v="2"/>
    <n v="6"/>
    <x v="7"/>
    <x v="7"/>
  </r>
  <r>
    <n v="10897"/>
    <n v="30"/>
    <n v="25.89"/>
    <n v="36"/>
    <n v="0"/>
    <n v="932.04"/>
    <n v="13"/>
    <x v="2"/>
    <x v="34"/>
    <x v="25"/>
    <x v="14"/>
    <n v="2"/>
    <s v="United Package"/>
    <s v="HUNGO"/>
    <x v="2"/>
    <n v="8"/>
    <x v="3"/>
    <x v="7"/>
  </r>
  <r>
    <n v="10898"/>
    <n v="13"/>
    <n v="6"/>
    <n v="5"/>
    <n v="0"/>
    <n v="30"/>
    <n v="6"/>
    <x v="2"/>
    <x v="43"/>
    <x v="3"/>
    <x v="20"/>
    <n v="2"/>
    <s v="United Package"/>
    <s v="OCEAN"/>
    <x v="0"/>
    <n v="8"/>
    <x v="3"/>
    <x v="7"/>
  </r>
  <r>
    <n v="10899"/>
    <n v="39"/>
    <n v="18"/>
    <n v="8"/>
    <n v="0"/>
    <n v="144"/>
    <n v="18"/>
    <x v="2"/>
    <x v="13"/>
    <x v="12"/>
    <x v="5"/>
    <n v="3"/>
    <s v="Federal Shipping"/>
    <s v="LILAS"/>
    <x v="0"/>
    <n v="1"/>
    <x v="6"/>
    <x v="7"/>
  </r>
  <r>
    <n v="10900"/>
    <n v="70"/>
    <n v="15"/>
    <n v="3"/>
    <n v="0"/>
    <n v="45"/>
    <n v="7"/>
    <x v="2"/>
    <x v="30"/>
    <x v="18"/>
    <x v="2"/>
    <n v="2"/>
    <s v="United Package"/>
    <s v="WELLI"/>
    <x v="0"/>
    <n v="1"/>
    <x v="6"/>
    <x v="7"/>
  </r>
  <r>
    <n v="10901"/>
    <n v="41"/>
    <n v="9.65"/>
    <n v="30"/>
    <n v="0"/>
    <n v="289.5"/>
    <n v="19"/>
    <x v="2"/>
    <x v="5"/>
    <x v="5"/>
    <x v="5"/>
    <n v="1"/>
    <s v="Speedy Express"/>
    <s v="HILAA"/>
    <x v="0"/>
    <n v="8"/>
    <x v="3"/>
    <x v="7"/>
  </r>
  <r>
    <n v="10901"/>
    <n v="71"/>
    <n v="21.5"/>
    <n v="30"/>
    <n v="0"/>
    <n v="645"/>
    <n v="15"/>
    <x v="2"/>
    <x v="42"/>
    <x v="10"/>
    <x v="5"/>
    <n v="1"/>
    <s v="Speedy Express"/>
    <s v="HILAA"/>
    <x v="0"/>
    <n v="4"/>
    <x v="0"/>
    <x v="7"/>
  </r>
  <r>
    <n v="10902"/>
    <n v="55"/>
    <n v="24"/>
    <n v="30"/>
    <n v="0"/>
    <n v="720"/>
    <n v="25"/>
    <x v="2"/>
    <x v="16"/>
    <x v="15"/>
    <x v="9"/>
    <n v="1"/>
    <s v="Speedy Express"/>
    <s v="FOLKO"/>
    <x v="0"/>
    <n v="6"/>
    <x v="7"/>
    <x v="7"/>
  </r>
  <r>
    <n v="10902"/>
    <n v="62"/>
    <n v="49.3"/>
    <n v="6"/>
    <n v="0"/>
    <n v="295.79999999999995"/>
    <n v="29"/>
    <x v="2"/>
    <x v="29"/>
    <x v="22"/>
    <x v="9"/>
    <n v="1"/>
    <s v="Speedy Express"/>
    <s v="FOLKO"/>
    <x v="0"/>
    <n v="3"/>
    <x v="5"/>
    <x v="7"/>
  </r>
  <r>
    <n v="10903"/>
    <n v="13"/>
    <n v="6"/>
    <n v="40"/>
    <n v="0"/>
    <n v="240"/>
    <n v="6"/>
    <x v="2"/>
    <x v="43"/>
    <x v="3"/>
    <x v="2"/>
    <n v="3"/>
    <s v="Federal Shipping"/>
    <s v="HANAR"/>
    <x v="2"/>
    <n v="8"/>
    <x v="3"/>
    <x v="7"/>
  </r>
  <r>
    <n v="10903"/>
    <n v="65"/>
    <n v="21.05"/>
    <n v="21"/>
    <n v="0"/>
    <n v="442.05"/>
    <n v="2"/>
    <x v="2"/>
    <x v="6"/>
    <x v="6"/>
    <x v="2"/>
    <n v="3"/>
    <s v="Federal Shipping"/>
    <s v="HANAR"/>
    <x v="2"/>
    <n v="2"/>
    <x v="4"/>
    <x v="7"/>
  </r>
  <r>
    <n v="10903"/>
    <n v="68"/>
    <n v="12.5"/>
    <n v="20"/>
    <n v="0"/>
    <n v="250"/>
    <n v="8"/>
    <x v="2"/>
    <x v="56"/>
    <x v="9"/>
    <x v="2"/>
    <n v="3"/>
    <s v="Federal Shipping"/>
    <s v="HANAR"/>
    <x v="2"/>
    <n v="3"/>
    <x v="5"/>
    <x v="7"/>
  </r>
  <r>
    <n v="10904"/>
    <n v="58"/>
    <n v="13.25"/>
    <n v="15"/>
    <n v="0"/>
    <n v="198.75"/>
    <n v="27"/>
    <x v="2"/>
    <x v="64"/>
    <x v="27"/>
    <x v="8"/>
    <n v="3"/>
    <s v="Federal Shipping"/>
    <s v="WHITC"/>
    <x v="2"/>
    <n v="8"/>
    <x v="3"/>
    <x v="7"/>
  </r>
  <r>
    <n v="10904"/>
    <n v="62"/>
    <n v="49.3"/>
    <n v="35"/>
    <n v="0"/>
    <n v="1725.5"/>
    <n v="29"/>
    <x v="2"/>
    <x v="29"/>
    <x v="22"/>
    <x v="8"/>
    <n v="3"/>
    <s v="Federal Shipping"/>
    <s v="WHITC"/>
    <x v="2"/>
    <n v="3"/>
    <x v="5"/>
    <x v="7"/>
  </r>
  <r>
    <n v="10905"/>
    <n v="1"/>
    <n v="18"/>
    <n v="20"/>
    <n v="0"/>
    <n v="360"/>
    <n v="1"/>
    <x v="2"/>
    <x v="52"/>
    <x v="17"/>
    <x v="2"/>
    <n v="2"/>
    <s v="United Package"/>
    <s v="WELLI"/>
    <x v="3"/>
    <n v="1"/>
    <x v="6"/>
    <x v="7"/>
  </r>
  <r>
    <n v="10906"/>
    <n v="61"/>
    <n v="28.5"/>
    <n v="15"/>
    <n v="0"/>
    <n v="427.5"/>
    <n v="29"/>
    <x v="2"/>
    <x v="75"/>
    <x v="22"/>
    <x v="18"/>
    <n v="3"/>
    <s v="Federal Shipping"/>
    <s v="WOLZA"/>
    <x v="0"/>
    <n v="2"/>
    <x v="4"/>
    <x v="7"/>
  </r>
  <r>
    <n v="10907"/>
    <n v="75"/>
    <n v="7.75"/>
    <n v="14"/>
    <n v="0"/>
    <n v="108.5"/>
    <n v="12"/>
    <x v="2"/>
    <x v="48"/>
    <x v="20"/>
    <x v="0"/>
    <n v="3"/>
    <s v="Federal Shipping"/>
    <s v="SPECD"/>
    <x v="1"/>
    <n v="1"/>
    <x v="6"/>
    <x v="7"/>
  </r>
  <r>
    <n v="10908"/>
    <n v="7"/>
    <n v="30"/>
    <n v="20"/>
    <n v="0"/>
    <n v="600"/>
    <n v="3"/>
    <x v="2"/>
    <x v="32"/>
    <x v="24"/>
    <x v="11"/>
    <n v="2"/>
    <s v="United Package"/>
    <s v="REGGC"/>
    <x v="0"/>
    <n v="7"/>
    <x v="2"/>
    <x v="7"/>
  </r>
  <r>
    <n v="10908"/>
    <n v="52"/>
    <n v="7"/>
    <n v="14"/>
    <n v="0"/>
    <n v="98"/>
    <n v="24"/>
    <x v="2"/>
    <x v="65"/>
    <x v="4"/>
    <x v="11"/>
    <n v="2"/>
    <s v="United Package"/>
    <s v="REGGC"/>
    <x v="0"/>
    <n v="5"/>
    <x v="1"/>
    <x v="7"/>
  </r>
  <r>
    <n v="10909"/>
    <n v="7"/>
    <n v="30"/>
    <n v="12"/>
    <n v="0"/>
    <n v="360"/>
    <n v="3"/>
    <x v="2"/>
    <x v="32"/>
    <x v="24"/>
    <x v="19"/>
    <n v="2"/>
    <s v="United Package"/>
    <s v="SANTG"/>
    <x v="0"/>
    <n v="7"/>
    <x v="2"/>
    <x v="7"/>
  </r>
  <r>
    <n v="10909"/>
    <n v="16"/>
    <n v="17.45"/>
    <n v="15"/>
    <n v="0"/>
    <n v="261.75"/>
    <n v="7"/>
    <x v="2"/>
    <x v="19"/>
    <x v="18"/>
    <x v="19"/>
    <n v="2"/>
    <s v="United Package"/>
    <s v="SANTG"/>
    <x v="0"/>
    <n v="3"/>
    <x v="5"/>
    <x v="7"/>
  </r>
  <r>
    <n v="10909"/>
    <n v="41"/>
    <n v="9.65"/>
    <n v="5"/>
    <n v="0"/>
    <n v="48.25"/>
    <n v="19"/>
    <x v="2"/>
    <x v="5"/>
    <x v="5"/>
    <x v="19"/>
    <n v="2"/>
    <s v="United Package"/>
    <s v="SANTG"/>
    <x v="0"/>
    <n v="8"/>
    <x v="3"/>
    <x v="7"/>
  </r>
  <r>
    <n v="10910"/>
    <n v="19"/>
    <n v="9.1999999999999993"/>
    <n v="12"/>
    <n v="0"/>
    <n v="110.39999999999999"/>
    <n v="8"/>
    <x v="2"/>
    <x v="49"/>
    <x v="9"/>
    <x v="10"/>
    <n v="3"/>
    <s v="Federal Shipping"/>
    <s v="WILMK"/>
    <x v="0"/>
    <n v="3"/>
    <x v="5"/>
    <x v="7"/>
  </r>
  <r>
    <n v="10910"/>
    <n v="49"/>
    <n v="20"/>
    <n v="10"/>
    <n v="0"/>
    <n v="200"/>
    <n v="23"/>
    <x v="2"/>
    <x v="14"/>
    <x v="13"/>
    <x v="10"/>
    <n v="3"/>
    <s v="Federal Shipping"/>
    <s v="WILMK"/>
    <x v="0"/>
    <n v="3"/>
    <x v="5"/>
    <x v="7"/>
  </r>
  <r>
    <n v="10910"/>
    <n v="61"/>
    <n v="28.5"/>
    <n v="5"/>
    <n v="0"/>
    <n v="142.5"/>
    <n v="29"/>
    <x v="2"/>
    <x v="75"/>
    <x v="22"/>
    <x v="10"/>
    <n v="3"/>
    <s v="Federal Shipping"/>
    <s v="WILMK"/>
    <x v="0"/>
    <n v="2"/>
    <x v="4"/>
    <x v="7"/>
  </r>
  <r>
    <n v="10911"/>
    <n v="1"/>
    <n v="18"/>
    <n v="10"/>
    <n v="0"/>
    <n v="180"/>
    <n v="1"/>
    <x v="2"/>
    <x v="52"/>
    <x v="17"/>
    <x v="12"/>
    <n v="1"/>
    <s v="Speedy Express"/>
    <s v="GODOS"/>
    <x v="2"/>
    <n v="1"/>
    <x v="6"/>
    <x v="7"/>
  </r>
  <r>
    <n v="10911"/>
    <n v="17"/>
    <n v="39"/>
    <n v="12"/>
    <n v="0"/>
    <n v="468"/>
    <n v="7"/>
    <x v="2"/>
    <x v="35"/>
    <x v="18"/>
    <x v="12"/>
    <n v="1"/>
    <s v="Speedy Express"/>
    <s v="GODOS"/>
    <x v="2"/>
    <n v="6"/>
    <x v="7"/>
    <x v="7"/>
  </r>
  <r>
    <n v="10911"/>
    <n v="67"/>
    <n v="14"/>
    <n v="15"/>
    <n v="0"/>
    <n v="210"/>
    <n v="16"/>
    <x v="2"/>
    <x v="51"/>
    <x v="23"/>
    <x v="12"/>
    <n v="1"/>
    <s v="Speedy Express"/>
    <s v="GODOS"/>
    <x v="2"/>
    <n v="1"/>
    <x v="6"/>
    <x v="7"/>
  </r>
  <r>
    <n v="10912"/>
    <n v="11"/>
    <n v="21"/>
    <n v="40"/>
    <n v="0"/>
    <n v="840"/>
    <n v="5"/>
    <x v="2"/>
    <x v="0"/>
    <x v="0"/>
    <x v="14"/>
    <n v="2"/>
    <s v="United Package"/>
    <s v="HUNGO"/>
    <x v="0"/>
    <n v="4"/>
    <x v="0"/>
    <x v="7"/>
  </r>
  <r>
    <n v="10912"/>
    <n v="29"/>
    <n v="123.79"/>
    <n v="60"/>
    <n v="0"/>
    <n v="7427.4000000000005"/>
    <n v="12"/>
    <x v="2"/>
    <x v="39"/>
    <x v="20"/>
    <x v="14"/>
    <n v="2"/>
    <s v="United Package"/>
    <s v="HUNGO"/>
    <x v="0"/>
    <n v="6"/>
    <x v="7"/>
    <x v="7"/>
  </r>
  <r>
    <n v="10913"/>
    <n v="4"/>
    <n v="22"/>
    <n v="30"/>
    <n v="0"/>
    <n v="660"/>
    <n v="2"/>
    <x v="2"/>
    <x v="62"/>
    <x v="6"/>
    <x v="2"/>
    <n v="1"/>
    <s v="Speedy Express"/>
    <s v="QUEEN"/>
    <x v="0"/>
    <n v="2"/>
    <x v="4"/>
    <x v="7"/>
  </r>
  <r>
    <n v="10913"/>
    <n v="33"/>
    <n v="2.5"/>
    <n v="40"/>
    <n v="0"/>
    <n v="100"/>
    <n v="15"/>
    <x v="2"/>
    <x v="10"/>
    <x v="10"/>
    <x v="2"/>
    <n v="1"/>
    <s v="Speedy Express"/>
    <s v="QUEEN"/>
    <x v="0"/>
    <n v="4"/>
    <x v="0"/>
    <x v="7"/>
  </r>
  <r>
    <n v="10913"/>
    <n v="58"/>
    <n v="13.25"/>
    <n v="15"/>
    <n v="0"/>
    <n v="198.75"/>
    <n v="27"/>
    <x v="2"/>
    <x v="64"/>
    <x v="27"/>
    <x v="2"/>
    <n v="1"/>
    <s v="Speedy Express"/>
    <s v="QUEEN"/>
    <x v="0"/>
    <n v="8"/>
    <x v="3"/>
    <x v="7"/>
  </r>
  <r>
    <n v="10914"/>
    <n v="71"/>
    <n v="21.5"/>
    <n v="25"/>
    <n v="0"/>
    <n v="537.5"/>
    <n v="15"/>
    <x v="2"/>
    <x v="42"/>
    <x v="10"/>
    <x v="2"/>
    <n v="1"/>
    <s v="Speedy Express"/>
    <s v="QUEEN"/>
    <x v="1"/>
    <n v="4"/>
    <x v="0"/>
    <x v="7"/>
  </r>
  <r>
    <n v="10915"/>
    <n v="17"/>
    <n v="39"/>
    <n v="10"/>
    <n v="0"/>
    <n v="390"/>
    <n v="7"/>
    <x v="2"/>
    <x v="35"/>
    <x v="18"/>
    <x v="7"/>
    <n v="2"/>
    <s v="United Package"/>
    <s v="TORTU"/>
    <x v="0"/>
    <n v="6"/>
    <x v="7"/>
    <x v="7"/>
  </r>
  <r>
    <n v="10915"/>
    <n v="33"/>
    <n v="2.5"/>
    <n v="30"/>
    <n v="0"/>
    <n v="75"/>
    <n v="15"/>
    <x v="2"/>
    <x v="10"/>
    <x v="10"/>
    <x v="7"/>
    <n v="2"/>
    <s v="United Package"/>
    <s v="TORTU"/>
    <x v="0"/>
    <n v="4"/>
    <x v="0"/>
    <x v="7"/>
  </r>
  <r>
    <n v="10915"/>
    <n v="54"/>
    <n v="7.45"/>
    <n v="10"/>
    <n v="0"/>
    <n v="74.5"/>
    <n v="25"/>
    <x v="2"/>
    <x v="55"/>
    <x v="15"/>
    <x v="7"/>
    <n v="2"/>
    <s v="United Package"/>
    <s v="TORTU"/>
    <x v="0"/>
    <n v="6"/>
    <x v="7"/>
    <x v="7"/>
  </r>
  <r>
    <n v="10916"/>
    <n v="16"/>
    <n v="17.45"/>
    <n v="6"/>
    <n v="0"/>
    <n v="104.69999999999999"/>
    <n v="7"/>
    <x v="2"/>
    <x v="19"/>
    <x v="18"/>
    <x v="20"/>
    <n v="2"/>
    <s v="United Package"/>
    <s v="RANCH"/>
    <x v="0"/>
    <n v="3"/>
    <x v="5"/>
    <x v="7"/>
  </r>
  <r>
    <n v="10916"/>
    <n v="32"/>
    <n v="32"/>
    <n v="6"/>
    <n v="0"/>
    <n v="192"/>
    <n v="14"/>
    <x v="2"/>
    <x v="26"/>
    <x v="2"/>
    <x v="20"/>
    <n v="2"/>
    <s v="United Package"/>
    <s v="RANCH"/>
    <x v="0"/>
    <n v="4"/>
    <x v="0"/>
    <x v="7"/>
  </r>
  <r>
    <n v="10916"/>
    <n v="57"/>
    <n v="19.5"/>
    <n v="20"/>
    <n v="0"/>
    <n v="390"/>
    <n v="26"/>
    <x v="2"/>
    <x v="8"/>
    <x v="8"/>
    <x v="20"/>
    <n v="2"/>
    <s v="United Package"/>
    <s v="RANCH"/>
    <x v="0"/>
    <n v="5"/>
    <x v="1"/>
    <x v="7"/>
  </r>
  <r>
    <n v="10917"/>
    <n v="30"/>
    <n v="25.89"/>
    <n v="1"/>
    <n v="0"/>
    <n v="25.89"/>
    <n v="13"/>
    <x v="2"/>
    <x v="34"/>
    <x v="25"/>
    <x v="12"/>
    <n v="2"/>
    <s v="United Package"/>
    <s v="ROMEY"/>
    <x v="0"/>
    <n v="8"/>
    <x v="3"/>
    <x v="8"/>
  </r>
  <r>
    <n v="10917"/>
    <n v="60"/>
    <n v="34"/>
    <n v="10"/>
    <n v="0"/>
    <n v="340"/>
    <n v="28"/>
    <x v="2"/>
    <x v="11"/>
    <x v="11"/>
    <x v="12"/>
    <n v="2"/>
    <s v="United Package"/>
    <s v="ROMEY"/>
    <x v="0"/>
    <n v="4"/>
    <x v="0"/>
    <x v="8"/>
  </r>
  <r>
    <n v="10918"/>
    <n v="1"/>
    <n v="18"/>
    <n v="60"/>
    <n v="0"/>
    <n v="1080"/>
    <n v="1"/>
    <x v="2"/>
    <x v="52"/>
    <x v="17"/>
    <x v="16"/>
    <n v="3"/>
    <s v="Federal Shipping"/>
    <s v="BOTTM"/>
    <x v="2"/>
    <n v="1"/>
    <x v="6"/>
    <x v="8"/>
  </r>
  <r>
    <n v="10918"/>
    <n v="60"/>
    <n v="34"/>
    <n v="25"/>
    <n v="0"/>
    <n v="850"/>
    <n v="28"/>
    <x v="2"/>
    <x v="11"/>
    <x v="11"/>
    <x v="16"/>
    <n v="3"/>
    <s v="Federal Shipping"/>
    <s v="BOTTM"/>
    <x v="2"/>
    <n v="4"/>
    <x v="0"/>
    <x v="8"/>
  </r>
  <r>
    <n v="10919"/>
    <n v="16"/>
    <n v="17.45"/>
    <n v="24"/>
    <n v="0"/>
    <n v="418.79999999999995"/>
    <n v="7"/>
    <x v="2"/>
    <x v="19"/>
    <x v="18"/>
    <x v="5"/>
    <n v="2"/>
    <s v="United Package"/>
    <s v="LINOD"/>
    <x v="0"/>
    <n v="3"/>
    <x v="5"/>
    <x v="8"/>
  </r>
  <r>
    <n v="10919"/>
    <n v="25"/>
    <n v="14"/>
    <n v="24"/>
    <n v="0"/>
    <n v="336"/>
    <n v="11"/>
    <x v="2"/>
    <x v="66"/>
    <x v="21"/>
    <x v="5"/>
    <n v="2"/>
    <s v="United Package"/>
    <s v="LINOD"/>
    <x v="0"/>
    <n v="3"/>
    <x v="5"/>
    <x v="8"/>
  </r>
  <r>
    <n v="10919"/>
    <n v="40"/>
    <n v="18.399999999999999"/>
    <n v="20"/>
    <n v="0"/>
    <n v="368"/>
    <n v="19"/>
    <x v="2"/>
    <x v="37"/>
    <x v="5"/>
    <x v="5"/>
    <n v="2"/>
    <s v="United Package"/>
    <s v="LINOD"/>
    <x v="0"/>
    <n v="8"/>
    <x v="3"/>
    <x v="8"/>
  </r>
  <r>
    <n v="10920"/>
    <n v="50"/>
    <n v="16.25"/>
    <n v="24"/>
    <n v="0"/>
    <n v="390"/>
    <n v="23"/>
    <x v="2"/>
    <x v="72"/>
    <x v="13"/>
    <x v="13"/>
    <n v="2"/>
    <s v="United Package"/>
    <s v="AROUT"/>
    <x v="0"/>
    <n v="3"/>
    <x v="5"/>
    <x v="8"/>
  </r>
  <r>
    <n v="10921"/>
    <n v="35"/>
    <n v="18"/>
    <n v="10"/>
    <n v="0"/>
    <n v="180"/>
    <n v="16"/>
    <x v="2"/>
    <x v="31"/>
    <x v="23"/>
    <x v="17"/>
    <n v="1"/>
    <s v="Speedy Express"/>
    <s v="VAFFE"/>
    <x v="0"/>
    <n v="1"/>
    <x v="6"/>
    <x v="8"/>
  </r>
  <r>
    <n v="10921"/>
    <n v="63"/>
    <n v="43.9"/>
    <n v="40"/>
    <n v="0"/>
    <n v="1756"/>
    <n v="7"/>
    <x v="2"/>
    <x v="46"/>
    <x v="18"/>
    <x v="17"/>
    <n v="1"/>
    <s v="Speedy Express"/>
    <s v="VAFFE"/>
    <x v="0"/>
    <n v="2"/>
    <x v="4"/>
    <x v="8"/>
  </r>
  <r>
    <n v="10922"/>
    <n v="17"/>
    <n v="39"/>
    <n v="15"/>
    <n v="0"/>
    <n v="585"/>
    <n v="7"/>
    <x v="2"/>
    <x v="35"/>
    <x v="18"/>
    <x v="2"/>
    <n v="3"/>
    <s v="Federal Shipping"/>
    <s v="HANAR"/>
    <x v="0"/>
    <n v="6"/>
    <x v="7"/>
    <x v="8"/>
  </r>
  <r>
    <n v="10922"/>
    <n v="24"/>
    <n v="4.5"/>
    <n v="35"/>
    <n v="0"/>
    <n v="157.5"/>
    <n v="10"/>
    <x v="2"/>
    <x v="15"/>
    <x v="14"/>
    <x v="2"/>
    <n v="3"/>
    <s v="Federal Shipping"/>
    <s v="HANAR"/>
    <x v="0"/>
    <n v="1"/>
    <x v="6"/>
    <x v="8"/>
  </r>
  <r>
    <n v="10923"/>
    <n v="42"/>
    <n v="14"/>
    <n v="10"/>
    <n v="0"/>
    <n v="140"/>
    <n v="20"/>
    <x v="2"/>
    <x v="1"/>
    <x v="1"/>
    <x v="0"/>
    <n v="3"/>
    <s v="Federal Shipping"/>
    <s v="LAMAI"/>
    <x v="1"/>
    <n v="5"/>
    <x v="1"/>
    <x v="8"/>
  </r>
  <r>
    <n v="10923"/>
    <n v="43"/>
    <n v="46"/>
    <n v="10"/>
    <n v="0"/>
    <n v="460"/>
    <n v="20"/>
    <x v="2"/>
    <x v="40"/>
    <x v="1"/>
    <x v="0"/>
    <n v="3"/>
    <s v="Federal Shipping"/>
    <s v="LAMAI"/>
    <x v="1"/>
    <n v="1"/>
    <x v="6"/>
    <x v="8"/>
  </r>
  <r>
    <n v="10923"/>
    <n v="67"/>
    <n v="14"/>
    <n v="24"/>
    <n v="0"/>
    <n v="336"/>
    <n v="16"/>
    <x v="2"/>
    <x v="51"/>
    <x v="23"/>
    <x v="0"/>
    <n v="3"/>
    <s v="Federal Shipping"/>
    <s v="LAMAI"/>
    <x v="1"/>
    <n v="1"/>
    <x v="6"/>
    <x v="8"/>
  </r>
  <r>
    <n v="10924"/>
    <n v="10"/>
    <n v="31"/>
    <n v="20"/>
    <n v="0"/>
    <n v="620"/>
    <n v="4"/>
    <x v="2"/>
    <x v="41"/>
    <x v="16"/>
    <x v="9"/>
    <n v="2"/>
    <s v="United Package"/>
    <s v="BERGS"/>
    <x v="2"/>
    <n v="8"/>
    <x v="3"/>
    <x v="8"/>
  </r>
  <r>
    <n v="10924"/>
    <n v="28"/>
    <n v="45.6"/>
    <n v="30"/>
    <n v="0"/>
    <n v="1368"/>
    <n v="12"/>
    <x v="2"/>
    <x v="44"/>
    <x v="20"/>
    <x v="9"/>
    <n v="2"/>
    <s v="United Package"/>
    <s v="BERGS"/>
    <x v="2"/>
    <n v="7"/>
    <x v="2"/>
    <x v="8"/>
  </r>
  <r>
    <n v="10924"/>
    <n v="75"/>
    <n v="7.75"/>
    <n v="6"/>
    <n v="0"/>
    <n v="46.5"/>
    <n v="12"/>
    <x v="2"/>
    <x v="48"/>
    <x v="20"/>
    <x v="9"/>
    <n v="2"/>
    <s v="United Package"/>
    <s v="BERGS"/>
    <x v="2"/>
    <n v="1"/>
    <x v="6"/>
    <x v="8"/>
  </r>
  <r>
    <n v="10925"/>
    <n v="36"/>
    <n v="19"/>
    <n v="25"/>
    <n v="0"/>
    <n v="475"/>
    <n v="17"/>
    <x v="2"/>
    <x v="20"/>
    <x v="19"/>
    <x v="2"/>
    <n v="1"/>
    <s v="Speedy Express"/>
    <s v="HANAR"/>
    <x v="2"/>
    <n v="8"/>
    <x v="3"/>
    <x v="8"/>
  </r>
  <r>
    <n v="10925"/>
    <n v="52"/>
    <n v="7"/>
    <n v="12"/>
    <n v="0"/>
    <n v="84"/>
    <n v="24"/>
    <x v="2"/>
    <x v="65"/>
    <x v="4"/>
    <x v="2"/>
    <n v="1"/>
    <s v="Speedy Express"/>
    <s v="HANAR"/>
    <x v="2"/>
    <n v="5"/>
    <x v="1"/>
    <x v="8"/>
  </r>
  <r>
    <n v="10926"/>
    <n v="11"/>
    <n v="21"/>
    <n v="2"/>
    <n v="0"/>
    <n v="42"/>
    <n v="5"/>
    <x v="2"/>
    <x v="0"/>
    <x v="0"/>
    <x v="7"/>
    <n v="3"/>
    <s v="Federal Shipping"/>
    <s v="ANATR"/>
    <x v="0"/>
    <n v="4"/>
    <x v="0"/>
    <x v="8"/>
  </r>
  <r>
    <n v="10926"/>
    <n v="13"/>
    <n v="6"/>
    <n v="10"/>
    <n v="0"/>
    <n v="60"/>
    <n v="6"/>
    <x v="2"/>
    <x v="43"/>
    <x v="3"/>
    <x v="7"/>
    <n v="3"/>
    <s v="Federal Shipping"/>
    <s v="ANATR"/>
    <x v="0"/>
    <n v="8"/>
    <x v="3"/>
    <x v="8"/>
  </r>
  <r>
    <n v="10926"/>
    <n v="19"/>
    <n v="9.1999999999999993"/>
    <n v="7"/>
    <n v="0"/>
    <n v="64.399999999999991"/>
    <n v="8"/>
    <x v="2"/>
    <x v="49"/>
    <x v="9"/>
    <x v="7"/>
    <n v="3"/>
    <s v="Federal Shipping"/>
    <s v="ANATR"/>
    <x v="0"/>
    <n v="3"/>
    <x v="5"/>
    <x v="8"/>
  </r>
  <r>
    <n v="10926"/>
    <n v="72"/>
    <n v="34.799999999999997"/>
    <n v="10"/>
    <n v="0"/>
    <n v="348"/>
    <n v="14"/>
    <x v="2"/>
    <x v="2"/>
    <x v="2"/>
    <x v="7"/>
    <n v="3"/>
    <s v="Federal Shipping"/>
    <s v="ANATR"/>
    <x v="0"/>
    <n v="4"/>
    <x v="0"/>
    <x v="8"/>
  </r>
  <r>
    <n v="10927"/>
    <n v="20"/>
    <n v="81"/>
    <n v="5"/>
    <n v="0"/>
    <n v="405"/>
    <n v="8"/>
    <x v="2"/>
    <x v="9"/>
    <x v="9"/>
    <x v="0"/>
    <n v="1"/>
    <s v="Speedy Express"/>
    <s v="LACOR"/>
    <x v="0"/>
    <n v="3"/>
    <x v="5"/>
    <x v="8"/>
  </r>
  <r>
    <n v="10927"/>
    <n v="52"/>
    <n v="7"/>
    <n v="5"/>
    <n v="0"/>
    <n v="35"/>
    <n v="24"/>
    <x v="2"/>
    <x v="65"/>
    <x v="4"/>
    <x v="0"/>
    <n v="1"/>
    <s v="Speedy Express"/>
    <s v="LACOR"/>
    <x v="0"/>
    <n v="5"/>
    <x v="1"/>
    <x v="8"/>
  </r>
  <r>
    <n v="10927"/>
    <n v="76"/>
    <n v="18"/>
    <n v="20"/>
    <n v="0"/>
    <n v="360"/>
    <n v="23"/>
    <x v="2"/>
    <x v="38"/>
    <x v="13"/>
    <x v="0"/>
    <n v="1"/>
    <s v="Speedy Express"/>
    <s v="LACOR"/>
    <x v="0"/>
    <n v="1"/>
    <x v="6"/>
    <x v="8"/>
  </r>
  <r>
    <n v="10928"/>
    <n v="47"/>
    <n v="9.5"/>
    <n v="5"/>
    <n v="0"/>
    <n v="47.5"/>
    <n v="22"/>
    <x v="2"/>
    <x v="69"/>
    <x v="28"/>
    <x v="12"/>
    <n v="1"/>
    <s v="Speedy Express"/>
    <s v="GALED"/>
    <x v="0"/>
    <n v="3"/>
    <x v="5"/>
    <x v="8"/>
  </r>
  <r>
    <n v="10928"/>
    <n v="76"/>
    <n v="18"/>
    <n v="5"/>
    <n v="0"/>
    <n v="90"/>
    <n v="23"/>
    <x v="2"/>
    <x v="38"/>
    <x v="13"/>
    <x v="12"/>
    <n v="1"/>
    <s v="Speedy Express"/>
    <s v="GALED"/>
    <x v="0"/>
    <n v="1"/>
    <x v="6"/>
    <x v="8"/>
  </r>
  <r>
    <n v="10929"/>
    <n v="21"/>
    <n v="10"/>
    <n v="60"/>
    <n v="0"/>
    <n v="600"/>
    <n v="8"/>
    <x v="2"/>
    <x v="27"/>
    <x v="9"/>
    <x v="1"/>
    <n v="1"/>
    <s v="Speedy Express"/>
    <s v="FRANK"/>
    <x v="1"/>
    <n v="3"/>
    <x v="5"/>
    <x v="8"/>
  </r>
  <r>
    <n v="10929"/>
    <n v="75"/>
    <n v="7.75"/>
    <n v="49"/>
    <n v="0"/>
    <n v="379.75"/>
    <n v="12"/>
    <x v="2"/>
    <x v="48"/>
    <x v="20"/>
    <x v="1"/>
    <n v="1"/>
    <s v="Speedy Express"/>
    <s v="FRANK"/>
    <x v="1"/>
    <n v="1"/>
    <x v="6"/>
    <x v="8"/>
  </r>
  <r>
    <n v="10929"/>
    <n v="77"/>
    <n v="13"/>
    <n v="15"/>
    <n v="0"/>
    <n v="195"/>
    <n v="12"/>
    <x v="2"/>
    <x v="23"/>
    <x v="20"/>
    <x v="1"/>
    <n v="1"/>
    <s v="Speedy Express"/>
    <s v="FRANK"/>
    <x v="1"/>
    <n v="2"/>
    <x v="4"/>
    <x v="8"/>
  </r>
  <r>
    <n v="10930"/>
    <n v="21"/>
    <n v="10"/>
    <n v="36"/>
    <n v="0"/>
    <n v="360"/>
    <n v="8"/>
    <x v="2"/>
    <x v="27"/>
    <x v="9"/>
    <x v="3"/>
    <n v="3"/>
    <s v="Federal Shipping"/>
    <s v="SUPRD"/>
    <x v="0"/>
    <n v="3"/>
    <x v="5"/>
    <x v="8"/>
  </r>
  <r>
    <n v="10930"/>
    <n v="27"/>
    <n v="43.9"/>
    <n v="25"/>
    <n v="0"/>
    <n v="1097.5"/>
    <n v="11"/>
    <x v="2"/>
    <x v="24"/>
    <x v="21"/>
    <x v="3"/>
    <n v="3"/>
    <s v="Federal Shipping"/>
    <s v="SUPRD"/>
    <x v="0"/>
    <n v="3"/>
    <x v="5"/>
    <x v="8"/>
  </r>
  <r>
    <n v="10930"/>
    <n v="55"/>
    <n v="24"/>
    <n v="25"/>
    <n v="0"/>
    <n v="600"/>
    <n v="25"/>
    <x v="2"/>
    <x v="16"/>
    <x v="15"/>
    <x v="3"/>
    <n v="3"/>
    <s v="Federal Shipping"/>
    <s v="SUPRD"/>
    <x v="0"/>
    <n v="6"/>
    <x v="7"/>
    <x v="8"/>
  </r>
  <r>
    <n v="10930"/>
    <n v="58"/>
    <n v="13.25"/>
    <n v="30"/>
    <n v="0"/>
    <n v="397.5"/>
    <n v="27"/>
    <x v="2"/>
    <x v="64"/>
    <x v="27"/>
    <x v="3"/>
    <n v="3"/>
    <s v="Federal Shipping"/>
    <s v="SUPRD"/>
    <x v="0"/>
    <n v="8"/>
    <x v="3"/>
    <x v="8"/>
  </r>
  <r>
    <n v="10931"/>
    <n v="13"/>
    <n v="6"/>
    <n v="42"/>
    <n v="0"/>
    <n v="252"/>
    <n v="6"/>
    <x v="2"/>
    <x v="43"/>
    <x v="3"/>
    <x v="4"/>
    <n v="2"/>
    <s v="United Package"/>
    <s v="RICSU"/>
    <x v="0"/>
    <n v="8"/>
    <x v="3"/>
    <x v="8"/>
  </r>
  <r>
    <n v="10931"/>
    <n v="57"/>
    <n v="19.5"/>
    <n v="30"/>
    <n v="0"/>
    <n v="585"/>
    <n v="26"/>
    <x v="2"/>
    <x v="8"/>
    <x v="8"/>
    <x v="4"/>
    <n v="2"/>
    <s v="United Package"/>
    <s v="RICSU"/>
    <x v="0"/>
    <n v="5"/>
    <x v="1"/>
    <x v="8"/>
  </r>
  <r>
    <n v="10932"/>
    <n v="16"/>
    <n v="17.45"/>
    <n v="30"/>
    <n v="0"/>
    <n v="523.5"/>
    <n v="7"/>
    <x v="2"/>
    <x v="19"/>
    <x v="18"/>
    <x v="0"/>
    <n v="1"/>
    <s v="Speedy Express"/>
    <s v="BONAP"/>
    <x v="3"/>
    <n v="3"/>
    <x v="5"/>
    <x v="8"/>
  </r>
  <r>
    <n v="10932"/>
    <n v="62"/>
    <n v="49.3"/>
    <n v="14"/>
    <n v="0"/>
    <n v="690.19999999999993"/>
    <n v="29"/>
    <x v="2"/>
    <x v="29"/>
    <x v="22"/>
    <x v="0"/>
    <n v="1"/>
    <s v="Speedy Express"/>
    <s v="BONAP"/>
    <x v="3"/>
    <n v="3"/>
    <x v="5"/>
    <x v="8"/>
  </r>
  <r>
    <n v="10932"/>
    <n v="72"/>
    <n v="34.799999999999997"/>
    <n v="16"/>
    <n v="0"/>
    <n v="556.79999999999995"/>
    <n v="14"/>
    <x v="2"/>
    <x v="2"/>
    <x v="2"/>
    <x v="0"/>
    <n v="1"/>
    <s v="Speedy Express"/>
    <s v="BONAP"/>
    <x v="3"/>
    <n v="4"/>
    <x v="0"/>
    <x v="8"/>
  </r>
  <r>
    <n v="10932"/>
    <n v="75"/>
    <n v="7.75"/>
    <n v="20"/>
    <n v="0"/>
    <n v="155"/>
    <n v="12"/>
    <x v="2"/>
    <x v="48"/>
    <x v="20"/>
    <x v="0"/>
    <n v="1"/>
    <s v="Speedy Express"/>
    <s v="BONAP"/>
    <x v="3"/>
    <n v="1"/>
    <x v="6"/>
    <x v="8"/>
  </r>
  <r>
    <n v="10933"/>
    <n v="53"/>
    <n v="32.799999999999997"/>
    <n v="2"/>
    <n v="0"/>
    <n v="65.599999999999994"/>
    <n v="24"/>
    <x v="2"/>
    <x v="22"/>
    <x v="4"/>
    <x v="13"/>
    <n v="3"/>
    <s v="Federal Shipping"/>
    <s v="ISLAT"/>
    <x v="1"/>
    <n v="6"/>
    <x v="7"/>
    <x v="8"/>
  </r>
  <r>
    <n v="10933"/>
    <n v="61"/>
    <n v="28.5"/>
    <n v="30"/>
    <n v="0"/>
    <n v="855"/>
    <n v="29"/>
    <x v="2"/>
    <x v="75"/>
    <x v="22"/>
    <x v="13"/>
    <n v="3"/>
    <s v="Federal Shipping"/>
    <s v="ISLAT"/>
    <x v="1"/>
    <n v="2"/>
    <x v="4"/>
    <x v="8"/>
  </r>
  <r>
    <n v="10934"/>
    <n v="6"/>
    <n v="25"/>
    <n v="20"/>
    <n v="0"/>
    <n v="500"/>
    <n v="3"/>
    <x v="2"/>
    <x v="63"/>
    <x v="24"/>
    <x v="1"/>
    <n v="3"/>
    <s v="Federal Shipping"/>
    <s v="LEHMS"/>
    <x v="2"/>
    <n v="2"/>
    <x v="4"/>
    <x v="8"/>
  </r>
  <r>
    <n v="10935"/>
    <n v="1"/>
    <n v="18"/>
    <n v="21"/>
    <n v="0"/>
    <n v="378"/>
    <n v="1"/>
    <x v="2"/>
    <x v="52"/>
    <x v="17"/>
    <x v="2"/>
    <n v="3"/>
    <s v="Federal Shipping"/>
    <s v="WELLI"/>
    <x v="0"/>
    <n v="1"/>
    <x v="6"/>
    <x v="8"/>
  </r>
  <r>
    <n v="10935"/>
    <n v="18"/>
    <n v="62.5"/>
    <n v="4"/>
    <n v="0"/>
    <n v="250"/>
    <n v="7"/>
    <x v="2"/>
    <x v="59"/>
    <x v="18"/>
    <x v="2"/>
    <n v="3"/>
    <s v="Federal Shipping"/>
    <s v="WELLI"/>
    <x v="0"/>
    <n v="8"/>
    <x v="3"/>
    <x v="8"/>
  </r>
  <r>
    <n v="10935"/>
    <n v="23"/>
    <n v="9"/>
    <n v="8"/>
    <n v="0"/>
    <n v="72"/>
    <n v="9"/>
    <x v="2"/>
    <x v="70"/>
    <x v="7"/>
    <x v="2"/>
    <n v="3"/>
    <s v="Federal Shipping"/>
    <s v="WELLI"/>
    <x v="0"/>
    <n v="5"/>
    <x v="1"/>
    <x v="8"/>
  </r>
  <r>
    <n v="10936"/>
    <n v="36"/>
    <n v="19"/>
    <n v="30"/>
    <n v="0"/>
    <n v="570"/>
    <n v="17"/>
    <x v="2"/>
    <x v="20"/>
    <x v="19"/>
    <x v="8"/>
    <n v="2"/>
    <s v="United Package"/>
    <s v="GREAL"/>
    <x v="2"/>
    <n v="8"/>
    <x v="3"/>
    <x v="8"/>
  </r>
  <r>
    <n v="10937"/>
    <n v="28"/>
    <n v="45.6"/>
    <n v="8"/>
    <n v="0"/>
    <n v="364.8"/>
    <n v="12"/>
    <x v="2"/>
    <x v="44"/>
    <x v="20"/>
    <x v="20"/>
    <n v="3"/>
    <s v="Federal Shipping"/>
    <s v="CACTU"/>
    <x v="1"/>
    <n v="7"/>
    <x v="2"/>
    <x v="8"/>
  </r>
  <r>
    <n v="10937"/>
    <n v="34"/>
    <n v="14"/>
    <n v="20"/>
    <n v="0"/>
    <n v="280"/>
    <n v="16"/>
    <x v="2"/>
    <x v="53"/>
    <x v="23"/>
    <x v="20"/>
    <n v="3"/>
    <s v="Federal Shipping"/>
    <s v="CACTU"/>
    <x v="1"/>
    <n v="1"/>
    <x v="6"/>
    <x v="8"/>
  </r>
  <r>
    <n v="10938"/>
    <n v="13"/>
    <n v="6"/>
    <n v="20"/>
    <n v="0"/>
    <n v="120"/>
    <n v="6"/>
    <x v="2"/>
    <x v="43"/>
    <x v="3"/>
    <x v="1"/>
    <n v="2"/>
    <s v="United Package"/>
    <s v="QUICK"/>
    <x v="2"/>
    <n v="8"/>
    <x v="3"/>
    <x v="8"/>
  </r>
  <r>
    <n v="10938"/>
    <n v="43"/>
    <n v="46"/>
    <n v="24"/>
    <n v="0"/>
    <n v="1104"/>
    <n v="20"/>
    <x v="2"/>
    <x v="40"/>
    <x v="1"/>
    <x v="1"/>
    <n v="2"/>
    <s v="United Package"/>
    <s v="QUICK"/>
    <x v="2"/>
    <n v="1"/>
    <x v="6"/>
    <x v="8"/>
  </r>
  <r>
    <n v="10938"/>
    <n v="60"/>
    <n v="34"/>
    <n v="49"/>
    <n v="0"/>
    <n v="1666"/>
    <n v="28"/>
    <x v="2"/>
    <x v="11"/>
    <x v="11"/>
    <x v="1"/>
    <n v="2"/>
    <s v="United Package"/>
    <s v="QUICK"/>
    <x v="2"/>
    <n v="4"/>
    <x v="0"/>
    <x v="8"/>
  </r>
  <r>
    <n v="10938"/>
    <n v="71"/>
    <n v="21.5"/>
    <n v="35"/>
    <n v="0"/>
    <n v="752.5"/>
    <n v="15"/>
    <x v="2"/>
    <x v="42"/>
    <x v="10"/>
    <x v="1"/>
    <n v="2"/>
    <s v="United Package"/>
    <s v="QUICK"/>
    <x v="2"/>
    <n v="4"/>
    <x v="0"/>
    <x v="8"/>
  </r>
  <r>
    <n v="10939"/>
    <n v="2"/>
    <n v="19"/>
    <n v="10"/>
    <n v="0"/>
    <n v="190"/>
    <n v="1"/>
    <x v="2"/>
    <x v="18"/>
    <x v="17"/>
    <x v="11"/>
    <n v="2"/>
    <s v="United Package"/>
    <s v="MAGAA"/>
    <x v="0"/>
    <n v="1"/>
    <x v="6"/>
    <x v="8"/>
  </r>
  <r>
    <n v="10939"/>
    <n v="67"/>
    <n v="14"/>
    <n v="40"/>
    <n v="0"/>
    <n v="560"/>
    <n v="16"/>
    <x v="2"/>
    <x v="51"/>
    <x v="23"/>
    <x v="11"/>
    <n v="2"/>
    <s v="United Package"/>
    <s v="MAGAA"/>
    <x v="0"/>
    <n v="1"/>
    <x v="6"/>
    <x v="8"/>
  </r>
  <r>
    <n v="10940"/>
    <n v="7"/>
    <n v="30"/>
    <n v="8"/>
    <n v="0"/>
    <n v="240"/>
    <n v="3"/>
    <x v="2"/>
    <x v="32"/>
    <x v="24"/>
    <x v="0"/>
    <n v="3"/>
    <s v="Federal Shipping"/>
    <s v="BONAP"/>
    <x v="3"/>
    <n v="7"/>
    <x v="2"/>
    <x v="8"/>
  </r>
  <r>
    <n v="10940"/>
    <n v="13"/>
    <n v="6"/>
    <n v="20"/>
    <n v="0"/>
    <n v="120"/>
    <n v="6"/>
    <x v="2"/>
    <x v="43"/>
    <x v="3"/>
    <x v="0"/>
    <n v="3"/>
    <s v="Federal Shipping"/>
    <s v="BONAP"/>
    <x v="3"/>
    <n v="8"/>
    <x v="3"/>
    <x v="8"/>
  </r>
  <r>
    <n v="10941"/>
    <n v="31"/>
    <n v="12.5"/>
    <n v="44"/>
    <n v="0"/>
    <n v="550"/>
    <n v="14"/>
    <x v="2"/>
    <x v="12"/>
    <x v="2"/>
    <x v="8"/>
    <n v="2"/>
    <s v="United Package"/>
    <s v="SAVEA"/>
    <x v="1"/>
    <n v="4"/>
    <x v="0"/>
    <x v="8"/>
  </r>
  <r>
    <n v="10941"/>
    <n v="62"/>
    <n v="49.3"/>
    <n v="30"/>
    <n v="0"/>
    <n v="1479"/>
    <n v="29"/>
    <x v="2"/>
    <x v="29"/>
    <x v="22"/>
    <x v="8"/>
    <n v="2"/>
    <s v="United Package"/>
    <s v="SAVEA"/>
    <x v="1"/>
    <n v="3"/>
    <x v="5"/>
    <x v="8"/>
  </r>
  <r>
    <n v="10941"/>
    <n v="68"/>
    <n v="12.5"/>
    <n v="80"/>
    <n v="0"/>
    <n v="1000"/>
    <n v="8"/>
    <x v="2"/>
    <x v="56"/>
    <x v="9"/>
    <x v="8"/>
    <n v="2"/>
    <s v="United Package"/>
    <s v="SAVEA"/>
    <x v="1"/>
    <n v="3"/>
    <x v="5"/>
    <x v="8"/>
  </r>
  <r>
    <n v="10941"/>
    <n v="72"/>
    <n v="34.799999999999997"/>
    <n v="50"/>
    <n v="0"/>
    <n v="1739.9999999999998"/>
    <n v="14"/>
    <x v="2"/>
    <x v="2"/>
    <x v="2"/>
    <x v="8"/>
    <n v="2"/>
    <s v="United Package"/>
    <s v="SAVEA"/>
    <x v="1"/>
    <n v="4"/>
    <x v="0"/>
    <x v="8"/>
  </r>
  <r>
    <n v="10942"/>
    <n v="49"/>
    <n v="20"/>
    <n v="28"/>
    <n v="0"/>
    <n v="560"/>
    <n v="23"/>
    <x v="2"/>
    <x v="14"/>
    <x v="13"/>
    <x v="11"/>
    <n v="3"/>
    <s v="Federal Shipping"/>
    <s v="REGGC"/>
    <x v="3"/>
    <n v="3"/>
    <x v="5"/>
    <x v="8"/>
  </r>
  <r>
    <n v="10943"/>
    <n v="13"/>
    <n v="6"/>
    <n v="15"/>
    <n v="0"/>
    <n v="90"/>
    <n v="6"/>
    <x v="2"/>
    <x v="43"/>
    <x v="3"/>
    <x v="13"/>
    <n v="2"/>
    <s v="United Package"/>
    <s v="BSBEV"/>
    <x v="0"/>
    <n v="8"/>
    <x v="3"/>
    <x v="8"/>
  </r>
  <r>
    <n v="10943"/>
    <n v="22"/>
    <n v="21"/>
    <n v="21"/>
    <n v="0"/>
    <n v="441"/>
    <n v="9"/>
    <x v="2"/>
    <x v="7"/>
    <x v="7"/>
    <x v="13"/>
    <n v="2"/>
    <s v="United Package"/>
    <s v="BSBEV"/>
    <x v="0"/>
    <n v="5"/>
    <x v="1"/>
    <x v="8"/>
  </r>
  <r>
    <n v="10943"/>
    <n v="46"/>
    <n v="12"/>
    <n v="15"/>
    <n v="0"/>
    <n v="180"/>
    <n v="21"/>
    <x v="2"/>
    <x v="54"/>
    <x v="26"/>
    <x v="13"/>
    <n v="2"/>
    <s v="United Package"/>
    <s v="BSBEV"/>
    <x v="0"/>
    <n v="8"/>
    <x v="3"/>
    <x v="8"/>
  </r>
  <r>
    <n v="10944"/>
    <n v="11"/>
    <n v="21"/>
    <n v="5"/>
    <n v="0"/>
    <n v="105"/>
    <n v="5"/>
    <x v="2"/>
    <x v="0"/>
    <x v="0"/>
    <x v="16"/>
    <n v="3"/>
    <s v="Federal Shipping"/>
    <s v="BOTTM"/>
    <x v="1"/>
    <n v="4"/>
    <x v="0"/>
    <x v="8"/>
  </r>
  <r>
    <n v="10944"/>
    <n v="44"/>
    <n v="19.45"/>
    <n v="18"/>
    <n v="0"/>
    <n v="350.09999999999997"/>
    <n v="20"/>
    <x v="2"/>
    <x v="45"/>
    <x v="1"/>
    <x v="16"/>
    <n v="3"/>
    <s v="Federal Shipping"/>
    <s v="BOTTM"/>
    <x v="1"/>
    <n v="2"/>
    <x v="4"/>
    <x v="8"/>
  </r>
  <r>
    <n v="10944"/>
    <n v="56"/>
    <n v="38"/>
    <n v="18"/>
    <n v="0"/>
    <n v="684"/>
    <n v="26"/>
    <x v="2"/>
    <x v="33"/>
    <x v="8"/>
    <x v="16"/>
    <n v="3"/>
    <s v="Federal Shipping"/>
    <s v="BOTTM"/>
    <x v="1"/>
    <n v="5"/>
    <x v="1"/>
    <x v="8"/>
  </r>
  <r>
    <n v="10945"/>
    <n v="13"/>
    <n v="6"/>
    <n v="20"/>
    <n v="0"/>
    <n v="120"/>
    <n v="6"/>
    <x v="2"/>
    <x v="43"/>
    <x v="3"/>
    <x v="1"/>
    <n v="1"/>
    <s v="Speedy Express"/>
    <s v="MORGK"/>
    <x v="0"/>
    <n v="8"/>
    <x v="3"/>
    <x v="8"/>
  </r>
  <r>
    <n v="10945"/>
    <n v="31"/>
    <n v="12.5"/>
    <n v="10"/>
    <n v="0"/>
    <n v="125"/>
    <n v="14"/>
    <x v="2"/>
    <x v="12"/>
    <x v="2"/>
    <x v="1"/>
    <n v="1"/>
    <s v="Speedy Express"/>
    <s v="MORGK"/>
    <x v="0"/>
    <n v="4"/>
    <x v="0"/>
    <x v="8"/>
  </r>
  <r>
    <n v="10946"/>
    <n v="10"/>
    <n v="31"/>
    <n v="25"/>
    <n v="0"/>
    <n v="775"/>
    <n v="4"/>
    <x v="2"/>
    <x v="41"/>
    <x v="16"/>
    <x v="17"/>
    <n v="2"/>
    <s v="United Package"/>
    <s v="VAFFE"/>
    <x v="0"/>
    <n v="8"/>
    <x v="3"/>
    <x v="8"/>
  </r>
  <r>
    <n v="10946"/>
    <n v="24"/>
    <n v="4.5"/>
    <n v="25"/>
    <n v="0"/>
    <n v="112.5"/>
    <n v="10"/>
    <x v="2"/>
    <x v="15"/>
    <x v="14"/>
    <x v="17"/>
    <n v="2"/>
    <s v="United Package"/>
    <s v="VAFFE"/>
    <x v="0"/>
    <n v="1"/>
    <x v="6"/>
    <x v="8"/>
  </r>
  <r>
    <n v="10946"/>
    <n v="77"/>
    <n v="13"/>
    <n v="40"/>
    <n v="0"/>
    <n v="520"/>
    <n v="12"/>
    <x v="2"/>
    <x v="23"/>
    <x v="20"/>
    <x v="17"/>
    <n v="2"/>
    <s v="United Package"/>
    <s v="VAFFE"/>
    <x v="0"/>
    <n v="2"/>
    <x v="4"/>
    <x v="8"/>
  </r>
  <r>
    <n v="10947"/>
    <n v="59"/>
    <n v="55"/>
    <n v="4"/>
    <n v="0"/>
    <n v="220"/>
    <n v="28"/>
    <x v="2"/>
    <x v="21"/>
    <x v="11"/>
    <x v="13"/>
    <n v="2"/>
    <s v="United Package"/>
    <s v="BSBEV"/>
    <x v="2"/>
    <n v="4"/>
    <x v="0"/>
    <x v="8"/>
  </r>
  <r>
    <n v="10948"/>
    <n v="50"/>
    <n v="16.25"/>
    <n v="9"/>
    <n v="0"/>
    <n v="146.25"/>
    <n v="23"/>
    <x v="2"/>
    <x v="72"/>
    <x v="13"/>
    <x v="12"/>
    <n v="3"/>
    <s v="Federal Shipping"/>
    <s v="GODOS"/>
    <x v="2"/>
    <n v="3"/>
    <x v="5"/>
    <x v="8"/>
  </r>
  <r>
    <n v="10948"/>
    <n v="51"/>
    <n v="53"/>
    <n v="40"/>
    <n v="0"/>
    <n v="2120"/>
    <n v="24"/>
    <x v="2"/>
    <x v="4"/>
    <x v="4"/>
    <x v="12"/>
    <n v="3"/>
    <s v="Federal Shipping"/>
    <s v="GODOS"/>
    <x v="2"/>
    <n v="7"/>
    <x v="2"/>
    <x v="8"/>
  </r>
  <r>
    <n v="10948"/>
    <n v="55"/>
    <n v="24"/>
    <n v="4"/>
    <n v="0"/>
    <n v="96"/>
    <n v="25"/>
    <x v="2"/>
    <x v="16"/>
    <x v="15"/>
    <x v="12"/>
    <n v="3"/>
    <s v="Federal Shipping"/>
    <s v="GODOS"/>
    <x v="2"/>
    <n v="6"/>
    <x v="7"/>
    <x v="8"/>
  </r>
  <r>
    <n v="10949"/>
    <n v="6"/>
    <n v="25"/>
    <n v="12"/>
    <n v="0"/>
    <n v="300"/>
    <n v="3"/>
    <x v="2"/>
    <x v="63"/>
    <x v="24"/>
    <x v="16"/>
    <n v="3"/>
    <s v="Federal Shipping"/>
    <s v="BOTTM"/>
    <x v="0"/>
    <n v="2"/>
    <x v="4"/>
    <x v="8"/>
  </r>
  <r>
    <n v="10949"/>
    <n v="10"/>
    <n v="31"/>
    <n v="30"/>
    <n v="0"/>
    <n v="930"/>
    <n v="4"/>
    <x v="2"/>
    <x v="41"/>
    <x v="16"/>
    <x v="16"/>
    <n v="3"/>
    <s v="Federal Shipping"/>
    <s v="BOTTM"/>
    <x v="0"/>
    <n v="8"/>
    <x v="3"/>
    <x v="8"/>
  </r>
  <r>
    <n v="10949"/>
    <n v="17"/>
    <n v="39"/>
    <n v="6"/>
    <n v="0"/>
    <n v="234"/>
    <n v="7"/>
    <x v="2"/>
    <x v="35"/>
    <x v="18"/>
    <x v="16"/>
    <n v="3"/>
    <s v="Federal Shipping"/>
    <s v="BOTTM"/>
    <x v="0"/>
    <n v="6"/>
    <x v="7"/>
    <x v="8"/>
  </r>
  <r>
    <n v="10949"/>
    <n v="62"/>
    <n v="49.3"/>
    <n v="60"/>
    <n v="0"/>
    <n v="2958"/>
    <n v="29"/>
    <x v="2"/>
    <x v="29"/>
    <x v="22"/>
    <x v="16"/>
    <n v="3"/>
    <s v="Federal Shipping"/>
    <s v="BOTTM"/>
    <x v="0"/>
    <n v="3"/>
    <x v="5"/>
    <x v="8"/>
  </r>
  <r>
    <n v="10950"/>
    <n v="4"/>
    <n v="22"/>
    <n v="5"/>
    <n v="0"/>
    <n v="110"/>
    <n v="2"/>
    <x v="2"/>
    <x v="62"/>
    <x v="6"/>
    <x v="11"/>
    <n v="2"/>
    <s v="United Package"/>
    <s v="MAGAA"/>
    <x v="0"/>
    <n v="2"/>
    <x v="4"/>
    <x v="8"/>
  </r>
  <r>
    <n v="10951"/>
    <n v="33"/>
    <n v="2.5"/>
    <n v="15"/>
    <n v="0"/>
    <n v="37.5"/>
    <n v="15"/>
    <x v="2"/>
    <x v="10"/>
    <x v="10"/>
    <x v="4"/>
    <n v="2"/>
    <s v="United Package"/>
    <s v="RICSU"/>
    <x v="3"/>
    <n v="4"/>
    <x v="0"/>
    <x v="8"/>
  </r>
  <r>
    <n v="10951"/>
    <n v="41"/>
    <n v="9.65"/>
    <n v="6"/>
    <n v="0"/>
    <n v="57.900000000000006"/>
    <n v="19"/>
    <x v="2"/>
    <x v="5"/>
    <x v="5"/>
    <x v="4"/>
    <n v="2"/>
    <s v="United Package"/>
    <s v="RICSU"/>
    <x v="3"/>
    <n v="8"/>
    <x v="3"/>
    <x v="8"/>
  </r>
  <r>
    <n v="10951"/>
    <n v="75"/>
    <n v="7.75"/>
    <n v="50"/>
    <n v="0"/>
    <n v="387.5"/>
    <n v="12"/>
    <x v="2"/>
    <x v="48"/>
    <x v="20"/>
    <x v="4"/>
    <n v="2"/>
    <s v="United Package"/>
    <s v="RICSU"/>
    <x v="3"/>
    <n v="1"/>
    <x v="6"/>
    <x v="8"/>
  </r>
  <r>
    <n v="10952"/>
    <n v="6"/>
    <n v="25"/>
    <n v="16"/>
    <n v="0"/>
    <n v="400"/>
    <n v="3"/>
    <x v="2"/>
    <x v="63"/>
    <x v="24"/>
    <x v="1"/>
    <n v="1"/>
    <s v="Speedy Express"/>
    <s v="ALFKI"/>
    <x v="0"/>
    <n v="2"/>
    <x v="4"/>
    <x v="8"/>
  </r>
  <r>
    <n v="10952"/>
    <n v="28"/>
    <n v="45.6"/>
    <n v="2"/>
    <n v="0"/>
    <n v="91.2"/>
    <n v="12"/>
    <x v="2"/>
    <x v="44"/>
    <x v="20"/>
    <x v="1"/>
    <n v="1"/>
    <s v="Speedy Express"/>
    <s v="ALFKI"/>
    <x v="0"/>
    <n v="7"/>
    <x v="2"/>
    <x v="8"/>
  </r>
  <r>
    <n v="10953"/>
    <n v="20"/>
    <n v="81"/>
    <n v="50"/>
    <n v="0"/>
    <n v="4050"/>
    <n v="8"/>
    <x v="2"/>
    <x v="9"/>
    <x v="9"/>
    <x v="13"/>
    <n v="2"/>
    <s v="United Package"/>
    <s v="AROUT"/>
    <x v="3"/>
    <n v="3"/>
    <x v="5"/>
    <x v="8"/>
  </r>
  <r>
    <n v="10953"/>
    <n v="31"/>
    <n v="12.5"/>
    <n v="50"/>
    <n v="0"/>
    <n v="625"/>
    <n v="14"/>
    <x v="2"/>
    <x v="12"/>
    <x v="2"/>
    <x v="13"/>
    <n v="2"/>
    <s v="United Package"/>
    <s v="AROUT"/>
    <x v="3"/>
    <n v="4"/>
    <x v="0"/>
    <x v="8"/>
  </r>
  <r>
    <n v="10954"/>
    <n v="16"/>
    <n v="17.45"/>
    <n v="28"/>
    <n v="0"/>
    <n v="488.59999999999997"/>
    <n v="7"/>
    <x v="2"/>
    <x v="19"/>
    <x v="18"/>
    <x v="5"/>
    <n v="1"/>
    <s v="Speedy Express"/>
    <s v="LINOD"/>
    <x v="0"/>
    <n v="3"/>
    <x v="5"/>
    <x v="8"/>
  </r>
  <r>
    <n v="10954"/>
    <n v="31"/>
    <n v="12.5"/>
    <n v="25"/>
    <n v="0"/>
    <n v="312.5"/>
    <n v="14"/>
    <x v="2"/>
    <x v="12"/>
    <x v="2"/>
    <x v="5"/>
    <n v="1"/>
    <s v="Speedy Express"/>
    <s v="LINOD"/>
    <x v="0"/>
    <n v="4"/>
    <x v="0"/>
    <x v="8"/>
  </r>
  <r>
    <n v="10954"/>
    <n v="45"/>
    <n v="9.5"/>
    <n v="30"/>
    <n v="0"/>
    <n v="285"/>
    <n v="21"/>
    <x v="2"/>
    <x v="73"/>
    <x v="26"/>
    <x v="5"/>
    <n v="1"/>
    <s v="Speedy Express"/>
    <s v="LINOD"/>
    <x v="0"/>
    <n v="8"/>
    <x v="3"/>
    <x v="8"/>
  </r>
  <r>
    <n v="10954"/>
    <n v="60"/>
    <n v="34"/>
    <n v="24"/>
    <n v="0"/>
    <n v="816"/>
    <n v="28"/>
    <x v="2"/>
    <x v="11"/>
    <x v="11"/>
    <x v="5"/>
    <n v="1"/>
    <s v="Speedy Express"/>
    <s v="LINOD"/>
    <x v="0"/>
    <n v="4"/>
    <x v="0"/>
    <x v="8"/>
  </r>
  <r>
    <n v="10955"/>
    <n v="75"/>
    <n v="7.75"/>
    <n v="12"/>
    <n v="0"/>
    <n v="93"/>
    <n v="12"/>
    <x v="2"/>
    <x v="48"/>
    <x v="20"/>
    <x v="9"/>
    <n v="2"/>
    <s v="United Package"/>
    <s v="FOLKO"/>
    <x v="3"/>
    <n v="1"/>
    <x v="6"/>
    <x v="8"/>
  </r>
  <r>
    <n v="10956"/>
    <n v="21"/>
    <n v="10"/>
    <n v="12"/>
    <n v="0"/>
    <n v="120"/>
    <n v="8"/>
    <x v="2"/>
    <x v="27"/>
    <x v="9"/>
    <x v="1"/>
    <n v="2"/>
    <s v="United Package"/>
    <s v="BLAUS"/>
    <x v="1"/>
    <n v="3"/>
    <x v="5"/>
    <x v="8"/>
  </r>
  <r>
    <n v="10956"/>
    <n v="47"/>
    <n v="9.5"/>
    <n v="14"/>
    <n v="0"/>
    <n v="133"/>
    <n v="22"/>
    <x v="2"/>
    <x v="69"/>
    <x v="28"/>
    <x v="1"/>
    <n v="2"/>
    <s v="United Package"/>
    <s v="BLAUS"/>
    <x v="1"/>
    <n v="3"/>
    <x v="5"/>
    <x v="8"/>
  </r>
  <r>
    <n v="10956"/>
    <n v="51"/>
    <n v="53"/>
    <n v="8"/>
    <n v="0"/>
    <n v="424"/>
    <n v="24"/>
    <x v="2"/>
    <x v="4"/>
    <x v="4"/>
    <x v="1"/>
    <n v="2"/>
    <s v="United Package"/>
    <s v="BLAUS"/>
    <x v="1"/>
    <n v="7"/>
    <x v="2"/>
    <x v="8"/>
  </r>
  <r>
    <n v="10957"/>
    <n v="30"/>
    <n v="25.89"/>
    <n v="30"/>
    <n v="0"/>
    <n v="776.7"/>
    <n v="13"/>
    <x v="2"/>
    <x v="34"/>
    <x v="25"/>
    <x v="5"/>
    <n v="3"/>
    <s v="Federal Shipping"/>
    <s v="HILAA"/>
    <x v="3"/>
    <n v="8"/>
    <x v="3"/>
    <x v="8"/>
  </r>
  <r>
    <n v="10957"/>
    <n v="35"/>
    <n v="18"/>
    <n v="40"/>
    <n v="0"/>
    <n v="720"/>
    <n v="16"/>
    <x v="2"/>
    <x v="31"/>
    <x v="23"/>
    <x v="5"/>
    <n v="3"/>
    <s v="Federal Shipping"/>
    <s v="HILAA"/>
    <x v="3"/>
    <n v="1"/>
    <x v="6"/>
    <x v="8"/>
  </r>
  <r>
    <n v="10957"/>
    <n v="64"/>
    <n v="33.25"/>
    <n v="8"/>
    <n v="0"/>
    <n v="266"/>
    <n v="12"/>
    <x v="2"/>
    <x v="58"/>
    <x v="20"/>
    <x v="5"/>
    <n v="3"/>
    <s v="Federal Shipping"/>
    <s v="HILAA"/>
    <x v="3"/>
    <n v="5"/>
    <x v="1"/>
    <x v="8"/>
  </r>
  <r>
    <n v="10958"/>
    <n v="5"/>
    <n v="21.35"/>
    <n v="20"/>
    <n v="0"/>
    <n v="427"/>
    <n v="2"/>
    <x v="2"/>
    <x v="25"/>
    <x v="6"/>
    <x v="20"/>
    <n v="2"/>
    <s v="United Package"/>
    <s v="OCEAN"/>
    <x v="1"/>
    <n v="2"/>
    <x v="4"/>
    <x v="8"/>
  </r>
  <r>
    <n v="10958"/>
    <n v="7"/>
    <n v="30"/>
    <n v="6"/>
    <n v="0"/>
    <n v="180"/>
    <n v="3"/>
    <x v="2"/>
    <x v="32"/>
    <x v="24"/>
    <x v="20"/>
    <n v="2"/>
    <s v="United Package"/>
    <s v="OCEAN"/>
    <x v="1"/>
    <n v="7"/>
    <x v="2"/>
    <x v="8"/>
  </r>
  <r>
    <n v="10958"/>
    <n v="72"/>
    <n v="34.799999999999997"/>
    <n v="5"/>
    <n v="0"/>
    <n v="174"/>
    <n v="14"/>
    <x v="2"/>
    <x v="2"/>
    <x v="2"/>
    <x v="20"/>
    <n v="2"/>
    <s v="United Package"/>
    <s v="OCEAN"/>
    <x v="1"/>
    <n v="4"/>
    <x v="0"/>
    <x v="8"/>
  </r>
  <r>
    <n v="10959"/>
    <n v="75"/>
    <n v="7.75"/>
    <n v="20"/>
    <n v="0"/>
    <n v="155"/>
    <n v="12"/>
    <x v="2"/>
    <x v="48"/>
    <x v="20"/>
    <x v="2"/>
    <n v="2"/>
    <s v="United Package"/>
    <s v="GOURL"/>
    <x v="1"/>
    <n v="1"/>
    <x v="6"/>
    <x v="8"/>
  </r>
  <r>
    <n v="10960"/>
    <n v="24"/>
    <n v="4.5"/>
    <n v="10"/>
    <n v="0"/>
    <n v="45"/>
    <n v="10"/>
    <x v="2"/>
    <x v="15"/>
    <x v="14"/>
    <x v="5"/>
    <n v="1"/>
    <s v="Speedy Express"/>
    <s v="HILAA"/>
    <x v="2"/>
    <n v="1"/>
    <x v="6"/>
    <x v="8"/>
  </r>
  <r>
    <n v="10960"/>
    <n v="41"/>
    <n v="9.65"/>
    <n v="24"/>
    <n v="0"/>
    <n v="231.60000000000002"/>
    <n v="19"/>
    <x v="2"/>
    <x v="5"/>
    <x v="5"/>
    <x v="5"/>
    <n v="1"/>
    <s v="Speedy Express"/>
    <s v="HILAA"/>
    <x v="2"/>
    <n v="8"/>
    <x v="3"/>
    <x v="8"/>
  </r>
  <r>
    <n v="10961"/>
    <n v="52"/>
    <n v="7"/>
    <n v="6"/>
    <n v="0"/>
    <n v="42"/>
    <n v="24"/>
    <x v="2"/>
    <x v="65"/>
    <x v="4"/>
    <x v="2"/>
    <n v="1"/>
    <s v="Speedy Express"/>
    <s v="QUEEN"/>
    <x v="3"/>
    <n v="5"/>
    <x v="1"/>
    <x v="8"/>
  </r>
  <r>
    <n v="10961"/>
    <n v="76"/>
    <n v="18"/>
    <n v="60"/>
    <n v="0"/>
    <n v="1080"/>
    <n v="23"/>
    <x v="2"/>
    <x v="38"/>
    <x v="13"/>
    <x v="2"/>
    <n v="1"/>
    <s v="Speedy Express"/>
    <s v="QUEEN"/>
    <x v="3"/>
    <n v="1"/>
    <x v="6"/>
    <x v="8"/>
  </r>
  <r>
    <n v="10962"/>
    <n v="7"/>
    <n v="30"/>
    <n v="45"/>
    <n v="0"/>
    <n v="1350"/>
    <n v="3"/>
    <x v="2"/>
    <x v="32"/>
    <x v="24"/>
    <x v="1"/>
    <n v="2"/>
    <s v="United Package"/>
    <s v="QUICK"/>
    <x v="3"/>
    <n v="7"/>
    <x v="2"/>
    <x v="8"/>
  </r>
  <r>
    <n v="10962"/>
    <n v="13"/>
    <n v="6"/>
    <n v="77"/>
    <n v="0"/>
    <n v="462"/>
    <n v="6"/>
    <x v="2"/>
    <x v="43"/>
    <x v="3"/>
    <x v="1"/>
    <n v="2"/>
    <s v="United Package"/>
    <s v="QUICK"/>
    <x v="3"/>
    <n v="8"/>
    <x v="3"/>
    <x v="8"/>
  </r>
  <r>
    <n v="10962"/>
    <n v="53"/>
    <n v="32.799999999999997"/>
    <n v="20"/>
    <n v="0"/>
    <n v="656"/>
    <n v="24"/>
    <x v="2"/>
    <x v="22"/>
    <x v="4"/>
    <x v="1"/>
    <n v="2"/>
    <s v="United Package"/>
    <s v="QUICK"/>
    <x v="3"/>
    <n v="6"/>
    <x v="7"/>
    <x v="8"/>
  </r>
  <r>
    <n v="10962"/>
    <n v="69"/>
    <n v="36"/>
    <n v="9"/>
    <n v="0"/>
    <n v="324"/>
    <n v="15"/>
    <x v="2"/>
    <x v="60"/>
    <x v="10"/>
    <x v="1"/>
    <n v="2"/>
    <s v="United Package"/>
    <s v="QUICK"/>
    <x v="3"/>
    <n v="4"/>
    <x v="0"/>
    <x v="8"/>
  </r>
  <r>
    <n v="10962"/>
    <n v="76"/>
    <n v="18"/>
    <n v="44"/>
    <n v="0"/>
    <n v="792"/>
    <n v="23"/>
    <x v="2"/>
    <x v="38"/>
    <x v="13"/>
    <x v="1"/>
    <n v="2"/>
    <s v="United Package"/>
    <s v="QUICK"/>
    <x v="3"/>
    <n v="1"/>
    <x v="6"/>
    <x v="8"/>
  </r>
  <r>
    <n v="10963"/>
    <n v="60"/>
    <n v="34"/>
    <n v="2"/>
    <n v="0"/>
    <n v="68"/>
    <n v="28"/>
    <x v="2"/>
    <x v="11"/>
    <x v="11"/>
    <x v="15"/>
    <n v="3"/>
    <s v="Federal Shipping"/>
    <s v="FURIB"/>
    <x v="3"/>
    <n v="4"/>
    <x v="0"/>
    <x v="8"/>
  </r>
  <r>
    <n v="10964"/>
    <n v="18"/>
    <n v="62.5"/>
    <n v="6"/>
    <n v="0"/>
    <n v="375"/>
    <n v="7"/>
    <x v="2"/>
    <x v="59"/>
    <x v="18"/>
    <x v="0"/>
    <n v="2"/>
    <s v="United Package"/>
    <s v="SPECD"/>
    <x v="2"/>
    <n v="8"/>
    <x v="3"/>
    <x v="8"/>
  </r>
  <r>
    <n v="10964"/>
    <n v="38"/>
    <n v="263.5"/>
    <n v="5"/>
    <n v="0"/>
    <n v="1317.5"/>
    <n v="18"/>
    <x v="2"/>
    <x v="67"/>
    <x v="12"/>
    <x v="0"/>
    <n v="2"/>
    <s v="United Package"/>
    <s v="SPECD"/>
    <x v="2"/>
    <n v="1"/>
    <x v="6"/>
    <x v="8"/>
  </r>
  <r>
    <n v="10964"/>
    <n v="69"/>
    <n v="36"/>
    <n v="10"/>
    <n v="0"/>
    <n v="360"/>
    <n v="15"/>
    <x v="2"/>
    <x v="60"/>
    <x v="10"/>
    <x v="0"/>
    <n v="2"/>
    <s v="United Package"/>
    <s v="SPECD"/>
    <x v="2"/>
    <n v="4"/>
    <x v="0"/>
    <x v="8"/>
  </r>
  <r>
    <n v="10965"/>
    <n v="51"/>
    <n v="53"/>
    <n v="16"/>
    <n v="0"/>
    <n v="848"/>
    <n v="24"/>
    <x v="2"/>
    <x v="4"/>
    <x v="4"/>
    <x v="8"/>
    <n v="3"/>
    <s v="Federal Shipping"/>
    <s v="OLDWO"/>
    <x v="1"/>
    <n v="7"/>
    <x v="2"/>
    <x v="8"/>
  </r>
  <r>
    <n v="10966"/>
    <n v="37"/>
    <n v="26"/>
    <n v="8"/>
    <n v="0"/>
    <n v="208"/>
    <n v="17"/>
    <x v="2"/>
    <x v="28"/>
    <x v="19"/>
    <x v="4"/>
    <n v="1"/>
    <s v="Speedy Express"/>
    <s v="CHOPS"/>
    <x v="0"/>
    <n v="8"/>
    <x v="3"/>
    <x v="8"/>
  </r>
  <r>
    <n v="10966"/>
    <n v="56"/>
    <n v="38"/>
    <n v="12"/>
    <n v="0"/>
    <n v="456"/>
    <n v="26"/>
    <x v="2"/>
    <x v="33"/>
    <x v="8"/>
    <x v="4"/>
    <n v="1"/>
    <s v="Speedy Express"/>
    <s v="CHOPS"/>
    <x v="0"/>
    <n v="5"/>
    <x v="1"/>
    <x v="8"/>
  </r>
  <r>
    <n v="10966"/>
    <n v="62"/>
    <n v="49.3"/>
    <n v="12"/>
    <n v="0"/>
    <n v="591.59999999999991"/>
    <n v="29"/>
    <x v="2"/>
    <x v="29"/>
    <x v="22"/>
    <x v="4"/>
    <n v="1"/>
    <s v="Speedy Express"/>
    <s v="CHOPS"/>
    <x v="0"/>
    <n v="3"/>
    <x v="5"/>
    <x v="8"/>
  </r>
  <r>
    <n v="10967"/>
    <n v="19"/>
    <n v="9.1999999999999993"/>
    <n v="12"/>
    <n v="0"/>
    <n v="110.39999999999999"/>
    <n v="8"/>
    <x v="2"/>
    <x v="49"/>
    <x v="9"/>
    <x v="1"/>
    <n v="2"/>
    <s v="United Package"/>
    <s v="TOMSP"/>
    <x v="0"/>
    <n v="3"/>
    <x v="5"/>
    <x v="8"/>
  </r>
  <r>
    <n v="10967"/>
    <n v="49"/>
    <n v="20"/>
    <n v="40"/>
    <n v="0"/>
    <n v="800"/>
    <n v="23"/>
    <x v="2"/>
    <x v="14"/>
    <x v="13"/>
    <x v="1"/>
    <n v="2"/>
    <s v="United Package"/>
    <s v="TOMSP"/>
    <x v="0"/>
    <n v="3"/>
    <x v="5"/>
    <x v="8"/>
  </r>
  <r>
    <n v="10968"/>
    <n v="12"/>
    <n v="38"/>
    <n v="30"/>
    <n v="0"/>
    <n v="1140"/>
    <n v="5"/>
    <x v="2"/>
    <x v="36"/>
    <x v="0"/>
    <x v="6"/>
    <n v="3"/>
    <s v="Federal Shipping"/>
    <s v="ERNSH"/>
    <x v="0"/>
    <n v="4"/>
    <x v="0"/>
    <x v="8"/>
  </r>
  <r>
    <n v="10968"/>
    <n v="24"/>
    <n v="4.5"/>
    <n v="30"/>
    <n v="0"/>
    <n v="135"/>
    <n v="10"/>
    <x v="2"/>
    <x v="15"/>
    <x v="14"/>
    <x v="6"/>
    <n v="3"/>
    <s v="Federal Shipping"/>
    <s v="ERNSH"/>
    <x v="0"/>
    <n v="1"/>
    <x v="6"/>
    <x v="8"/>
  </r>
  <r>
    <n v="10968"/>
    <n v="64"/>
    <n v="33.25"/>
    <n v="4"/>
    <n v="0"/>
    <n v="133"/>
    <n v="12"/>
    <x v="2"/>
    <x v="58"/>
    <x v="20"/>
    <x v="6"/>
    <n v="3"/>
    <s v="Federal Shipping"/>
    <s v="ERNSH"/>
    <x v="0"/>
    <n v="5"/>
    <x v="1"/>
    <x v="8"/>
  </r>
  <r>
    <n v="10969"/>
    <n v="46"/>
    <n v="12"/>
    <n v="9"/>
    <n v="0"/>
    <n v="108"/>
    <n v="21"/>
    <x v="2"/>
    <x v="54"/>
    <x v="26"/>
    <x v="2"/>
    <n v="2"/>
    <s v="United Package"/>
    <s v="COMMI"/>
    <x v="0"/>
    <n v="8"/>
    <x v="3"/>
    <x v="8"/>
  </r>
  <r>
    <n v="10970"/>
    <n v="52"/>
    <n v="7"/>
    <n v="40"/>
    <n v="0"/>
    <n v="280"/>
    <n v="24"/>
    <x v="2"/>
    <x v="65"/>
    <x v="4"/>
    <x v="12"/>
    <n v="1"/>
    <s v="Speedy Express"/>
    <s v="BOLID"/>
    <x v="3"/>
    <n v="5"/>
    <x v="1"/>
    <x v="8"/>
  </r>
  <r>
    <n v="10971"/>
    <n v="29"/>
    <n v="123.79"/>
    <n v="14"/>
    <n v="0"/>
    <n v="1733.0600000000002"/>
    <n v="12"/>
    <x v="2"/>
    <x v="39"/>
    <x v="20"/>
    <x v="0"/>
    <n v="2"/>
    <s v="United Package"/>
    <s v="FRANR"/>
    <x v="0"/>
    <n v="6"/>
    <x v="7"/>
    <x v="8"/>
  </r>
  <r>
    <n v="10972"/>
    <n v="17"/>
    <n v="39"/>
    <n v="6"/>
    <n v="0"/>
    <n v="234"/>
    <n v="7"/>
    <x v="2"/>
    <x v="35"/>
    <x v="18"/>
    <x v="0"/>
    <n v="2"/>
    <s v="United Package"/>
    <s v="LACOR"/>
    <x v="0"/>
    <n v="6"/>
    <x v="7"/>
    <x v="8"/>
  </r>
  <r>
    <n v="10972"/>
    <n v="33"/>
    <n v="2.5"/>
    <n v="7"/>
    <n v="0"/>
    <n v="17.5"/>
    <n v="15"/>
    <x v="2"/>
    <x v="10"/>
    <x v="10"/>
    <x v="0"/>
    <n v="2"/>
    <s v="United Package"/>
    <s v="LACOR"/>
    <x v="0"/>
    <n v="4"/>
    <x v="0"/>
    <x v="8"/>
  </r>
  <r>
    <n v="10973"/>
    <n v="26"/>
    <n v="31.23"/>
    <n v="5"/>
    <n v="0"/>
    <n v="156.15"/>
    <n v="11"/>
    <x v="2"/>
    <x v="68"/>
    <x v="21"/>
    <x v="0"/>
    <n v="2"/>
    <s v="United Package"/>
    <s v="LACOR"/>
    <x v="1"/>
    <n v="3"/>
    <x v="5"/>
    <x v="8"/>
  </r>
  <r>
    <n v="10973"/>
    <n v="41"/>
    <n v="9.65"/>
    <n v="6"/>
    <n v="0"/>
    <n v="57.900000000000006"/>
    <n v="19"/>
    <x v="2"/>
    <x v="5"/>
    <x v="5"/>
    <x v="0"/>
    <n v="2"/>
    <s v="United Package"/>
    <s v="LACOR"/>
    <x v="1"/>
    <n v="8"/>
    <x v="3"/>
    <x v="8"/>
  </r>
  <r>
    <n v="10973"/>
    <n v="75"/>
    <n v="7.75"/>
    <n v="10"/>
    <n v="0"/>
    <n v="77.5"/>
    <n v="12"/>
    <x v="2"/>
    <x v="48"/>
    <x v="20"/>
    <x v="0"/>
    <n v="2"/>
    <s v="United Package"/>
    <s v="LACOR"/>
    <x v="1"/>
    <n v="1"/>
    <x v="6"/>
    <x v="8"/>
  </r>
  <r>
    <n v="10974"/>
    <n v="63"/>
    <n v="43.9"/>
    <n v="10"/>
    <n v="0"/>
    <n v="439"/>
    <n v="7"/>
    <x v="2"/>
    <x v="46"/>
    <x v="18"/>
    <x v="8"/>
    <n v="3"/>
    <s v="Federal Shipping"/>
    <s v="SPLIR"/>
    <x v="2"/>
    <n v="2"/>
    <x v="4"/>
    <x v="8"/>
  </r>
  <r>
    <n v="10975"/>
    <n v="8"/>
    <n v="40"/>
    <n v="16"/>
    <n v="0"/>
    <n v="640"/>
    <n v="3"/>
    <x v="2"/>
    <x v="71"/>
    <x v="24"/>
    <x v="16"/>
    <n v="3"/>
    <s v="Federal Shipping"/>
    <s v="BOTTM"/>
    <x v="0"/>
    <n v="2"/>
    <x v="4"/>
    <x v="8"/>
  </r>
  <r>
    <n v="10975"/>
    <n v="75"/>
    <n v="7.75"/>
    <n v="10"/>
    <n v="0"/>
    <n v="77.5"/>
    <n v="12"/>
    <x v="2"/>
    <x v="48"/>
    <x v="20"/>
    <x v="16"/>
    <n v="3"/>
    <s v="Federal Shipping"/>
    <s v="BOTTM"/>
    <x v="0"/>
    <n v="1"/>
    <x v="6"/>
    <x v="8"/>
  </r>
  <r>
    <n v="10976"/>
    <n v="28"/>
    <n v="45.6"/>
    <n v="20"/>
    <n v="0"/>
    <n v="912"/>
    <n v="12"/>
    <x v="2"/>
    <x v="44"/>
    <x v="20"/>
    <x v="5"/>
    <n v="1"/>
    <s v="Speedy Express"/>
    <s v="HILAA"/>
    <x v="0"/>
    <n v="7"/>
    <x v="2"/>
    <x v="8"/>
  </r>
  <r>
    <n v="10977"/>
    <n v="39"/>
    <n v="18"/>
    <n v="30"/>
    <n v="0"/>
    <n v="540"/>
    <n v="18"/>
    <x v="2"/>
    <x v="13"/>
    <x v="12"/>
    <x v="9"/>
    <n v="3"/>
    <s v="Federal Shipping"/>
    <s v="FOLKO"/>
    <x v="3"/>
    <n v="1"/>
    <x v="6"/>
    <x v="8"/>
  </r>
  <r>
    <n v="10977"/>
    <n v="47"/>
    <n v="9.5"/>
    <n v="30"/>
    <n v="0"/>
    <n v="285"/>
    <n v="22"/>
    <x v="2"/>
    <x v="69"/>
    <x v="28"/>
    <x v="9"/>
    <n v="3"/>
    <s v="Federal Shipping"/>
    <s v="FOLKO"/>
    <x v="3"/>
    <n v="3"/>
    <x v="5"/>
    <x v="8"/>
  </r>
  <r>
    <n v="10977"/>
    <n v="51"/>
    <n v="53"/>
    <n v="10"/>
    <n v="0"/>
    <n v="530"/>
    <n v="24"/>
    <x v="2"/>
    <x v="4"/>
    <x v="4"/>
    <x v="9"/>
    <n v="3"/>
    <s v="Federal Shipping"/>
    <s v="FOLKO"/>
    <x v="3"/>
    <n v="7"/>
    <x v="2"/>
    <x v="8"/>
  </r>
  <r>
    <n v="10977"/>
    <n v="63"/>
    <n v="43.9"/>
    <n v="20"/>
    <n v="0"/>
    <n v="878"/>
    <n v="7"/>
    <x v="2"/>
    <x v="46"/>
    <x v="18"/>
    <x v="9"/>
    <n v="3"/>
    <s v="Federal Shipping"/>
    <s v="FOLKO"/>
    <x v="3"/>
    <n v="2"/>
    <x v="4"/>
    <x v="8"/>
  </r>
  <r>
    <n v="10978"/>
    <n v="8"/>
    <n v="40"/>
    <n v="20"/>
    <n v="0"/>
    <n v="800"/>
    <n v="3"/>
    <x v="2"/>
    <x v="71"/>
    <x v="24"/>
    <x v="3"/>
    <n v="2"/>
    <s v="United Package"/>
    <s v="MAISD"/>
    <x v="3"/>
    <n v="2"/>
    <x v="4"/>
    <x v="8"/>
  </r>
  <r>
    <n v="10978"/>
    <n v="21"/>
    <n v="10"/>
    <n v="40"/>
    <n v="0"/>
    <n v="400"/>
    <n v="8"/>
    <x v="2"/>
    <x v="27"/>
    <x v="9"/>
    <x v="3"/>
    <n v="2"/>
    <s v="United Package"/>
    <s v="MAISD"/>
    <x v="3"/>
    <n v="3"/>
    <x v="5"/>
    <x v="8"/>
  </r>
  <r>
    <n v="10978"/>
    <n v="40"/>
    <n v="18.399999999999999"/>
    <n v="10"/>
    <n v="0"/>
    <n v="184"/>
    <n v="19"/>
    <x v="2"/>
    <x v="37"/>
    <x v="5"/>
    <x v="3"/>
    <n v="2"/>
    <s v="United Package"/>
    <s v="MAISD"/>
    <x v="3"/>
    <n v="8"/>
    <x v="3"/>
    <x v="8"/>
  </r>
  <r>
    <n v="10978"/>
    <n v="44"/>
    <n v="19.45"/>
    <n v="6"/>
    <n v="0"/>
    <n v="116.69999999999999"/>
    <n v="20"/>
    <x v="2"/>
    <x v="45"/>
    <x v="1"/>
    <x v="3"/>
    <n v="2"/>
    <s v="United Package"/>
    <s v="MAISD"/>
    <x v="3"/>
    <n v="2"/>
    <x v="4"/>
    <x v="8"/>
  </r>
  <r>
    <n v="10979"/>
    <n v="7"/>
    <n v="30"/>
    <n v="18"/>
    <n v="0"/>
    <n v="540"/>
    <n v="3"/>
    <x v="2"/>
    <x v="32"/>
    <x v="24"/>
    <x v="6"/>
    <n v="2"/>
    <s v="United Package"/>
    <s v="ERNSH"/>
    <x v="3"/>
    <n v="7"/>
    <x v="2"/>
    <x v="8"/>
  </r>
  <r>
    <n v="10979"/>
    <n v="12"/>
    <n v="38"/>
    <n v="20"/>
    <n v="0"/>
    <n v="760"/>
    <n v="5"/>
    <x v="2"/>
    <x v="36"/>
    <x v="0"/>
    <x v="6"/>
    <n v="2"/>
    <s v="United Package"/>
    <s v="ERNSH"/>
    <x v="3"/>
    <n v="4"/>
    <x v="0"/>
    <x v="8"/>
  </r>
  <r>
    <n v="10979"/>
    <n v="24"/>
    <n v="4.5"/>
    <n v="80"/>
    <n v="0"/>
    <n v="360"/>
    <n v="10"/>
    <x v="2"/>
    <x v="15"/>
    <x v="14"/>
    <x v="6"/>
    <n v="2"/>
    <s v="United Package"/>
    <s v="ERNSH"/>
    <x v="3"/>
    <n v="1"/>
    <x v="6"/>
    <x v="8"/>
  </r>
  <r>
    <n v="10979"/>
    <n v="27"/>
    <n v="43.9"/>
    <n v="30"/>
    <n v="0"/>
    <n v="1317"/>
    <n v="11"/>
    <x v="2"/>
    <x v="24"/>
    <x v="21"/>
    <x v="6"/>
    <n v="2"/>
    <s v="United Package"/>
    <s v="ERNSH"/>
    <x v="3"/>
    <n v="3"/>
    <x v="5"/>
    <x v="8"/>
  </r>
  <r>
    <n v="10979"/>
    <n v="31"/>
    <n v="12.5"/>
    <n v="24"/>
    <n v="0"/>
    <n v="300"/>
    <n v="14"/>
    <x v="2"/>
    <x v="12"/>
    <x v="2"/>
    <x v="6"/>
    <n v="2"/>
    <s v="United Package"/>
    <s v="ERNSH"/>
    <x v="3"/>
    <n v="4"/>
    <x v="0"/>
    <x v="8"/>
  </r>
  <r>
    <n v="10979"/>
    <n v="63"/>
    <n v="43.9"/>
    <n v="35"/>
    <n v="0"/>
    <n v="1536.5"/>
    <n v="7"/>
    <x v="2"/>
    <x v="46"/>
    <x v="18"/>
    <x v="6"/>
    <n v="2"/>
    <s v="United Package"/>
    <s v="ERNSH"/>
    <x v="3"/>
    <n v="2"/>
    <x v="4"/>
    <x v="8"/>
  </r>
  <r>
    <n v="10980"/>
    <n v="75"/>
    <n v="7.75"/>
    <n v="40"/>
    <n v="0"/>
    <n v="310"/>
    <n v="12"/>
    <x v="2"/>
    <x v="48"/>
    <x v="20"/>
    <x v="9"/>
    <n v="1"/>
    <s v="Speedy Express"/>
    <s v="FOLKO"/>
    <x v="0"/>
    <n v="1"/>
    <x v="6"/>
    <x v="8"/>
  </r>
  <r>
    <n v="10981"/>
    <n v="38"/>
    <n v="263.5"/>
    <n v="60"/>
    <n v="0"/>
    <n v="15810"/>
    <n v="18"/>
    <x v="2"/>
    <x v="67"/>
    <x v="12"/>
    <x v="2"/>
    <n v="2"/>
    <s v="United Package"/>
    <s v="HANAR"/>
    <x v="0"/>
    <n v="1"/>
    <x v="6"/>
    <x v="8"/>
  </r>
  <r>
    <n v="10982"/>
    <n v="7"/>
    <n v="30"/>
    <n v="20"/>
    <n v="0"/>
    <n v="600"/>
    <n v="3"/>
    <x v="2"/>
    <x v="32"/>
    <x v="24"/>
    <x v="16"/>
    <n v="1"/>
    <s v="Speedy Express"/>
    <s v="BOTTM"/>
    <x v="0"/>
    <n v="7"/>
    <x v="2"/>
    <x v="8"/>
  </r>
  <r>
    <n v="10982"/>
    <n v="43"/>
    <n v="46"/>
    <n v="9"/>
    <n v="0"/>
    <n v="414"/>
    <n v="20"/>
    <x v="2"/>
    <x v="40"/>
    <x v="1"/>
    <x v="16"/>
    <n v="1"/>
    <s v="Speedy Express"/>
    <s v="BOTTM"/>
    <x v="0"/>
    <n v="1"/>
    <x v="6"/>
    <x v="8"/>
  </r>
  <r>
    <n v="10983"/>
    <n v="13"/>
    <n v="6"/>
    <n v="84"/>
    <n v="0"/>
    <n v="504"/>
    <n v="6"/>
    <x v="2"/>
    <x v="43"/>
    <x v="3"/>
    <x v="8"/>
    <n v="2"/>
    <s v="United Package"/>
    <s v="SAVEA"/>
    <x v="0"/>
    <n v="8"/>
    <x v="3"/>
    <x v="8"/>
  </r>
  <r>
    <n v="10983"/>
    <n v="57"/>
    <n v="19.5"/>
    <n v="15"/>
    <n v="0"/>
    <n v="292.5"/>
    <n v="26"/>
    <x v="2"/>
    <x v="8"/>
    <x v="8"/>
    <x v="8"/>
    <n v="2"/>
    <s v="United Package"/>
    <s v="SAVEA"/>
    <x v="0"/>
    <n v="5"/>
    <x v="1"/>
    <x v="8"/>
  </r>
  <r>
    <n v="10984"/>
    <n v="16"/>
    <n v="17.45"/>
    <n v="55"/>
    <n v="0"/>
    <n v="959.75"/>
    <n v="7"/>
    <x v="2"/>
    <x v="19"/>
    <x v="18"/>
    <x v="8"/>
    <n v="3"/>
    <s v="Federal Shipping"/>
    <s v="SAVEA"/>
    <x v="0"/>
    <n v="3"/>
    <x v="5"/>
    <x v="8"/>
  </r>
  <r>
    <n v="10984"/>
    <n v="24"/>
    <n v="4.5"/>
    <n v="20"/>
    <n v="0"/>
    <n v="90"/>
    <n v="10"/>
    <x v="2"/>
    <x v="15"/>
    <x v="14"/>
    <x v="8"/>
    <n v="3"/>
    <s v="Federal Shipping"/>
    <s v="SAVEA"/>
    <x v="0"/>
    <n v="1"/>
    <x v="6"/>
    <x v="8"/>
  </r>
  <r>
    <n v="10984"/>
    <n v="36"/>
    <n v="19"/>
    <n v="40"/>
    <n v="0"/>
    <n v="760"/>
    <n v="17"/>
    <x v="2"/>
    <x v="20"/>
    <x v="19"/>
    <x v="8"/>
    <n v="3"/>
    <s v="Federal Shipping"/>
    <s v="SAVEA"/>
    <x v="0"/>
    <n v="8"/>
    <x v="3"/>
    <x v="8"/>
  </r>
  <r>
    <n v="10985"/>
    <n v="16"/>
    <n v="17.45"/>
    <n v="36"/>
    <n v="0"/>
    <n v="628.19999999999993"/>
    <n v="7"/>
    <x v="2"/>
    <x v="19"/>
    <x v="18"/>
    <x v="14"/>
    <n v="1"/>
    <s v="Speedy Express"/>
    <s v="HUNGO"/>
    <x v="0"/>
    <n v="3"/>
    <x v="5"/>
    <x v="8"/>
  </r>
  <r>
    <n v="10985"/>
    <n v="18"/>
    <n v="62.5"/>
    <n v="8"/>
    <n v="0"/>
    <n v="500"/>
    <n v="7"/>
    <x v="2"/>
    <x v="59"/>
    <x v="18"/>
    <x v="14"/>
    <n v="1"/>
    <s v="Speedy Express"/>
    <s v="HUNGO"/>
    <x v="0"/>
    <n v="8"/>
    <x v="3"/>
    <x v="8"/>
  </r>
  <r>
    <n v="10985"/>
    <n v="32"/>
    <n v="32"/>
    <n v="35"/>
    <n v="0"/>
    <n v="1120"/>
    <n v="14"/>
    <x v="2"/>
    <x v="26"/>
    <x v="2"/>
    <x v="14"/>
    <n v="1"/>
    <s v="Speedy Express"/>
    <s v="HUNGO"/>
    <x v="0"/>
    <n v="4"/>
    <x v="0"/>
    <x v="8"/>
  </r>
  <r>
    <n v="10986"/>
    <n v="11"/>
    <n v="21"/>
    <n v="30"/>
    <n v="0"/>
    <n v="630"/>
    <n v="5"/>
    <x v="2"/>
    <x v="0"/>
    <x v="0"/>
    <x v="20"/>
    <n v="2"/>
    <s v="United Package"/>
    <s v="OCEAN"/>
    <x v="3"/>
    <n v="4"/>
    <x v="0"/>
    <x v="8"/>
  </r>
  <r>
    <n v="10986"/>
    <n v="20"/>
    <n v="81"/>
    <n v="15"/>
    <n v="0"/>
    <n v="1215"/>
    <n v="8"/>
    <x v="2"/>
    <x v="9"/>
    <x v="9"/>
    <x v="20"/>
    <n v="2"/>
    <s v="United Package"/>
    <s v="OCEAN"/>
    <x v="3"/>
    <n v="3"/>
    <x v="5"/>
    <x v="8"/>
  </r>
  <r>
    <n v="10986"/>
    <n v="76"/>
    <n v="18"/>
    <n v="10"/>
    <n v="0"/>
    <n v="180"/>
    <n v="23"/>
    <x v="2"/>
    <x v="38"/>
    <x v="13"/>
    <x v="20"/>
    <n v="2"/>
    <s v="United Package"/>
    <s v="OCEAN"/>
    <x v="3"/>
    <n v="1"/>
    <x v="6"/>
    <x v="8"/>
  </r>
  <r>
    <n v="10986"/>
    <n v="77"/>
    <n v="13"/>
    <n v="15"/>
    <n v="0"/>
    <n v="195"/>
    <n v="12"/>
    <x v="2"/>
    <x v="23"/>
    <x v="20"/>
    <x v="20"/>
    <n v="2"/>
    <s v="United Package"/>
    <s v="OCEAN"/>
    <x v="3"/>
    <n v="2"/>
    <x v="4"/>
    <x v="8"/>
  </r>
  <r>
    <n v="10987"/>
    <n v="7"/>
    <n v="30"/>
    <n v="60"/>
    <n v="0"/>
    <n v="1800"/>
    <n v="3"/>
    <x v="2"/>
    <x v="32"/>
    <x v="24"/>
    <x v="13"/>
    <n v="1"/>
    <s v="Speedy Express"/>
    <s v="EASTC"/>
    <x v="3"/>
    <n v="7"/>
    <x v="2"/>
    <x v="8"/>
  </r>
  <r>
    <n v="10987"/>
    <n v="43"/>
    <n v="46"/>
    <n v="6"/>
    <n v="0"/>
    <n v="276"/>
    <n v="20"/>
    <x v="2"/>
    <x v="40"/>
    <x v="1"/>
    <x v="13"/>
    <n v="1"/>
    <s v="Speedy Express"/>
    <s v="EASTC"/>
    <x v="3"/>
    <n v="1"/>
    <x v="6"/>
    <x v="8"/>
  </r>
  <r>
    <n v="10987"/>
    <n v="72"/>
    <n v="34.799999999999997"/>
    <n v="20"/>
    <n v="0"/>
    <n v="696"/>
    <n v="14"/>
    <x v="2"/>
    <x v="2"/>
    <x v="2"/>
    <x v="13"/>
    <n v="1"/>
    <s v="Speedy Express"/>
    <s v="EASTC"/>
    <x v="3"/>
    <n v="4"/>
    <x v="0"/>
    <x v="8"/>
  </r>
  <r>
    <n v="10988"/>
    <n v="7"/>
    <n v="30"/>
    <n v="60"/>
    <n v="0"/>
    <n v="1800"/>
    <n v="3"/>
    <x v="2"/>
    <x v="32"/>
    <x v="24"/>
    <x v="8"/>
    <n v="2"/>
    <s v="United Package"/>
    <s v="RATTC"/>
    <x v="2"/>
    <n v="7"/>
    <x v="2"/>
    <x v="8"/>
  </r>
  <r>
    <n v="10988"/>
    <n v="62"/>
    <n v="49.3"/>
    <n v="40"/>
    <n v="0"/>
    <n v="1972"/>
    <n v="29"/>
    <x v="2"/>
    <x v="29"/>
    <x v="22"/>
    <x v="8"/>
    <n v="2"/>
    <s v="United Package"/>
    <s v="RATTC"/>
    <x v="2"/>
    <n v="3"/>
    <x v="5"/>
    <x v="8"/>
  </r>
  <r>
    <n v="10989"/>
    <n v="6"/>
    <n v="25"/>
    <n v="40"/>
    <n v="0"/>
    <n v="1000"/>
    <n v="3"/>
    <x v="2"/>
    <x v="63"/>
    <x v="24"/>
    <x v="2"/>
    <n v="1"/>
    <s v="Speedy Express"/>
    <s v="QUEDE"/>
    <x v="0"/>
    <n v="2"/>
    <x v="4"/>
    <x v="8"/>
  </r>
  <r>
    <n v="10989"/>
    <n v="11"/>
    <n v="21"/>
    <n v="15"/>
    <n v="0"/>
    <n v="315"/>
    <n v="5"/>
    <x v="2"/>
    <x v="0"/>
    <x v="0"/>
    <x v="2"/>
    <n v="1"/>
    <s v="Speedy Express"/>
    <s v="QUEDE"/>
    <x v="0"/>
    <n v="4"/>
    <x v="0"/>
    <x v="8"/>
  </r>
  <r>
    <n v="10989"/>
    <n v="41"/>
    <n v="9.65"/>
    <n v="4"/>
    <n v="0"/>
    <n v="38.6"/>
    <n v="19"/>
    <x v="2"/>
    <x v="5"/>
    <x v="5"/>
    <x v="2"/>
    <n v="1"/>
    <s v="Speedy Express"/>
    <s v="QUEDE"/>
    <x v="0"/>
    <n v="8"/>
    <x v="3"/>
    <x v="8"/>
  </r>
  <r>
    <n v="10990"/>
    <n v="21"/>
    <n v="10"/>
    <n v="65"/>
    <n v="0"/>
    <n v="650"/>
    <n v="8"/>
    <x v="2"/>
    <x v="27"/>
    <x v="9"/>
    <x v="6"/>
    <n v="3"/>
    <s v="Federal Shipping"/>
    <s v="ERNSH"/>
    <x v="0"/>
    <n v="3"/>
    <x v="5"/>
    <x v="9"/>
  </r>
  <r>
    <n v="10990"/>
    <n v="34"/>
    <n v="14"/>
    <n v="60"/>
    <n v="0"/>
    <n v="840"/>
    <n v="16"/>
    <x v="2"/>
    <x v="53"/>
    <x v="23"/>
    <x v="6"/>
    <n v="3"/>
    <s v="Federal Shipping"/>
    <s v="ERNSH"/>
    <x v="0"/>
    <n v="1"/>
    <x v="6"/>
    <x v="9"/>
  </r>
  <r>
    <n v="10990"/>
    <n v="55"/>
    <n v="24"/>
    <n v="65"/>
    <n v="0"/>
    <n v="1560"/>
    <n v="25"/>
    <x v="2"/>
    <x v="16"/>
    <x v="15"/>
    <x v="6"/>
    <n v="3"/>
    <s v="Federal Shipping"/>
    <s v="ERNSH"/>
    <x v="0"/>
    <n v="6"/>
    <x v="7"/>
    <x v="9"/>
  </r>
  <r>
    <n v="10990"/>
    <n v="61"/>
    <n v="28.5"/>
    <n v="66"/>
    <n v="0"/>
    <n v="1881"/>
    <n v="29"/>
    <x v="2"/>
    <x v="75"/>
    <x v="22"/>
    <x v="6"/>
    <n v="3"/>
    <s v="Federal Shipping"/>
    <s v="ERNSH"/>
    <x v="0"/>
    <n v="2"/>
    <x v="4"/>
    <x v="9"/>
  </r>
  <r>
    <n v="10991"/>
    <n v="2"/>
    <n v="19"/>
    <n v="50"/>
    <n v="0"/>
    <n v="950"/>
    <n v="1"/>
    <x v="2"/>
    <x v="18"/>
    <x v="17"/>
    <x v="1"/>
    <n v="1"/>
    <s v="Speedy Express"/>
    <s v="QUICK"/>
    <x v="0"/>
    <n v="1"/>
    <x v="6"/>
    <x v="9"/>
  </r>
  <r>
    <n v="10991"/>
    <n v="70"/>
    <n v="15"/>
    <n v="20"/>
    <n v="0"/>
    <n v="300"/>
    <n v="7"/>
    <x v="2"/>
    <x v="30"/>
    <x v="18"/>
    <x v="1"/>
    <n v="1"/>
    <s v="Speedy Express"/>
    <s v="QUICK"/>
    <x v="0"/>
    <n v="1"/>
    <x v="6"/>
    <x v="9"/>
  </r>
  <r>
    <n v="10991"/>
    <n v="76"/>
    <n v="18"/>
    <n v="90"/>
    <n v="0"/>
    <n v="1620"/>
    <n v="23"/>
    <x v="2"/>
    <x v="38"/>
    <x v="13"/>
    <x v="1"/>
    <n v="1"/>
    <s v="Speedy Express"/>
    <s v="QUICK"/>
    <x v="0"/>
    <n v="1"/>
    <x v="6"/>
    <x v="9"/>
  </r>
  <r>
    <n v="10992"/>
    <n v="72"/>
    <n v="34.799999999999997"/>
    <n v="2"/>
    <n v="0"/>
    <n v="69.599999999999994"/>
    <n v="14"/>
    <x v="2"/>
    <x v="2"/>
    <x v="2"/>
    <x v="8"/>
    <n v="3"/>
    <s v="Federal Shipping"/>
    <s v="THEBI"/>
    <x v="0"/>
    <n v="4"/>
    <x v="0"/>
    <x v="9"/>
  </r>
  <r>
    <n v="10993"/>
    <n v="29"/>
    <n v="123.79"/>
    <n v="50"/>
    <n v="0"/>
    <n v="6189.5"/>
    <n v="12"/>
    <x v="2"/>
    <x v="39"/>
    <x v="20"/>
    <x v="9"/>
    <n v="3"/>
    <s v="Federal Shipping"/>
    <s v="FOLKO"/>
    <x v="1"/>
    <n v="6"/>
    <x v="7"/>
    <x v="9"/>
  </r>
  <r>
    <n v="10993"/>
    <n v="41"/>
    <n v="9.65"/>
    <n v="35"/>
    <n v="0"/>
    <n v="337.75"/>
    <n v="19"/>
    <x v="2"/>
    <x v="5"/>
    <x v="5"/>
    <x v="9"/>
    <n v="3"/>
    <s v="Federal Shipping"/>
    <s v="FOLKO"/>
    <x v="1"/>
    <n v="8"/>
    <x v="3"/>
    <x v="9"/>
  </r>
  <r>
    <n v="10994"/>
    <n v="59"/>
    <n v="55"/>
    <n v="18"/>
    <n v="0"/>
    <n v="990"/>
    <n v="28"/>
    <x v="2"/>
    <x v="21"/>
    <x v="11"/>
    <x v="17"/>
    <n v="3"/>
    <s v="Federal Shipping"/>
    <s v="VAFFE"/>
    <x v="0"/>
    <n v="4"/>
    <x v="0"/>
    <x v="9"/>
  </r>
  <r>
    <n v="10995"/>
    <n v="51"/>
    <n v="53"/>
    <n v="20"/>
    <n v="0"/>
    <n v="1060"/>
    <n v="24"/>
    <x v="2"/>
    <x v="4"/>
    <x v="4"/>
    <x v="7"/>
    <n v="3"/>
    <s v="Federal Shipping"/>
    <s v="PERIC"/>
    <x v="0"/>
    <n v="7"/>
    <x v="2"/>
    <x v="9"/>
  </r>
  <r>
    <n v="10995"/>
    <n v="60"/>
    <n v="34"/>
    <n v="4"/>
    <n v="0"/>
    <n v="136"/>
    <n v="28"/>
    <x v="2"/>
    <x v="11"/>
    <x v="11"/>
    <x v="7"/>
    <n v="3"/>
    <s v="Federal Shipping"/>
    <s v="PERIC"/>
    <x v="0"/>
    <n v="4"/>
    <x v="0"/>
    <x v="9"/>
  </r>
  <r>
    <n v="10996"/>
    <n v="42"/>
    <n v="14"/>
    <n v="40"/>
    <n v="0"/>
    <n v="560"/>
    <n v="20"/>
    <x v="2"/>
    <x v="1"/>
    <x v="1"/>
    <x v="1"/>
    <n v="2"/>
    <s v="United Package"/>
    <s v="QUICK"/>
    <x v="0"/>
    <n v="5"/>
    <x v="1"/>
    <x v="9"/>
  </r>
  <r>
    <n v="10997"/>
    <n v="32"/>
    <n v="32"/>
    <n v="50"/>
    <n v="0"/>
    <n v="1600"/>
    <n v="14"/>
    <x v="2"/>
    <x v="26"/>
    <x v="2"/>
    <x v="5"/>
    <n v="2"/>
    <s v="United Package"/>
    <s v="LILAS"/>
    <x v="3"/>
    <n v="4"/>
    <x v="0"/>
    <x v="9"/>
  </r>
  <r>
    <n v="10997"/>
    <n v="46"/>
    <n v="12"/>
    <n v="20"/>
    <n v="0"/>
    <n v="240"/>
    <n v="21"/>
    <x v="2"/>
    <x v="54"/>
    <x v="26"/>
    <x v="5"/>
    <n v="2"/>
    <s v="United Package"/>
    <s v="LILAS"/>
    <x v="3"/>
    <n v="8"/>
    <x v="3"/>
    <x v="9"/>
  </r>
  <r>
    <n v="10997"/>
    <n v="52"/>
    <n v="7"/>
    <n v="20"/>
    <n v="0"/>
    <n v="140"/>
    <n v="24"/>
    <x v="2"/>
    <x v="65"/>
    <x v="4"/>
    <x v="5"/>
    <n v="2"/>
    <s v="United Package"/>
    <s v="LILAS"/>
    <x v="3"/>
    <n v="5"/>
    <x v="1"/>
    <x v="9"/>
  </r>
  <r>
    <n v="10998"/>
    <n v="24"/>
    <n v="4.5"/>
    <n v="12"/>
    <n v="0"/>
    <n v="54"/>
    <n v="10"/>
    <x v="2"/>
    <x v="15"/>
    <x v="14"/>
    <x v="18"/>
    <n v="2"/>
    <s v="United Package"/>
    <s v="WOLZA"/>
    <x v="3"/>
    <n v="1"/>
    <x v="6"/>
    <x v="9"/>
  </r>
  <r>
    <n v="10998"/>
    <n v="61"/>
    <n v="28.5"/>
    <n v="7"/>
    <n v="0"/>
    <n v="199.5"/>
    <n v="29"/>
    <x v="2"/>
    <x v="75"/>
    <x v="22"/>
    <x v="18"/>
    <n v="2"/>
    <s v="United Package"/>
    <s v="WOLZA"/>
    <x v="3"/>
    <n v="2"/>
    <x v="4"/>
    <x v="9"/>
  </r>
  <r>
    <n v="10998"/>
    <n v="74"/>
    <n v="10"/>
    <n v="20"/>
    <n v="0"/>
    <n v="200"/>
    <n v="4"/>
    <x v="2"/>
    <x v="17"/>
    <x v="16"/>
    <x v="18"/>
    <n v="2"/>
    <s v="United Package"/>
    <s v="WOLZA"/>
    <x v="3"/>
    <n v="7"/>
    <x v="2"/>
    <x v="9"/>
  </r>
  <r>
    <n v="10998"/>
    <n v="75"/>
    <n v="7.75"/>
    <n v="30"/>
    <n v="0"/>
    <n v="232.5"/>
    <n v="12"/>
    <x v="2"/>
    <x v="48"/>
    <x v="20"/>
    <x v="18"/>
    <n v="2"/>
    <s v="United Package"/>
    <s v="WOLZA"/>
    <x v="3"/>
    <n v="1"/>
    <x v="6"/>
    <x v="9"/>
  </r>
  <r>
    <n v="10999"/>
    <n v="41"/>
    <n v="9.65"/>
    <n v="20"/>
    <n v="0"/>
    <n v="193"/>
    <n v="19"/>
    <x v="2"/>
    <x v="5"/>
    <x v="5"/>
    <x v="1"/>
    <n v="2"/>
    <s v="United Package"/>
    <s v="OTTIK"/>
    <x v="1"/>
    <n v="8"/>
    <x v="3"/>
    <x v="9"/>
  </r>
  <r>
    <n v="10999"/>
    <n v="51"/>
    <n v="53"/>
    <n v="15"/>
    <n v="0"/>
    <n v="795"/>
    <n v="24"/>
    <x v="2"/>
    <x v="4"/>
    <x v="4"/>
    <x v="1"/>
    <n v="2"/>
    <s v="United Package"/>
    <s v="OTTIK"/>
    <x v="1"/>
    <n v="7"/>
    <x v="2"/>
    <x v="9"/>
  </r>
  <r>
    <n v="10999"/>
    <n v="77"/>
    <n v="13"/>
    <n v="21"/>
    <n v="0"/>
    <n v="273"/>
    <n v="12"/>
    <x v="2"/>
    <x v="23"/>
    <x v="20"/>
    <x v="1"/>
    <n v="2"/>
    <s v="United Package"/>
    <s v="OTTIK"/>
    <x v="1"/>
    <n v="2"/>
    <x v="4"/>
    <x v="9"/>
  </r>
  <r>
    <n v="11000"/>
    <n v="4"/>
    <n v="22"/>
    <n v="25"/>
    <n v="0"/>
    <n v="550"/>
    <n v="2"/>
    <x v="2"/>
    <x v="62"/>
    <x v="6"/>
    <x v="8"/>
    <n v="3"/>
    <s v="Federal Shipping"/>
    <s v="RATTC"/>
    <x v="0"/>
    <n v="2"/>
    <x v="4"/>
    <x v="9"/>
  </r>
  <r>
    <n v="11000"/>
    <n v="24"/>
    <n v="4.5"/>
    <n v="30"/>
    <n v="0"/>
    <n v="135"/>
    <n v="10"/>
    <x v="2"/>
    <x v="15"/>
    <x v="14"/>
    <x v="8"/>
    <n v="3"/>
    <s v="Federal Shipping"/>
    <s v="RATTC"/>
    <x v="0"/>
    <n v="1"/>
    <x v="6"/>
    <x v="9"/>
  </r>
  <r>
    <n v="11000"/>
    <n v="77"/>
    <n v="13"/>
    <n v="30"/>
    <n v="0"/>
    <n v="390"/>
    <n v="12"/>
    <x v="2"/>
    <x v="23"/>
    <x v="20"/>
    <x v="8"/>
    <n v="3"/>
    <s v="Federal Shipping"/>
    <s v="RATTC"/>
    <x v="0"/>
    <n v="2"/>
    <x v="4"/>
    <x v="9"/>
  </r>
  <r>
    <n v="11001"/>
    <n v="7"/>
    <n v="30"/>
    <n v="60"/>
    <n v="0"/>
    <n v="1800"/>
    <n v="3"/>
    <x v="2"/>
    <x v="32"/>
    <x v="24"/>
    <x v="9"/>
    <n v="2"/>
    <s v="United Package"/>
    <s v="FOLKO"/>
    <x v="0"/>
    <n v="7"/>
    <x v="2"/>
    <x v="9"/>
  </r>
  <r>
    <n v="11001"/>
    <n v="22"/>
    <n v="21"/>
    <n v="25"/>
    <n v="0"/>
    <n v="525"/>
    <n v="9"/>
    <x v="2"/>
    <x v="7"/>
    <x v="7"/>
    <x v="9"/>
    <n v="2"/>
    <s v="United Package"/>
    <s v="FOLKO"/>
    <x v="0"/>
    <n v="5"/>
    <x v="1"/>
    <x v="9"/>
  </r>
  <r>
    <n v="11001"/>
    <n v="46"/>
    <n v="12"/>
    <n v="25"/>
    <n v="0"/>
    <n v="300"/>
    <n v="21"/>
    <x v="2"/>
    <x v="54"/>
    <x v="26"/>
    <x v="9"/>
    <n v="2"/>
    <s v="United Package"/>
    <s v="FOLKO"/>
    <x v="0"/>
    <n v="8"/>
    <x v="3"/>
    <x v="9"/>
  </r>
  <r>
    <n v="11001"/>
    <n v="55"/>
    <n v="24"/>
    <n v="6"/>
    <n v="0"/>
    <n v="144"/>
    <n v="25"/>
    <x v="2"/>
    <x v="16"/>
    <x v="15"/>
    <x v="9"/>
    <n v="2"/>
    <s v="United Package"/>
    <s v="FOLKO"/>
    <x v="0"/>
    <n v="6"/>
    <x v="7"/>
    <x v="9"/>
  </r>
  <r>
    <n v="11002"/>
    <n v="13"/>
    <n v="6"/>
    <n v="56"/>
    <n v="0"/>
    <n v="336"/>
    <n v="6"/>
    <x v="2"/>
    <x v="43"/>
    <x v="3"/>
    <x v="8"/>
    <n v="1"/>
    <s v="Speedy Express"/>
    <s v="SAVEA"/>
    <x v="0"/>
    <n v="8"/>
    <x v="3"/>
    <x v="9"/>
  </r>
  <r>
    <n v="11002"/>
    <n v="35"/>
    <n v="18"/>
    <n v="15"/>
    <n v="0"/>
    <n v="270"/>
    <n v="16"/>
    <x v="2"/>
    <x v="31"/>
    <x v="23"/>
    <x v="8"/>
    <n v="1"/>
    <s v="Speedy Express"/>
    <s v="SAVEA"/>
    <x v="0"/>
    <n v="1"/>
    <x v="6"/>
    <x v="9"/>
  </r>
  <r>
    <n v="11002"/>
    <n v="42"/>
    <n v="14"/>
    <n v="24"/>
    <n v="0"/>
    <n v="336"/>
    <n v="20"/>
    <x v="2"/>
    <x v="1"/>
    <x v="1"/>
    <x v="8"/>
    <n v="1"/>
    <s v="Speedy Express"/>
    <s v="SAVEA"/>
    <x v="0"/>
    <n v="5"/>
    <x v="1"/>
    <x v="9"/>
  </r>
  <r>
    <n v="11002"/>
    <n v="55"/>
    <n v="24"/>
    <n v="40"/>
    <n v="0"/>
    <n v="960"/>
    <n v="25"/>
    <x v="2"/>
    <x v="16"/>
    <x v="15"/>
    <x v="8"/>
    <n v="1"/>
    <s v="Speedy Express"/>
    <s v="SAVEA"/>
    <x v="0"/>
    <n v="6"/>
    <x v="7"/>
    <x v="9"/>
  </r>
  <r>
    <n v="11003"/>
    <n v="1"/>
    <n v="18"/>
    <n v="4"/>
    <n v="0"/>
    <n v="72"/>
    <n v="1"/>
    <x v="2"/>
    <x v="52"/>
    <x v="17"/>
    <x v="8"/>
    <n v="3"/>
    <s v="Federal Shipping"/>
    <s v="THECR"/>
    <x v="2"/>
    <n v="1"/>
    <x v="6"/>
    <x v="9"/>
  </r>
  <r>
    <n v="11003"/>
    <n v="40"/>
    <n v="18.399999999999999"/>
    <n v="10"/>
    <n v="0"/>
    <n v="184"/>
    <n v="19"/>
    <x v="2"/>
    <x v="37"/>
    <x v="5"/>
    <x v="8"/>
    <n v="3"/>
    <s v="Federal Shipping"/>
    <s v="THECR"/>
    <x v="2"/>
    <n v="8"/>
    <x v="3"/>
    <x v="9"/>
  </r>
  <r>
    <n v="11003"/>
    <n v="52"/>
    <n v="7"/>
    <n v="10"/>
    <n v="0"/>
    <n v="70"/>
    <n v="24"/>
    <x v="2"/>
    <x v="65"/>
    <x v="4"/>
    <x v="8"/>
    <n v="3"/>
    <s v="Federal Shipping"/>
    <s v="THECR"/>
    <x v="2"/>
    <n v="5"/>
    <x v="1"/>
    <x v="9"/>
  </r>
  <r>
    <n v="11004"/>
    <n v="26"/>
    <n v="31.23"/>
    <n v="6"/>
    <n v="0"/>
    <n v="187.38"/>
    <n v="11"/>
    <x v="2"/>
    <x v="68"/>
    <x v="21"/>
    <x v="3"/>
    <n v="1"/>
    <s v="Speedy Express"/>
    <s v="MAISD"/>
    <x v="2"/>
    <n v="3"/>
    <x v="5"/>
    <x v="9"/>
  </r>
  <r>
    <n v="11004"/>
    <n v="76"/>
    <n v="18"/>
    <n v="6"/>
    <n v="0"/>
    <n v="108"/>
    <n v="23"/>
    <x v="2"/>
    <x v="38"/>
    <x v="13"/>
    <x v="3"/>
    <n v="1"/>
    <s v="Speedy Express"/>
    <s v="MAISD"/>
    <x v="2"/>
    <n v="1"/>
    <x v="6"/>
    <x v="9"/>
  </r>
  <r>
    <n v="11005"/>
    <n v="1"/>
    <n v="18"/>
    <n v="2"/>
    <n v="0"/>
    <n v="36"/>
    <n v="1"/>
    <x v="2"/>
    <x v="52"/>
    <x v="17"/>
    <x v="10"/>
    <n v="1"/>
    <s v="Speedy Express"/>
    <s v="WILMK"/>
    <x v="0"/>
    <n v="1"/>
    <x v="6"/>
    <x v="9"/>
  </r>
  <r>
    <n v="11005"/>
    <n v="59"/>
    <n v="55"/>
    <n v="10"/>
    <n v="0"/>
    <n v="550"/>
    <n v="28"/>
    <x v="2"/>
    <x v="21"/>
    <x v="11"/>
    <x v="10"/>
    <n v="1"/>
    <s v="Speedy Express"/>
    <s v="WILMK"/>
    <x v="0"/>
    <n v="4"/>
    <x v="0"/>
    <x v="9"/>
  </r>
  <r>
    <n v="11006"/>
    <n v="1"/>
    <n v="18"/>
    <n v="8"/>
    <n v="0"/>
    <n v="144"/>
    <n v="1"/>
    <x v="2"/>
    <x v="52"/>
    <x v="17"/>
    <x v="8"/>
    <n v="2"/>
    <s v="United Package"/>
    <s v="GREAL"/>
    <x v="2"/>
    <n v="1"/>
    <x v="6"/>
    <x v="9"/>
  </r>
  <r>
    <n v="11006"/>
    <n v="29"/>
    <n v="123.79"/>
    <n v="2"/>
    <n v="0"/>
    <n v="247.58"/>
    <n v="12"/>
    <x v="2"/>
    <x v="39"/>
    <x v="20"/>
    <x v="8"/>
    <n v="2"/>
    <s v="United Package"/>
    <s v="GREAL"/>
    <x v="2"/>
    <n v="6"/>
    <x v="7"/>
    <x v="9"/>
  </r>
  <r>
    <n v="11007"/>
    <n v="8"/>
    <n v="40"/>
    <n v="30"/>
    <n v="0"/>
    <n v="1200"/>
    <n v="3"/>
    <x v="2"/>
    <x v="71"/>
    <x v="24"/>
    <x v="15"/>
    <n v="2"/>
    <s v="United Package"/>
    <s v="PRINI"/>
    <x v="3"/>
    <n v="2"/>
    <x v="4"/>
    <x v="9"/>
  </r>
  <r>
    <n v="11007"/>
    <n v="29"/>
    <n v="123.79"/>
    <n v="10"/>
    <n v="0"/>
    <n v="1237.9000000000001"/>
    <n v="12"/>
    <x v="2"/>
    <x v="39"/>
    <x v="20"/>
    <x v="15"/>
    <n v="2"/>
    <s v="United Package"/>
    <s v="PRINI"/>
    <x v="3"/>
    <n v="6"/>
    <x v="7"/>
    <x v="9"/>
  </r>
  <r>
    <n v="11007"/>
    <n v="42"/>
    <n v="14"/>
    <n v="14"/>
    <n v="0"/>
    <n v="196"/>
    <n v="20"/>
    <x v="2"/>
    <x v="1"/>
    <x v="1"/>
    <x v="15"/>
    <n v="2"/>
    <s v="United Package"/>
    <s v="PRINI"/>
    <x v="3"/>
    <n v="5"/>
    <x v="1"/>
    <x v="9"/>
  </r>
  <r>
    <n v="11008"/>
    <n v="28"/>
    <n v="45.6"/>
    <n v="70"/>
    <n v="0"/>
    <n v="3192"/>
    <n v="12"/>
    <x v="2"/>
    <x v="44"/>
    <x v="20"/>
    <x v="6"/>
    <n v="3"/>
    <s v="Federal Shipping"/>
    <s v="ERNSH"/>
    <x v="1"/>
    <n v="7"/>
    <x v="2"/>
    <x v="9"/>
  </r>
  <r>
    <n v="11008"/>
    <n v="34"/>
    <n v="14"/>
    <n v="90"/>
    <n v="0"/>
    <n v="1260"/>
    <n v="16"/>
    <x v="2"/>
    <x v="53"/>
    <x v="23"/>
    <x v="6"/>
    <n v="3"/>
    <s v="Federal Shipping"/>
    <s v="ERNSH"/>
    <x v="1"/>
    <n v="1"/>
    <x v="6"/>
    <x v="9"/>
  </r>
  <r>
    <n v="11008"/>
    <n v="71"/>
    <n v="21.5"/>
    <n v="21"/>
    <n v="0"/>
    <n v="451.5"/>
    <n v="15"/>
    <x v="2"/>
    <x v="42"/>
    <x v="10"/>
    <x v="6"/>
    <n v="3"/>
    <s v="Federal Shipping"/>
    <s v="ERNSH"/>
    <x v="1"/>
    <n v="4"/>
    <x v="0"/>
    <x v="9"/>
  </r>
  <r>
    <n v="11009"/>
    <n v="24"/>
    <n v="4.5"/>
    <n v="12"/>
    <n v="0"/>
    <n v="54"/>
    <n v="10"/>
    <x v="2"/>
    <x v="15"/>
    <x v="14"/>
    <x v="12"/>
    <n v="1"/>
    <s v="Speedy Express"/>
    <s v="GODOS"/>
    <x v="0"/>
    <n v="1"/>
    <x v="6"/>
    <x v="9"/>
  </r>
  <r>
    <n v="11009"/>
    <n v="36"/>
    <n v="19"/>
    <n v="18"/>
    <n v="0"/>
    <n v="342"/>
    <n v="17"/>
    <x v="2"/>
    <x v="20"/>
    <x v="19"/>
    <x v="12"/>
    <n v="1"/>
    <s v="Speedy Express"/>
    <s v="GODOS"/>
    <x v="0"/>
    <n v="8"/>
    <x v="3"/>
    <x v="9"/>
  </r>
  <r>
    <n v="11009"/>
    <n v="60"/>
    <n v="34"/>
    <n v="9"/>
    <n v="0"/>
    <n v="306"/>
    <n v="28"/>
    <x v="2"/>
    <x v="11"/>
    <x v="11"/>
    <x v="12"/>
    <n v="1"/>
    <s v="Speedy Express"/>
    <s v="GODOS"/>
    <x v="0"/>
    <n v="4"/>
    <x v="0"/>
    <x v="9"/>
  </r>
  <r>
    <n v="11010"/>
    <n v="7"/>
    <n v="30"/>
    <n v="20"/>
    <n v="0"/>
    <n v="600"/>
    <n v="3"/>
    <x v="2"/>
    <x v="32"/>
    <x v="24"/>
    <x v="11"/>
    <n v="2"/>
    <s v="United Package"/>
    <s v="REGGC"/>
    <x v="0"/>
    <n v="7"/>
    <x v="2"/>
    <x v="9"/>
  </r>
  <r>
    <n v="11010"/>
    <n v="24"/>
    <n v="4.5"/>
    <n v="10"/>
    <n v="0"/>
    <n v="45"/>
    <n v="10"/>
    <x v="2"/>
    <x v="15"/>
    <x v="14"/>
    <x v="11"/>
    <n v="2"/>
    <s v="United Package"/>
    <s v="REGGC"/>
    <x v="0"/>
    <n v="1"/>
    <x v="6"/>
    <x v="9"/>
  </r>
  <r>
    <n v="11011"/>
    <n v="58"/>
    <n v="13.25"/>
    <n v="40"/>
    <n v="0"/>
    <n v="530"/>
    <n v="27"/>
    <x v="2"/>
    <x v="64"/>
    <x v="27"/>
    <x v="1"/>
    <n v="1"/>
    <s v="Speedy Express"/>
    <s v="ALFKI"/>
    <x v="2"/>
    <n v="8"/>
    <x v="3"/>
    <x v="9"/>
  </r>
  <r>
    <n v="11011"/>
    <n v="71"/>
    <n v="21.5"/>
    <n v="20"/>
    <n v="0"/>
    <n v="430"/>
    <n v="15"/>
    <x v="2"/>
    <x v="42"/>
    <x v="10"/>
    <x v="1"/>
    <n v="1"/>
    <s v="Speedy Express"/>
    <s v="ALFKI"/>
    <x v="2"/>
    <n v="4"/>
    <x v="0"/>
    <x v="9"/>
  </r>
  <r>
    <n v="11012"/>
    <n v="19"/>
    <n v="9.1999999999999993"/>
    <n v="50"/>
    <n v="0"/>
    <n v="459.99999999999994"/>
    <n v="8"/>
    <x v="2"/>
    <x v="49"/>
    <x v="9"/>
    <x v="1"/>
    <n v="3"/>
    <s v="Federal Shipping"/>
    <s v="FRANK"/>
    <x v="0"/>
    <n v="3"/>
    <x v="5"/>
    <x v="9"/>
  </r>
  <r>
    <n v="11012"/>
    <n v="60"/>
    <n v="34"/>
    <n v="36"/>
    <n v="0"/>
    <n v="1224"/>
    <n v="28"/>
    <x v="2"/>
    <x v="11"/>
    <x v="11"/>
    <x v="1"/>
    <n v="3"/>
    <s v="Federal Shipping"/>
    <s v="FRANK"/>
    <x v="0"/>
    <n v="4"/>
    <x v="0"/>
    <x v="9"/>
  </r>
  <r>
    <n v="11012"/>
    <n v="71"/>
    <n v="21.5"/>
    <n v="60"/>
    <n v="0"/>
    <n v="1290"/>
    <n v="15"/>
    <x v="2"/>
    <x v="42"/>
    <x v="10"/>
    <x v="1"/>
    <n v="3"/>
    <s v="Federal Shipping"/>
    <s v="FRANK"/>
    <x v="0"/>
    <n v="4"/>
    <x v="0"/>
    <x v="9"/>
  </r>
  <r>
    <n v="11013"/>
    <n v="23"/>
    <n v="9"/>
    <n v="10"/>
    <n v="0"/>
    <n v="90"/>
    <n v="9"/>
    <x v="2"/>
    <x v="70"/>
    <x v="7"/>
    <x v="12"/>
    <n v="1"/>
    <s v="Speedy Express"/>
    <s v="ROMEY"/>
    <x v="0"/>
    <n v="5"/>
    <x v="1"/>
    <x v="9"/>
  </r>
  <r>
    <n v="11013"/>
    <n v="42"/>
    <n v="14"/>
    <n v="4"/>
    <n v="0"/>
    <n v="56"/>
    <n v="20"/>
    <x v="2"/>
    <x v="1"/>
    <x v="1"/>
    <x v="12"/>
    <n v="1"/>
    <s v="Speedy Express"/>
    <s v="ROMEY"/>
    <x v="0"/>
    <n v="5"/>
    <x v="1"/>
    <x v="9"/>
  </r>
  <r>
    <n v="11013"/>
    <n v="45"/>
    <n v="9.5"/>
    <n v="20"/>
    <n v="0"/>
    <n v="190"/>
    <n v="21"/>
    <x v="2"/>
    <x v="73"/>
    <x v="26"/>
    <x v="12"/>
    <n v="1"/>
    <s v="Speedy Express"/>
    <s v="ROMEY"/>
    <x v="0"/>
    <n v="8"/>
    <x v="3"/>
    <x v="9"/>
  </r>
  <r>
    <n v="11013"/>
    <n v="68"/>
    <n v="12.5"/>
    <n v="2"/>
    <n v="0"/>
    <n v="25"/>
    <n v="8"/>
    <x v="2"/>
    <x v="56"/>
    <x v="9"/>
    <x v="12"/>
    <n v="1"/>
    <s v="Speedy Express"/>
    <s v="ROMEY"/>
    <x v="0"/>
    <n v="3"/>
    <x v="5"/>
    <x v="9"/>
  </r>
  <r>
    <n v="11014"/>
    <n v="41"/>
    <n v="9.65"/>
    <n v="28"/>
    <n v="0"/>
    <n v="270.2"/>
    <n v="19"/>
    <x v="2"/>
    <x v="5"/>
    <x v="5"/>
    <x v="5"/>
    <n v="3"/>
    <s v="Federal Shipping"/>
    <s v="LINOD"/>
    <x v="0"/>
    <n v="8"/>
    <x v="3"/>
    <x v="9"/>
  </r>
  <r>
    <n v="11015"/>
    <n v="30"/>
    <n v="25.89"/>
    <n v="15"/>
    <n v="0"/>
    <n v="388.35"/>
    <n v="13"/>
    <x v="2"/>
    <x v="34"/>
    <x v="25"/>
    <x v="19"/>
    <n v="2"/>
    <s v="United Package"/>
    <s v="SANTG"/>
    <x v="0"/>
    <n v="8"/>
    <x v="3"/>
    <x v="9"/>
  </r>
  <r>
    <n v="11015"/>
    <n v="77"/>
    <n v="13"/>
    <n v="18"/>
    <n v="0"/>
    <n v="234"/>
    <n v="12"/>
    <x v="2"/>
    <x v="23"/>
    <x v="20"/>
    <x v="19"/>
    <n v="2"/>
    <s v="United Package"/>
    <s v="SANTG"/>
    <x v="0"/>
    <n v="2"/>
    <x v="4"/>
    <x v="9"/>
  </r>
  <r>
    <n v="11016"/>
    <n v="31"/>
    <n v="12.5"/>
    <n v="15"/>
    <n v="0"/>
    <n v="187.5"/>
    <n v="14"/>
    <x v="2"/>
    <x v="12"/>
    <x v="2"/>
    <x v="13"/>
    <n v="2"/>
    <s v="United Package"/>
    <s v="AROUT"/>
    <x v="3"/>
    <n v="4"/>
    <x v="0"/>
    <x v="9"/>
  </r>
  <r>
    <n v="11016"/>
    <n v="36"/>
    <n v="19"/>
    <n v="16"/>
    <n v="0"/>
    <n v="304"/>
    <n v="17"/>
    <x v="2"/>
    <x v="20"/>
    <x v="19"/>
    <x v="13"/>
    <n v="2"/>
    <s v="United Package"/>
    <s v="AROUT"/>
    <x v="3"/>
    <n v="8"/>
    <x v="3"/>
    <x v="9"/>
  </r>
  <r>
    <n v="11017"/>
    <n v="3"/>
    <n v="10"/>
    <n v="25"/>
    <n v="0"/>
    <n v="250"/>
    <n v="1"/>
    <x v="2"/>
    <x v="57"/>
    <x v="17"/>
    <x v="6"/>
    <n v="2"/>
    <s v="United Package"/>
    <s v="ERNSH"/>
    <x v="3"/>
    <n v="2"/>
    <x v="4"/>
    <x v="9"/>
  </r>
  <r>
    <n v="11017"/>
    <n v="59"/>
    <n v="55"/>
    <n v="110"/>
    <n v="0"/>
    <n v="6050"/>
    <n v="28"/>
    <x v="2"/>
    <x v="21"/>
    <x v="11"/>
    <x v="6"/>
    <n v="2"/>
    <s v="United Package"/>
    <s v="ERNSH"/>
    <x v="3"/>
    <n v="4"/>
    <x v="0"/>
    <x v="9"/>
  </r>
  <r>
    <n v="11017"/>
    <n v="70"/>
    <n v="15"/>
    <n v="30"/>
    <n v="0"/>
    <n v="450"/>
    <n v="7"/>
    <x v="2"/>
    <x v="30"/>
    <x v="18"/>
    <x v="6"/>
    <n v="2"/>
    <s v="United Package"/>
    <s v="ERNSH"/>
    <x v="3"/>
    <n v="1"/>
    <x v="6"/>
    <x v="9"/>
  </r>
  <r>
    <n v="11018"/>
    <n v="12"/>
    <n v="38"/>
    <n v="20"/>
    <n v="0"/>
    <n v="760"/>
    <n v="5"/>
    <x v="2"/>
    <x v="36"/>
    <x v="0"/>
    <x v="8"/>
    <n v="2"/>
    <s v="United Package"/>
    <s v="LONEP"/>
    <x v="0"/>
    <n v="4"/>
    <x v="0"/>
    <x v="9"/>
  </r>
  <r>
    <n v="11018"/>
    <n v="18"/>
    <n v="62.5"/>
    <n v="10"/>
    <n v="0"/>
    <n v="625"/>
    <n v="7"/>
    <x v="2"/>
    <x v="59"/>
    <x v="18"/>
    <x v="8"/>
    <n v="2"/>
    <s v="United Package"/>
    <s v="LONEP"/>
    <x v="0"/>
    <n v="8"/>
    <x v="3"/>
    <x v="9"/>
  </r>
  <r>
    <n v="11018"/>
    <n v="56"/>
    <n v="38"/>
    <n v="5"/>
    <n v="0"/>
    <n v="190"/>
    <n v="26"/>
    <x v="2"/>
    <x v="33"/>
    <x v="8"/>
    <x v="8"/>
    <n v="2"/>
    <s v="United Package"/>
    <s v="LONEP"/>
    <x v="0"/>
    <n v="5"/>
    <x v="1"/>
    <x v="9"/>
  </r>
  <r>
    <n v="11019"/>
    <n v="46"/>
    <n v="12"/>
    <n v="3"/>
    <n v="0"/>
    <n v="36"/>
    <n v="21"/>
    <x v="2"/>
    <x v="54"/>
    <x v="26"/>
    <x v="20"/>
    <n v="3"/>
    <s v="Federal Shipping"/>
    <s v="RANCH"/>
    <x v="1"/>
    <n v="8"/>
    <x v="3"/>
    <x v="9"/>
  </r>
  <r>
    <n v="11019"/>
    <n v="49"/>
    <n v="20"/>
    <n v="2"/>
    <n v="0"/>
    <n v="40"/>
    <n v="23"/>
    <x v="2"/>
    <x v="14"/>
    <x v="13"/>
    <x v="20"/>
    <n v="3"/>
    <s v="Federal Shipping"/>
    <s v="RANCH"/>
    <x v="1"/>
    <n v="3"/>
    <x v="5"/>
    <x v="9"/>
  </r>
  <r>
    <n v="11020"/>
    <n v="10"/>
    <n v="31"/>
    <n v="24"/>
    <n v="0"/>
    <n v="744"/>
    <n v="4"/>
    <x v="2"/>
    <x v="41"/>
    <x v="16"/>
    <x v="1"/>
    <n v="2"/>
    <s v="United Package"/>
    <s v="OTTIK"/>
    <x v="0"/>
    <n v="8"/>
    <x v="3"/>
    <x v="9"/>
  </r>
  <r>
    <n v="11021"/>
    <n v="2"/>
    <n v="19"/>
    <n v="11"/>
    <n v="0"/>
    <n v="209"/>
    <n v="1"/>
    <x v="2"/>
    <x v="18"/>
    <x v="17"/>
    <x v="1"/>
    <n v="1"/>
    <s v="Speedy Express"/>
    <s v="QUICK"/>
    <x v="2"/>
    <n v="1"/>
    <x v="6"/>
    <x v="9"/>
  </r>
  <r>
    <n v="11021"/>
    <n v="20"/>
    <n v="81"/>
    <n v="15"/>
    <n v="0"/>
    <n v="1215"/>
    <n v="8"/>
    <x v="2"/>
    <x v="9"/>
    <x v="9"/>
    <x v="1"/>
    <n v="1"/>
    <s v="Speedy Express"/>
    <s v="QUICK"/>
    <x v="2"/>
    <n v="3"/>
    <x v="5"/>
    <x v="9"/>
  </r>
  <r>
    <n v="11021"/>
    <n v="26"/>
    <n v="31.23"/>
    <n v="63"/>
    <n v="0"/>
    <n v="1967.49"/>
    <n v="11"/>
    <x v="2"/>
    <x v="68"/>
    <x v="21"/>
    <x v="1"/>
    <n v="1"/>
    <s v="Speedy Express"/>
    <s v="QUICK"/>
    <x v="2"/>
    <n v="3"/>
    <x v="5"/>
    <x v="9"/>
  </r>
  <r>
    <n v="11021"/>
    <n v="51"/>
    <n v="53"/>
    <n v="44"/>
    <n v="0"/>
    <n v="2332"/>
    <n v="24"/>
    <x v="2"/>
    <x v="4"/>
    <x v="4"/>
    <x v="1"/>
    <n v="1"/>
    <s v="Speedy Express"/>
    <s v="QUICK"/>
    <x v="2"/>
    <n v="7"/>
    <x v="2"/>
    <x v="9"/>
  </r>
  <r>
    <n v="11021"/>
    <n v="72"/>
    <n v="34.799999999999997"/>
    <n v="35"/>
    <n v="0"/>
    <n v="1218"/>
    <n v="14"/>
    <x v="2"/>
    <x v="2"/>
    <x v="2"/>
    <x v="1"/>
    <n v="1"/>
    <s v="Speedy Express"/>
    <s v="QUICK"/>
    <x v="2"/>
    <n v="4"/>
    <x v="0"/>
    <x v="9"/>
  </r>
  <r>
    <n v="11022"/>
    <n v="19"/>
    <n v="9.1999999999999993"/>
    <n v="35"/>
    <n v="0"/>
    <n v="322"/>
    <n v="8"/>
    <x v="2"/>
    <x v="49"/>
    <x v="9"/>
    <x v="2"/>
    <n v="2"/>
    <s v="United Package"/>
    <s v="HANAR"/>
    <x v="3"/>
    <n v="3"/>
    <x v="5"/>
    <x v="9"/>
  </r>
  <r>
    <n v="11022"/>
    <n v="69"/>
    <n v="36"/>
    <n v="30"/>
    <n v="0"/>
    <n v="1080"/>
    <n v="15"/>
    <x v="2"/>
    <x v="60"/>
    <x v="10"/>
    <x v="2"/>
    <n v="2"/>
    <s v="United Package"/>
    <s v="HANAR"/>
    <x v="3"/>
    <n v="4"/>
    <x v="0"/>
    <x v="9"/>
  </r>
  <r>
    <n v="11023"/>
    <n v="7"/>
    <n v="30"/>
    <n v="4"/>
    <n v="0"/>
    <n v="120"/>
    <n v="3"/>
    <x v="2"/>
    <x v="32"/>
    <x v="24"/>
    <x v="13"/>
    <n v="2"/>
    <s v="United Package"/>
    <s v="BSBEV"/>
    <x v="0"/>
    <n v="7"/>
    <x v="2"/>
    <x v="9"/>
  </r>
  <r>
    <n v="11023"/>
    <n v="43"/>
    <n v="46"/>
    <n v="30"/>
    <n v="0"/>
    <n v="1380"/>
    <n v="20"/>
    <x v="2"/>
    <x v="40"/>
    <x v="1"/>
    <x v="13"/>
    <n v="2"/>
    <s v="United Package"/>
    <s v="BSBEV"/>
    <x v="0"/>
    <n v="1"/>
    <x v="6"/>
    <x v="9"/>
  </r>
  <r>
    <n v="11024"/>
    <n v="26"/>
    <n v="31.23"/>
    <n v="12"/>
    <n v="0"/>
    <n v="374.76"/>
    <n v="11"/>
    <x v="2"/>
    <x v="68"/>
    <x v="21"/>
    <x v="13"/>
    <n v="1"/>
    <s v="Speedy Express"/>
    <s v="EASTC"/>
    <x v="0"/>
    <n v="3"/>
    <x v="5"/>
    <x v="9"/>
  </r>
  <r>
    <n v="11024"/>
    <n v="33"/>
    <n v="2.5"/>
    <n v="30"/>
    <n v="0"/>
    <n v="75"/>
    <n v="15"/>
    <x v="2"/>
    <x v="10"/>
    <x v="10"/>
    <x v="13"/>
    <n v="1"/>
    <s v="Speedy Express"/>
    <s v="EASTC"/>
    <x v="0"/>
    <n v="4"/>
    <x v="0"/>
    <x v="9"/>
  </r>
  <r>
    <n v="11024"/>
    <n v="65"/>
    <n v="21.05"/>
    <n v="21"/>
    <n v="0"/>
    <n v="442.05"/>
    <n v="2"/>
    <x v="2"/>
    <x v="6"/>
    <x v="6"/>
    <x v="13"/>
    <n v="1"/>
    <s v="Speedy Express"/>
    <s v="EASTC"/>
    <x v="0"/>
    <n v="2"/>
    <x v="4"/>
    <x v="9"/>
  </r>
  <r>
    <n v="11024"/>
    <n v="71"/>
    <n v="21.5"/>
    <n v="50"/>
    <n v="0"/>
    <n v="1075"/>
    <n v="15"/>
    <x v="2"/>
    <x v="42"/>
    <x v="10"/>
    <x v="13"/>
    <n v="1"/>
    <s v="Speedy Express"/>
    <s v="EASTC"/>
    <x v="0"/>
    <n v="4"/>
    <x v="0"/>
    <x v="9"/>
  </r>
  <r>
    <n v="11025"/>
    <n v="1"/>
    <n v="18"/>
    <n v="10"/>
    <n v="0"/>
    <n v="180"/>
    <n v="1"/>
    <x v="2"/>
    <x v="52"/>
    <x v="17"/>
    <x v="10"/>
    <n v="3"/>
    <s v="Federal Shipping"/>
    <s v="WARTH"/>
    <x v="1"/>
    <n v="1"/>
    <x v="6"/>
    <x v="9"/>
  </r>
  <r>
    <n v="11025"/>
    <n v="13"/>
    <n v="6"/>
    <n v="20"/>
    <n v="0"/>
    <n v="120"/>
    <n v="6"/>
    <x v="2"/>
    <x v="43"/>
    <x v="3"/>
    <x v="10"/>
    <n v="3"/>
    <s v="Federal Shipping"/>
    <s v="WARTH"/>
    <x v="1"/>
    <n v="8"/>
    <x v="3"/>
    <x v="9"/>
  </r>
  <r>
    <n v="11026"/>
    <n v="18"/>
    <n v="62.5"/>
    <n v="8"/>
    <n v="0"/>
    <n v="500"/>
    <n v="7"/>
    <x v="2"/>
    <x v="59"/>
    <x v="18"/>
    <x v="11"/>
    <n v="1"/>
    <s v="Speedy Express"/>
    <s v="FRANS"/>
    <x v="0"/>
    <n v="8"/>
    <x v="3"/>
    <x v="9"/>
  </r>
  <r>
    <n v="11026"/>
    <n v="51"/>
    <n v="53"/>
    <n v="10"/>
    <n v="0"/>
    <n v="530"/>
    <n v="24"/>
    <x v="2"/>
    <x v="4"/>
    <x v="4"/>
    <x v="11"/>
    <n v="1"/>
    <s v="Speedy Express"/>
    <s v="FRANS"/>
    <x v="0"/>
    <n v="7"/>
    <x v="2"/>
    <x v="9"/>
  </r>
  <r>
    <n v="11027"/>
    <n v="24"/>
    <n v="4.5"/>
    <n v="30"/>
    <n v="0"/>
    <n v="135"/>
    <n v="10"/>
    <x v="2"/>
    <x v="15"/>
    <x v="14"/>
    <x v="16"/>
    <n v="1"/>
    <s v="Speedy Express"/>
    <s v="BOTTM"/>
    <x v="0"/>
    <n v="1"/>
    <x v="6"/>
    <x v="9"/>
  </r>
  <r>
    <n v="11027"/>
    <n v="62"/>
    <n v="49.3"/>
    <n v="21"/>
    <n v="0"/>
    <n v="1035.3"/>
    <n v="29"/>
    <x v="2"/>
    <x v="29"/>
    <x v="22"/>
    <x v="16"/>
    <n v="1"/>
    <s v="Speedy Express"/>
    <s v="BOTTM"/>
    <x v="0"/>
    <n v="3"/>
    <x v="5"/>
    <x v="9"/>
  </r>
  <r>
    <n v="11028"/>
    <n v="55"/>
    <n v="24"/>
    <n v="35"/>
    <n v="0"/>
    <n v="840"/>
    <n v="25"/>
    <x v="2"/>
    <x v="16"/>
    <x v="15"/>
    <x v="1"/>
    <n v="1"/>
    <s v="Speedy Express"/>
    <s v="KOENE"/>
    <x v="0"/>
    <n v="6"/>
    <x v="7"/>
    <x v="9"/>
  </r>
  <r>
    <n v="11028"/>
    <n v="59"/>
    <n v="55"/>
    <n v="24"/>
    <n v="0"/>
    <n v="1320"/>
    <n v="28"/>
    <x v="2"/>
    <x v="21"/>
    <x v="11"/>
    <x v="1"/>
    <n v="1"/>
    <s v="Speedy Express"/>
    <s v="KOENE"/>
    <x v="0"/>
    <n v="4"/>
    <x v="0"/>
    <x v="9"/>
  </r>
  <r>
    <n v="11029"/>
    <n v="56"/>
    <n v="38"/>
    <n v="20"/>
    <n v="0"/>
    <n v="760"/>
    <n v="26"/>
    <x v="2"/>
    <x v="33"/>
    <x v="8"/>
    <x v="4"/>
    <n v="1"/>
    <s v="Speedy Express"/>
    <s v="CHOPS"/>
    <x v="0"/>
    <n v="5"/>
    <x v="1"/>
    <x v="9"/>
  </r>
  <r>
    <n v="11029"/>
    <n v="63"/>
    <n v="43.9"/>
    <n v="12"/>
    <n v="0"/>
    <n v="526.79999999999995"/>
    <n v="7"/>
    <x v="2"/>
    <x v="46"/>
    <x v="18"/>
    <x v="4"/>
    <n v="1"/>
    <s v="Speedy Express"/>
    <s v="CHOPS"/>
    <x v="0"/>
    <n v="2"/>
    <x v="4"/>
    <x v="9"/>
  </r>
  <r>
    <n v="11030"/>
    <n v="2"/>
    <n v="19"/>
    <n v="100"/>
    <n v="0"/>
    <n v="1900"/>
    <n v="1"/>
    <x v="2"/>
    <x v="18"/>
    <x v="17"/>
    <x v="8"/>
    <n v="2"/>
    <s v="United Package"/>
    <s v="SAVEA"/>
    <x v="1"/>
    <n v="1"/>
    <x v="6"/>
    <x v="9"/>
  </r>
  <r>
    <n v="11030"/>
    <n v="5"/>
    <n v="21.35"/>
    <n v="70"/>
    <n v="0"/>
    <n v="1494.5"/>
    <n v="2"/>
    <x v="2"/>
    <x v="25"/>
    <x v="6"/>
    <x v="8"/>
    <n v="2"/>
    <s v="United Package"/>
    <s v="SAVEA"/>
    <x v="1"/>
    <n v="2"/>
    <x v="4"/>
    <x v="9"/>
  </r>
  <r>
    <n v="11030"/>
    <n v="29"/>
    <n v="123.79"/>
    <n v="60"/>
    <n v="0"/>
    <n v="7427.4000000000005"/>
    <n v="12"/>
    <x v="2"/>
    <x v="39"/>
    <x v="20"/>
    <x v="8"/>
    <n v="2"/>
    <s v="United Package"/>
    <s v="SAVEA"/>
    <x v="1"/>
    <n v="6"/>
    <x v="7"/>
    <x v="9"/>
  </r>
  <r>
    <n v="11030"/>
    <n v="59"/>
    <n v="55"/>
    <n v="100"/>
    <n v="0"/>
    <n v="5500"/>
    <n v="28"/>
    <x v="2"/>
    <x v="21"/>
    <x v="11"/>
    <x v="8"/>
    <n v="2"/>
    <s v="United Package"/>
    <s v="SAVEA"/>
    <x v="1"/>
    <n v="4"/>
    <x v="0"/>
    <x v="9"/>
  </r>
  <r>
    <n v="11031"/>
    <n v="1"/>
    <n v="18"/>
    <n v="45"/>
    <n v="0"/>
    <n v="810"/>
    <n v="1"/>
    <x v="2"/>
    <x v="52"/>
    <x v="17"/>
    <x v="8"/>
    <n v="2"/>
    <s v="United Package"/>
    <s v="SAVEA"/>
    <x v="1"/>
    <n v="1"/>
    <x v="6"/>
    <x v="9"/>
  </r>
  <r>
    <n v="11031"/>
    <n v="13"/>
    <n v="6"/>
    <n v="80"/>
    <n v="0"/>
    <n v="480"/>
    <n v="6"/>
    <x v="2"/>
    <x v="43"/>
    <x v="3"/>
    <x v="8"/>
    <n v="2"/>
    <s v="United Package"/>
    <s v="SAVEA"/>
    <x v="1"/>
    <n v="8"/>
    <x v="3"/>
    <x v="9"/>
  </r>
  <r>
    <n v="11031"/>
    <n v="24"/>
    <n v="4.5"/>
    <n v="21"/>
    <n v="0"/>
    <n v="94.5"/>
    <n v="10"/>
    <x v="2"/>
    <x v="15"/>
    <x v="14"/>
    <x v="8"/>
    <n v="2"/>
    <s v="United Package"/>
    <s v="SAVEA"/>
    <x v="1"/>
    <n v="1"/>
    <x v="6"/>
    <x v="9"/>
  </r>
  <r>
    <n v="11031"/>
    <n v="64"/>
    <n v="33.25"/>
    <n v="20"/>
    <n v="0"/>
    <n v="665"/>
    <n v="12"/>
    <x v="2"/>
    <x v="58"/>
    <x v="20"/>
    <x v="8"/>
    <n v="2"/>
    <s v="United Package"/>
    <s v="SAVEA"/>
    <x v="1"/>
    <n v="5"/>
    <x v="1"/>
    <x v="9"/>
  </r>
  <r>
    <n v="11031"/>
    <n v="71"/>
    <n v="21.5"/>
    <n v="16"/>
    <n v="0"/>
    <n v="344"/>
    <n v="15"/>
    <x v="2"/>
    <x v="42"/>
    <x v="10"/>
    <x v="8"/>
    <n v="2"/>
    <s v="United Package"/>
    <s v="SAVEA"/>
    <x v="1"/>
    <n v="4"/>
    <x v="0"/>
    <x v="9"/>
  </r>
  <r>
    <n v="11032"/>
    <n v="36"/>
    <n v="19"/>
    <n v="35"/>
    <n v="0"/>
    <n v="665"/>
    <n v="17"/>
    <x v="2"/>
    <x v="20"/>
    <x v="19"/>
    <x v="8"/>
    <n v="3"/>
    <s v="Federal Shipping"/>
    <s v="WHITC"/>
    <x v="0"/>
    <n v="8"/>
    <x v="3"/>
    <x v="9"/>
  </r>
  <r>
    <n v="11032"/>
    <n v="38"/>
    <n v="263.5"/>
    <n v="25"/>
    <n v="0"/>
    <n v="6587.5"/>
    <n v="18"/>
    <x v="2"/>
    <x v="67"/>
    <x v="12"/>
    <x v="8"/>
    <n v="3"/>
    <s v="Federal Shipping"/>
    <s v="WHITC"/>
    <x v="0"/>
    <n v="1"/>
    <x v="6"/>
    <x v="9"/>
  </r>
  <r>
    <n v="11032"/>
    <n v="59"/>
    <n v="55"/>
    <n v="30"/>
    <n v="0"/>
    <n v="1650"/>
    <n v="28"/>
    <x v="2"/>
    <x v="21"/>
    <x v="11"/>
    <x v="8"/>
    <n v="3"/>
    <s v="Federal Shipping"/>
    <s v="WHITC"/>
    <x v="0"/>
    <n v="4"/>
    <x v="0"/>
    <x v="9"/>
  </r>
  <r>
    <n v="11033"/>
    <n v="53"/>
    <n v="32.799999999999997"/>
    <n v="70"/>
    <n v="0"/>
    <n v="2296"/>
    <n v="24"/>
    <x v="2"/>
    <x v="22"/>
    <x v="4"/>
    <x v="4"/>
    <n v="3"/>
    <s v="Federal Shipping"/>
    <s v="RICSU"/>
    <x v="1"/>
    <n v="6"/>
    <x v="7"/>
    <x v="9"/>
  </r>
  <r>
    <n v="11033"/>
    <n v="69"/>
    <n v="36"/>
    <n v="36"/>
    <n v="0"/>
    <n v="1296"/>
    <n v="15"/>
    <x v="2"/>
    <x v="60"/>
    <x v="10"/>
    <x v="4"/>
    <n v="3"/>
    <s v="Federal Shipping"/>
    <s v="RICSU"/>
    <x v="1"/>
    <n v="4"/>
    <x v="0"/>
    <x v="9"/>
  </r>
  <r>
    <n v="11034"/>
    <n v="21"/>
    <n v="10"/>
    <n v="15"/>
    <n v="0"/>
    <n v="150"/>
    <n v="8"/>
    <x v="2"/>
    <x v="27"/>
    <x v="9"/>
    <x v="8"/>
    <n v="1"/>
    <s v="Speedy Express"/>
    <s v="OLDWO"/>
    <x v="3"/>
    <n v="3"/>
    <x v="5"/>
    <x v="9"/>
  </r>
  <r>
    <n v="11034"/>
    <n v="44"/>
    <n v="19.45"/>
    <n v="12"/>
    <n v="0"/>
    <n v="233.39999999999998"/>
    <n v="20"/>
    <x v="2"/>
    <x v="45"/>
    <x v="1"/>
    <x v="8"/>
    <n v="1"/>
    <s v="Speedy Express"/>
    <s v="OLDWO"/>
    <x v="3"/>
    <n v="2"/>
    <x v="4"/>
    <x v="9"/>
  </r>
  <r>
    <n v="11034"/>
    <n v="61"/>
    <n v="28.5"/>
    <n v="6"/>
    <n v="0"/>
    <n v="171"/>
    <n v="29"/>
    <x v="2"/>
    <x v="75"/>
    <x v="22"/>
    <x v="8"/>
    <n v="1"/>
    <s v="Speedy Express"/>
    <s v="OLDWO"/>
    <x v="3"/>
    <n v="2"/>
    <x v="4"/>
    <x v="9"/>
  </r>
  <r>
    <n v="11035"/>
    <n v="1"/>
    <n v="18"/>
    <n v="10"/>
    <n v="0"/>
    <n v="180"/>
    <n v="1"/>
    <x v="2"/>
    <x v="52"/>
    <x v="17"/>
    <x v="3"/>
    <n v="2"/>
    <s v="United Package"/>
    <s v="SUPRD"/>
    <x v="0"/>
    <n v="1"/>
    <x v="6"/>
    <x v="9"/>
  </r>
  <r>
    <n v="11035"/>
    <n v="35"/>
    <n v="18"/>
    <n v="60"/>
    <n v="0"/>
    <n v="1080"/>
    <n v="16"/>
    <x v="2"/>
    <x v="31"/>
    <x v="23"/>
    <x v="3"/>
    <n v="2"/>
    <s v="United Package"/>
    <s v="SUPRD"/>
    <x v="0"/>
    <n v="1"/>
    <x v="6"/>
    <x v="9"/>
  </r>
  <r>
    <n v="11035"/>
    <n v="42"/>
    <n v="14"/>
    <n v="30"/>
    <n v="0"/>
    <n v="420"/>
    <n v="20"/>
    <x v="2"/>
    <x v="1"/>
    <x v="1"/>
    <x v="3"/>
    <n v="2"/>
    <s v="United Package"/>
    <s v="SUPRD"/>
    <x v="0"/>
    <n v="5"/>
    <x v="1"/>
    <x v="9"/>
  </r>
  <r>
    <n v="11035"/>
    <n v="54"/>
    <n v="7.45"/>
    <n v="10"/>
    <n v="0"/>
    <n v="74.5"/>
    <n v="25"/>
    <x v="2"/>
    <x v="55"/>
    <x v="15"/>
    <x v="3"/>
    <n v="2"/>
    <s v="United Package"/>
    <s v="SUPRD"/>
    <x v="0"/>
    <n v="6"/>
    <x v="7"/>
    <x v="9"/>
  </r>
  <r>
    <n v="11036"/>
    <n v="13"/>
    <n v="6"/>
    <n v="7"/>
    <n v="0"/>
    <n v="42"/>
    <n v="6"/>
    <x v="2"/>
    <x v="43"/>
    <x v="3"/>
    <x v="1"/>
    <n v="3"/>
    <s v="Federal Shipping"/>
    <s v="DRACD"/>
    <x v="3"/>
    <n v="8"/>
    <x v="3"/>
    <x v="9"/>
  </r>
  <r>
    <n v="11036"/>
    <n v="59"/>
    <n v="55"/>
    <n v="30"/>
    <n v="0"/>
    <n v="1650"/>
    <n v="28"/>
    <x v="2"/>
    <x v="21"/>
    <x v="11"/>
    <x v="1"/>
    <n v="3"/>
    <s v="Federal Shipping"/>
    <s v="DRACD"/>
    <x v="3"/>
    <n v="4"/>
    <x v="0"/>
    <x v="9"/>
  </r>
  <r>
    <n v="11037"/>
    <n v="70"/>
    <n v="15"/>
    <n v="4"/>
    <n v="0"/>
    <n v="60"/>
    <n v="7"/>
    <x v="2"/>
    <x v="30"/>
    <x v="18"/>
    <x v="12"/>
    <n v="1"/>
    <s v="Speedy Express"/>
    <s v="GODOS"/>
    <x v="1"/>
    <n v="1"/>
    <x v="6"/>
    <x v="9"/>
  </r>
  <r>
    <n v="11038"/>
    <n v="40"/>
    <n v="18.399999999999999"/>
    <n v="5"/>
    <n v="0"/>
    <n v="92"/>
    <n v="19"/>
    <x v="2"/>
    <x v="37"/>
    <x v="5"/>
    <x v="3"/>
    <n v="2"/>
    <s v="United Package"/>
    <s v="SUPRD"/>
    <x v="0"/>
    <n v="8"/>
    <x v="3"/>
    <x v="9"/>
  </r>
  <r>
    <n v="11038"/>
    <n v="52"/>
    <n v="7"/>
    <n v="2"/>
    <n v="0"/>
    <n v="14"/>
    <n v="24"/>
    <x v="2"/>
    <x v="65"/>
    <x v="4"/>
    <x v="3"/>
    <n v="2"/>
    <s v="United Package"/>
    <s v="SUPRD"/>
    <x v="0"/>
    <n v="5"/>
    <x v="1"/>
    <x v="9"/>
  </r>
  <r>
    <n v="11038"/>
    <n v="71"/>
    <n v="21.5"/>
    <n v="30"/>
    <n v="0"/>
    <n v="645"/>
    <n v="15"/>
    <x v="2"/>
    <x v="42"/>
    <x v="10"/>
    <x v="3"/>
    <n v="2"/>
    <s v="United Package"/>
    <s v="SUPRD"/>
    <x v="0"/>
    <n v="4"/>
    <x v="0"/>
    <x v="9"/>
  </r>
  <r>
    <n v="11039"/>
    <n v="28"/>
    <n v="45.6"/>
    <n v="20"/>
    <n v="0"/>
    <n v="912"/>
    <n v="12"/>
    <x v="2"/>
    <x v="44"/>
    <x v="20"/>
    <x v="5"/>
    <n v="2"/>
    <s v="United Package"/>
    <s v="LINOD"/>
    <x v="0"/>
    <n v="7"/>
    <x v="2"/>
    <x v="9"/>
  </r>
  <r>
    <n v="11039"/>
    <n v="35"/>
    <n v="18"/>
    <n v="24"/>
    <n v="0"/>
    <n v="432"/>
    <n v="16"/>
    <x v="2"/>
    <x v="31"/>
    <x v="23"/>
    <x v="5"/>
    <n v="2"/>
    <s v="United Package"/>
    <s v="LINOD"/>
    <x v="0"/>
    <n v="1"/>
    <x v="6"/>
    <x v="9"/>
  </r>
  <r>
    <n v="11039"/>
    <n v="49"/>
    <n v="20"/>
    <n v="60"/>
    <n v="0"/>
    <n v="1200"/>
    <n v="23"/>
    <x v="2"/>
    <x v="14"/>
    <x v="13"/>
    <x v="5"/>
    <n v="2"/>
    <s v="United Package"/>
    <s v="LINOD"/>
    <x v="0"/>
    <n v="3"/>
    <x v="5"/>
    <x v="9"/>
  </r>
  <r>
    <n v="11039"/>
    <n v="57"/>
    <n v="19.5"/>
    <n v="28"/>
    <n v="0"/>
    <n v="546"/>
    <n v="26"/>
    <x v="2"/>
    <x v="8"/>
    <x v="8"/>
    <x v="5"/>
    <n v="2"/>
    <s v="United Package"/>
    <s v="LINOD"/>
    <x v="0"/>
    <n v="5"/>
    <x v="1"/>
    <x v="9"/>
  </r>
  <r>
    <n v="11040"/>
    <n v="21"/>
    <n v="10"/>
    <n v="20"/>
    <n v="0"/>
    <n v="200"/>
    <n v="8"/>
    <x v="2"/>
    <x v="27"/>
    <x v="9"/>
    <x v="8"/>
    <n v="3"/>
    <s v="Federal Shipping"/>
    <s v="GREAL"/>
    <x v="0"/>
    <n v="3"/>
    <x v="5"/>
    <x v="9"/>
  </r>
  <r>
    <n v="11041"/>
    <n v="2"/>
    <n v="19"/>
    <n v="30"/>
    <n v="0"/>
    <n v="570"/>
    <n v="1"/>
    <x v="2"/>
    <x v="18"/>
    <x v="17"/>
    <x v="4"/>
    <n v="2"/>
    <s v="United Package"/>
    <s v="CHOPS"/>
    <x v="2"/>
    <n v="1"/>
    <x v="6"/>
    <x v="9"/>
  </r>
  <r>
    <n v="11041"/>
    <n v="63"/>
    <n v="43.9"/>
    <n v="30"/>
    <n v="0"/>
    <n v="1317"/>
    <n v="7"/>
    <x v="2"/>
    <x v="46"/>
    <x v="18"/>
    <x v="4"/>
    <n v="2"/>
    <s v="United Package"/>
    <s v="CHOPS"/>
    <x v="2"/>
    <n v="2"/>
    <x v="4"/>
    <x v="9"/>
  </r>
  <r>
    <n v="11042"/>
    <n v="44"/>
    <n v="19.45"/>
    <n v="15"/>
    <n v="0"/>
    <n v="291.75"/>
    <n v="20"/>
    <x v="2"/>
    <x v="45"/>
    <x v="1"/>
    <x v="2"/>
    <n v="1"/>
    <s v="Speedy Express"/>
    <s v="COMMI"/>
    <x v="0"/>
    <n v="2"/>
    <x v="4"/>
    <x v="9"/>
  </r>
  <r>
    <n v="11042"/>
    <n v="61"/>
    <n v="28.5"/>
    <n v="4"/>
    <n v="0"/>
    <n v="114"/>
    <n v="29"/>
    <x v="2"/>
    <x v="75"/>
    <x v="22"/>
    <x v="2"/>
    <n v="1"/>
    <s v="Speedy Express"/>
    <s v="COMMI"/>
    <x v="0"/>
    <n v="2"/>
    <x v="4"/>
    <x v="9"/>
  </r>
  <r>
    <n v="11043"/>
    <n v="11"/>
    <n v="21"/>
    <n v="10"/>
    <n v="0"/>
    <n v="210"/>
    <n v="5"/>
    <x v="2"/>
    <x v="0"/>
    <x v="0"/>
    <x v="0"/>
    <n v="2"/>
    <s v="United Package"/>
    <s v="SPECD"/>
    <x v="0"/>
    <n v="4"/>
    <x v="0"/>
    <x v="9"/>
  </r>
  <r>
    <n v="11044"/>
    <n v="62"/>
    <n v="49.3"/>
    <n v="12"/>
    <n v="0"/>
    <n v="591.59999999999991"/>
    <n v="29"/>
    <x v="2"/>
    <x v="29"/>
    <x v="22"/>
    <x v="18"/>
    <n v="1"/>
    <s v="Speedy Express"/>
    <s v="WOLZA"/>
    <x v="0"/>
    <n v="3"/>
    <x v="5"/>
    <x v="9"/>
  </r>
  <r>
    <n v="11045"/>
    <n v="33"/>
    <n v="2.5"/>
    <n v="15"/>
    <n v="0"/>
    <n v="37.5"/>
    <n v="15"/>
    <x v="2"/>
    <x v="10"/>
    <x v="10"/>
    <x v="16"/>
    <n v="2"/>
    <s v="United Package"/>
    <s v="BOTTM"/>
    <x v="1"/>
    <n v="4"/>
    <x v="0"/>
    <x v="9"/>
  </r>
  <r>
    <n v="11045"/>
    <n v="51"/>
    <n v="53"/>
    <n v="24"/>
    <n v="0"/>
    <n v="1272"/>
    <n v="24"/>
    <x v="2"/>
    <x v="4"/>
    <x v="4"/>
    <x v="16"/>
    <n v="2"/>
    <s v="United Package"/>
    <s v="BOTTM"/>
    <x v="1"/>
    <n v="7"/>
    <x v="2"/>
    <x v="9"/>
  </r>
  <r>
    <n v="11046"/>
    <n v="12"/>
    <n v="38"/>
    <n v="20"/>
    <n v="0"/>
    <n v="760"/>
    <n v="5"/>
    <x v="2"/>
    <x v="36"/>
    <x v="0"/>
    <x v="1"/>
    <n v="2"/>
    <s v="United Package"/>
    <s v="WANDK"/>
    <x v="3"/>
    <n v="4"/>
    <x v="0"/>
    <x v="9"/>
  </r>
  <r>
    <n v="11046"/>
    <n v="32"/>
    <n v="32"/>
    <n v="15"/>
    <n v="0"/>
    <n v="480"/>
    <n v="14"/>
    <x v="2"/>
    <x v="26"/>
    <x v="2"/>
    <x v="1"/>
    <n v="2"/>
    <s v="United Package"/>
    <s v="WANDK"/>
    <x v="3"/>
    <n v="4"/>
    <x v="0"/>
    <x v="9"/>
  </r>
  <r>
    <n v="11046"/>
    <n v="35"/>
    <n v="18"/>
    <n v="18"/>
    <n v="0"/>
    <n v="324"/>
    <n v="16"/>
    <x v="2"/>
    <x v="31"/>
    <x v="23"/>
    <x v="1"/>
    <n v="2"/>
    <s v="United Package"/>
    <s v="WANDK"/>
    <x v="3"/>
    <n v="1"/>
    <x v="6"/>
    <x v="9"/>
  </r>
  <r>
    <n v="11047"/>
    <n v="1"/>
    <n v="18"/>
    <n v="25"/>
    <n v="0"/>
    <n v="450"/>
    <n v="1"/>
    <x v="2"/>
    <x v="52"/>
    <x v="17"/>
    <x v="13"/>
    <n v="3"/>
    <s v="Federal Shipping"/>
    <s v="EASTC"/>
    <x v="1"/>
    <n v="1"/>
    <x v="6"/>
    <x v="9"/>
  </r>
  <r>
    <n v="11047"/>
    <n v="5"/>
    <n v="21.35"/>
    <n v="30"/>
    <n v="0"/>
    <n v="640.5"/>
    <n v="2"/>
    <x v="2"/>
    <x v="25"/>
    <x v="6"/>
    <x v="13"/>
    <n v="3"/>
    <s v="Federal Shipping"/>
    <s v="EASTC"/>
    <x v="1"/>
    <n v="2"/>
    <x v="4"/>
    <x v="9"/>
  </r>
  <r>
    <n v="11048"/>
    <n v="68"/>
    <n v="12.5"/>
    <n v="42"/>
    <n v="0"/>
    <n v="525"/>
    <n v="8"/>
    <x v="2"/>
    <x v="56"/>
    <x v="9"/>
    <x v="16"/>
    <n v="3"/>
    <s v="Federal Shipping"/>
    <s v="BOTTM"/>
    <x v="1"/>
    <n v="3"/>
    <x v="5"/>
    <x v="9"/>
  </r>
  <r>
    <n v="11049"/>
    <n v="2"/>
    <n v="19"/>
    <n v="10"/>
    <n v="0"/>
    <n v="190"/>
    <n v="1"/>
    <x v="2"/>
    <x v="18"/>
    <x v="17"/>
    <x v="2"/>
    <n v="1"/>
    <s v="Speedy Express"/>
    <s v="GOURL"/>
    <x v="2"/>
    <n v="1"/>
    <x v="6"/>
    <x v="9"/>
  </r>
  <r>
    <n v="11049"/>
    <n v="12"/>
    <n v="38"/>
    <n v="4"/>
    <n v="0"/>
    <n v="152"/>
    <n v="5"/>
    <x v="2"/>
    <x v="36"/>
    <x v="0"/>
    <x v="2"/>
    <n v="1"/>
    <s v="Speedy Express"/>
    <s v="GOURL"/>
    <x v="2"/>
    <n v="4"/>
    <x v="0"/>
    <x v="9"/>
  </r>
  <r>
    <n v="11050"/>
    <n v="76"/>
    <n v="18"/>
    <n v="50"/>
    <n v="0"/>
    <n v="900"/>
    <n v="23"/>
    <x v="2"/>
    <x v="38"/>
    <x v="13"/>
    <x v="9"/>
    <n v="2"/>
    <s v="United Package"/>
    <s v="FOLKO"/>
    <x v="3"/>
    <n v="1"/>
    <x v="6"/>
    <x v="9"/>
  </r>
  <r>
    <n v="11051"/>
    <n v="24"/>
    <n v="4.5"/>
    <n v="10"/>
    <n v="0"/>
    <n v="45"/>
    <n v="10"/>
    <x v="2"/>
    <x v="15"/>
    <x v="14"/>
    <x v="0"/>
    <n v="3"/>
    <s v="Federal Shipping"/>
    <s v="LAMAI"/>
    <x v="1"/>
    <n v="1"/>
    <x v="6"/>
    <x v="9"/>
  </r>
  <r>
    <n v="11052"/>
    <n v="43"/>
    <n v="46"/>
    <n v="30"/>
    <n v="0"/>
    <n v="1380"/>
    <n v="20"/>
    <x v="2"/>
    <x v="40"/>
    <x v="1"/>
    <x v="2"/>
    <n v="1"/>
    <s v="Speedy Express"/>
    <s v="HANAR"/>
    <x v="2"/>
    <n v="1"/>
    <x v="6"/>
    <x v="9"/>
  </r>
  <r>
    <n v="11052"/>
    <n v="61"/>
    <n v="28.5"/>
    <n v="10"/>
    <n v="0"/>
    <n v="285"/>
    <n v="29"/>
    <x v="2"/>
    <x v="75"/>
    <x v="22"/>
    <x v="2"/>
    <n v="1"/>
    <s v="Speedy Express"/>
    <s v="HANAR"/>
    <x v="2"/>
    <n v="2"/>
    <x v="4"/>
    <x v="9"/>
  </r>
  <r>
    <n v="11053"/>
    <n v="18"/>
    <n v="62.5"/>
    <n v="35"/>
    <n v="0"/>
    <n v="2187.5"/>
    <n v="7"/>
    <x v="2"/>
    <x v="59"/>
    <x v="18"/>
    <x v="6"/>
    <n v="2"/>
    <s v="United Package"/>
    <s v="PICCO"/>
    <x v="0"/>
    <n v="8"/>
    <x v="3"/>
    <x v="9"/>
  </r>
  <r>
    <n v="11053"/>
    <n v="32"/>
    <n v="32"/>
    <n v="20"/>
    <n v="0"/>
    <n v="640"/>
    <n v="14"/>
    <x v="2"/>
    <x v="26"/>
    <x v="2"/>
    <x v="6"/>
    <n v="2"/>
    <s v="United Package"/>
    <s v="PICCO"/>
    <x v="0"/>
    <n v="4"/>
    <x v="0"/>
    <x v="9"/>
  </r>
  <r>
    <n v="11053"/>
    <n v="64"/>
    <n v="33.25"/>
    <n v="25"/>
    <n v="0"/>
    <n v="831.25"/>
    <n v="12"/>
    <x v="2"/>
    <x v="58"/>
    <x v="20"/>
    <x v="6"/>
    <n v="2"/>
    <s v="United Package"/>
    <s v="PICCO"/>
    <x v="0"/>
    <n v="5"/>
    <x v="1"/>
    <x v="9"/>
  </r>
  <r>
    <n v="11054"/>
    <n v="33"/>
    <n v="2.5"/>
    <n v="10"/>
    <n v="0"/>
    <n v="25"/>
    <n v="15"/>
    <x v="2"/>
    <x v="10"/>
    <x v="10"/>
    <x v="20"/>
    <n v="1"/>
    <s v="Speedy Express"/>
    <s v="CACTU"/>
    <x v="3"/>
    <n v="4"/>
    <x v="0"/>
    <x v="9"/>
  </r>
  <r>
    <n v="11054"/>
    <n v="67"/>
    <n v="14"/>
    <n v="20"/>
    <n v="0"/>
    <n v="280"/>
    <n v="16"/>
    <x v="2"/>
    <x v="51"/>
    <x v="23"/>
    <x v="20"/>
    <n v="1"/>
    <s v="Speedy Express"/>
    <s v="CACTU"/>
    <x v="3"/>
    <n v="1"/>
    <x v="6"/>
    <x v="9"/>
  </r>
  <r>
    <n v="11055"/>
    <n v="24"/>
    <n v="4.5"/>
    <n v="15"/>
    <n v="0"/>
    <n v="67.5"/>
    <n v="10"/>
    <x v="2"/>
    <x v="15"/>
    <x v="14"/>
    <x v="5"/>
    <n v="2"/>
    <s v="United Package"/>
    <s v="HILAA"/>
    <x v="1"/>
    <n v="1"/>
    <x v="6"/>
    <x v="9"/>
  </r>
  <r>
    <n v="11055"/>
    <n v="25"/>
    <n v="14"/>
    <n v="15"/>
    <n v="0"/>
    <n v="210"/>
    <n v="11"/>
    <x v="2"/>
    <x v="66"/>
    <x v="21"/>
    <x v="5"/>
    <n v="2"/>
    <s v="United Package"/>
    <s v="HILAA"/>
    <x v="1"/>
    <n v="3"/>
    <x v="5"/>
    <x v="9"/>
  </r>
  <r>
    <n v="11055"/>
    <n v="51"/>
    <n v="53"/>
    <n v="20"/>
    <n v="0"/>
    <n v="1060"/>
    <n v="24"/>
    <x v="2"/>
    <x v="4"/>
    <x v="4"/>
    <x v="5"/>
    <n v="2"/>
    <s v="United Package"/>
    <s v="HILAA"/>
    <x v="1"/>
    <n v="7"/>
    <x v="2"/>
    <x v="9"/>
  </r>
  <r>
    <n v="11055"/>
    <n v="57"/>
    <n v="19.5"/>
    <n v="20"/>
    <n v="0"/>
    <n v="390"/>
    <n v="26"/>
    <x v="2"/>
    <x v="8"/>
    <x v="8"/>
    <x v="5"/>
    <n v="2"/>
    <s v="United Package"/>
    <s v="HILAA"/>
    <x v="1"/>
    <n v="5"/>
    <x v="1"/>
    <x v="9"/>
  </r>
  <r>
    <n v="11056"/>
    <n v="7"/>
    <n v="30"/>
    <n v="40"/>
    <n v="0"/>
    <n v="1200"/>
    <n v="3"/>
    <x v="2"/>
    <x v="32"/>
    <x v="24"/>
    <x v="13"/>
    <n v="2"/>
    <s v="United Package"/>
    <s v="EASTC"/>
    <x v="3"/>
    <n v="7"/>
    <x v="2"/>
    <x v="9"/>
  </r>
  <r>
    <n v="11056"/>
    <n v="55"/>
    <n v="24"/>
    <n v="35"/>
    <n v="0"/>
    <n v="840"/>
    <n v="25"/>
    <x v="2"/>
    <x v="16"/>
    <x v="15"/>
    <x v="13"/>
    <n v="2"/>
    <s v="United Package"/>
    <s v="EASTC"/>
    <x v="3"/>
    <n v="6"/>
    <x v="7"/>
    <x v="9"/>
  </r>
  <r>
    <n v="11056"/>
    <n v="60"/>
    <n v="34"/>
    <n v="50"/>
    <n v="0"/>
    <n v="1700"/>
    <n v="28"/>
    <x v="2"/>
    <x v="11"/>
    <x v="11"/>
    <x v="13"/>
    <n v="2"/>
    <s v="United Package"/>
    <s v="EASTC"/>
    <x v="3"/>
    <n v="4"/>
    <x v="0"/>
    <x v="9"/>
  </r>
  <r>
    <n v="11057"/>
    <n v="70"/>
    <n v="15"/>
    <n v="3"/>
    <n v="0"/>
    <n v="45"/>
    <n v="7"/>
    <x v="2"/>
    <x v="30"/>
    <x v="18"/>
    <x v="13"/>
    <n v="3"/>
    <s v="Federal Shipping"/>
    <s v="NORTS"/>
    <x v="2"/>
    <n v="1"/>
    <x v="6"/>
    <x v="9"/>
  </r>
  <r>
    <n v="11058"/>
    <n v="21"/>
    <n v="10"/>
    <n v="3"/>
    <n v="0"/>
    <n v="30"/>
    <n v="8"/>
    <x v="2"/>
    <x v="27"/>
    <x v="9"/>
    <x v="1"/>
    <n v="3"/>
    <s v="Federal Shipping"/>
    <s v="BLAUS"/>
    <x v="3"/>
    <n v="3"/>
    <x v="5"/>
    <x v="9"/>
  </r>
  <r>
    <n v="11058"/>
    <n v="60"/>
    <n v="34"/>
    <n v="21"/>
    <n v="0"/>
    <n v="714"/>
    <n v="28"/>
    <x v="2"/>
    <x v="11"/>
    <x v="11"/>
    <x v="1"/>
    <n v="3"/>
    <s v="Federal Shipping"/>
    <s v="BLAUS"/>
    <x v="3"/>
    <n v="4"/>
    <x v="0"/>
    <x v="9"/>
  </r>
  <r>
    <n v="11058"/>
    <n v="61"/>
    <n v="28.5"/>
    <n v="4"/>
    <n v="0"/>
    <n v="114"/>
    <n v="29"/>
    <x v="2"/>
    <x v="75"/>
    <x v="22"/>
    <x v="1"/>
    <n v="3"/>
    <s v="Federal Shipping"/>
    <s v="BLAUS"/>
    <x v="3"/>
    <n v="2"/>
    <x v="4"/>
    <x v="9"/>
  </r>
  <r>
    <n v="11059"/>
    <n v="13"/>
    <n v="6"/>
    <n v="30"/>
    <n v="0"/>
    <n v="180"/>
    <n v="6"/>
    <x v="2"/>
    <x v="43"/>
    <x v="3"/>
    <x v="2"/>
    <n v="2"/>
    <s v="United Package"/>
    <s v="RICAR"/>
    <x v="0"/>
    <n v="8"/>
    <x v="3"/>
    <x v="9"/>
  </r>
  <r>
    <n v="11059"/>
    <n v="17"/>
    <n v="39"/>
    <n v="12"/>
    <n v="0"/>
    <n v="468"/>
    <n v="7"/>
    <x v="2"/>
    <x v="35"/>
    <x v="18"/>
    <x v="2"/>
    <n v="2"/>
    <s v="United Package"/>
    <s v="RICAR"/>
    <x v="0"/>
    <n v="6"/>
    <x v="7"/>
    <x v="9"/>
  </r>
  <r>
    <n v="11059"/>
    <n v="60"/>
    <n v="34"/>
    <n v="35"/>
    <n v="0"/>
    <n v="1190"/>
    <n v="28"/>
    <x v="2"/>
    <x v="11"/>
    <x v="11"/>
    <x v="2"/>
    <n v="2"/>
    <s v="United Package"/>
    <s v="RICAR"/>
    <x v="0"/>
    <n v="4"/>
    <x v="0"/>
    <x v="9"/>
  </r>
  <r>
    <n v="11060"/>
    <n v="60"/>
    <n v="34"/>
    <n v="4"/>
    <n v="0"/>
    <n v="136"/>
    <n v="28"/>
    <x v="2"/>
    <x v="11"/>
    <x v="11"/>
    <x v="11"/>
    <n v="2"/>
    <s v="United Package"/>
    <s v="FRANS"/>
    <x v="0"/>
    <n v="4"/>
    <x v="0"/>
    <x v="9"/>
  </r>
  <r>
    <n v="11060"/>
    <n v="77"/>
    <n v="13"/>
    <n v="10"/>
    <n v="0"/>
    <n v="130"/>
    <n v="12"/>
    <x v="2"/>
    <x v="23"/>
    <x v="20"/>
    <x v="11"/>
    <n v="2"/>
    <s v="United Package"/>
    <s v="FRANS"/>
    <x v="0"/>
    <n v="2"/>
    <x v="4"/>
    <x v="9"/>
  </r>
  <r>
    <n v="11061"/>
    <n v="60"/>
    <n v="34"/>
    <n v="15"/>
    <n v="0"/>
    <n v="510"/>
    <n v="28"/>
    <x v="2"/>
    <x v="11"/>
    <x v="11"/>
    <x v="8"/>
    <n v="3"/>
    <s v="Federal Shipping"/>
    <s v="GREAL"/>
    <x v="0"/>
    <n v="4"/>
    <x v="0"/>
    <x v="9"/>
  </r>
  <r>
    <n v="11062"/>
    <n v="53"/>
    <n v="32.799999999999997"/>
    <n v="10"/>
    <n v="0"/>
    <n v="328"/>
    <n v="24"/>
    <x v="2"/>
    <x v="22"/>
    <x v="4"/>
    <x v="11"/>
    <n v="2"/>
    <s v="United Package"/>
    <s v="REGGC"/>
    <x v="0"/>
    <n v="6"/>
    <x v="7"/>
    <x v="9"/>
  </r>
  <r>
    <n v="11062"/>
    <n v="70"/>
    <n v="15"/>
    <n v="12"/>
    <n v="0"/>
    <n v="180"/>
    <n v="7"/>
    <x v="2"/>
    <x v="30"/>
    <x v="18"/>
    <x v="11"/>
    <n v="2"/>
    <s v="United Package"/>
    <s v="REGGC"/>
    <x v="0"/>
    <n v="1"/>
    <x v="6"/>
    <x v="9"/>
  </r>
  <r>
    <n v="11063"/>
    <n v="34"/>
    <n v="14"/>
    <n v="30"/>
    <n v="0"/>
    <n v="420"/>
    <n v="16"/>
    <x v="2"/>
    <x v="53"/>
    <x v="23"/>
    <x v="14"/>
    <n v="2"/>
    <s v="United Package"/>
    <s v="HUNGO"/>
    <x v="2"/>
    <n v="1"/>
    <x v="6"/>
    <x v="9"/>
  </r>
  <r>
    <n v="11063"/>
    <n v="40"/>
    <n v="18.399999999999999"/>
    <n v="40"/>
    <n v="0"/>
    <n v="736"/>
    <n v="19"/>
    <x v="2"/>
    <x v="37"/>
    <x v="5"/>
    <x v="14"/>
    <n v="2"/>
    <s v="United Package"/>
    <s v="HUNGO"/>
    <x v="2"/>
    <n v="8"/>
    <x v="3"/>
    <x v="9"/>
  </r>
  <r>
    <n v="11063"/>
    <n v="41"/>
    <n v="9.65"/>
    <n v="30"/>
    <n v="0"/>
    <n v="289.5"/>
    <n v="19"/>
    <x v="2"/>
    <x v="5"/>
    <x v="5"/>
    <x v="14"/>
    <n v="2"/>
    <s v="United Package"/>
    <s v="HUNGO"/>
    <x v="2"/>
    <n v="8"/>
    <x v="3"/>
    <x v="9"/>
  </r>
  <r>
    <n v="11064"/>
    <n v="17"/>
    <n v="39"/>
    <n v="77"/>
    <n v="0"/>
    <n v="3003"/>
    <n v="7"/>
    <x v="2"/>
    <x v="35"/>
    <x v="18"/>
    <x v="8"/>
    <n v="1"/>
    <s v="Speedy Express"/>
    <s v="SAVEA"/>
    <x v="0"/>
    <n v="6"/>
    <x v="7"/>
    <x v="10"/>
  </r>
  <r>
    <n v="11064"/>
    <n v="41"/>
    <n v="9.65"/>
    <n v="12"/>
    <n v="0"/>
    <n v="115.80000000000001"/>
    <n v="19"/>
    <x v="2"/>
    <x v="5"/>
    <x v="5"/>
    <x v="8"/>
    <n v="1"/>
    <s v="Speedy Express"/>
    <s v="SAVEA"/>
    <x v="0"/>
    <n v="8"/>
    <x v="3"/>
    <x v="10"/>
  </r>
  <r>
    <n v="11064"/>
    <n v="53"/>
    <n v="32.799999999999997"/>
    <n v="25"/>
    <n v="0"/>
    <n v="819.99999999999989"/>
    <n v="24"/>
    <x v="2"/>
    <x v="22"/>
    <x v="4"/>
    <x v="8"/>
    <n v="1"/>
    <s v="Speedy Express"/>
    <s v="SAVEA"/>
    <x v="0"/>
    <n v="6"/>
    <x v="7"/>
    <x v="10"/>
  </r>
  <r>
    <n v="11064"/>
    <n v="55"/>
    <n v="24"/>
    <n v="4"/>
    <n v="0"/>
    <n v="96"/>
    <n v="25"/>
    <x v="2"/>
    <x v="16"/>
    <x v="15"/>
    <x v="8"/>
    <n v="1"/>
    <s v="Speedy Express"/>
    <s v="SAVEA"/>
    <x v="0"/>
    <n v="6"/>
    <x v="7"/>
    <x v="10"/>
  </r>
  <r>
    <n v="11064"/>
    <n v="68"/>
    <n v="12.5"/>
    <n v="55"/>
    <n v="0"/>
    <n v="687.5"/>
    <n v="8"/>
    <x v="2"/>
    <x v="56"/>
    <x v="9"/>
    <x v="8"/>
    <n v="1"/>
    <s v="Speedy Express"/>
    <s v="SAVEA"/>
    <x v="0"/>
    <n v="3"/>
    <x v="5"/>
    <x v="10"/>
  </r>
  <r>
    <n v="11065"/>
    <n v="30"/>
    <n v="25.89"/>
    <n v="4"/>
    <n v="0"/>
    <n v="103.56"/>
    <n v="13"/>
    <x v="2"/>
    <x v="34"/>
    <x v="25"/>
    <x v="5"/>
    <n v="1"/>
    <s v="Speedy Express"/>
    <s v="LILAS"/>
    <x v="3"/>
    <n v="8"/>
    <x v="3"/>
    <x v="10"/>
  </r>
  <r>
    <n v="11065"/>
    <n v="54"/>
    <n v="7.45"/>
    <n v="20"/>
    <n v="0"/>
    <n v="149"/>
    <n v="25"/>
    <x v="2"/>
    <x v="55"/>
    <x v="15"/>
    <x v="5"/>
    <n v="1"/>
    <s v="Speedy Express"/>
    <s v="LILAS"/>
    <x v="3"/>
    <n v="6"/>
    <x v="7"/>
    <x v="10"/>
  </r>
  <r>
    <n v="11066"/>
    <n v="16"/>
    <n v="17.45"/>
    <n v="3"/>
    <n v="0"/>
    <n v="52.349999999999994"/>
    <n v="7"/>
    <x v="2"/>
    <x v="19"/>
    <x v="18"/>
    <x v="8"/>
    <n v="2"/>
    <s v="United Package"/>
    <s v="WHITC"/>
    <x v="1"/>
    <n v="3"/>
    <x v="5"/>
    <x v="10"/>
  </r>
  <r>
    <n v="11066"/>
    <n v="19"/>
    <n v="9.1999999999999993"/>
    <n v="42"/>
    <n v="0"/>
    <n v="386.4"/>
    <n v="8"/>
    <x v="2"/>
    <x v="49"/>
    <x v="9"/>
    <x v="8"/>
    <n v="2"/>
    <s v="United Package"/>
    <s v="WHITC"/>
    <x v="1"/>
    <n v="3"/>
    <x v="5"/>
    <x v="10"/>
  </r>
  <r>
    <n v="11066"/>
    <n v="34"/>
    <n v="14"/>
    <n v="35"/>
    <n v="0"/>
    <n v="490"/>
    <n v="16"/>
    <x v="2"/>
    <x v="53"/>
    <x v="23"/>
    <x v="8"/>
    <n v="2"/>
    <s v="United Package"/>
    <s v="WHITC"/>
    <x v="1"/>
    <n v="1"/>
    <x v="6"/>
    <x v="10"/>
  </r>
  <r>
    <n v="11067"/>
    <n v="41"/>
    <n v="9.65"/>
    <n v="9"/>
    <n v="0"/>
    <n v="86.850000000000009"/>
    <n v="19"/>
    <x v="2"/>
    <x v="5"/>
    <x v="5"/>
    <x v="1"/>
    <n v="2"/>
    <s v="United Package"/>
    <s v="DRACD"/>
    <x v="0"/>
    <n v="8"/>
    <x v="3"/>
    <x v="10"/>
  </r>
  <r>
    <n v="11068"/>
    <n v="28"/>
    <n v="45.6"/>
    <n v="8"/>
    <n v="0"/>
    <n v="364.8"/>
    <n v="12"/>
    <x v="2"/>
    <x v="44"/>
    <x v="20"/>
    <x v="2"/>
    <n v="2"/>
    <s v="United Package"/>
    <s v="QUEEN"/>
    <x v="3"/>
    <n v="7"/>
    <x v="2"/>
    <x v="10"/>
  </r>
  <r>
    <n v="11068"/>
    <n v="43"/>
    <n v="46"/>
    <n v="36"/>
    <n v="0"/>
    <n v="1656"/>
    <n v="20"/>
    <x v="2"/>
    <x v="40"/>
    <x v="1"/>
    <x v="2"/>
    <n v="2"/>
    <s v="United Package"/>
    <s v="QUEEN"/>
    <x v="3"/>
    <n v="1"/>
    <x v="6"/>
    <x v="10"/>
  </r>
  <r>
    <n v="11068"/>
    <n v="77"/>
    <n v="13"/>
    <n v="28"/>
    <n v="0"/>
    <n v="364"/>
    <n v="12"/>
    <x v="2"/>
    <x v="23"/>
    <x v="20"/>
    <x v="2"/>
    <n v="2"/>
    <s v="United Package"/>
    <s v="QUEEN"/>
    <x v="3"/>
    <n v="2"/>
    <x v="4"/>
    <x v="10"/>
  </r>
  <r>
    <n v="11069"/>
    <n v="39"/>
    <n v="18"/>
    <n v="20"/>
    <n v="0"/>
    <n v="360"/>
    <n v="18"/>
    <x v="2"/>
    <x v="13"/>
    <x v="12"/>
    <x v="7"/>
    <n v="2"/>
    <s v="United Package"/>
    <s v="TORTU"/>
    <x v="0"/>
    <n v="1"/>
    <x v="6"/>
    <x v="10"/>
  </r>
  <r>
    <n v="11070"/>
    <n v="1"/>
    <n v="18"/>
    <n v="40"/>
    <n v="0"/>
    <n v="720"/>
    <n v="1"/>
    <x v="2"/>
    <x v="52"/>
    <x v="17"/>
    <x v="1"/>
    <n v="1"/>
    <s v="Speedy Express"/>
    <s v="LEHMS"/>
    <x v="0"/>
    <n v="1"/>
    <x v="6"/>
    <x v="10"/>
  </r>
  <r>
    <n v="11070"/>
    <n v="2"/>
    <n v="19"/>
    <n v="20"/>
    <n v="0"/>
    <n v="380"/>
    <n v="1"/>
    <x v="2"/>
    <x v="18"/>
    <x v="17"/>
    <x v="1"/>
    <n v="1"/>
    <s v="Speedy Express"/>
    <s v="LEHMS"/>
    <x v="0"/>
    <n v="1"/>
    <x v="6"/>
    <x v="10"/>
  </r>
  <r>
    <n v="11070"/>
    <n v="16"/>
    <n v="17.45"/>
    <n v="30"/>
    <n v="0"/>
    <n v="523.5"/>
    <n v="7"/>
    <x v="2"/>
    <x v="19"/>
    <x v="18"/>
    <x v="1"/>
    <n v="1"/>
    <s v="Speedy Express"/>
    <s v="LEHMS"/>
    <x v="0"/>
    <n v="3"/>
    <x v="5"/>
    <x v="10"/>
  </r>
  <r>
    <n v="11070"/>
    <n v="31"/>
    <n v="12.5"/>
    <n v="20"/>
    <n v="0"/>
    <n v="250"/>
    <n v="14"/>
    <x v="2"/>
    <x v="12"/>
    <x v="2"/>
    <x v="1"/>
    <n v="1"/>
    <s v="Speedy Express"/>
    <s v="LEHMS"/>
    <x v="0"/>
    <n v="4"/>
    <x v="0"/>
    <x v="10"/>
  </r>
  <r>
    <n v="11071"/>
    <n v="7"/>
    <n v="30"/>
    <n v="15"/>
    <n v="0"/>
    <n v="450"/>
    <n v="3"/>
    <x v="2"/>
    <x v="32"/>
    <x v="24"/>
    <x v="5"/>
    <n v="1"/>
    <s v="Speedy Express"/>
    <s v="LILAS"/>
    <x v="0"/>
    <n v="7"/>
    <x v="2"/>
    <x v="10"/>
  </r>
  <r>
    <n v="11071"/>
    <n v="13"/>
    <n v="6"/>
    <n v="10"/>
    <n v="0"/>
    <n v="60"/>
    <n v="6"/>
    <x v="2"/>
    <x v="43"/>
    <x v="3"/>
    <x v="5"/>
    <n v="1"/>
    <s v="Speedy Express"/>
    <s v="LILAS"/>
    <x v="0"/>
    <n v="8"/>
    <x v="3"/>
    <x v="10"/>
  </r>
  <r>
    <n v="11072"/>
    <n v="2"/>
    <n v="19"/>
    <n v="8"/>
    <n v="0"/>
    <n v="152"/>
    <n v="1"/>
    <x v="2"/>
    <x v="18"/>
    <x v="17"/>
    <x v="6"/>
    <n v="2"/>
    <s v="United Package"/>
    <s v="ERNSH"/>
    <x v="0"/>
    <n v="1"/>
    <x v="6"/>
    <x v="10"/>
  </r>
  <r>
    <n v="11072"/>
    <n v="41"/>
    <n v="9.65"/>
    <n v="40"/>
    <n v="0"/>
    <n v="386"/>
    <n v="19"/>
    <x v="2"/>
    <x v="5"/>
    <x v="5"/>
    <x v="6"/>
    <n v="2"/>
    <s v="United Package"/>
    <s v="ERNSH"/>
    <x v="0"/>
    <n v="8"/>
    <x v="3"/>
    <x v="10"/>
  </r>
  <r>
    <n v="11072"/>
    <n v="50"/>
    <n v="16.25"/>
    <n v="22"/>
    <n v="0"/>
    <n v="357.5"/>
    <n v="23"/>
    <x v="2"/>
    <x v="72"/>
    <x v="13"/>
    <x v="6"/>
    <n v="2"/>
    <s v="United Package"/>
    <s v="ERNSH"/>
    <x v="0"/>
    <n v="3"/>
    <x v="5"/>
    <x v="10"/>
  </r>
  <r>
    <n v="11072"/>
    <n v="64"/>
    <n v="33.25"/>
    <n v="130"/>
    <n v="0"/>
    <n v="4322.5"/>
    <n v="12"/>
    <x v="2"/>
    <x v="58"/>
    <x v="20"/>
    <x v="6"/>
    <n v="2"/>
    <s v="United Package"/>
    <s v="ERNSH"/>
    <x v="0"/>
    <n v="5"/>
    <x v="1"/>
    <x v="10"/>
  </r>
  <r>
    <n v="11073"/>
    <n v="11"/>
    <n v="21"/>
    <n v="10"/>
    <n v="0"/>
    <n v="210"/>
    <n v="5"/>
    <x v="2"/>
    <x v="0"/>
    <x v="0"/>
    <x v="7"/>
    <n v="2"/>
    <s v="United Package"/>
    <s v="PERIC"/>
    <x v="0"/>
    <n v="4"/>
    <x v="0"/>
    <x v="10"/>
  </r>
  <r>
    <n v="11073"/>
    <n v="24"/>
    <n v="4.5"/>
    <n v="20"/>
    <n v="0"/>
    <n v="90"/>
    <n v="10"/>
    <x v="2"/>
    <x v="15"/>
    <x v="14"/>
    <x v="7"/>
    <n v="2"/>
    <s v="United Package"/>
    <s v="PERIC"/>
    <x v="0"/>
    <n v="1"/>
    <x v="6"/>
    <x v="10"/>
  </r>
  <r>
    <n v="11074"/>
    <n v="16"/>
    <n v="17.45"/>
    <n v="14"/>
    <n v="0"/>
    <n v="244.29999999999998"/>
    <n v="7"/>
    <x v="2"/>
    <x v="19"/>
    <x v="18"/>
    <x v="17"/>
    <n v="2"/>
    <s v="United Package"/>
    <s v="SIMOB"/>
    <x v="1"/>
    <n v="3"/>
    <x v="5"/>
    <x v="10"/>
  </r>
  <r>
    <n v="11075"/>
    <n v="2"/>
    <n v="19"/>
    <n v="10"/>
    <n v="0"/>
    <n v="190"/>
    <n v="1"/>
    <x v="2"/>
    <x v="18"/>
    <x v="17"/>
    <x v="4"/>
    <n v="2"/>
    <s v="United Package"/>
    <s v="RICSU"/>
    <x v="3"/>
    <n v="1"/>
    <x v="6"/>
    <x v="10"/>
  </r>
  <r>
    <n v="11075"/>
    <n v="46"/>
    <n v="12"/>
    <n v="30"/>
    <n v="0"/>
    <n v="360"/>
    <n v="21"/>
    <x v="2"/>
    <x v="54"/>
    <x v="26"/>
    <x v="4"/>
    <n v="2"/>
    <s v="United Package"/>
    <s v="RICSU"/>
    <x v="3"/>
    <n v="8"/>
    <x v="3"/>
    <x v="10"/>
  </r>
  <r>
    <n v="11075"/>
    <n v="76"/>
    <n v="18"/>
    <n v="2"/>
    <n v="0"/>
    <n v="36"/>
    <n v="23"/>
    <x v="2"/>
    <x v="38"/>
    <x v="13"/>
    <x v="4"/>
    <n v="2"/>
    <s v="United Package"/>
    <s v="RICSU"/>
    <x v="3"/>
    <n v="1"/>
    <x v="6"/>
    <x v="10"/>
  </r>
  <r>
    <n v="11076"/>
    <n v="6"/>
    <n v="25"/>
    <n v="20"/>
    <n v="0"/>
    <n v="500"/>
    <n v="3"/>
    <x v="2"/>
    <x v="63"/>
    <x v="24"/>
    <x v="0"/>
    <n v="2"/>
    <s v="United Package"/>
    <s v="BONAP"/>
    <x v="0"/>
    <n v="2"/>
    <x v="4"/>
    <x v="10"/>
  </r>
  <r>
    <n v="11076"/>
    <n v="14"/>
    <n v="23.25"/>
    <n v="20"/>
    <n v="0"/>
    <n v="465"/>
    <n v="6"/>
    <x v="2"/>
    <x v="3"/>
    <x v="3"/>
    <x v="0"/>
    <n v="2"/>
    <s v="United Package"/>
    <s v="BONAP"/>
    <x v="0"/>
    <n v="7"/>
    <x v="2"/>
    <x v="10"/>
  </r>
  <r>
    <n v="11076"/>
    <n v="19"/>
    <n v="9.1999999999999993"/>
    <n v="10"/>
    <n v="0"/>
    <n v="92"/>
    <n v="8"/>
    <x v="2"/>
    <x v="49"/>
    <x v="9"/>
    <x v="0"/>
    <n v="2"/>
    <s v="United Package"/>
    <s v="BONAP"/>
    <x v="0"/>
    <n v="3"/>
    <x v="5"/>
    <x v="10"/>
  </r>
  <r>
    <n v="11077"/>
    <n v="2"/>
    <n v="19"/>
    <n v="24"/>
    <n v="0"/>
    <n v="456"/>
    <n v="1"/>
    <x v="2"/>
    <x v="18"/>
    <x v="17"/>
    <x v="8"/>
    <n v="2"/>
    <s v="United Package"/>
    <s v="RATTC"/>
    <x v="0"/>
    <n v="1"/>
    <x v="6"/>
    <x v="10"/>
  </r>
  <r>
    <n v="11077"/>
    <n v="3"/>
    <n v="10"/>
    <n v="4"/>
    <n v="0"/>
    <n v="40"/>
    <n v="1"/>
    <x v="2"/>
    <x v="57"/>
    <x v="17"/>
    <x v="8"/>
    <n v="2"/>
    <s v="United Package"/>
    <s v="RATTC"/>
    <x v="0"/>
    <n v="2"/>
    <x v="4"/>
    <x v="10"/>
  </r>
  <r>
    <n v="11077"/>
    <n v="4"/>
    <n v="22"/>
    <n v="1"/>
    <n v="0"/>
    <n v="22"/>
    <n v="2"/>
    <x v="2"/>
    <x v="62"/>
    <x v="6"/>
    <x v="8"/>
    <n v="2"/>
    <s v="United Package"/>
    <s v="RATTC"/>
    <x v="0"/>
    <n v="2"/>
    <x v="4"/>
    <x v="10"/>
  </r>
  <r>
    <n v="11077"/>
    <n v="6"/>
    <n v="25"/>
    <n v="1"/>
    <n v="0"/>
    <n v="25"/>
    <n v="3"/>
    <x v="2"/>
    <x v="63"/>
    <x v="24"/>
    <x v="8"/>
    <n v="2"/>
    <s v="United Package"/>
    <s v="RATTC"/>
    <x v="0"/>
    <n v="2"/>
    <x v="4"/>
    <x v="10"/>
  </r>
  <r>
    <n v="11077"/>
    <n v="7"/>
    <n v="30"/>
    <n v="1"/>
    <n v="0"/>
    <n v="30"/>
    <n v="3"/>
    <x v="2"/>
    <x v="32"/>
    <x v="24"/>
    <x v="8"/>
    <n v="2"/>
    <s v="United Package"/>
    <s v="RATTC"/>
    <x v="0"/>
    <n v="7"/>
    <x v="2"/>
    <x v="10"/>
  </r>
  <r>
    <n v="11077"/>
    <n v="8"/>
    <n v="40"/>
    <n v="2"/>
    <n v="0"/>
    <n v="80"/>
    <n v="3"/>
    <x v="2"/>
    <x v="71"/>
    <x v="24"/>
    <x v="8"/>
    <n v="2"/>
    <s v="United Package"/>
    <s v="RATTC"/>
    <x v="0"/>
    <n v="2"/>
    <x v="4"/>
    <x v="10"/>
  </r>
  <r>
    <n v="11077"/>
    <n v="10"/>
    <n v="31"/>
    <n v="1"/>
    <n v="0"/>
    <n v="31"/>
    <n v="4"/>
    <x v="2"/>
    <x v="41"/>
    <x v="16"/>
    <x v="8"/>
    <n v="2"/>
    <s v="United Package"/>
    <s v="RATTC"/>
    <x v="0"/>
    <n v="8"/>
    <x v="3"/>
    <x v="10"/>
  </r>
  <r>
    <n v="11077"/>
    <n v="12"/>
    <n v="38"/>
    <n v="2"/>
    <n v="0"/>
    <n v="76"/>
    <n v="5"/>
    <x v="2"/>
    <x v="36"/>
    <x v="0"/>
    <x v="8"/>
    <n v="2"/>
    <s v="United Package"/>
    <s v="RATTC"/>
    <x v="0"/>
    <n v="4"/>
    <x v="0"/>
    <x v="10"/>
  </r>
  <r>
    <n v="11077"/>
    <n v="13"/>
    <n v="6"/>
    <n v="4"/>
    <n v="0"/>
    <n v="24"/>
    <n v="6"/>
    <x v="2"/>
    <x v="43"/>
    <x v="3"/>
    <x v="8"/>
    <n v="2"/>
    <s v="United Package"/>
    <s v="RATTC"/>
    <x v="0"/>
    <n v="8"/>
    <x v="3"/>
    <x v="10"/>
  </r>
  <r>
    <n v="11077"/>
    <n v="14"/>
    <n v="23.25"/>
    <n v="1"/>
    <n v="0"/>
    <n v="23.25"/>
    <n v="6"/>
    <x v="2"/>
    <x v="3"/>
    <x v="3"/>
    <x v="8"/>
    <n v="2"/>
    <s v="United Package"/>
    <s v="RATTC"/>
    <x v="0"/>
    <n v="7"/>
    <x v="2"/>
    <x v="10"/>
  </r>
  <r>
    <n v="11077"/>
    <n v="16"/>
    <n v="17.45"/>
    <n v="2"/>
    <n v="0"/>
    <n v="34.9"/>
    <n v="7"/>
    <x v="2"/>
    <x v="19"/>
    <x v="18"/>
    <x v="8"/>
    <n v="2"/>
    <s v="United Package"/>
    <s v="RATTC"/>
    <x v="0"/>
    <n v="3"/>
    <x v="5"/>
    <x v="10"/>
  </r>
  <r>
    <n v="11077"/>
    <n v="20"/>
    <n v="81"/>
    <n v="1"/>
    <n v="0"/>
    <n v="81"/>
    <n v="8"/>
    <x v="2"/>
    <x v="9"/>
    <x v="9"/>
    <x v="8"/>
    <n v="2"/>
    <s v="United Package"/>
    <s v="RATTC"/>
    <x v="0"/>
    <n v="3"/>
    <x v="5"/>
    <x v="10"/>
  </r>
  <r>
    <n v="11077"/>
    <n v="23"/>
    <n v="9"/>
    <n v="2"/>
    <n v="0"/>
    <n v="18"/>
    <n v="9"/>
    <x v="2"/>
    <x v="70"/>
    <x v="7"/>
    <x v="8"/>
    <n v="2"/>
    <s v="United Package"/>
    <s v="RATTC"/>
    <x v="0"/>
    <n v="5"/>
    <x v="1"/>
    <x v="10"/>
  </r>
  <r>
    <n v="11077"/>
    <n v="32"/>
    <n v="32"/>
    <n v="1"/>
    <n v="0"/>
    <n v="32"/>
    <n v="14"/>
    <x v="2"/>
    <x v="26"/>
    <x v="2"/>
    <x v="8"/>
    <n v="2"/>
    <s v="United Package"/>
    <s v="RATTC"/>
    <x v="0"/>
    <n v="4"/>
    <x v="0"/>
    <x v="10"/>
  </r>
  <r>
    <n v="11077"/>
    <n v="39"/>
    <n v="18"/>
    <n v="2"/>
    <n v="0"/>
    <n v="36"/>
    <n v="18"/>
    <x v="2"/>
    <x v="13"/>
    <x v="12"/>
    <x v="8"/>
    <n v="2"/>
    <s v="United Package"/>
    <s v="RATTC"/>
    <x v="0"/>
    <n v="1"/>
    <x v="6"/>
    <x v="10"/>
  </r>
  <r>
    <n v="11077"/>
    <n v="41"/>
    <n v="9.65"/>
    <n v="3"/>
    <n v="0"/>
    <n v="28.950000000000003"/>
    <n v="19"/>
    <x v="2"/>
    <x v="5"/>
    <x v="5"/>
    <x v="8"/>
    <n v="2"/>
    <s v="United Package"/>
    <s v="RATTC"/>
    <x v="0"/>
    <n v="8"/>
    <x v="3"/>
    <x v="10"/>
  </r>
  <r>
    <n v="11077"/>
    <n v="46"/>
    <n v="12"/>
    <n v="3"/>
    <n v="0"/>
    <n v="36"/>
    <n v="21"/>
    <x v="2"/>
    <x v="54"/>
    <x v="26"/>
    <x v="8"/>
    <n v="2"/>
    <s v="United Package"/>
    <s v="RATTC"/>
    <x v="0"/>
    <n v="8"/>
    <x v="3"/>
    <x v="10"/>
  </r>
  <r>
    <n v="11077"/>
    <n v="52"/>
    <n v="7"/>
    <n v="2"/>
    <n v="0"/>
    <n v="14"/>
    <n v="24"/>
    <x v="2"/>
    <x v="65"/>
    <x v="4"/>
    <x v="8"/>
    <n v="2"/>
    <s v="United Package"/>
    <s v="RATTC"/>
    <x v="0"/>
    <n v="5"/>
    <x v="1"/>
    <x v="10"/>
  </r>
  <r>
    <n v="11077"/>
    <n v="55"/>
    <n v="24"/>
    <n v="2"/>
    <n v="0"/>
    <n v="48"/>
    <n v="25"/>
    <x v="2"/>
    <x v="16"/>
    <x v="15"/>
    <x v="8"/>
    <n v="2"/>
    <s v="United Package"/>
    <s v="RATTC"/>
    <x v="0"/>
    <n v="6"/>
    <x v="7"/>
    <x v="10"/>
  </r>
  <r>
    <n v="11077"/>
    <n v="60"/>
    <n v="34"/>
    <n v="2"/>
    <n v="0"/>
    <n v="68"/>
    <n v="28"/>
    <x v="2"/>
    <x v="11"/>
    <x v="11"/>
    <x v="8"/>
    <n v="2"/>
    <s v="United Package"/>
    <s v="RATTC"/>
    <x v="0"/>
    <n v="4"/>
    <x v="0"/>
    <x v="10"/>
  </r>
  <r>
    <n v="11077"/>
    <n v="64"/>
    <n v="33.25"/>
    <n v="2"/>
    <n v="0"/>
    <n v="66.5"/>
    <n v="12"/>
    <x v="2"/>
    <x v="58"/>
    <x v="20"/>
    <x v="8"/>
    <n v="2"/>
    <s v="United Package"/>
    <s v="RATTC"/>
    <x v="0"/>
    <n v="5"/>
    <x v="1"/>
    <x v="10"/>
  </r>
  <r>
    <n v="11077"/>
    <n v="66"/>
    <n v="17"/>
    <n v="1"/>
    <n v="0"/>
    <n v="17"/>
    <n v="2"/>
    <x v="2"/>
    <x v="61"/>
    <x v="6"/>
    <x v="8"/>
    <n v="2"/>
    <s v="United Package"/>
    <s v="RATTC"/>
    <x v="0"/>
    <n v="2"/>
    <x v="4"/>
    <x v="10"/>
  </r>
  <r>
    <n v="11077"/>
    <n v="73"/>
    <n v="15"/>
    <n v="2"/>
    <n v="0"/>
    <n v="30"/>
    <n v="17"/>
    <x v="2"/>
    <x v="47"/>
    <x v="19"/>
    <x v="8"/>
    <n v="2"/>
    <s v="United Package"/>
    <s v="RATTC"/>
    <x v="0"/>
    <n v="8"/>
    <x v="3"/>
    <x v="10"/>
  </r>
  <r>
    <n v="11077"/>
    <n v="75"/>
    <n v="7.75"/>
    <n v="4"/>
    <n v="0"/>
    <n v="31"/>
    <n v="12"/>
    <x v="2"/>
    <x v="48"/>
    <x v="20"/>
    <x v="8"/>
    <n v="2"/>
    <s v="United Package"/>
    <s v="RATTC"/>
    <x v="0"/>
    <n v="1"/>
    <x v="6"/>
    <x v="10"/>
  </r>
  <r>
    <n v="11077"/>
    <n v="77"/>
    <n v="13"/>
    <n v="2"/>
    <n v="0"/>
    <n v="26"/>
    <n v="12"/>
    <x v="2"/>
    <x v="23"/>
    <x v="20"/>
    <x v="8"/>
    <n v="2"/>
    <s v="United Package"/>
    <s v="RATTC"/>
    <x v="0"/>
    <n v="2"/>
    <x v="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8EC811-996B-6C47-AAEC-8F74320BB90B}" name="Supplier Sales Rank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6:B47" firstHeaderRow="1" firstDataRow="1" firstDataCol="1"/>
  <pivotFields count="13">
    <pivotField showAll="0"/>
    <pivotField axis="axisRow" showAll="0" measureFilter="1" sortType="ascending">
      <items count="30">
        <item x="17"/>
        <item x="15"/>
        <item x="4"/>
        <item x="26"/>
        <item x="0"/>
        <item x="13"/>
        <item x="28"/>
        <item x="23"/>
        <item x="27"/>
        <item x="2"/>
        <item x="10"/>
        <item x="22"/>
        <item x="19"/>
        <item x="20"/>
        <item x="24"/>
        <item x="5"/>
        <item x="18"/>
        <item x="1"/>
        <item x="12"/>
        <item x="14"/>
        <item x="25"/>
        <item x="6"/>
        <item x="8"/>
        <item x="11"/>
        <item x="9"/>
        <item x="7"/>
        <item x="16"/>
        <item x="3"/>
        <item x="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11">
    <i>
      <x v="19"/>
    </i>
    <i>
      <x v="25"/>
    </i>
    <i>
      <x v="5"/>
    </i>
    <i>
      <x v="20"/>
    </i>
    <i>
      <x v="6"/>
    </i>
    <i>
      <x v="7"/>
    </i>
    <i>
      <x v="21"/>
    </i>
    <i>
      <x v="8"/>
    </i>
    <i>
      <x v="23"/>
    </i>
    <i>
      <x/>
    </i>
    <i t="grand">
      <x/>
    </i>
  </rowItems>
  <colItems count="1">
    <i/>
  </colItems>
  <dataFields count="1">
    <dataField name="Sum of Supplier Sale" fld="11" baseField="0" baseItem="0"/>
  </dataFields>
  <formats count="1">
    <format dxfId="492">
      <pivotArea collapsedLevelsAreSubtotals="1" fieldPosition="0">
        <references count="1">
          <reference field="1" count="10">
            <x v="0"/>
            <x v="5"/>
            <x v="6"/>
            <x v="7"/>
            <x v="8"/>
            <x v="19"/>
            <x v="20"/>
            <x v="21"/>
            <x v="23"/>
            <x v="25"/>
          </reference>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B46288-34E2-6445-B301-2EFC209762A3}" name="Supplier Quan Rank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4" firstHeaderRow="1" firstDataRow="1" firstDataCol="1"/>
  <pivotFields count="13">
    <pivotField showAll="0"/>
    <pivotField axis="axisRow" showAll="0" measureFilter="1" sortType="ascending">
      <items count="30">
        <item x="17"/>
        <item x="15"/>
        <item x="4"/>
        <item x="26"/>
        <item x="0"/>
        <item x="13"/>
        <item x="28"/>
        <item x="23"/>
        <item x="27"/>
        <item x="2"/>
        <item x="10"/>
        <item x="22"/>
        <item x="19"/>
        <item x="20"/>
        <item x="24"/>
        <item x="5"/>
        <item x="18"/>
        <item x="1"/>
        <item x="12"/>
        <item x="14"/>
        <item x="25"/>
        <item x="6"/>
        <item x="8"/>
        <item x="11"/>
        <item x="9"/>
        <item x="7"/>
        <item x="16"/>
        <item x="3"/>
        <item x="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1">
    <i>
      <x v="12"/>
    </i>
    <i>
      <x v="16"/>
    </i>
    <i>
      <x v="7"/>
    </i>
    <i>
      <x v="4"/>
    </i>
    <i>
      <x v="5"/>
    </i>
    <i>
      <x v="19"/>
    </i>
    <i>
      <x v="25"/>
    </i>
    <i>
      <x v="8"/>
    </i>
    <i>
      <x v="21"/>
    </i>
    <i>
      <x v="23"/>
    </i>
    <i t="grand">
      <x/>
    </i>
  </rowItems>
  <colItems count="1">
    <i/>
  </colItems>
  <dataFields count="1">
    <dataField name="Sum of Quantity Supplied" fld="12" baseField="0" baseItem="0"/>
  </dataField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23"/>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CE9265-203A-114B-B0E6-D34CA8DF92BF}" name="Product Sales Ranking"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3:B34" firstHeaderRow="1" firstDataRow="1" firstDataCol="1"/>
  <pivotFields count="12">
    <pivotField showAll="0"/>
    <pivotField axis="axisRow" showAll="0" measureFilter="1" sortType="ascending">
      <items count="78">
        <item x="16"/>
        <item x="2"/>
        <item x="39"/>
        <item x="59"/>
        <item x="17"/>
        <item x="0"/>
        <item x="1"/>
        <item x="38"/>
        <item x="3"/>
        <item x="4"/>
        <item x="47"/>
        <item x="37"/>
        <item x="57"/>
        <item x="51"/>
        <item x="70"/>
        <item x="32"/>
        <item x="14"/>
        <item x="55"/>
        <item x="30"/>
        <item x="5"/>
        <item x="36"/>
        <item x="23"/>
        <item x="68"/>
        <item x="43"/>
        <item x="25"/>
        <item x="21"/>
        <item x="9"/>
        <item x="35"/>
        <item x="42"/>
        <item x="40"/>
        <item x="12"/>
        <item x="75"/>
        <item x="66"/>
        <item x="73"/>
        <item x="64"/>
        <item x="65"/>
        <item x="50"/>
        <item x="31"/>
        <item x="48"/>
        <item x="8"/>
        <item x="71"/>
        <item x="29"/>
        <item x="7"/>
        <item x="24"/>
        <item x="76"/>
        <item x="69"/>
        <item x="15"/>
        <item x="52"/>
        <item x="54"/>
        <item x="10"/>
        <item x="11"/>
        <item x="58"/>
        <item x="56"/>
        <item x="72"/>
        <item x="74"/>
        <item x="44"/>
        <item x="27"/>
        <item x="33"/>
        <item x="26"/>
        <item x="67"/>
        <item x="41"/>
        <item x="19"/>
        <item x="20"/>
        <item x="60"/>
        <item x="45"/>
        <item x="34"/>
        <item x="61"/>
        <item x="18"/>
        <item x="28"/>
        <item x="13"/>
        <item x="53"/>
        <item x="22"/>
        <item x="6"/>
        <item x="49"/>
        <item x="62"/>
        <item x="63"/>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s>
  <rowFields count="1">
    <field x="1"/>
  </rowFields>
  <rowItems count="11">
    <i>
      <x v="56"/>
    </i>
    <i>
      <x v="4"/>
    </i>
    <i>
      <x/>
    </i>
    <i>
      <x v="36"/>
    </i>
    <i>
      <x v="17"/>
    </i>
    <i>
      <x v="66"/>
    </i>
    <i>
      <x v="3"/>
    </i>
    <i>
      <x v="51"/>
    </i>
    <i>
      <x v="68"/>
    </i>
    <i>
      <x v="11"/>
    </i>
    <i t="grand">
      <x/>
    </i>
  </rowItems>
  <colItems count="1">
    <i/>
  </colItems>
  <dataFields count="1">
    <dataField name="Sum of Product Sale " fld="10" baseField="0" baseItem="0"/>
  </dataFields>
  <formats count="1">
    <format dxfId="482">
      <pivotArea collapsedLevelsAreSubtotals="1" fieldPosition="0">
        <references count="1">
          <reference field="1" count="10">
            <x v="0"/>
            <x v="3"/>
            <x v="4"/>
            <x v="11"/>
            <x v="17"/>
            <x v="36"/>
            <x v="51"/>
            <x v="56"/>
            <x v="66"/>
            <x v="68"/>
          </reference>
        </references>
      </pivotArea>
    </format>
  </format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E86582-EEE8-6443-954C-75EDD06BBC02}" name="Product Quantity Ranking"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5" firstHeaderRow="1" firstDataRow="1" firstDataCol="1"/>
  <pivotFields count="12">
    <pivotField showAll="0" measureFilter="1"/>
    <pivotField axis="axisRow" showAll="0" measureFilter="1" sortType="ascending">
      <items count="78">
        <item x="16"/>
        <item x="2"/>
        <item x="39"/>
        <item x="59"/>
        <item x="17"/>
        <item x="0"/>
        <item x="1"/>
        <item x="38"/>
        <item x="3"/>
        <item x="4"/>
        <item x="47"/>
        <item x="37"/>
        <item x="57"/>
        <item x="51"/>
        <item x="70"/>
        <item x="32"/>
        <item x="14"/>
        <item x="55"/>
        <item x="30"/>
        <item x="5"/>
        <item x="36"/>
        <item x="23"/>
        <item x="68"/>
        <item x="43"/>
        <item x="25"/>
        <item x="21"/>
        <item x="9"/>
        <item x="35"/>
        <item x="42"/>
        <item x="40"/>
        <item x="12"/>
        <item x="75"/>
        <item x="66"/>
        <item x="73"/>
        <item x="64"/>
        <item x="65"/>
        <item x="50"/>
        <item x="31"/>
        <item x="48"/>
        <item x="8"/>
        <item x="71"/>
        <item x="29"/>
        <item x="7"/>
        <item x="24"/>
        <item x="76"/>
        <item x="69"/>
        <item x="15"/>
        <item x="52"/>
        <item x="54"/>
        <item x="10"/>
        <item x="11"/>
        <item x="58"/>
        <item x="56"/>
        <item x="72"/>
        <item x="74"/>
        <item x="44"/>
        <item x="27"/>
        <item x="33"/>
        <item x="26"/>
        <item x="67"/>
        <item x="41"/>
        <item x="19"/>
        <item x="20"/>
        <item x="60"/>
        <item x="45"/>
        <item x="34"/>
        <item x="61"/>
        <item x="18"/>
        <item x="28"/>
        <item x="13"/>
        <item x="53"/>
        <item x="22"/>
        <item x="6"/>
        <item x="49"/>
        <item x="62"/>
        <item x="63"/>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1"/>
  </rowFields>
  <rowItems count="12">
    <i>
      <x v="14"/>
    </i>
    <i>
      <x v="6"/>
    </i>
    <i>
      <x v="66"/>
    </i>
    <i>
      <x v="2"/>
    </i>
    <i>
      <x v="21"/>
    </i>
    <i>
      <x v="54"/>
    </i>
    <i>
      <x v="46"/>
    </i>
    <i>
      <x v="17"/>
    </i>
    <i>
      <x v="18"/>
    </i>
    <i>
      <x v="51"/>
    </i>
    <i>
      <x v="3"/>
    </i>
    <i t="grand">
      <x/>
    </i>
  </rowItems>
  <colItems count="1">
    <i/>
  </colItems>
  <dataFields count="1">
    <dataField name="Sum of QuantitySale" fld="1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1" iMeasureFld="0">
      <autoFilter ref="A1">
        <filterColumn colId="0">
          <top10 val="10" filterVal="10"/>
        </filterColumn>
      </autoFilter>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C53025-0E21-C741-A42C-CD6F19CBE09C}"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44:B157" firstHeaderRow="1" firstDataRow="1" firstDataCol="1"/>
  <pivotFields count="18">
    <pivotField showAll="0"/>
    <pivotField showAll="0"/>
    <pivotField showAll="0"/>
    <pivotField showAll="0"/>
    <pivotField showAll="0"/>
    <pivotField dataField="1" showAll="0"/>
    <pivotField showAll="0"/>
    <pivotField showAll="0">
      <items count="4">
        <item x="0"/>
        <item x="1"/>
        <item x="2"/>
        <item t="default"/>
      </items>
    </pivotField>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showAll="0"/>
    <pivotField showAll="0">
      <items count="22">
        <item x="20"/>
        <item x="6"/>
        <item x="3"/>
        <item x="2"/>
        <item x="16"/>
        <item x="17"/>
        <item x="10"/>
        <item x="0"/>
        <item x="1"/>
        <item x="14"/>
        <item x="11"/>
        <item x="7"/>
        <item x="19"/>
        <item x="18"/>
        <item x="15"/>
        <item x="12"/>
        <item x="9"/>
        <item x="4"/>
        <item x="13"/>
        <item x="8"/>
        <item x="5"/>
        <item t="default"/>
      </items>
    </pivotField>
    <pivotField showAll="0"/>
    <pivotField showAll="0"/>
    <pivotField showAll="0"/>
    <pivotField showAll="0">
      <items count="5">
        <item x="0"/>
        <item x="3"/>
        <item x="2"/>
        <item x="1"/>
        <item t="default"/>
      </items>
    </pivotField>
    <pivotField showAll="0"/>
    <pivotField showAll="0"/>
    <pivotField axis="axisRow" showAll="0">
      <items count="13">
        <item x="6"/>
        <item x="7"/>
        <item x="8"/>
        <item x="9"/>
        <item x="10"/>
        <item x="11"/>
        <item x="0"/>
        <item x="1"/>
        <item x="2"/>
        <item x="3"/>
        <item x="4"/>
        <item x="5"/>
        <item t="default"/>
      </items>
    </pivotField>
  </pivotFields>
  <rowFields count="1">
    <field x="17"/>
  </rowFields>
  <rowItems count="13">
    <i>
      <x/>
    </i>
    <i>
      <x v="1"/>
    </i>
    <i>
      <x v="2"/>
    </i>
    <i>
      <x v="3"/>
    </i>
    <i>
      <x v="4"/>
    </i>
    <i>
      <x v="5"/>
    </i>
    <i>
      <x v="6"/>
    </i>
    <i>
      <x v="7"/>
    </i>
    <i>
      <x v="8"/>
    </i>
    <i>
      <x v="9"/>
    </i>
    <i>
      <x v="10"/>
    </i>
    <i>
      <x v="11"/>
    </i>
    <i t="grand">
      <x/>
    </i>
  </rowItems>
  <colItems count="1">
    <i/>
  </colItems>
  <dataFields count="1">
    <dataField name="Sum of Line Sale" fld="5" baseField="0" baseItem="0"/>
  </dataFields>
  <formats count="15">
    <format dxfId="289">
      <pivotArea type="all" dataOnly="0" outline="0" fieldPosition="0"/>
    </format>
    <format dxfId="290">
      <pivotArea outline="0" collapsedLevelsAreSubtotals="1" fieldPosition="0"/>
    </format>
    <format dxfId="291">
      <pivotArea field="8" type="button" dataOnly="0" labelOnly="1" outline="0"/>
    </format>
    <format dxfId="292">
      <pivotArea dataOnly="0" labelOnly="1" grandRow="1" outline="0" fieldPosition="0"/>
    </format>
    <format dxfId="293">
      <pivotArea dataOnly="0" labelOnly="1" outline="0" axis="axisValues" fieldPosition="0"/>
    </format>
    <format dxfId="294">
      <pivotArea type="all" dataOnly="0" outline="0" fieldPosition="0"/>
    </format>
    <format dxfId="295">
      <pivotArea type="all" dataOnly="0" outline="0" fieldPosition="0"/>
    </format>
    <format dxfId="296">
      <pivotArea field="10" type="button" dataOnly="0" labelOnly="1" outline="0"/>
    </format>
    <format dxfId="297">
      <pivotArea type="all" dataOnly="0" outline="0" fieldPosition="0"/>
    </format>
    <format dxfId="298">
      <pivotArea outline="0" collapsedLevelsAreSubtotals="1" fieldPosition="0"/>
    </format>
    <format dxfId="299">
      <pivotArea field="14" type="button" dataOnly="0" labelOnly="1" outline="0"/>
    </format>
    <format dxfId="300">
      <pivotArea dataOnly="0" labelOnly="1" grandRow="1" outline="0" fieldPosition="0"/>
    </format>
    <format dxfId="301">
      <pivotArea dataOnly="0" labelOnly="1" outline="0" axis="axisValues" fieldPosition="0"/>
    </format>
    <format dxfId="2">
      <pivotArea outline="0" fieldPosition="0">
        <references count="1">
          <reference field="4294967294" count="1">
            <x v="0"/>
          </reference>
        </references>
      </pivotArea>
    </format>
    <format dxfId="0">
      <pivotArea collapsedLevelsAreSubtotals="1" fieldPosition="0">
        <references count="1">
          <reference field="17" count="0"/>
        </references>
      </pivotArea>
    </format>
  </formats>
  <chartFormats count="8">
    <chartFormat chart="22"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17" count="1" selected="0">
            <x v="4"/>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17" count="1" selected="0">
            <x v="4"/>
          </reference>
        </references>
      </pivotArea>
    </chartFormat>
    <chartFormat chart="33" format="4" series="1">
      <pivotArea type="data" outline="0" fieldPosition="0">
        <references count="1">
          <reference field="4294967294" count="1" selected="0">
            <x v="0"/>
          </reference>
        </references>
      </pivotArea>
    </chartFormat>
    <chartFormat chart="33" format="5">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E47B5D-3B20-5840-94EF-ED1A951A15DA}"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39:B140" firstHeaderRow="0" firstDataRow="1" firstDataCol="0"/>
  <pivotFields count="18">
    <pivotField dataField="1" showAll="0"/>
    <pivotField showAll="0"/>
    <pivotField showAll="0"/>
    <pivotField dataField="1" showAll="0"/>
    <pivotField showAll="0"/>
    <pivotField showAll="0"/>
    <pivotField showAll="0"/>
    <pivotField showAll="0">
      <items count="4">
        <item x="0"/>
        <item x="1"/>
        <item x="2"/>
        <item t="default"/>
      </items>
    </pivotField>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Count of OrderID" fld="0" subtotal="count" baseField="0" baseItem="0"/>
    <dataField name="Sum of Quantity" fld="3" baseField="0" baseItem="0"/>
  </dataFields>
  <formats count="8">
    <format dxfId="315">
      <pivotArea type="all" dataOnly="0" outline="0" fieldPosition="0"/>
    </format>
    <format dxfId="316">
      <pivotArea outline="0" collapsedLevelsAreSubtotals="1" fieldPosition="0"/>
    </format>
    <format dxfId="317">
      <pivotArea field="8" type="button" dataOnly="0" labelOnly="1" outline="0"/>
    </format>
    <format dxfId="318">
      <pivotArea dataOnly="0" labelOnly="1" grandRow="1" outline="0" fieldPosition="0"/>
    </format>
    <format dxfId="319">
      <pivotArea dataOnly="0" labelOnly="1" outline="0" axis="axisValues" fieldPosition="0"/>
    </format>
    <format dxfId="312">
      <pivotArea type="all" dataOnly="0" outline="0" fieldPosition="0"/>
    </format>
    <format dxfId="303">
      <pivotArea outline="0" collapsedLevelsAreSubtotals="1" fieldPosition="0"/>
    </format>
    <format dxfId="30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8F84A4-94B7-5A46-A717-92A511254151}" name="Year wise Sal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71:B75" firstHeaderRow="1" firstDataRow="1" firstDataCol="1"/>
  <pivotFields count="18">
    <pivotField showAll="0"/>
    <pivotField showAll="0"/>
    <pivotField showAll="0"/>
    <pivotField showAll="0"/>
    <pivotField showAll="0"/>
    <pivotField dataField="1" showAll="0"/>
    <pivotField showAll="0"/>
    <pivotField axis="axisRow" showAll="0">
      <items count="4">
        <item x="0"/>
        <item x="1"/>
        <item x="2"/>
        <item t="default"/>
      </items>
    </pivotField>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Sum of Line Sale" fld="5" baseField="0" baseItem="0" numFmtId="167"/>
  </dataFields>
  <formats count="13">
    <format dxfId="367">
      <pivotArea type="all" dataOnly="0" outline="0" fieldPosition="0"/>
    </format>
    <format dxfId="366">
      <pivotArea outline="0" collapsedLevelsAreSubtotals="1" fieldPosition="0"/>
    </format>
    <format dxfId="365">
      <pivotArea field="8" type="button" dataOnly="0" labelOnly="1" outline="0"/>
    </format>
    <format dxfId="364">
      <pivotArea dataOnly="0" labelOnly="1" grandRow="1" outline="0" fieldPosition="0"/>
    </format>
    <format dxfId="363">
      <pivotArea dataOnly="0" labelOnly="1" outline="0" axis="axisValues" fieldPosition="0"/>
    </format>
    <format dxfId="362">
      <pivotArea type="all" dataOnly="0" outline="0" fieldPosition="0"/>
    </format>
    <format dxfId="361">
      <pivotArea outline="0" collapsedLevelsAreSubtotals="1" fieldPosition="0"/>
    </format>
    <format dxfId="360">
      <pivotArea field="7" type="button" dataOnly="0" labelOnly="1" outline="0" axis="axisRow" fieldPosition="0"/>
    </format>
    <format dxfId="359">
      <pivotArea dataOnly="0" labelOnly="1" fieldPosition="0">
        <references count="1">
          <reference field="7" count="0"/>
        </references>
      </pivotArea>
    </format>
    <format dxfId="358">
      <pivotArea dataOnly="0" labelOnly="1" grandRow="1" outline="0" fieldPosition="0"/>
    </format>
    <format dxfId="357">
      <pivotArea dataOnly="0" labelOnly="1" outline="0" axis="axisValues" fieldPosition="0"/>
    </format>
    <format dxfId="356">
      <pivotArea collapsedLevelsAreSubtotals="1" fieldPosition="0">
        <references count="1">
          <reference field="7" count="0"/>
        </references>
      </pivotArea>
    </format>
    <format dxfId="355">
      <pivotArea grandRow="1" outline="0" collapsedLevelsAreSubtotals="1" fieldPosition="0"/>
    </format>
  </formats>
  <chartFormats count="8">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7" count="1" selected="0">
            <x v="0"/>
          </reference>
        </references>
      </pivotArea>
    </chartFormat>
    <chartFormat chart="21" format="10">
      <pivotArea type="data" outline="0" fieldPosition="0">
        <references count="2">
          <reference field="4294967294" count="1" selected="0">
            <x v="0"/>
          </reference>
          <reference field="7" count="1" selected="0">
            <x v="1"/>
          </reference>
        </references>
      </pivotArea>
    </chartFormat>
    <chartFormat chart="21"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34B02E-9185-8D4A-87E6-A04843594F6E}" name="Suppiler By Quantity"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54:B66" firstHeaderRow="1" firstDataRow="1" firstDataCol="1"/>
  <pivotFields count="18">
    <pivotField showAll="0"/>
    <pivotField showAll="0"/>
    <pivotField showAll="0"/>
    <pivotField dataField="1" showAll="0"/>
    <pivotField showAll="0"/>
    <pivotField showAll="0"/>
    <pivotField showAll="0"/>
    <pivotField showAll="0">
      <items count="4">
        <item x="0"/>
        <item x="1"/>
        <item x="2"/>
        <item t="default"/>
      </items>
    </pivotField>
    <pivotField axis="axisRow" showAll="0" measureFilter="1" sortType="a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3"/>
        <item x="2"/>
        <item x="1"/>
        <item t="default"/>
      </items>
    </pivotField>
    <pivotField showAll="0"/>
    <pivotField showAll="0"/>
    <pivotField showAll="0"/>
  </pivotFields>
  <rowFields count="1">
    <field x="8"/>
  </rowFields>
  <rowItems count="12">
    <i>
      <x v="14"/>
    </i>
    <i>
      <x v="6"/>
    </i>
    <i>
      <x v="66"/>
    </i>
    <i>
      <x v="2"/>
    </i>
    <i>
      <x v="21"/>
    </i>
    <i>
      <x v="54"/>
    </i>
    <i>
      <x v="46"/>
    </i>
    <i>
      <x v="17"/>
    </i>
    <i>
      <x v="18"/>
    </i>
    <i>
      <x v="51"/>
    </i>
    <i>
      <x v="3"/>
    </i>
    <i t="grand">
      <x/>
    </i>
  </rowItems>
  <colItems count="1">
    <i/>
  </colItems>
  <dataFields count="1">
    <dataField name="Sum of Quantity" fld="3" baseField="0" baseItem="0"/>
  </dataFields>
  <formats count="11">
    <format dxfId="378">
      <pivotArea type="all" dataOnly="0" outline="0" fieldPosition="0"/>
    </format>
    <format dxfId="377">
      <pivotArea outline="0" collapsedLevelsAreSubtotals="1" fieldPosition="0"/>
    </format>
    <format dxfId="376">
      <pivotArea field="8" type="button" dataOnly="0" labelOnly="1" outline="0" axis="axisRow" fieldPosition="0"/>
    </format>
    <format dxfId="375">
      <pivotArea dataOnly="0" labelOnly="1" grandRow="1" outline="0" fieldPosition="0"/>
    </format>
    <format dxfId="374">
      <pivotArea dataOnly="0" labelOnly="1" outline="0" axis="axisValues" fieldPosition="0"/>
    </format>
    <format dxfId="373">
      <pivotArea type="all" dataOnly="0" outline="0" fieldPosition="0"/>
    </format>
    <format dxfId="372">
      <pivotArea outline="0" collapsedLevelsAreSubtotals="1" fieldPosition="0"/>
    </format>
    <format dxfId="371">
      <pivotArea field="8" type="button" dataOnly="0" labelOnly="1" outline="0" axis="axisRow" fieldPosition="0"/>
    </format>
    <format dxfId="370">
      <pivotArea dataOnly="0" labelOnly="1" fieldPosition="0">
        <references count="1">
          <reference field="8" count="11">
            <x v="2"/>
            <x v="3"/>
            <x v="6"/>
            <x v="14"/>
            <x v="17"/>
            <x v="18"/>
            <x v="21"/>
            <x v="46"/>
            <x v="51"/>
            <x v="54"/>
            <x v="66"/>
          </reference>
        </references>
      </pivotArea>
    </format>
    <format dxfId="369">
      <pivotArea dataOnly="0" labelOnly="1" grandRow="1" outline="0" fieldPosition="0"/>
    </format>
    <format dxfId="368">
      <pivotArea dataOnly="0" labelOnly="1" outline="0" axis="axisValues" fieldPosition="0"/>
    </format>
  </formats>
  <chartFormats count="5">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3DE6EE-18D0-D245-8C75-B6F1162677FD}" name="Supplier By Sal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7:B48" firstHeaderRow="1" firstDataRow="1" firstDataCol="1"/>
  <pivotFields count="18">
    <pivotField showAll="0"/>
    <pivotField showAll="0"/>
    <pivotField showAll="0"/>
    <pivotField showAll="0"/>
    <pivotField showAll="0"/>
    <pivotField dataField="1" showAll="0"/>
    <pivotField showAll="0"/>
    <pivotField showAll="0">
      <items count="4">
        <item x="0"/>
        <item x="1"/>
        <item x="2"/>
        <item t="default"/>
      </items>
    </pivotField>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axis="axisRow" showAll="0" measureFilter="1" sortType="ascending">
      <items count="30">
        <item x="12"/>
        <item x="23"/>
        <item x="0"/>
        <item x="27"/>
        <item x="17"/>
        <item x="2"/>
        <item x="22"/>
        <item x="4"/>
        <item x="11"/>
        <item x="24"/>
        <item x="21"/>
        <item x="13"/>
        <item x="1"/>
        <item x="26"/>
        <item x="15"/>
        <item x="3"/>
        <item x="5"/>
        <item x="6"/>
        <item x="25"/>
        <item x="10"/>
        <item x="8"/>
        <item x="18"/>
        <item x="7"/>
        <item x="20"/>
        <item x="14"/>
        <item x="9"/>
        <item x="19"/>
        <item x="16"/>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3"/>
        <item x="2"/>
        <item x="1"/>
        <item t="default"/>
      </items>
    </pivotField>
    <pivotField showAll="0"/>
    <pivotField showAll="0"/>
    <pivotField showAll="0"/>
  </pivotFields>
  <rowFields count="1">
    <field x="9"/>
  </rowFields>
  <rowItems count="11">
    <i>
      <x v="19"/>
    </i>
    <i>
      <x v="25"/>
    </i>
    <i>
      <x v="5"/>
    </i>
    <i>
      <x v="20"/>
    </i>
    <i>
      <x v="6"/>
    </i>
    <i>
      <x v="7"/>
    </i>
    <i>
      <x v="21"/>
    </i>
    <i>
      <x v="8"/>
    </i>
    <i>
      <x v="23"/>
    </i>
    <i>
      <x/>
    </i>
    <i t="grand">
      <x/>
    </i>
  </rowItems>
  <colItems count="1">
    <i/>
  </colItems>
  <dataFields count="1">
    <dataField name="Sum of Line Sale" fld="5" baseField="0" baseItem="0"/>
  </dataFields>
  <formats count="12">
    <format dxfId="390">
      <pivotArea type="all" dataOnly="0" outline="0" fieldPosition="0"/>
    </format>
    <format dxfId="389">
      <pivotArea outline="0" collapsedLevelsAreSubtotals="1" fieldPosition="0"/>
    </format>
    <format dxfId="388">
      <pivotArea field="8" type="button" dataOnly="0" labelOnly="1" outline="0"/>
    </format>
    <format dxfId="387">
      <pivotArea dataOnly="0" labelOnly="1" grandRow="1" outline="0" fieldPosition="0"/>
    </format>
    <format dxfId="386">
      <pivotArea dataOnly="0" labelOnly="1" outline="0" axis="axisValues" fieldPosition="0"/>
    </format>
    <format dxfId="385">
      <pivotArea collapsedLevelsAreSubtotals="1" fieldPosition="0">
        <references count="1">
          <reference field="9" count="10">
            <x v="0"/>
            <x v="5"/>
            <x v="6"/>
            <x v="7"/>
            <x v="8"/>
            <x v="19"/>
            <x v="20"/>
            <x v="21"/>
            <x v="23"/>
            <x v="25"/>
          </reference>
        </references>
      </pivotArea>
    </format>
    <format dxfId="384">
      <pivotArea type="all" dataOnly="0" outline="0" fieldPosition="0"/>
    </format>
    <format dxfId="383">
      <pivotArea outline="0" collapsedLevelsAreSubtotals="1" fieldPosition="0"/>
    </format>
    <format dxfId="382">
      <pivotArea field="9" type="button" dataOnly="0" labelOnly="1" outline="0" axis="axisRow" fieldPosition="0"/>
    </format>
    <format dxfId="381">
      <pivotArea dataOnly="0" labelOnly="1" fieldPosition="0">
        <references count="1">
          <reference field="9" count="10">
            <x v="0"/>
            <x v="5"/>
            <x v="6"/>
            <x v="7"/>
            <x v="8"/>
            <x v="19"/>
            <x v="20"/>
            <x v="21"/>
            <x v="23"/>
            <x v="25"/>
          </reference>
        </references>
      </pivotArea>
    </format>
    <format dxfId="380">
      <pivotArea dataOnly="0" labelOnly="1" grandRow="1" outline="0" fieldPosition="0"/>
    </format>
    <format dxfId="379">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108414-B478-B24C-979D-4FCD0FE3F7CC}" name="Region%ag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23:B128" firstHeaderRow="1" firstDataRow="1" firstDataCol="1"/>
  <pivotFields count="18">
    <pivotField showAll="0"/>
    <pivotField showAll="0"/>
    <pivotField showAll="0"/>
    <pivotField showAll="0"/>
    <pivotField showAll="0"/>
    <pivotField dataField="1" showAll="0"/>
    <pivotField showAll="0"/>
    <pivotField showAll="0">
      <items count="4">
        <item x="0"/>
        <item x="1"/>
        <item x="2"/>
        <item t="default"/>
      </items>
    </pivotField>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showAll="0"/>
    <pivotField showAll="0">
      <items count="22">
        <item x="20"/>
        <item x="6"/>
        <item x="3"/>
        <item x="2"/>
        <item x="16"/>
        <item x="17"/>
        <item x="10"/>
        <item x="0"/>
        <item x="1"/>
        <item x="14"/>
        <item x="11"/>
        <item x="7"/>
        <item x="19"/>
        <item x="18"/>
        <item x="15"/>
        <item x="12"/>
        <item x="9"/>
        <item x="4"/>
        <item x="13"/>
        <item x="8"/>
        <item x="5"/>
        <item t="default"/>
      </items>
    </pivotField>
    <pivotField showAll="0"/>
    <pivotField showAll="0"/>
    <pivotField showAll="0"/>
    <pivotField axis="axisRow" showAll="0">
      <items count="5">
        <item x="0"/>
        <item x="3"/>
        <item x="2"/>
        <item x="1"/>
        <item t="default"/>
      </items>
    </pivotField>
    <pivotField showAll="0"/>
    <pivotField showAll="0"/>
    <pivotField showAll="0"/>
  </pivotFields>
  <rowFields count="1">
    <field x="14"/>
  </rowFields>
  <rowItems count="5">
    <i>
      <x/>
    </i>
    <i>
      <x v="1"/>
    </i>
    <i>
      <x v="2"/>
    </i>
    <i>
      <x v="3"/>
    </i>
    <i t="grand">
      <x/>
    </i>
  </rowItems>
  <colItems count="1">
    <i/>
  </colItems>
  <dataFields count="1">
    <dataField name="Sum of Line Sale" fld="5" showDataAs="percentOfTotal" baseField="0" baseItem="0" numFmtId="10"/>
  </dataFields>
  <formats count="15">
    <format dxfId="399">
      <pivotArea type="all" dataOnly="0" outline="0" fieldPosition="0"/>
    </format>
    <format dxfId="398">
      <pivotArea outline="0" collapsedLevelsAreSubtotals="1" fieldPosition="0"/>
    </format>
    <format dxfId="397">
      <pivotArea field="8" type="button" dataOnly="0" labelOnly="1" outline="0"/>
    </format>
    <format dxfId="396">
      <pivotArea dataOnly="0" labelOnly="1" grandRow="1" outline="0" fieldPosition="0"/>
    </format>
    <format dxfId="395">
      <pivotArea dataOnly="0" labelOnly="1" outline="0" axis="axisValues" fieldPosition="0"/>
    </format>
    <format dxfId="394">
      <pivotArea type="all" dataOnly="0" outline="0" fieldPosition="0"/>
    </format>
    <format dxfId="393">
      <pivotArea type="all" dataOnly="0" outline="0" fieldPosition="0"/>
    </format>
    <format dxfId="392">
      <pivotArea field="10" type="button" dataOnly="0" labelOnly="1" outline="0"/>
    </format>
    <format dxfId="391">
      <pivotArea outline="0" fieldPosition="0">
        <references count="1">
          <reference field="4294967294" count="1">
            <x v="0"/>
          </reference>
        </references>
      </pivotArea>
    </format>
    <format dxfId="325">
      <pivotArea type="all" dataOnly="0" outline="0" fieldPosition="0"/>
    </format>
    <format dxfId="324">
      <pivotArea outline="0" collapsedLevelsAreSubtotals="1" fieldPosition="0"/>
    </format>
    <format dxfId="323">
      <pivotArea field="14" type="button" dataOnly="0" labelOnly="1" outline="0" axis="axisRow" fieldPosition="0"/>
    </format>
    <format dxfId="322">
      <pivotArea dataOnly="0" labelOnly="1" fieldPosition="0">
        <references count="1">
          <reference field="14" count="0"/>
        </references>
      </pivotArea>
    </format>
    <format dxfId="321">
      <pivotArea dataOnly="0" labelOnly="1" grandRow="1" outline="0" fieldPosition="0"/>
    </format>
    <format dxfId="320">
      <pivotArea dataOnly="0" labelOnly="1" outline="0" axis="axisValues" fieldPosition="0"/>
    </format>
  </formats>
  <chartFormats count="10">
    <chartFormat chart="22"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14" count="1" selected="0">
            <x v="0"/>
          </reference>
        </references>
      </pivotArea>
    </chartFormat>
    <chartFormat chart="26" format="8">
      <pivotArea type="data" outline="0" fieldPosition="0">
        <references count="2">
          <reference field="4294967294" count="1" selected="0">
            <x v="0"/>
          </reference>
          <reference field="14" count="1" selected="0">
            <x v="1"/>
          </reference>
        </references>
      </pivotArea>
    </chartFormat>
    <chartFormat chart="26" format="9">
      <pivotArea type="data" outline="0" fieldPosition="0">
        <references count="2">
          <reference field="4294967294" count="1" selected="0">
            <x v="0"/>
          </reference>
          <reference field="14" count="1" selected="0">
            <x v="2"/>
          </reference>
        </references>
      </pivotArea>
    </chartFormat>
    <chartFormat chart="26" format="10">
      <pivotArea type="data" outline="0" fieldPosition="0">
        <references count="2">
          <reference field="4294967294" count="1" selected="0">
            <x v="0"/>
          </reference>
          <reference field="14" count="1" selected="0">
            <x v="3"/>
          </reference>
        </references>
      </pivotArea>
    </chartFormat>
    <chartFormat chart="22" format="1">
      <pivotArea type="data" outline="0" fieldPosition="0">
        <references count="2">
          <reference field="4294967294" count="1" selected="0">
            <x v="0"/>
          </reference>
          <reference field="14" count="1" selected="0">
            <x v="0"/>
          </reference>
        </references>
      </pivotArea>
    </chartFormat>
    <chartFormat chart="22" format="2">
      <pivotArea type="data" outline="0" fieldPosition="0">
        <references count="2">
          <reference field="4294967294" count="1" selected="0">
            <x v="0"/>
          </reference>
          <reference field="14" count="1" selected="0">
            <x v="1"/>
          </reference>
        </references>
      </pivotArea>
    </chartFormat>
    <chartFormat chart="22" format="3">
      <pivotArea type="data" outline="0" fieldPosition="0">
        <references count="2">
          <reference field="4294967294" count="1" selected="0">
            <x v="0"/>
          </reference>
          <reference field="14" count="1" selected="0">
            <x v="2"/>
          </reference>
        </references>
      </pivotArea>
    </chartFormat>
    <chartFormat chart="22" format="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CC9EA8-A029-9A48-BC1E-5268355FAE5A}"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97:B119" firstHeaderRow="1" firstDataRow="1" firstDataCol="1"/>
  <pivotFields count="18">
    <pivotField showAll="0"/>
    <pivotField showAll="0"/>
    <pivotField showAll="0"/>
    <pivotField showAll="0"/>
    <pivotField showAll="0"/>
    <pivotField dataField="1" showAll="0"/>
    <pivotField showAll="0"/>
    <pivotField showAll="0">
      <items count="4">
        <item x="0"/>
        <item x="1"/>
        <item x="2"/>
        <item t="default"/>
      </items>
    </pivotField>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showAll="0"/>
    <pivotField axis="axisRow" showAll="0">
      <items count="22">
        <item x="20"/>
        <item x="6"/>
        <item x="3"/>
        <item x="2"/>
        <item x="16"/>
        <item x="17"/>
        <item x="10"/>
        <item x="0"/>
        <item x="1"/>
        <item x="14"/>
        <item x="11"/>
        <item x="7"/>
        <item x="19"/>
        <item x="18"/>
        <item x="15"/>
        <item x="12"/>
        <item x="9"/>
        <item x="4"/>
        <item x="13"/>
        <item x="8"/>
        <item x="5"/>
        <item t="default"/>
      </items>
    </pivotField>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s>
  <rowFields count="1">
    <field x="1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Line Sale" fld="5" baseField="0" baseItem="0"/>
  </dataFields>
  <formats count="13">
    <format dxfId="412">
      <pivotArea type="all" dataOnly="0" outline="0" fieldPosition="0"/>
    </format>
    <format dxfId="411">
      <pivotArea outline="0" collapsedLevelsAreSubtotals="1" fieldPosition="0"/>
    </format>
    <format dxfId="410">
      <pivotArea field="8" type="button" dataOnly="0" labelOnly="1" outline="0"/>
    </format>
    <format dxfId="409">
      <pivotArea dataOnly="0" labelOnly="1" grandRow="1" outline="0" fieldPosition="0"/>
    </format>
    <format dxfId="408">
      <pivotArea dataOnly="0" labelOnly="1" outline="0" axis="axisValues" fieldPosition="0"/>
    </format>
    <format dxfId="407">
      <pivotArea type="all" dataOnly="0" outline="0" fieldPosition="0"/>
    </format>
    <format dxfId="406">
      <pivotArea collapsedLevelsAreSubtotals="1" fieldPosition="0">
        <references count="1">
          <reference field="10" count="0"/>
        </references>
      </pivotArea>
    </format>
    <format dxfId="405">
      <pivotArea type="all" dataOnly="0" outline="0" fieldPosition="0"/>
    </format>
    <format dxfId="404">
      <pivotArea outline="0" collapsedLevelsAreSubtotals="1" fieldPosition="0"/>
    </format>
    <format dxfId="403">
      <pivotArea field="10" type="button" dataOnly="0" labelOnly="1" outline="0" axis="axisRow" fieldPosition="0"/>
    </format>
    <format dxfId="402">
      <pivotArea dataOnly="0" labelOnly="1" fieldPosition="0">
        <references count="1">
          <reference field="10" count="0"/>
        </references>
      </pivotArea>
    </format>
    <format dxfId="401">
      <pivotArea dataOnly="0" labelOnly="1" grandRow="1" outline="0" fieldPosition="0"/>
    </format>
    <format dxfId="400">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8F6F70-43F0-5D49-A75A-AB1F0725635C}" name="Product By QUantity"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20:B32" firstHeaderRow="1" firstDataRow="1" firstDataCol="1"/>
  <pivotFields count="18">
    <pivotField showAll="0"/>
    <pivotField showAll="0"/>
    <pivotField showAll="0"/>
    <pivotField dataField="1" showAll="0"/>
    <pivotField showAll="0"/>
    <pivotField showAll="0"/>
    <pivotField showAll="0"/>
    <pivotField showAll="0">
      <items count="4">
        <item x="0"/>
        <item x="1"/>
        <item x="2"/>
        <item t="default"/>
      </items>
    </pivotField>
    <pivotField axis="axisRow" showAll="0" measureFilter="1" sortType="a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3"/>
        <item x="2"/>
        <item x="1"/>
        <item t="default"/>
      </items>
    </pivotField>
    <pivotField showAll="0"/>
    <pivotField showAll="0"/>
    <pivotField showAll="0"/>
  </pivotFields>
  <rowFields count="1">
    <field x="8"/>
  </rowFields>
  <rowItems count="12">
    <i>
      <x v="14"/>
    </i>
    <i>
      <x v="6"/>
    </i>
    <i>
      <x v="66"/>
    </i>
    <i>
      <x v="2"/>
    </i>
    <i>
      <x v="21"/>
    </i>
    <i>
      <x v="54"/>
    </i>
    <i>
      <x v="46"/>
    </i>
    <i>
      <x v="17"/>
    </i>
    <i>
      <x v="18"/>
    </i>
    <i>
      <x v="51"/>
    </i>
    <i>
      <x v="3"/>
    </i>
    <i t="grand">
      <x/>
    </i>
  </rowItems>
  <colItems count="1">
    <i/>
  </colItems>
  <dataFields count="1">
    <dataField name="Sum of Quantity" fld="3" baseField="0" baseItem="0"/>
  </dataFields>
  <formats count="15">
    <format dxfId="427">
      <pivotArea collapsedLevelsAreSubtotals="1" fieldPosition="0">
        <references count="1">
          <reference field="8" count="10">
            <x v="0"/>
            <x v="3"/>
            <x v="4"/>
            <x v="11"/>
            <x v="17"/>
            <x v="36"/>
            <x v="51"/>
            <x v="56"/>
            <x v="66"/>
            <x v="68"/>
          </reference>
        </references>
      </pivotArea>
    </format>
    <format dxfId="426">
      <pivotArea type="all" dataOnly="0" outline="0" fieldPosition="0"/>
    </format>
    <format dxfId="425">
      <pivotArea outline="0" collapsedLevelsAreSubtotals="1" fieldPosition="0"/>
    </format>
    <format dxfId="424">
      <pivotArea field="8" type="button" dataOnly="0" labelOnly="1" outline="0" axis="axisRow" fieldPosition="0"/>
    </format>
    <format dxfId="423">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22">
      <pivotArea dataOnly="0" labelOnly="1" fieldPosition="0">
        <references count="1">
          <reference field="8" count="27">
            <x v="50"/>
            <x v="51"/>
            <x v="52"/>
            <x v="53"/>
            <x v="54"/>
            <x v="55"/>
            <x v="56"/>
            <x v="57"/>
            <x v="58"/>
            <x v="59"/>
            <x v="60"/>
            <x v="61"/>
            <x v="62"/>
            <x v="63"/>
            <x v="64"/>
            <x v="65"/>
            <x v="66"/>
            <x v="67"/>
            <x v="68"/>
            <x v="69"/>
            <x v="70"/>
            <x v="71"/>
            <x v="72"/>
            <x v="73"/>
            <x v="74"/>
            <x v="75"/>
            <x v="76"/>
          </reference>
        </references>
      </pivotArea>
    </format>
    <format dxfId="421">
      <pivotArea dataOnly="0" labelOnly="1" grandRow="1" outline="0" fieldPosition="0"/>
    </format>
    <format dxfId="420">
      <pivotArea dataOnly="0" labelOnly="1" outline="0" axis="axisValues" fieldPosition="0"/>
    </format>
    <format dxfId="419">
      <pivotArea collapsedLevelsAreSubtotals="1" fieldPosition="0">
        <references count="1">
          <reference field="8" count="11">
            <x v="2"/>
            <x v="3"/>
            <x v="6"/>
            <x v="14"/>
            <x v="17"/>
            <x v="18"/>
            <x v="21"/>
            <x v="46"/>
            <x v="51"/>
            <x v="54"/>
            <x v="66"/>
          </reference>
        </references>
      </pivotArea>
    </format>
    <format dxfId="418">
      <pivotArea type="all" dataOnly="0" outline="0" fieldPosition="0"/>
    </format>
    <format dxfId="417">
      <pivotArea outline="0" collapsedLevelsAreSubtotals="1" fieldPosition="0"/>
    </format>
    <format dxfId="416">
      <pivotArea field="8" type="button" dataOnly="0" labelOnly="1" outline="0" axis="axisRow" fieldPosition="0"/>
    </format>
    <format dxfId="415">
      <pivotArea dataOnly="0" labelOnly="1" fieldPosition="0">
        <references count="1">
          <reference field="8" count="11">
            <x v="2"/>
            <x v="3"/>
            <x v="6"/>
            <x v="14"/>
            <x v="17"/>
            <x v="18"/>
            <x v="21"/>
            <x v="46"/>
            <x v="51"/>
            <x v="54"/>
            <x v="66"/>
          </reference>
        </references>
      </pivotArea>
    </format>
    <format dxfId="414">
      <pivotArea dataOnly="0" labelOnly="1" grandRow="1" outline="0" fieldPosition="0"/>
    </format>
    <format dxfId="413">
      <pivotArea dataOnly="0" labelOnly="1" outline="0" axis="axisValues" fieldPosition="0"/>
    </format>
  </formats>
  <chartFormats count="3">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3E1B57-884B-904F-8524-BF32DC192F79}" name="Categories sal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80:B89" firstHeaderRow="1" firstDataRow="1" firstDataCol="1"/>
  <pivotFields count="18">
    <pivotField showAll="0"/>
    <pivotField showAll="0"/>
    <pivotField showAll="0"/>
    <pivotField showAll="0"/>
    <pivotField showAll="0"/>
    <pivotField dataField="1" showAll="0"/>
    <pivotField showAll="0"/>
    <pivotField showAll="0">
      <items count="4">
        <item x="0"/>
        <item x="1"/>
        <item x="2"/>
        <item t="default"/>
      </items>
    </pivotField>
    <pivotField showAll="0">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pivotField>
    <pivotField showAll="0"/>
    <pivotField showAll="0"/>
    <pivotField showAll="0"/>
    <pivotField showAll="0"/>
    <pivotField showAll="0"/>
    <pivotField showAll="0"/>
    <pivotField showAll="0"/>
    <pivotField axis="axisRow" showAll="0" sortType="ascending">
      <items count="9">
        <item x="6"/>
        <item x="4"/>
        <item x="5"/>
        <item x="0"/>
        <item x="1"/>
        <item x="7"/>
        <item x="2"/>
        <item x="3"/>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9">
    <i>
      <x v="4"/>
    </i>
    <i>
      <x v="6"/>
    </i>
    <i>
      <x v="1"/>
    </i>
    <i>
      <x v="7"/>
    </i>
    <i>
      <x v="2"/>
    </i>
    <i>
      <x v="5"/>
    </i>
    <i>
      <x v="3"/>
    </i>
    <i>
      <x/>
    </i>
    <i t="grand">
      <x/>
    </i>
  </rowItems>
  <colItems count="1">
    <i/>
  </colItems>
  <dataFields count="1">
    <dataField name="Sum of Line Sale" fld="5" baseField="0" baseItem="0"/>
  </dataFields>
  <formats count="12">
    <format dxfId="439">
      <pivotArea type="all" dataOnly="0" outline="0" fieldPosition="0"/>
    </format>
    <format dxfId="438">
      <pivotArea outline="0" collapsedLevelsAreSubtotals="1" fieldPosition="0"/>
    </format>
    <format dxfId="437">
      <pivotArea field="8" type="button" dataOnly="0" labelOnly="1" outline="0"/>
    </format>
    <format dxfId="436">
      <pivotArea dataOnly="0" labelOnly="1" grandRow="1" outline="0" fieldPosition="0"/>
    </format>
    <format dxfId="435">
      <pivotArea dataOnly="0" labelOnly="1" outline="0" axis="axisValues" fieldPosition="0"/>
    </format>
    <format dxfId="434">
      <pivotArea collapsedLevelsAreSubtotals="1" fieldPosition="0">
        <references count="1">
          <reference field="16" count="0"/>
        </references>
      </pivotArea>
    </format>
    <format dxfId="433">
      <pivotArea type="all" dataOnly="0" outline="0" fieldPosition="0"/>
    </format>
    <format dxfId="432">
      <pivotArea outline="0" collapsedLevelsAreSubtotals="1" fieldPosition="0"/>
    </format>
    <format dxfId="431">
      <pivotArea field="16" type="button" dataOnly="0" labelOnly="1" outline="0" axis="axisRow" fieldPosition="0"/>
    </format>
    <format dxfId="430">
      <pivotArea dataOnly="0" labelOnly="1" fieldPosition="0">
        <references count="1">
          <reference field="16" count="0"/>
        </references>
      </pivotArea>
    </format>
    <format dxfId="429">
      <pivotArea dataOnly="0" labelOnly="1" grandRow="1" outline="0" fieldPosition="0"/>
    </format>
    <format dxfId="428">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3E3C46-BDCF-584F-897E-F20F4C23CC41}" name="Product By Sal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18">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items count="4">
        <item x="0"/>
        <item x="1"/>
        <item x="2"/>
        <item t="default"/>
      </items>
    </pivotField>
    <pivotField axis="axisRow" showAll="0" measureFilter="1" sortType="a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2"/>
        <item x="34"/>
        <item x="71"/>
        <item x="66"/>
        <item x="23"/>
        <item x="30"/>
        <item x="19"/>
        <item x="22"/>
        <item x="16"/>
        <item x="0"/>
        <item x="36"/>
        <item x="21"/>
        <item x="8"/>
        <item x="47"/>
        <item x="48"/>
        <item x="73"/>
        <item x="44"/>
        <item x="53"/>
        <item x="24"/>
        <item x="56"/>
        <item x="1"/>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3"/>
        <item x="2"/>
        <item x="1"/>
        <item t="default"/>
      </items>
    </pivotField>
    <pivotField showAll="0"/>
    <pivotField showAll="0"/>
    <pivotField showAll="0"/>
  </pivotFields>
  <rowFields count="1">
    <field x="8"/>
  </rowFields>
  <rowItems count="11">
    <i>
      <x v="56"/>
    </i>
    <i>
      <x v="4"/>
    </i>
    <i>
      <x/>
    </i>
    <i>
      <x v="36"/>
    </i>
    <i>
      <x v="17"/>
    </i>
    <i>
      <x v="66"/>
    </i>
    <i>
      <x v="3"/>
    </i>
    <i>
      <x v="51"/>
    </i>
    <i>
      <x v="68"/>
    </i>
    <i>
      <x v="11"/>
    </i>
    <i t="grand">
      <x/>
    </i>
  </rowItems>
  <colItems count="1">
    <i/>
  </colItems>
  <dataFields count="1">
    <dataField name="Sum of Line Sale" fld="5" baseField="0" baseItem="0"/>
  </dataFields>
  <formats count="7">
    <format dxfId="446">
      <pivotArea collapsedLevelsAreSubtotals="1" fieldPosition="0">
        <references count="1">
          <reference field="8" count="10">
            <x v="0"/>
            <x v="3"/>
            <x v="4"/>
            <x v="11"/>
            <x v="17"/>
            <x v="36"/>
            <x v="51"/>
            <x v="56"/>
            <x v="66"/>
            <x v="68"/>
          </reference>
        </references>
      </pivotArea>
    </format>
    <format dxfId="445">
      <pivotArea type="all" dataOnly="0" outline="0" fieldPosition="0"/>
    </format>
    <format dxfId="444">
      <pivotArea outline="0" collapsedLevelsAreSubtotals="1" fieldPosition="0"/>
    </format>
    <format dxfId="443">
      <pivotArea field="8" type="button" dataOnly="0" labelOnly="1" outline="0" axis="axisRow" fieldPosition="0"/>
    </format>
    <format dxfId="442">
      <pivotArea dataOnly="0" labelOnly="1" fieldPosition="0">
        <references count="1">
          <reference field="8" count="10">
            <x v="0"/>
            <x v="3"/>
            <x v="4"/>
            <x v="11"/>
            <x v="17"/>
            <x v="36"/>
            <x v="51"/>
            <x v="56"/>
            <x v="66"/>
            <x v="68"/>
          </reference>
        </references>
      </pivotArea>
    </format>
    <format dxfId="441">
      <pivotArea dataOnly="0" labelOnly="1" grandRow="1" outline="0" fieldPosition="0"/>
    </format>
    <format dxfId="44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3" iMeasureFld="0">
      <autoFilter ref="A1">
        <filterColumn colId="0">
          <top10 val="10" filterVal="10"/>
        </filterColumn>
      </autoFilter>
    </filter>
    <filter fld="8"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045744B1-4118-3C40-8C10-BE32BB4E25B5}" autoFormatId="16" applyNumberFormats="0" applyBorderFormats="0" applyFontFormats="0" applyPatternFormats="0" applyAlignmentFormats="0" applyWidthHeightFormats="0">
  <queryTableRefresh nextId="5" unboundColumnsRight="1">
    <queryTableFields count="4">
      <queryTableField id="1" name="TerritoryID" tableColumnId="1"/>
      <queryTableField id="2" name="TerritoryDescription" tableColumnId="2"/>
      <queryTableField id="3" name="RegionID" tableColumnId="3"/>
      <queryTableField id="4" dataBound="0"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2" xr16:uid="{36FB9BCA-E171-814A-890A-2CFC9C6D38C6}" autoFormatId="16" applyNumberFormats="0" applyBorderFormats="0" applyFontFormats="0" applyPatternFormats="0" applyAlignmentFormats="0" applyWidthHeightFormats="0">
  <queryTableRefresh nextId="14" unboundColumnsRight="1">
    <queryTableFields count="13">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 id="12" name="HomePage" tableColumnId="12"/>
      <queryTableField id="13" dataBound="0"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1" xr16:uid="{D1E75BFD-0841-6A46-B53B-486C9CF3D931}" autoFormatId="16" applyNumberFormats="0" applyBorderFormats="0" applyFontFormats="0" applyPatternFormats="0" applyAlignmentFormats="0" applyWidthHeightFormats="0">
  <queryTableRefresh nextId="6" unboundColumnsRight="2">
    <queryTableFields count="5">
      <queryTableField id="1" name="ShipperID" tableColumnId="1"/>
      <queryTableField id="2" name="CompanyName" tableColumnId="2"/>
      <queryTableField id="3" name="Phone" tableColumnId="3"/>
      <queryTableField id="4" dataBound="0" tableColumnId="4"/>
      <queryTableField id="5" dataBound="0"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0" xr16:uid="{7ED888D5-E605-5443-A767-F78094F57E7C}" autoFormatId="16" applyNumberFormats="0" applyBorderFormats="0" applyFontFormats="0" applyPatternFormats="0" applyAlignmentFormats="0" applyWidthHeightFormats="0">
  <queryTableRefresh nextId="3">
    <queryTableFields count="2">
      <queryTableField id="1" name="RegionID" tableColumnId="1"/>
      <queryTableField id="2" name="RegionDescription"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3193A2C6-92CB-CB43-AF41-4C7721D36690}" autoFormatId="16" applyNumberFormats="0" applyBorderFormats="0" applyFontFormats="0" applyPatternFormats="0" applyAlignmentFormats="0" applyWidthHeightFormats="0">
  <queryTableRefresh nextId="13" unboundColumnsRight="2">
    <queryTableFields count="12">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 id="11" dataBound="0" tableColumnId="11"/>
      <queryTableField id="12" dataBound="0"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8" xr16:uid="{E3EEE8AE-700F-394F-8062-DA2FD5821D11}" autoFormatId="16" applyNumberFormats="0" applyBorderFormats="0" applyFontFormats="0" applyPatternFormats="0" applyAlignmentFormats="0" applyWidthHeightFormats="0">
  <queryTableRefresh nextId="22" unboundColumnsRight="7">
    <queryTableFields count="21">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 id="20" dataBound="0" tableColumnId="24"/>
      <queryTableField id="15" dataBound="0" tableColumnId="15"/>
      <queryTableField id="16" dataBound="0" tableColumnId="16"/>
      <queryTableField id="17" dataBound="0" tableColumnId="17"/>
      <queryTableField id="18" dataBound="0" tableColumnId="18"/>
      <queryTableField id="19" dataBound="0" tableColumnId="23"/>
      <queryTableField id="21" dataBound="0" tableColumnId="1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2EA477FD-7180-3149-A618-D5E15C2B18FA}" autoFormatId="16" applyNumberFormats="0" applyBorderFormats="0" applyFontFormats="0" applyPatternFormats="0" applyAlignmentFormats="0" applyWidthHeightFormats="0">
  <queryTableRefresh nextId="19" unboundColumnsRight="13">
    <queryTableFields count="18">
      <queryTableField id="1" name="OrderID" tableColumnId="1"/>
      <queryTableField id="2" name="ProductID" tableColumnId="2"/>
      <queryTableField id="3" name="UnitPrice" tableColumnId="3"/>
      <queryTableField id="4" name="Quantity" tableColumnId="4"/>
      <queryTableField id="5" name="Discount"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 id="15" dataBound="0" tableColumnId="15"/>
      <queryTableField id="16" dataBound="0" tableColumnId="16"/>
      <queryTableField id="17" dataBound="0" tableColumnId="17"/>
      <queryTableField id="18" dataBound="0"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5" xr16:uid="{1F66BE3F-B232-4744-B913-C83A1A42AAAA}" autoFormatId="16" applyNumberFormats="0" applyBorderFormats="0" applyFontFormats="0" applyPatternFormats="0" applyAlignmentFormats="0" applyWidthHeightFormats="0">
  <queryTableRefresh nextId="15">
    <queryTableFields count="14">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Country" tableColumnId="11"/>
      <queryTableField id="12" name="HomePhone" tableColumnId="12"/>
      <queryTableField id="13" name="Salary" tableColumnId="13"/>
      <queryTableField id="14" name="Column1" tableColumnId="1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4" xr16:uid="{A4184AF4-139D-C84F-A07C-E20E54694EC0}" autoFormatId="16" applyNumberFormats="0" applyBorderFormats="0" applyFontFormats="0" applyPatternFormats="0" applyAlignmentFormats="0" applyWidthHeightFormats="0">
  <queryTableRefresh nextId="3">
    <queryTableFields count="2">
      <queryTableField id="1" name="EmployeeID" tableColumnId="1"/>
      <queryTableField id="2" name="TerritoryID"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B6E44676-1C97-374A-9A3D-059E3D72FAD9}" autoFormatId="16" applyNumberFormats="0" applyBorderFormats="0" applyFontFormats="0" applyPatternFormats="0" applyAlignmentFormats="0" applyWidthHeightFormats="0">
  <queryTableRefresh nextId="13" unboundColumnsRight="1">
    <queryTableFields count="12">
      <queryTableField id="1" name="Custom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 id="12" dataBound="0" tableColumnId="1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 xr16:uid="{85B2021B-493B-4948-82BC-559A6329566C}" autoFormatId="16" applyNumberFormats="0" applyBorderFormats="0" applyFontFormats="0" applyPatternFormats="0" applyAlignmentFormats="0" applyWidthHeightFormats="0">
  <queryTableRefresh nextId="5" unboundColumnsRight="1">
    <queryTableFields count="4">
      <queryTableField id="1" name="CategoryID" tableColumnId="1"/>
      <queryTableField id="2" name="CategoryName" tableColumnId="2"/>
      <queryTableField id="3" name="Description" tableColumnId="3"/>
      <queryTableField id="4" dataBound="0"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066700-6E43-514B-949A-503C147553A2}" sourceName="Year">
  <pivotTables>
    <pivotTable tabId="20" name="Product By QUantity"/>
    <pivotTable tabId="20" name="Product By Sale"/>
    <pivotTable tabId="20" name="Suppiler By Quantity"/>
    <pivotTable tabId="20" name="Supplier By Sale"/>
    <pivotTable tabId="20" name="PivotTable6"/>
    <pivotTable tabId="20" name="Year wise Sale"/>
    <pivotTable tabId="20" name="Region%age"/>
    <pivotTable tabId="20" name="Categories sale"/>
    <pivotTable tabId="20" name="PivotTable1"/>
    <pivotTable tabId="20" name="PivotTable2"/>
  </pivotTables>
  <data>
    <tabular pivotCacheId="63895035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BC34CF6-6565-FA42-8879-24FED05CFEC3}" sourceName="Region">
  <pivotTables>
    <pivotTable tabId="20" name="Product By QUantity"/>
    <pivotTable tabId="20" name="Product By Sale"/>
    <pivotTable tabId="20" name="Suppiler By Quantity"/>
    <pivotTable tabId="20" name="Supplier By Sale"/>
  </pivotTables>
  <data>
    <tabular pivotCacheId="638950352">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7DD70C5D-D42B-0041-8E93-C19219960481}" cache="Slicer_Year" caption="Year" columnCount="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10828A5-938D-B34D-968E-C525954AD8DC}" cache="Slicer_Year" caption="Year" columnCount="3" rowHeight="230716"/>
  <slicer name="Region 1" xr10:uid="{4BE4FF11-8B9E-1B4B-BD4F-E7BA74F8756F}" cache="Slicer_Region" caption="Region" columnCount="4"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70D30E-8C6B-5A41-A62A-C058EEBD4987}" cache="Slicer_Year" caption="Year" columnCount="3" rowHeight="230716"/>
  <slicer name="Region" xr10:uid="{A04E935F-A61B-3040-8F64-18C6EFAD1929}" cache="Slicer_Region" caption="Region" columnCount="4"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8BE825-CC11-B948-85C9-B5782902C843}" name="territories" displayName="territories" ref="A1:D54" tableType="queryTable" totalsRowShown="0">
  <autoFilter ref="A1:D54" xr:uid="{F78BE825-CC11-B948-85C9-B5782902C843}"/>
  <tableColumns count="4">
    <tableColumn id="1" xr3:uid="{BB40F2A1-F075-7B47-A949-D075F69AA580}" uniqueName="1" name="TerritoryID" queryTableFieldId="1"/>
    <tableColumn id="2" xr3:uid="{A43C1FD9-7C37-1C40-A08E-9A8663BC4CB2}" uniqueName="2" name="TerritoryDescription" queryTableFieldId="2" dataDxfId="505"/>
    <tableColumn id="3" xr3:uid="{0D6B0A67-9220-234B-B5CC-A4DC8CD3BC1E}" uniqueName="3" name="RegionID" queryTableFieldId="3"/>
    <tableColumn id="4" xr3:uid="{9DF8F038-8672-F040-84A3-48B8B74B9458}" uniqueName="4" name="Region Description" queryTableFieldId="4" dataDxfId="504">
      <calculatedColumnFormula>VLOOKUP(territories[[#This Row],[RegionID]],region[],2,FALSE)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6F186C-4DF2-7344-924F-CD721AE8A164}" name="suppliers" displayName="suppliers" ref="A1:M30" tableType="queryTable" totalsRowShown="0">
  <autoFilter ref="A1:M30" xr:uid="{C06F186C-4DF2-7344-924F-CD721AE8A164}"/>
  <tableColumns count="13">
    <tableColumn id="1" xr3:uid="{28EB4A0E-BD22-5E41-85C2-6BBEC1A67B95}" uniqueName="1" name="SupplierID" queryTableFieldId="1"/>
    <tableColumn id="2" xr3:uid="{34F9111D-0B01-964D-98C4-F0F5882E8EF9}" uniqueName="2" name="CompanyName" queryTableFieldId="2" dataDxfId="503"/>
    <tableColumn id="3" xr3:uid="{736244FB-855D-6244-8EBB-B036F783778B}" uniqueName="3" name="ContactName" queryTableFieldId="3" dataDxfId="502"/>
    <tableColumn id="4" xr3:uid="{D4004B75-BFC8-FA4E-9D77-8A2525F86084}" uniqueName="4" name="ContactTitle" queryTableFieldId="4" dataDxfId="501"/>
    <tableColumn id="5" xr3:uid="{AA7438B0-6433-7345-A0B1-8916DF21E8A4}" uniqueName="5" name="Address" queryTableFieldId="5" dataDxfId="500"/>
    <tableColumn id="6" xr3:uid="{57FBE5B5-144E-F64F-A30B-990A361D0F1D}" uniqueName="6" name="City" queryTableFieldId="6" dataDxfId="499"/>
    <tableColumn id="7" xr3:uid="{078C27A5-7B68-7D4E-A7B8-E064C3C9EE8E}" uniqueName="7" name="Region" queryTableFieldId="7" dataDxfId="498"/>
    <tableColumn id="8" xr3:uid="{6D83186E-7AEF-9A49-8BC0-9520E660AE03}" uniqueName="8" name="PostalCode" queryTableFieldId="8" dataDxfId="497"/>
    <tableColumn id="9" xr3:uid="{E5F6B693-F56A-704C-B40A-B7B2531787B7}" uniqueName="9" name="Country" queryTableFieldId="9" dataDxfId="496"/>
    <tableColumn id="10" xr3:uid="{CAD2D276-BCA6-FF42-8EB4-D9EA3B108BE8}" uniqueName="10" name="Phone" queryTableFieldId="10" dataDxfId="495"/>
    <tableColumn id="11" xr3:uid="{D459D398-C139-854B-A4FD-9B35B5AC45A6}" uniqueName="11" name="Fax" queryTableFieldId="11" dataDxfId="494"/>
    <tableColumn id="12" xr3:uid="{35EDF738-B159-8B41-A4A1-B03FF1AE5E2E}" uniqueName="12" name="Supplier Sale" queryTableFieldId="12" dataCellStyle="Normal"/>
    <tableColumn id="13" xr3:uid="{6ABD5989-C730-E84B-93E2-02EEDADA0238}" uniqueName="13" name="Quantity Supplied" queryTableFieldId="13" dataDxfId="493">
      <calculatedColumnFormula>SUMIF(order_details__2[SupplierID],suppliers[[#This Row],[SupplierID]],order_details__2[Quantity])</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5717D8-FB15-FD4F-8A6C-D47BD1F6C5DE}" name="shippers" displayName="shippers" ref="A1:E4" tableType="queryTable" totalsRowShown="0">
  <autoFilter ref="A1:E4" xr:uid="{E85717D8-FB15-FD4F-8A6C-D47BD1F6C5DE}"/>
  <tableColumns count="5">
    <tableColumn id="1" xr3:uid="{9EEF07D2-5822-C145-97B4-2F40BD6D40E5}" uniqueName="1" name="ShipperID" queryTableFieldId="1"/>
    <tableColumn id="2" xr3:uid="{E971AE47-E7D7-5144-93F2-75E33D9B0278}" uniqueName="2" name="CompanyName" queryTableFieldId="2" dataDxfId="491"/>
    <tableColumn id="3" xr3:uid="{F4D58C0B-29D9-6042-82A7-F225230FA6B2}" uniqueName="3" name="Phone" queryTableFieldId="3" dataDxfId="490"/>
    <tableColumn id="4" xr3:uid="{19177BC2-D1AD-8949-BE16-E446A6264C50}" uniqueName="4" name="Products Supplied " queryTableFieldId="4" dataDxfId="489">
      <calculatedColumnFormula>SUMIF(Table15[ShipID],shippers[[#This Row],[ShipperID]],Table15[[OrderQuantity ]])</calculatedColumnFormula>
    </tableColumn>
    <tableColumn id="5" xr3:uid="{769663EF-C213-0F44-BFBF-4AFA6B5150E0}" uniqueName="5" name="Total Freight" queryTableFieldId="5" dataDxfId="488">
      <calculatedColumnFormula>SUMIF(orders[ShipVia],shippers[[#This Row],[ShipperID]],orders[Freight])</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5D5274-917E-264D-92E9-311CB1E94702}" name="region" displayName="region" ref="A1:B5" tableType="queryTable" totalsRowShown="0">
  <autoFilter ref="A1:B5" xr:uid="{525D5274-917E-264D-92E9-311CB1E94702}"/>
  <tableColumns count="2">
    <tableColumn id="1" xr3:uid="{FE7ED62A-2AF7-1E4B-8CC0-4CC21541E7F6}" uniqueName="1" name="RegionID" queryTableFieldId="1"/>
    <tableColumn id="2" xr3:uid="{47E677AE-A83A-EC42-A75A-A8F1A4C949BD}" uniqueName="2" name="RegionDescription" queryTableFieldId="2" dataDxfId="48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BCD214B-C559-1940-AF50-BD50A6D3EA4F}" name="products" displayName="products" ref="A1:L78" tableType="queryTable" totalsRowShown="0">
  <autoFilter ref="A1:L78" xr:uid="{7BCD214B-C559-1940-AF50-BD50A6D3EA4F}"/>
  <tableColumns count="12">
    <tableColumn id="1" xr3:uid="{5976F59F-71F9-224A-978D-6AE0FB3E309D}" uniqueName="1" name="ProductID" queryTableFieldId="1"/>
    <tableColumn id="2" xr3:uid="{E2B3BD30-88C5-BA4E-BF3D-4DA5E8B92945}" uniqueName="2" name="ProductName" queryTableFieldId="2" dataDxfId="486"/>
    <tableColumn id="3" xr3:uid="{23CED1BA-E3C8-4546-B623-C14BFBB5B411}" uniqueName="3" name="SupplierID" queryTableFieldId="3"/>
    <tableColumn id="4" xr3:uid="{3A9E3AAE-F37B-8045-AE84-C8B0CA56EDA6}" uniqueName="4" name="CategoryID" queryTableFieldId="4"/>
    <tableColumn id="5" xr3:uid="{65BFE577-079B-3146-B51D-F20980D28F26}" uniqueName="5" name="QuantityPerUnit" queryTableFieldId="5" dataDxfId="485"/>
    <tableColumn id="6" xr3:uid="{4729FB57-D140-2044-A29D-96C506006567}" uniqueName="6" name="UnitPrice" queryTableFieldId="6"/>
    <tableColumn id="7" xr3:uid="{25796002-E555-844D-BA4F-2F1BBCD3CEE9}" uniqueName="7" name="UnitsInStock" queryTableFieldId="7"/>
    <tableColumn id="8" xr3:uid="{6F448C4E-F6F0-994B-9F81-2DA6B9F970C9}" uniqueName="8" name="UnitsOnOrder" queryTableFieldId="8"/>
    <tableColumn id="9" xr3:uid="{0163431F-1D6C-5C44-B7AC-B6435B0F62E1}" uniqueName="9" name="ReorderLevel" queryTableFieldId="9"/>
    <tableColumn id="10" xr3:uid="{B2010F5A-725A-C84C-B480-8A57C81C2585}" uniqueName="10" name="Discontinued" queryTableFieldId="10"/>
    <tableColumn id="11" xr3:uid="{2762138D-4D41-6449-A10F-B869870E73CC}" uniqueName="11" name="Product Sale " queryTableFieldId="11" dataDxfId="484">
      <calculatedColumnFormula>SUMIF(order_details__2[ProductID],products[[#This Row],[ProductID]],order_details__2[Line Sale])</calculatedColumnFormula>
    </tableColumn>
    <tableColumn id="12" xr3:uid="{F15CA3EB-A526-6242-903F-190E6CE65D0A}" uniqueName="12" name="QuantitySale" queryTableFieldId="12" dataDxfId="483">
      <calculatedColumnFormula>SUMIF(order_details__2[ProductID],products[[#This Row],[ProductID]],order_details__2[Quantity])</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771B17-DCFD-984A-926F-F755912B3148}" name="orders" displayName="orders" ref="A1:U831" tableType="queryTable" totalsRowShown="0">
  <autoFilter ref="A1:U831" xr:uid="{9A771B17-DCFD-984A-926F-F755912B3148}"/>
  <tableColumns count="21">
    <tableColumn id="1" xr3:uid="{A6D88453-C224-B742-B30D-9C0769568D00}" uniqueName="1" name="OrderID" queryTableFieldId="1"/>
    <tableColumn id="2" xr3:uid="{53764AA1-F1F5-244C-9B64-8C01B3B7361C}" uniqueName="2" name="CustomerID" queryTableFieldId="2" dataDxfId="481"/>
    <tableColumn id="3" xr3:uid="{23CC9A5A-7492-D24F-ADEC-F596312C2270}" uniqueName="3" name="EmployeeID" queryTableFieldId="3"/>
    <tableColumn id="4" xr3:uid="{A5686848-3B46-DA4B-BBF6-0F77BFE9796B}" uniqueName="4" name="OrderDate" queryTableFieldId="4" dataDxfId="480"/>
    <tableColumn id="5" xr3:uid="{917979D2-2C5C-A142-9D18-D585B0D48969}" uniqueName="5" name="RequiredDate" queryTableFieldId="5" dataDxfId="479"/>
    <tableColumn id="6" xr3:uid="{5CD01C6B-F38D-F94C-A076-4080A365D45D}" uniqueName="6" name="ShippedDate" queryTableFieldId="6" dataDxfId="478"/>
    <tableColumn id="7" xr3:uid="{C3688100-6966-5B44-90EB-B1544E529DEC}" uniqueName="7" name="ShipVia" queryTableFieldId="7"/>
    <tableColumn id="8" xr3:uid="{05AA4305-5984-9949-B68B-AE21864DD157}" uniqueName="8" name="Freight" queryTableFieldId="8"/>
    <tableColumn id="9" xr3:uid="{D34A9545-8945-6E4D-9BF5-483FB082CA93}" uniqueName="9" name="ShipName" queryTableFieldId="9" dataDxfId="477"/>
    <tableColumn id="10" xr3:uid="{2A8F8506-FA1D-0A4D-B323-97907D688C1C}" uniqueName="10" name="ShipAddress" queryTableFieldId="10" dataDxfId="476"/>
    <tableColumn id="11" xr3:uid="{2CE2B92E-F664-A449-A2D9-D4C25C990F97}" uniqueName="11" name="ShipCity" queryTableFieldId="11" dataDxfId="475"/>
    <tableColumn id="12" xr3:uid="{FC17F1D9-A8DB-3747-B692-032EBCA6405A}" uniqueName="12" name="ShipRegion" queryTableFieldId="12" dataDxfId="474"/>
    <tableColumn id="13" xr3:uid="{60CD7D50-B25B-2842-AA9F-8BE78733137E}" uniqueName="13" name="ShipPostalCode" queryTableFieldId="13" dataDxfId="473"/>
    <tableColumn id="14" xr3:uid="{C05132E7-1A75-B34B-B40C-C473CAEE3C6A}" uniqueName="14" name="ShipCountry" queryTableFieldId="14" dataDxfId="472"/>
    <tableColumn id="24" xr3:uid="{4A991508-E0B3-A442-8553-17C9C55E3699}" uniqueName="24" name="OrderQuantity" queryTableFieldId="20" dataDxfId="471">
      <calculatedColumnFormula>VLOOKUP(orders[[#This Row],[OrderID]],Table15[],4,FALSE)</calculatedColumnFormula>
    </tableColumn>
    <tableColumn id="15" xr3:uid="{4D190E7A-5833-1742-9992-E1C315F61540}" uniqueName="15" name="Order Sale " queryTableFieldId="15" dataDxfId="470">
      <calculatedColumnFormula>VLOOKUP(orders[[#This Row],[OrderID]],Table15[],2,FALSE)</calculatedColumnFormula>
    </tableColumn>
    <tableColumn id="16" xr3:uid="{75CC4F52-96F3-A848-8A91-C7B2CAE30AD2}" uniqueName="16" name="Territory" queryTableFieldId="16" dataDxfId="469">
      <calculatedColumnFormula>VLOOKUP(orders[[#This Row],[EmployeeID]],employee_territory[],2,FALSE)</calculatedColumnFormula>
    </tableColumn>
    <tableColumn id="17" xr3:uid="{E2143410-B5F9-4246-AB65-3F07A2043486}" uniqueName="17" name="Region" queryTableFieldId="17" dataDxfId="468">
      <calculatedColumnFormula>VLOOKUP(orders[[#This Row],[Territory]],territories[],4,FALSE)</calculatedColumnFormula>
    </tableColumn>
    <tableColumn id="18" xr3:uid="{33CF4EA9-12FE-E541-BDCA-7948F2E5BAB9}" uniqueName="18" name="Shipper" queryTableFieldId="18" dataDxfId="467">
      <calculatedColumnFormula>VLOOKUP(orders[[#This Row],[ShipVia]],shippers[],2,FALSE)</calculatedColumnFormula>
    </tableColumn>
    <tableColumn id="23" xr3:uid="{B82B67A6-2E62-7147-A82D-C0ABDDCC99FF}" uniqueName="23" name="Year" queryTableFieldId="19" dataDxfId="466">
      <calculatedColumnFormula>YEAR(orders[[#This Row],[OrderDate]])</calculatedColumnFormula>
    </tableColumn>
    <tableColumn id="19" xr3:uid="{165B0FB0-F853-804B-9E07-D4B149E7D788}" uniqueName="19" name="Month" queryTableFieldId="21" dataDxfId="314">
      <calculatedColumnFormula>MONTH(orders[[#This Row],[OrderDate]])</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A3B169C-107E-D242-B6D3-A6CA204B503C}" name="order_details__2" displayName="order_details__2" ref="A1:R2156" tableType="queryTable" totalsRowShown="0" headerRowDxfId="465" dataDxfId="464">
  <autoFilter ref="A1:R2156" xr:uid="{0A3B169C-107E-D242-B6D3-A6CA204B503C}"/>
  <tableColumns count="18">
    <tableColumn id="1" xr3:uid="{621834B5-5E5E-C545-BA2A-B6E1F2E9D9A4}" uniqueName="1" name="OrderID" queryTableFieldId="1" dataDxfId="463"/>
    <tableColumn id="2" xr3:uid="{110F9EC9-1011-BB4C-8C97-2F8758D30861}" uniqueName="2" name="ProductID" queryTableFieldId="2" dataDxfId="462"/>
    <tableColumn id="3" xr3:uid="{01D6E4EA-BB67-F749-8313-CBAA54161C56}" uniqueName="3" name="UnitPrice" queryTableFieldId="3" dataDxfId="461"/>
    <tableColumn id="4" xr3:uid="{281031E1-3243-3442-841C-1B740F7861CD}" uniqueName="4" name="Quantity" queryTableFieldId="4" dataDxfId="460"/>
    <tableColumn id="5" xr3:uid="{7B9BF619-EEE7-6644-9E84-F422EB69B434}" uniqueName="5" name="Discount" queryTableFieldId="5" dataDxfId="459"/>
    <tableColumn id="6" xr3:uid="{975B3AFD-320F-6C44-ADED-B138532A2D13}" uniqueName="6" name="Line Sale" queryTableFieldId="6" dataDxfId="458">
      <calculatedColumnFormula>order_details__2[[#This Row],[UnitPrice]]*order_details__2[[#This Row],[Quantity]]</calculatedColumnFormula>
    </tableColumn>
    <tableColumn id="7" xr3:uid="{716D5153-10DB-D04A-81BC-6AAC2F28B95F}" uniqueName="7" name="SupplierID" queryTableFieldId="7" dataDxfId="457">
      <calculatedColumnFormula>VLOOKUP(order_details__2[[#This Row],[ProductID]],products[],3,FALSE)</calculatedColumnFormula>
    </tableColumn>
    <tableColumn id="8" xr3:uid="{A7CEDF41-7181-164A-A9D5-148651001021}" uniqueName="8" name="Year" queryTableFieldId="8" dataDxfId="456">
      <calculatedColumnFormula>VLOOKUP(order_details__2[[#This Row],[OrderID]],orders[],20,FALSE)</calculatedColumnFormula>
    </tableColumn>
    <tableColumn id="9" xr3:uid="{CC458D9D-0F3E-8D46-8044-FD8E8F47CFA1}" uniqueName="9" name="ProductName" queryTableFieldId="9" dataDxfId="455">
      <calculatedColumnFormula>VLOOKUP(order_details__2[[#This Row],[ProductID]],products[],2,FALSE)</calculatedColumnFormula>
    </tableColumn>
    <tableColumn id="10" xr3:uid="{C5613C08-41F5-C146-99BD-4A11AC4B1883}" uniqueName="10" name="SupplierName" queryTableFieldId="10" dataDxfId="454">
      <calculatedColumnFormula>VLOOKUP(order_details__2[[#This Row],[SupplierID]],suppliers[],2,FALSE)</calculatedColumnFormula>
    </tableColumn>
    <tableColumn id="11" xr3:uid="{1C775200-1D07-2049-A533-82D8D48F8CEB}" uniqueName="11" name="ShipCountry" queryTableFieldId="11" dataDxfId="453">
      <calculatedColumnFormula>VLOOKUP(order_details__2[[#This Row],[OrderID]],orders[],14,FALSE)</calculatedColumnFormula>
    </tableColumn>
    <tableColumn id="12" xr3:uid="{3298F2EE-5BA6-6747-B907-54B3E49ECFEF}" uniqueName="12" name="ShipVia " queryTableFieldId="12" dataDxfId="452">
      <calculatedColumnFormula>VLOOKUP(order_details__2[[#This Row],[OrderID]],orders[],7,FALSE)</calculatedColumnFormula>
    </tableColumn>
    <tableColumn id="13" xr3:uid="{7D63D58A-87FA-8149-A560-0AED3C93BA61}" uniqueName="13" name="ShipperName" queryTableFieldId="13" dataDxfId="451">
      <calculatedColumnFormula>VLOOKUP(order_details__2[[#This Row],[ShipVia ]],shippers[],2,FALSE)</calculatedColumnFormula>
    </tableColumn>
    <tableColumn id="14" xr3:uid="{EDA2D931-8970-C940-9CFC-CF9C0537FBC5}" uniqueName="14" name="CustomerID" queryTableFieldId="14" dataDxfId="450">
      <calculatedColumnFormula>VLOOKUP(order_details__2[[#This Row],[OrderID]],orders[],2,FALSE)</calculatedColumnFormula>
    </tableColumn>
    <tableColumn id="15" xr3:uid="{937742E9-5C07-6548-83A0-F0BA3CBAEF25}" uniqueName="15" name="Region" queryTableFieldId="15" dataDxfId="449">
      <calculatedColumnFormula>VLOOKUP(order_details__2[[#This Row],[OrderID]],orders[],18,FALSE)</calculatedColumnFormula>
    </tableColumn>
    <tableColumn id="16" xr3:uid="{E370D7E9-0DEC-244F-BDFB-E1F42C8C2F95}" uniqueName="16" name="CategoryID" queryTableFieldId="16" dataDxfId="448" dataCellStyle="Normal">
      <calculatedColumnFormula>VLOOKUP(order_details__2[[#This Row],[ProductID]],products[],4,FALSE)</calculatedColumnFormula>
    </tableColumn>
    <tableColumn id="17" xr3:uid="{DE101FA8-8C1B-4B46-A95C-D8A9903AB2D6}" uniqueName="17" name="CategoryName" queryTableFieldId="17" dataDxfId="447">
      <calculatedColumnFormula>VLOOKUP(order_details__2[[#This Row],[CategoryID]],categories[],2,FALSE)</calculatedColumnFormula>
    </tableColumn>
    <tableColumn id="18" xr3:uid="{A6C8DAC0-066F-FB4F-A2D0-13EAACFE7337}" uniqueName="18" name="Month" queryTableFieldId="18" dataDxfId="313">
      <calculatedColumnFormula>VLOOKUP(order_details__2[[#This Row],[OrderID]],orders[],21,FALSE)</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99DE774-A660-3040-8CF0-61D2035B4052}" name="Table15" displayName="Table15" ref="C3:F833" totalsRowShown="0">
  <autoFilter ref="C3:F833" xr:uid="{E99DE774-A660-3040-8CF0-61D2035B4052}"/>
  <tableColumns count="4">
    <tableColumn id="1" xr3:uid="{394FE39E-5644-944B-A610-1A5886DF24CF}" name="OrderID"/>
    <tableColumn id="2" xr3:uid="{237C818B-F5EE-3E41-AF63-035D5F580FAF}" name="OrderSum">
      <calculatedColumnFormula>SUMIF(order_details__2[OrderID],order_details!C4,order_details__2[Line Sale])</calculatedColumnFormula>
    </tableColumn>
    <tableColumn id="3" xr3:uid="{AB7A6BEE-C0F3-1F4D-97A0-B7A4168B0599}" name="ShipID" dataDxfId="354">
      <calculatedColumnFormula>VLOOKUP(Table15[[#This Row],[OrderID]],orders[],7,FALSE)</calculatedColumnFormula>
    </tableColumn>
    <tableColumn id="4" xr3:uid="{1B2AE721-83BF-344D-9B38-3D39C95423CC}" name="OrderQuantity " dataDxfId="353">
      <calculatedColumnFormula>SUMIF(order_details__2[OrderID],Table15[[#This Row],[OrderID]],order_details__2[Quantity])</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E21FAA5-9584-9149-BDB2-ACFA45AC16B7}" name="employees" displayName="employees" ref="A1:N10" tableType="queryTable" totalsRowShown="0">
  <autoFilter ref="A1:N10" xr:uid="{2E21FAA5-9584-9149-BDB2-ACFA45AC16B7}"/>
  <tableColumns count="14">
    <tableColumn id="1" xr3:uid="{7C6756A4-D466-F44E-B2E3-6802C1BFFDC4}" uniqueName="1" name="EmployeeID" queryTableFieldId="1"/>
    <tableColumn id="2" xr3:uid="{375C7082-EE90-5546-97D8-9AC4AD1B3FAA}" uniqueName="2" name="LastName" queryTableFieldId="2" dataDxfId="352"/>
    <tableColumn id="3" xr3:uid="{B8B00B43-894F-7D48-928B-EF72088FD765}" uniqueName="3" name="FirstName" queryTableFieldId="3" dataDxfId="351"/>
    <tableColumn id="4" xr3:uid="{A59FF37A-FCFD-674B-B5F0-5E0A2D4F30FB}" uniqueName="4" name="Title" queryTableFieldId="4" dataDxfId="350"/>
    <tableColumn id="5" xr3:uid="{B6B6B628-C7C8-AF47-A1CB-7D5634BEBDEC}" uniqueName="5" name="TitleOfCourtesy" queryTableFieldId="5" dataDxfId="349"/>
    <tableColumn id="6" xr3:uid="{67F18AFE-5B06-EC4B-8AF4-C19381F2F9FF}" uniqueName="6" name="BirthDate" queryTableFieldId="6" dataDxfId="348"/>
    <tableColumn id="7" xr3:uid="{786B42E5-BF48-D047-A987-45556E1BBC2F}" uniqueName="7" name="HireDate" queryTableFieldId="7" dataDxfId="347"/>
    <tableColumn id="8" xr3:uid="{CDB85BE1-41EF-0547-968B-64A1A7D1F49E}" uniqueName="8" name="Address" queryTableFieldId="8" dataDxfId="346"/>
    <tableColumn id="9" xr3:uid="{8330A287-4B8E-894A-ADFC-0C8683B56F8D}" uniqueName="9" name="City" queryTableFieldId="9" dataDxfId="345"/>
    <tableColumn id="10" xr3:uid="{F5FE991E-19C6-E048-9FD7-1D50F1319EDD}" uniqueName="10" name="Region" queryTableFieldId="10" dataDxfId="344"/>
    <tableColumn id="11" xr3:uid="{64BA1B9C-6C86-0F46-8FB5-05E0943B539D}" uniqueName="11" name="Country" queryTableFieldId="11" dataDxfId="343"/>
    <tableColumn id="12" xr3:uid="{C958FECA-EB99-014F-BF6D-DB53C6FAFBED}" uniqueName="12" name="HomePhone" queryTableFieldId="12" dataDxfId="342"/>
    <tableColumn id="13" xr3:uid="{EB3C1D9D-FACD-2E48-A8FB-E4EDBF44A6EF}" uniqueName="13" name="Salary" queryTableFieldId="13"/>
    <tableColumn id="14" xr3:uid="{13F5EA58-371C-1142-AB90-49CB18DB35F6}" uniqueName="14" name="Column1" queryTableFieldId="14" dataDxfId="34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71B4E03-7729-0744-856D-8086B1CE2D8A}" name="employee_territory" displayName="employee_territory" ref="A1:B50" tableType="queryTable" totalsRowShown="0">
  <autoFilter ref="A1:B50" xr:uid="{B71B4E03-7729-0744-856D-8086B1CE2D8A}"/>
  <tableColumns count="2">
    <tableColumn id="1" xr3:uid="{542045E7-825B-874B-BABE-F30CE55D9343}" uniqueName="1" name="EmployeeID" queryTableFieldId="1"/>
    <tableColumn id="2" xr3:uid="{FFB0ED62-9BBA-E540-9A70-0660BBC96312}" uniqueName="2" name="TerritoryID" queryTableFieldId="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B59E392-6B04-0E4A-813E-B882AC4D20EB}" name="customers__2" displayName="customers__2" ref="A1:L94" tableType="queryTable" totalsRowShown="0">
  <autoFilter ref="A1:L94" xr:uid="{1B59E392-6B04-0E4A-813E-B882AC4D20EB}"/>
  <tableColumns count="12">
    <tableColumn id="1" xr3:uid="{4DF18BE4-9BC2-374B-BB43-4D52F3B9FB4E}" uniqueName="1" name="CustomerID" queryTableFieldId="1" dataDxfId="340"/>
    <tableColumn id="2" xr3:uid="{8DB73CE0-14AA-204A-9970-C3239DC5F585}" uniqueName="2" name="CompanyName" queryTableFieldId="2" dataDxfId="339"/>
    <tableColumn id="3" xr3:uid="{930204AF-BA73-C44A-BBE0-69A1C73D5B81}" uniqueName="3" name="ContactName" queryTableFieldId="3" dataDxfId="338"/>
    <tableColumn id="4" xr3:uid="{B8A45BBC-71D0-D64D-9F26-C1F1BB910FE0}" uniqueName="4" name="ContactTitle" queryTableFieldId="4" dataDxfId="337"/>
    <tableColumn id="5" xr3:uid="{1411B0D6-7B91-8E4B-9DEC-1E3EC882FD26}" uniqueName="5" name="Address" queryTableFieldId="5" dataDxfId="336"/>
    <tableColumn id="6" xr3:uid="{A8D609ED-48B1-B949-B6E7-90F9A225E492}" uniqueName="6" name="City" queryTableFieldId="6" dataDxfId="335"/>
    <tableColumn id="7" xr3:uid="{2F2502E5-5F90-F848-848E-E51C6407F11A}" uniqueName="7" name="Region" queryTableFieldId="7" dataDxfId="334"/>
    <tableColumn id="8" xr3:uid="{C65993C1-83E3-504A-9CAE-2B05129FCA75}" uniqueName="8" name="PostalCode" queryTableFieldId="8" dataDxfId="333"/>
    <tableColumn id="9" xr3:uid="{3676BFEF-C979-9A4D-AC94-B405AF1A010C}" uniqueName="9" name="Country" queryTableFieldId="9" dataDxfId="332"/>
    <tableColumn id="10" xr3:uid="{FEC28F46-C115-324F-AC89-D950D331A540}" uniqueName="10" name="Phone" queryTableFieldId="10" dataDxfId="331"/>
    <tableColumn id="11" xr3:uid="{44DDB614-7E03-424B-A7BF-0F76958FBC78}" uniqueName="11" name="Fax" queryTableFieldId="11" dataDxfId="330"/>
    <tableColumn id="12" xr3:uid="{E4A3AD37-3801-D845-8F93-47B85AB2641B}" uniqueName="12" name="CustomerSale" queryTableFieldId="12" dataDxfId="329">
      <calculatedColumnFormula>SUMIF(orders[CustomerID],customers__2[[#This Row],[CustomerID]],orders[[Order Sale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398F2A8-8E9C-F64A-A4D9-B6012ED55C10}" name="categories" displayName="categories" ref="A1:D9" tableType="queryTable" totalsRowShown="0">
  <autoFilter ref="A1:D9" xr:uid="{F398F2A8-8E9C-F64A-A4D9-B6012ED55C10}"/>
  <tableColumns count="4">
    <tableColumn id="1" xr3:uid="{6606C614-4F87-6D4F-AE30-6764A35AAE54}" uniqueName="1" name="CategoryID" queryTableFieldId="1"/>
    <tableColumn id="2" xr3:uid="{56E647D7-958C-804B-B7D7-C8B5EF64E6A9}" uniqueName="2" name="CategoryName" queryTableFieldId="2" dataDxfId="328"/>
    <tableColumn id="3" xr3:uid="{9531A0D4-D9BE-2747-ADF7-4A4F2BD6637D}" uniqueName="3" name="Description" queryTableFieldId="3" dataDxfId="327"/>
    <tableColumn id="4" xr3:uid="{21B4E0B5-D1C4-AB47-A565-2DA3066515FE}" uniqueName="4" name="CategorySale" queryTableFieldId="4" dataDxfId="326">
      <calculatedColumnFormula>SUMIF(products[CategoryID],categories[[#This Row],[CategoryID]],products[[Product Sale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microsoft.com/office/2007/relationships/slicer" Target="../slicers/slicer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drawing" Target="../drawings/drawing5.xml"/><Relationship Id="rId5" Type="http://schemas.openxmlformats.org/officeDocument/2006/relationships/pivotTable" Target="../pivotTables/pivotTable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195C5-0CB2-5246-948F-38AAAC455611}">
  <dimension ref="A1:D54"/>
  <sheetViews>
    <sheetView zoomScale="125" workbookViewId="0">
      <selection activeCell="B51" sqref="B51"/>
    </sheetView>
  </sheetViews>
  <sheetFormatPr baseColWidth="10" defaultRowHeight="15" x14ac:dyDescent="0.2"/>
  <cols>
    <col min="1" max="1" width="12" bestFit="1" customWidth="1"/>
    <col min="2" max="2" width="25.6640625" bestFit="1" customWidth="1"/>
    <col min="3" max="3" width="10.5" bestFit="1" customWidth="1"/>
  </cols>
  <sheetData>
    <row r="1" spans="1:4" x14ac:dyDescent="0.2">
      <c r="A1" t="s">
        <v>0</v>
      </c>
      <c r="B1" t="s">
        <v>1</v>
      </c>
      <c r="C1" t="s">
        <v>2</v>
      </c>
      <c r="D1" t="s">
        <v>1287</v>
      </c>
    </row>
    <row r="2" spans="1:4" x14ac:dyDescent="0.2">
      <c r="A2">
        <v>1581</v>
      </c>
      <c r="B2" t="s">
        <v>3</v>
      </c>
      <c r="C2">
        <v>1</v>
      </c>
      <c r="D2" t="str">
        <f>VLOOKUP(territories[[#This Row],[RegionID]],region[],2,FALSE)</f>
        <v xml:space="preserve">Eastern                                           </v>
      </c>
    </row>
    <row r="3" spans="1:4" x14ac:dyDescent="0.2">
      <c r="A3">
        <v>1730</v>
      </c>
      <c r="B3" t="s">
        <v>4</v>
      </c>
      <c r="C3">
        <v>1</v>
      </c>
      <c r="D3" t="str">
        <f>VLOOKUP(territories[[#This Row],[RegionID]],region[],2,FALSE)</f>
        <v xml:space="preserve">Eastern                                           </v>
      </c>
    </row>
    <row r="4" spans="1:4" x14ac:dyDescent="0.2">
      <c r="A4">
        <v>1833</v>
      </c>
      <c r="B4" t="s">
        <v>5</v>
      </c>
      <c r="C4">
        <v>1</v>
      </c>
      <c r="D4" t="str">
        <f>VLOOKUP(territories[[#This Row],[RegionID]],region[],2,FALSE)</f>
        <v xml:space="preserve">Eastern                                           </v>
      </c>
    </row>
    <row r="5" spans="1:4" x14ac:dyDescent="0.2">
      <c r="A5">
        <v>2116</v>
      </c>
      <c r="B5" t="s">
        <v>6</v>
      </c>
      <c r="C5">
        <v>1</v>
      </c>
      <c r="D5" t="str">
        <f>VLOOKUP(territories[[#This Row],[RegionID]],region[],2,FALSE)</f>
        <v xml:space="preserve">Eastern                                           </v>
      </c>
    </row>
    <row r="6" spans="1:4" x14ac:dyDescent="0.2">
      <c r="A6">
        <v>2139</v>
      </c>
      <c r="B6" t="s">
        <v>7</v>
      </c>
      <c r="C6">
        <v>1</v>
      </c>
      <c r="D6" t="str">
        <f>VLOOKUP(territories[[#This Row],[RegionID]],region[],2,FALSE)</f>
        <v xml:space="preserve">Eastern                                           </v>
      </c>
    </row>
    <row r="7" spans="1:4" x14ac:dyDescent="0.2">
      <c r="A7">
        <v>2184</v>
      </c>
      <c r="B7" t="s">
        <v>8</v>
      </c>
      <c r="C7">
        <v>1</v>
      </c>
      <c r="D7" t="str">
        <f>VLOOKUP(territories[[#This Row],[RegionID]],region[],2,FALSE)</f>
        <v xml:space="preserve">Eastern                                           </v>
      </c>
    </row>
    <row r="8" spans="1:4" x14ac:dyDescent="0.2">
      <c r="A8">
        <v>2903</v>
      </c>
      <c r="B8" t="s">
        <v>9</v>
      </c>
      <c r="C8">
        <v>1</v>
      </c>
      <c r="D8" t="str">
        <f>VLOOKUP(territories[[#This Row],[RegionID]],region[],2,FALSE)</f>
        <v xml:space="preserve">Eastern                                           </v>
      </c>
    </row>
    <row r="9" spans="1:4" x14ac:dyDescent="0.2">
      <c r="A9">
        <v>3049</v>
      </c>
      <c r="B9" t="s">
        <v>10</v>
      </c>
      <c r="C9">
        <v>3</v>
      </c>
      <c r="D9" t="str">
        <f>VLOOKUP(territories[[#This Row],[RegionID]],region[],2,FALSE)</f>
        <v xml:space="preserve">Northern                                          </v>
      </c>
    </row>
    <row r="10" spans="1:4" x14ac:dyDescent="0.2">
      <c r="A10">
        <v>3801</v>
      </c>
      <c r="B10" t="s">
        <v>11</v>
      </c>
      <c r="C10">
        <v>3</v>
      </c>
      <c r="D10" t="str">
        <f>VLOOKUP(territories[[#This Row],[RegionID]],region[],2,FALSE)</f>
        <v xml:space="preserve">Northern                                          </v>
      </c>
    </row>
    <row r="11" spans="1:4" x14ac:dyDescent="0.2">
      <c r="A11">
        <v>6897</v>
      </c>
      <c r="B11" t="s">
        <v>12</v>
      </c>
      <c r="C11">
        <v>1</v>
      </c>
      <c r="D11" t="str">
        <f>VLOOKUP(territories[[#This Row],[RegionID]],region[],2,FALSE)</f>
        <v xml:space="preserve">Eastern                                           </v>
      </c>
    </row>
    <row r="12" spans="1:4" x14ac:dyDescent="0.2">
      <c r="A12">
        <v>7960</v>
      </c>
      <c r="B12" t="s">
        <v>13</v>
      </c>
      <c r="C12">
        <v>1</v>
      </c>
      <c r="D12" t="str">
        <f>VLOOKUP(territories[[#This Row],[RegionID]],region[],2,FALSE)</f>
        <v xml:space="preserve">Eastern                                           </v>
      </c>
    </row>
    <row r="13" spans="1:4" x14ac:dyDescent="0.2">
      <c r="A13">
        <v>8837</v>
      </c>
      <c r="B13" t="s">
        <v>14</v>
      </c>
      <c r="C13">
        <v>1</v>
      </c>
      <c r="D13" t="str">
        <f>VLOOKUP(territories[[#This Row],[RegionID]],region[],2,FALSE)</f>
        <v xml:space="preserve">Eastern                                           </v>
      </c>
    </row>
    <row r="14" spans="1:4" x14ac:dyDescent="0.2">
      <c r="A14">
        <v>10019</v>
      </c>
      <c r="B14" t="s">
        <v>15</v>
      </c>
      <c r="C14">
        <v>1</v>
      </c>
      <c r="D14" t="str">
        <f>VLOOKUP(territories[[#This Row],[RegionID]],region[],2,FALSE)</f>
        <v xml:space="preserve">Eastern                                           </v>
      </c>
    </row>
    <row r="15" spans="1:4" x14ac:dyDescent="0.2">
      <c r="A15">
        <v>10038</v>
      </c>
      <c r="B15" t="s">
        <v>15</v>
      </c>
      <c r="C15">
        <v>1</v>
      </c>
      <c r="D15" t="str">
        <f>VLOOKUP(territories[[#This Row],[RegionID]],region[],2,FALSE)</f>
        <v xml:space="preserve">Eastern                                           </v>
      </c>
    </row>
    <row r="16" spans="1:4" x14ac:dyDescent="0.2">
      <c r="A16">
        <v>11747</v>
      </c>
      <c r="B16" t="s">
        <v>16</v>
      </c>
      <c r="C16">
        <v>1</v>
      </c>
      <c r="D16" t="str">
        <f>VLOOKUP(territories[[#This Row],[RegionID]],region[],2,FALSE)</f>
        <v xml:space="preserve">Eastern                                           </v>
      </c>
    </row>
    <row r="17" spans="1:4" x14ac:dyDescent="0.2">
      <c r="A17">
        <v>14450</v>
      </c>
      <c r="B17" t="s">
        <v>17</v>
      </c>
      <c r="C17">
        <v>1</v>
      </c>
      <c r="D17" t="str">
        <f>VLOOKUP(territories[[#This Row],[RegionID]],region[],2,FALSE)</f>
        <v xml:space="preserve">Eastern                                           </v>
      </c>
    </row>
    <row r="18" spans="1:4" x14ac:dyDescent="0.2">
      <c r="A18">
        <v>19428</v>
      </c>
      <c r="B18" t="s">
        <v>18</v>
      </c>
      <c r="C18">
        <v>3</v>
      </c>
      <c r="D18" t="str">
        <f>VLOOKUP(territories[[#This Row],[RegionID]],region[],2,FALSE)</f>
        <v xml:space="preserve">Northern                                          </v>
      </c>
    </row>
    <row r="19" spans="1:4" x14ac:dyDescent="0.2">
      <c r="A19">
        <v>19713</v>
      </c>
      <c r="B19" t="s">
        <v>19</v>
      </c>
      <c r="C19">
        <v>1</v>
      </c>
      <c r="D19" t="str">
        <f>VLOOKUP(territories[[#This Row],[RegionID]],region[],2,FALSE)</f>
        <v xml:space="preserve">Eastern                                           </v>
      </c>
    </row>
    <row r="20" spans="1:4" x14ac:dyDescent="0.2">
      <c r="A20">
        <v>20852</v>
      </c>
      <c r="B20" t="s">
        <v>20</v>
      </c>
      <c r="C20">
        <v>1</v>
      </c>
      <c r="D20" t="str">
        <f>VLOOKUP(territories[[#This Row],[RegionID]],region[],2,FALSE)</f>
        <v xml:space="preserve">Eastern                                           </v>
      </c>
    </row>
    <row r="21" spans="1:4" x14ac:dyDescent="0.2">
      <c r="A21">
        <v>27403</v>
      </c>
      <c r="B21" t="s">
        <v>21</v>
      </c>
      <c r="C21">
        <v>1</v>
      </c>
      <c r="D21" t="str">
        <f>VLOOKUP(territories[[#This Row],[RegionID]],region[],2,FALSE)</f>
        <v xml:space="preserve">Eastern                                           </v>
      </c>
    </row>
    <row r="22" spans="1:4" x14ac:dyDescent="0.2">
      <c r="A22">
        <v>27511</v>
      </c>
      <c r="B22" t="s">
        <v>22</v>
      </c>
      <c r="C22">
        <v>1</v>
      </c>
      <c r="D22" t="str">
        <f>VLOOKUP(territories[[#This Row],[RegionID]],region[],2,FALSE)</f>
        <v xml:space="preserve">Eastern                                           </v>
      </c>
    </row>
    <row r="23" spans="1:4" x14ac:dyDescent="0.2">
      <c r="A23">
        <v>29202</v>
      </c>
      <c r="B23" t="s">
        <v>23</v>
      </c>
      <c r="C23">
        <v>4</v>
      </c>
      <c r="D23" t="str">
        <f>VLOOKUP(territories[[#This Row],[RegionID]],region[],2,FALSE)</f>
        <v xml:space="preserve">Southern                                          </v>
      </c>
    </row>
    <row r="24" spans="1:4" x14ac:dyDescent="0.2">
      <c r="A24">
        <v>30346</v>
      </c>
      <c r="B24" t="s">
        <v>24</v>
      </c>
      <c r="C24">
        <v>4</v>
      </c>
      <c r="D24" t="str">
        <f>VLOOKUP(territories[[#This Row],[RegionID]],region[],2,FALSE)</f>
        <v xml:space="preserve">Southern                                          </v>
      </c>
    </row>
    <row r="25" spans="1:4" x14ac:dyDescent="0.2">
      <c r="A25">
        <v>31406</v>
      </c>
      <c r="B25" t="s">
        <v>25</v>
      </c>
      <c r="C25">
        <v>4</v>
      </c>
      <c r="D25" t="str">
        <f>VLOOKUP(territories[[#This Row],[RegionID]],region[],2,FALSE)</f>
        <v xml:space="preserve">Southern                                          </v>
      </c>
    </row>
    <row r="26" spans="1:4" x14ac:dyDescent="0.2">
      <c r="A26">
        <v>32859</v>
      </c>
      <c r="B26" t="s">
        <v>26</v>
      </c>
      <c r="C26">
        <v>4</v>
      </c>
      <c r="D26" t="str">
        <f>VLOOKUP(territories[[#This Row],[RegionID]],region[],2,FALSE)</f>
        <v xml:space="preserve">Southern                                          </v>
      </c>
    </row>
    <row r="27" spans="1:4" x14ac:dyDescent="0.2">
      <c r="A27">
        <v>33607</v>
      </c>
      <c r="B27" t="s">
        <v>27</v>
      </c>
      <c r="C27">
        <v>4</v>
      </c>
      <c r="D27" t="str">
        <f>VLOOKUP(territories[[#This Row],[RegionID]],region[],2,FALSE)</f>
        <v xml:space="preserve">Southern                                          </v>
      </c>
    </row>
    <row r="28" spans="1:4" x14ac:dyDescent="0.2">
      <c r="A28">
        <v>40222</v>
      </c>
      <c r="B28" t="s">
        <v>28</v>
      </c>
      <c r="C28">
        <v>1</v>
      </c>
      <c r="D28" t="str">
        <f>VLOOKUP(territories[[#This Row],[RegionID]],region[],2,FALSE)</f>
        <v xml:space="preserve">Eastern                                           </v>
      </c>
    </row>
    <row r="29" spans="1:4" x14ac:dyDescent="0.2">
      <c r="A29">
        <v>44122</v>
      </c>
      <c r="B29" t="s">
        <v>29</v>
      </c>
      <c r="C29">
        <v>3</v>
      </c>
      <c r="D29" t="str">
        <f>VLOOKUP(territories[[#This Row],[RegionID]],region[],2,FALSE)</f>
        <v xml:space="preserve">Northern                                          </v>
      </c>
    </row>
    <row r="30" spans="1:4" x14ac:dyDescent="0.2">
      <c r="A30">
        <v>45839</v>
      </c>
      <c r="B30" t="s">
        <v>30</v>
      </c>
      <c r="C30">
        <v>3</v>
      </c>
      <c r="D30" t="str">
        <f>VLOOKUP(territories[[#This Row],[RegionID]],region[],2,FALSE)</f>
        <v xml:space="preserve">Northern                                          </v>
      </c>
    </row>
    <row r="31" spans="1:4" x14ac:dyDescent="0.2">
      <c r="A31">
        <v>48075</v>
      </c>
      <c r="B31" t="s">
        <v>31</v>
      </c>
      <c r="C31">
        <v>3</v>
      </c>
      <c r="D31" t="str">
        <f>VLOOKUP(territories[[#This Row],[RegionID]],region[],2,FALSE)</f>
        <v xml:space="preserve">Northern                                          </v>
      </c>
    </row>
    <row r="32" spans="1:4" x14ac:dyDescent="0.2">
      <c r="A32">
        <v>48084</v>
      </c>
      <c r="B32" t="s">
        <v>32</v>
      </c>
      <c r="C32">
        <v>3</v>
      </c>
      <c r="D32" t="str">
        <f>VLOOKUP(territories[[#This Row],[RegionID]],region[],2,FALSE)</f>
        <v xml:space="preserve">Northern                                          </v>
      </c>
    </row>
    <row r="33" spans="1:4" x14ac:dyDescent="0.2">
      <c r="A33">
        <v>48304</v>
      </c>
      <c r="B33" t="s">
        <v>33</v>
      </c>
      <c r="C33">
        <v>3</v>
      </c>
      <c r="D33" t="str">
        <f>VLOOKUP(territories[[#This Row],[RegionID]],region[],2,FALSE)</f>
        <v xml:space="preserve">Northern                                          </v>
      </c>
    </row>
    <row r="34" spans="1:4" x14ac:dyDescent="0.2">
      <c r="A34">
        <v>53404</v>
      </c>
      <c r="B34" t="s">
        <v>34</v>
      </c>
      <c r="C34">
        <v>3</v>
      </c>
      <c r="D34" t="str">
        <f>VLOOKUP(territories[[#This Row],[RegionID]],region[],2,FALSE)</f>
        <v xml:space="preserve">Northern                                          </v>
      </c>
    </row>
    <row r="35" spans="1:4" x14ac:dyDescent="0.2">
      <c r="A35">
        <v>55113</v>
      </c>
      <c r="B35" t="s">
        <v>35</v>
      </c>
      <c r="C35">
        <v>3</v>
      </c>
      <c r="D35" t="str">
        <f>VLOOKUP(territories[[#This Row],[RegionID]],region[],2,FALSE)</f>
        <v xml:space="preserve">Northern                                          </v>
      </c>
    </row>
    <row r="36" spans="1:4" x14ac:dyDescent="0.2">
      <c r="A36">
        <v>55439</v>
      </c>
      <c r="B36" t="s">
        <v>36</v>
      </c>
      <c r="C36">
        <v>3</v>
      </c>
      <c r="D36" t="str">
        <f>VLOOKUP(territories[[#This Row],[RegionID]],region[],2,FALSE)</f>
        <v xml:space="preserve">Northern                                          </v>
      </c>
    </row>
    <row r="37" spans="1:4" x14ac:dyDescent="0.2">
      <c r="A37">
        <v>60179</v>
      </c>
      <c r="B37" t="s">
        <v>37</v>
      </c>
      <c r="C37">
        <v>2</v>
      </c>
      <c r="D37" t="str">
        <f>VLOOKUP(territories[[#This Row],[RegionID]],region[],2,FALSE)</f>
        <v xml:space="preserve">Westerns                                          </v>
      </c>
    </row>
    <row r="38" spans="1:4" x14ac:dyDescent="0.2">
      <c r="A38">
        <v>60601</v>
      </c>
      <c r="B38" t="s">
        <v>38</v>
      </c>
      <c r="C38">
        <v>2</v>
      </c>
      <c r="D38" t="str">
        <f>VLOOKUP(territories[[#This Row],[RegionID]],region[],2,FALSE)</f>
        <v xml:space="preserve">Westerns                                          </v>
      </c>
    </row>
    <row r="39" spans="1:4" x14ac:dyDescent="0.2">
      <c r="A39">
        <v>72716</v>
      </c>
      <c r="B39" t="s">
        <v>39</v>
      </c>
      <c r="C39">
        <v>4</v>
      </c>
      <c r="D39" t="str">
        <f>VLOOKUP(territories[[#This Row],[RegionID]],region[],2,FALSE)</f>
        <v xml:space="preserve">Southern                                          </v>
      </c>
    </row>
    <row r="40" spans="1:4" x14ac:dyDescent="0.2">
      <c r="A40">
        <v>75234</v>
      </c>
      <c r="B40" t="s">
        <v>40</v>
      </c>
      <c r="C40">
        <v>4</v>
      </c>
      <c r="D40" t="str">
        <f>VLOOKUP(territories[[#This Row],[RegionID]],region[],2,FALSE)</f>
        <v xml:space="preserve">Southern                                          </v>
      </c>
    </row>
    <row r="41" spans="1:4" x14ac:dyDescent="0.2">
      <c r="A41">
        <v>78759</v>
      </c>
      <c r="B41" t="s">
        <v>41</v>
      </c>
      <c r="C41">
        <v>4</v>
      </c>
      <c r="D41" t="str">
        <f>VLOOKUP(territories[[#This Row],[RegionID]],region[],2,FALSE)</f>
        <v xml:space="preserve">Southern                                          </v>
      </c>
    </row>
    <row r="42" spans="1:4" x14ac:dyDescent="0.2">
      <c r="A42">
        <v>80202</v>
      </c>
      <c r="B42" t="s">
        <v>42</v>
      </c>
      <c r="C42">
        <v>2</v>
      </c>
      <c r="D42" t="str">
        <f>VLOOKUP(territories[[#This Row],[RegionID]],region[],2,FALSE)</f>
        <v xml:space="preserve">Westerns                                          </v>
      </c>
    </row>
    <row r="43" spans="1:4" x14ac:dyDescent="0.2">
      <c r="A43">
        <v>80909</v>
      </c>
      <c r="B43" t="s">
        <v>43</v>
      </c>
      <c r="C43">
        <v>2</v>
      </c>
      <c r="D43" t="str">
        <f>VLOOKUP(territories[[#This Row],[RegionID]],region[],2,FALSE)</f>
        <v xml:space="preserve">Westerns                                          </v>
      </c>
    </row>
    <row r="44" spans="1:4" x14ac:dyDescent="0.2">
      <c r="A44">
        <v>85014</v>
      </c>
      <c r="B44" t="s">
        <v>44</v>
      </c>
      <c r="C44">
        <v>2</v>
      </c>
      <c r="D44" t="str">
        <f>VLOOKUP(territories[[#This Row],[RegionID]],region[],2,FALSE)</f>
        <v xml:space="preserve">Westerns                                          </v>
      </c>
    </row>
    <row r="45" spans="1:4" x14ac:dyDescent="0.2">
      <c r="A45">
        <v>85251</v>
      </c>
      <c r="B45" t="s">
        <v>45</v>
      </c>
      <c r="C45">
        <v>2</v>
      </c>
      <c r="D45" t="str">
        <f>VLOOKUP(territories[[#This Row],[RegionID]],region[],2,FALSE)</f>
        <v xml:space="preserve">Westerns                                          </v>
      </c>
    </row>
    <row r="46" spans="1:4" x14ac:dyDescent="0.2">
      <c r="A46">
        <v>90405</v>
      </c>
      <c r="B46" t="s">
        <v>46</v>
      </c>
      <c r="C46">
        <v>2</v>
      </c>
      <c r="D46" t="str">
        <f>VLOOKUP(territories[[#This Row],[RegionID]],region[],2,FALSE)</f>
        <v xml:space="preserve">Westerns                                          </v>
      </c>
    </row>
    <row r="47" spans="1:4" x14ac:dyDescent="0.2">
      <c r="A47">
        <v>94025</v>
      </c>
      <c r="B47" t="s">
        <v>47</v>
      </c>
      <c r="C47">
        <v>2</v>
      </c>
      <c r="D47" t="str">
        <f>VLOOKUP(territories[[#This Row],[RegionID]],region[],2,FALSE)</f>
        <v xml:space="preserve">Westerns                                          </v>
      </c>
    </row>
    <row r="48" spans="1:4" x14ac:dyDescent="0.2">
      <c r="A48">
        <v>94105</v>
      </c>
      <c r="B48" t="s">
        <v>48</v>
      </c>
      <c r="C48">
        <v>2</v>
      </c>
      <c r="D48" t="str">
        <f>VLOOKUP(territories[[#This Row],[RegionID]],region[],2,FALSE)</f>
        <v xml:space="preserve">Westerns                                          </v>
      </c>
    </row>
    <row r="49" spans="1:4" x14ac:dyDescent="0.2">
      <c r="A49">
        <v>95008</v>
      </c>
      <c r="B49" t="s">
        <v>49</v>
      </c>
      <c r="C49">
        <v>2</v>
      </c>
      <c r="D49" t="str">
        <f>VLOOKUP(territories[[#This Row],[RegionID]],region[],2,FALSE)</f>
        <v xml:space="preserve">Westerns                                          </v>
      </c>
    </row>
    <row r="50" spans="1:4" x14ac:dyDescent="0.2">
      <c r="A50">
        <v>95054</v>
      </c>
      <c r="B50" t="s">
        <v>50</v>
      </c>
      <c r="C50">
        <v>2</v>
      </c>
      <c r="D50" t="str">
        <f>VLOOKUP(territories[[#This Row],[RegionID]],region[],2,FALSE)</f>
        <v xml:space="preserve">Westerns                                          </v>
      </c>
    </row>
    <row r="51" spans="1:4" x14ac:dyDescent="0.2">
      <c r="A51">
        <v>95060</v>
      </c>
      <c r="B51" t="s">
        <v>51</v>
      </c>
      <c r="C51">
        <v>2</v>
      </c>
      <c r="D51" t="str">
        <f>VLOOKUP(territories[[#This Row],[RegionID]],region[],2,FALSE)</f>
        <v xml:space="preserve">Westerns                                          </v>
      </c>
    </row>
    <row r="52" spans="1:4" x14ac:dyDescent="0.2">
      <c r="A52">
        <v>98004</v>
      </c>
      <c r="B52" t="s">
        <v>52</v>
      </c>
      <c r="C52">
        <v>2</v>
      </c>
      <c r="D52" t="str">
        <f>VLOOKUP(territories[[#This Row],[RegionID]],region[],2,FALSE)</f>
        <v xml:space="preserve">Westerns                                          </v>
      </c>
    </row>
    <row r="53" spans="1:4" x14ac:dyDescent="0.2">
      <c r="A53">
        <v>98052</v>
      </c>
      <c r="B53" t="s">
        <v>53</v>
      </c>
      <c r="C53">
        <v>2</v>
      </c>
      <c r="D53" t="str">
        <f>VLOOKUP(territories[[#This Row],[RegionID]],region[],2,FALSE)</f>
        <v xml:space="preserve">Westerns                                          </v>
      </c>
    </row>
    <row r="54" spans="1:4" x14ac:dyDescent="0.2">
      <c r="A54">
        <v>98104</v>
      </c>
      <c r="B54" t="s">
        <v>54</v>
      </c>
      <c r="C54">
        <v>2</v>
      </c>
      <c r="D54" t="str">
        <f>VLOOKUP(territories[[#This Row],[RegionID]],region[],2,FALSE)</f>
        <v xml:space="preserve">Westerns                                          </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06124-0F94-4C45-BE3A-6509CC70DAF0}">
  <dimension ref="A1:M30"/>
  <sheetViews>
    <sheetView zoomScale="119" zoomScaleNormal="100" workbookViewId="0">
      <selection activeCell="D13" sqref="D13"/>
    </sheetView>
  </sheetViews>
  <sheetFormatPr baseColWidth="10" defaultRowHeight="15" x14ac:dyDescent="0.2"/>
  <cols>
    <col min="1" max="1" width="11.6640625" bestFit="1" customWidth="1"/>
    <col min="2" max="2" width="32" bestFit="1" customWidth="1"/>
    <col min="3" max="3" width="21.6640625" bestFit="1" customWidth="1"/>
    <col min="4" max="4" width="23.33203125" bestFit="1" customWidth="1"/>
    <col min="5" max="5" width="36.5" bestFit="1" customWidth="1"/>
    <col min="6" max="6" width="11.6640625" bestFit="1" customWidth="1"/>
    <col min="7" max="7" width="8.83203125" bestFit="1" customWidth="1"/>
    <col min="8" max="8" width="12.1640625" bestFit="1" customWidth="1"/>
    <col min="9" max="9" width="10.33203125" bestFit="1" customWidth="1"/>
    <col min="10" max="10" width="13" bestFit="1" customWidth="1"/>
    <col min="11" max="11" width="14.33203125" customWidth="1"/>
    <col min="12" max="12" width="14.6640625" customWidth="1"/>
    <col min="13" max="13" width="17.1640625" customWidth="1"/>
  </cols>
  <sheetData>
    <row r="1" spans="1:13" x14ac:dyDescent="0.2">
      <c r="A1" t="s">
        <v>55</v>
      </c>
      <c r="B1" t="s">
        <v>56</v>
      </c>
      <c r="C1" t="s">
        <v>57</v>
      </c>
      <c r="D1" t="s">
        <v>58</v>
      </c>
      <c r="E1" t="s">
        <v>59</v>
      </c>
      <c r="F1" t="s">
        <v>60</v>
      </c>
      <c r="G1" t="s">
        <v>61</v>
      </c>
      <c r="H1" t="s">
        <v>62</v>
      </c>
      <c r="I1" t="s">
        <v>63</v>
      </c>
      <c r="J1" t="s">
        <v>64</v>
      </c>
      <c r="K1" t="s">
        <v>65</v>
      </c>
      <c r="L1" t="s">
        <v>1303</v>
      </c>
      <c r="M1" t="s">
        <v>1305</v>
      </c>
    </row>
    <row r="2" spans="1:13" x14ac:dyDescent="0.2">
      <c r="A2">
        <v>1</v>
      </c>
      <c r="B2" t="s">
        <v>66</v>
      </c>
      <c r="C2" t="s">
        <v>67</v>
      </c>
      <c r="D2" t="s">
        <v>68</v>
      </c>
      <c r="E2" t="s">
        <v>69</v>
      </c>
      <c r="F2" t="s">
        <v>70</v>
      </c>
      <c r="G2" t="s">
        <v>71</v>
      </c>
      <c r="H2" t="s">
        <v>72</v>
      </c>
      <c r="I2" t="s">
        <v>73</v>
      </c>
      <c r="J2" t="s">
        <v>74</v>
      </c>
      <c r="K2" t="s">
        <v>71</v>
      </c>
      <c r="L2">
        <f>SUMIF(products[SupplierID],suppliers[[#This Row],[SupplierID]],products[[Product Sale ]])</f>
        <v>35916.800000000003</v>
      </c>
      <c r="M2">
        <f>SUMIF(order_details__2[SupplierID],suppliers[[#This Row],[SupplierID]],order_details__2[Quantity])</f>
        <v>2213</v>
      </c>
    </row>
    <row r="3" spans="1:13" x14ac:dyDescent="0.2">
      <c r="A3">
        <v>2</v>
      </c>
      <c r="B3" t="s">
        <v>75</v>
      </c>
      <c r="C3" t="s">
        <v>76</v>
      </c>
      <c r="D3" t="s">
        <v>77</v>
      </c>
      <c r="E3" t="s">
        <v>78</v>
      </c>
      <c r="F3" t="s">
        <v>79</v>
      </c>
      <c r="G3" t="s">
        <v>80</v>
      </c>
      <c r="H3" t="s">
        <v>81</v>
      </c>
      <c r="I3" t="s">
        <v>82</v>
      </c>
      <c r="J3" t="s">
        <v>83</v>
      </c>
      <c r="K3" t="s">
        <v>71</v>
      </c>
      <c r="L3">
        <f>SUMIF(products[SupplierID],suppliers[[#This Row],[SupplierID]],products[[Product Sale ]])</f>
        <v>33351.949999999997</v>
      </c>
      <c r="M3">
        <f>SUMIF(order_details__2[SupplierID],suppliers[[#This Row],[SupplierID]],order_details__2[Quantity])</f>
        <v>1735</v>
      </c>
    </row>
    <row r="4" spans="1:13" x14ac:dyDescent="0.2">
      <c r="A4">
        <v>3</v>
      </c>
      <c r="B4" t="s">
        <v>84</v>
      </c>
      <c r="C4" t="s">
        <v>85</v>
      </c>
      <c r="D4" t="s">
        <v>86</v>
      </c>
      <c r="E4" t="s">
        <v>87</v>
      </c>
      <c r="F4" t="s">
        <v>88</v>
      </c>
      <c r="G4" t="s">
        <v>89</v>
      </c>
      <c r="H4" t="s">
        <v>90</v>
      </c>
      <c r="I4" t="s">
        <v>82</v>
      </c>
      <c r="J4" t="s">
        <v>91</v>
      </c>
      <c r="K4" t="s">
        <v>92</v>
      </c>
      <c r="L4">
        <f>SUMIF(products[SupplierID],suppliers[[#This Row],[SupplierID]],products[[Product Sale ]])</f>
        <v>43569</v>
      </c>
      <c r="M4">
        <f>SUMIF(order_details__2[SupplierID],suppliers[[#This Row],[SupplierID]],order_details__2[Quantity])</f>
        <v>1436</v>
      </c>
    </row>
    <row r="5" spans="1:13" x14ac:dyDescent="0.2">
      <c r="A5">
        <v>4</v>
      </c>
      <c r="B5" t="s">
        <v>93</v>
      </c>
      <c r="C5" t="s">
        <v>94</v>
      </c>
      <c r="D5" t="s">
        <v>95</v>
      </c>
      <c r="E5" t="s">
        <v>96</v>
      </c>
      <c r="F5" t="s">
        <v>97</v>
      </c>
      <c r="G5" t="s">
        <v>71</v>
      </c>
      <c r="H5" t="s">
        <v>98</v>
      </c>
      <c r="I5" t="s">
        <v>99</v>
      </c>
      <c r="J5" t="s">
        <v>100</v>
      </c>
      <c r="K5" t="s">
        <v>71</v>
      </c>
      <c r="L5">
        <f>SUMIF(products[SupplierID],suppliers[[#This Row],[SupplierID]],products[[Product Sale ]])</f>
        <v>33533.199999999997</v>
      </c>
      <c r="M5">
        <f>SUMIF(order_details__2[SupplierID],suppliers[[#This Row],[SupplierID]],order_details__2[Quantity])</f>
        <v>1134</v>
      </c>
    </row>
    <row r="6" spans="1:13" x14ac:dyDescent="0.2">
      <c r="A6">
        <v>5</v>
      </c>
      <c r="B6" t="s">
        <v>101</v>
      </c>
      <c r="C6" t="s">
        <v>102</v>
      </c>
      <c r="D6" t="s">
        <v>103</v>
      </c>
      <c r="E6" t="s">
        <v>104</v>
      </c>
      <c r="F6" t="s">
        <v>105</v>
      </c>
      <c r="G6" t="s">
        <v>106</v>
      </c>
      <c r="H6" t="s">
        <v>107</v>
      </c>
      <c r="I6" t="s">
        <v>108</v>
      </c>
      <c r="J6" t="s">
        <v>109</v>
      </c>
      <c r="K6" t="s">
        <v>71</v>
      </c>
      <c r="L6">
        <f>SUMIF(products[SupplierID],suppliers[[#This Row],[SupplierID]],products[[Product Sale ]])</f>
        <v>26768.799999999999</v>
      </c>
      <c r="M6">
        <f>SUMIF(order_details__2[SupplierID],suppliers[[#This Row],[SupplierID]],order_details__2[Quantity])</f>
        <v>1050</v>
      </c>
    </row>
    <row r="7" spans="1:13" x14ac:dyDescent="0.2">
      <c r="A7">
        <v>6</v>
      </c>
      <c r="B7" t="s">
        <v>110</v>
      </c>
      <c r="C7" t="s">
        <v>111</v>
      </c>
      <c r="D7" t="s">
        <v>112</v>
      </c>
      <c r="E7" t="s">
        <v>113</v>
      </c>
      <c r="F7" t="s">
        <v>114</v>
      </c>
      <c r="G7" t="s">
        <v>71</v>
      </c>
      <c r="H7" t="s">
        <v>115</v>
      </c>
      <c r="I7" t="s">
        <v>99</v>
      </c>
      <c r="J7" t="s">
        <v>116</v>
      </c>
      <c r="K7" t="s">
        <v>71</v>
      </c>
      <c r="L7">
        <f>SUMIF(products[SupplierID],suppliers[[#This Row],[SupplierID]],products[[Product Sale ]])</f>
        <v>15678.3</v>
      </c>
      <c r="M7">
        <f>SUMIF(order_details__2[SupplierID],suppliers[[#This Row],[SupplierID]],order_details__2[Quantity])</f>
        <v>1417</v>
      </c>
    </row>
    <row r="8" spans="1:13" x14ac:dyDescent="0.2">
      <c r="A8">
        <v>7</v>
      </c>
      <c r="B8" t="s">
        <v>117</v>
      </c>
      <c r="C8" t="s">
        <v>118</v>
      </c>
      <c r="D8" t="s">
        <v>95</v>
      </c>
      <c r="E8" t="s">
        <v>119</v>
      </c>
      <c r="F8" t="s">
        <v>120</v>
      </c>
      <c r="G8" t="s">
        <v>121</v>
      </c>
      <c r="H8" t="s">
        <v>122</v>
      </c>
      <c r="I8" t="s">
        <v>123</v>
      </c>
      <c r="J8" t="s">
        <v>124</v>
      </c>
      <c r="K8" t="s">
        <v>125</v>
      </c>
      <c r="L8">
        <f>SUMIF(products[SupplierID],suppliers[[#This Row],[SupplierID]],products[[Product Sale ]])</f>
        <v>115386.05</v>
      </c>
      <c r="M8">
        <f>SUMIF(order_details__2[SupplierID],suppliers[[#This Row],[SupplierID]],order_details__2[Quantity])</f>
        <v>3937</v>
      </c>
    </row>
    <row r="9" spans="1:13" x14ac:dyDescent="0.2">
      <c r="A9">
        <v>8</v>
      </c>
      <c r="B9" t="s">
        <v>126</v>
      </c>
      <c r="C9" t="s">
        <v>127</v>
      </c>
      <c r="D9" t="s">
        <v>86</v>
      </c>
      <c r="E9" t="s">
        <v>128</v>
      </c>
      <c r="F9" t="s">
        <v>129</v>
      </c>
      <c r="G9" t="s">
        <v>71</v>
      </c>
      <c r="H9" t="s">
        <v>130</v>
      </c>
      <c r="I9" t="s">
        <v>73</v>
      </c>
      <c r="J9" t="s">
        <v>131</v>
      </c>
      <c r="K9" t="s">
        <v>71</v>
      </c>
      <c r="L9">
        <f>SUMIF(products[SupplierID],suppliers[[#This Row],[SupplierID]],products[[Product Sale ]])</f>
        <v>48793.799999999996</v>
      </c>
      <c r="M9">
        <f>SUMIF(order_details__2[SupplierID],suppliers[[#This Row],[SupplierID]],order_details__2[Quantity])</f>
        <v>2851</v>
      </c>
    </row>
    <row r="10" spans="1:13" x14ac:dyDescent="0.2">
      <c r="A10">
        <v>9</v>
      </c>
      <c r="B10" t="s">
        <v>132</v>
      </c>
      <c r="C10" t="s">
        <v>133</v>
      </c>
      <c r="D10" t="s">
        <v>134</v>
      </c>
      <c r="E10" t="s">
        <v>135</v>
      </c>
      <c r="F10" t="s">
        <v>136</v>
      </c>
      <c r="G10" t="s">
        <v>71</v>
      </c>
      <c r="H10" t="s">
        <v>137</v>
      </c>
      <c r="I10" t="s">
        <v>138</v>
      </c>
      <c r="J10" t="s">
        <v>139</v>
      </c>
      <c r="K10" t="s">
        <v>140</v>
      </c>
      <c r="L10">
        <f>SUMIF(products[SupplierID],suppliers[[#This Row],[SupplierID]],products[[Product Sale ]])</f>
        <v>12072.599999999999</v>
      </c>
      <c r="M10">
        <f>SUMIF(order_details__2[SupplierID],suppliers[[#This Row],[SupplierID]],order_details__2[Quantity])</f>
        <v>928</v>
      </c>
    </row>
    <row r="11" spans="1:13" x14ac:dyDescent="0.2">
      <c r="A11">
        <v>10</v>
      </c>
      <c r="B11" t="s">
        <v>141</v>
      </c>
      <c r="C11" t="s">
        <v>142</v>
      </c>
      <c r="D11" t="s">
        <v>95</v>
      </c>
      <c r="E11" t="s">
        <v>143</v>
      </c>
      <c r="F11" t="s">
        <v>144</v>
      </c>
      <c r="G11" t="s">
        <v>71</v>
      </c>
      <c r="H11" t="s">
        <v>145</v>
      </c>
      <c r="I11" t="s">
        <v>146</v>
      </c>
      <c r="J11" t="s">
        <v>147</v>
      </c>
      <c r="K11" t="s">
        <v>71</v>
      </c>
      <c r="L11">
        <f>SUMIF(products[SupplierID],suppliers[[#This Row],[SupplierID]],products[[Product Sale ]])</f>
        <v>4782.6000000000004</v>
      </c>
      <c r="M11">
        <f>SUMIF(order_details__2[SupplierID],suppliers[[#This Row],[SupplierID]],order_details__2[Quantity])</f>
        <v>1125</v>
      </c>
    </row>
    <row r="12" spans="1:13" x14ac:dyDescent="0.2">
      <c r="A12">
        <v>11</v>
      </c>
      <c r="B12" t="s">
        <v>148</v>
      </c>
      <c r="C12" t="s">
        <v>149</v>
      </c>
      <c r="D12" t="s">
        <v>150</v>
      </c>
      <c r="E12" t="s">
        <v>151</v>
      </c>
      <c r="F12" t="s">
        <v>152</v>
      </c>
      <c r="G12" t="s">
        <v>71</v>
      </c>
      <c r="H12" t="s">
        <v>153</v>
      </c>
      <c r="I12" t="s">
        <v>154</v>
      </c>
      <c r="J12" t="s">
        <v>155</v>
      </c>
      <c r="K12" t="s">
        <v>71</v>
      </c>
      <c r="L12">
        <f>SUMIF(products[SupplierID],suppliers[[#This Row],[SupplierID]],products[[Product Sale ]])</f>
        <v>40818</v>
      </c>
      <c r="M12">
        <f>SUMIF(order_details__2[SupplierID],suppliers[[#This Row],[SupplierID]],order_details__2[Quantity])</f>
        <v>1436</v>
      </c>
    </row>
    <row r="13" spans="1:13" x14ac:dyDescent="0.2">
      <c r="A13">
        <v>12</v>
      </c>
      <c r="B13" t="s">
        <v>156</v>
      </c>
      <c r="C13" t="s">
        <v>157</v>
      </c>
      <c r="D13" t="s">
        <v>158</v>
      </c>
      <c r="E13" t="s">
        <v>159</v>
      </c>
      <c r="F13" t="s">
        <v>160</v>
      </c>
      <c r="G13" t="s">
        <v>71</v>
      </c>
      <c r="H13" t="s">
        <v>161</v>
      </c>
      <c r="I13" t="s">
        <v>154</v>
      </c>
      <c r="J13" t="s">
        <v>162</v>
      </c>
      <c r="K13" t="s">
        <v>71</v>
      </c>
      <c r="L13">
        <f>SUMIF(products[SupplierID],suppliers[[#This Row],[SupplierID]],products[[Product Sale ]])</f>
        <v>155946.54999999999</v>
      </c>
      <c r="M13">
        <f>SUMIF(order_details__2[SupplierID],suppliers[[#This Row],[SupplierID]],order_details__2[Quantity])</f>
        <v>4072</v>
      </c>
    </row>
    <row r="14" spans="1:13" x14ac:dyDescent="0.2">
      <c r="A14">
        <v>13</v>
      </c>
      <c r="B14" t="s">
        <v>163</v>
      </c>
      <c r="C14" t="s">
        <v>164</v>
      </c>
      <c r="D14" t="s">
        <v>165</v>
      </c>
      <c r="E14" t="s">
        <v>166</v>
      </c>
      <c r="F14" t="s">
        <v>167</v>
      </c>
      <c r="G14" t="s">
        <v>71</v>
      </c>
      <c r="H14" t="s">
        <v>168</v>
      </c>
      <c r="I14" t="s">
        <v>154</v>
      </c>
      <c r="J14" t="s">
        <v>169</v>
      </c>
      <c r="K14" t="s">
        <v>170</v>
      </c>
      <c r="L14">
        <f>SUMIF(products[SupplierID],suppliers[[#This Row],[SupplierID]],products[[Product Sale ]])</f>
        <v>14775.54</v>
      </c>
      <c r="M14">
        <f>SUMIF(order_details__2[SupplierID],suppliers[[#This Row],[SupplierID]],order_details__2[Quantity])</f>
        <v>612</v>
      </c>
    </row>
    <row r="15" spans="1:13" x14ac:dyDescent="0.2">
      <c r="A15">
        <v>14</v>
      </c>
      <c r="B15" t="s">
        <v>171</v>
      </c>
      <c r="C15" t="s">
        <v>172</v>
      </c>
      <c r="D15" t="s">
        <v>86</v>
      </c>
      <c r="E15" t="s">
        <v>173</v>
      </c>
      <c r="F15" t="s">
        <v>174</v>
      </c>
      <c r="G15" t="s">
        <v>71</v>
      </c>
      <c r="H15" t="s">
        <v>175</v>
      </c>
      <c r="I15" t="s">
        <v>176</v>
      </c>
      <c r="J15" t="s">
        <v>177</v>
      </c>
      <c r="K15" t="s">
        <v>178</v>
      </c>
      <c r="L15">
        <f>SUMIF(products[SupplierID],suppliers[[#This Row],[SupplierID]],products[[Product Sale ]])</f>
        <v>51082.5</v>
      </c>
      <c r="M15">
        <f>SUMIF(order_details__2[SupplierID],suppliers[[#This Row],[SupplierID]],order_details__2[Quantity])</f>
        <v>2500</v>
      </c>
    </row>
    <row r="16" spans="1:13" x14ac:dyDescent="0.2">
      <c r="A16">
        <v>15</v>
      </c>
      <c r="B16" t="s">
        <v>179</v>
      </c>
      <c r="C16" t="s">
        <v>180</v>
      </c>
      <c r="D16" t="s">
        <v>95</v>
      </c>
      <c r="E16" t="s">
        <v>181</v>
      </c>
      <c r="F16" t="s">
        <v>182</v>
      </c>
      <c r="G16" t="s">
        <v>71</v>
      </c>
      <c r="H16" t="s">
        <v>183</v>
      </c>
      <c r="I16" t="s">
        <v>184</v>
      </c>
      <c r="J16" t="s">
        <v>185</v>
      </c>
      <c r="K16" t="s">
        <v>71</v>
      </c>
      <c r="L16">
        <f>SUMIF(products[SupplierID],suppliers[[#This Row],[SupplierID]],products[[Product Sale ]])</f>
        <v>46897.2</v>
      </c>
      <c r="M16">
        <f>SUMIF(order_details__2[SupplierID],suppliers[[#This Row],[SupplierID]],order_details__2[Quantity])</f>
        <v>2526</v>
      </c>
    </row>
    <row r="17" spans="1:13" x14ac:dyDescent="0.2">
      <c r="A17">
        <v>16</v>
      </c>
      <c r="B17" t="s">
        <v>186</v>
      </c>
      <c r="C17" t="s">
        <v>187</v>
      </c>
      <c r="D17" t="s">
        <v>188</v>
      </c>
      <c r="E17" t="s">
        <v>189</v>
      </c>
      <c r="F17" t="s">
        <v>190</v>
      </c>
      <c r="G17" t="s">
        <v>191</v>
      </c>
      <c r="H17" t="s">
        <v>192</v>
      </c>
      <c r="I17" t="s">
        <v>82</v>
      </c>
      <c r="J17" t="s">
        <v>193</v>
      </c>
      <c r="K17" t="s">
        <v>71</v>
      </c>
      <c r="L17">
        <f>SUMIF(products[SupplierID],suppliers[[#This Row],[SupplierID]],products[[Product Sale ]])</f>
        <v>23776.799999999999</v>
      </c>
      <c r="M17">
        <f>SUMIF(order_details__2[SupplierID],suppliers[[#This Row],[SupplierID]],order_details__2[Quantity])</f>
        <v>1573</v>
      </c>
    </row>
    <row r="18" spans="1:13" x14ac:dyDescent="0.2">
      <c r="A18">
        <v>17</v>
      </c>
      <c r="B18" t="s">
        <v>194</v>
      </c>
      <c r="C18" t="s">
        <v>195</v>
      </c>
      <c r="D18" t="s">
        <v>86</v>
      </c>
      <c r="E18" t="s">
        <v>196</v>
      </c>
      <c r="F18" t="s">
        <v>197</v>
      </c>
      <c r="G18" t="s">
        <v>71</v>
      </c>
      <c r="H18" t="s">
        <v>198</v>
      </c>
      <c r="I18" t="s">
        <v>199</v>
      </c>
      <c r="J18" t="s">
        <v>200</v>
      </c>
      <c r="K18" t="s">
        <v>71</v>
      </c>
      <c r="L18">
        <f>SUMIF(products[SupplierID],suppliers[[#This Row],[SupplierID]],products[[Product Sale ]])</f>
        <v>21789.8</v>
      </c>
      <c r="M18">
        <f>SUMIF(order_details__2[SupplierID],suppliers[[#This Row],[SupplierID]],order_details__2[Quantity])</f>
        <v>1223</v>
      </c>
    </row>
    <row r="19" spans="1:13" x14ac:dyDescent="0.2">
      <c r="A19">
        <v>18</v>
      </c>
      <c r="B19" t="s">
        <v>201</v>
      </c>
      <c r="C19" t="s">
        <v>202</v>
      </c>
      <c r="D19" t="s">
        <v>150</v>
      </c>
      <c r="E19" t="s">
        <v>203</v>
      </c>
      <c r="F19" t="s">
        <v>204</v>
      </c>
      <c r="G19" t="s">
        <v>71</v>
      </c>
      <c r="H19" t="s">
        <v>205</v>
      </c>
      <c r="I19" t="s">
        <v>206</v>
      </c>
      <c r="J19" t="s">
        <v>207</v>
      </c>
      <c r="K19" t="s">
        <v>208</v>
      </c>
      <c r="L19">
        <f>SUMIF(products[SupplierID],suppliers[[#This Row],[SupplierID]],products[[Product Sale ]])</f>
        <v>163135</v>
      </c>
      <c r="M19">
        <f>SUMIF(order_details__2[SupplierID],suppliers[[#This Row],[SupplierID]],order_details__2[Quantity])</f>
        <v>1416</v>
      </c>
    </row>
    <row r="20" spans="1:13" x14ac:dyDescent="0.2">
      <c r="A20">
        <v>19</v>
      </c>
      <c r="B20" t="s">
        <v>209</v>
      </c>
      <c r="C20" t="s">
        <v>210</v>
      </c>
      <c r="D20" t="s">
        <v>211</v>
      </c>
      <c r="E20" t="s">
        <v>212</v>
      </c>
      <c r="F20" t="s">
        <v>213</v>
      </c>
      <c r="G20" t="s">
        <v>214</v>
      </c>
      <c r="H20" t="s">
        <v>215</v>
      </c>
      <c r="I20" t="s">
        <v>82</v>
      </c>
      <c r="J20" t="s">
        <v>216</v>
      </c>
      <c r="K20" t="s">
        <v>217</v>
      </c>
      <c r="L20">
        <f>SUMIF(products[SupplierID],suppliers[[#This Row],[SupplierID]],products[[Product Sale ]])</f>
        <v>28146.400000000001</v>
      </c>
      <c r="M20">
        <f>SUMIF(order_details__2[SupplierID],suppliers[[#This Row],[SupplierID]],order_details__2[Quantity])</f>
        <v>2084</v>
      </c>
    </row>
    <row r="21" spans="1:13" x14ac:dyDescent="0.2">
      <c r="A21">
        <v>20</v>
      </c>
      <c r="B21" t="s">
        <v>218</v>
      </c>
      <c r="C21" t="s">
        <v>219</v>
      </c>
      <c r="D21" t="s">
        <v>220</v>
      </c>
      <c r="E21" t="s">
        <v>221</v>
      </c>
      <c r="F21" t="s">
        <v>222</v>
      </c>
      <c r="G21" t="s">
        <v>71</v>
      </c>
      <c r="H21" t="s">
        <v>223</v>
      </c>
      <c r="I21" t="s">
        <v>222</v>
      </c>
      <c r="J21" t="s">
        <v>224</v>
      </c>
      <c r="K21" t="s">
        <v>71</v>
      </c>
      <c r="L21">
        <f>SUMIF(products[SupplierID],suppliers[[#This Row],[SupplierID]],products[[Product Sale ]])</f>
        <v>44935.8</v>
      </c>
      <c r="M21">
        <f>SUMIF(order_details__2[SupplierID],suppliers[[#This Row],[SupplierID]],order_details__2[Quantity])</f>
        <v>1878</v>
      </c>
    </row>
    <row r="22" spans="1:13" x14ac:dyDescent="0.2">
      <c r="A22">
        <v>21</v>
      </c>
      <c r="B22" t="s">
        <v>225</v>
      </c>
      <c r="C22" t="s">
        <v>226</v>
      </c>
      <c r="D22" t="s">
        <v>150</v>
      </c>
      <c r="E22" t="s">
        <v>227</v>
      </c>
      <c r="F22" t="s">
        <v>228</v>
      </c>
      <c r="G22" t="s">
        <v>71</v>
      </c>
      <c r="H22" t="s">
        <v>229</v>
      </c>
      <c r="I22" t="s">
        <v>230</v>
      </c>
      <c r="J22" t="s">
        <v>231</v>
      </c>
      <c r="K22" t="s">
        <v>232</v>
      </c>
      <c r="L22">
        <f>SUMIF(products[SupplierID],suppliers[[#This Row],[SupplierID]],products[[Product Sale ]])</f>
        <v>10884.5</v>
      </c>
      <c r="M22">
        <f>SUMIF(order_details__2[SupplierID],suppliers[[#This Row],[SupplierID]],order_details__2[Quantity])</f>
        <v>1056</v>
      </c>
    </row>
    <row r="23" spans="1:13" x14ac:dyDescent="0.2">
      <c r="A23">
        <v>22</v>
      </c>
      <c r="B23" t="s">
        <v>233</v>
      </c>
      <c r="C23" t="s">
        <v>234</v>
      </c>
      <c r="D23" t="s">
        <v>235</v>
      </c>
      <c r="E23" t="s">
        <v>236</v>
      </c>
      <c r="F23" t="s">
        <v>237</v>
      </c>
      <c r="G23" t="s">
        <v>71</v>
      </c>
      <c r="H23" t="s">
        <v>238</v>
      </c>
      <c r="I23" t="s">
        <v>239</v>
      </c>
      <c r="J23" t="s">
        <v>240</v>
      </c>
      <c r="K23" t="s">
        <v>241</v>
      </c>
      <c r="L23">
        <f>SUMIF(products[SupplierID],suppliers[[#This Row],[SupplierID]],products[[Product Sale ]])</f>
        <v>5901.35</v>
      </c>
      <c r="M23">
        <f>SUMIF(order_details__2[SupplierID],suppliers[[#This Row],[SupplierID]],order_details__2[Quantity])</f>
        <v>623</v>
      </c>
    </row>
    <row r="24" spans="1:13" x14ac:dyDescent="0.2">
      <c r="A24">
        <v>23</v>
      </c>
      <c r="B24" t="s">
        <v>242</v>
      </c>
      <c r="C24" t="s">
        <v>243</v>
      </c>
      <c r="D24" t="s">
        <v>244</v>
      </c>
      <c r="E24" t="s">
        <v>245</v>
      </c>
      <c r="F24" t="s">
        <v>246</v>
      </c>
      <c r="G24" t="s">
        <v>71</v>
      </c>
      <c r="H24" t="s">
        <v>247</v>
      </c>
      <c r="I24" t="s">
        <v>248</v>
      </c>
      <c r="J24" t="s">
        <v>249</v>
      </c>
      <c r="K24" t="s">
        <v>71</v>
      </c>
      <c r="L24">
        <f>SUMIF(products[SupplierID],suppliers[[#This Row],[SupplierID]],products[[Product Sale ]])</f>
        <v>29804</v>
      </c>
      <c r="M24">
        <f>SUMIF(order_details__2[SupplierID],suppliers[[#This Row],[SupplierID]],order_details__2[Quantity])</f>
        <v>1736</v>
      </c>
    </row>
    <row r="25" spans="1:13" x14ac:dyDescent="0.2">
      <c r="A25">
        <v>24</v>
      </c>
      <c r="B25" t="s">
        <v>250</v>
      </c>
      <c r="C25" t="s">
        <v>251</v>
      </c>
      <c r="D25" t="s">
        <v>86</v>
      </c>
      <c r="E25" t="s">
        <v>252</v>
      </c>
      <c r="F25" t="s">
        <v>253</v>
      </c>
      <c r="G25" t="s">
        <v>254</v>
      </c>
      <c r="H25" t="s">
        <v>255</v>
      </c>
      <c r="I25" t="s">
        <v>123</v>
      </c>
      <c r="J25" t="s">
        <v>256</v>
      </c>
      <c r="K25" t="s">
        <v>257</v>
      </c>
      <c r="L25">
        <f>SUMIF(products[SupplierID],suppliers[[#This Row],[SupplierID]],products[[Product Sale ]])</f>
        <v>69636.600000000006</v>
      </c>
      <c r="M25">
        <f>SUMIF(order_details__2[SupplierID],suppliers[[#This Row],[SupplierID]],order_details__2[Quantity])</f>
        <v>2108</v>
      </c>
    </row>
    <row r="26" spans="1:13" x14ac:dyDescent="0.2">
      <c r="A26">
        <v>25</v>
      </c>
      <c r="B26" t="s">
        <v>258</v>
      </c>
      <c r="C26" t="s">
        <v>259</v>
      </c>
      <c r="D26" t="s">
        <v>95</v>
      </c>
      <c r="E26" t="s">
        <v>260</v>
      </c>
      <c r="F26" t="s">
        <v>261</v>
      </c>
      <c r="G26" t="s">
        <v>262</v>
      </c>
      <c r="H26" t="s">
        <v>263</v>
      </c>
      <c r="I26" t="s">
        <v>264</v>
      </c>
      <c r="J26" t="s">
        <v>265</v>
      </c>
      <c r="K26" t="s">
        <v>71</v>
      </c>
      <c r="L26">
        <f>SUMIF(products[SupplierID],suppliers[[#This Row],[SupplierID]],products[[Product Sale ]])</f>
        <v>24633</v>
      </c>
      <c r="M26">
        <f>SUMIF(order_details__2[SupplierID],suppliers[[#This Row],[SupplierID]],order_details__2[Quantity])</f>
        <v>1658</v>
      </c>
    </row>
    <row r="27" spans="1:13" x14ac:dyDescent="0.2">
      <c r="A27">
        <v>26</v>
      </c>
      <c r="B27" t="s">
        <v>266</v>
      </c>
      <c r="C27" t="s">
        <v>267</v>
      </c>
      <c r="D27" t="s">
        <v>77</v>
      </c>
      <c r="E27" t="s">
        <v>268</v>
      </c>
      <c r="F27" t="s">
        <v>269</v>
      </c>
      <c r="G27" t="s">
        <v>71</v>
      </c>
      <c r="H27" t="s">
        <v>270</v>
      </c>
      <c r="I27" t="s">
        <v>176</v>
      </c>
      <c r="J27" t="s">
        <v>271</v>
      </c>
      <c r="K27" t="s">
        <v>272</v>
      </c>
      <c r="L27">
        <f>SUMIF(products[SupplierID],suppliers[[#This Row],[SupplierID]],products[[Product Sale ]])</f>
        <v>52929</v>
      </c>
      <c r="M27">
        <f>SUMIF(order_details__2[SupplierID],suppliers[[#This Row],[SupplierID]],order_details__2[Quantity])</f>
        <v>1697</v>
      </c>
    </row>
    <row r="28" spans="1:13" x14ac:dyDescent="0.2">
      <c r="A28">
        <v>27</v>
      </c>
      <c r="B28" t="s">
        <v>273</v>
      </c>
      <c r="C28" t="s">
        <v>274</v>
      </c>
      <c r="D28" t="s">
        <v>150</v>
      </c>
      <c r="E28" t="s">
        <v>275</v>
      </c>
      <c r="F28" t="s">
        <v>276</v>
      </c>
      <c r="G28" t="s">
        <v>71</v>
      </c>
      <c r="H28" t="s">
        <v>277</v>
      </c>
      <c r="I28" t="s">
        <v>206</v>
      </c>
      <c r="J28" t="s">
        <v>278</v>
      </c>
      <c r="K28" t="s">
        <v>71</v>
      </c>
      <c r="L28">
        <f>SUMIF(products[SupplierID],suppliers[[#This Row],[SupplierID]],products[[Product Sale ]])</f>
        <v>6664.75</v>
      </c>
      <c r="M28">
        <f>SUMIF(order_details__2[SupplierID],suppliers[[#This Row],[SupplierID]],order_details__2[Quantity])</f>
        <v>534</v>
      </c>
    </row>
    <row r="29" spans="1:13" x14ac:dyDescent="0.2">
      <c r="A29">
        <v>28</v>
      </c>
      <c r="B29" t="s">
        <v>279</v>
      </c>
      <c r="C29" t="s">
        <v>280</v>
      </c>
      <c r="D29" t="s">
        <v>86</v>
      </c>
      <c r="E29" t="s">
        <v>281</v>
      </c>
      <c r="F29" t="s">
        <v>282</v>
      </c>
      <c r="G29" t="s">
        <v>71</v>
      </c>
      <c r="H29" t="s">
        <v>283</v>
      </c>
      <c r="I29" t="s">
        <v>206</v>
      </c>
      <c r="J29" t="s">
        <v>284</v>
      </c>
      <c r="K29" t="s">
        <v>285</v>
      </c>
      <c r="L29">
        <f>SUMIF(products[SupplierID],suppliers[[#This Row],[SupplierID]],products[[Product Sale ]])</f>
        <v>126582</v>
      </c>
      <c r="M29">
        <f>SUMIF(order_details__2[SupplierID],suppliers[[#This Row],[SupplierID]],order_details__2[Quantity])</f>
        <v>3073</v>
      </c>
    </row>
    <row r="30" spans="1:13" x14ac:dyDescent="0.2">
      <c r="A30">
        <v>29</v>
      </c>
      <c r="B30" t="s">
        <v>286</v>
      </c>
      <c r="C30" t="s">
        <v>287</v>
      </c>
      <c r="D30" t="s">
        <v>235</v>
      </c>
      <c r="E30" t="s">
        <v>288</v>
      </c>
      <c r="F30" t="s">
        <v>289</v>
      </c>
      <c r="G30" t="s">
        <v>262</v>
      </c>
      <c r="H30" t="s">
        <v>290</v>
      </c>
      <c r="I30" t="s">
        <v>264</v>
      </c>
      <c r="J30" t="s">
        <v>291</v>
      </c>
      <c r="K30" t="s">
        <v>292</v>
      </c>
      <c r="L30">
        <f>SUMIF(products[SupplierID],suppliers[[#This Row],[SupplierID]],products[[Product Sale ]])</f>
        <v>66266.700000000012</v>
      </c>
      <c r="M30">
        <f>SUMIF(order_details__2[SupplierID],suppliers[[#This Row],[SupplierID]],order_details__2[Quantity])</f>
        <v>1686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F49AD-9BB2-3942-B08A-173A66183358}">
  <dimension ref="A3:I47"/>
  <sheetViews>
    <sheetView topLeftCell="A14" zoomScale="117" zoomScaleNormal="218" workbookViewId="0">
      <selection activeCell="E26" sqref="E26"/>
    </sheetView>
  </sheetViews>
  <sheetFormatPr baseColWidth="10" defaultRowHeight="15" x14ac:dyDescent="0.2"/>
  <cols>
    <col min="1" max="1" width="27.33203125" bestFit="1" customWidth="1"/>
    <col min="2" max="2" width="21" customWidth="1"/>
    <col min="3" max="3" width="17.1640625" bestFit="1" customWidth="1"/>
  </cols>
  <sheetData>
    <row r="3" spans="1:9" x14ac:dyDescent="0.2">
      <c r="A3" s="6" t="s">
        <v>1299</v>
      </c>
      <c r="B3" t="s">
        <v>1306</v>
      </c>
      <c r="I3" t="s">
        <v>1311</v>
      </c>
    </row>
    <row r="4" spans="1:9" x14ac:dyDescent="0.2">
      <c r="A4" s="7" t="s">
        <v>218</v>
      </c>
      <c r="B4">
        <v>1878</v>
      </c>
    </row>
    <row r="5" spans="1:9" x14ac:dyDescent="0.2">
      <c r="A5" s="7" t="s">
        <v>209</v>
      </c>
      <c r="B5">
        <v>2084</v>
      </c>
    </row>
    <row r="6" spans="1:9" x14ac:dyDescent="0.2">
      <c r="A6" s="7" t="s">
        <v>250</v>
      </c>
      <c r="B6">
        <v>2108</v>
      </c>
    </row>
    <row r="7" spans="1:9" x14ac:dyDescent="0.2">
      <c r="A7" s="7" t="s">
        <v>66</v>
      </c>
      <c r="B7">
        <v>2213</v>
      </c>
    </row>
    <row r="8" spans="1:9" x14ac:dyDescent="0.2">
      <c r="A8" s="7" t="s">
        <v>171</v>
      </c>
      <c r="B8">
        <v>2500</v>
      </c>
    </row>
    <row r="9" spans="1:9" x14ac:dyDescent="0.2">
      <c r="A9" s="7" t="s">
        <v>179</v>
      </c>
      <c r="B9">
        <v>2526</v>
      </c>
    </row>
    <row r="10" spans="1:9" x14ac:dyDescent="0.2">
      <c r="A10" s="7" t="s">
        <v>126</v>
      </c>
      <c r="B10">
        <v>2851</v>
      </c>
    </row>
    <row r="11" spans="1:9" x14ac:dyDescent="0.2">
      <c r="A11" s="7" t="s">
        <v>279</v>
      </c>
      <c r="B11">
        <v>3073</v>
      </c>
    </row>
    <row r="12" spans="1:9" x14ac:dyDescent="0.2">
      <c r="A12" s="7" t="s">
        <v>117</v>
      </c>
      <c r="B12">
        <v>3937</v>
      </c>
    </row>
    <row r="13" spans="1:9" x14ac:dyDescent="0.2">
      <c r="A13" s="7" t="s">
        <v>156</v>
      </c>
      <c r="B13">
        <v>4072</v>
      </c>
    </row>
    <row r="14" spans="1:9" x14ac:dyDescent="0.2">
      <c r="A14" s="7" t="s">
        <v>1300</v>
      </c>
      <c r="B14">
        <v>27242</v>
      </c>
    </row>
    <row r="36" spans="1:2" x14ac:dyDescent="0.2">
      <c r="A36" s="6" t="s">
        <v>1299</v>
      </c>
      <c r="B36" t="s">
        <v>1307</v>
      </c>
    </row>
    <row r="37" spans="1:2" x14ac:dyDescent="0.2">
      <c r="A37" s="7" t="s">
        <v>179</v>
      </c>
      <c r="B37" s="10">
        <v>46897.2</v>
      </c>
    </row>
    <row r="38" spans="1:2" x14ac:dyDescent="0.2">
      <c r="A38" s="7" t="s">
        <v>126</v>
      </c>
      <c r="B38" s="10">
        <v>48793.799999999996</v>
      </c>
    </row>
    <row r="39" spans="1:2" x14ac:dyDescent="0.2">
      <c r="A39" s="7" t="s">
        <v>171</v>
      </c>
      <c r="B39" s="10">
        <v>51082.5</v>
      </c>
    </row>
    <row r="40" spans="1:2" x14ac:dyDescent="0.2">
      <c r="A40" s="7" t="s">
        <v>266</v>
      </c>
      <c r="B40" s="10">
        <v>52929</v>
      </c>
    </row>
    <row r="41" spans="1:2" x14ac:dyDescent="0.2">
      <c r="A41" s="7" t="s">
        <v>286</v>
      </c>
      <c r="B41" s="10">
        <v>66266.700000000012</v>
      </c>
    </row>
    <row r="42" spans="1:2" x14ac:dyDescent="0.2">
      <c r="A42" s="7" t="s">
        <v>250</v>
      </c>
      <c r="B42" s="10">
        <v>69636.600000000006</v>
      </c>
    </row>
    <row r="43" spans="1:2" x14ac:dyDescent="0.2">
      <c r="A43" s="7" t="s">
        <v>117</v>
      </c>
      <c r="B43" s="10">
        <v>115386.05</v>
      </c>
    </row>
    <row r="44" spans="1:2" x14ac:dyDescent="0.2">
      <c r="A44" s="7" t="s">
        <v>279</v>
      </c>
      <c r="B44" s="10">
        <v>126582</v>
      </c>
    </row>
    <row r="45" spans="1:2" x14ac:dyDescent="0.2">
      <c r="A45" s="7" t="s">
        <v>156</v>
      </c>
      <c r="B45" s="10">
        <v>155946.54999999999</v>
      </c>
    </row>
    <row r="46" spans="1:2" x14ac:dyDescent="0.2">
      <c r="A46" s="7" t="s">
        <v>201</v>
      </c>
      <c r="B46" s="10">
        <v>163135</v>
      </c>
    </row>
    <row r="47" spans="1:2" x14ac:dyDescent="0.2">
      <c r="A47" s="7" t="s">
        <v>1300</v>
      </c>
      <c r="B47">
        <v>896655.40000000014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B3248-574B-304E-9D01-440BA007B6F2}">
  <dimension ref="A1:E4"/>
  <sheetViews>
    <sheetView zoomScale="133" workbookViewId="0">
      <selection activeCell="E4" sqref="E4"/>
    </sheetView>
  </sheetViews>
  <sheetFormatPr baseColWidth="10" defaultRowHeight="15" x14ac:dyDescent="0.2"/>
  <cols>
    <col min="1" max="1" width="11.1640625" bestFit="1" customWidth="1"/>
    <col min="2" max="2" width="15.1640625" bestFit="1" customWidth="1"/>
    <col min="3" max="3" width="13" bestFit="1" customWidth="1"/>
    <col min="4" max="4" width="17.6640625" customWidth="1"/>
    <col min="5" max="5" width="13.83203125" customWidth="1"/>
  </cols>
  <sheetData>
    <row r="1" spans="1:5" x14ac:dyDescent="0.2">
      <c r="A1" t="s">
        <v>293</v>
      </c>
      <c r="B1" t="s">
        <v>56</v>
      </c>
      <c r="C1" t="s">
        <v>64</v>
      </c>
      <c r="D1" t="s">
        <v>1292</v>
      </c>
      <c r="E1" t="s">
        <v>1293</v>
      </c>
    </row>
    <row r="2" spans="1:5" x14ac:dyDescent="0.2">
      <c r="A2">
        <v>1</v>
      </c>
      <c r="B2" t="s">
        <v>294</v>
      </c>
      <c r="C2" t="s">
        <v>295</v>
      </c>
      <c r="D2">
        <f>SUMIF(Table15[ShipID],shippers[[#This Row],[ShipperID]],Table15[[OrderQuantity ]])</f>
        <v>15919</v>
      </c>
      <c r="E2">
        <f>SUMIF(orders[ShipVia],shippers[[#This Row],[ShipperID]],orders[Freight])</f>
        <v>16185.329999999998</v>
      </c>
    </row>
    <row r="3" spans="1:5" x14ac:dyDescent="0.2">
      <c r="A3">
        <v>2</v>
      </c>
      <c r="B3" t="s">
        <v>296</v>
      </c>
      <c r="C3" t="s">
        <v>297</v>
      </c>
      <c r="D3">
        <f>SUMIF(Table15[ShipID],shippers[[#This Row],[ShipperID]],Table15[[OrderQuantity ]])</f>
        <v>19945</v>
      </c>
      <c r="E3">
        <f>SUMIF(orders[ShipVia],shippers[[#This Row],[ShipperID]],orders[Freight])</f>
        <v>28230.879999999986</v>
      </c>
    </row>
    <row r="4" spans="1:5" x14ac:dyDescent="0.2">
      <c r="A4">
        <v>3</v>
      </c>
      <c r="B4" t="s">
        <v>298</v>
      </c>
      <c r="C4" t="s">
        <v>193</v>
      </c>
      <c r="D4">
        <f>SUMIF(Table15[ShipID],shippers[[#This Row],[ShipperID]],Table15[[OrderQuantity ]])</f>
        <v>15453</v>
      </c>
      <c r="E4">
        <f>SUMIF(orders[ShipVia],shippers[[#This Row],[ShipperID]],orders[Freight])</f>
        <v>20512.50999999998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18BE-6964-8049-AB1E-6CC1C1B16A3B}">
  <dimension ref="A1:B5"/>
  <sheetViews>
    <sheetView workbookViewId="0">
      <selection activeCell="C1" sqref="C1"/>
    </sheetView>
  </sheetViews>
  <sheetFormatPr baseColWidth="10" defaultRowHeight="15" x14ac:dyDescent="0.2"/>
  <cols>
    <col min="1" max="1" width="10.5" bestFit="1" customWidth="1"/>
    <col min="2" max="2" width="22.5" bestFit="1" customWidth="1"/>
  </cols>
  <sheetData>
    <row r="1" spans="1:2" x14ac:dyDescent="0.2">
      <c r="A1" t="s">
        <v>2</v>
      </c>
      <c r="B1" t="s">
        <v>299</v>
      </c>
    </row>
    <row r="2" spans="1:2" x14ac:dyDescent="0.2">
      <c r="A2">
        <v>1</v>
      </c>
      <c r="B2" t="s">
        <v>300</v>
      </c>
    </row>
    <row r="3" spans="1:2" x14ac:dyDescent="0.2">
      <c r="A3">
        <v>2</v>
      </c>
      <c r="B3" t="s">
        <v>301</v>
      </c>
    </row>
    <row r="4" spans="1:2" x14ac:dyDescent="0.2">
      <c r="A4">
        <v>3</v>
      </c>
      <c r="B4" t="s">
        <v>302</v>
      </c>
    </row>
    <row r="5" spans="1:2" x14ac:dyDescent="0.2">
      <c r="A5">
        <v>4</v>
      </c>
      <c r="B5" t="s">
        <v>303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0C8B4-0084-D944-90C6-2F74D36C7335}">
  <dimension ref="A1:L78"/>
  <sheetViews>
    <sheetView zoomScale="89" workbookViewId="0">
      <selection activeCell="H32" sqref="H32"/>
    </sheetView>
  </sheetViews>
  <sheetFormatPr baseColWidth="10" defaultRowHeight="15" x14ac:dyDescent="0.2"/>
  <cols>
    <col min="1" max="1" width="11.33203125" bestFit="1" customWidth="1"/>
    <col min="2" max="2" width="27.1640625" bestFit="1" customWidth="1"/>
    <col min="3" max="3" width="11.6640625" bestFit="1" customWidth="1"/>
    <col min="4" max="4" width="12" bestFit="1" customWidth="1"/>
    <col min="5" max="5" width="16.5" bestFit="1" customWidth="1"/>
    <col min="7" max="7" width="13.1640625" bestFit="1" customWidth="1"/>
    <col min="8" max="8" width="14.1640625" bestFit="1" customWidth="1"/>
    <col min="9" max="9" width="14" bestFit="1" customWidth="1"/>
    <col min="10" max="10" width="13.83203125" bestFit="1" customWidth="1"/>
    <col min="11" max="11" width="13.6640625" customWidth="1"/>
  </cols>
  <sheetData>
    <row r="1" spans="1:12" x14ac:dyDescent="0.2">
      <c r="A1" t="s">
        <v>304</v>
      </c>
      <c r="B1" t="s">
        <v>305</v>
      </c>
      <c r="C1" t="s">
        <v>55</v>
      </c>
      <c r="D1" t="s">
        <v>306</v>
      </c>
      <c r="E1" t="s">
        <v>307</v>
      </c>
      <c r="F1" t="s">
        <v>308</v>
      </c>
      <c r="G1" t="s">
        <v>309</v>
      </c>
      <c r="H1" t="s">
        <v>310</v>
      </c>
      <c r="I1" t="s">
        <v>311</v>
      </c>
      <c r="J1" t="s">
        <v>312</v>
      </c>
      <c r="K1" t="s">
        <v>1290</v>
      </c>
      <c r="L1" t="s">
        <v>1308</v>
      </c>
    </row>
    <row r="2" spans="1:12" x14ac:dyDescent="0.2">
      <c r="A2">
        <v>1</v>
      </c>
      <c r="B2" t="s">
        <v>313</v>
      </c>
      <c r="C2">
        <v>1</v>
      </c>
      <c r="D2">
        <v>1</v>
      </c>
      <c r="E2" t="s">
        <v>314</v>
      </c>
      <c r="F2">
        <v>18</v>
      </c>
      <c r="G2">
        <v>39</v>
      </c>
      <c r="H2">
        <v>0</v>
      </c>
      <c r="I2">
        <v>10</v>
      </c>
      <c r="J2">
        <v>0</v>
      </c>
      <c r="K2">
        <f>SUMIF(order_details__2[ProductID],products[[#This Row],[ProductID]],order_details__2[Line Sale])</f>
        <v>14277.6</v>
      </c>
      <c r="L2">
        <f>SUMIF(order_details__2[ProductID],products[[#This Row],[ProductID]],order_details__2[Quantity])</f>
        <v>828</v>
      </c>
    </row>
    <row r="3" spans="1:12" x14ac:dyDescent="0.2">
      <c r="A3">
        <v>2</v>
      </c>
      <c r="B3" t="s">
        <v>315</v>
      </c>
      <c r="C3">
        <v>1</v>
      </c>
      <c r="D3">
        <v>1</v>
      </c>
      <c r="E3" t="s">
        <v>316</v>
      </c>
      <c r="F3">
        <v>19</v>
      </c>
      <c r="G3">
        <v>17</v>
      </c>
      <c r="H3">
        <v>40</v>
      </c>
      <c r="I3">
        <v>25</v>
      </c>
      <c r="J3">
        <v>0</v>
      </c>
      <c r="K3">
        <f>SUMIF(order_details__2[ProductID],products[[#This Row],[ProductID]],order_details__2[Line Sale])</f>
        <v>18559.2</v>
      </c>
      <c r="L3">
        <f>SUMIF(order_details__2[ProductID],products[[#This Row],[ProductID]],order_details__2[Quantity])</f>
        <v>1057</v>
      </c>
    </row>
    <row r="4" spans="1:12" x14ac:dyDescent="0.2">
      <c r="A4">
        <v>3</v>
      </c>
      <c r="B4" t="s">
        <v>317</v>
      </c>
      <c r="C4">
        <v>1</v>
      </c>
      <c r="D4">
        <v>2</v>
      </c>
      <c r="E4" t="s">
        <v>318</v>
      </c>
      <c r="F4">
        <v>10</v>
      </c>
      <c r="G4">
        <v>13</v>
      </c>
      <c r="H4">
        <v>70</v>
      </c>
      <c r="I4">
        <v>25</v>
      </c>
      <c r="J4">
        <v>0</v>
      </c>
      <c r="K4">
        <f>SUMIF(order_details__2[ProductID],products[[#This Row],[ProductID]],order_details__2[Line Sale])</f>
        <v>3080</v>
      </c>
      <c r="L4">
        <f>SUMIF(order_details__2[ProductID],products[[#This Row],[ProductID]],order_details__2[Quantity])</f>
        <v>328</v>
      </c>
    </row>
    <row r="5" spans="1:12" x14ac:dyDescent="0.2">
      <c r="A5">
        <v>4</v>
      </c>
      <c r="B5" t="s">
        <v>319</v>
      </c>
      <c r="C5">
        <v>2</v>
      </c>
      <c r="D5">
        <v>2</v>
      </c>
      <c r="E5" t="s">
        <v>320</v>
      </c>
      <c r="F5">
        <v>22</v>
      </c>
      <c r="G5">
        <v>53</v>
      </c>
      <c r="H5">
        <v>0</v>
      </c>
      <c r="I5">
        <v>0</v>
      </c>
      <c r="J5">
        <v>0</v>
      </c>
      <c r="K5">
        <f>SUMIF(order_details__2[ProductID],products[[#This Row],[ProductID]],order_details__2[Line Sale])</f>
        <v>9424.7999999999993</v>
      </c>
      <c r="L5">
        <f>SUMIF(order_details__2[ProductID],products[[#This Row],[ProductID]],order_details__2[Quantity])</f>
        <v>453</v>
      </c>
    </row>
    <row r="6" spans="1:12" x14ac:dyDescent="0.2">
      <c r="A6">
        <v>5</v>
      </c>
      <c r="B6" t="s">
        <v>321</v>
      </c>
      <c r="C6">
        <v>2</v>
      </c>
      <c r="D6">
        <v>2</v>
      </c>
      <c r="E6" t="s">
        <v>322</v>
      </c>
      <c r="F6">
        <v>21.35</v>
      </c>
      <c r="G6">
        <v>0</v>
      </c>
      <c r="H6">
        <v>0</v>
      </c>
      <c r="I6">
        <v>0</v>
      </c>
      <c r="J6">
        <v>1</v>
      </c>
      <c r="K6">
        <f>SUMIF(order_details__2[ProductID],products[[#This Row],[ProductID]],order_details__2[Line Sale])</f>
        <v>5801.15</v>
      </c>
      <c r="L6">
        <f>SUMIF(order_details__2[ProductID],products[[#This Row],[ProductID]],order_details__2[Quantity])</f>
        <v>298</v>
      </c>
    </row>
    <row r="7" spans="1:12" x14ac:dyDescent="0.2">
      <c r="A7">
        <v>6</v>
      </c>
      <c r="B7" t="s">
        <v>323</v>
      </c>
      <c r="C7">
        <v>3</v>
      </c>
      <c r="D7">
        <v>2</v>
      </c>
      <c r="E7" t="s">
        <v>324</v>
      </c>
      <c r="F7">
        <v>25</v>
      </c>
      <c r="G7">
        <v>120</v>
      </c>
      <c r="H7">
        <v>0</v>
      </c>
      <c r="I7">
        <v>25</v>
      </c>
      <c r="J7">
        <v>0</v>
      </c>
      <c r="K7">
        <f>SUMIF(order_details__2[ProductID],products[[#This Row],[ProductID]],order_details__2[Line Sale])</f>
        <v>7345</v>
      </c>
      <c r="L7">
        <f>SUMIF(order_details__2[ProductID],products[[#This Row],[ProductID]],order_details__2[Quantity])</f>
        <v>301</v>
      </c>
    </row>
    <row r="8" spans="1:12" x14ac:dyDescent="0.2">
      <c r="A8">
        <v>7</v>
      </c>
      <c r="B8" t="s">
        <v>325</v>
      </c>
      <c r="C8">
        <v>3</v>
      </c>
      <c r="D8">
        <v>7</v>
      </c>
      <c r="E8" t="s">
        <v>326</v>
      </c>
      <c r="F8">
        <v>30</v>
      </c>
      <c r="G8">
        <v>15</v>
      </c>
      <c r="H8">
        <v>0</v>
      </c>
      <c r="I8">
        <v>10</v>
      </c>
      <c r="J8">
        <v>0</v>
      </c>
      <c r="K8">
        <f>SUMIF(order_details__2[ProductID],products[[#This Row],[ProductID]],order_details__2[Line Sale])</f>
        <v>22464</v>
      </c>
      <c r="L8">
        <f>SUMIF(order_details__2[ProductID],products[[#This Row],[ProductID]],order_details__2[Quantity])</f>
        <v>763</v>
      </c>
    </row>
    <row r="9" spans="1:12" x14ac:dyDescent="0.2">
      <c r="A9">
        <v>8</v>
      </c>
      <c r="B9" t="s">
        <v>327</v>
      </c>
      <c r="C9">
        <v>3</v>
      </c>
      <c r="D9">
        <v>2</v>
      </c>
      <c r="E9" t="s">
        <v>328</v>
      </c>
      <c r="F9">
        <v>40</v>
      </c>
      <c r="G9">
        <v>6</v>
      </c>
      <c r="H9">
        <v>0</v>
      </c>
      <c r="I9">
        <v>0</v>
      </c>
      <c r="J9">
        <v>0</v>
      </c>
      <c r="K9">
        <f>SUMIF(order_details__2[ProductID],products[[#This Row],[ProductID]],order_details__2[Line Sale])</f>
        <v>13760</v>
      </c>
      <c r="L9">
        <f>SUMIF(order_details__2[ProductID],products[[#This Row],[ProductID]],order_details__2[Quantity])</f>
        <v>372</v>
      </c>
    </row>
    <row r="10" spans="1:12" x14ac:dyDescent="0.2">
      <c r="A10">
        <v>9</v>
      </c>
      <c r="B10" t="s">
        <v>329</v>
      </c>
      <c r="C10">
        <v>4</v>
      </c>
      <c r="D10">
        <v>6</v>
      </c>
      <c r="E10" t="s">
        <v>330</v>
      </c>
      <c r="F10">
        <v>97</v>
      </c>
      <c r="G10">
        <v>29</v>
      </c>
      <c r="H10">
        <v>0</v>
      </c>
      <c r="I10">
        <v>0</v>
      </c>
      <c r="J10">
        <v>1</v>
      </c>
      <c r="K10">
        <f>SUMIF(order_details__2[ProductID],products[[#This Row],[ProductID]],order_details__2[Line Sale])</f>
        <v>8827</v>
      </c>
      <c r="L10">
        <f>SUMIF(order_details__2[ProductID],products[[#This Row],[ProductID]],order_details__2[Quantity])</f>
        <v>95</v>
      </c>
    </row>
    <row r="11" spans="1:12" x14ac:dyDescent="0.2">
      <c r="A11">
        <v>10</v>
      </c>
      <c r="B11" t="s">
        <v>331</v>
      </c>
      <c r="C11">
        <v>4</v>
      </c>
      <c r="D11">
        <v>8</v>
      </c>
      <c r="E11" t="s">
        <v>332</v>
      </c>
      <c r="F11">
        <v>31</v>
      </c>
      <c r="G11">
        <v>31</v>
      </c>
      <c r="H11">
        <v>0</v>
      </c>
      <c r="I11">
        <v>0</v>
      </c>
      <c r="J11">
        <v>0</v>
      </c>
      <c r="K11">
        <f>SUMIF(order_details__2[ProductID],products[[#This Row],[ProductID]],order_details__2[Line Sale])</f>
        <v>22140.2</v>
      </c>
      <c r="L11">
        <f>SUMIF(order_details__2[ProductID],products[[#This Row],[ProductID]],order_details__2[Quantity])</f>
        <v>742</v>
      </c>
    </row>
    <row r="12" spans="1:12" x14ac:dyDescent="0.2">
      <c r="A12">
        <v>11</v>
      </c>
      <c r="B12" t="s">
        <v>333</v>
      </c>
      <c r="C12">
        <v>5</v>
      </c>
      <c r="D12">
        <v>4</v>
      </c>
      <c r="E12" t="s">
        <v>334</v>
      </c>
      <c r="F12">
        <v>21</v>
      </c>
      <c r="G12">
        <v>22</v>
      </c>
      <c r="H12">
        <v>30</v>
      </c>
      <c r="I12">
        <v>30</v>
      </c>
      <c r="J12">
        <v>0</v>
      </c>
      <c r="K12">
        <f>SUMIF(order_details__2[ProductID],products[[#This Row],[ProductID]],order_details__2[Line Sale])</f>
        <v>13902</v>
      </c>
      <c r="L12">
        <f>SUMIF(order_details__2[ProductID],products[[#This Row],[ProductID]],order_details__2[Quantity])</f>
        <v>706</v>
      </c>
    </row>
    <row r="13" spans="1:12" x14ac:dyDescent="0.2">
      <c r="A13">
        <v>12</v>
      </c>
      <c r="B13" t="s">
        <v>335</v>
      </c>
      <c r="C13">
        <v>5</v>
      </c>
      <c r="D13">
        <v>4</v>
      </c>
      <c r="E13" t="s">
        <v>336</v>
      </c>
      <c r="F13">
        <v>38</v>
      </c>
      <c r="G13">
        <v>86</v>
      </c>
      <c r="H13">
        <v>0</v>
      </c>
      <c r="I13">
        <v>0</v>
      </c>
      <c r="J13">
        <v>0</v>
      </c>
      <c r="K13">
        <f>SUMIF(order_details__2[ProductID],products[[#This Row],[ProductID]],order_details__2[Line Sale])</f>
        <v>12866.8</v>
      </c>
      <c r="L13">
        <f>SUMIF(order_details__2[ProductID],products[[#This Row],[ProductID]],order_details__2[Quantity])</f>
        <v>344</v>
      </c>
    </row>
    <row r="14" spans="1:12" x14ac:dyDescent="0.2">
      <c r="A14">
        <v>13</v>
      </c>
      <c r="B14" t="s">
        <v>337</v>
      </c>
      <c r="C14">
        <v>6</v>
      </c>
      <c r="D14">
        <v>8</v>
      </c>
      <c r="E14" t="s">
        <v>338</v>
      </c>
      <c r="F14">
        <v>6</v>
      </c>
      <c r="G14">
        <v>24</v>
      </c>
      <c r="H14">
        <v>0</v>
      </c>
      <c r="I14">
        <v>5</v>
      </c>
      <c r="J14">
        <v>0</v>
      </c>
      <c r="K14">
        <f>SUMIF(order_details__2[ProductID],products[[#This Row],[ProductID]],order_details__2[Line Sale])</f>
        <v>5234.3999999999996</v>
      </c>
      <c r="L14">
        <f>SUMIF(order_details__2[ProductID],products[[#This Row],[ProductID]],order_details__2[Quantity])</f>
        <v>891</v>
      </c>
    </row>
    <row r="15" spans="1:12" x14ac:dyDescent="0.2">
      <c r="A15">
        <v>14</v>
      </c>
      <c r="B15" t="s">
        <v>339</v>
      </c>
      <c r="C15">
        <v>6</v>
      </c>
      <c r="D15">
        <v>7</v>
      </c>
      <c r="E15" t="s">
        <v>340</v>
      </c>
      <c r="F15">
        <v>23.25</v>
      </c>
      <c r="G15">
        <v>35</v>
      </c>
      <c r="H15">
        <v>0</v>
      </c>
      <c r="I15">
        <v>0</v>
      </c>
      <c r="J15">
        <v>0</v>
      </c>
      <c r="K15">
        <f>SUMIF(order_details__2[ProductID],products[[#This Row],[ProductID]],order_details__2[Line Sale])</f>
        <v>8630.4</v>
      </c>
      <c r="L15">
        <f>SUMIF(order_details__2[ProductID],products[[#This Row],[ProductID]],order_details__2[Quantity])</f>
        <v>404</v>
      </c>
    </row>
    <row r="16" spans="1:12" x14ac:dyDescent="0.2">
      <c r="A16">
        <v>15</v>
      </c>
      <c r="B16" t="s">
        <v>341</v>
      </c>
      <c r="C16">
        <v>6</v>
      </c>
      <c r="D16">
        <v>2</v>
      </c>
      <c r="E16" t="s">
        <v>342</v>
      </c>
      <c r="F16">
        <v>15.5</v>
      </c>
      <c r="G16">
        <v>39</v>
      </c>
      <c r="H16">
        <v>0</v>
      </c>
      <c r="I16">
        <v>5</v>
      </c>
      <c r="J16">
        <v>0</v>
      </c>
      <c r="K16">
        <f>SUMIF(order_details__2[ProductID],products[[#This Row],[ProductID]],order_details__2[Line Sale])</f>
        <v>1813.5</v>
      </c>
      <c r="L16">
        <f>SUMIF(order_details__2[ProductID],products[[#This Row],[ProductID]],order_details__2[Quantity])</f>
        <v>122</v>
      </c>
    </row>
    <row r="17" spans="1:12" x14ac:dyDescent="0.2">
      <c r="A17">
        <v>16</v>
      </c>
      <c r="B17" t="s">
        <v>343</v>
      </c>
      <c r="C17">
        <v>7</v>
      </c>
      <c r="D17">
        <v>3</v>
      </c>
      <c r="E17" t="s">
        <v>344</v>
      </c>
      <c r="F17">
        <v>17.45</v>
      </c>
      <c r="G17">
        <v>29</v>
      </c>
      <c r="H17">
        <v>0</v>
      </c>
      <c r="I17">
        <v>10</v>
      </c>
      <c r="J17">
        <v>0</v>
      </c>
      <c r="K17">
        <f>SUMIF(order_details__2[ProductID],products[[#This Row],[ProductID]],order_details__2[Line Sale])</f>
        <v>18748.050000000003</v>
      </c>
      <c r="L17">
        <f>SUMIF(order_details__2[ProductID],products[[#This Row],[ProductID]],order_details__2[Quantity])</f>
        <v>1158</v>
      </c>
    </row>
    <row r="18" spans="1:12" x14ac:dyDescent="0.2">
      <c r="A18">
        <v>17</v>
      </c>
      <c r="B18" t="s">
        <v>345</v>
      </c>
      <c r="C18">
        <v>7</v>
      </c>
      <c r="D18">
        <v>6</v>
      </c>
      <c r="E18" t="s">
        <v>346</v>
      </c>
      <c r="F18">
        <v>39</v>
      </c>
      <c r="G18">
        <v>0</v>
      </c>
      <c r="H18">
        <v>0</v>
      </c>
      <c r="I18">
        <v>0</v>
      </c>
      <c r="J18">
        <v>1</v>
      </c>
      <c r="K18">
        <f>SUMIF(order_details__2[ProductID],products[[#This Row],[ProductID]],order_details__2[Line Sale])</f>
        <v>35482.199999999997</v>
      </c>
      <c r="L18">
        <f>SUMIF(order_details__2[ProductID],products[[#This Row],[ProductID]],order_details__2[Quantity])</f>
        <v>978</v>
      </c>
    </row>
    <row r="19" spans="1:12" x14ac:dyDescent="0.2">
      <c r="A19">
        <v>18</v>
      </c>
      <c r="B19" t="s">
        <v>347</v>
      </c>
      <c r="C19">
        <v>7</v>
      </c>
      <c r="D19">
        <v>8</v>
      </c>
      <c r="E19" t="s">
        <v>348</v>
      </c>
      <c r="F19">
        <v>62.5</v>
      </c>
      <c r="G19">
        <v>42</v>
      </c>
      <c r="H19">
        <v>0</v>
      </c>
      <c r="I19">
        <v>0</v>
      </c>
      <c r="J19">
        <v>0</v>
      </c>
      <c r="K19">
        <f>SUMIF(order_details__2[ProductID],products[[#This Row],[ProductID]],order_details__2[Line Sale])</f>
        <v>31987.5</v>
      </c>
      <c r="L19">
        <f>SUMIF(order_details__2[ProductID],products[[#This Row],[ProductID]],order_details__2[Quantity])</f>
        <v>539</v>
      </c>
    </row>
    <row r="20" spans="1:12" x14ac:dyDescent="0.2">
      <c r="A20">
        <v>19</v>
      </c>
      <c r="B20" t="s">
        <v>349</v>
      </c>
      <c r="C20">
        <v>8</v>
      </c>
      <c r="D20">
        <v>3</v>
      </c>
      <c r="E20" t="s">
        <v>350</v>
      </c>
      <c r="F20">
        <v>9.1999999999999993</v>
      </c>
      <c r="G20">
        <v>25</v>
      </c>
      <c r="H20">
        <v>0</v>
      </c>
      <c r="I20">
        <v>5</v>
      </c>
      <c r="J20">
        <v>0</v>
      </c>
      <c r="K20">
        <f>SUMIF(order_details__2[ProductID],products[[#This Row],[ProductID]],order_details__2[Line Sale])</f>
        <v>6159.4999999999982</v>
      </c>
      <c r="L20">
        <f>SUMIF(order_details__2[ProductID],products[[#This Row],[ProductID]],order_details__2[Quantity])</f>
        <v>723</v>
      </c>
    </row>
    <row r="21" spans="1:12" x14ac:dyDescent="0.2">
      <c r="A21">
        <v>20</v>
      </c>
      <c r="B21" t="s">
        <v>351</v>
      </c>
      <c r="C21">
        <v>8</v>
      </c>
      <c r="D21">
        <v>3</v>
      </c>
      <c r="E21" t="s">
        <v>352</v>
      </c>
      <c r="F21">
        <v>81</v>
      </c>
      <c r="G21">
        <v>40</v>
      </c>
      <c r="H21">
        <v>0</v>
      </c>
      <c r="I21">
        <v>0</v>
      </c>
      <c r="J21">
        <v>0</v>
      </c>
      <c r="K21">
        <f>SUMIF(order_details__2[ProductID],products[[#This Row],[ProductID]],order_details__2[Line Sale])</f>
        <v>23635.8</v>
      </c>
      <c r="L21">
        <f>SUMIF(order_details__2[ProductID],products[[#This Row],[ProductID]],order_details__2[Quantity])</f>
        <v>313</v>
      </c>
    </row>
    <row r="22" spans="1:12" x14ac:dyDescent="0.2">
      <c r="A22">
        <v>21</v>
      </c>
      <c r="B22" t="s">
        <v>353</v>
      </c>
      <c r="C22">
        <v>8</v>
      </c>
      <c r="D22">
        <v>3</v>
      </c>
      <c r="E22" t="s">
        <v>354</v>
      </c>
      <c r="F22">
        <v>10</v>
      </c>
      <c r="G22">
        <v>3</v>
      </c>
      <c r="H22">
        <v>40</v>
      </c>
      <c r="I22">
        <v>5</v>
      </c>
      <c r="J22">
        <v>0</v>
      </c>
      <c r="K22">
        <f>SUMIF(order_details__2[ProductID],products[[#This Row],[ProductID]],order_details__2[Line Sale])</f>
        <v>9636</v>
      </c>
      <c r="L22">
        <f>SUMIF(order_details__2[ProductID],products[[#This Row],[ProductID]],order_details__2[Quantity])</f>
        <v>1016</v>
      </c>
    </row>
    <row r="23" spans="1:12" x14ac:dyDescent="0.2">
      <c r="A23">
        <v>22</v>
      </c>
      <c r="B23" t="s">
        <v>355</v>
      </c>
      <c r="C23">
        <v>9</v>
      </c>
      <c r="D23">
        <v>5</v>
      </c>
      <c r="E23" t="s">
        <v>356</v>
      </c>
      <c r="F23">
        <v>21</v>
      </c>
      <c r="G23">
        <v>104</v>
      </c>
      <c r="H23">
        <v>0</v>
      </c>
      <c r="I23">
        <v>25</v>
      </c>
      <c r="J23">
        <v>0</v>
      </c>
      <c r="K23">
        <f>SUMIF(order_details__2[ProductID],products[[#This Row],[ProductID]],order_details__2[Line Sale])</f>
        <v>7232.4</v>
      </c>
      <c r="L23">
        <f>SUMIF(order_details__2[ProductID],products[[#This Row],[ProductID]],order_details__2[Quantity])</f>
        <v>348</v>
      </c>
    </row>
    <row r="24" spans="1:12" x14ac:dyDescent="0.2">
      <c r="A24">
        <v>23</v>
      </c>
      <c r="B24" t="s">
        <v>357</v>
      </c>
      <c r="C24">
        <v>9</v>
      </c>
      <c r="D24">
        <v>5</v>
      </c>
      <c r="E24" t="s">
        <v>358</v>
      </c>
      <c r="F24">
        <v>9</v>
      </c>
      <c r="G24">
        <v>61</v>
      </c>
      <c r="H24">
        <v>0</v>
      </c>
      <c r="I24">
        <v>25</v>
      </c>
      <c r="J24">
        <v>0</v>
      </c>
      <c r="K24">
        <f>SUMIF(order_details__2[ProductID],products[[#This Row],[ProductID]],order_details__2[Line Sale])</f>
        <v>4840.2</v>
      </c>
      <c r="L24">
        <f>SUMIF(order_details__2[ProductID],products[[#This Row],[ProductID]],order_details__2[Quantity])</f>
        <v>580</v>
      </c>
    </row>
    <row r="25" spans="1:12" x14ac:dyDescent="0.2">
      <c r="A25">
        <v>24</v>
      </c>
      <c r="B25" t="s">
        <v>359</v>
      </c>
      <c r="C25">
        <v>10</v>
      </c>
      <c r="D25">
        <v>1</v>
      </c>
      <c r="E25" t="s">
        <v>360</v>
      </c>
      <c r="F25">
        <v>4.5</v>
      </c>
      <c r="G25">
        <v>20</v>
      </c>
      <c r="H25">
        <v>0</v>
      </c>
      <c r="I25">
        <v>0</v>
      </c>
      <c r="J25">
        <v>1</v>
      </c>
      <c r="K25">
        <f>SUMIF(order_details__2[ProductID],products[[#This Row],[ProductID]],order_details__2[Line Sale])</f>
        <v>4782.6000000000004</v>
      </c>
      <c r="L25">
        <f>SUMIF(order_details__2[ProductID],products[[#This Row],[ProductID]],order_details__2[Quantity])</f>
        <v>1125</v>
      </c>
    </row>
    <row r="26" spans="1:12" x14ac:dyDescent="0.2">
      <c r="A26">
        <v>25</v>
      </c>
      <c r="B26" t="s">
        <v>361</v>
      </c>
      <c r="C26">
        <v>11</v>
      </c>
      <c r="D26">
        <v>3</v>
      </c>
      <c r="E26" t="s">
        <v>362</v>
      </c>
      <c r="F26">
        <v>14</v>
      </c>
      <c r="G26">
        <v>76</v>
      </c>
      <c r="H26">
        <v>0</v>
      </c>
      <c r="I26">
        <v>30</v>
      </c>
      <c r="J26">
        <v>0</v>
      </c>
      <c r="K26">
        <f>SUMIF(order_details__2[ProductID],products[[#This Row],[ProductID]],order_details__2[Line Sale])</f>
        <v>4051.6</v>
      </c>
      <c r="L26">
        <f>SUMIF(order_details__2[ProductID],products[[#This Row],[ProductID]],order_details__2[Quantity])</f>
        <v>318</v>
      </c>
    </row>
    <row r="27" spans="1:12" x14ac:dyDescent="0.2">
      <c r="A27">
        <v>26</v>
      </c>
      <c r="B27" t="s">
        <v>363</v>
      </c>
      <c r="C27">
        <v>11</v>
      </c>
      <c r="D27">
        <v>3</v>
      </c>
      <c r="E27" t="s">
        <v>364</v>
      </c>
      <c r="F27">
        <v>31.23</v>
      </c>
      <c r="G27">
        <v>15</v>
      </c>
      <c r="H27">
        <v>0</v>
      </c>
      <c r="I27">
        <v>0</v>
      </c>
      <c r="J27">
        <v>0</v>
      </c>
      <c r="K27">
        <f>SUMIF(order_details__2[ProductID],products[[#This Row],[ProductID]],order_details__2[Line Sale])</f>
        <v>21534.899999999998</v>
      </c>
      <c r="L27">
        <f>SUMIF(order_details__2[ProductID],products[[#This Row],[ProductID]],order_details__2[Quantity])</f>
        <v>753</v>
      </c>
    </row>
    <row r="28" spans="1:12" x14ac:dyDescent="0.2">
      <c r="A28">
        <v>27</v>
      </c>
      <c r="B28" t="s">
        <v>365</v>
      </c>
      <c r="C28">
        <v>11</v>
      </c>
      <c r="D28">
        <v>3</v>
      </c>
      <c r="E28" t="s">
        <v>366</v>
      </c>
      <c r="F28">
        <v>43.9</v>
      </c>
      <c r="G28">
        <v>49</v>
      </c>
      <c r="H28">
        <v>0</v>
      </c>
      <c r="I28">
        <v>30</v>
      </c>
      <c r="J28">
        <v>0</v>
      </c>
      <c r="K28">
        <f>SUMIF(order_details__2[ProductID],products[[#This Row],[ProductID]],order_details__2[Line Sale])</f>
        <v>15231.5</v>
      </c>
      <c r="L28">
        <f>SUMIF(order_details__2[ProductID],products[[#This Row],[ProductID]],order_details__2[Quantity])</f>
        <v>365</v>
      </c>
    </row>
    <row r="29" spans="1:12" x14ac:dyDescent="0.2">
      <c r="A29">
        <v>28</v>
      </c>
      <c r="B29" t="s">
        <v>367</v>
      </c>
      <c r="C29">
        <v>12</v>
      </c>
      <c r="D29">
        <v>7</v>
      </c>
      <c r="E29" t="s">
        <v>368</v>
      </c>
      <c r="F29">
        <v>45.6</v>
      </c>
      <c r="G29">
        <v>26</v>
      </c>
      <c r="H29">
        <v>0</v>
      </c>
      <c r="I29">
        <v>0</v>
      </c>
      <c r="J29">
        <v>1</v>
      </c>
      <c r="K29">
        <f>SUMIF(order_details__2[ProductID],products[[#This Row],[ProductID]],order_details__2[Line Sale])</f>
        <v>26865.599999999999</v>
      </c>
      <c r="L29">
        <f>SUMIF(order_details__2[ProductID],products[[#This Row],[ProductID]],order_details__2[Quantity])</f>
        <v>640</v>
      </c>
    </row>
    <row r="30" spans="1:12" x14ac:dyDescent="0.2">
      <c r="A30">
        <v>29</v>
      </c>
      <c r="B30" t="s">
        <v>369</v>
      </c>
      <c r="C30">
        <v>12</v>
      </c>
      <c r="D30">
        <v>6</v>
      </c>
      <c r="E30" t="s">
        <v>370</v>
      </c>
      <c r="F30">
        <v>123.79</v>
      </c>
      <c r="G30">
        <v>0</v>
      </c>
      <c r="H30">
        <v>0</v>
      </c>
      <c r="I30">
        <v>0</v>
      </c>
      <c r="J30">
        <v>1</v>
      </c>
      <c r="K30">
        <f>SUMIF(order_details__2[ProductID],products[[#This Row],[ProductID]],order_details__2[Line Sale])</f>
        <v>87736.4</v>
      </c>
      <c r="L30">
        <f>SUMIF(order_details__2[ProductID],products[[#This Row],[ProductID]],order_details__2[Quantity])</f>
        <v>746</v>
      </c>
    </row>
    <row r="31" spans="1:12" x14ac:dyDescent="0.2">
      <c r="A31">
        <v>30</v>
      </c>
      <c r="B31" t="s">
        <v>371</v>
      </c>
      <c r="C31">
        <v>13</v>
      </c>
      <c r="D31">
        <v>8</v>
      </c>
      <c r="E31" t="s">
        <v>372</v>
      </c>
      <c r="F31">
        <v>25.89</v>
      </c>
      <c r="G31">
        <v>10</v>
      </c>
      <c r="H31">
        <v>0</v>
      </c>
      <c r="I31">
        <v>15</v>
      </c>
      <c r="J31">
        <v>0</v>
      </c>
      <c r="K31">
        <f>SUMIF(order_details__2[ProductID],products[[#This Row],[ProductID]],order_details__2[Line Sale])</f>
        <v>14775.54</v>
      </c>
      <c r="L31">
        <f>SUMIF(order_details__2[ProductID],products[[#This Row],[ProductID]],order_details__2[Quantity])</f>
        <v>612</v>
      </c>
    </row>
    <row r="32" spans="1:12" x14ac:dyDescent="0.2">
      <c r="A32">
        <v>31</v>
      </c>
      <c r="B32" t="s">
        <v>373</v>
      </c>
      <c r="C32">
        <v>14</v>
      </c>
      <c r="D32">
        <v>4</v>
      </c>
      <c r="E32" t="s">
        <v>374</v>
      </c>
      <c r="F32">
        <v>12.5</v>
      </c>
      <c r="G32">
        <v>0</v>
      </c>
      <c r="H32">
        <v>70</v>
      </c>
      <c r="I32">
        <v>20</v>
      </c>
      <c r="J32">
        <v>0</v>
      </c>
      <c r="K32">
        <f>SUMIF(order_details__2[ProductID],products[[#This Row],[ProductID]],order_details__2[Line Sale])</f>
        <v>16172.5</v>
      </c>
      <c r="L32">
        <f>SUMIF(order_details__2[ProductID],products[[#This Row],[ProductID]],order_details__2[Quantity])</f>
        <v>1397</v>
      </c>
    </row>
    <row r="33" spans="1:12" x14ac:dyDescent="0.2">
      <c r="A33">
        <v>32</v>
      </c>
      <c r="B33" t="s">
        <v>375</v>
      </c>
      <c r="C33">
        <v>14</v>
      </c>
      <c r="D33">
        <v>4</v>
      </c>
      <c r="E33" t="s">
        <v>376</v>
      </c>
      <c r="F33">
        <v>32</v>
      </c>
      <c r="G33">
        <v>9</v>
      </c>
      <c r="H33">
        <v>40</v>
      </c>
      <c r="I33">
        <v>25</v>
      </c>
      <c r="J33">
        <v>0</v>
      </c>
      <c r="K33">
        <f>SUMIF(order_details__2[ProductID],products[[#This Row],[ProductID]],order_details__2[Line Sale])</f>
        <v>9171.2000000000007</v>
      </c>
      <c r="L33">
        <f>SUMIF(order_details__2[ProductID],products[[#This Row],[ProductID]],order_details__2[Quantity])</f>
        <v>297</v>
      </c>
    </row>
    <row r="34" spans="1:12" x14ac:dyDescent="0.2">
      <c r="A34">
        <v>33</v>
      </c>
      <c r="B34" t="s">
        <v>377</v>
      </c>
      <c r="C34">
        <v>15</v>
      </c>
      <c r="D34">
        <v>4</v>
      </c>
      <c r="E34" t="s">
        <v>378</v>
      </c>
      <c r="F34">
        <v>2.5</v>
      </c>
      <c r="G34">
        <v>112</v>
      </c>
      <c r="H34">
        <v>0</v>
      </c>
      <c r="I34">
        <v>20</v>
      </c>
      <c r="J34">
        <v>0</v>
      </c>
      <c r="K34">
        <f>SUMIF(order_details__2[ProductID],products[[#This Row],[ProductID]],order_details__2[Line Sale])</f>
        <v>1713.5</v>
      </c>
      <c r="L34">
        <f>SUMIF(order_details__2[ProductID],products[[#This Row],[ProductID]],order_details__2[Quantity])</f>
        <v>755</v>
      </c>
    </row>
    <row r="35" spans="1:12" x14ac:dyDescent="0.2">
      <c r="A35">
        <v>34</v>
      </c>
      <c r="B35" t="s">
        <v>379</v>
      </c>
      <c r="C35">
        <v>16</v>
      </c>
      <c r="D35">
        <v>1</v>
      </c>
      <c r="E35" t="s">
        <v>316</v>
      </c>
      <c r="F35">
        <v>14</v>
      </c>
      <c r="G35">
        <v>111</v>
      </c>
      <c r="H35">
        <v>0</v>
      </c>
      <c r="I35">
        <v>15</v>
      </c>
      <c r="J35">
        <v>0</v>
      </c>
      <c r="K35">
        <f>SUMIF(order_details__2[ProductID],products[[#This Row],[ProductID]],order_details__2[Line Sale])</f>
        <v>6678</v>
      </c>
      <c r="L35">
        <f>SUMIF(order_details__2[ProductID],products[[#This Row],[ProductID]],order_details__2[Quantity])</f>
        <v>506</v>
      </c>
    </row>
    <row r="36" spans="1:12" x14ac:dyDescent="0.2">
      <c r="A36">
        <v>35</v>
      </c>
      <c r="B36" t="s">
        <v>380</v>
      </c>
      <c r="C36">
        <v>16</v>
      </c>
      <c r="D36">
        <v>1</v>
      </c>
      <c r="E36" t="s">
        <v>316</v>
      </c>
      <c r="F36">
        <v>18</v>
      </c>
      <c r="G36">
        <v>20</v>
      </c>
      <c r="H36">
        <v>0</v>
      </c>
      <c r="I36">
        <v>15</v>
      </c>
      <c r="J36">
        <v>0</v>
      </c>
      <c r="K36">
        <f>SUMIF(order_details__2[ProductID],products[[#This Row],[ProductID]],order_details__2[Line Sale])</f>
        <v>14536.8</v>
      </c>
      <c r="L36">
        <f>SUMIF(order_details__2[ProductID],products[[#This Row],[ProductID]],order_details__2[Quantity])</f>
        <v>883</v>
      </c>
    </row>
    <row r="37" spans="1:12" x14ac:dyDescent="0.2">
      <c r="A37">
        <v>36</v>
      </c>
      <c r="B37" t="s">
        <v>381</v>
      </c>
      <c r="C37">
        <v>17</v>
      </c>
      <c r="D37">
        <v>8</v>
      </c>
      <c r="E37" t="s">
        <v>382</v>
      </c>
      <c r="F37">
        <v>19</v>
      </c>
      <c r="G37">
        <v>112</v>
      </c>
      <c r="H37">
        <v>0</v>
      </c>
      <c r="I37">
        <v>20</v>
      </c>
      <c r="J37">
        <v>0</v>
      </c>
      <c r="K37">
        <f>SUMIF(order_details__2[ProductID],products[[#This Row],[ProductID]],order_details__2[Line Sale])</f>
        <v>14542.6</v>
      </c>
      <c r="L37">
        <f>SUMIF(order_details__2[ProductID],products[[#This Row],[ProductID]],order_details__2[Quantity])</f>
        <v>805</v>
      </c>
    </row>
    <row r="38" spans="1:12" x14ac:dyDescent="0.2">
      <c r="A38">
        <v>37</v>
      </c>
      <c r="B38" t="s">
        <v>383</v>
      </c>
      <c r="C38">
        <v>17</v>
      </c>
      <c r="D38">
        <v>8</v>
      </c>
      <c r="E38" t="s">
        <v>384</v>
      </c>
      <c r="F38">
        <v>26</v>
      </c>
      <c r="G38">
        <v>11</v>
      </c>
      <c r="H38">
        <v>50</v>
      </c>
      <c r="I38">
        <v>25</v>
      </c>
      <c r="J38">
        <v>0</v>
      </c>
      <c r="K38">
        <f>SUMIF(order_details__2[ProductID],products[[#This Row],[ProductID]],order_details__2[Line Sale])</f>
        <v>3047.2</v>
      </c>
      <c r="L38">
        <f>SUMIF(order_details__2[ProductID],products[[#This Row],[ProductID]],order_details__2[Quantity])</f>
        <v>125</v>
      </c>
    </row>
    <row r="39" spans="1:12" x14ac:dyDescent="0.2">
      <c r="A39">
        <v>38</v>
      </c>
      <c r="B39" t="s">
        <v>385</v>
      </c>
      <c r="C39">
        <v>18</v>
      </c>
      <c r="D39">
        <v>1</v>
      </c>
      <c r="E39" t="s">
        <v>386</v>
      </c>
      <c r="F39">
        <v>263.5</v>
      </c>
      <c r="G39">
        <v>17</v>
      </c>
      <c r="H39">
        <v>0</v>
      </c>
      <c r="I39">
        <v>15</v>
      </c>
      <c r="J39">
        <v>0</v>
      </c>
      <c r="K39">
        <f>SUMIF(order_details__2[ProductID],products[[#This Row],[ProductID]],order_details__2[Line Sale])</f>
        <v>149984.20000000001</v>
      </c>
      <c r="L39">
        <f>SUMIF(order_details__2[ProductID],products[[#This Row],[ProductID]],order_details__2[Quantity])</f>
        <v>623</v>
      </c>
    </row>
    <row r="40" spans="1:12" x14ac:dyDescent="0.2">
      <c r="A40">
        <v>39</v>
      </c>
      <c r="B40" t="s">
        <v>387</v>
      </c>
      <c r="C40">
        <v>18</v>
      </c>
      <c r="D40">
        <v>1</v>
      </c>
      <c r="E40" t="s">
        <v>388</v>
      </c>
      <c r="F40">
        <v>18</v>
      </c>
      <c r="G40">
        <v>69</v>
      </c>
      <c r="H40">
        <v>0</v>
      </c>
      <c r="I40">
        <v>5</v>
      </c>
      <c r="J40">
        <v>0</v>
      </c>
      <c r="K40">
        <f>SUMIF(order_details__2[ProductID],products[[#This Row],[ProductID]],order_details__2[Line Sale])</f>
        <v>13150.8</v>
      </c>
      <c r="L40">
        <f>SUMIF(order_details__2[ProductID],products[[#This Row],[ProductID]],order_details__2[Quantity])</f>
        <v>793</v>
      </c>
    </row>
    <row r="41" spans="1:12" x14ac:dyDescent="0.2">
      <c r="A41">
        <v>40</v>
      </c>
      <c r="B41" t="s">
        <v>389</v>
      </c>
      <c r="C41">
        <v>19</v>
      </c>
      <c r="D41">
        <v>8</v>
      </c>
      <c r="E41" t="s">
        <v>390</v>
      </c>
      <c r="F41">
        <v>18.399999999999999</v>
      </c>
      <c r="G41">
        <v>123</v>
      </c>
      <c r="H41">
        <v>0</v>
      </c>
      <c r="I41">
        <v>30</v>
      </c>
      <c r="J41">
        <v>0</v>
      </c>
      <c r="K41">
        <f>SUMIF(order_details__2[ProductID],products[[#This Row],[ProductID]],order_details__2[Line Sale])</f>
        <v>19048.3</v>
      </c>
      <c r="L41">
        <f>SUMIF(order_details__2[ProductID],products[[#This Row],[ProductID]],order_details__2[Quantity])</f>
        <v>1103</v>
      </c>
    </row>
    <row r="42" spans="1:12" x14ac:dyDescent="0.2">
      <c r="A42">
        <v>41</v>
      </c>
      <c r="B42" t="s">
        <v>391</v>
      </c>
      <c r="C42">
        <v>19</v>
      </c>
      <c r="D42">
        <v>8</v>
      </c>
      <c r="E42" t="s">
        <v>392</v>
      </c>
      <c r="F42">
        <v>9.65</v>
      </c>
      <c r="G42">
        <v>85</v>
      </c>
      <c r="H42">
        <v>0</v>
      </c>
      <c r="I42">
        <v>10</v>
      </c>
      <c r="J42">
        <v>0</v>
      </c>
      <c r="K42">
        <f>SUMIF(order_details__2[ProductID],products[[#This Row],[ProductID]],order_details__2[Line Sale])</f>
        <v>9098.1000000000022</v>
      </c>
      <c r="L42">
        <f>SUMIF(order_details__2[ProductID],products[[#This Row],[ProductID]],order_details__2[Quantity])</f>
        <v>981</v>
      </c>
    </row>
    <row r="43" spans="1:12" x14ac:dyDescent="0.2">
      <c r="A43">
        <v>42</v>
      </c>
      <c r="B43" t="s">
        <v>393</v>
      </c>
      <c r="C43">
        <v>20</v>
      </c>
      <c r="D43">
        <v>5</v>
      </c>
      <c r="E43" t="s">
        <v>394</v>
      </c>
      <c r="F43">
        <v>14</v>
      </c>
      <c r="G43">
        <v>26</v>
      </c>
      <c r="H43">
        <v>0</v>
      </c>
      <c r="I43">
        <v>0</v>
      </c>
      <c r="J43">
        <v>1</v>
      </c>
      <c r="K43">
        <f>SUMIF(order_details__2[ProductID],products[[#This Row],[ProductID]],order_details__2[Line Sale])</f>
        <v>9332.4</v>
      </c>
      <c r="L43">
        <f>SUMIF(order_details__2[ProductID],products[[#This Row],[ProductID]],order_details__2[Quantity])</f>
        <v>697</v>
      </c>
    </row>
    <row r="44" spans="1:12" x14ac:dyDescent="0.2">
      <c r="A44">
        <v>43</v>
      </c>
      <c r="B44" t="s">
        <v>395</v>
      </c>
      <c r="C44">
        <v>20</v>
      </c>
      <c r="D44">
        <v>1</v>
      </c>
      <c r="E44" t="s">
        <v>396</v>
      </c>
      <c r="F44">
        <v>46</v>
      </c>
      <c r="G44">
        <v>17</v>
      </c>
      <c r="H44">
        <v>10</v>
      </c>
      <c r="I44">
        <v>25</v>
      </c>
      <c r="J44">
        <v>0</v>
      </c>
      <c r="K44">
        <f>SUMIF(order_details__2[ProductID],products[[#This Row],[ProductID]],order_details__2[Line Sale])</f>
        <v>25079.199999999997</v>
      </c>
      <c r="L44">
        <f>SUMIF(order_details__2[ProductID],products[[#This Row],[ProductID]],order_details__2[Quantity])</f>
        <v>580</v>
      </c>
    </row>
    <row r="45" spans="1:12" x14ac:dyDescent="0.2">
      <c r="A45">
        <v>44</v>
      </c>
      <c r="B45" t="s">
        <v>397</v>
      </c>
      <c r="C45">
        <v>20</v>
      </c>
      <c r="D45">
        <v>2</v>
      </c>
      <c r="E45" t="s">
        <v>398</v>
      </c>
      <c r="F45">
        <v>19.45</v>
      </c>
      <c r="G45">
        <v>27</v>
      </c>
      <c r="H45">
        <v>0</v>
      </c>
      <c r="I45">
        <v>15</v>
      </c>
      <c r="J45">
        <v>0</v>
      </c>
      <c r="K45">
        <f>SUMIF(order_details__2[ProductID],products[[#This Row],[ProductID]],order_details__2[Line Sale])</f>
        <v>10524.200000000003</v>
      </c>
      <c r="L45">
        <f>SUMIF(order_details__2[ProductID],products[[#This Row],[ProductID]],order_details__2[Quantity])</f>
        <v>601</v>
      </c>
    </row>
    <row r="46" spans="1:12" x14ac:dyDescent="0.2">
      <c r="A46">
        <v>45</v>
      </c>
      <c r="B46" t="s">
        <v>399</v>
      </c>
      <c r="C46">
        <v>21</v>
      </c>
      <c r="D46">
        <v>8</v>
      </c>
      <c r="E46" t="s">
        <v>400</v>
      </c>
      <c r="F46">
        <v>9.5</v>
      </c>
      <c r="G46">
        <v>5</v>
      </c>
      <c r="H46">
        <v>70</v>
      </c>
      <c r="I46">
        <v>15</v>
      </c>
      <c r="J46">
        <v>0</v>
      </c>
      <c r="K46">
        <f>SUMIF(order_details__2[ProductID],products[[#This Row],[ProductID]],order_details__2[Line Sale])</f>
        <v>4740.5</v>
      </c>
      <c r="L46">
        <f>SUMIF(order_details__2[ProductID],products[[#This Row],[ProductID]],order_details__2[Quantity])</f>
        <v>508</v>
      </c>
    </row>
    <row r="47" spans="1:12" x14ac:dyDescent="0.2">
      <c r="A47">
        <v>46</v>
      </c>
      <c r="B47" t="s">
        <v>401</v>
      </c>
      <c r="C47">
        <v>21</v>
      </c>
      <c r="D47">
        <v>8</v>
      </c>
      <c r="E47" t="s">
        <v>402</v>
      </c>
      <c r="F47">
        <v>12</v>
      </c>
      <c r="G47">
        <v>95</v>
      </c>
      <c r="H47">
        <v>0</v>
      </c>
      <c r="I47">
        <v>0</v>
      </c>
      <c r="J47">
        <v>0</v>
      </c>
      <c r="K47">
        <f>SUMIF(order_details__2[ProductID],products[[#This Row],[ProductID]],order_details__2[Line Sale])</f>
        <v>6144</v>
      </c>
      <c r="L47">
        <f>SUMIF(order_details__2[ProductID],products[[#This Row],[ProductID]],order_details__2[Quantity])</f>
        <v>548</v>
      </c>
    </row>
    <row r="48" spans="1:12" x14ac:dyDescent="0.2">
      <c r="A48">
        <v>47</v>
      </c>
      <c r="B48" t="s">
        <v>403</v>
      </c>
      <c r="C48">
        <v>22</v>
      </c>
      <c r="D48">
        <v>3</v>
      </c>
      <c r="E48" t="s">
        <v>404</v>
      </c>
      <c r="F48">
        <v>9.5</v>
      </c>
      <c r="G48">
        <v>36</v>
      </c>
      <c r="H48">
        <v>0</v>
      </c>
      <c r="I48">
        <v>0</v>
      </c>
      <c r="J48">
        <v>0</v>
      </c>
      <c r="K48">
        <f>SUMIF(order_details__2[ProductID],products[[#This Row],[ProductID]],order_details__2[Line Sale])</f>
        <v>4358.6000000000004</v>
      </c>
      <c r="L48">
        <f>SUMIF(order_details__2[ProductID],products[[#This Row],[ProductID]],order_details__2[Quantity])</f>
        <v>485</v>
      </c>
    </row>
    <row r="49" spans="1:12" x14ac:dyDescent="0.2">
      <c r="A49">
        <v>48</v>
      </c>
      <c r="B49" t="s">
        <v>405</v>
      </c>
      <c r="C49">
        <v>22</v>
      </c>
      <c r="D49">
        <v>3</v>
      </c>
      <c r="E49" t="s">
        <v>406</v>
      </c>
      <c r="F49">
        <v>12.75</v>
      </c>
      <c r="G49">
        <v>15</v>
      </c>
      <c r="H49">
        <v>70</v>
      </c>
      <c r="I49">
        <v>25</v>
      </c>
      <c r="J49">
        <v>0</v>
      </c>
      <c r="K49">
        <f>SUMIF(order_details__2[ProductID],products[[#This Row],[ProductID]],order_details__2[Line Sale])</f>
        <v>1542.75</v>
      </c>
      <c r="L49">
        <f>SUMIF(order_details__2[ProductID],products[[#This Row],[ProductID]],order_details__2[Quantity])</f>
        <v>138</v>
      </c>
    </row>
    <row r="50" spans="1:12" x14ac:dyDescent="0.2">
      <c r="A50">
        <v>49</v>
      </c>
      <c r="B50" t="s">
        <v>407</v>
      </c>
      <c r="C50">
        <v>23</v>
      </c>
      <c r="D50">
        <v>3</v>
      </c>
      <c r="E50" t="s">
        <v>408</v>
      </c>
      <c r="F50">
        <v>20</v>
      </c>
      <c r="G50">
        <v>10</v>
      </c>
      <c r="H50">
        <v>60</v>
      </c>
      <c r="I50">
        <v>15</v>
      </c>
      <c r="J50">
        <v>0</v>
      </c>
      <c r="K50">
        <f>SUMIF(order_details__2[ProductID],products[[#This Row],[ProductID]],order_details__2[Line Sale])</f>
        <v>9500</v>
      </c>
      <c r="L50">
        <f>SUMIF(order_details__2[ProductID],products[[#This Row],[ProductID]],order_details__2[Quantity])</f>
        <v>520</v>
      </c>
    </row>
    <row r="51" spans="1:12" x14ac:dyDescent="0.2">
      <c r="A51">
        <v>50</v>
      </c>
      <c r="B51" t="s">
        <v>409</v>
      </c>
      <c r="C51">
        <v>23</v>
      </c>
      <c r="D51">
        <v>3</v>
      </c>
      <c r="E51" t="s">
        <v>410</v>
      </c>
      <c r="F51">
        <v>16.25</v>
      </c>
      <c r="G51">
        <v>65</v>
      </c>
      <c r="H51">
        <v>0</v>
      </c>
      <c r="I51">
        <v>30</v>
      </c>
      <c r="J51">
        <v>0</v>
      </c>
      <c r="K51">
        <f>SUMIF(order_details__2[ProductID],products[[#This Row],[ProductID]],order_details__2[Line Sale])</f>
        <v>3510</v>
      </c>
      <c r="L51">
        <f>SUMIF(order_details__2[ProductID],products[[#This Row],[ProductID]],order_details__2[Quantity])</f>
        <v>235</v>
      </c>
    </row>
    <row r="52" spans="1:12" x14ac:dyDescent="0.2">
      <c r="A52">
        <v>51</v>
      </c>
      <c r="B52" t="s">
        <v>411</v>
      </c>
      <c r="C52">
        <v>24</v>
      </c>
      <c r="D52">
        <v>7</v>
      </c>
      <c r="E52" t="s">
        <v>412</v>
      </c>
      <c r="F52">
        <v>53</v>
      </c>
      <c r="G52">
        <v>20</v>
      </c>
      <c r="H52">
        <v>0</v>
      </c>
      <c r="I52">
        <v>10</v>
      </c>
      <c r="J52">
        <v>0</v>
      </c>
      <c r="K52">
        <f>SUMIF(order_details__2[ProductID],products[[#This Row],[ProductID]],order_details__2[Line Sale])</f>
        <v>44742.6</v>
      </c>
      <c r="L52">
        <f>SUMIF(order_details__2[ProductID],products[[#This Row],[ProductID]],order_details__2[Quantity])</f>
        <v>886</v>
      </c>
    </row>
    <row r="53" spans="1:12" x14ac:dyDescent="0.2">
      <c r="A53">
        <v>52</v>
      </c>
      <c r="B53" t="s">
        <v>413</v>
      </c>
      <c r="C53">
        <v>24</v>
      </c>
      <c r="D53">
        <v>5</v>
      </c>
      <c r="E53" t="s">
        <v>414</v>
      </c>
      <c r="F53">
        <v>7</v>
      </c>
      <c r="G53">
        <v>38</v>
      </c>
      <c r="H53">
        <v>0</v>
      </c>
      <c r="I53">
        <v>25</v>
      </c>
      <c r="J53">
        <v>0</v>
      </c>
      <c r="K53">
        <f>SUMIF(order_details__2[ProductID],products[[#This Row],[ProductID]],order_details__2[Line Sale])</f>
        <v>3383.8</v>
      </c>
      <c r="L53">
        <f>SUMIF(order_details__2[ProductID],products[[#This Row],[ProductID]],order_details__2[Quantity])</f>
        <v>500</v>
      </c>
    </row>
    <row r="54" spans="1:12" x14ac:dyDescent="0.2">
      <c r="A54">
        <v>53</v>
      </c>
      <c r="B54" t="s">
        <v>415</v>
      </c>
      <c r="C54">
        <v>24</v>
      </c>
      <c r="D54">
        <v>6</v>
      </c>
      <c r="E54" t="s">
        <v>416</v>
      </c>
      <c r="F54">
        <v>32.799999999999997</v>
      </c>
      <c r="G54">
        <v>0</v>
      </c>
      <c r="H54">
        <v>0</v>
      </c>
      <c r="I54">
        <v>0</v>
      </c>
      <c r="J54">
        <v>1</v>
      </c>
      <c r="K54">
        <f>SUMIF(order_details__2[ProductID],products[[#This Row],[ProductID]],order_details__2[Line Sale])</f>
        <v>21510.2</v>
      </c>
      <c r="L54">
        <f>SUMIF(order_details__2[ProductID],products[[#This Row],[ProductID]],order_details__2[Quantity])</f>
        <v>722</v>
      </c>
    </row>
    <row r="55" spans="1:12" x14ac:dyDescent="0.2">
      <c r="A55">
        <v>54</v>
      </c>
      <c r="B55" t="s">
        <v>417</v>
      </c>
      <c r="C55">
        <v>25</v>
      </c>
      <c r="D55">
        <v>6</v>
      </c>
      <c r="E55" t="s">
        <v>418</v>
      </c>
      <c r="F55">
        <v>7.45</v>
      </c>
      <c r="G55">
        <v>21</v>
      </c>
      <c r="H55">
        <v>0</v>
      </c>
      <c r="I55">
        <v>10</v>
      </c>
      <c r="J55">
        <v>0</v>
      </c>
      <c r="K55">
        <f>SUMIF(order_details__2[ProductID],products[[#This Row],[ProductID]],order_details__2[Line Sale])</f>
        <v>5121</v>
      </c>
      <c r="L55">
        <f>SUMIF(order_details__2[ProductID],products[[#This Row],[ProductID]],order_details__2[Quantity])</f>
        <v>755</v>
      </c>
    </row>
    <row r="56" spans="1:12" x14ac:dyDescent="0.2">
      <c r="A56">
        <v>55</v>
      </c>
      <c r="B56" t="s">
        <v>419</v>
      </c>
      <c r="C56">
        <v>25</v>
      </c>
      <c r="D56">
        <v>6</v>
      </c>
      <c r="E56" t="s">
        <v>420</v>
      </c>
      <c r="F56">
        <v>24</v>
      </c>
      <c r="G56">
        <v>115</v>
      </c>
      <c r="H56">
        <v>0</v>
      </c>
      <c r="I56">
        <v>20</v>
      </c>
      <c r="J56">
        <v>0</v>
      </c>
      <c r="K56">
        <f>SUMIF(order_details__2[ProductID],products[[#This Row],[ProductID]],order_details__2[Line Sale])</f>
        <v>19512</v>
      </c>
      <c r="L56">
        <f>SUMIF(order_details__2[ProductID],products[[#This Row],[ProductID]],order_details__2[Quantity])</f>
        <v>903</v>
      </c>
    </row>
    <row r="57" spans="1:12" x14ac:dyDescent="0.2">
      <c r="A57">
        <v>56</v>
      </c>
      <c r="B57" t="s">
        <v>421</v>
      </c>
      <c r="C57">
        <v>26</v>
      </c>
      <c r="D57">
        <v>5</v>
      </c>
      <c r="E57" t="s">
        <v>422</v>
      </c>
      <c r="F57">
        <v>38</v>
      </c>
      <c r="G57">
        <v>21</v>
      </c>
      <c r="H57">
        <v>10</v>
      </c>
      <c r="I57">
        <v>30</v>
      </c>
      <c r="J57">
        <v>0</v>
      </c>
      <c r="K57">
        <f>SUMIF(order_details__2[ProductID],products[[#This Row],[ProductID]],order_details__2[Line Sale])</f>
        <v>45121.2</v>
      </c>
      <c r="L57">
        <f>SUMIF(order_details__2[ProductID],products[[#This Row],[ProductID]],order_details__2[Quantity])</f>
        <v>1263</v>
      </c>
    </row>
    <row r="58" spans="1:12" x14ac:dyDescent="0.2">
      <c r="A58">
        <v>57</v>
      </c>
      <c r="B58" t="s">
        <v>423</v>
      </c>
      <c r="C58">
        <v>26</v>
      </c>
      <c r="D58">
        <v>5</v>
      </c>
      <c r="E58" t="s">
        <v>422</v>
      </c>
      <c r="F58">
        <v>19.5</v>
      </c>
      <c r="G58">
        <v>36</v>
      </c>
      <c r="H58">
        <v>0</v>
      </c>
      <c r="I58">
        <v>20</v>
      </c>
      <c r="J58">
        <v>0</v>
      </c>
      <c r="K58">
        <f>SUMIF(order_details__2[ProductID],products[[#This Row],[ProductID]],order_details__2[Line Sale])</f>
        <v>7807.8</v>
      </c>
      <c r="L58">
        <f>SUMIF(order_details__2[ProductID],products[[#This Row],[ProductID]],order_details__2[Quantity])</f>
        <v>434</v>
      </c>
    </row>
    <row r="59" spans="1:12" x14ac:dyDescent="0.2">
      <c r="A59">
        <v>58</v>
      </c>
      <c r="B59" t="s">
        <v>424</v>
      </c>
      <c r="C59">
        <v>27</v>
      </c>
      <c r="D59">
        <v>8</v>
      </c>
      <c r="E59" t="s">
        <v>425</v>
      </c>
      <c r="F59">
        <v>13.25</v>
      </c>
      <c r="G59">
        <v>62</v>
      </c>
      <c r="H59">
        <v>0</v>
      </c>
      <c r="I59">
        <v>20</v>
      </c>
      <c r="J59">
        <v>0</v>
      </c>
      <c r="K59">
        <f>SUMIF(order_details__2[ProductID],products[[#This Row],[ProductID]],order_details__2[Line Sale])</f>
        <v>6664.75</v>
      </c>
      <c r="L59">
        <f>SUMIF(order_details__2[ProductID],products[[#This Row],[ProductID]],order_details__2[Quantity])</f>
        <v>534</v>
      </c>
    </row>
    <row r="60" spans="1:12" x14ac:dyDescent="0.2">
      <c r="A60">
        <v>59</v>
      </c>
      <c r="B60" t="s">
        <v>426</v>
      </c>
      <c r="C60">
        <v>28</v>
      </c>
      <c r="D60">
        <v>4</v>
      </c>
      <c r="E60" t="s">
        <v>427</v>
      </c>
      <c r="F60">
        <v>55</v>
      </c>
      <c r="G60">
        <v>79</v>
      </c>
      <c r="H60">
        <v>0</v>
      </c>
      <c r="I60">
        <v>0</v>
      </c>
      <c r="J60">
        <v>0</v>
      </c>
      <c r="K60">
        <f>SUMIF(order_details__2[ProductID],products[[#This Row],[ProductID]],order_details__2[Line Sale])</f>
        <v>76296</v>
      </c>
      <c r="L60">
        <f>SUMIF(order_details__2[ProductID],products[[#This Row],[ProductID]],order_details__2[Quantity])</f>
        <v>1496</v>
      </c>
    </row>
    <row r="61" spans="1:12" x14ac:dyDescent="0.2">
      <c r="A61">
        <v>60</v>
      </c>
      <c r="B61" t="s">
        <v>428</v>
      </c>
      <c r="C61">
        <v>28</v>
      </c>
      <c r="D61">
        <v>4</v>
      </c>
      <c r="E61" t="s">
        <v>429</v>
      </c>
      <c r="F61">
        <v>34</v>
      </c>
      <c r="G61">
        <v>19</v>
      </c>
      <c r="H61">
        <v>0</v>
      </c>
      <c r="I61">
        <v>0</v>
      </c>
      <c r="J61">
        <v>0</v>
      </c>
      <c r="K61">
        <f>SUMIF(order_details__2[ProductID],products[[#This Row],[ProductID]],order_details__2[Line Sale])</f>
        <v>50286</v>
      </c>
      <c r="L61">
        <f>SUMIF(order_details__2[ProductID],products[[#This Row],[ProductID]],order_details__2[Quantity])</f>
        <v>1577</v>
      </c>
    </row>
    <row r="62" spans="1:12" x14ac:dyDescent="0.2">
      <c r="A62">
        <v>61</v>
      </c>
      <c r="B62" t="s">
        <v>430</v>
      </c>
      <c r="C62">
        <v>29</v>
      </c>
      <c r="D62">
        <v>2</v>
      </c>
      <c r="E62" t="s">
        <v>431</v>
      </c>
      <c r="F62">
        <v>28.5</v>
      </c>
      <c r="G62">
        <v>113</v>
      </c>
      <c r="H62">
        <v>0</v>
      </c>
      <c r="I62">
        <v>25</v>
      </c>
      <c r="J62">
        <v>0</v>
      </c>
      <c r="K62">
        <f>SUMIF(order_details__2[ProductID],products[[#This Row],[ProductID]],order_details__2[Line Sale])</f>
        <v>16438.8</v>
      </c>
      <c r="L62">
        <f>SUMIF(order_details__2[ProductID],products[[#This Row],[ProductID]],order_details__2[Quantity])</f>
        <v>603</v>
      </c>
    </row>
    <row r="63" spans="1:12" x14ac:dyDescent="0.2">
      <c r="A63">
        <v>62</v>
      </c>
      <c r="B63" t="s">
        <v>432</v>
      </c>
      <c r="C63">
        <v>29</v>
      </c>
      <c r="D63">
        <v>3</v>
      </c>
      <c r="E63" t="s">
        <v>433</v>
      </c>
      <c r="F63">
        <v>49.3</v>
      </c>
      <c r="G63">
        <v>17</v>
      </c>
      <c r="H63">
        <v>0</v>
      </c>
      <c r="I63">
        <v>0</v>
      </c>
      <c r="J63">
        <v>0</v>
      </c>
      <c r="K63">
        <f>SUMIF(order_details__2[ProductID],products[[#This Row],[ProductID]],order_details__2[Line Sale])</f>
        <v>49827.900000000009</v>
      </c>
      <c r="L63">
        <f>SUMIF(order_details__2[ProductID],products[[#This Row],[ProductID]],order_details__2[Quantity])</f>
        <v>1083</v>
      </c>
    </row>
    <row r="64" spans="1:12" x14ac:dyDescent="0.2">
      <c r="A64">
        <v>63</v>
      </c>
      <c r="B64" t="s">
        <v>434</v>
      </c>
      <c r="C64">
        <v>7</v>
      </c>
      <c r="D64">
        <v>2</v>
      </c>
      <c r="E64" t="s">
        <v>435</v>
      </c>
      <c r="F64">
        <v>43.9</v>
      </c>
      <c r="G64">
        <v>24</v>
      </c>
      <c r="H64">
        <v>0</v>
      </c>
      <c r="I64">
        <v>5</v>
      </c>
      <c r="J64">
        <v>0</v>
      </c>
      <c r="K64">
        <f>SUMIF(order_details__2[ProductID],products[[#This Row],[ProductID]],order_details__2[Line Sale])</f>
        <v>17696.3</v>
      </c>
      <c r="L64">
        <f>SUMIF(order_details__2[ProductID],products[[#This Row],[ProductID]],order_details__2[Quantity])</f>
        <v>445</v>
      </c>
    </row>
    <row r="65" spans="1:12" x14ac:dyDescent="0.2">
      <c r="A65">
        <v>64</v>
      </c>
      <c r="B65" t="s">
        <v>436</v>
      </c>
      <c r="C65">
        <v>12</v>
      </c>
      <c r="D65">
        <v>5</v>
      </c>
      <c r="E65" t="s">
        <v>437</v>
      </c>
      <c r="F65">
        <v>33.25</v>
      </c>
      <c r="G65">
        <v>22</v>
      </c>
      <c r="H65">
        <v>80</v>
      </c>
      <c r="I65">
        <v>30</v>
      </c>
      <c r="J65">
        <v>0</v>
      </c>
      <c r="K65">
        <f>SUMIF(order_details__2[ProductID],products[[#This Row],[ProductID]],order_details__2[Line Sale])</f>
        <v>23009</v>
      </c>
      <c r="L65">
        <f>SUMIF(order_details__2[ProductID],products[[#This Row],[ProductID]],order_details__2[Quantity])</f>
        <v>740</v>
      </c>
    </row>
    <row r="66" spans="1:12" x14ac:dyDescent="0.2">
      <c r="A66">
        <v>65</v>
      </c>
      <c r="B66" t="s">
        <v>438</v>
      </c>
      <c r="C66">
        <v>2</v>
      </c>
      <c r="D66">
        <v>2</v>
      </c>
      <c r="E66" t="s">
        <v>439</v>
      </c>
      <c r="F66">
        <v>21.05</v>
      </c>
      <c r="G66">
        <v>76</v>
      </c>
      <c r="H66">
        <v>0</v>
      </c>
      <c r="I66">
        <v>0</v>
      </c>
      <c r="J66">
        <v>0</v>
      </c>
      <c r="K66">
        <f>SUMIF(order_details__2[ProductID],products[[#This Row],[ProductID]],order_details__2[Line Sale])</f>
        <v>14606.999999999998</v>
      </c>
      <c r="L66">
        <f>SUMIF(order_details__2[ProductID],products[[#This Row],[ProductID]],order_details__2[Quantity])</f>
        <v>745</v>
      </c>
    </row>
    <row r="67" spans="1:12" x14ac:dyDescent="0.2">
      <c r="A67">
        <v>66</v>
      </c>
      <c r="B67" t="s">
        <v>440</v>
      </c>
      <c r="C67">
        <v>2</v>
      </c>
      <c r="D67">
        <v>2</v>
      </c>
      <c r="E67" t="s">
        <v>441</v>
      </c>
      <c r="F67">
        <v>17</v>
      </c>
      <c r="G67">
        <v>4</v>
      </c>
      <c r="H67">
        <v>100</v>
      </c>
      <c r="I67">
        <v>20</v>
      </c>
      <c r="J67">
        <v>0</v>
      </c>
      <c r="K67">
        <f>SUMIF(order_details__2[ProductID],products[[#This Row],[ProductID]],order_details__2[Line Sale])</f>
        <v>3519</v>
      </c>
      <c r="L67">
        <f>SUMIF(order_details__2[ProductID],products[[#This Row],[ProductID]],order_details__2[Quantity])</f>
        <v>239</v>
      </c>
    </row>
    <row r="68" spans="1:12" x14ac:dyDescent="0.2">
      <c r="A68">
        <v>67</v>
      </c>
      <c r="B68" t="s">
        <v>442</v>
      </c>
      <c r="C68">
        <v>16</v>
      </c>
      <c r="D68">
        <v>1</v>
      </c>
      <c r="E68" t="s">
        <v>316</v>
      </c>
      <c r="F68">
        <v>14</v>
      </c>
      <c r="G68">
        <v>52</v>
      </c>
      <c r="H68">
        <v>0</v>
      </c>
      <c r="I68">
        <v>10</v>
      </c>
      <c r="J68">
        <v>0</v>
      </c>
      <c r="K68">
        <f>SUMIF(order_details__2[ProductID],products[[#This Row],[ProductID]],order_details__2[Line Sale])</f>
        <v>2562</v>
      </c>
      <c r="L68">
        <f>SUMIF(order_details__2[ProductID],products[[#This Row],[ProductID]],order_details__2[Quantity])</f>
        <v>184</v>
      </c>
    </row>
    <row r="69" spans="1:12" x14ac:dyDescent="0.2">
      <c r="A69">
        <v>68</v>
      </c>
      <c r="B69" t="s">
        <v>443</v>
      </c>
      <c r="C69">
        <v>8</v>
      </c>
      <c r="D69">
        <v>3</v>
      </c>
      <c r="E69" t="s">
        <v>444</v>
      </c>
      <c r="F69">
        <v>12.5</v>
      </c>
      <c r="G69">
        <v>6</v>
      </c>
      <c r="H69">
        <v>10</v>
      </c>
      <c r="I69">
        <v>15</v>
      </c>
      <c r="J69">
        <v>0</v>
      </c>
      <c r="K69">
        <f>SUMIF(order_details__2[ProductID],products[[#This Row],[ProductID]],order_details__2[Line Sale])</f>
        <v>9362.5</v>
      </c>
      <c r="L69">
        <f>SUMIF(order_details__2[ProductID],products[[#This Row],[ProductID]],order_details__2[Quantity])</f>
        <v>799</v>
      </c>
    </row>
    <row r="70" spans="1:12" x14ac:dyDescent="0.2">
      <c r="A70">
        <v>69</v>
      </c>
      <c r="B70" t="s">
        <v>445</v>
      </c>
      <c r="C70">
        <v>15</v>
      </c>
      <c r="D70">
        <v>4</v>
      </c>
      <c r="E70" t="s">
        <v>446</v>
      </c>
      <c r="F70">
        <v>36</v>
      </c>
      <c r="G70">
        <v>26</v>
      </c>
      <c r="H70">
        <v>0</v>
      </c>
      <c r="I70">
        <v>15</v>
      </c>
      <c r="J70">
        <v>0</v>
      </c>
      <c r="K70">
        <f>SUMIF(order_details__2[ProductID],products[[#This Row],[ProductID]],order_details__2[Line Sale])</f>
        <v>24307.200000000001</v>
      </c>
      <c r="L70">
        <f>SUMIF(order_details__2[ProductID],products[[#This Row],[ProductID]],order_details__2[Quantity])</f>
        <v>714</v>
      </c>
    </row>
    <row r="71" spans="1:12" x14ac:dyDescent="0.2">
      <c r="A71">
        <v>70</v>
      </c>
      <c r="B71" t="s">
        <v>447</v>
      </c>
      <c r="C71">
        <v>7</v>
      </c>
      <c r="D71">
        <v>1</v>
      </c>
      <c r="E71" t="s">
        <v>448</v>
      </c>
      <c r="F71">
        <v>15</v>
      </c>
      <c r="G71">
        <v>15</v>
      </c>
      <c r="H71">
        <v>10</v>
      </c>
      <c r="I71">
        <v>30</v>
      </c>
      <c r="J71">
        <v>0</v>
      </c>
      <c r="K71">
        <f>SUMIF(order_details__2[ProductID],products[[#This Row],[ProductID]],order_details__2[Line Sale])</f>
        <v>11472</v>
      </c>
      <c r="L71">
        <f>SUMIF(order_details__2[ProductID],products[[#This Row],[ProductID]],order_details__2[Quantity])</f>
        <v>817</v>
      </c>
    </row>
    <row r="72" spans="1:12" x14ac:dyDescent="0.2">
      <c r="A72">
        <v>71</v>
      </c>
      <c r="B72" t="s">
        <v>449</v>
      </c>
      <c r="C72">
        <v>15</v>
      </c>
      <c r="D72">
        <v>4</v>
      </c>
      <c r="E72" t="s">
        <v>336</v>
      </c>
      <c r="F72">
        <v>21.5</v>
      </c>
      <c r="G72">
        <v>26</v>
      </c>
      <c r="H72">
        <v>0</v>
      </c>
      <c r="I72">
        <v>0</v>
      </c>
      <c r="J72">
        <v>0</v>
      </c>
      <c r="K72">
        <f>SUMIF(order_details__2[ProductID],products[[#This Row],[ProductID]],order_details__2[Line Sale])</f>
        <v>20876.5</v>
      </c>
      <c r="L72">
        <f>SUMIF(order_details__2[ProductID],products[[#This Row],[ProductID]],order_details__2[Quantity])</f>
        <v>1057</v>
      </c>
    </row>
    <row r="73" spans="1:12" x14ac:dyDescent="0.2">
      <c r="A73">
        <v>72</v>
      </c>
      <c r="B73" t="s">
        <v>450</v>
      </c>
      <c r="C73">
        <v>14</v>
      </c>
      <c r="D73">
        <v>4</v>
      </c>
      <c r="E73" t="s">
        <v>376</v>
      </c>
      <c r="F73">
        <v>34.799999999999997</v>
      </c>
      <c r="G73">
        <v>14</v>
      </c>
      <c r="H73">
        <v>0</v>
      </c>
      <c r="I73">
        <v>0</v>
      </c>
      <c r="J73">
        <v>0</v>
      </c>
      <c r="K73">
        <f>SUMIF(order_details__2[ProductID],products[[#This Row],[ProductID]],order_details__2[Line Sale])</f>
        <v>25738.799999999999</v>
      </c>
      <c r="L73">
        <f>SUMIF(order_details__2[ProductID],products[[#This Row],[ProductID]],order_details__2[Quantity])</f>
        <v>806</v>
      </c>
    </row>
    <row r="74" spans="1:12" x14ac:dyDescent="0.2">
      <c r="A74">
        <v>73</v>
      </c>
      <c r="B74" t="s">
        <v>451</v>
      </c>
      <c r="C74">
        <v>17</v>
      </c>
      <c r="D74">
        <v>8</v>
      </c>
      <c r="E74" t="s">
        <v>452</v>
      </c>
      <c r="F74">
        <v>15</v>
      </c>
      <c r="G74">
        <v>101</v>
      </c>
      <c r="H74">
        <v>0</v>
      </c>
      <c r="I74">
        <v>5</v>
      </c>
      <c r="J74">
        <v>0</v>
      </c>
      <c r="K74">
        <f>SUMIF(order_details__2[ProductID],products[[#This Row],[ProductID]],order_details__2[Line Sale])</f>
        <v>4200</v>
      </c>
      <c r="L74">
        <f>SUMIF(order_details__2[ProductID],products[[#This Row],[ProductID]],order_details__2[Quantity])</f>
        <v>293</v>
      </c>
    </row>
    <row r="75" spans="1:12" x14ac:dyDescent="0.2">
      <c r="A75">
        <v>74</v>
      </c>
      <c r="B75" t="s">
        <v>453</v>
      </c>
      <c r="C75">
        <v>4</v>
      </c>
      <c r="D75">
        <v>7</v>
      </c>
      <c r="E75" t="s">
        <v>427</v>
      </c>
      <c r="F75">
        <v>10</v>
      </c>
      <c r="G75">
        <v>4</v>
      </c>
      <c r="H75">
        <v>20</v>
      </c>
      <c r="I75">
        <v>5</v>
      </c>
      <c r="J75">
        <v>0</v>
      </c>
      <c r="K75">
        <f>SUMIF(order_details__2[ProductID],products[[#This Row],[ProductID]],order_details__2[Line Sale])</f>
        <v>2566</v>
      </c>
      <c r="L75">
        <f>SUMIF(order_details__2[ProductID],products[[#This Row],[ProductID]],order_details__2[Quantity])</f>
        <v>297</v>
      </c>
    </row>
    <row r="76" spans="1:12" x14ac:dyDescent="0.2">
      <c r="A76">
        <v>75</v>
      </c>
      <c r="B76" t="s">
        <v>454</v>
      </c>
      <c r="C76">
        <v>12</v>
      </c>
      <c r="D76">
        <v>1</v>
      </c>
      <c r="E76" t="s">
        <v>455</v>
      </c>
      <c r="F76">
        <v>7.75</v>
      </c>
      <c r="G76">
        <v>125</v>
      </c>
      <c r="H76">
        <v>0</v>
      </c>
      <c r="I76">
        <v>25</v>
      </c>
      <c r="J76">
        <v>0</v>
      </c>
      <c r="K76">
        <f>SUMIF(order_details__2[ProductID],products[[#This Row],[ProductID]],order_details__2[Line Sale])</f>
        <v>8650.5499999999993</v>
      </c>
      <c r="L76">
        <f>SUMIF(order_details__2[ProductID],products[[#This Row],[ProductID]],order_details__2[Quantity])</f>
        <v>1155</v>
      </c>
    </row>
    <row r="77" spans="1:12" x14ac:dyDescent="0.2">
      <c r="A77">
        <v>76</v>
      </c>
      <c r="B77" t="s">
        <v>456</v>
      </c>
      <c r="C77">
        <v>23</v>
      </c>
      <c r="D77">
        <v>1</v>
      </c>
      <c r="E77" t="s">
        <v>457</v>
      </c>
      <c r="F77">
        <v>18</v>
      </c>
      <c r="G77">
        <v>57</v>
      </c>
      <c r="H77">
        <v>0</v>
      </c>
      <c r="I77">
        <v>20</v>
      </c>
      <c r="J77">
        <v>0</v>
      </c>
      <c r="K77">
        <f>SUMIF(order_details__2[ProductID],products[[#This Row],[ProductID]],order_details__2[Line Sale])</f>
        <v>16794</v>
      </c>
      <c r="L77">
        <f>SUMIF(order_details__2[ProductID],products[[#This Row],[ProductID]],order_details__2[Quantity])</f>
        <v>981</v>
      </c>
    </row>
    <row r="78" spans="1:12" x14ac:dyDescent="0.2">
      <c r="A78">
        <v>77</v>
      </c>
      <c r="B78" t="s">
        <v>458</v>
      </c>
      <c r="C78">
        <v>12</v>
      </c>
      <c r="D78">
        <v>2</v>
      </c>
      <c r="E78" t="s">
        <v>459</v>
      </c>
      <c r="F78">
        <v>13</v>
      </c>
      <c r="G78">
        <v>32</v>
      </c>
      <c r="H78">
        <v>0</v>
      </c>
      <c r="I78">
        <v>15</v>
      </c>
      <c r="J78">
        <v>0</v>
      </c>
      <c r="K78">
        <f>SUMIF(order_details__2[ProductID],products[[#This Row],[ProductID]],order_details__2[Line Sale])</f>
        <v>9685</v>
      </c>
      <c r="L78">
        <f>SUMIF(order_details__2[ProductID],products[[#This Row],[ProductID]],order_details__2[Quantity])</f>
        <v>791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956D-00F0-8847-B5D3-BFFEEA83FAF7}">
  <sheetPr>
    <tabColor theme="4"/>
  </sheetPr>
  <dimension ref="A3:B34"/>
  <sheetViews>
    <sheetView zoomScale="91" zoomScaleNormal="100" workbookViewId="0">
      <selection activeCell="A10" sqref="A10"/>
    </sheetView>
  </sheetViews>
  <sheetFormatPr baseColWidth="10" defaultRowHeight="15" x14ac:dyDescent="0.2"/>
  <cols>
    <col min="1" max="1" width="19" bestFit="1" customWidth="1"/>
    <col min="2" max="3" width="16.83203125" bestFit="1" customWidth="1"/>
  </cols>
  <sheetData>
    <row r="3" spans="1:2" x14ac:dyDescent="0.2">
      <c r="A3" s="6" t="s">
        <v>1299</v>
      </c>
      <c r="B3" t="s">
        <v>1309</v>
      </c>
    </row>
    <row r="4" spans="1:2" x14ac:dyDescent="0.2">
      <c r="A4" s="7" t="s">
        <v>449</v>
      </c>
      <c r="B4">
        <v>1057</v>
      </c>
    </row>
    <row r="5" spans="1:2" x14ac:dyDescent="0.2">
      <c r="A5" s="7" t="s">
        <v>315</v>
      </c>
      <c r="B5">
        <v>1057</v>
      </c>
    </row>
    <row r="6" spans="1:2" x14ac:dyDescent="0.2">
      <c r="A6" s="7" t="s">
        <v>432</v>
      </c>
      <c r="B6">
        <v>1083</v>
      </c>
    </row>
    <row r="7" spans="1:2" x14ac:dyDescent="0.2">
      <c r="A7" s="7" t="s">
        <v>389</v>
      </c>
      <c r="B7">
        <v>1103</v>
      </c>
    </row>
    <row r="8" spans="1:2" x14ac:dyDescent="0.2">
      <c r="A8" s="7" t="s">
        <v>359</v>
      </c>
      <c r="B8">
        <v>1125</v>
      </c>
    </row>
    <row r="9" spans="1:2" x14ac:dyDescent="0.2">
      <c r="A9" s="7" t="s">
        <v>454</v>
      </c>
      <c r="B9">
        <v>1155</v>
      </c>
    </row>
    <row r="10" spans="1:2" x14ac:dyDescent="0.2">
      <c r="A10" s="7" t="s">
        <v>343</v>
      </c>
      <c r="B10">
        <v>1158</v>
      </c>
    </row>
    <row r="11" spans="1:2" x14ac:dyDescent="0.2">
      <c r="A11" s="7" t="s">
        <v>421</v>
      </c>
      <c r="B11">
        <v>1263</v>
      </c>
    </row>
    <row r="12" spans="1:2" x14ac:dyDescent="0.2">
      <c r="A12" s="7" t="s">
        <v>373</v>
      </c>
      <c r="B12">
        <v>1397</v>
      </c>
    </row>
    <row r="13" spans="1:2" x14ac:dyDescent="0.2">
      <c r="A13" s="7" t="s">
        <v>426</v>
      </c>
      <c r="B13">
        <v>1496</v>
      </c>
    </row>
    <row r="14" spans="1:2" x14ac:dyDescent="0.2">
      <c r="A14" s="7" t="s">
        <v>428</v>
      </c>
      <c r="B14">
        <v>1577</v>
      </c>
    </row>
    <row r="15" spans="1:2" x14ac:dyDescent="0.2">
      <c r="A15" s="7" t="s">
        <v>1300</v>
      </c>
      <c r="B15">
        <v>13471</v>
      </c>
    </row>
    <row r="23" spans="1:2" x14ac:dyDescent="0.2">
      <c r="A23" s="6" t="s">
        <v>1299</v>
      </c>
      <c r="B23" t="s">
        <v>1310</v>
      </c>
    </row>
    <row r="24" spans="1:2" x14ac:dyDescent="0.2">
      <c r="A24" s="7" t="s">
        <v>367</v>
      </c>
      <c r="B24" s="10">
        <v>26865.599999999999</v>
      </c>
    </row>
    <row r="25" spans="1:2" x14ac:dyDescent="0.2">
      <c r="A25" s="7" t="s">
        <v>347</v>
      </c>
      <c r="B25" s="10">
        <v>31987.5</v>
      </c>
    </row>
    <row r="26" spans="1:2" x14ac:dyDescent="0.2">
      <c r="A26" s="7" t="s">
        <v>345</v>
      </c>
      <c r="B26" s="10">
        <v>35482.199999999997</v>
      </c>
    </row>
    <row r="27" spans="1:2" x14ac:dyDescent="0.2">
      <c r="A27" s="7" t="s">
        <v>411</v>
      </c>
      <c r="B27" s="10">
        <v>44742.6</v>
      </c>
    </row>
    <row r="28" spans="1:2" x14ac:dyDescent="0.2">
      <c r="A28" s="7" t="s">
        <v>421</v>
      </c>
      <c r="B28" s="10">
        <v>45121.2</v>
      </c>
    </row>
    <row r="29" spans="1:2" x14ac:dyDescent="0.2">
      <c r="A29" s="7" t="s">
        <v>432</v>
      </c>
      <c r="B29" s="10">
        <v>49827.900000000009</v>
      </c>
    </row>
    <row r="30" spans="1:2" x14ac:dyDescent="0.2">
      <c r="A30" s="7" t="s">
        <v>428</v>
      </c>
      <c r="B30" s="10">
        <v>50286</v>
      </c>
    </row>
    <row r="31" spans="1:2" x14ac:dyDescent="0.2">
      <c r="A31" s="7" t="s">
        <v>426</v>
      </c>
      <c r="B31" s="10">
        <v>76296</v>
      </c>
    </row>
    <row r="32" spans="1:2" x14ac:dyDescent="0.2">
      <c r="A32" s="7" t="s">
        <v>369</v>
      </c>
      <c r="B32" s="10">
        <v>87736.4</v>
      </c>
    </row>
    <row r="33" spans="1:2" x14ac:dyDescent="0.2">
      <c r="A33" s="7" t="s">
        <v>385</v>
      </c>
      <c r="B33" s="10">
        <v>149984.20000000001</v>
      </c>
    </row>
    <row r="34" spans="1:2" x14ac:dyDescent="0.2">
      <c r="A34" s="7" t="s">
        <v>1300</v>
      </c>
      <c r="B34">
        <v>598329.59999999998</v>
      </c>
    </row>
  </sheetData>
  <pageMargins left="0.7" right="0.7" top="0.75" bottom="0.75" header="0.3" footer="0.3"/>
  <pageSetup paperSize="9" orientation="portrait" horizontalDpi="0" verticalDpi="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8E02-3290-BD4A-8DDB-D7F5224DF6FD}">
  <dimension ref="A1:U831"/>
  <sheetViews>
    <sheetView topLeftCell="G754" zoomScale="110" workbookViewId="0">
      <selection activeCell="D17" sqref="D17"/>
    </sheetView>
  </sheetViews>
  <sheetFormatPr baseColWidth="10" defaultRowHeight="15" x14ac:dyDescent="0.2"/>
  <cols>
    <col min="1" max="1" width="9.6640625" bestFit="1" customWidth="1"/>
    <col min="2" max="2" width="12.6640625" bestFit="1" customWidth="1"/>
    <col min="3" max="3" width="12.83203125" bestFit="1" customWidth="1"/>
    <col min="4" max="4" width="12.33203125" bestFit="1" customWidth="1"/>
    <col min="5" max="5" width="14.33203125" bestFit="1" customWidth="1"/>
    <col min="6" max="6" width="13.5" bestFit="1" customWidth="1"/>
    <col min="7" max="7" width="9.33203125" bestFit="1" customWidth="1"/>
    <col min="8" max="8" width="9" bestFit="1" customWidth="1"/>
    <col min="9" max="9" width="28.1640625" bestFit="1" customWidth="1"/>
    <col min="10" max="10" width="36.1640625" bestFit="1" customWidth="1"/>
    <col min="11" max="11" width="12" bestFit="1" customWidth="1"/>
    <col min="12" max="12" width="12.1640625" bestFit="1" customWidth="1"/>
    <col min="13" max="13" width="15.5" bestFit="1" customWidth="1"/>
    <col min="14" max="14" width="13" bestFit="1" customWidth="1"/>
    <col min="15" max="15" width="13" customWidth="1"/>
    <col min="16" max="16" width="11.33203125" customWidth="1"/>
    <col min="19" max="19" width="15.6640625" customWidth="1"/>
  </cols>
  <sheetData>
    <row r="1" spans="1:21" x14ac:dyDescent="0.2">
      <c r="A1" t="s">
        <v>460</v>
      </c>
      <c r="B1" t="s">
        <v>461</v>
      </c>
      <c r="C1" t="s">
        <v>462</v>
      </c>
      <c r="D1" t="s">
        <v>463</v>
      </c>
      <c r="E1" t="s">
        <v>464</v>
      </c>
      <c r="F1" t="s">
        <v>465</v>
      </c>
      <c r="G1" t="s">
        <v>466</v>
      </c>
      <c r="H1" t="s">
        <v>467</v>
      </c>
      <c r="I1" t="s">
        <v>468</v>
      </c>
      <c r="J1" t="s">
        <v>469</v>
      </c>
      <c r="K1" t="s">
        <v>470</v>
      </c>
      <c r="L1" t="s">
        <v>471</v>
      </c>
      <c r="M1" t="s">
        <v>472</v>
      </c>
      <c r="N1" t="s">
        <v>473</v>
      </c>
      <c r="O1" t="s">
        <v>1302</v>
      </c>
      <c r="P1" t="s">
        <v>1291</v>
      </c>
      <c r="Q1" t="s">
        <v>1297</v>
      </c>
      <c r="R1" t="s">
        <v>61</v>
      </c>
      <c r="S1" t="s">
        <v>1298</v>
      </c>
      <c r="T1" t="s">
        <v>1301</v>
      </c>
      <c r="U1" t="s">
        <v>1321</v>
      </c>
    </row>
    <row r="2" spans="1:21" x14ac:dyDescent="0.2">
      <c r="A2">
        <v>10248</v>
      </c>
      <c r="B2" t="s">
        <v>474</v>
      </c>
      <c r="C2">
        <v>5</v>
      </c>
      <c r="D2" s="9">
        <v>35250</v>
      </c>
      <c r="E2" s="5">
        <v>35278</v>
      </c>
      <c r="F2" s="5">
        <v>35262</v>
      </c>
      <c r="G2">
        <v>3</v>
      </c>
      <c r="H2">
        <v>32.380000000000003</v>
      </c>
      <c r="I2" t="s">
        <v>475</v>
      </c>
      <c r="J2" t="s">
        <v>476</v>
      </c>
      <c r="K2" t="s">
        <v>477</v>
      </c>
      <c r="L2" t="s">
        <v>71</v>
      </c>
      <c r="M2" t="s">
        <v>478</v>
      </c>
      <c r="N2" t="s">
        <v>206</v>
      </c>
      <c r="O2">
        <f>VLOOKUP(orders[[#This Row],[OrderID]],Table15[],4,FALSE)</f>
        <v>27</v>
      </c>
      <c r="P2">
        <f>VLOOKUP(orders[[#This Row],[OrderID]],Table15[],2,FALSE)</f>
        <v>440</v>
      </c>
      <c r="Q2">
        <f>VLOOKUP(orders[[#This Row],[EmployeeID]],employee_territory[],2,FALSE)</f>
        <v>2903</v>
      </c>
      <c r="R2" t="str">
        <f>VLOOKUP(orders[[#This Row],[Territory]],territories[],4,FALSE)</f>
        <v xml:space="preserve">Eastern                                           </v>
      </c>
      <c r="S2" t="str">
        <f>VLOOKUP(orders[[#This Row],[ShipVia]],shippers[],2,FALSE)</f>
        <v>Federal Shipping</v>
      </c>
      <c r="T2">
        <f>YEAR(orders[[#This Row],[OrderDate]])</f>
        <v>1996</v>
      </c>
      <c r="U2" s="45">
        <f>MONTH(orders[[#This Row],[OrderDate]])</f>
        <v>7</v>
      </c>
    </row>
    <row r="3" spans="1:21" x14ac:dyDescent="0.2">
      <c r="A3">
        <v>10249</v>
      </c>
      <c r="B3" t="s">
        <v>479</v>
      </c>
      <c r="C3">
        <v>6</v>
      </c>
      <c r="D3" s="9">
        <v>35251</v>
      </c>
      <c r="E3" s="5">
        <v>35293</v>
      </c>
      <c r="F3" s="5">
        <v>35256</v>
      </c>
      <c r="G3">
        <v>1</v>
      </c>
      <c r="H3">
        <v>11.61</v>
      </c>
      <c r="I3" t="s">
        <v>480</v>
      </c>
      <c r="J3" t="s">
        <v>481</v>
      </c>
      <c r="K3" t="s">
        <v>482</v>
      </c>
      <c r="L3" t="s">
        <v>71</v>
      </c>
      <c r="M3" t="s">
        <v>483</v>
      </c>
      <c r="N3" t="s">
        <v>154</v>
      </c>
      <c r="O3">
        <f>VLOOKUP(orders[[#This Row],[OrderID]],Table15[],4,FALSE)</f>
        <v>49</v>
      </c>
      <c r="P3">
        <f>VLOOKUP(orders[[#This Row],[OrderID]],Table15[],2,FALSE)</f>
        <v>1863.4</v>
      </c>
      <c r="Q3">
        <f>VLOOKUP(orders[[#This Row],[EmployeeID]],employee_territory[],2,FALSE)</f>
        <v>85014</v>
      </c>
      <c r="R3" t="str">
        <f>VLOOKUP(orders[[#This Row],[Territory]],territories[],4,FALSE)</f>
        <v xml:space="preserve">Westerns                                          </v>
      </c>
      <c r="S3" t="str">
        <f>VLOOKUP(orders[[#This Row],[ShipVia]],shippers[],2,FALSE)</f>
        <v>Speedy Express</v>
      </c>
      <c r="T3">
        <f>YEAR(orders[[#This Row],[OrderDate]])</f>
        <v>1996</v>
      </c>
      <c r="U3" s="45">
        <f>MONTH(orders[[#This Row],[OrderDate]])</f>
        <v>7</v>
      </c>
    </row>
    <row r="4" spans="1:21" x14ac:dyDescent="0.2">
      <c r="A4">
        <v>10250</v>
      </c>
      <c r="B4" t="s">
        <v>484</v>
      </c>
      <c r="C4">
        <v>4</v>
      </c>
      <c r="D4" s="9">
        <v>35254</v>
      </c>
      <c r="E4" s="5">
        <v>35282</v>
      </c>
      <c r="F4" s="5">
        <v>35258</v>
      </c>
      <c r="G4">
        <v>2</v>
      </c>
      <c r="H4">
        <v>65.83</v>
      </c>
      <c r="I4" t="s">
        <v>485</v>
      </c>
      <c r="J4" t="s">
        <v>486</v>
      </c>
      <c r="K4" t="s">
        <v>487</v>
      </c>
      <c r="L4" t="s">
        <v>488</v>
      </c>
      <c r="M4" t="s">
        <v>489</v>
      </c>
      <c r="N4" t="s">
        <v>146</v>
      </c>
      <c r="O4">
        <f>VLOOKUP(orders[[#This Row],[OrderID]],Table15[],4,FALSE)</f>
        <v>60</v>
      </c>
      <c r="P4">
        <f>VLOOKUP(orders[[#This Row],[OrderID]],Table15[],2,FALSE)</f>
        <v>1813</v>
      </c>
      <c r="Q4">
        <f>VLOOKUP(orders[[#This Row],[EmployeeID]],employee_territory[],2,FALSE)</f>
        <v>20852</v>
      </c>
      <c r="R4" t="str">
        <f>VLOOKUP(orders[[#This Row],[Territory]],territories[],4,FALSE)</f>
        <v xml:space="preserve">Eastern                                           </v>
      </c>
      <c r="S4" t="str">
        <f>VLOOKUP(orders[[#This Row],[ShipVia]],shippers[],2,FALSE)</f>
        <v>United Package</v>
      </c>
      <c r="T4">
        <f>YEAR(orders[[#This Row],[OrderDate]])</f>
        <v>1996</v>
      </c>
      <c r="U4" s="45">
        <f>MONTH(orders[[#This Row],[OrderDate]])</f>
        <v>7</v>
      </c>
    </row>
    <row r="5" spans="1:21" x14ac:dyDescent="0.2">
      <c r="A5">
        <v>10251</v>
      </c>
      <c r="B5" t="s">
        <v>490</v>
      </c>
      <c r="C5">
        <v>3</v>
      </c>
      <c r="D5" s="9">
        <v>35254</v>
      </c>
      <c r="E5" s="5">
        <v>35282</v>
      </c>
      <c r="F5" s="5">
        <v>35261</v>
      </c>
      <c r="G5">
        <v>1</v>
      </c>
      <c r="H5">
        <v>41.34</v>
      </c>
      <c r="I5" t="s">
        <v>491</v>
      </c>
      <c r="J5" t="s">
        <v>492</v>
      </c>
      <c r="K5" t="s">
        <v>493</v>
      </c>
      <c r="L5" t="s">
        <v>71</v>
      </c>
      <c r="M5" t="s">
        <v>494</v>
      </c>
      <c r="N5" t="s">
        <v>206</v>
      </c>
      <c r="O5">
        <f>VLOOKUP(orders[[#This Row],[OrderID]],Table15[],4,FALSE)</f>
        <v>41</v>
      </c>
      <c r="P5">
        <f>VLOOKUP(orders[[#This Row],[OrderID]],Table15[],2,FALSE)</f>
        <v>670.8</v>
      </c>
      <c r="Q5">
        <f>VLOOKUP(orders[[#This Row],[EmployeeID]],employee_territory[],2,FALSE)</f>
        <v>30346</v>
      </c>
      <c r="R5" t="str">
        <f>VLOOKUP(orders[[#This Row],[Territory]],territories[],4,FALSE)</f>
        <v xml:space="preserve">Southern                                          </v>
      </c>
      <c r="S5" t="str">
        <f>VLOOKUP(orders[[#This Row],[ShipVia]],shippers[],2,FALSE)</f>
        <v>Speedy Express</v>
      </c>
      <c r="T5">
        <f>YEAR(orders[[#This Row],[OrderDate]])</f>
        <v>1996</v>
      </c>
      <c r="U5" s="45">
        <f>MONTH(orders[[#This Row],[OrderDate]])</f>
        <v>7</v>
      </c>
    </row>
    <row r="6" spans="1:21" x14ac:dyDescent="0.2">
      <c r="A6">
        <v>10252</v>
      </c>
      <c r="B6" t="s">
        <v>495</v>
      </c>
      <c r="C6">
        <v>4</v>
      </c>
      <c r="D6" s="9">
        <v>35255</v>
      </c>
      <c r="E6" s="5">
        <v>35283</v>
      </c>
      <c r="F6" s="5">
        <v>35257</v>
      </c>
      <c r="G6">
        <v>2</v>
      </c>
      <c r="H6">
        <v>51.3</v>
      </c>
      <c r="I6" t="s">
        <v>496</v>
      </c>
      <c r="J6" t="s">
        <v>497</v>
      </c>
      <c r="K6" t="s">
        <v>498</v>
      </c>
      <c r="L6" t="s">
        <v>71</v>
      </c>
      <c r="M6" t="s">
        <v>499</v>
      </c>
      <c r="N6" t="s">
        <v>500</v>
      </c>
      <c r="O6">
        <f>VLOOKUP(orders[[#This Row],[OrderID]],Table15[],4,FALSE)</f>
        <v>105</v>
      </c>
      <c r="P6">
        <f>VLOOKUP(orders[[#This Row],[OrderID]],Table15[],2,FALSE)</f>
        <v>3730</v>
      </c>
      <c r="Q6">
        <f>VLOOKUP(orders[[#This Row],[EmployeeID]],employee_territory[],2,FALSE)</f>
        <v>20852</v>
      </c>
      <c r="R6" t="str">
        <f>VLOOKUP(orders[[#This Row],[Territory]],territories[],4,FALSE)</f>
        <v xml:space="preserve">Eastern                                           </v>
      </c>
      <c r="S6" t="str">
        <f>VLOOKUP(orders[[#This Row],[ShipVia]],shippers[],2,FALSE)</f>
        <v>United Package</v>
      </c>
      <c r="T6">
        <f>YEAR(orders[[#This Row],[OrderDate]])</f>
        <v>1996</v>
      </c>
      <c r="U6" s="45">
        <f>MONTH(orders[[#This Row],[OrderDate]])</f>
        <v>7</v>
      </c>
    </row>
    <row r="7" spans="1:21" x14ac:dyDescent="0.2">
      <c r="A7">
        <v>10253</v>
      </c>
      <c r="B7" t="s">
        <v>484</v>
      </c>
      <c r="C7">
        <v>3</v>
      </c>
      <c r="D7" s="9">
        <v>35256</v>
      </c>
      <c r="E7" s="5">
        <v>35270</v>
      </c>
      <c r="F7" s="5">
        <v>35262</v>
      </c>
      <c r="G7">
        <v>2</v>
      </c>
      <c r="H7">
        <v>58.17</v>
      </c>
      <c r="I7" t="s">
        <v>485</v>
      </c>
      <c r="J7" t="s">
        <v>486</v>
      </c>
      <c r="K7" t="s">
        <v>487</v>
      </c>
      <c r="L7" t="s">
        <v>488</v>
      </c>
      <c r="M7" t="s">
        <v>489</v>
      </c>
      <c r="N7" t="s">
        <v>146</v>
      </c>
      <c r="O7">
        <f>VLOOKUP(orders[[#This Row],[OrderID]],Table15[],4,FALSE)</f>
        <v>102</v>
      </c>
      <c r="P7">
        <f>VLOOKUP(orders[[#This Row],[OrderID]],Table15[],2,FALSE)</f>
        <v>1444.8000000000002</v>
      </c>
      <c r="Q7">
        <f>VLOOKUP(orders[[#This Row],[EmployeeID]],employee_territory[],2,FALSE)</f>
        <v>30346</v>
      </c>
      <c r="R7" t="str">
        <f>VLOOKUP(orders[[#This Row],[Territory]],territories[],4,FALSE)</f>
        <v xml:space="preserve">Southern                                          </v>
      </c>
      <c r="S7" t="str">
        <f>VLOOKUP(orders[[#This Row],[ShipVia]],shippers[],2,FALSE)</f>
        <v>United Package</v>
      </c>
      <c r="T7">
        <f>YEAR(orders[[#This Row],[OrderDate]])</f>
        <v>1996</v>
      </c>
      <c r="U7" s="45">
        <f>MONTH(orders[[#This Row],[OrderDate]])</f>
        <v>7</v>
      </c>
    </row>
    <row r="8" spans="1:21" x14ac:dyDescent="0.2">
      <c r="A8">
        <v>10254</v>
      </c>
      <c r="B8" t="s">
        <v>501</v>
      </c>
      <c r="C8">
        <v>5</v>
      </c>
      <c r="D8" s="9">
        <v>35257</v>
      </c>
      <c r="E8" s="5">
        <v>35285</v>
      </c>
      <c r="F8" s="5">
        <v>35269</v>
      </c>
      <c r="G8">
        <v>2</v>
      </c>
      <c r="H8">
        <v>22.98</v>
      </c>
      <c r="I8" t="s">
        <v>502</v>
      </c>
      <c r="J8" t="s">
        <v>503</v>
      </c>
      <c r="K8" t="s">
        <v>504</v>
      </c>
      <c r="L8" t="s">
        <v>71</v>
      </c>
      <c r="M8" t="s">
        <v>505</v>
      </c>
      <c r="N8" t="s">
        <v>506</v>
      </c>
      <c r="O8">
        <f>VLOOKUP(orders[[#This Row],[OrderID]],Table15[],4,FALSE)</f>
        <v>57</v>
      </c>
      <c r="P8">
        <f>VLOOKUP(orders[[#This Row],[OrderID]],Table15[],2,FALSE)</f>
        <v>625.20000000000005</v>
      </c>
      <c r="Q8">
        <f>VLOOKUP(orders[[#This Row],[EmployeeID]],employee_territory[],2,FALSE)</f>
        <v>2903</v>
      </c>
      <c r="R8" t="str">
        <f>VLOOKUP(orders[[#This Row],[Territory]],territories[],4,FALSE)</f>
        <v xml:space="preserve">Eastern                                           </v>
      </c>
      <c r="S8" t="str">
        <f>VLOOKUP(orders[[#This Row],[ShipVia]],shippers[],2,FALSE)</f>
        <v>United Package</v>
      </c>
      <c r="T8">
        <f>YEAR(orders[[#This Row],[OrderDate]])</f>
        <v>1996</v>
      </c>
      <c r="U8" s="45">
        <f>MONTH(orders[[#This Row],[OrderDate]])</f>
        <v>7</v>
      </c>
    </row>
    <row r="9" spans="1:21" x14ac:dyDescent="0.2">
      <c r="A9">
        <v>10255</v>
      </c>
      <c r="B9" t="s">
        <v>507</v>
      </c>
      <c r="C9">
        <v>9</v>
      </c>
      <c r="D9" s="9">
        <v>35258</v>
      </c>
      <c r="E9" s="5">
        <v>35286</v>
      </c>
      <c r="F9" s="5">
        <v>35261</v>
      </c>
      <c r="G9">
        <v>3</v>
      </c>
      <c r="H9">
        <v>148.33000000000001</v>
      </c>
      <c r="I9" t="s">
        <v>508</v>
      </c>
      <c r="J9" t="s">
        <v>509</v>
      </c>
      <c r="K9" t="s">
        <v>510</v>
      </c>
      <c r="L9" t="s">
        <v>71</v>
      </c>
      <c r="M9" t="s">
        <v>511</v>
      </c>
      <c r="N9" t="s">
        <v>506</v>
      </c>
      <c r="O9">
        <f>VLOOKUP(orders[[#This Row],[OrderID]],Table15[],4,FALSE)</f>
        <v>110</v>
      </c>
      <c r="P9">
        <f>VLOOKUP(orders[[#This Row],[OrderID]],Table15[],2,FALSE)</f>
        <v>2490.5</v>
      </c>
      <c r="Q9">
        <f>VLOOKUP(orders[[#This Row],[EmployeeID]],employee_territory[],2,FALSE)</f>
        <v>3049</v>
      </c>
      <c r="R9" t="str">
        <f>VLOOKUP(orders[[#This Row],[Territory]],territories[],4,FALSE)</f>
        <v xml:space="preserve">Northern                                          </v>
      </c>
      <c r="S9" t="str">
        <f>VLOOKUP(orders[[#This Row],[ShipVia]],shippers[],2,FALSE)</f>
        <v>Federal Shipping</v>
      </c>
      <c r="T9">
        <f>YEAR(orders[[#This Row],[OrderDate]])</f>
        <v>1996</v>
      </c>
      <c r="U9" s="45">
        <f>MONTH(orders[[#This Row],[OrderDate]])</f>
        <v>7</v>
      </c>
    </row>
    <row r="10" spans="1:21" x14ac:dyDescent="0.2">
      <c r="A10">
        <v>10256</v>
      </c>
      <c r="B10" t="s">
        <v>512</v>
      </c>
      <c r="C10">
        <v>3</v>
      </c>
      <c r="D10" s="9">
        <v>35261</v>
      </c>
      <c r="E10" s="5">
        <v>35289</v>
      </c>
      <c r="F10" s="5">
        <v>35263</v>
      </c>
      <c r="G10">
        <v>2</v>
      </c>
      <c r="I10" t="s">
        <v>513</v>
      </c>
      <c r="J10" t="s">
        <v>514</v>
      </c>
      <c r="K10" t="s">
        <v>515</v>
      </c>
      <c r="L10" t="s">
        <v>516</v>
      </c>
      <c r="M10" t="s">
        <v>517</v>
      </c>
      <c r="N10" t="s">
        <v>146</v>
      </c>
      <c r="O10">
        <f>VLOOKUP(orders[[#This Row],[OrderID]],Table15[],4,FALSE)</f>
        <v>27</v>
      </c>
      <c r="P10">
        <f>VLOOKUP(orders[[#This Row],[OrderID]],Table15[],2,FALSE)</f>
        <v>517.79999999999995</v>
      </c>
      <c r="Q10">
        <f>VLOOKUP(orders[[#This Row],[EmployeeID]],employee_territory[],2,FALSE)</f>
        <v>30346</v>
      </c>
      <c r="R10" t="str">
        <f>VLOOKUP(orders[[#This Row],[Territory]],territories[],4,FALSE)</f>
        <v xml:space="preserve">Southern                                          </v>
      </c>
      <c r="S10" t="str">
        <f>VLOOKUP(orders[[#This Row],[ShipVia]],shippers[],2,FALSE)</f>
        <v>United Package</v>
      </c>
      <c r="T10">
        <f>YEAR(orders[[#This Row],[OrderDate]])</f>
        <v>1996</v>
      </c>
      <c r="U10" s="45">
        <f>MONTH(orders[[#This Row],[OrderDate]])</f>
        <v>7</v>
      </c>
    </row>
    <row r="11" spans="1:21" x14ac:dyDescent="0.2">
      <c r="A11">
        <v>10257</v>
      </c>
      <c r="B11" t="s">
        <v>518</v>
      </c>
      <c r="C11">
        <v>4</v>
      </c>
      <c r="D11" s="9">
        <v>35262</v>
      </c>
      <c r="E11" s="5">
        <v>35290</v>
      </c>
      <c r="F11" s="5">
        <v>35268</v>
      </c>
      <c r="G11">
        <v>3</v>
      </c>
      <c r="H11">
        <v>81.91</v>
      </c>
      <c r="I11" t="s">
        <v>519</v>
      </c>
      <c r="J11" t="s">
        <v>520</v>
      </c>
      <c r="K11" t="s">
        <v>521</v>
      </c>
      <c r="L11" t="s">
        <v>522</v>
      </c>
      <c r="M11" t="s">
        <v>523</v>
      </c>
      <c r="N11" t="s">
        <v>524</v>
      </c>
      <c r="O11">
        <f>VLOOKUP(orders[[#This Row],[OrderID]],Table15[],4,FALSE)</f>
        <v>46</v>
      </c>
      <c r="P11">
        <f>VLOOKUP(orders[[#This Row],[OrderID]],Table15[],2,FALSE)</f>
        <v>1119.9000000000001</v>
      </c>
      <c r="Q11">
        <f>VLOOKUP(orders[[#This Row],[EmployeeID]],employee_territory[],2,FALSE)</f>
        <v>20852</v>
      </c>
      <c r="R11" t="str">
        <f>VLOOKUP(orders[[#This Row],[Territory]],territories[],4,FALSE)</f>
        <v xml:space="preserve">Eastern                                           </v>
      </c>
      <c r="S11" t="str">
        <f>VLOOKUP(orders[[#This Row],[ShipVia]],shippers[],2,FALSE)</f>
        <v>Federal Shipping</v>
      </c>
      <c r="T11">
        <f>YEAR(orders[[#This Row],[OrderDate]])</f>
        <v>1996</v>
      </c>
      <c r="U11" s="45">
        <f>MONTH(orders[[#This Row],[OrderDate]])</f>
        <v>7</v>
      </c>
    </row>
    <row r="12" spans="1:21" x14ac:dyDescent="0.2">
      <c r="A12">
        <v>10258</v>
      </c>
      <c r="B12" t="s">
        <v>525</v>
      </c>
      <c r="C12">
        <v>1</v>
      </c>
      <c r="D12" s="9">
        <v>35263</v>
      </c>
      <c r="E12" s="5">
        <v>35291</v>
      </c>
      <c r="F12" s="5">
        <v>35269</v>
      </c>
      <c r="G12">
        <v>1</v>
      </c>
      <c r="H12">
        <v>140.51</v>
      </c>
      <c r="I12" t="s">
        <v>526</v>
      </c>
      <c r="J12" t="s">
        <v>527</v>
      </c>
      <c r="K12" t="s">
        <v>528</v>
      </c>
      <c r="L12" t="s">
        <v>71</v>
      </c>
      <c r="M12" t="s">
        <v>529</v>
      </c>
      <c r="N12" t="s">
        <v>530</v>
      </c>
      <c r="O12">
        <f>VLOOKUP(orders[[#This Row],[OrderID]],Table15[],4,FALSE)</f>
        <v>121</v>
      </c>
      <c r="P12">
        <f>VLOOKUP(orders[[#This Row],[OrderID]],Table15[],2,FALSE)</f>
        <v>2018.6</v>
      </c>
      <c r="Q12">
        <f>VLOOKUP(orders[[#This Row],[EmployeeID]],employee_territory[],2,FALSE)</f>
        <v>6897</v>
      </c>
      <c r="R12" t="str">
        <f>VLOOKUP(orders[[#This Row],[Territory]],territories[],4,FALSE)</f>
        <v xml:space="preserve">Eastern                                           </v>
      </c>
      <c r="S12" t="str">
        <f>VLOOKUP(orders[[#This Row],[ShipVia]],shippers[],2,FALSE)</f>
        <v>Speedy Express</v>
      </c>
      <c r="T12">
        <f>YEAR(orders[[#This Row],[OrderDate]])</f>
        <v>1996</v>
      </c>
      <c r="U12" s="45">
        <f>MONTH(orders[[#This Row],[OrderDate]])</f>
        <v>7</v>
      </c>
    </row>
    <row r="13" spans="1:21" x14ac:dyDescent="0.2">
      <c r="A13">
        <v>10259</v>
      </c>
      <c r="B13" t="s">
        <v>531</v>
      </c>
      <c r="C13">
        <v>4</v>
      </c>
      <c r="D13" s="9">
        <v>35264</v>
      </c>
      <c r="E13" s="5">
        <v>35292</v>
      </c>
      <c r="F13" s="5">
        <v>35271</v>
      </c>
      <c r="G13">
        <v>3</v>
      </c>
      <c r="H13">
        <v>3.25</v>
      </c>
      <c r="I13" t="s">
        <v>532</v>
      </c>
      <c r="J13" t="s">
        <v>533</v>
      </c>
      <c r="K13" t="s">
        <v>534</v>
      </c>
      <c r="L13" t="s">
        <v>71</v>
      </c>
      <c r="M13" t="s">
        <v>523</v>
      </c>
      <c r="N13" t="s">
        <v>535</v>
      </c>
      <c r="O13">
        <f>VLOOKUP(orders[[#This Row],[OrderID]],Table15[],4,FALSE)</f>
        <v>11</v>
      </c>
      <c r="P13">
        <f>VLOOKUP(orders[[#This Row],[OrderID]],Table15[],2,FALSE)</f>
        <v>100.8</v>
      </c>
      <c r="Q13">
        <f>VLOOKUP(orders[[#This Row],[EmployeeID]],employee_territory[],2,FALSE)</f>
        <v>20852</v>
      </c>
      <c r="R13" t="str">
        <f>VLOOKUP(orders[[#This Row],[Territory]],territories[],4,FALSE)</f>
        <v xml:space="preserve">Eastern                                           </v>
      </c>
      <c r="S13" t="str">
        <f>VLOOKUP(orders[[#This Row],[ShipVia]],shippers[],2,FALSE)</f>
        <v>Federal Shipping</v>
      </c>
      <c r="T13">
        <f>YEAR(orders[[#This Row],[OrderDate]])</f>
        <v>1996</v>
      </c>
      <c r="U13" s="45">
        <f>MONTH(orders[[#This Row],[OrderDate]])</f>
        <v>7</v>
      </c>
    </row>
    <row r="14" spans="1:21" x14ac:dyDescent="0.2">
      <c r="A14">
        <v>10260</v>
      </c>
      <c r="B14" t="s">
        <v>536</v>
      </c>
      <c r="C14">
        <v>4</v>
      </c>
      <c r="D14" s="9">
        <v>35265</v>
      </c>
      <c r="E14" s="5">
        <v>35293</v>
      </c>
      <c r="F14" s="5">
        <v>35275</v>
      </c>
      <c r="G14">
        <v>1</v>
      </c>
      <c r="H14">
        <v>55.09</v>
      </c>
      <c r="I14" t="s">
        <v>537</v>
      </c>
      <c r="J14" t="s">
        <v>538</v>
      </c>
      <c r="K14" t="s">
        <v>539</v>
      </c>
      <c r="L14" t="s">
        <v>71</v>
      </c>
      <c r="M14" t="s">
        <v>540</v>
      </c>
      <c r="N14" t="s">
        <v>154</v>
      </c>
      <c r="O14">
        <f>VLOOKUP(orders[[#This Row],[OrderID]],Table15[],4,FALSE)</f>
        <v>102</v>
      </c>
      <c r="P14">
        <f>VLOOKUP(orders[[#This Row],[OrderID]],Table15[],2,FALSE)</f>
        <v>1746.2</v>
      </c>
      <c r="Q14">
        <f>VLOOKUP(orders[[#This Row],[EmployeeID]],employee_territory[],2,FALSE)</f>
        <v>20852</v>
      </c>
      <c r="R14" t="str">
        <f>VLOOKUP(orders[[#This Row],[Territory]],territories[],4,FALSE)</f>
        <v xml:space="preserve">Eastern                                           </v>
      </c>
      <c r="S14" t="str">
        <f>VLOOKUP(orders[[#This Row],[ShipVia]],shippers[],2,FALSE)</f>
        <v>Speedy Express</v>
      </c>
      <c r="T14">
        <f>YEAR(orders[[#This Row],[OrderDate]])</f>
        <v>1996</v>
      </c>
      <c r="U14" s="45">
        <f>MONTH(orders[[#This Row],[OrderDate]])</f>
        <v>7</v>
      </c>
    </row>
    <row r="15" spans="1:21" x14ac:dyDescent="0.2">
      <c r="A15">
        <v>10261</v>
      </c>
      <c r="B15" t="s">
        <v>541</v>
      </c>
      <c r="C15">
        <v>4</v>
      </c>
      <c r="D15" s="9">
        <v>35265</v>
      </c>
      <c r="E15" s="5">
        <v>35293</v>
      </c>
      <c r="F15" s="5">
        <v>35276</v>
      </c>
      <c r="G15">
        <v>2</v>
      </c>
      <c r="H15">
        <v>3.05</v>
      </c>
      <c r="I15" t="s">
        <v>542</v>
      </c>
      <c r="J15" t="s">
        <v>543</v>
      </c>
      <c r="K15" t="s">
        <v>487</v>
      </c>
      <c r="L15" t="s">
        <v>488</v>
      </c>
      <c r="M15" t="s">
        <v>544</v>
      </c>
      <c r="N15" t="s">
        <v>146</v>
      </c>
      <c r="O15">
        <f>VLOOKUP(orders[[#This Row],[OrderID]],Table15[],4,FALSE)</f>
        <v>40</v>
      </c>
      <c r="P15">
        <f>VLOOKUP(orders[[#This Row],[OrderID]],Table15[],2,FALSE)</f>
        <v>448</v>
      </c>
      <c r="Q15">
        <f>VLOOKUP(orders[[#This Row],[EmployeeID]],employee_territory[],2,FALSE)</f>
        <v>20852</v>
      </c>
      <c r="R15" t="str">
        <f>VLOOKUP(orders[[#This Row],[Territory]],territories[],4,FALSE)</f>
        <v xml:space="preserve">Eastern                                           </v>
      </c>
      <c r="S15" t="str">
        <f>VLOOKUP(orders[[#This Row],[ShipVia]],shippers[],2,FALSE)</f>
        <v>United Package</v>
      </c>
      <c r="T15">
        <f>YEAR(orders[[#This Row],[OrderDate]])</f>
        <v>1996</v>
      </c>
      <c r="U15" s="45">
        <f>MONTH(orders[[#This Row],[OrderDate]])</f>
        <v>7</v>
      </c>
    </row>
    <row r="16" spans="1:21" x14ac:dyDescent="0.2">
      <c r="A16">
        <v>10262</v>
      </c>
      <c r="B16" t="s">
        <v>545</v>
      </c>
      <c r="C16">
        <v>8</v>
      </c>
      <c r="D16" s="9">
        <v>35268</v>
      </c>
      <c r="E16" s="5">
        <v>35296</v>
      </c>
      <c r="F16" s="5">
        <v>35271</v>
      </c>
      <c r="G16">
        <v>3</v>
      </c>
      <c r="H16">
        <v>48.29</v>
      </c>
      <c r="I16" t="s">
        <v>546</v>
      </c>
      <c r="J16" t="s">
        <v>547</v>
      </c>
      <c r="K16" t="s">
        <v>548</v>
      </c>
      <c r="L16" t="s">
        <v>549</v>
      </c>
      <c r="M16" t="s">
        <v>550</v>
      </c>
      <c r="N16" t="s">
        <v>82</v>
      </c>
      <c r="O16">
        <f>VLOOKUP(orders[[#This Row],[OrderID]],Table15[],4,FALSE)</f>
        <v>29</v>
      </c>
      <c r="P16">
        <f>VLOOKUP(orders[[#This Row],[OrderID]],Table15[],2,FALSE)</f>
        <v>624.79999999999995</v>
      </c>
      <c r="Q16">
        <f>VLOOKUP(orders[[#This Row],[EmployeeID]],employee_territory[],2,FALSE)</f>
        <v>19428</v>
      </c>
      <c r="R16" t="str">
        <f>VLOOKUP(orders[[#This Row],[Territory]],territories[],4,FALSE)</f>
        <v xml:space="preserve">Northern                                          </v>
      </c>
      <c r="S16" t="str">
        <f>VLOOKUP(orders[[#This Row],[ShipVia]],shippers[],2,FALSE)</f>
        <v>Federal Shipping</v>
      </c>
      <c r="T16">
        <f>YEAR(orders[[#This Row],[OrderDate]])</f>
        <v>1996</v>
      </c>
      <c r="U16" s="45">
        <f>MONTH(orders[[#This Row],[OrderDate]])</f>
        <v>7</v>
      </c>
    </row>
    <row r="17" spans="1:21" x14ac:dyDescent="0.2">
      <c r="A17">
        <v>10263</v>
      </c>
      <c r="B17" t="s">
        <v>525</v>
      </c>
      <c r="C17">
        <v>9</v>
      </c>
      <c r="D17" s="9">
        <v>35269</v>
      </c>
      <c r="E17" s="5">
        <v>35297</v>
      </c>
      <c r="F17" s="5">
        <v>35277</v>
      </c>
      <c r="G17">
        <v>3</v>
      </c>
      <c r="H17">
        <v>146.06</v>
      </c>
      <c r="I17" t="s">
        <v>526</v>
      </c>
      <c r="J17" t="s">
        <v>527</v>
      </c>
      <c r="K17" t="s">
        <v>528</v>
      </c>
      <c r="L17" t="s">
        <v>71</v>
      </c>
      <c r="M17" t="s">
        <v>529</v>
      </c>
      <c r="N17" t="s">
        <v>530</v>
      </c>
      <c r="O17">
        <f>VLOOKUP(orders[[#This Row],[OrderID]],Table15[],4,FALSE)</f>
        <v>184</v>
      </c>
      <c r="P17">
        <f>VLOOKUP(orders[[#This Row],[OrderID]],Table15[],2,FALSE)</f>
        <v>2464.8000000000002</v>
      </c>
      <c r="Q17">
        <f>VLOOKUP(orders[[#This Row],[EmployeeID]],employee_territory[],2,FALSE)</f>
        <v>3049</v>
      </c>
      <c r="R17" t="str">
        <f>VLOOKUP(orders[[#This Row],[Territory]],territories[],4,FALSE)</f>
        <v xml:space="preserve">Northern                                          </v>
      </c>
      <c r="S17" t="str">
        <f>VLOOKUP(orders[[#This Row],[ShipVia]],shippers[],2,FALSE)</f>
        <v>Federal Shipping</v>
      </c>
      <c r="T17">
        <f>YEAR(orders[[#This Row],[OrderDate]])</f>
        <v>1996</v>
      </c>
      <c r="U17" s="45">
        <f>MONTH(orders[[#This Row],[OrderDate]])</f>
        <v>7</v>
      </c>
    </row>
    <row r="18" spans="1:21" x14ac:dyDescent="0.2">
      <c r="A18">
        <v>10264</v>
      </c>
      <c r="B18" t="s">
        <v>551</v>
      </c>
      <c r="C18">
        <v>6</v>
      </c>
      <c r="D18" s="9">
        <v>35270</v>
      </c>
      <c r="E18" s="5">
        <v>35298</v>
      </c>
      <c r="F18" s="5">
        <v>35300</v>
      </c>
      <c r="G18">
        <v>3</v>
      </c>
      <c r="H18">
        <v>3.67</v>
      </c>
      <c r="I18" t="s">
        <v>552</v>
      </c>
      <c r="J18" t="s">
        <v>553</v>
      </c>
      <c r="K18" t="s">
        <v>554</v>
      </c>
      <c r="L18" t="s">
        <v>71</v>
      </c>
      <c r="M18" t="s">
        <v>555</v>
      </c>
      <c r="N18" t="s">
        <v>199</v>
      </c>
      <c r="O18">
        <f>VLOOKUP(orders[[#This Row],[OrderID]],Table15[],4,FALSE)</f>
        <v>60</v>
      </c>
      <c r="P18">
        <f>VLOOKUP(orders[[#This Row],[OrderID]],Table15[],2,FALSE)</f>
        <v>724.5</v>
      </c>
      <c r="Q18">
        <f>VLOOKUP(orders[[#This Row],[EmployeeID]],employee_territory[],2,FALSE)</f>
        <v>85014</v>
      </c>
      <c r="R18" t="str">
        <f>VLOOKUP(orders[[#This Row],[Territory]],territories[],4,FALSE)</f>
        <v xml:space="preserve">Westerns                                          </v>
      </c>
      <c r="S18" t="str">
        <f>VLOOKUP(orders[[#This Row],[ShipVia]],shippers[],2,FALSE)</f>
        <v>Federal Shipping</v>
      </c>
      <c r="T18">
        <f>YEAR(orders[[#This Row],[OrderDate]])</f>
        <v>1996</v>
      </c>
      <c r="U18" s="45">
        <f>MONTH(orders[[#This Row],[OrderDate]])</f>
        <v>7</v>
      </c>
    </row>
    <row r="19" spans="1:21" x14ac:dyDescent="0.2">
      <c r="A19">
        <v>10265</v>
      </c>
      <c r="B19" t="s">
        <v>556</v>
      </c>
      <c r="C19">
        <v>2</v>
      </c>
      <c r="D19" s="9">
        <v>35271</v>
      </c>
      <c r="E19" s="5">
        <v>35299</v>
      </c>
      <c r="F19" s="5">
        <v>35289</v>
      </c>
      <c r="G19">
        <v>1</v>
      </c>
      <c r="H19">
        <v>55.28</v>
      </c>
      <c r="I19" t="s">
        <v>557</v>
      </c>
      <c r="J19" t="s">
        <v>558</v>
      </c>
      <c r="K19" t="s">
        <v>559</v>
      </c>
      <c r="L19" t="s">
        <v>71</v>
      </c>
      <c r="M19" t="s">
        <v>560</v>
      </c>
      <c r="N19" t="s">
        <v>206</v>
      </c>
      <c r="O19">
        <f>VLOOKUP(orders[[#This Row],[OrderID]],Table15[],4,FALSE)</f>
        <v>50</v>
      </c>
      <c r="P19">
        <f>VLOOKUP(orders[[#This Row],[OrderID]],Table15[],2,FALSE)</f>
        <v>1176</v>
      </c>
      <c r="Q19">
        <f>VLOOKUP(orders[[#This Row],[EmployeeID]],employee_territory[],2,FALSE)</f>
        <v>1581</v>
      </c>
      <c r="R19" t="str">
        <f>VLOOKUP(orders[[#This Row],[Territory]],territories[],4,FALSE)</f>
        <v xml:space="preserve">Eastern                                           </v>
      </c>
      <c r="S19" t="str">
        <f>VLOOKUP(orders[[#This Row],[ShipVia]],shippers[],2,FALSE)</f>
        <v>Speedy Express</v>
      </c>
      <c r="T19">
        <f>YEAR(orders[[#This Row],[OrderDate]])</f>
        <v>1996</v>
      </c>
      <c r="U19" s="45">
        <f>MONTH(orders[[#This Row],[OrderDate]])</f>
        <v>7</v>
      </c>
    </row>
    <row r="20" spans="1:21" x14ac:dyDescent="0.2">
      <c r="A20">
        <v>10266</v>
      </c>
      <c r="B20" t="s">
        <v>561</v>
      </c>
      <c r="C20">
        <v>3</v>
      </c>
      <c r="D20" s="9">
        <v>35272</v>
      </c>
      <c r="E20" s="5">
        <v>35314</v>
      </c>
      <c r="F20" s="5">
        <v>35277</v>
      </c>
      <c r="G20">
        <v>3</v>
      </c>
      <c r="H20">
        <v>25.73</v>
      </c>
      <c r="I20" t="s">
        <v>562</v>
      </c>
      <c r="J20" t="s">
        <v>563</v>
      </c>
      <c r="K20" t="s">
        <v>564</v>
      </c>
      <c r="L20" t="s">
        <v>71</v>
      </c>
      <c r="M20" t="s">
        <v>565</v>
      </c>
      <c r="N20" t="s">
        <v>248</v>
      </c>
      <c r="O20">
        <f>VLOOKUP(orders[[#This Row],[OrderID]],Table15[],4,FALSE)</f>
        <v>12</v>
      </c>
      <c r="P20">
        <f>VLOOKUP(orders[[#This Row],[OrderID]],Table15[],2,FALSE)</f>
        <v>364.79999999999995</v>
      </c>
      <c r="Q20">
        <f>VLOOKUP(orders[[#This Row],[EmployeeID]],employee_territory[],2,FALSE)</f>
        <v>30346</v>
      </c>
      <c r="R20" t="str">
        <f>VLOOKUP(orders[[#This Row],[Territory]],territories[],4,FALSE)</f>
        <v xml:space="preserve">Southern                                          </v>
      </c>
      <c r="S20" t="str">
        <f>VLOOKUP(orders[[#This Row],[ShipVia]],shippers[],2,FALSE)</f>
        <v>Federal Shipping</v>
      </c>
      <c r="T20">
        <f>YEAR(orders[[#This Row],[OrderDate]])</f>
        <v>1996</v>
      </c>
      <c r="U20" s="45">
        <f>MONTH(orders[[#This Row],[OrderDate]])</f>
        <v>7</v>
      </c>
    </row>
    <row r="21" spans="1:21" x14ac:dyDescent="0.2">
      <c r="A21">
        <v>10267</v>
      </c>
      <c r="B21" t="s">
        <v>566</v>
      </c>
      <c r="C21">
        <v>4</v>
      </c>
      <c r="D21" s="9">
        <v>35275</v>
      </c>
      <c r="E21" s="5">
        <v>35303</v>
      </c>
      <c r="F21" s="5">
        <v>35283</v>
      </c>
      <c r="G21">
        <v>1</v>
      </c>
      <c r="H21">
        <v>208.58</v>
      </c>
      <c r="I21" t="s">
        <v>567</v>
      </c>
      <c r="J21" t="s">
        <v>568</v>
      </c>
      <c r="K21" t="s">
        <v>569</v>
      </c>
      <c r="L21" t="s">
        <v>71</v>
      </c>
      <c r="M21" t="s">
        <v>570</v>
      </c>
      <c r="N21" t="s">
        <v>154</v>
      </c>
      <c r="O21">
        <f>VLOOKUP(orders[[#This Row],[OrderID]],Table15[],4,FALSE)</f>
        <v>135</v>
      </c>
      <c r="P21">
        <f>VLOOKUP(orders[[#This Row],[OrderID]],Table15[],2,FALSE)</f>
        <v>4031</v>
      </c>
      <c r="Q21">
        <f>VLOOKUP(orders[[#This Row],[EmployeeID]],employee_territory[],2,FALSE)</f>
        <v>20852</v>
      </c>
      <c r="R21" t="str">
        <f>VLOOKUP(orders[[#This Row],[Territory]],territories[],4,FALSE)</f>
        <v xml:space="preserve">Eastern                                           </v>
      </c>
      <c r="S21" t="str">
        <f>VLOOKUP(orders[[#This Row],[ShipVia]],shippers[],2,FALSE)</f>
        <v>Speedy Express</v>
      </c>
      <c r="T21">
        <f>YEAR(orders[[#This Row],[OrderDate]])</f>
        <v>1996</v>
      </c>
      <c r="U21" s="45">
        <f>MONTH(orders[[#This Row],[OrderDate]])</f>
        <v>7</v>
      </c>
    </row>
    <row r="22" spans="1:21" x14ac:dyDescent="0.2">
      <c r="A22">
        <v>10268</v>
      </c>
      <c r="B22" t="s">
        <v>571</v>
      </c>
      <c r="C22">
        <v>8</v>
      </c>
      <c r="D22" s="9">
        <v>35276</v>
      </c>
      <c r="E22" s="5">
        <v>35304</v>
      </c>
      <c r="F22" s="5">
        <v>35279</v>
      </c>
      <c r="G22">
        <v>3</v>
      </c>
      <c r="H22">
        <v>66.290000000000006</v>
      </c>
      <c r="I22" t="s">
        <v>572</v>
      </c>
      <c r="J22" t="s">
        <v>573</v>
      </c>
      <c r="K22" t="s">
        <v>574</v>
      </c>
      <c r="L22" t="s">
        <v>575</v>
      </c>
      <c r="M22" t="s">
        <v>576</v>
      </c>
      <c r="N22" t="s">
        <v>524</v>
      </c>
      <c r="O22">
        <f>VLOOKUP(orders[[#This Row],[OrderID]],Table15[],4,FALSE)</f>
        <v>14</v>
      </c>
      <c r="P22">
        <f>VLOOKUP(orders[[#This Row],[OrderID]],Table15[],2,FALSE)</f>
        <v>1101.2</v>
      </c>
      <c r="Q22">
        <f>VLOOKUP(orders[[#This Row],[EmployeeID]],employee_territory[],2,FALSE)</f>
        <v>19428</v>
      </c>
      <c r="R22" t="str">
        <f>VLOOKUP(orders[[#This Row],[Territory]],territories[],4,FALSE)</f>
        <v xml:space="preserve">Northern                                          </v>
      </c>
      <c r="S22" t="str">
        <f>VLOOKUP(orders[[#This Row],[ShipVia]],shippers[],2,FALSE)</f>
        <v>Federal Shipping</v>
      </c>
      <c r="T22">
        <f>YEAR(orders[[#This Row],[OrderDate]])</f>
        <v>1996</v>
      </c>
      <c r="U22" s="45">
        <f>MONTH(orders[[#This Row],[OrderDate]])</f>
        <v>7</v>
      </c>
    </row>
    <row r="23" spans="1:21" x14ac:dyDescent="0.2">
      <c r="A23">
        <v>10269</v>
      </c>
      <c r="B23" t="s">
        <v>577</v>
      </c>
      <c r="C23">
        <v>5</v>
      </c>
      <c r="D23" s="9">
        <v>35277</v>
      </c>
      <c r="E23" s="5">
        <v>35291</v>
      </c>
      <c r="F23" s="5">
        <v>35286</v>
      </c>
      <c r="G23">
        <v>1</v>
      </c>
      <c r="H23">
        <v>4.5599999999999996</v>
      </c>
      <c r="I23" t="s">
        <v>578</v>
      </c>
      <c r="J23" t="s">
        <v>579</v>
      </c>
      <c r="K23" t="s">
        <v>580</v>
      </c>
      <c r="L23" t="s">
        <v>581</v>
      </c>
      <c r="M23" t="s">
        <v>582</v>
      </c>
      <c r="N23" t="s">
        <v>82</v>
      </c>
      <c r="O23">
        <f>VLOOKUP(orders[[#This Row],[OrderID]],Table15[],4,FALSE)</f>
        <v>80</v>
      </c>
      <c r="P23">
        <f>VLOOKUP(orders[[#This Row],[OrderID]],Table15[],2,FALSE)</f>
        <v>676</v>
      </c>
      <c r="Q23">
        <f>VLOOKUP(orders[[#This Row],[EmployeeID]],employee_territory[],2,FALSE)</f>
        <v>2903</v>
      </c>
      <c r="R23" t="str">
        <f>VLOOKUP(orders[[#This Row],[Territory]],territories[],4,FALSE)</f>
        <v xml:space="preserve">Eastern                                           </v>
      </c>
      <c r="S23" t="str">
        <f>VLOOKUP(orders[[#This Row],[ShipVia]],shippers[],2,FALSE)</f>
        <v>Speedy Express</v>
      </c>
      <c r="T23">
        <f>YEAR(orders[[#This Row],[OrderDate]])</f>
        <v>1996</v>
      </c>
      <c r="U23" s="45">
        <f>MONTH(orders[[#This Row],[OrderDate]])</f>
        <v>7</v>
      </c>
    </row>
    <row r="24" spans="1:21" x14ac:dyDescent="0.2">
      <c r="A24">
        <v>10270</v>
      </c>
      <c r="B24" t="s">
        <v>561</v>
      </c>
      <c r="C24">
        <v>1</v>
      </c>
      <c r="D24" s="9">
        <v>35278</v>
      </c>
      <c r="E24" s="5">
        <v>35306</v>
      </c>
      <c r="F24" s="5">
        <v>35279</v>
      </c>
      <c r="G24">
        <v>1</v>
      </c>
      <c r="H24">
        <v>136.54</v>
      </c>
      <c r="I24" t="s">
        <v>562</v>
      </c>
      <c r="J24" t="s">
        <v>563</v>
      </c>
      <c r="K24" t="s">
        <v>564</v>
      </c>
      <c r="L24" t="s">
        <v>71</v>
      </c>
      <c r="M24" t="s">
        <v>565</v>
      </c>
      <c r="N24" t="s">
        <v>248</v>
      </c>
      <c r="O24">
        <f>VLOOKUP(orders[[#This Row],[OrderID]],Table15[],4,FALSE)</f>
        <v>55</v>
      </c>
      <c r="P24">
        <f>VLOOKUP(orders[[#This Row],[OrderID]],Table15[],2,FALSE)</f>
        <v>1376</v>
      </c>
      <c r="Q24">
        <f>VLOOKUP(orders[[#This Row],[EmployeeID]],employee_territory[],2,FALSE)</f>
        <v>6897</v>
      </c>
      <c r="R24" t="str">
        <f>VLOOKUP(orders[[#This Row],[Territory]],territories[],4,FALSE)</f>
        <v xml:space="preserve">Eastern                                           </v>
      </c>
      <c r="S24" t="str">
        <f>VLOOKUP(orders[[#This Row],[ShipVia]],shippers[],2,FALSE)</f>
        <v>Speedy Express</v>
      </c>
      <c r="T24">
        <f>YEAR(orders[[#This Row],[OrderDate]])</f>
        <v>1996</v>
      </c>
      <c r="U24" s="45">
        <f>MONTH(orders[[#This Row],[OrderDate]])</f>
        <v>8</v>
      </c>
    </row>
    <row r="25" spans="1:21" x14ac:dyDescent="0.2">
      <c r="A25">
        <v>10271</v>
      </c>
      <c r="B25" t="s">
        <v>583</v>
      </c>
      <c r="C25">
        <v>6</v>
      </c>
      <c r="D25" s="9">
        <v>35278</v>
      </c>
      <c r="E25" s="5">
        <v>35306</v>
      </c>
      <c r="F25" s="5">
        <v>35307</v>
      </c>
      <c r="G25">
        <v>2</v>
      </c>
      <c r="H25">
        <v>4.54</v>
      </c>
      <c r="I25" t="s">
        <v>584</v>
      </c>
      <c r="J25" t="s">
        <v>585</v>
      </c>
      <c r="K25" t="s">
        <v>586</v>
      </c>
      <c r="L25" t="s">
        <v>587</v>
      </c>
      <c r="M25" t="s">
        <v>588</v>
      </c>
      <c r="N25" t="s">
        <v>82</v>
      </c>
      <c r="O25">
        <f>VLOOKUP(orders[[#This Row],[OrderID]],Table15[],4,FALSE)</f>
        <v>24</v>
      </c>
      <c r="P25">
        <f>VLOOKUP(orders[[#This Row],[OrderID]],Table15[],2,FALSE)</f>
        <v>48</v>
      </c>
      <c r="Q25">
        <f>VLOOKUP(orders[[#This Row],[EmployeeID]],employee_territory[],2,FALSE)</f>
        <v>85014</v>
      </c>
      <c r="R25" t="str">
        <f>VLOOKUP(orders[[#This Row],[Territory]],territories[],4,FALSE)</f>
        <v xml:space="preserve">Westerns                                          </v>
      </c>
      <c r="S25" t="str">
        <f>VLOOKUP(orders[[#This Row],[ShipVia]],shippers[],2,FALSE)</f>
        <v>United Package</v>
      </c>
      <c r="T25">
        <f>YEAR(orders[[#This Row],[OrderDate]])</f>
        <v>1996</v>
      </c>
      <c r="U25" s="45">
        <f>MONTH(orders[[#This Row],[OrderDate]])</f>
        <v>8</v>
      </c>
    </row>
    <row r="26" spans="1:21" x14ac:dyDescent="0.2">
      <c r="A26">
        <v>10272</v>
      </c>
      <c r="B26" t="s">
        <v>545</v>
      </c>
      <c r="C26">
        <v>6</v>
      </c>
      <c r="D26" s="9">
        <v>35279</v>
      </c>
      <c r="E26" s="5">
        <v>35307</v>
      </c>
      <c r="F26" s="5">
        <v>35283</v>
      </c>
      <c r="G26">
        <v>2</v>
      </c>
      <c r="H26">
        <v>98.03</v>
      </c>
      <c r="I26" t="s">
        <v>546</v>
      </c>
      <c r="J26" t="s">
        <v>547</v>
      </c>
      <c r="K26" t="s">
        <v>548</v>
      </c>
      <c r="L26" t="s">
        <v>549</v>
      </c>
      <c r="M26" t="s">
        <v>550</v>
      </c>
      <c r="N26" t="s">
        <v>82</v>
      </c>
      <c r="O26">
        <f>VLOOKUP(orders[[#This Row],[OrderID]],Table15[],4,FALSE)</f>
        <v>70</v>
      </c>
      <c r="P26">
        <f>VLOOKUP(orders[[#This Row],[OrderID]],Table15[],2,FALSE)</f>
        <v>1456</v>
      </c>
      <c r="Q26">
        <f>VLOOKUP(orders[[#This Row],[EmployeeID]],employee_territory[],2,FALSE)</f>
        <v>85014</v>
      </c>
      <c r="R26" t="str">
        <f>VLOOKUP(orders[[#This Row],[Territory]],territories[],4,FALSE)</f>
        <v xml:space="preserve">Westerns                                          </v>
      </c>
      <c r="S26" t="str">
        <f>VLOOKUP(orders[[#This Row],[ShipVia]],shippers[],2,FALSE)</f>
        <v>United Package</v>
      </c>
      <c r="T26">
        <f>YEAR(orders[[#This Row],[OrderDate]])</f>
        <v>1996</v>
      </c>
      <c r="U26" s="45">
        <f>MONTH(orders[[#This Row],[OrderDate]])</f>
        <v>8</v>
      </c>
    </row>
    <row r="27" spans="1:21" x14ac:dyDescent="0.2">
      <c r="A27">
        <v>10273</v>
      </c>
      <c r="B27" t="s">
        <v>589</v>
      </c>
      <c r="C27">
        <v>3</v>
      </c>
      <c r="D27" s="9">
        <v>35282</v>
      </c>
      <c r="E27" s="5">
        <v>35310</v>
      </c>
      <c r="F27" s="5">
        <v>35289</v>
      </c>
      <c r="G27">
        <v>3</v>
      </c>
      <c r="H27">
        <v>76.069999999999993</v>
      </c>
      <c r="I27" t="s">
        <v>590</v>
      </c>
      <c r="J27" t="s">
        <v>591</v>
      </c>
      <c r="K27" t="s">
        <v>592</v>
      </c>
      <c r="L27" t="s">
        <v>71</v>
      </c>
      <c r="M27" t="s">
        <v>593</v>
      </c>
      <c r="N27" t="s">
        <v>154</v>
      </c>
      <c r="O27">
        <f>VLOOKUP(orders[[#This Row],[OrderID]],Table15[],4,FALSE)</f>
        <v>152</v>
      </c>
      <c r="P27">
        <f>VLOOKUP(orders[[#This Row],[OrderID]],Table15[],2,FALSE)</f>
        <v>2142.4</v>
      </c>
      <c r="Q27">
        <f>VLOOKUP(orders[[#This Row],[EmployeeID]],employee_territory[],2,FALSE)</f>
        <v>30346</v>
      </c>
      <c r="R27" t="str">
        <f>VLOOKUP(orders[[#This Row],[Territory]],territories[],4,FALSE)</f>
        <v xml:space="preserve">Southern                                          </v>
      </c>
      <c r="S27" t="str">
        <f>VLOOKUP(orders[[#This Row],[ShipVia]],shippers[],2,FALSE)</f>
        <v>Federal Shipping</v>
      </c>
      <c r="T27">
        <f>YEAR(orders[[#This Row],[OrderDate]])</f>
        <v>1996</v>
      </c>
      <c r="U27" s="45">
        <f>MONTH(orders[[#This Row],[OrderDate]])</f>
        <v>8</v>
      </c>
    </row>
    <row r="28" spans="1:21" x14ac:dyDescent="0.2">
      <c r="A28">
        <v>10274</v>
      </c>
      <c r="B28" t="s">
        <v>474</v>
      </c>
      <c r="C28">
        <v>6</v>
      </c>
      <c r="D28" s="9">
        <v>35283</v>
      </c>
      <c r="E28" s="5">
        <v>35311</v>
      </c>
      <c r="F28" s="5">
        <v>35293</v>
      </c>
      <c r="G28">
        <v>1</v>
      </c>
      <c r="H28">
        <v>6.01</v>
      </c>
      <c r="I28" t="s">
        <v>475</v>
      </c>
      <c r="J28" t="s">
        <v>476</v>
      </c>
      <c r="K28" t="s">
        <v>477</v>
      </c>
      <c r="L28" t="s">
        <v>71</v>
      </c>
      <c r="M28" t="s">
        <v>478</v>
      </c>
      <c r="N28" t="s">
        <v>206</v>
      </c>
      <c r="O28">
        <f>VLOOKUP(orders[[#This Row],[OrderID]],Table15[],4,FALSE)</f>
        <v>27</v>
      </c>
      <c r="P28">
        <f>VLOOKUP(orders[[#This Row],[OrderID]],Table15[],2,FALSE)</f>
        <v>538.6</v>
      </c>
      <c r="Q28">
        <f>VLOOKUP(orders[[#This Row],[EmployeeID]],employee_territory[],2,FALSE)</f>
        <v>85014</v>
      </c>
      <c r="R28" t="str">
        <f>VLOOKUP(orders[[#This Row],[Territory]],territories[],4,FALSE)</f>
        <v xml:space="preserve">Westerns                                          </v>
      </c>
      <c r="S28" t="str">
        <f>VLOOKUP(orders[[#This Row],[ShipVia]],shippers[],2,FALSE)</f>
        <v>Speedy Express</v>
      </c>
      <c r="T28">
        <f>YEAR(orders[[#This Row],[OrderDate]])</f>
        <v>1996</v>
      </c>
      <c r="U28" s="45">
        <f>MONTH(orders[[#This Row],[OrderDate]])</f>
        <v>8</v>
      </c>
    </row>
    <row r="29" spans="1:21" x14ac:dyDescent="0.2">
      <c r="A29">
        <v>10275</v>
      </c>
      <c r="B29" t="s">
        <v>594</v>
      </c>
      <c r="C29">
        <v>1</v>
      </c>
      <c r="D29" s="9">
        <v>35284</v>
      </c>
      <c r="E29" s="5">
        <v>35312</v>
      </c>
      <c r="F29" s="5">
        <v>35286</v>
      </c>
      <c r="G29">
        <v>1</v>
      </c>
      <c r="H29">
        <v>26.93</v>
      </c>
      <c r="I29" t="s">
        <v>595</v>
      </c>
      <c r="J29" t="s">
        <v>596</v>
      </c>
      <c r="K29" t="s">
        <v>597</v>
      </c>
      <c r="L29" t="s">
        <v>71</v>
      </c>
      <c r="M29" t="s">
        <v>598</v>
      </c>
      <c r="N29" t="s">
        <v>176</v>
      </c>
      <c r="O29">
        <f>VLOOKUP(orders[[#This Row],[OrderID]],Table15[],4,FALSE)</f>
        <v>18</v>
      </c>
      <c r="P29">
        <f>VLOOKUP(orders[[#This Row],[OrderID]],Table15[],2,FALSE)</f>
        <v>307.2</v>
      </c>
      <c r="Q29">
        <f>VLOOKUP(orders[[#This Row],[EmployeeID]],employee_territory[],2,FALSE)</f>
        <v>6897</v>
      </c>
      <c r="R29" t="str">
        <f>VLOOKUP(orders[[#This Row],[Territory]],territories[],4,FALSE)</f>
        <v xml:space="preserve">Eastern                                           </v>
      </c>
      <c r="S29" t="str">
        <f>VLOOKUP(orders[[#This Row],[ShipVia]],shippers[],2,FALSE)</f>
        <v>Speedy Express</v>
      </c>
      <c r="T29">
        <f>YEAR(orders[[#This Row],[OrderDate]])</f>
        <v>1996</v>
      </c>
      <c r="U29" s="45">
        <f>MONTH(orders[[#This Row],[OrderDate]])</f>
        <v>8</v>
      </c>
    </row>
    <row r="30" spans="1:21" x14ac:dyDescent="0.2">
      <c r="A30">
        <v>10276</v>
      </c>
      <c r="B30" t="s">
        <v>599</v>
      </c>
      <c r="C30">
        <v>8</v>
      </c>
      <c r="D30" s="9">
        <v>35285</v>
      </c>
      <c r="E30" s="5">
        <v>35299</v>
      </c>
      <c r="F30" s="5">
        <v>35291</v>
      </c>
      <c r="G30">
        <v>3</v>
      </c>
      <c r="H30">
        <v>13.84</v>
      </c>
      <c r="I30" t="s">
        <v>600</v>
      </c>
      <c r="J30" t="s">
        <v>601</v>
      </c>
      <c r="K30" t="s">
        <v>534</v>
      </c>
      <c r="L30" t="s">
        <v>71</v>
      </c>
      <c r="M30" t="s">
        <v>602</v>
      </c>
      <c r="N30" t="s">
        <v>535</v>
      </c>
      <c r="O30">
        <f>VLOOKUP(orders[[#This Row],[OrderID]],Table15[],4,FALSE)</f>
        <v>25</v>
      </c>
      <c r="P30">
        <f>VLOOKUP(orders[[#This Row],[OrderID]],Table15[],2,FALSE)</f>
        <v>420</v>
      </c>
      <c r="Q30">
        <f>VLOOKUP(orders[[#This Row],[EmployeeID]],employee_territory[],2,FALSE)</f>
        <v>19428</v>
      </c>
      <c r="R30" t="str">
        <f>VLOOKUP(orders[[#This Row],[Territory]],territories[],4,FALSE)</f>
        <v xml:space="preserve">Northern                                          </v>
      </c>
      <c r="S30" t="str">
        <f>VLOOKUP(orders[[#This Row],[ShipVia]],shippers[],2,FALSE)</f>
        <v>Federal Shipping</v>
      </c>
      <c r="T30">
        <f>YEAR(orders[[#This Row],[OrderDate]])</f>
        <v>1996</v>
      </c>
      <c r="U30" s="45">
        <f>MONTH(orders[[#This Row],[OrderDate]])</f>
        <v>8</v>
      </c>
    </row>
    <row r="31" spans="1:21" x14ac:dyDescent="0.2">
      <c r="A31">
        <v>10277</v>
      </c>
      <c r="B31" t="s">
        <v>603</v>
      </c>
      <c r="C31">
        <v>2</v>
      </c>
      <c r="D31" s="9">
        <v>35286</v>
      </c>
      <c r="E31" s="5">
        <v>35314</v>
      </c>
      <c r="F31" s="5">
        <v>35290</v>
      </c>
      <c r="G31">
        <v>3</v>
      </c>
      <c r="H31">
        <v>125.77</v>
      </c>
      <c r="I31" t="s">
        <v>604</v>
      </c>
      <c r="J31" t="s">
        <v>605</v>
      </c>
      <c r="K31" t="s">
        <v>606</v>
      </c>
      <c r="L31" t="s">
        <v>71</v>
      </c>
      <c r="M31" t="s">
        <v>607</v>
      </c>
      <c r="N31" t="s">
        <v>154</v>
      </c>
      <c r="O31">
        <f>VLOOKUP(orders[[#This Row],[OrderID]],Table15[],4,FALSE)</f>
        <v>32</v>
      </c>
      <c r="P31">
        <f>VLOOKUP(orders[[#This Row],[OrderID]],Table15[],2,FALSE)</f>
        <v>1200.8</v>
      </c>
      <c r="Q31">
        <f>VLOOKUP(orders[[#This Row],[EmployeeID]],employee_territory[],2,FALSE)</f>
        <v>1581</v>
      </c>
      <c r="R31" t="str">
        <f>VLOOKUP(orders[[#This Row],[Territory]],territories[],4,FALSE)</f>
        <v xml:space="preserve">Eastern                                           </v>
      </c>
      <c r="S31" t="str">
        <f>VLOOKUP(orders[[#This Row],[ShipVia]],shippers[],2,FALSE)</f>
        <v>Federal Shipping</v>
      </c>
      <c r="T31">
        <f>YEAR(orders[[#This Row],[OrderDate]])</f>
        <v>1996</v>
      </c>
      <c r="U31" s="45">
        <f>MONTH(orders[[#This Row],[OrderDate]])</f>
        <v>8</v>
      </c>
    </row>
    <row r="32" spans="1:21" x14ac:dyDescent="0.2">
      <c r="A32">
        <v>10278</v>
      </c>
      <c r="B32" t="s">
        <v>608</v>
      </c>
      <c r="C32">
        <v>8</v>
      </c>
      <c r="D32" s="9">
        <v>35289</v>
      </c>
      <c r="E32" s="5">
        <v>35317</v>
      </c>
      <c r="F32" s="5">
        <v>35293</v>
      </c>
      <c r="G32">
        <v>2</v>
      </c>
      <c r="H32">
        <v>92.69</v>
      </c>
      <c r="I32" t="s">
        <v>609</v>
      </c>
      <c r="J32" t="s">
        <v>610</v>
      </c>
      <c r="K32" t="s">
        <v>611</v>
      </c>
      <c r="L32" t="s">
        <v>71</v>
      </c>
      <c r="M32" t="s">
        <v>612</v>
      </c>
      <c r="N32" t="s">
        <v>199</v>
      </c>
      <c r="O32">
        <f>VLOOKUP(orders[[#This Row],[OrderID]],Table15[],4,FALSE)</f>
        <v>64</v>
      </c>
      <c r="P32">
        <f>VLOOKUP(orders[[#This Row],[OrderID]],Table15[],2,FALSE)</f>
        <v>1488.8</v>
      </c>
      <c r="Q32">
        <f>VLOOKUP(orders[[#This Row],[EmployeeID]],employee_territory[],2,FALSE)</f>
        <v>19428</v>
      </c>
      <c r="R32" t="str">
        <f>VLOOKUP(orders[[#This Row],[Territory]],territories[],4,FALSE)</f>
        <v xml:space="preserve">Northern                                          </v>
      </c>
      <c r="S32" t="str">
        <f>VLOOKUP(orders[[#This Row],[ShipVia]],shippers[],2,FALSE)</f>
        <v>United Package</v>
      </c>
      <c r="T32">
        <f>YEAR(orders[[#This Row],[OrderDate]])</f>
        <v>1996</v>
      </c>
      <c r="U32" s="45">
        <f>MONTH(orders[[#This Row],[OrderDate]])</f>
        <v>8</v>
      </c>
    </row>
    <row r="33" spans="1:21" x14ac:dyDescent="0.2">
      <c r="A33">
        <v>10279</v>
      </c>
      <c r="B33" t="s">
        <v>613</v>
      </c>
      <c r="C33">
        <v>8</v>
      </c>
      <c r="D33" s="9">
        <v>35290</v>
      </c>
      <c r="E33" s="5">
        <v>35318</v>
      </c>
      <c r="F33" s="5">
        <v>35293</v>
      </c>
      <c r="G33">
        <v>2</v>
      </c>
      <c r="H33">
        <v>25.83</v>
      </c>
      <c r="I33" t="s">
        <v>614</v>
      </c>
      <c r="J33" t="s">
        <v>615</v>
      </c>
      <c r="K33" t="s">
        <v>616</v>
      </c>
      <c r="L33" t="s">
        <v>71</v>
      </c>
      <c r="M33" t="s">
        <v>617</v>
      </c>
      <c r="N33" t="s">
        <v>154</v>
      </c>
      <c r="O33">
        <f>VLOOKUP(orders[[#This Row],[OrderID]],Table15[],4,FALSE)</f>
        <v>15</v>
      </c>
      <c r="P33">
        <f>VLOOKUP(orders[[#This Row],[OrderID]],Table15[],2,FALSE)</f>
        <v>468</v>
      </c>
      <c r="Q33">
        <f>VLOOKUP(orders[[#This Row],[EmployeeID]],employee_territory[],2,FALSE)</f>
        <v>19428</v>
      </c>
      <c r="R33" t="str">
        <f>VLOOKUP(orders[[#This Row],[Territory]],territories[],4,FALSE)</f>
        <v xml:space="preserve">Northern                                          </v>
      </c>
      <c r="S33" t="str">
        <f>VLOOKUP(orders[[#This Row],[ShipVia]],shippers[],2,FALSE)</f>
        <v>United Package</v>
      </c>
      <c r="T33">
        <f>YEAR(orders[[#This Row],[OrderDate]])</f>
        <v>1996</v>
      </c>
      <c r="U33" s="45">
        <f>MONTH(orders[[#This Row],[OrderDate]])</f>
        <v>8</v>
      </c>
    </row>
    <row r="34" spans="1:21" x14ac:dyDescent="0.2">
      <c r="A34">
        <v>10280</v>
      </c>
      <c r="B34" t="s">
        <v>608</v>
      </c>
      <c r="C34">
        <v>2</v>
      </c>
      <c r="D34" s="9">
        <v>35291</v>
      </c>
      <c r="E34" s="5">
        <v>35319</v>
      </c>
      <c r="F34" s="5">
        <v>35320</v>
      </c>
      <c r="G34">
        <v>1</v>
      </c>
      <c r="H34">
        <v>8.98</v>
      </c>
      <c r="I34" t="s">
        <v>609</v>
      </c>
      <c r="J34" t="s">
        <v>610</v>
      </c>
      <c r="K34" t="s">
        <v>611</v>
      </c>
      <c r="L34" t="s">
        <v>71</v>
      </c>
      <c r="M34" t="s">
        <v>612</v>
      </c>
      <c r="N34" t="s">
        <v>199</v>
      </c>
      <c r="O34">
        <f>VLOOKUP(orders[[#This Row],[OrderID]],Table15[],4,FALSE)</f>
        <v>62</v>
      </c>
      <c r="P34">
        <f>VLOOKUP(orders[[#This Row],[OrderID]],Table15[],2,FALSE)</f>
        <v>613.20000000000005</v>
      </c>
      <c r="Q34">
        <f>VLOOKUP(orders[[#This Row],[EmployeeID]],employee_territory[],2,FALSE)</f>
        <v>1581</v>
      </c>
      <c r="R34" t="str">
        <f>VLOOKUP(orders[[#This Row],[Territory]],territories[],4,FALSE)</f>
        <v xml:space="preserve">Eastern                                           </v>
      </c>
      <c r="S34" t="str">
        <f>VLOOKUP(orders[[#This Row],[ShipVia]],shippers[],2,FALSE)</f>
        <v>Speedy Express</v>
      </c>
      <c r="T34">
        <f>YEAR(orders[[#This Row],[OrderDate]])</f>
        <v>1996</v>
      </c>
      <c r="U34" s="45">
        <f>MONTH(orders[[#This Row],[OrderDate]])</f>
        <v>8</v>
      </c>
    </row>
    <row r="35" spans="1:21" x14ac:dyDescent="0.2">
      <c r="A35">
        <v>10281</v>
      </c>
      <c r="B35" t="s">
        <v>618</v>
      </c>
      <c r="C35">
        <v>4</v>
      </c>
      <c r="D35" s="9">
        <v>35291</v>
      </c>
      <c r="E35" s="5">
        <v>35305</v>
      </c>
      <c r="F35" s="5">
        <v>35298</v>
      </c>
      <c r="G35">
        <v>1</v>
      </c>
      <c r="H35">
        <v>2.94</v>
      </c>
      <c r="I35" t="s">
        <v>619</v>
      </c>
      <c r="J35" t="s">
        <v>620</v>
      </c>
      <c r="K35" t="s">
        <v>621</v>
      </c>
      <c r="L35" t="s">
        <v>71</v>
      </c>
      <c r="M35" t="s">
        <v>622</v>
      </c>
      <c r="N35" t="s">
        <v>108</v>
      </c>
      <c r="O35">
        <f>VLOOKUP(orders[[#This Row],[OrderID]],Table15[],4,FALSE)</f>
        <v>11</v>
      </c>
      <c r="P35">
        <f>VLOOKUP(orders[[#This Row],[OrderID]],Table15[],2,FALSE)</f>
        <v>86.5</v>
      </c>
      <c r="Q35">
        <f>VLOOKUP(orders[[#This Row],[EmployeeID]],employee_territory[],2,FALSE)</f>
        <v>20852</v>
      </c>
      <c r="R35" t="str">
        <f>VLOOKUP(orders[[#This Row],[Territory]],territories[],4,FALSE)</f>
        <v xml:space="preserve">Eastern                                           </v>
      </c>
      <c r="S35" t="str">
        <f>VLOOKUP(orders[[#This Row],[ShipVia]],shippers[],2,FALSE)</f>
        <v>Speedy Express</v>
      </c>
      <c r="T35">
        <f>YEAR(orders[[#This Row],[OrderDate]])</f>
        <v>1996</v>
      </c>
      <c r="U35" s="45">
        <f>MONTH(orders[[#This Row],[OrderDate]])</f>
        <v>8</v>
      </c>
    </row>
    <row r="36" spans="1:21" x14ac:dyDescent="0.2">
      <c r="A36">
        <v>10282</v>
      </c>
      <c r="B36" t="s">
        <v>618</v>
      </c>
      <c r="C36">
        <v>4</v>
      </c>
      <c r="D36" s="9">
        <v>35292</v>
      </c>
      <c r="E36" s="5">
        <v>35320</v>
      </c>
      <c r="F36" s="5">
        <v>35298</v>
      </c>
      <c r="G36">
        <v>1</v>
      </c>
      <c r="H36">
        <v>12.69</v>
      </c>
      <c r="I36" t="s">
        <v>619</v>
      </c>
      <c r="J36" t="s">
        <v>620</v>
      </c>
      <c r="K36" t="s">
        <v>621</v>
      </c>
      <c r="L36" t="s">
        <v>71</v>
      </c>
      <c r="M36" t="s">
        <v>622</v>
      </c>
      <c r="N36" t="s">
        <v>108</v>
      </c>
      <c r="O36">
        <f>VLOOKUP(orders[[#This Row],[OrderID]],Table15[],4,FALSE)</f>
        <v>8</v>
      </c>
      <c r="P36">
        <f>VLOOKUP(orders[[#This Row],[OrderID]],Table15[],2,FALSE)</f>
        <v>155.39999999999998</v>
      </c>
      <c r="Q36">
        <f>VLOOKUP(orders[[#This Row],[EmployeeID]],employee_territory[],2,FALSE)</f>
        <v>20852</v>
      </c>
      <c r="R36" t="str">
        <f>VLOOKUP(orders[[#This Row],[Territory]],territories[],4,FALSE)</f>
        <v xml:space="preserve">Eastern                                           </v>
      </c>
      <c r="S36" t="str">
        <f>VLOOKUP(orders[[#This Row],[ShipVia]],shippers[],2,FALSE)</f>
        <v>Speedy Express</v>
      </c>
      <c r="T36">
        <f>YEAR(orders[[#This Row],[OrderDate]])</f>
        <v>1996</v>
      </c>
      <c r="U36" s="45">
        <f>MONTH(orders[[#This Row],[OrderDate]])</f>
        <v>8</v>
      </c>
    </row>
    <row r="37" spans="1:21" x14ac:dyDescent="0.2">
      <c r="A37">
        <v>10283</v>
      </c>
      <c r="B37" t="s">
        <v>623</v>
      </c>
      <c r="C37">
        <v>3</v>
      </c>
      <c r="D37" s="9">
        <v>35293</v>
      </c>
      <c r="E37" s="5">
        <v>35321</v>
      </c>
      <c r="F37" s="5">
        <v>35300</v>
      </c>
      <c r="G37">
        <v>3</v>
      </c>
      <c r="H37">
        <v>84.81</v>
      </c>
      <c r="I37" t="s">
        <v>624</v>
      </c>
      <c r="J37" t="s">
        <v>625</v>
      </c>
      <c r="K37" t="s">
        <v>626</v>
      </c>
      <c r="L37" t="s">
        <v>627</v>
      </c>
      <c r="M37" t="s">
        <v>628</v>
      </c>
      <c r="N37" t="s">
        <v>524</v>
      </c>
      <c r="O37">
        <f>VLOOKUP(orders[[#This Row],[OrderID]],Table15[],4,FALSE)</f>
        <v>76</v>
      </c>
      <c r="P37">
        <f>VLOOKUP(orders[[#This Row],[OrderID]],Table15[],2,FALSE)</f>
        <v>1414.8000000000002</v>
      </c>
      <c r="Q37">
        <f>VLOOKUP(orders[[#This Row],[EmployeeID]],employee_territory[],2,FALSE)</f>
        <v>30346</v>
      </c>
      <c r="R37" t="str">
        <f>VLOOKUP(orders[[#This Row],[Territory]],territories[],4,FALSE)</f>
        <v xml:space="preserve">Southern                                          </v>
      </c>
      <c r="S37" t="str">
        <f>VLOOKUP(orders[[#This Row],[ShipVia]],shippers[],2,FALSE)</f>
        <v>Federal Shipping</v>
      </c>
      <c r="T37">
        <f>YEAR(orders[[#This Row],[OrderDate]])</f>
        <v>1996</v>
      </c>
      <c r="U37" s="45">
        <f>MONTH(orders[[#This Row],[OrderDate]])</f>
        <v>8</v>
      </c>
    </row>
    <row r="38" spans="1:21" x14ac:dyDescent="0.2">
      <c r="A38">
        <v>10284</v>
      </c>
      <c r="B38" t="s">
        <v>613</v>
      </c>
      <c r="C38">
        <v>4</v>
      </c>
      <c r="D38" s="9">
        <v>35296</v>
      </c>
      <c r="E38" s="5">
        <v>35324</v>
      </c>
      <c r="F38" s="5">
        <v>35304</v>
      </c>
      <c r="G38">
        <v>1</v>
      </c>
      <c r="H38">
        <v>76.56</v>
      </c>
      <c r="I38" t="s">
        <v>614</v>
      </c>
      <c r="J38" t="s">
        <v>615</v>
      </c>
      <c r="K38" t="s">
        <v>616</v>
      </c>
      <c r="L38" t="s">
        <v>71</v>
      </c>
      <c r="M38" t="s">
        <v>617</v>
      </c>
      <c r="N38" t="s">
        <v>154</v>
      </c>
      <c r="O38">
        <f>VLOOKUP(orders[[#This Row],[OrderID]],Table15[],4,FALSE)</f>
        <v>61</v>
      </c>
      <c r="P38">
        <f>VLOOKUP(orders[[#This Row],[OrderID]],Table15[],2,FALSE)</f>
        <v>1452</v>
      </c>
      <c r="Q38">
        <f>VLOOKUP(orders[[#This Row],[EmployeeID]],employee_territory[],2,FALSE)</f>
        <v>20852</v>
      </c>
      <c r="R38" t="str">
        <f>VLOOKUP(orders[[#This Row],[Territory]],territories[],4,FALSE)</f>
        <v xml:space="preserve">Eastern                                           </v>
      </c>
      <c r="S38" t="str">
        <f>VLOOKUP(orders[[#This Row],[ShipVia]],shippers[],2,FALSE)</f>
        <v>Speedy Express</v>
      </c>
      <c r="T38">
        <f>YEAR(orders[[#This Row],[OrderDate]])</f>
        <v>1996</v>
      </c>
      <c r="U38" s="45">
        <f>MONTH(orders[[#This Row],[OrderDate]])</f>
        <v>8</v>
      </c>
    </row>
    <row r="39" spans="1:21" x14ac:dyDescent="0.2">
      <c r="A39">
        <v>10285</v>
      </c>
      <c r="B39" t="s">
        <v>589</v>
      </c>
      <c r="C39">
        <v>1</v>
      </c>
      <c r="D39" s="9">
        <v>35297</v>
      </c>
      <c r="E39" s="5">
        <v>35325</v>
      </c>
      <c r="F39" s="5">
        <v>35303</v>
      </c>
      <c r="G39">
        <v>2</v>
      </c>
      <c r="H39">
        <v>76.83</v>
      </c>
      <c r="I39" t="s">
        <v>590</v>
      </c>
      <c r="J39" t="s">
        <v>591</v>
      </c>
      <c r="K39" t="s">
        <v>592</v>
      </c>
      <c r="L39" t="s">
        <v>71</v>
      </c>
      <c r="M39" t="s">
        <v>593</v>
      </c>
      <c r="N39" t="s">
        <v>154</v>
      </c>
      <c r="O39">
        <f>VLOOKUP(orders[[#This Row],[OrderID]],Table15[],4,FALSE)</f>
        <v>121</v>
      </c>
      <c r="P39">
        <f>VLOOKUP(orders[[#This Row],[OrderID]],Table15[],2,FALSE)</f>
        <v>2179.1999999999998</v>
      </c>
      <c r="Q39">
        <f>VLOOKUP(orders[[#This Row],[EmployeeID]],employee_territory[],2,FALSE)</f>
        <v>6897</v>
      </c>
      <c r="R39" t="str">
        <f>VLOOKUP(orders[[#This Row],[Territory]],territories[],4,FALSE)</f>
        <v xml:space="preserve">Eastern                                           </v>
      </c>
      <c r="S39" t="str">
        <f>VLOOKUP(orders[[#This Row],[ShipVia]],shippers[],2,FALSE)</f>
        <v>United Package</v>
      </c>
      <c r="T39">
        <f>YEAR(orders[[#This Row],[OrderDate]])</f>
        <v>1996</v>
      </c>
      <c r="U39" s="45">
        <f>MONTH(orders[[#This Row],[OrderDate]])</f>
        <v>8</v>
      </c>
    </row>
    <row r="40" spans="1:21" x14ac:dyDescent="0.2">
      <c r="A40">
        <v>10286</v>
      </c>
      <c r="B40" t="s">
        <v>589</v>
      </c>
      <c r="C40">
        <v>8</v>
      </c>
      <c r="D40" s="9">
        <v>35298</v>
      </c>
      <c r="E40" s="5">
        <v>35326</v>
      </c>
      <c r="F40" s="5">
        <v>35307</v>
      </c>
      <c r="G40">
        <v>3</v>
      </c>
      <c r="H40">
        <v>229.24</v>
      </c>
      <c r="I40" t="s">
        <v>590</v>
      </c>
      <c r="J40" t="s">
        <v>591</v>
      </c>
      <c r="K40" t="s">
        <v>592</v>
      </c>
      <c r="L40" t="s">
        <v>71</v>
      </c>
      <c r="M40" t="s">
        <v>593</v>
      </c>
      <c r="N40" t="s">
        <v>154</v>
      </c>
      <c r="O40">
        <f>VLOOKUP(orders[[#This Row],[OrderID]],Table15[],4,FALSE)</f>
        <v>140</v>
      </c>
      <c r="P40">
        <f>VLOOKUP(orders[[#This Row],[OrderID]],Table15[],2,FALSE)</f>
        <v>3016</v>
      </c>
      <c r="Q40">
        <f>VLOOKUP(orders[[#This Row],[EmployeeID]],employee_territory[],2,FALSE)</f>
        <v>19428</v>
      </c>
      <c r="R40" t="str">
        <f>VLOOKUP(orders[[#This Row],[Territory]],territories[],4,FALSE)</f>
        <v xml:space="preserve">Northern                                          </v>
      </c>
      <c r="S40" t="str">
        <f>VLOOKUP(orders[[#This Row],[ShipVia]],shippers[],2,FALSE)</f>
        <v>Federal Shipping</v>
      </c>
      <c r="T40">
        <f>YEAR(orders[[#This Row],[OrderDate]])</f>
        <v>1996</v>
      </c>
      <c r="U40" s="45">
        <f>MONTH(orders[[#This Row],[OrderDate]])</f>
        <v>8</v>
      </c>
    </row>
    <row r="41" spans="1:21" x14ac:dyDescent="0.2">
      <c r="A41">
        <v>10287</v>
      </c>
      <c r="B41" t="s">
        <v>629</v>
      </c>
      <c r="C41">
        <v>8</v>
      </c>
      <c r="D41" s="9">
        <v>35299</v>
      </c>
      <c r="E41" s="5">
        <v>35327</v>
      </c>
      <c r="F41" s="5">
        <v>35305</v>
      </c>
      <c r="G41">
        <v>3</v>
      </c>
      <c r="H41">
        <v>12.76</v>
      </c>
      <c r="I41" t="s">
        <v>630</v>
      </c>
      <c r="J41" t="s">
        <v>631</v>
      </c>
      <c r="K41" t="s">
        <v>487</v>
      </c>
      <c r="L41" t="s">
        <v>488</v>
      </c>
      <c r="M41" t="s">
        <v>632</v>
      </c>
      <c r="N41" t="s">
        <v>146</v>
      </c>
      <c r="O41">
        <f>VLOOKUP(orders[[#This Row],[OrderID]],Table15[],4,FALSE)</f>
        <v>75</v>
      </c>
      <c r="P41">
        <f>VLOOKUP(orders[[#This Row],[OrderID]],Table15[],2,FALSE)</f>
        <v>924</v>
      </c>
      <c r="Q41">
        <f>VLOOKUP(orders[[#This Row],[EmployeeID]],employee_territory[],2,FALSE)</f>
        <v>19428</v>
      </c>
      <c r="R41" t="str">
        <f>VLOOKUP(orders[[#This Row],[Territory]],territories[],4,FALSE)</f>
        <v xml:space="preserve">Northern                                          </v>
      </c>
      <c r="S41" t="str">
        <f>VLOOKUP(orders[[#This Row],[ShipVia]],shippers[],2,FALSE)</f>
        <v>Federal Shipping</v>
      </c>
      <c r="T41">
        <f>YEAR(orders[[#This Row],[OrderDate]])</f>
        <v>1996</v>
      </c>
      <c r="U41" s="45">
        <f>MONTH(orders[[#This Row],[OrderDate]])</f>
        <v>8</v>
      </c>
    </row>
    <row r="42" spans="1:21" x14ac:dyDescent="0.2">
      <c r="A42">
        <v>10288</v>
      </c>
      <c r="B42" t="s">
        <v>633</v>
      </c>
      <c r="C42">
        <v>4</v>
      </c>
      <c r="D42" s="9">
        <v>35300</v>
      </c>
      <c r="E42" s="5">
        <v>35328</v>
      </c>
      <c r="F42" s="5">
        <v>35311</v>
      </c>
      <c r="G42">
        <v>1</v>
      </c>
      <c r="H42">
        <v>7.45</v>
      </c>
      <c r="I42" t="s">
        <v>634</v>
      </c>
      <c r="J42" t="s">
        <v>635</v>
      </c>
      <c r="K42" t="s">
        <v>636</v>
      </c>
      <c r="L42" t="s">
        <v>71</v>
      </c>
      <c r="M42" t="s">
        <v>637</v>
      </c>
      <c r="N42" t="s">
        <v>176</v>
      </c>
      <c r="O42">
        <f>VLOOKUP(orders[[#This Row],[OrderID]],Table15[],4,FALSE)</f>
        <v>13</v>
      </c>
      <c r="P42">
        <f>VLOOKUP(orders[[#This Row],[OrderID]],Table15[],2,FALSE)</f>
        <v>89</v>
      </c>
      <c r="Q42">
        <f>VLOOKUP(orders[[#This Row],[EmployeeID]],employee_territory[],2,FALSE)</f>
        <v>20852</v>
      </c>
      <c r="R42" t="str">
        <f>VLOOKUP(orders[[#This Row],[Territory]],territories[],4,FALSE)</f>
        <v xml:space="preserve">Eastern                                           </v>
      </c>
      <c r="S42" t="str">
        <f>VLOOKUP(orders[[#This Row],[ShipVia]],shippers[],2,FALSE)</f>
        <v>Speedy Express</v>
      </c>
      <c r="T42">
        <f>YEAR(orders[[#This Row],[OrderDate]])</f>
        <v>1996</v>
      </c>
      <c r="U42" s="45">
        <f>MONTH(orders[[#This Row],[OrderDate]])</f>
        <v>8</v>
      </c>
    </row>
    <row r="43" spans="1:21" x14ac:dyDescent="0.2">
      <c r="A43">
        <v>10289</v>
      </c>
      <c r="B43" t="s">
        <v>638</v>
      </c>
      <c r="C43">
        <v>7</v>
      </c>
      <c r="D43" s="9">
        <v>35303</v>
      </c>
      <c r="E43" s="5">
        <v>35331</v>
      </c>
      <c r="F43" s="5">
        <v>35305</v>
      </c>
      <c r="G43">
        <v>3</v>
      </c>
      <c r="H43">
        <v>22.77</v>
      </c>
      <c r="I43" t="s">
        <v>639</v>
      </c>
      <c r="J43" t="s">
        <v>640</v>
      </c>
      <c r="K43" t="s">
        <v>70</v>
      </c>
      <c r="L43" t="s">
        <v>71</v>
      </c>
      <c r="M43" t="s">
        <v>641</v>
      </c>
      <c r="N43" t="s">
        <v>73</v>
      </c>
      <c r="O43">
        <f>VLOOKUP(orders[[#This Row],[OrderID]],Table15[],4,FALSE)</f>
        <v>39</v>
      </c>
      <c r="P43">
        <f>VLOOKUP(orders[[#This Row],[OrderID]],Table15[],2,FALSE)</f>
        <v>479.4</v>
      </c>
      <c r="Q43">
        <f>VLOOKUP(orders[[#This Row],[EmployeeID]],employee_territory[],2,FALSE)</f>
        <v>60179</v>
      </c>
      <c r="R43" t="str">
        <f>VLOOKUP(orders[[#This Row],[Territory]],territories[],4,FALSE)</f>
        <v xml:space="preserve">Westerns                                          </v>
      </c>
      <c r="S43" t="str">
        <f>VLOOKUP(orders[[#This Row],[ShipVia]],shippers[],2,FALSE)</f>
        <v>Federal Shipping</v>
      </c>
      <c r="T43">
        <f>YEAR(orders[[#This Row],[OrderDate]])</f>
        <v>1996</v>
      </c>
      <c r="U43" s="45">
        <f>MONTH(orders[[#This Row],[OrderDate]])</f>
        <v>8</v>
      </c>
    </row>
    <row r="44" spans="1:21" x14ac:dyDescent="0.2">
      <c r="A44">
        <v>10290</v>
      </c>
      <c r="B44" t="s">
        <v>642</v>
      </c>
      <c r="C44">
        <v>8</v>
      </c>
      <c r="D44" s="9">
        <v>35304</v>
      </c>
      <c r="E44" s="5">
        <v>35332</v>
      </c>
      <c r="F44" s="5">
        <v>35311</v>
      </c>
      <c r="G44">
        <v>1</v>
      </c>
      <c r="H44">
        <v>79.7</v>
      </c>
      <c r="I44" t="s">
        <v>643</v>
      </c>
      <c r="J44" t="s">
        <v>644</v>
      </c>
      <c r="K44" t="s">
        <v>645</v>
      </c>
      <c r="L44" t="s">
        <v>516</v>
      </c>
      <c r="M44" t="s">
        <v>646</v>
      </c>
      <c r="N44" t="s">
        <v>146</v>
      </c>
      <c r="O44">
        <f>VLOOKUP(orders[[#This Row],[OrderID]],Table15[],4,FALSE)</f>
        <v>60</v>
      </c>
      <c r="P44">
        <f>VLOOKUP(orders[[#This Row],[OrderID]],Table15[],2,FALSE)</f>
        <v>2169</v>
      </c>
      <c r="Q44">
        <f>VLOOKUP(orders[[#This Row],[EmployeeID]],employee_territory[],2,FALSE)</f>
        <v>19428</v>
      </c>
      <c r="R44" t="str">
        <f>VLOOKUP(orders[[#This Row],[Territory]],territories[],4,FALSE)</f>
        <v xml:space="preserve">Northern                                          </v>
      </c>
      <c r="S44" t="str">
        <f>VLOOKUP(orders[[#This Row],[ShipVia]],shippers[],2,FALSE)</f>
        <v>Speedy Express</v>
      </c>
      <c r="T44">
        <f>YEAR(orders[[#This Row],[OrderDate]])</f>
        <v>1996</v>
      </c>
      <c r="U44" s="45">
        <f>MONTH(orders[[#This Row],[OrderDate]])</f>
        <v>8</v>
      </c>
    </row>
    <row r="45" spans="1:21" x14ac:dyDescent="0.2">
      <c r="A45">
        <v>10291</v>
      </c>
      <c r="B45" t="s">
        <v>541</v>
      </c>
      <c r="C45">
        <v>6</v>
      </c>
      <c r="D45" s="9">
        <v>35304</v>
      </c>
      <c r="E45" s="5">
        <v>35332</v>
      </c>
      <c r="F45" s="5">
        <v>35312</v>
      </c>
      <c r="G45">
        <v>2</v>
      </c>
      <c r="H45">
        <v>6.4</v>
      </c>
      <c r="I45" t="s">
        <v>542</v>
      </c>
      <c r="J45" t="s">
        <v>543</v>
      </c>
      <c r="K45" t="s">
        <v>487</v>
      </c>
      <c r="L45" t="s">
        <v>488</v>
      </c>
      <c r="M45" t="s">
        <v>544</v>
      </c>
      <c r="N45" t="s">
        <v>146</v>
      </c>
      <c r="O45">
        <f>VLOOKUP(orders[[#This Row],[OrderID]],Table15[],4,FALSE)</f>
        <v>46</v>
      </c>
      <c r="P45">
        <f>VLOOKUP(orders[[#This Row],[OrderID]],Table15[],2,FALSE)</f>
        <v>552.79999999999995</v>
      </c>
      <c r="Q45">
        <f>VLOOKUP(orders[[#This Row],[EmployeeID]],employee_territory[],2,FALSE)</f>
        <v>85014</v>
      </c>
      <c r="R45" t="str">
        <f>VLOOKUP(orders[[#This Row],[Territory]],territories[],4,FALSE)</f>
        <v xml:space="preserve">Westerns                                          </v>
      </c>
      <c r="S45" t="str">
        <f>VLOOKUP(orders[[#This Row],[ShipVia]],shippers[],2,FALSE)</f>
        <v>United Package</v>
      </c>
      <c r="T45">
        <f>YEAR(orders[[#This Row],[OrderDate]])</f>
        <v>1996</v>
      </c>
      <c r="U45" s="45">
        <f>MONTH(orders[[#This Row],[OrderDate]])</f>
        <v>8</v>
      </c>
    </row>
    <row r="46" spans="1:21" x14ac:dyDescent="0.2">
      <c r="A46">
        <v>10292</v>
      </c>
      <c r="B46" t="s">
        <v>647</v>
      </c>
      <c r="C46">
        <v>1</v>
      </c>
      <c r="D46" s="9">
        <v>35305</v>
      </c>
      <c r="E46" s="5">
        <v>35333</v>
      </c>
      <c r="F46" s="5">
        <v>35310</v>
      </c>
      <c r="G46">
        <v>2</v>
      </c>
      <c r="H46">
        <v>1.35</v>
      </c>
      <c r="I46" t="s">
        <v>648</v>
      </c>
      <c r="J46" t="s">
        <v>649</v>
      </c>
      <c r="K46" t="s">
        <v>645</v>
      </c>
      <c r="L46" t="s">
        <v>516</v>
      </c>
      <c r="M46" t="s">
        <v>650</v>
      </c>
      <c r="N46" t="s">
        <v>146</v>
      </c>
      <c r="O46">
        <f>VLOOKUP(orders[[#This Row],[OrderID]],Table15[],4,FALSE)</f>
        <v>20</v>
      </c>
      <c r="P46">
        <f>VLOOKUP(orders[[#This Row],[OrderID]],Table15[],2,FALSE)</f>
        <v>1296</v>
      </c>
      <c r="Q46">
        <f>VLOOKUP(orders[[#This Row],[EmployeeID]],employee_territory[],2,FALSE)</f>
        <v>6897</v>
      </c>
      <c r="R46" t="str">
        <f>VLOOKUP(orders[[#This Row],[Territory]],territories[],4,FALSE)</f>
        <v xml:space="preserve">Eastern                                           </v>
      </c>
      <c r="S46" t="str">
        <f>VLOOKUP(orders[[#This Row],[ShipVia]],shippers[],2,FALSE)</f>
        <v>United Package</v>
      </c>
      <c r="T46">
        <f>YEAR(orders[[#This Row],[OrderDate]])</f>
        <v>1996</v>
      </c>
      <c r="U46" s="45">
        <f>MONTH(orders[[#This Row],[OrderDate]])</f>
        <v>8</v>
      </c>
    </row>
    <row r="47" spans="1:21" x14ac:dyDescent="0.2">
      <c r="A47">
        <v>10293</v>
      </c>
      <c r="B47" t="s">
        <v>599</v>
      </c>
      <c r="C47">
        <v>1</v>
      </c>
      <c r="D47" s="9">
        <v>35306</v>
      </c>
      <c r="E47" s="5">
        <v>35334</v>
      </c>
      <c r="F47" s="5">
        <v>35319</v>
      </c>
      <c r="G47">
        <v>3</v>
      </c>
      <c r="H47">
        <v>21.18</v>
      </c>
      <c r="I47" t="s">
        <v>600</v>
      </c>
      <c r="J47" t="s">
        <v>601</v>
      </c>
      <c r="K47" t="s">
        <v>534</v>
      </c>
      <c r="L47" t="s">
        <v>71</v>
      </c>
      <c r="M47" t="s">
        <v>602</v>
      </c>
      <c r="N47" t="s">
        <v>535</v>
      </c>
      <c r="O47">
        <f>VLOOKUP(orders[[#This Row],[OrderID]],Table15[],4,FALSE)</f>
        <v>33</v>
      </c>
      <c r="P47">
        <f>VLOOKUP(orders[[#This Row],[OrderID]],Table15[],2,FALSE)</f>
        <v>848.7</v>
      </c>
      <c r="Q47">
        <f>VLOOKUP(orders[[#This Row],[EmployeeID]],employee_territory[],2,FALSE)</f>
        <v>6897</v>
      </c>
      <c r="R47" t="str">
        <f>VLOOKUP(orders[[#This Row],[Territory]],territories[],4,FALSE)</f>
        <v xml:space="preserve">Eastern                                           </v>
      </c>
      <c r="S47" t="str">
        <f>VLOOKUP(orders[[#This Row],[ShipVia]],shippers[],2,FALSE)</f>
        <v>Federal Shipping</v>
      </c>
      <c r="T47">
        <f>YEAR(orders[[#This Row],[OrderDate]])</f>
        <v>1996</v>
      </c>
      <c r="U47" s="45">
        <f>MONTH(orders[[#This Row],[OrderDate]])</f>
        <v>8</v>
      </c>
    </row>
    <row r="48" spans="1:21" x14ac:dyDescent="0.2">
      <c r="A48">
        <v>10294</v>
      </c>
      <c r="B48" t="s">
        <v>545</v>
      </c>
      <c r="C48">
        <v>4</v>
      </c>
      <c r="D48" s="9">
        <v>35307</v>
      </c>
      <c r="E48" s="5">
        <v>35335</v>
      </c>
      <c r="F48" s="5">
        <v>35313</v>
      </c>
      <c r="G48">
        <v>2</v>
      </c>
      <c r="H48">
        <v>147.26</v>
      </c>
      <c r="I48" t="s">
        <v>546</v>
      </c>
      <c r="J48" t="s">
        <v>547</v>
      </c>
      <c r="K48" t="s">
        <v>548</v>
      </c>
      <c r="L48" t="s">
        <v>549</v>
      </c>
      <c r="M48" t="s">
        <v>550</v>
      </c>
      <c r="N48" t="s">
        <v>82</v>
      </c>
      <c r="O48">
        <f>VLOOKUP(orders[[#This Row],[OrderID]],Table15[],4,FALSE)</f>
        <v>75</v>
      </c>
      <c r="P48">
        <f>VLOOKUP(orders[[#This Row],[OrderID]],Table15[],2,FALSE)</f>
        <v>1887.6000000000001</v>
      </c>
      <c r="Q48">
        <f>VLOOKUP(orders[[#This Row],[EmployeeID]],employee_territory[],2,FALSE)</f>
        <v>20852</v>
      </c>
      <c r="R48" t="str">
        <f>VLOOKUP(orders[[#This Row],[Territory]],territories[],4,FALSE)</f>
        <v xml:space="preserve">Eastern                                           </v>
      </c>
      <c r="S48" t="str">
        <f>VLOOKUP(orders[[#This Row],[ShipVia]],shippers[],2,FALSE)</f>
        <v>United Package</v>
      </c>
      <c r="T48">
        <f>YEAR(orders[[#This Row],[OrderDate]])</f>
        <v>1996</v>
      </c>
      <c r="U48" s="45">
        <f>MONTH(orders[[#This Row],[OrderDate]])</f>
        <v>8</v>
      </c>
    </row>
    <row r="49" spans="1:21" x14ac:dyDescent="0.2">
      <c r="A49">
        <v>10295</v>
      </c>
      <c r="B49" t="s">
        <v>474</v>
      </c>
      <c r="C49">
        <v>2</v>
      </c>
      <c r="D49" s="9">
        <v>35310</v>
      </c>
      <c r="E49" s="5">
        <v>35338</v>
      </c>
      <c r="F49" s="5">
        <v>35318</v>
      </c>
      <c r="G49">
        <v>2</v>
      </c>
      <c r="H49">
        <v>1.1499999999999999</v>
      </c>
      <c r="I49" t="s">
        <v>475</v>
      </c>
      <c r="J49" t="s">
        <v>476</v>
      </c>
      <c r="K49" t="s">
        <v>477</v>
      </c>
      <c r="L49" t="s">
        <v>71</v>
      </c>
      <c r="M49" t="s">
        <v>478</v>
      </c>
      <c r="N49" t="s">
        <v>206</v>
      </c>
      <c r="O49">
        <f>VLOOKUP(orders[[#This Row],[OrderID]],Table15[],4,FALSE)</f>
        <v>4</v>
      </c>
      <c r="P49">
        <f>VLOOKUP(orders[[#This Row],[OrderID]],Table15[],2,FALSE)</f>
        <v>121.6</v>
      </c>
      <c r="Q49">
        <f>VLOOKUP(orders[[#This Row],[EmployeeID]],employee_territory[],2,FALSE)</f>
        <v>1581</v>
      </c>
      <c r="R49" t="str">
        <f>VLOOKUP(orders[[#This Row],[Territory]],territories[],4,FALSE)</f>
        <v xml:space="preserve">Eastern                                           </v>
      </c>
      <c r="S49" t="str">
        <f>VLOOKUP(orders[[#This Row],[ShipVia]],shippers[],2,FALSE)</f>
        <v>United Package</v>
      </c>
      <c r="T49">
        <f>YEAR(orders[[#This Row],[OrderDate]])</f>
        <v>1996</v>
      </c>
      <c r="U49" s="45">
        <f>MONTH(orders[[#This Row],[OrderDate]])</f>
        <v>9</v>
      </c>
    </row>
    <row r="50" spans="1:21" x14ac:dyDescent="0.2">
      <c r="A50">
        <v>10296</v>
      </c>
      <c r="B50" t="s">
        <v>623</v>
      </c>
      <c r="C50">
        <v>6</v>
      </c>
      <c r="D50" s="9">
        <v>35311</v>
      </c>
      <c r="E50" s="5">
        <v>35339</v>
      </c>
      <c r="F50" s="5">
        <v>35319</v>
      </c>
      <c r="G50">
        <v>1</v>
      </c>
      <c r="H50">
        <v>0.12</v>
      </c>
      <c r="I50" t="s">
        <v>624</v>
      </c>
      <c r="J50" t="s">
        <v>625</v>
      </c>
      <c r="K50" t="s">
        <v>626</v>
      </c>
      <c r="L50" t="s">
        <v>627</v>
      </c>
      <c r="M50" t="s">
        <v>628</v>
      </c>
      <c r="N50" t="s">
        <v>524</v>
      </c>
      <c r="O50">
        <f>VLOOKUP(orders[[#This Row],[OrderID]],Table15[],4,FALSE)</f>
        <v>57</v>
      </c>
      <c r="P50">
        <f>VLOOKUP(orders[[#This Row],[OrderID]],Table15[],2,FALSE)</f>
        <v>1050.5999999999999</v>
      </c>
      <c r="Q50">
        <f>VLOOKUP(orders[[#This Row],[EmployeeID]],employee_territory[],2,FALSE)</f>
        <v>85014</v>
      </c>
      <c r="R50" t="str">
        <f>VLOOKUP(orders[[#This Row],[Territory]],territories[],4,FALSE)</f>
        <v xml:space="preserve">Westerns                                          </v>
      </c>
      <c r="S50" t="str">
        <f>VLOOKUP(orders[[#This Row],[ShipVia]],shippers[],2,FALSE)</f>
        <v>Speedy Express</v>
      </c>
      <c r="T50">
        <f>YEAR(orders[[#This Row],[OrderDate]])</f>
        <v>1996</v>
      </c>
      <c r="U50" s="45">
        <f>MONTH(orders[[#This Row],[OrderDate]])</f>
        <v>9</v>
      </c>
    </row>
    <row r="51" spans="1:21" x14ac:dyDescent="0.2">
      <c r="A51">
        <v>10297</v>
      </c>
      <c r="B51" t="s">
        <v>556</v>
      </c>
      <c r="C51">
        <v>5</v>
      </c>
      <c r="D51" s="9">
        <v>35312</v>
      </c>
      <c r="E51" s="5">
        <v>35354</v>
      </c>
      <c r="F51" s="5">
        <v>35318</v>
      </c>
      <c r="G51">
        <v>2</v>
      </c>
      <c r="H51">
        <v>5.74</v>
      </c>
      <c r="I51" t="s">
        <v>557</v>
      </c>
      <c r="J51" t="s">
        <v>558</v>
      </c>
      <c r="K51" t="s">
        <v>559</v>
      </c>
      <c r="L51" t="s">
        <v>71</v>
      </c>
      <c r="M51" t="s">
        <v>560</v>
      </c>
      <c r="N51" t="s">
        <v>206</v>
      </c>
      <c r="O51">
        <f>VLOOKUP(orders[[#This Row],[OrderID]],Table15[],4,FALSE)</f>
        <v>80</v>
      </c>
      <c r="P51">
        <f>VLOOKUP(orders[[#This Row],[OrderID]],Table15[],2,FALSE)</f>
        <v>1420</v>
      </c>
      <c r="Q51">
        <f>VLOOKUP(orders[[#This Row],[EmployeeID]],employee_territory[],2,FALSE)</f>
        <v>2903</v>
      </c>
      <c r="R51" t="str">
        <f>VLOOKUP(orders[[#This Row],[Territory]],territories[],4,FALSE)</f>
        <v xml:space="preserve">Eastern                                           </v>
      </c>
      <c r="S51" t="str">
        <f>VLOOKUP(orders[[#This Row],[ShipVia]],shippers[],2,FALSE)</f>
        <v>United Package</v>
      </c>
      <c r="T51">
        <f>YEAR(orders[[#This Row],[OrderDate]])</f>
        <v>1996</v>
      </c>
      <c r="U51" s="45">
        <f>MONTH(orders[[#This Row],[OrderDate]])</f>
        <v>9</v>
      </c>
    </row>
    <row r="52" spans="1:21" x14ac:dyDescent="0.2">
      <c r="A52">
        <v>10298</v>
      </c>
      <c r="B52" t="s">
        <v>651</v>
      </c>
      <c r="C52">
        <v>6</v>
      </c>
      <c r="D52" s="9">
        <v>35313</v>
      </c>
      <c r="E52" s="5">
        <v>35341</v>
      </c>
      <c r="F52" s="5">
        <v>35319</v>
      </c>
      <c r="G52">
        <v>2</v>
      </c>
      <c r="H52">
        <v>168.22</v>
      </c>
      <c r="I52" t="s">
        <v>652</v>
      </c>
      <c r="J52" t="s">
        <v>653</v>
      </c>
      <c r="K52" t="s">
        <v>654</v>
      </c>
      <c r="L52" t="s">
        <v>655</v>
      </c>
      <c r="M52" t="s">
        <v>71</v>
      </c>
      <c r="N52" t="s">
        <v>656</v>
      </c>
      <c r="O52">
        <f>VLOOKUP(orders[[#This Row],[OrderID]],Table15[],4,FALSE)</f>
        <v>125</v>
      </c>
      <c r="P52">
        <f>VLOOKUP(orders[[#This Row],[OrderID]],Table15[],2,FALSE)</f>
        <v>3127</v>
      </c>
      <c r="Q52">
        <f>VLOOKUP(orders[[#This Row],[EmployeeID]],employee_territory[],2,FALSE)</f>
        <v>85014</v>
      </c>
      <c r="R52" t="str">
        <f>VLOOKUP(orders[[#This Row],[Territory]],territories[],4,FALSE)</f>
        <v xml:space="preserve">Westerns                                          </v>
      </c>
      <c r="S52" t="str">
        <f>VLOOKUP(orders[[#This Row],[ShipVia]],shippers[],2,FALSE)</f>
        <v>United Package</v>
      </c>
      <c r="T52">
        <f>YEAR(orders[[#This Row],[OrderDate]])</f>
        <v>1996</v>
      </c>
      <c r="U52" s="45">
        <f>MONTH(orders[[#This Row],[OrderDate]])</f>
        <v>9</v>
      </c>
    </row>
    <row r="53" spans="1:21" x14ac:dyDescent="0.2">
      <c r="A53">
        <v>10299</v>
      </c>
      <c r="B53" t="s">
        <v>629</v>
      </c>
      <c r="C53">
        <v>4</v>
      </c>
      <c r="D53" s="9">
        <v>35314</v>
      </c>
      <c r="E53" s="5">
        <v>35342</v>
      </c>
      <c r="F53" s="5">
        <v>35321</v>
      </c>
      <c r="G53">
        <v>2</v>
      </c>
      <c r="H53">
        <v>29.76</v>
      </c>
      <c r="I53" t="s">
        <v>630</v>
      </c>
      <c r="J53" t="s">
        <v>631</v>
      </c>
      <c r="K53" t="s">
        <v>487</v>
      </c>
      <c r="L53" t="s">
        <v>488</v>
      </c>
      <c r="M53" t="s">
        <v>632</v>
      </c>
      <c r="N53" t="s">
        <v>146</v>
      </c>
      <c r="O53">
        <f>VLOOKUP(orders[[#This Row],[OrderID]],Table15[],4,FALSE)</f>
        <v>35</v>
      </c>
      <c r="P53">
        <f>VLOOKUP(orders[[#This Row],[OrderID]],Table15[],2,FALSE)</f>
        <v>349.5</v>
      </c>
      <c r="Q53">
        <f>VLOOKUP(orders[[#This Row],[EmployeeID]],employee_territory[],2,FALSE)</f>
        <v>20852</v>
      </c>
      <c r="R53" t="str">
        <f>VLOOKUP(orders[[#This Row],[Territory]],territories[],4,FALSE)</f>
        <v xml:space="preserve">Eastern                                           </v>
      </c>
      <c r="S53" t="str">
        <f>VLOOKUP(orders[[#This Row],[ShipVia]],shippers[],2,FALSE)</f>
        <v>United Package</v>
      </c>
      <c r="T53">
        <f>YEAR(orders[[#This Row],[OrderDate]])</f>
        <v>1996</v>
      </c>
      <c r="U53" s="45">
        <f>MONTH(orders[[#This Row],[OrderDate]])</f>
        <v>9</v>
      </c>
    </row>
    <row r="54" spans="1:21" x14ac:dyDescent="0.2">
      <c r="A54">
        <v>10300</v>
      </c>
      <c r="B54" t="s">
        <v>594</v>
      </c>
      <c r="C54">
        <v>2</v>
      </c>
      <c r="D54" s="9">
        <v>35317</v>
      </c>
      <c r="E54" s="5">
        <v>35345</v>
      </c>
      <c r="F54" s="5">
        <v>35326</v>
      </c>
      <c r="G54">
        <v>2</v>
      </c>
      <c r="H54">
        <v>17.68</v>
      </c>
      <c r="I54" t="s">
        <v>595</v>
      </c>
      <c r="J54" t="s">
        <v>596</v>
      </c>
      <c r="K54" t="s">
        <v>597</v>
      </c>
      <c r="L54" t="s">
        <v>71</v>
      </c>
      <c r="M54" t="s">
        <v>598</v>
      </c>
      <c r="N54" t="s">
        <v>176</v>
      </c>
      <c r="O54">
        <f>VLOOKUP(orders[[#This Row],[OrderID]],Table15[],4,FALSE)</f>
        <v>50</v>
      </c>
      <c r="P54">
        <f>VLOOKUP(orders[[#This Row],[OrderID]],Table15[],2,FALSE)</f>
        <v>608</v>
      </c>
      <c r="Q54">
        <f>VLOOKUP(orders[[#This Row],[EmployeeID]],employee_territory[],2,FALSE)</f>
        <v>1581</v>
      </c>
      <c r="R54" t="str">
        <f>VLOOKUP(orders[[#This Row],[Territory]],territories[],4,FALSE)</f>
        <v xml:space="preserve">Eastern                                           </v>
      </c>
      <c r="S54" t="str">
        <f>VLOOKUP(orders[[#This Row],[ShipVia]],shippers[],2,FALSE)</f>
        <v>United Package</v>
      </c>
      <c r="T54">
        <f>YEAR(orders[[#This Row],[OrderDate]])</f>
        <v>1996</v>
      </c>
      <c r="U54" s="45">
        <f>MONTH(orders[[#This Row],[OrderDate]])</f>
        <v>9</v>
      </c>
    </row>
    <row r="55" spans="1:21" x14ac:dyDescent="0.2">
      <c r="A55">
        <v>10301</v>
      </c>
      <c r="B55" t="s">
        <v>657</v>
      </c>
      <c r="C55">
        <v>8</v>
      </c>
      <c r="D55" s="9">
        <v>35317</v>
      </c>
      <c r="E55" s="5">
        <v>35345</v>
      </c>
      <c r="F55" s="5">
        <v>35325</v>
      </c>
      <c r="G55">
        <v>2</v>
      </c>
      <c r="H55">
        <v>45.08</v>
      </c>
      <c r="I55" t="s">
        <v>658</v>
      </c>
      <c r="J55" t="s">
        <v>659</v>
      </c>
      <c r="K55" t="s">
        <v>660</v>
      </c>
      <c r="L55" t="s">
        <v>71</v>
      </c>
      <c r="M55" t="s">
        <v>661</v>
      </c>
      <c r="N55" t="s">
        <v>154</v>
      </c>
      <c r="O55">
        <f>VLOOKUP(orders[[#This Row],[OrderID]],Table15[],4,FALSE)</f>
        <v>30</v>
      </c>
      <c r="P55">
        <f>VLOOKUP(orders[[#This Row],[OrderID]],Table15[],2,FALSE)</f>
        <v>755</v>
      </c>
      <c r="Q55">
        <f>VLOOKUP(orders[[#This Row],[EmployeeID]],employee_territory[],2,FALSE)</f>
        <v>19428</v>
      </c>
      <c r="R55" t="str">
        <f>VLOOKUP(orders[[#This Row],[Territory]],territories[],4,FALSE)</f>
        <v xml:space="preserve">Northern                                          </v>
      </c>
      <c r="S55" t="str">
        <f>VLOOKUP(orders[[#This Row],[ShipVia]],shippers[],2,FALSE)</f>
        <v>United Package</v>
      </c>
      <c r="T55">
        <f>YEAR(orders[[#This Row],[OrderDate]])</f>
        <v>1996</v>
      </c>
      <c r="U55" s="45">
        <f>MONTH(orders[[#This Row],[OrderDate]])</f>
        <v>9</v>
      </c>
    </row>
    <row r="56" spans="1:21" x14ac:dyDescent="0.2">
      <c r="A56">
        <v>10302</v>
      </c>
      <c r="B56" t="s">
        <v>495</v>
      </c>
      <c r="C56">
        <v>4</v>
      </c>
      <c r="D56" s="9">
        <v>35318</v>
      </c>
      <c r="E56" s="5">
        <v>35346</v>
      </c>
      <c r="F56" s="5">
        <v>35347</v>
      </c>
      <c r="G56">
        <v>2</v>
      </c>
      <c r="H56">
        <v>6.27</v>
      </c>
      <c r="I56" t="s">
        <v>496</v>
      </c>
      <c r="J56" t="s">
        <v>497</v>
      </c>
      <c r="K56" t="s">
        <v>498</v>
      </c>
      <c r="L56" t="s">
        <v>71</v>
      </c>
      <c r="M56" t="s">
        <v>499</v>
      </c>
      <c r="N56" t="s">
        <v>500</v>
      </c>
      <c r="O56">
        <f>VLOOKUP(orders[[#This Row],[OrderID]],Table15[],4,FALSE)</f>
        <v>80</v>
      </c>
      <c r="P56">
        <f>VLOOKUP(orders[[#This Row],[OrderID]],Table15[],2,FALSE)</f>
        <v>2708.7999999999997</v>
      </c>
      <c r="Q56">
        <f>VLOOKUP(orders[[#This Row],[EmployeeID]],employee_territory[],2,FALSE)</f>
        <v>20852</v>
      </c>
      <c r="R56" t="str">
        <f>VLOOKUP(orders[[#This Row],[Territory]],territories[],4,FALSE)</f>
        <v xml:space="preserve">Eastern                                           </v>
      </c>
      <c r="S56" t="str">
        <f>VLOOKUP(orders[[#This Row],[ShipVia]],shippers[],2,FALSE)</f>
        <v>United Package</v>
      </c>
      <c r="T56">
        <f>YEAR(orders[[#This Row],[OrderDate]])</f>
        <v>1996</v>
      </c>
      <c r="U56" s="45">
        <f>MONTH(orders[[#This Row],[OrderDate]])</f>
        <v>9</v>
      </c>
    </row>
    <row r="57" spans="1:21" x14ac:dyDescent="0.2">
      <c r="A57">
        <v>10303</v>
      </c>
      <c r="B57" t="s">
        <v>662</v>
      </c>
      <c r="C57">
        <v>7</v>
      </c>
      <c r="D57" s="9">
        <v>35319</v>
      </c>
      <c r="E57" s="5">
        <v>35347</v>
      </c>
      <c r="F57" s="5">
        <v>35326</v>
      </c>
      <c r="G57">
        <v>2</v>
      </c>
      <c r="H57">
        <v>107.83</v>
      </c>
      <c r="I57" t="s">
        <v>663</v>
      </c>
      <c r="J57" t="s">
        <v>664</v>
      </c>
      <c r="K57" t="s">
        <v>665</v>
      </c>
      <c r="L57" t="s">
        <v>71</v>
      </c>
      <c r="M57" t="s">
        <v>666</v>
      </c>
      <c r="N57" t="s">
        <v>108</v>
      </c>
      <c r="O57">
        <f>VLOOKUP(orders[[#This Row],[OrderID]],Table15[],4,FALSE)</f>
        <v>85</v>
      </c>
      <c r="P57">
        <f>VLOOKUP(orders[[#This Row],[OrderID]],Table15[],2,FALSE)</f>
        <v>1242</v>
      </c>
      <c r="Q57">
        <f>VLOOKUP(orders[[#This Row],[EmployeeID]],employee_territory[],2,FALSE)</f>
        <v>60179</v>
      </c>
      <c r="R57" t="str">
        <f>VLOOKUP(orders[[#This Row],[Territory]],territories[],4,FALSE)</f>
        <v xml:space="preserve">Westerns                                          </v>
      </c>
      <c r="S57" t="str">
        <f>VLOOKUP(orders[[#This Row],[ShipVia]],shippers[],2,FALSE)</f>
        <v>United Package</v>
      </c>
      <c r="T57">
        <f>YEAR(orders[[#This Row],[OrderDate]])</f>
        <v>1996</v>
      </c>
      <c r="U57" s="45">
        <f>MONTH(orders[[#This Row],[OrderDate]])</f>
        <v>9</v>
      </c>
    </row>
    <row r="58" spans="1:21" x14ac:dyDescent="0.2">
      <c r="A58">
        <v>10304</v>
      </c>
      <c r="B58" t="s">
        <v>599</v>
      </c>
      <c r="C58">
        <v>1</v>
      </c>
      <c r="D58" s="9">
        <v>35320</v>
      </c>
      <c r="E58" s="5">
        <v>35348</v>
      </c>
      <c r="F58" s="5">
        <v>35325</v>
      </c>
      <c r="G58">
        <v>2</v>
      </c>
      <c r="H58">
        <v>63.79</v>
      </c>
      <c r="I58" t="s">
        <v>600</v>
      </c>
      <c r="J58" t="s">
        <v>601</v>
      </c>
      <c r="K58" t="s">
        <v>534</v>
      </c>
      <c r="L58" t="s">
        <v>71</v>
      </c>
      <c r="M58" t="s">
        <v>602</v>
      </c>
      <c r="N58" t="s">
        <v>535</v>
      </c>
      <c r="O58">
        <f>VLOOKUP(orders[[#This Row],[OrderID]],Table15[],4,FALSE)</f>
        <v>42</v>
      </c>
      <c r="P58">
        <f>VLOOKUP(orders[[#This Row],[OrderID]],Table15[],2,FALSE)</f>
        <v>954.4</v>
      </c>
      <c r="Q58">
        <f>VLOOKUP(orders[[#This Row],[EmployeeID]],employee_territory[],2,FALSE)</f>
        <v>6897</v>
      </c>
      <c r="R58" t="str">
        <f>VLOOKUP(orders[[#This Row],[Territory]],territories[],4,FALSE)</f>
        <v xml:space="preserve">Eastern                                           </v>
      </c>
      <c r="S58" t="str">
        <f>VLOOKUP(orders[[#This Row],[ShipVia]],shippers[],2,FALSE)</f>
        <v>United Package</v>
      </c>
      <c r="T58">
        <f>YEAR(orders[[#This Row],[OrderDate]])</f>
        <v>1996</v>
      </c>
      <c r="U58" s="45">
        <f>MONTH(orders[[#This Row],[OrderDate]])</f>
        <v>9</v>
      </c>
    </row>
    <row r="59" spans="1:21" x14ac:dyDescent="0.2">
      <c r="A59">
        <v>10305</v>
      </c>
      <c r="B59" t="s">
        <v>667</v>
      </c>
      <c r="C59">
        <v>8</v>
      </c>
      <c r="D59" s="9">
        <v>35321</v>
      </c>
      <c r="E59" s="5">
        <v>35349</v>
      </c>
      <c r="F59" s="5">
        <v>35347</v>
      </c>
      <c r="G59">
        <v>3</v>
      </c>
      <c r="H59">
        <v>257.62</v>
      </c>
      <c r="I59" t="s">
        <v>668</v>
      </c>
      <c r="J59" t="s">
        <v>669</v>
      </c>
      <c r="K59" t="s">
        <v>670</v>
      </c>
      <c r="L59" t="s">
        <v>671</v>
      </c>
      <c r="M59" t="s">
        <v>672</v>
      </c>
      <c r="N59" t="s">
        <v>82</v>
      </c>
      <c r="O59">
        <f>VLOOKUP(orders[[#This Row],[OrderID]],Table15[],4,FALSE)</f>
        <v>80</v>
      </c>
      <c r="P59">
        <f>VLOOKUP(orders[[#This Row],[OrderID]],Table15[],2,FALSE)</f>
        <v>4157</v>
      </c>
      <c r="Q59">
        <f>VLOOKUP(orders[[#This Row],[EmployeeID]],employee_territory[],2,FALSE)</f>
        <v>19428</v>
      </c>
      <c r="R59" t="str">
        <f>VLOOKUP(orders[[#This Row],[Territory]],territories[],4,FALSE)</f>
        <v xml:space="preserve">Northern                                          </v>
      </c>
      <c r="S59" t="str">
        <f>VLOOKUP(orders[[#This Row],[ShipVia]],shippers[],2,FALSE)</f>
        <v>Federal Shipping</v>
      </c>
      <c r="T59">
        <f>YEAR(orders[[#This Row],[OrderDate]])</f>
        <v>1996</v>
      </c>
      <c r="U59" s="45">
        <f>MONTH(orders[[#This Row],[OrderDate]])</f>
        <v>9</v>
      </c>
    </row>
    <row r="60" spans="1:21" x14ac:dyDescent="0.2">
      <c r="A60">
        <v>10306</v>
      </c>
      <c r="B60" t="s">
        <v>618</v>
      </c>
      <c r="C60">
        <v>1</v>
      </c>
      <c r="D60" s="9">
        <v>35324</v>
      </c>
      <c r="E60" s="5">
        <v>35352</v>
      </c>
      <c r="F60" s="5">
        <v>35331</v>
      </c>
      <c r="G60">
        <v>3</v>
      </c>
      <c r="H60">
        <v>7.56</v>
      </c>
      <c r="I60" t="s">
        <v>619</v>
      </c>
      <c r="J60" t="s">
        <v>620</v>
      </c>
      <c r="K60" t="s">
        <v>621</v>
      </c>
      <c r="L60" t="s">
        <v>71</v>
      </c>
      <c r="M60" t="s">
        <v>622</v>
      </c>
      <c r="N60" t="s">
        <v>108</v>
      </c>
      <c r="O60">
        <f>VLOOKUP(orders[[#This Row],[OrderID]],Table15[],4,FALSE)</f>
        <v>25</v>
      </c>
      <c r="P60">
        <f>VLOOKUP(orders[[#This Row],[OrderID]],Table15[],2,FALSE)</f>
        <v>498.5</v>
      </c>
      <c r="Q60">
        <f>VLOOKUP(orders[[#This Row],[EmployeeID]],employee_territory[],2,FALSE)</f>
        <v>6897</v>
      </c>
      <c r="R60" t="str">
        <f>VLOOKUP(orders[[#This Row],[Territory]],territories[],4,FALSE)</f>
        <v xml:space="preserve">Eastern                                           </v>
      </c>
      <c r="S60" t="str">
        <f>VLOOKUP(orders[[#This Row],[ShipVia]],shippers[],2,FALSE)</f>
        <v>Federal Shipping</v>
      </c>
      <c r="T60">
        <f>YEAR(orders[[#This Row],[OrderDate]])</f>
        <v>1996</v>
      </c>
      <c r="U60" s="45">
        <f>MONTH(orders[[#This Row],[OrderDate]])</f>
        <v>9</v>
      </c>
    </row>
    <row r="61" spans="1:21" x14ac:dyDescent="0.2">
      <c r="A61">
        <v>10307</v>
      </c>
      <c r="B61" t="s">
        <v>673</v>
      </c>
      <c r="C61">
        <v>2</v>
      </c>
      <c r="D61" s="9">
        <v>35325</v>
      </c>
      <c r="E61" s="5">
        <v>35353</v>
      </c>
      <c r="F61" s="5">
        <v>35333</v>
      </c>
      <c r="G61">
        <v>2</v>
      </c>
      <c r="H61">
        <v>0.56000000000000005</v>
      </c>
      <c r="I61" t="s">
        <v>674</v>
      </c>
      <c r="J61" t="s">
        <v>675</v>
      </c>
      <c r="K61" t="s">
        <v>676</v>
      </c>
      <c r="L61" t="s">
        <v>191</v>
      </c>
      <c r="M61" t="s">
        <v>677</v>
      </c>
      <c r="N61" t="s">
        <v>82</v>
      </c>
      <c r="O61">
        <f>VLOOKUP(orders[[#This Row],[OrderID]],Table15[],4,FALSE)</f>
        <v>13</v>
      </c>
      <c r="P61">
        <f>VLOOKUP(orders[[#This Row],[OrderID]],Table15[],2,FALSE)</f>
        <v>424</v>
      </c>
      <c r="Q61">
        <f>VLOOKUP(orders[[#This Row],[EmployeeID]],employee_territory[],2,FALSE)</f>
        <v>1581</v>
      </c>
      <c r="R61" t="str">
        <f>VLOOKUP(orders[[#This Row],[Territory]],territories[],4,FALSE)</f>
        <v xml:space="preserve">Eastern                                           </v>
      </c>
      <c r="S61" t="str">
        <f>VLOOKUP(orders[[#This Row],[ShipVia]],shippers[],2,FALSE)</f>
        <v>United Package</v>
      </c>
      <c r="T61">
        <f>YEAR(orders[[#This Row],[OrderDate]])</f>
        <v>1996</v>
      </c>
      <c r="U61" s="45">
        <f>MONTH(orders[[#This Row],[OrderDate]])</f>
        <v>9</v>
      </c>
    </row>
    <row r="62" spans="1:21" x14ac:dyDescent="0.2">
      <c r="A62">
        <v>10308</v>
      </c>
      <c r="B62" t="s">
        <v>678</v>
      </c>
      <c r="C62">
        <v>7</v>
      </c>
      <c r="D62" s="9">
        <v>35326</v>
      </c>
      <c r="E62" s="5">
        <v>35354</v>
      </c>
      <c r="F62" s="5">
        <v>35332</v>
      </c>
      <c r="G62">
        <v>3</v>
      </c>
      <c r="H62">
        <v>1.61</v>
      </c>
      <c r="I62" t="s">
        <v>679</v>
      </c>
      <c r="J62" t="s">
        <v>680</v>
      </c>
      <c r="K62" t="s">
        <v>534</v>
      </c>
      <c r="L62" t="s">
        <v>71</v>
      </c>
      <c r="M62" t="s">
        <v>681</v>
      </c>
      <c r="N62" t="s">
        <v>535</v>
      </c>
      <c r="O62">
        <f>VLOOKUP(orders[[#This Row],[OrderID]],Table15[],4,FALSE)</f>
        <v>6</v>
      </c>
      <c r="P62">
        <f>VLOOKUP(orders[[#This Row],[OrderID]],Table15[],2,FALSE)</f>
        <v>88.8</v>
      </c>
      <c r="Q62">
        <f>VLOOKUP(orders[[#This Row],[EmployeeID]],employee_territory[],2,FALSE)</f>
        <v>60179</v>
      </c>
      <c r="R62" t="str">
        <f>VLOOKUP(orders[[#This Row],[Territory]],territories[],4,FALSE)</f>
        <v xml:space="preserve">Westerns                                          </v>
      </c>
      <c r="S62" t="str">
        <f>VLOOKUP(orders[[#This Row],[ShipVia]],shippers[],2,FALSE)</f>
        <v>Federal Shipping</v>
      </c>
      <c r="T62">
        <f>YEAR(orders[[#This Row],[OrderDate]])</f>
        <v>1996</v>
      </c>
      <c r="U62" s="45">
        <f>MONTH(orders[[#This Row],[OrderDate]])</f>
        <v>9</v>
      </c>
    </row>
    <row r="63" spans="1:21" x14ac:dyDescent="0.2">
      <c r="A63">
        <v>10309</v>
      </c>
      <c r="B63" t="s">
        <v>651</v>
      </c>
      <c r="C63">
        <v>3</v>
      </c>
      <c r="D63" s="9">
        <v>35327</v>
      </c>
      <c r="E63" s="5">
        <v>35355</v>
      </c>
      <c r="F63" s="5">
        <v>35361</v>
      </c>
      <c r="G63">
        <v>1</v>
      </c>
      <c r="H63">
        <v>47.3</v>
      </c>
      <c r="I63" t="s">
        <v>652</v>
      </c>
      <c r="J63" t="s">
        <v>653</v>
      </c>
      <c r="K63" t="s">
        <v>654</v>
      </c>
      <c r="L63" t="s">
        <v>655</v>
      </c>
      <c r="M63" t="s">
        <v>71</v>
      </c>
      <c r="N63" t="s">
        <v>656</v>
      </c>
      <c r="O63">
        <f>VLOOKUP(orders[[#This Row],[OrderID]],Table15[],4,FALSE)</f>
        <v>75</v>
      </c>
      <c r="P63">
        <f>VLOOKUP(orders[[#This Row],[OrderID]],Table15[],2,FALSE)</f>
        <v>1762</v>
      </c>
      <c r="Q63">
        <f>VLOOKUP(orders[[#This Row],[EmployeeID]],employee_territory[],2,FALSE)</f>
        <v>30346</v>
      </c>
      <c r="R63" t="str">
        <f>VLOOKUP(orders[[#This Row],[Territory]],territories[],4,FALSE)</f>
        <v xml:space="preserve">Southern                                          </v>
      </c>
      <c r="S63" t="str">
        <f>VLOOKUP(orders[[#This Row],[ShipVia]],shippers[],2,FALSE)</f>
        <v>Speedy Express</v>
      </c>
      <c r="T63">
        <f>YEAR(orders[[#This Row],[OrderDate]])</f>
        <v>1996</v>
      </c>
      <c r="U63" s="45">
        <f>MONTH(orders[[#This Row],[OrderDate]])</f>
        <v>9</v>
      </c>
    </row>
    <row r="64" spans="1:21" x14ac:dyDescent="0.2">
      <c r="A64">
        <v>10310</v>
      </c>
      <c r="B64" t="s">
        <v>682</v>
      </c>
      <c r="C64">
        <v>8</v>
      </c>
      <c r="D64" s="9">
        <v>35328</v>
      </c>
      <c r="E64" s="5">
        <v>35356</v>
      </c>
      <c r="F64" s="5">
        <v>35335</v>
      </c>
      <c r="G64">
        <v>2</v>
      </c>
      <c r="H64">
        <v>17.52</v>
      </c>
      <c r="I64" t="s">
        <v>683</v>
      </c>
      <c r="J64" t="s">
        <v>684</v>
      </c>
      <c r="K64" t="s">
        <v>676</v>
      </c>
      <c r="L64" t="s">
        <v>191</v>
      </c>
      <c r="M64" t="s">
        <v>685</v>
      </c>
      <c r="N64" t="s">
        <v>82</v>
      </c>
      <c r="O64">
        <f>VLOOKUP(orders[[#This Row],[OrderID]],Table15[],4,FALSE)</f>
        <v>15</v>
      </c>
      <c r="P64">
        <f>VLOOKUP(orders[[#This Row],[OrderID]],Table15[],2,FALSE)</f>
        <v>336</v>
      </c>
      <c r="Q64">
        <f>VLOOKUP(orders[[#This Row],[EmployeeID]],employee_territory[],2,FALSE)</f>
        <v>19428</v>
      </c>
      <c r="R64" t="str">
        <f>VLOOKUP(orders[[#This Row],[Territory]],territories[],4,FALSE)</f>
        <v xml:space="preserve">Northern                                          </v>
      </c>
      <c r="S64" t="str">
        <f>VLOOKUP(orders[[#This Row],[ShipVia]],shippers[],2,FALSE)</f>
        <v>United Package</v>
      </c>
      <c r="T64">
        <f>YEAR(orders[[#This Row],[OrderDate]])</f>
        <v>1996</v>
      </c>
      <c r="U64" s="45">
        <f>MONTH(orders[[#This Row],[OrderDate]])</f>
        <v>9</v>
      </c>
    </row>
    <row r="65" spans="1:21" x14ac:dyDescent="0.2">
      <c r="A65">
        <v>10311</v>
      </c>
      <c r="B65" t="s">
        <v>686</v>
      </c>
      <c r="C65">
        <v>1</v>
      </c>
      <c r="D65" s="9">
        <v>35328</v>
      </c>
      <c r="E65" s="5">
        <v>35342</v>
      </c>
      <c r="F65" s="5">
        <v>35334</v>
      </c>
      <c r="G65">
        <v>3</v>
      </c>
      <c r="H65">
        <v>24.69</v>
      </c>
      <c r="I65" t="s">
        <v>687</v>
      </c>
      <c r="J65" t="s">
        <v>688</v>
      </c>
      <c r="K65" t="s">
        <v>689</v>
      </c>
      <c r="L65" t="s">
        <v>71</v>
      </c>
      <c r="M65" t="s">
        <v>690</v>
      </c>
      <c r="N65" t="s">
        <v>206</v>
      </c>
      <c r="O65">
        <f>VLOOKUP(orders[[#This Row],[OrderID]],Table15[],4,FALSE)</f>
        <v>13</v>
      </c>
      <c r="P65">
        <f>VLOOKUP(orders[[#This Row],[OrderID]],Table15[],2,FALSE)</f>
        <v>268.79999999999995</v>
      </c>
      <c r="Q65">
        <f>VLOOKUP(orders[[#This Row],[EmployeeID]],employee_territory[],2,FALSE)</f>
        <v>6897</v>
      </c>
      <c r="R65" t="str">
        <f>VLOOKUP(orders[[#This Row],[Territory]],territories[],4,FALSE)</f>
        <v xml:space="preserve">Eastern                                           </v>
      </c>
      <c r="S65" t="str">
        <f>VLOOKUP(orders[[#This Row],[ShipVia]],shippers[],2,FALSE)</f>
        <v>Federal Shipping</v>
      </c>
      <c r="T65">
        <f>YEAR(orders[[#This Row],[OrderDate]])</f>
        <v>1996</v>
      </c>
      <c r="U65" s="45">
        <f>MONTH(orders[[#This Row],[OrderDate]])</f>
        <v>9</v>
      </c>
    </row>
    <row r="66" spans="1:21" x14ac:dyDescent="0.2">
      <c r="A66">
        <v>10312</v>
      </c>
      <c r="B66" t="s">
        <v>657</v>
      </c>
      <c r="C66">
        <v>2</v>
      </c>
      <c r="D66" s="9">
        <v>35331</v>
      </c>
      <c r="E66" s="5">
        <v>35359</v>
      </c>
      <c r="F66" s="5">
        <v>35341</v>
      </c>
      <c r="G66">
        <v>2</v>
      </c>
      <c r="H66">
        <v>40.26</v>
      </c>
      <c r="I66" t="s">
        <v>658</v>
      </c>
      <c r="J66" t="s">
        <v>659</v>
      </c>
      <c r="K66" t="s">
        <v>660</v>
      </c>
      <c r="L66" t="s">
        <v>71</v>
      </c>
      <c r="M66" t="s">
        <v>661</v>
      </c>
      <c r="N66" t="s">
        <v>154</v>
      </c>
      <c r="O66">
        <f>VLOOKUP(orders[[#This Row],[OrderID]],Table15[],4,FALSE)</f>
        <v>58</v>
      </c>
      <c r="P66">
        <f>VLOOKUP(orders[[#This Row],[OrderID]],Table15[],2,FALSE)</f>
        <v>1614.8</v>
      </c>
      <c r="Q66">
        <f>VLOOKUP(orders[[#This Row],[EmployeeID]],employee_territory[],2,FALSE)</f>
        <v>1581</v>
      </c>
      <c r="R66" t="str">
        <f>VLOOKUP(orders[[#This Row],[Territory]],territories[],4,FALSE)</f>
        <v xml:space="preserve">Eastern                                           </v>
      </c>
      <c r="S66" t="str">
        <f>VLOOKUP(orders[[#This Row],[ShipVia]],shippers[],2,FALSE)</f>
        <v>United Package</v>
      </c>
      <c r="T66">
        <f>YEAR(orders[[#This Row],[OrderDate]])</f>
        <v>1996</v>
      </c>
      <c r="U66" s="45">
        <f>MONTH(orders[[#This Row],[OrderDate]])</f>
        <v>9</v>
      </c>
    </row>
    <row r="67" spans="1:21" x14ac:dyDescent="0.2">
      <c r="A67">
        <v>10313</v>
      </c>
      <c r="B67" t="s">
        <v>589</v>
      </c>
      <c r="C67">
        <v>2</v>
      </c>
      <c r="D67" s="9">
        <v>35332</v>
      </c>
      <c r="E67" s="5">
        <v>35360</v>
      </c>
      <c r="F67" s="5">
        <v>35342</v>
      </c>
      <c r="G67">
        <v>2</v>
      </c>
      <c r="H67">
        <v>1.96</v>
      </c>
      <c r="I67" t="s">
        <v>590</v>
      </c>
      <c r="J67" t="s">
        <v>591</v>
      </c>
      <c r="K67" t="s">
        <v>592</v>
      </c>
      <c r="L67" t="s">
        <v>71</v>
      </c>
      <c r="M67" t="s">
        <v>593</v>
      </c>
      <c r="N67" t="s">
        <v>154</v>
      </c>
      <c r="O67">
        <f>VLOOKUP(orders[[#This Row],[OrderID]],Table15[],4,FALSE)</f>
        <v>12</v>
      </c>
      <c r="P67">
        <f>VLOOKUP(orders[[#This Row],[OrderID]],Table15[],2,FALSE)</f>
        <v>182.39999999999998</v>
      </c>
      <c r="Q67">
        <f>VLOOKUP(orders[[#This Row],[EmployeeID]],employee_territory[],2,FALSE)</f>
        <v>1581</v>
      </c>
      <c r="R67" t="str">
        <f>VLOOKUP(orders[[#This Row],[Territory]],territories[],4,FALSE)</f>
        <v xml:space="preserve">Eastern                                           </v>
      </c>
      <c r="S67" t="str">
        <f>VLOOKUP(orders[[#This Row],[ShipVia]],shippers[],2,FALSE)</f>
        <v>United Package</v>
      </c>
      <c r="T67">
        <f>YEAR(orders[[#This Row],[OrderDate]])</f>
        <v>1996</v>
      </c>
      <c r="U67" s="45">
        <f>MONTH(orders[[#This Row],[OrderDate]])</f>
        <v>9</v>
      </c>
    </row>
    <row r="68" spans="1:21" x14ac:dyDescent="0.2">
      <c r="A68">
        <v>10314</v>
      </c>
      <c r="B68" t="s">
        <v>545</v>
      </c>
      <c r="C68">
        <v>1</v>
      </c>
      <c r="D68" s="9">
        <v>35333</v>
      </c>
      <c r="E68" s="5">
        <v>35361</v>
      </c>
      <c r="F68" s="5">
        <v>35342</v>
      </c>
      <c r="G68">
        <v>2</v>
      </c>
      <c r="H68">
        <v>74.16</v>
      </c>
      <c r="I68" t="s">
        <v>546</v>
      </c>
      <c r="J68" t="s">
        <v>547</v>
      </c>
      <c r="K68" t="s">
        <v>548</v>
      </c>
      <c r="L68" t="s">
        <v>549</v>
      </c>
      <c r="M68" t="s">
        <v>550</v>
      </c>
      <c r="N68" t="s">
        <v>82</v>
      </c>
      <c r="O68">
        <f>VLOOKUP(orders[[#This Row],[OrderID]],Table15[],4,FALSE)</f>
        <v>95</v>
      </c>
      <c r="P68">
        <f>VLOOKUP(orders[[#This Row],[OrderID]],Table15[],2,FALSE)</f>
        <v>2327</v>
      </c>
      <c r="Q68">
        <f>VLOOKUP(orders[[#This Row],[EmployeeID]],employee_territory[],2,FALSE)</f>
        <v>6897</v>
      </c>
      <c r="R68" t="str">
        <f>VLOOKUP(orders[[#This Row],[Territory]],territories[],4,FALSE)</f>
        <v xml:space="preserve">Eastern                                           </v>
      </c>
      <c r="S68" t="str">
        <f>VLOOKUP(orders[[#This Row],[ShipVia]],shippers[],2,FALSE)</f>
        <v>United Package</v>
      </c>
      <c r="T68">
        <f>YEAR(orders[[#This Row],[OrderDate]])</f>
        <v>1996</v>
      </c>
      <c r="U68" s="45">
        <f>MONTH(orders[[#This Row],[OrderDate]])</f>
        <v>9</v>
      </c>
    </row>
    <row r="69" spans="1:21" x14ac:dyDescent="0.2">
      <c r="A69">
        <v>10315</v>
      </c>
      <c r="B69" t="s">
        <v>691</v>
      </c>
      <c r="C69">
        <v>4</v>
      </c>
      <c r="D69" s="9">
        <v>35334</v>
      </c>
      <c r="E69" s="5">
        <v>35362</v>
      </c>
      <c r="F69" s="5">
        <v>35341</v>
      </c>
      <c r="G69">
        <v>2</v>
      </c>
      <c r="H69">
        <v>41.76</v>
      </c>
      <c r="I69" t="s">
        <v>692</v>
      </c>
      <c r="J69" t="s">
        <v>693</v>
      </c>
      <c r="K69" t="s">
        <v>694</v>
      </c>
      <c r="L69" t="s">
        <v>695</v>
      </c>
      <c r="M69" t="s">
        <v>696</v>
      </c>
      <c r="N69" t="s">
        <v>73</v>
      </c>
      <c r="O69">
        <f>VLOOKUP(orders[[#This Row],[OrderID]],Table15[],4,FALSE)</f>
        <v>44</v>
      </c>
      <c r="P69">
        <f>VLOOKUP(orders[[#This Row],[OrderID]],Table15[],2,FALSE)</f>
        <v>516.79999999999995</v>
      </c>
      <c r="Q69">
        <f>VLOOKUP(orders[[#This Row],[EmployeeID]],employee_territory[],2,FALSE)</f>
        <v>20852</v>
      </c>
      <c r="R69" t="str">
        <f>VLOOKUP(orders[[#This Row],[Territory]],territories[],4,FALSE)</f>
        <v xml:space="preserve">Eastern                                           </v>
      </c>
      <c r="S69" t="str">
        <f>VLOOKUP(orders[[#This Row],[ShipVia]],shippers[],2,FALSE)</f>
        <v>United Package</v>
      </c>
      <c r="T69">
        <f>YEAR(orders[[#This Row],[OrderDate]])</f>
        <v>1996</v>
      </c>
      <c r="U69" s="45">
        <f>MONTH(orders[[#This Row],[OrderDate]])</f>
        <v>9</v>
      </c>
    </row>
    <row r="70" spans="1:21" x14ac:dyDescent="0.2">
      <c r="A70">
        <v>10316</v>
      </c>
      <c r="B70" t="s">
        <v>545</v>
      </c>
      <c r="C70">
        <v>1</v>
      </c>
      <c r="D70" s="9">
        <v>35335</v>
      </c>
      <c r="E70" s="5">
        <v>35363</v>
      </c>
      <c r="F70" s="5">
        <v>35346</v>
      </c>
      <c r="G70">
        <v>3</v>
      </c>
      <c r="H70">
        <v>150.15</v>
      </c>
      <c r="I70" t="s">
        <v>546</v>
      </c>
      <c r="J70" t="s">
        <v>547</v>
      </c>
      <c r="K70" t="s">
        <v>548</v>
      </c>
      <c r="L70" t="s">
        <v>549</v>
      </c>
      <c r="M70" t="s">
        <v>550</v>
      </c>
      <c r="N70" t="s">
        <v>82</v>
      </c>
      <c r="O70">
        <f>VLOOKUP(orders[[#This Row],[OrderID]],Table15[],4,FALSE)</f>
        <v>80</v>
      </c>
      <c r="P70">
        <f>VLOOKUP(orders[[#This Row],[OrderID]],Table15[],2,FALSE)</f>
        <v>2835</v>
      </c>
      <c r="Q70">
        <f>VLOOKUP(orders[[#This Row],[EmployeeID]],employee_territory[],2,FALSE)</f>
        <v>6897</v>
      </c>
      <c r="R70" t="str">
        <f>VLOOKUP(orders[[#This Row],[Territory]],territories[],4,FALSE)</f>
        <v xml:space="preserve">Eastern                                           </v>
      </c>
      <c r="S70" t="str">
        <f>VLOOKUP(orders[[#This Row],[ShipVia]],shippers[],2,FALSE)</f>
        <v>Federal Shipping</v>
      </c>
      <c r="T70">
        <f>YEAR(orders[[#This Row],[OrderDate]])</f>
        <v>1996</v>
      </c>
      <c r="U70" s="45">
        <f>MONTH(orders[[#This Row],[OrderDate]])</f>
        <v>9</v>
      </c>
    </row>
    <row r="71" spans="1:21" x14ac:dyDescent="0.2">
      <c r="A71">
        <v>10317</v>
      </c>
      <c r="B71" t="s">
        <v>673</v>
      </c>
      <c r="C71">
        <v>6</v>
      </c>
      <c r="D71" s="9">
        <v>35338</v>
      </c>
      <c r="E71" s="5">
        <v>35366</v>
      </c>
      <c r="F71" s="5">
        <v>35348</v>
      </c>
      <c r="G71">
        <v>1</v>
      </c>
      <c r="H71">
        <v>12.69</v>
      </c>
      <c r="I71" t="s">
        <v>674</v>
      </c>
      <c r="J71" t="s">
        <v>675</v>
      </c>
      <c r="K71" t="s">
        <v>676</v>
      </c>
      <c r="L71" t="s">
        <v>191</v>
      </c>
      <c r="M71" t="s">
        <v>677</v>
      </c>
      <c r="N71" t="s">
        <v>82</v>
      </c>
      <c r="O71">
        <f>VLOOKUP(orders[[#This Row],[OrderID]],Table15[],4,FALSE)</f>
        <v>20</v>
      </c>
      <c r="P71">
        <f>VLOOKUP(orders[[#This Row],[OrderID]],Table15[],2,FALSE)</f>
        <v>288</v>
      </c>
      <c r="Q71">
        <f>VLOOKUP(orders[[#This Row],[EmployeeID]],employee_territory[],2,FALSE)</f>
        <v>85014</v>
      </c>
      <c r="R71" t="str">
        <f>VLOOKUP(orders[[#This Row],[Territory]],territories[],4,FALSE)</f>
        <v xml:space="preserve">Westerns                                          </v>
      </c>
      <c r="S71" t="str">
        <f>VLOOKUP(orders[[#This Row],[ShipVia]],shippers[],2,FALSE)</f>
        <v>Speedy Express</v>
      </c>
      <c r="T71">
        <f>YEAR(orders[[#This Row],[OrderDate]])</f>
        <v>1996</v>
      </c>
      <c r="U71" s="45">
        <f>MONTH(orders[[#This Row],[OrderDate]])</f>
        <v>9</v>
      </c>
    </row>
    <row r="72" spans="1:21" x14ac:dyDescent="0.2">
      <c r="A72">
        <v>10318</v>
      </c>
      <c r="B72" t="s">
        <v>691</v>
      </c>
      <c r="C72">
        <v>8</v>
      </c>
      <c r="D72" s="9">
        <v>35339</v>
      </c>
      <c r="E72" s="5">
        <v>35367</v>
      </c>
      <c r="F72" s="5">
        <v>35342</v>
      </c>
      <c r="G72">
        <v>2</v>
      </c>
      <c r="H72">
        <v>4.7300000000000004</v>
      </c>
      <c r="I72" t="s">
        <v>692</v>
      </c>
      <c r="J72" t="s">
        <v>693</v>
      </c>
      <c r="K72" t="s">
        <v>694</v>
      </c>
      <c r="L72" t="s">
        <v>695</v>
      </c>
      <c r="M72" t="s">
        <v>696</v>
      </c>
      <c r="N72" t="s">
        <v>73</v>
      </c>
      <c r="O72">
        <f>VLOOKUP(orders[[#This Row],[OrderID]],Table15[],4,FALSE)</f>
        <v>26</v>
      </c>
      <c r="P72">
        <f>VLOOKUP(orders[[#This Row],[OrderID]],Table15[],2,FALSE)</f>
        <v>240.4</v>
      </c>
      <c r="Q72">
        <f>VLOOKUP(orders[[#This Row],[EmployeeID]],employee_territory[],2,FALSE)</f>
        <v>19428</v>
      </c>
      <c r="R72" t="str">
        <f>VLOOKUP(orders[[#This Row],[Territory]],territories[],4,FALSE)</f>
        <v xml:space="preserve">Northern                                          </v>
      </c>
      <c r="S72" t="str">
        <f>VLOOKUP(orders[[#This Row],[ShipVia]],shippers[],2,FALSE)</f>
        <v>United Package</v>
      </c>
      <c r="T72">
        <f>YEAR(orders[[#This Row],[OrderDate]])</f>
        <v>1996</v>
      </c>
      <c r="U72" s="45">
        <f>MONTH(orders[[#This Row],[OrderDate]])</f>
        <v>10</v>
      </c>
    </row>
    <row r="73" spans="1:21" x14ac:dyDescent="0.2">
      <c r="A73">
        <v>10319</v>
      </c>
      <c r="B73" t="s">
        <v>599</v>
      </c>
      <c r="C73">
        <v>7</v>
      </c>
      <c r="D73" s="9">
        <v>35340</v>
      </c>
      <c r="E73" s="5">
        <v>35368</v>
      </c>
      <c r="F73" s="5">
        <v>35349</v>
      </c>
      <c r="G73">
        <v>3</v>
      </c>
      <c r="H73">
        <v>64.5</v>
      </c>
      <c r="I73" t="s">
        <v>600</v>
      </c>
      <c r="J73" t="s">
        <v>601</v>
      </c>
      <c r="K73" t="s">
        <v>534</v>
      </c>
      <c r="L73" t="s">
        <v>71</v>
      </c>
      <c r="M73" t="s">
        <v>602</v>
      </c>
      <c r="N73" t="s">
        <v>535</v>
      </c>
      <c r="O73">
        <f>VLOOKUP(orders[[#This Row],[OrderID]],Table15[],4,FALSE)</f>
        <v>52</v>
      </c>
      <c r="P73">
        <f>VLOOKUP(orders[[#This Row],[OrderID]],Table15[],2,FALSE)</f>
        <v>1191.1999999999998</v>
      </c>
      <c r="Q73">
        <f>VLOOKUP(orders[[#This Row],[EmployeeID]],employee_territory[],2,FALSE)</f>
        <v>60179</v>
      </c>
      <c r="R73" t="str">
        <f>VLOOKUP(orders[[#This Row],[Territory]],territories[],4,FALSE)</f>
        <v xml:space="preserve">Westerns                                          </v>
      </c>
      <c r="S73" t="str">
        <f>VLOOKUP(orders[[#This Row],[ShipVia]],shippers[],2,FALSE)</f>
        <v>Federal Shipping</v>
      </c>
      <c r="T73">
        <f>YEAR(orders[[#This Row],[OrderDate]])</f>
        <v>1996</v>
      </c>
      <c r="U73" s="45">
        <f>MONTH(orders[[#This Row],[OrderDate]])</f>
        <v>10</v>
      </c>
    </row>
    <row r="74" spans="1:21" x14ac:dyDescent="0.2">
      <c r="A74">
        <v>10320</v>
      </c>
      <c r="B74" t="s">
        <v>561</v>
      </c>
      <c r="C74">
        <v>5</v>
      </c>
      <c r="D74" s="9">
        <v>35341</v>
      </c>
      <c r="E74" s="5">
        <v>35355</v>
      </c>
      <c r="F74" s="5">
        <v>35356</v>
      </c>
      <c r="G74">
        <v>3</v>
      </c>
      <c r="H74">
        <v>34.57</v>
      </c>
      <c r="I74" t="s">
        <v>562</v>
      </c>
      <c r="J74" t="s">
        <v>563</v>
      </c>
      <c r="K74" t="s">
        <v>564</v>
      </c>
      <c r="L74" t="s">
        <v>71</v>
      </c>
      <c r="M74" t="s">
        <v>565</v>
      </c>
      <c r="N74" t="s">
        <v>248</v>
      </c>
      <c r="O74">
        <f>VLOOKUP(orders[[#This Row],[OrderID]],Table15[],4,FALSE)</f>
        <v>30</v>
      </c>
      <c r="P74">
        <f>VLOOKUP(orders[[#This Row],[OrderID]],Table15[],2,FALSE)</f>
        <v>516</v>
      </c>
      <c r="Q74">
        <f>VLOOKUP(orders[[#This Row],[EmployeeID]],employee_territory[],2,FALSE)</f>
        <v>2903</v>
      </c>
      <c r="R74" t="str">
        <f>VLOOKUP(orders[[#This Row],[Territory]],territories[],4,FALSE)</f>
        <v xml:space="preserve">Eastern                                           </v>
      </c>
      <c r="S74" t="str">
        <f>VLOOKUP(orders[[#This Row],[ShipVia]],shippers[],2,FALSE)</f>
        <v>Federal Shipping</v>
      </c>
      <c r="T74">
        <f>YEAR(orders[[#This Row],[OrderDate]])</f>
        <v>1996</v>
      </c>
      <c r="U74" s="45">
        <f>MONTH(orders[[#This Row],[OrderDate]])</f>
        <v>10</v>
      </c>
    </row>
    <row r="75" spans="1:21" x14ac:dyDescent="0.2">
      <c r="A75">
        <v>10321</v>
      </c>
      <c r="B75" t="s">
        <v>691</v>
      </c>
      <c r="C75">
        <v>3</v>
      </c>
      <c r="D75" s="9">
        <v>35341</v>
      </c>
      <c r="E75" s="5">
        <v>35369</v>
      </c>
      <c r="F75" s="5">
        <v>35349</v>
      </c>
      <c r="G75">
        <v>2</v>
      </c>
      <c r="H75">
        <v>3.43</v>
      </c>
      <c r="I75" t="s">
        <v>692</v>
      </c>
      <c r="J75" t="s">
        <v>693</v>
      </c>
      <c r="K75" t="s">
        <v>694</v>
      </c>
      <c r="L75" t="s">
        <v>695</v>
      </c>
      <c r="M75" t="s">
        <v>696</v>
      </c>
      <c r="N75" t="s">
        <v>73</v>
      </c>
      <c r="O75">
        <f>VLOOKUP(orders[[#This Row],[OrderID]],Table15[],4,FALSE)</f>
        <v>10</v>
      </c>
      <c r="P75">
        <f>VLOOKUP(orders[[#This Row],[OrderID]],Table15[],2,FALSE)</f>
        <v>144</v>
      </c>
      <c r="Q75">
        <f>VLOOKUP(orders[[#This Row],[EmployeeID]],employee_territory[],2,FALSE)</f>
        <v>30346</v>
      </c>
      <c r="R75" t="str">
        <f>VLOOKUP(orders[[#This Row],[Territory]],territories[],4,FALSE)</f>
        <v xml:space="preserve">Southern                                          </v>
      </c>
      <c r="S75" t="str">
        <f>VLOOKUP(orders[[#This Row],[ShipVia]],shippers[],2,FALSE)</f>
        <v>United Package</v>
      </c>
      <c r="T75">
        <f>YEAR(orders[[#This Row],[OrderDate]])</f>
        <v>1996</v>
      </c>
      <c r="U75" s="45">
        <f>MONTH(orders[[#This Row],[OrderDate]])</f>
        <v>10</v>
      </c>
    </row>
    <row r="76" spans="1:21" x14ac:dyDescent="0.2">
      <c r="A76">
        <v>10322</v>
      </c>
      <c r="B76" t="s">
        <v>697</v>
      </c>
      <c r="C76">
        <v>7</v>
      </c>
      <c r="D76" s="9">
        <v>35342</v>
      </c>
      <c r="E76" s="5">
        <v>35370</v>
      </c>
      <c r="F76" s="5">
        <v>35361</v>
      </c>
      <c r="G76">
        <v>3</v>
      </c>
      <c r="H76">
        <v>0.4</v>
      </c>
      <c r="I76" t="s">
        <v>698</v>
      </c>
      <c r="J76" t="s">
        <v>699</v>
      </c>
      <c r="K76" t="s">
        <v>534</v>
      </c>
      <c r="L76" t="s">
        <v>71</v>
      </c>
      <c r="M76" t="s">
        <v>602</v>
      </c>
      <c r="N76" t="s">
        <v>535</v>
      </c>
      <c r="O76">
        <f>VLOOKUP(orders[[#This Row],[OrderID]],Table15[],4,FALSE)</f>
        <v>20</v>
      </c>
      <c r="P76">
        <f>VLOOKUP(orders[[#This Row],[OrderID]],Table15[],2,FALSE)</f>
        <v>112</v>
      </c>
      <c r="Q76">
        <f>VLOOKUP(orders[[#This Row],[EmployeeID]],employee_territory[],2,FALSE)</f>
        <v>60179</v>
      </c>
      <c r="R76" t="str">
        <f>VLOOKUP(orders[[#This Row],[Territory]],territories[],4,FALSE)</f>
        <v xml:space="preserve">Westerns                                          </v>
      </c>
      <c r="S76" t="str">
        <f>VLOOKUP(orders[[#This Row],[ShipVia]],shippers[],2,FALSE)</f>
        <v>Federal Shipping</v>
      </c>
      <c r="T76">
        <f>YEAR(orders[[#This Row],[OrderDate]])</f>
        <v>1996</v>
      </c>
      <c r="U76" s="45">
        <f>MONTH(orders[[#This Row],[OrderDate]])</f>
        <v>10</v>
      </c>
    </row>
    <row r="77" spans="1:21" x14ac:dyDescent="0.2">
      <c r="A77">
        <v>10323</v>
      </c>
      <c r="B77" t="s">
        <v>700</v>
      </c>
      <c r="C77">
        <v>4</v>
      </c>
      <c r="D77" s="9">
        <v>35345</v>
      </c>
      <c r="E77" s="5">
        <v>35373</v>
      </c>
      <c r="F77" s="5">
        <v>35352</v>
      </c>
      <c r="G77">
        <v>1</v>
      </c>
      <c r="H77">
        <v>4.88</v>
      </c>
      <c r="I77" t="s">
        <v>701</v>
      </c>
      <c r="J77" t="s">
        <v>702</v>
      </c>
      <c r="K77" t="s">
        <v>703</v>
      </c>
      <c r="L77" t="s">
        <v>71</v>
      </c>
      <c r="M77" t="s">
        <v>704</v>
      </c>
      <c r="N77" t="s">
        <v>154</v>
      </c>
      <c r="O77">
        <f>VLOOKUP(orders[[#This Row],[OrderID]],Table15[],4,FALSE)</f>
        <v>13</v>
      </c>
      <c r="P77">
        <f>VLOOKUP(orders[[#This Row],[OrderID]],Table15[],2,FALSE)</f>
        <v>164.4</v>
      </c>
      <c r="Q77">
        <f>VLOOKUP(orders[[#This Row],[EmployeeID]],employee_territory[],2,FALSE)</f>
        <v>20852</v>
      </c>
      <c r="R77" t="str">
        <f>VLOOKUP(orders[[#This Row],[Territory]],territories[],4,FALSE)</f>
        <v xml:space="preserve">Eastern                                           </v>
      </c>
      <c r="S77" t="str">
        <f>VLOOKUP(orders[[#This Row],[ShipVia]],shippers[],2,FALSE)</f>
        <v>Speedy Express</v>
      </c>
      <c r="T77">
        <f>YEAR(orders[[#This Row],[OrderDate]])</f>
        <v>1996</v>
      </c>
      <c r="U77" s="45">
        <f>MONTH(orders[[#This Row],[OrderDate]])</f>
        <v>10</v>
      </c>
    </row>
    <row r="78" spans="1:21" x14ac:dyDescent="0.2">
      <c r="A78">
        <v>10324</v>
      </c>
      <c r="B78" t="s">
        <v>705</v>
      </c>
      <c r="C78">
        <v>9</v>
      </c>
      <c r="D78" s="9">
        <v>35346</v>
      </c>
      <c r="E78" s="5">
        <v>35374</v>
      </c>
      <c r="F78" s="5">
        <v>35348</v>
      </c>
      <c r="G78">
        <v>1</v>
      </c>
      <c r="H78">
        <v>214.27</v>
      </c>
      <c r="I78" t="s">
        <v>706</v>
      </c>
      <c r="J78" t="s">
        <v>707</v>
      </c>
      <c r="K78" t="s">
        <v>708</v>
      </c>
      <c r="L78" t="s">
        <v>709</v>
      </c>
      <c r="M78" t="s">
        <v>710</v>
      </c>
      <c r="N78" t="s">
        <v>82</v>
      </c>
      <c r="O78">
        <f>VLOOKUP(orders[[#This Row],[OrderID]],Table15[],4,FALSE)</f>
        <v>241</v>
      </c>
      <c r="P78">
        <f>VLOOKUP(orders[[#This Row],[OrderID]],Table15[],2,FALSE)</f>
        <v>6155.9</v>
      </c>
      <c r="Q78">
        <f>VLOOKUP(orders[[#This Row],[EmployeeID]],employee_territory[],2,FALSE)</f>
        <v>3049</v>
      </c>
      <c r="R78" t="str">
        <f>VLOOKUP(orders[[#This Row],[Territory]],territories[],4,FALSE)</f>
        <v xml:space="preserve">Northern                                          </v>
      </c>
      <c r="S78" t="str">
        <f>VLOOKUP(orders[[#This Row],[ShipVia]],shippers[],2,FALSE)</f>
        <v>Speedy Express</v>
      </c>
      <c r="T78">
        <f>YEAR(orders[[#This Row],[OrderDate]])</f>
        <v>1996</v>
      </c>
      <c r="U78" s="45">
        <f>MONTH(orders[[#This Row],[OrderDate]])</f>
        <v>10</v>
      </c>
    </row>
    <row r="79" spans="1:21" x14ac:dyDescent="0.2">
      <c r="A79">
        <v>10325</v>
      </c>
      <c r="B79" t="s">
        <v>700</v>
      </c>
      <c r="C79">
        <v>1</v>
      </c>
      <c r="D79" s="9">
        <v>35347</v>
      </c>
      <c r="E79" s="5">
        <v>35361</v>
      </c>
      <c r="F79" s="5">
        <v>35352</v>
      </c>
      <c r="G79">
        <v>3</v>
      </c>
      <c r="H79">
        <v>64.86</v>
      </c>
      <c r="I79" t="s">
        <v>701</v>
      </c>
      <c r="J79" t="s">
        <v>702</v>
      </c>
      <c r="K79" t="s">
        <v>703</v>
      </c>
      <c r="L79" t="s">
        <v>71</v>
      </c>
      <c r="M79" t="s">
        <v>704</v>
      </c>
      <c r="N79" t="s">
        <v>154</v>
      </c>
      <c r="O79">
        <f>VLOOKUP(orders[[#This Row],[OrderID]],Table15[],4,FALSE)</f>
        <v>71</v>
      </c>
      <c r="P79">
        <f>VLOOKUP(orders[[#This Row],[OrderID]],Table15[],2,FALSE)</f>
        <v>1497</v>
      </c>
      <c r="Q79">
        <f>VLOOKUP(orders[[#This Row],[EmployeeID]],employee_territory[],2,FALSE)</f>
        <v>6897</v>
      </c>
      <c r="R79" t="str">
        <f>VLOOKUP(orders[[#This Row],[Territory]],territories[],4,FALSE)</f>
        <v xml:space="preserve">Eastern                                           </v>
      </c>
      <c r="S79" t="str">
        <f>VLOOKUP(orders[[#This Row],[ShipVia]],shippers[],2,FALSE)</f>
        <v>Federal Shipping</v>
      </c>
      <c r="T79">
        <f>YEAR(orders[[#This Row],[OrderDate]])</f>
        <v>1996</v>
      </c>
      <c r="U79" s="45">
        <f>MONTH(orders[[#This Row],[OrderDate]])</f>
        <v>10</v>
      </c>
    </row>
    <row r="80" spans="1:21" x14ac:dyDescent="0.2">
      <c r="A80">
        <v>10326</v>
      </c>
      <c r="B80" t="s">
        <v>711</v>
      </c>
      <c r="C80">
        <v>4</v>
      </c>
      <c r="D80" s="9">
        <v>35348</v>
      </c>
      <c r="E80" s="5">
        <v>35376</v>
      </c>
      <c r="F80" s="5">
        <v>35352</v>
      </c>
      <c r="G80">
        <v>2</v>
      </c>
      <c r="H80">
        <v>77.92</v>
      </c>
      <c r="I80" t="s">
        <v>712</v>
      </c>
      <c r="J80" t="s">
        <v>713</v>
      </c>
      <c r="K80" t="s">
        <v>621</v>
      </c>
      <c r="L80" t="s">
        <v>71</v>
      </c>
      <c r="M80" t="s">
        <v>714</v>
      </c>
      <c r="N80" t="s">
        <v>108</v>
      </c>
      <c r="O80">
        <f>VLOOKUP(orders[[#This Row],[OrderID]],Table15[],4,FALSE)</f>
        <v>90</v>
      </c>
      <c r="P80">
        <f>VLOOKUP(orders[[#This Row],[OrderID]],Table15[],2,FALSE)</f>
        <v>982</v>
      </c>
      <c r="Q80">
        <f>VLOOKUP(orders[[#This Row],[EmployeeID]],employee_territory[],2,FALSE)</f>
        <v>20852</v>
      </c>
      <c r="R80" t="str">
        <f>VLOOKUP(orders[[#This Row],[Territory]],territories[],4,FALSE)</f>
        <v xml:space="preserve">Eastern                                           </v>
      </c>
      <c r="S80" t="str">
        <f>VLOOKUP(orders[[#This Row],[ShipVia]],shippers[],2,FALSE)</f>
        <v>United Package</v>
      </c>
      <c r="T80">
        <f>YEAR(orders[[#This Row],[OrderDate]])</f>
        <v>1996</v>
      </c>
      <c r="U80" s="45">
        <f>MONTH(orders[[#This Row],[OrderDate]])</f>
        <v>10</v>
      </c>
    </row>
    <row r="81" spans="1:21" x14ac:dyDescent="0.2">
      <c r="A81">
        <v>10327</v>
      </c>
      <c r="B81" t="s">
        <v>551</v>
      </c>
      <c r="C81">
        <v>2</v>
      </c>
      <c r="D81" s="9">
        <v>35349</v>
      </c>
      <c r="E81" s="5">
        <v>35377</v>
      </c>
      <c r="F81" s="5">
        <v>35352</v>
      </c>
      <c r="G81">
        <v>1</v>
      </c>
      <c r="H81">
        <v>63.36</v>
      </c>
      <c r="I81" t="s">
        <v>552</v>
      </c>
      <c r="J81" t="s">
        <v>553</v>
      </c>
      <c r="K81" t="s">
        <v>554</v>
      </c>
      <c r="L81" t="s">
        <v>71</v>
      </c>
      <c r="M81" t="s">
        <v>555</v>
      </c>
      <c r="N81" t="s">
        <v>199</v>
      </c>
      <c r="O81">
        <f>VLOOKUP(orders[[#This Row],[OrderID]],Table15[],4,FALSE)</f>
        <v>140</v>
      </c>
      <c r="P81">
        <f>VLOOKUP(orders[[#This Row],[OrderID]],Table15[],2,FALSE)</f>
        <v>2262.5</v>
      </c>
      <c r="Q81">
        <f>VLOOKUP(orders[[#This Row],[EmployeeID]],employee_territory[],2,FALSE)</f>
        <v>1581</v>
      </c>
      <c r="R81" t="str">
        <f>VLOOKUP(orders[[#This Row],[Territory]],territories[],4,FALSE)</f>
        <v xml:space="preserve">Eastern                                           </v>
      </c>
      <c r="S81" t="str">
        <f>VLOOKUP(orders[[#This Row],[ShipVia]],shippers[],2,FALSE)</f>
        <v>Speedy Express</v>
      </c>
      <c r="T81">
        <f>YEAR(orders[[#This Row],[OrderDate]])</f>
        <v>1996</v>
      </c>
      <c r="U81" s="45">
        <f>MONTH(orders[[#This Row],[OrderDate]])</f>
        <v>10</v>
      </c>
    </row>
    <row r="82" spans="1:21" x14ac:dyDescent="0.2">
      <c r="A82">
        <v>10328</v>
      </c>
      <c r="B82" t="s">
        <v>715</v>
      </c>
      <c r="C82">
        <v>4</v>
      </c>
      <c r="D82" s="9">
        <v>35352</v>
      </c>
      <c r="E82" s="5">
        <v>35380</v>
      </c>
      <c r="F82" s="5">
        <v>35355</v>
      </c>
      <c r="G82">
        <v>3</v>
      </c>
      <c r="H82">
        <v>87.03</v>
      </c>
      <c r="I82" t="s">
        <v>716</v>
      </c>
      <c r="J82" t="s">
        <v>717</v>
      </c>
      <c r="K82" t="s">
        <v>718</v>
      </c>
      <c r="L82" t="s">
        <v>71</v>
      </c>
      <c r="M82" t="s">
        <v>719</v>
      </c>
      <c r="N82" t="s">
        <v>720</v>
      </c>
      <c r="O82">
        <f>VLOOKUP(orders[[#This Row],[OrderID]],Table15[],4,FALSE)</f>
        <v>59</v>
      </c>
      <c r="P82">
        <f>VLOOKUP(orders[[#This Row],[OrderID]],Table15[],2,FALSE)</f>
        <v>1168</v>
      </c>
      <c r="Q82">
        <f>VLOOKUP(orders[[#This Row],[EmployeeID]],employee_territory[],2,FALSE)</f>
        <v>20852</v>
      </c>
      <c r="R82" t="str">
        <f>VLOOKUP(orders[[#This Row],[Territory]],territories[],4,FALSE)</f>
        <v xml:space="preserve">Eastern                                           </v>
      </c>
      <c r="S82" t="str">
        <f>VLOOKUP(orders[[#This Row],[ShipVia]],shippers[],2,FALSE)</f>
        <v>Federal Shipping</v>
      </c>
      <c r="T82">
        <f>YEAR(orders[[#This Row],[OrderDate]])</f>
        <v>1996</v>
      </c>
      <c r="U82" s="45">
        <f>MONTH(orders[[#This Row],[OrderDate]])</f>
        <v>10</v>
      </c>
    </row>
    <row r="83" spans="1:21" x14ac:dyDescent="0.2">
      <c r="A83">
        <v>10329</v>
      </c>
      <c r="B83" t="s">
        <v>583</v>
      </c>
      <c r="C83">
        <v>4</v>
      </c>
      <c r="D83" s="9">
        <v>35353</v>
      </c>
      <c r="E83" s="5">
        <v>35395</v>
      </c>
      <c r="F83" s="5">
        <v>35361</v>
      </c>
      <c r="G83">
        <v>2</v>
      </c>
      <c r="H83">
        <v>191.67</v>
      </c>
      <c r="I83" t="s">
        <v>584</v>
      </c>
      <c r="J83" t="s">
        <v>585</v>
      </c>
      <c r="K83" t="s">
        <v>586</v>
      </c>
      <c r="L83" t="s">
        <v>587</v>
      </c>
      <c r="M83" t="s">
        <v>588</v>
      </c>
      <c r="N83" t="s">
        <v>82</v>
      </c>
      <c r="O83">
        <f>VLOOKUP(orders[[#This Row],[OrderID]],Table15[],4,FALSE)</f>
        <v>50</v>
      </c>
      <c r="P83">
        <f>VLOOKUP(orders[[#This Row],[OrderID]],Table15[],2,FALSE)</f>
        <v>4819.4000000000005</v>
      </c>
      <c r="Q83">
        <f>VLOOKUP(orders[[#This Row],[EmployeeID]],employee_territory[],2,FALSE)</f>
        <v>20852</v>
      </c>
      <c r="R83" t="str">
        <f>VLOOKUP(orders[[#This Row],[Territory]],territories[],4,FALSE)</f>
        <v xml:space="preserve">Eastern                                           </v>
      </c>
      <c r="S83" t="str">
        <f>VLOOKUP(orders[[#This Row],[ShipVia]],shippers[],2,FALSE)</f>
        <v>United Package</v>
      </c>
      <c r="T83">
        <f>YEAR(orders[[#This Row],[OrderDate]])</f>
        <v>1996</v>
      </c>
      <c r="U83" s="45">
        <f>MONTH(orders[[#This Row],[OrderDate]])</f>
        <v>10</v>
      </c>
    </row>
    <row r="84" spans="1:21" x14ac:dyDescent="0.2">
      <c r="A84">
        <v>10330</v>
      </c>
      <c r="B84" t="s">
        <v>623</v>
      </c>
      <c r="C84">
        <v>3</v>
      </c>
      <c r="D84" s="9">
        <v>35354</v>
      </c>
      <c r="E84" s="5">
        <v>35382</v>
      </c>
      <c r="F84" s="5">
        <v>35366</v>
      </c>
      <c r="G84">
        <v>1</v>
      </c>
      <c r="H84">
        <v>12.75</v>
      </c>
      <c r="I84" t="s">
        <v>624</v>
      </c>
      <c r="J84" t="s">
        <v>625</v>
      </c>
      <c r="K84" t="s">
        <v>626</v>
      </c>
      <c r="L84" t="s">
        <v>627</v>
      </c>
      <c r="M84" t="s">
        <v>628</v>
      </c>
      <c r="N84" t="s">
        <v>524</v>
      </c>
      <c r="O84">
        <f>VLOOKUP(orders[[#This Row],[OrderID]],Table15[],4,FALSE)</f>
        <v>75</v>
      </c>
      <c r="P84">
        <f>VLOOKUP(orders[[#This Row],[OrderID]],Table15[],2,FALSE)</f>
        <v>1940</v>
      </c>
      <c r="Q84">
        <f>VLOOKUP(orders[[#This Row],[EmployeeID]],employee_territory[],2,FALSE)</f>
        <v>30346</v>
      </c>
      <c r="R84" t="str">
        <f>VLOOKUP(orders[[#This Row],[Territory]],territories[],4,FALSE)</f>
        <v xml:space="preserve">Southern                                          </v>
      </c>
      <c r="S84" t="str">
        <f>VLOOKUP(orders[[#This Row],[ShipVia]],shippers[],2,FALSE)</f>
        <v>Speedy Express</v>
      </c>
      <c r="T84">
        <f>YEAR(orders[[#This Row],[OrderDate]])</f>
        <v>1996</v>
      </c>
      <c r="U84" s="45">
        <f>MONTH(orders[[#This Row],[OrderDate]])</f>
        <v>10</v>
      </c>
    </row>
    <row r="85" spans="1:21" x14ac:dyDescent="0.2">
      <c r="A85">
        <v>10331</v>
      </c>
      <c r="B85" t="s">
        <v>721</v>
      </c>
      <c r="C85">
        <v>9</v>
      </c>
      <c r="D85" s="9">
        <v>35354</v>
      </c>
      <c r="E85" s="5">
        <v>35396</v>
      </c>
      <c r="F85" s="5">
        <v>35359</v>
      </c>
      <c r="G85">
        <v>1</v>
      </c>
      <c r="H85">
        <v>10.19</v>
      </c>
      <c r="I85" t="s">
        <v>722</v>
      </c>
      <c r="J85" t="s">
        <v>723</v>
      </c>
      <c r="K85" t="s">
        <v>724</v>
      </c>
      <c r="L85" t="s">
        <v>71</v>
      </c>
      <c r="M85" t="s">
        <v>725</v>
      </c>
      <c r="N85" t="s">
        <v>206</v>
      </c>
      <c r="O85">
        <f>VLOOKUP(orders[[#This Row],[OrderID]],Table15[],4,FALSE)</f>
        <v>15</v>
      </c>
      <c r="P85">
        <f>VLOOKUP(orders[[#This Row],[OrderID]],Table15[],2,FALSE)</f>
        <v>88.5</v>
      </c>
      <c r="Q85">
        <f>VLOOKUP(orders[[#This Row],[EmployeeID]],employee_territory[],2,FALSE)</f>
        <v>3049</v>
      </c>
      <c r="R85" t="str">
        <f>VLOOKUP(orders[[#This Row],[Territory]],territories[],4,FALSE)</f>
        <v xml:space="preserve">Northern                                          </v>
      </c>
      <c r="S85" t="str">
        <f>VLOOKUP(orders[[#This Row],[ShipVia]],shippers[],2,FALSE)</f>
        <v>Speedy Express</v>
      </c>
      <c r="T85">
        <f>YEAR(orders[[#This Row],[OrderDate]])</f>
        <v>1996</v>
      </c>
      <c r="U85" s="45">
        <f>MONTH(orders[[#This Row],[OrderDate]])</f>
        <v>10</v>
      </c>
    </row>
    <row r="86" spans="1:21" x14ac:dyDescent="0.2">
      <c r="A86">
        <v>10332</v>
      </c>
      <c r="B86" t="s">
        <v>726</v>
      </c>
      <c r="C86">
        <v>3</v>
      </c>
      <c r="D86" s="9">
        <v>35355</v>
      </c>
      <c r="E86" s="5">
        <v>35397</v>
      </c>
      <c r="F86" s="5">
        <v>35359</v>
      </c>
      <c r="G86">
        <v>2</v>
      </c>
      <c r="H86">
        <v>52.84</v>
      </c>
      <c r="I86" t="s">
        <v>727</v>
      </c>
      <c r="J86" t="s">
        <v>728</v>
      </c>
      <c r="K86" t="s">
        <v>261</v>
      </c>
      <c r="L86" t="s">
        <v>262</v>
      </c>
      <c r="M86" t="s">
        <v>263</v>
      </c>
      <c r="N86" t="s">
        <v>264</v>
      </c>
      <c r="O86">
        <f>VLOOKUP(orders[[#This Row],[OrderID]],Table15[],4,FALSE)</f>
        <v>66</v>
      </c>
      <c r="P86">
        <f>VLOOKUP(orders[[#This Row],[OrderID]],Table15[],2,FALSE)</f>
        <v>2233.6</v>
      </c>
      <c r="Q86">
        <f>VLOOKUP(orders[[#This Row],[EmployeeID]],employee_territory[],2,FALSE)</f>
        <v>30346</v>
      </c>
      <c r="R86" t="str">
        <f>VLOOKUP(orders[[#This Row],[Territory]],territories[],4,FALSE)</f>
        <v xml:space="preserve">Southern                                          </v>
      </c>
      <c r="S86" t="str">
        <f>VLOOKUP(orders[[#This Row],[ShipVia]],shippers[],2,FALSE)</f>
        <v>United Package</v>
      </c>
      <c r="T86">
        <f>YEAR(orders[[#This Row],[OrderDate]])</f>
        <v>1996</v>
      </c>
      <c r="U86" s="45">
        <f>MONTH(orders[[#This Row],[OrderDate]])</f>
        <v>10</v>
      </c>
    </row>
    <row r="87" spans="1:21" x14ac:dyDescent="0.2">
      <c r="A87">
        <v>10333</v>
      </c>
      <c r="B87" t="s">
        <v>561</v>
      </c>
      <c r="C87">
        <v>5</v>
      </c>
      <c r="D87" s="9">
        <v>35356</v>
      </c>
      <c r="E87" s="5">
        <v>35384</v>
      </c>
      <c r="F87" s="5">
        <v>35363</v>
      </c>
      <c r="G87">
        <v>3</v>
      </c>
      <c r="H87">
        <v>0.59</v>
      </c>
      <c r="I87" t="s">
        <v>562</v>
      </c>
      <c r="J87" t="s">
        <v>563</v>
      </c>
      <c r="K87" t="s">
        <v>564</v>
      </c>
      <c r="L87" t="s">
        <v>71</v>
      </c>
      <c r="M87" t="s">
        <v>565</v>
      </c>
      <c r="N87" t="s">
        <v>248</v>
      </c>
      <c r="O87">
        <f>VLOOKUP(orders[[#This Row],[OrderID]],Table15[],4,FALSE)</f>
        <v>60</v>
      </c>
      <c r="P87">
        <f>VLOOKUP(orders[[#This Row],[OrderID]],Table15[],2,FALSE)</f>
        <v>954</v>
      </c>
      <c r="Q87">
        <f>VLOOKUP(orders[[#This Row],[EmployeeID]],employee_territory[],2,FALSE)</f>
        <v>2903</v>
      </c>
      <c r="R87" t="str">
        <f>VLOOKUP(orders[[#This Row],[Territory]],territories[],4,FALSE)</f>
        <v xml:space="preserve">Eastern                                           </v>
      </c>
      <c r="S87" t="str">
        <f>VLOOKUP(orders[[#This Row],[ShipVia]],shippers[],2,FALSE)</f>
        <v>Federal Shipping</v>
      </c>
      <c r="T87">
        <f>YEAR(orders[[#This Row],[OrderDate]])</f>
        <v>1996</v>
      </c>
      <c r="U87" s="45">
        <f>MONTH(orders[[#This Row],[OrderDate]])</f>
        <v>10</v>
      </c>
    </row>
    <row r="88" spans="1:21" x14ac:dyDescent="0.2">
      <c r="A88">
        <v>10334</v>
      </c>
      <c r="B88" t="s">
        <v>490</v>
      </c>
      <c r="C88">
        <v>8</v>
      </c>
      <c r="D88" s="9">
        <v>35359</v>
      </c>
      <c r="E88" s="5">
        <v>35387</v>
      </c>
      <c r="F88" s="5">
        <v>35366</v>
      </c>
      <c r="G88">
        <v>2</v>
      </c>
      <c r="H88">
        <v>8.56</v>
      </c>
      <c r="I88" t="s">
        <v>491</v>
      </c>
      <c r="J88" t="s">
        <v>492</v>
      </c>
      <c r="K88" t="s">
        <v>493</v>
      </c>
      <c r="L88" t="s">
        <v>71</v>
      </c>
      <c r="M88" t="s">
        <v>494</v>
      </c>
      <c r="N88" t="s">
        <v>206</v>
      </c>
      <c r="O88">
        <f>VLOOKUP(orders[[#This Row],[OrderID]],Table15[],4,FALSE)</f>
        <v>18</v>
      </c>
      <c r="P88">
        <f>VLOOKUP(orders[[#This Row],[OrderID]],Table15[],2,FALSE)</f>
        <v>144.80000000000001</v>
      </c>
      <c r="Q88">
        <f>VLOOKUP(orders[[#This Row],[EmployeeID]],employee_territory[],2,FALSE)</f>
        <v>19428</v>
      </c>
      <c r="R88" t="str">
        <f>VLOOKUP(orders[[#This Row],[Territory]],territories[],4,FALSE)</f>
        <v xml:space="preserve">Northern                                          </v>
      </c>
      <c r="S88" t="str">
        <f>VLOOKUP(orders[[#This Row],[ShipVia]],shippers[],2,FALSE)</f>
        <v>United Package</v>
      </c>
      <c r="T88">
        <f>YEAR(orders[[#This Row],[OrderDate]])</f>
        <v>1996</v>
      </c>
      <c r="U88" s="45">
        <f>MONTH(orders[[#This Row],[OrderDate]])</f>
        <v>10</v>
      </c>
    </row>
    <row r="89" spans="1:21" x14ac:dyDescent="0.2">
      <c r="A89">
        <v>10335</v>
      </c>
      <c r="B89" t="s">
        <v>651</v>
      </c>
      <c r="C89">
        <v>7</v>
      </c>
      <c r="D89" s="9">
        <v>35360</v>
      </c>
      <c r="E89" s="5">
        <v>35388</v>
      </c>
      <c r="F89" s="5">
        <v>35362</v>
      </c>
      <c r="G89">
        <v>2</v>
      </c>
      <c r="H89">
        <v>42.11</v>
      </c>
      <c r="I89" t="s">
        <v>652</v>
      </c>
      <c r="J89" t="s">
        <v>653</v>
      </c>
      <c r="K89" t="s">
        <v>654</v>
      </c>
      <c r="L89" t="s">
        <v>655</v>
      </c>
      <c r="M89" t="s">
        <v>71</v>
      </c>
      <c r="N89" t="s">
        <v>656</v>
      </c>
      <c r="O89">
        <f>VLOOKUP(orders[[#This Row],[OrderID]],Table15[],4,FALSE)</f>
        <v>86</v>
      </c>
      <c r="P89">
        <f>VLOOKUP(orders[[#This Row],[OrderID]],Table15[],2,FALSE)</f>
        <v>2545.1999999999998</v>
      </c>
      <c r="Q89">
        <f>VLOOKUP(orders[[#This Row],[EmployeeID]],employee_territory[],2,FALSE)</f>
        <v>60179</v>
      </c>
      <c r="R89" t="str">
        <f>VLOOKUP(orders[[#This Row],[Territory]],territories[],4,FALSE)</f>
        <v xml:space="preserve">Westerns                                          </v>
      </c>
      <c r="S89" t="str">
        <f>VLOOKUP(orders[[#This Row],[ShipVia]],shippers[],2,FALSE)</f>
        <v>United Package</v>
      </c>
      <c r="T89">
        <f>YEAR(orders[[#This Row],[OrderDate]])</f>
        <v>1996</v>
      </c>
      <c r="U89" s="45">
        <f>MONTH(orders[[#This Row],[OrderDate]])</f>
        <v>10</v>
      </c>
    </row>
    <row r="90" spans="1:21" x14ac:dyDescent="0.2">
      <c r="A90">
        <v>10336</v>
      </c>
      <c r="B90" t="s">
        <v>729</v>
      </c>
      <c r="C90">
        <v>7</v>
      </c>
      <c r="D90" s="9">
        <v>35361</v>
      </c>
      <c r="E90" s="5">
        <v>35389</v>
      </c>
      <c r="F90" s="5">
        <v>35363</v>
      </c>
      <c r="G90">
        <v>2</v>
      </c>
      <c r="H90">
        <v>15.51</v>
      </c>
      <c r="I90" t="s">
        <v>730</v>
      </c>
      <c r="J90" t="s">
        <v>731</v>
      </c>
      <c r="K90" t="s">
        <v>718</v>
      </c>
      <c r="L90" t="s">
        <v>71</v>
      </c>
      <c r="M90" t="s">
        <v>732</v>
      </c>
      <c r="N90" t="s">
        <v>720</v>
      </c>
      <c r="O90">
        <f>VLOOKUP(orders[[#This Row],[OrderID]],Table15[],4,FALSE)</f>
        <v>18</v>
      </c>
      <c r="P90">
        <f>VLOOKUP(orders[[#This Row],[OrderID]],Table15[],2,FALSE)</f>
        <v>316.8</v>
      </c>
      <c r="Q90">
        <f>VLOOKUP(orders[[#This Row],[EmployeeID]],employee_territory[],2,FALSE)</f>
        <v>60179</v>
      </c>
      <c r="R90" t="str">
        <f>VLOOKUP(orders[[#This Row],[Territory]],territories[],4,FALSE)</f>
        <v xml:space="preserve">Westerns                                          </v>
      </c>
      <c r="S90" t="str">
        <f>VLOOKUP(orders[[#This Row],[ShipVia]],shippers[],2,FALSE)</f>
        <v>United Package</v>
      </c>
      <c r="T90">
        <f>YEAR(orders[[#This Row],[OrderDate]])</f>
        <v>1996</v>
      </c>
      <c r="U90" s="45">
        <f>MONTH(orders[[#This Row],[OrderDate]])</f>
        <v>10</v>
      </c>
    </row>
    <row r="91" spans="1:21" x14ac:dyDescent="0.2">
      <c r="A91">
        <v>10337</v>
      </c>
      <c r="B91" t="s">
        <v>566</v>
      </c>
      <c r="C91">
        <v>4</v>
      </c>
      <c r="D91" s="9">
        <v>35362</v>
      </c>
      <c r="E91" s="5">
        <v>35390</v>
      </c>
      <c r="F91" s="5">
        <v>35367</v>
      </c>
      <c r="G91">
        <v>3</v>
      </c>
      <c r="H91">
        <v>108.26</v>
      </c>
      <c r="I91" t="s">
        <v>567</v>
      </c>
      <c r="J91" t="s">
        <v>568</v>
      </c>
      <c r="K91" t="s">
        <v>569</v>
      </c>
      <c r="L91" t="s">
        <v>71</v>
      </c>
      <c r="M91" t="s">
        <v>570</v>
      </c>
      <c r="N91" t="s">
        <v>154</v>
      </c>
      <c r="O91">
        <f>VLOOKUP(orders[[#This Row],[OrderID]],Table15[],4,FALSE)</f>
        <v>137</v>
      </c>
      <c r="P91">
        <f>VLOOKUP(orders[[#This Row],[OrderID]],Table15[],2,FALSE)</f>
        <v>2467</v>
      </c>
      <c r="Q91">
        <f>VLOOKUP(orders[[#This Row],[EmployeeID]],employee_territory[],2,FALSE)</f>
        <v>20852</v>
      </c>
      <c r="R91" t="str">
        <f>VLOOKUP(orders[[#This Row],[Territory]],territories[],4,FALSE)</f>
        <v xml:space="preserve">Eastern                                           </v>
      </c>
      <c r="S91" t="str">
        <f>VLOOKUP(orders[[#This Row],[ShipVia]],shippers[],2,FALSE)</f>
        <v>Federal Shipping</v>
      </c>
      <c r="T91">
        <f>YEAR(orders[[#This Row],[OrderDate]])</f>
        <v>1996</v>
      </c>
      <c r="U91" s="45">
        <f>MONTH(orders[[#This Row],[OrderDate]])</f>
        <v>10</v>
      </c>
    </row>
    <row r="92" spans="1:21" x14ac:dyDescent="0.2">
      <c r="A92">
        <v>10338</v>
      </c>
      <c r="B92" t="s">
        <v>667</v>
      </c>
      <c r="C92">
        <v>4</v>
      </c>
      <c r="D92" s="9">
        <v>35363</v>
      </c>
      <c r="E92" s="5">
        <v>35391</v>
      </c>
      <c r="F92" s="5">
        <v>35367</v>
      </c>
      <c r="G92">
        <v>3</v>
      </c>
      <c r="H92">
        <v>84.21</v>
      </c>
      <c r="I92" t="s">
        <v>668</v>
      </c>
      <c r="J92" t="s">
        <v>669</v>
      </c>
      <c r="K92" t="s">
        <v>670</v>
      </c>
      <c r="L92" t="s">
        <v>671</v>
      </c>
      <c r="M92" t="s">
        <v>672</v>
      </c>
      <c r="N92" t="s">
        <v>82</v>
      </c>
      <c r="O92">
        <f>VLOOKUP(orders[[#This Row],[OrderID]],Table15[],4,FALSE)</f>
        <v>35</v>
      </c>
      <c r="P92">
        <f>VLOOKUP(orders[[#This Row],[OrderID]],Table15[],2,FALSE)</f>
        <v>934.5</v>
      </c>
      <c r="Q92">
        <f>VLOOKUP(orders[[#This Row],[EmployeeID]],employee_territory[],2,FALSE)</f>
        <v>20852</v>
      </c>
      <c r="R92" t="str">
        <f>VLOOKUP(orders[[#This Row],[Territory]],territories[],4,FALSE)</f>
        <v xml:space="preserve">Eastern                                           </v>
      </c>
      <c r="S92" t="str">
        <f>VLOOKUP(orders[[#This Row],[ShipVia]],shippers[],2,FALSE)</f>
        <v>Federal Shipping</v>
      </c>
      <c r="T92">
        <f>YEAR(orders[[#This Row],[OrderDate]])</f>
        <v>1996</v>
      </c>
      <c r="U92" s="45">
        <f>MONTH(orders[[#This Row],[OrderDate]])</f>
        <v>10</v>
      </c>
    </row>
    <row r="93" spans="1:21" x14ac:dyDescent="0.2">
      <c r="A93">
        <v>10339</v>
      </c>
      <c r="B93" t="s">
        <v>726</v>
      </c>
      <c r="C93">
        <v>2</v>
      </c>
      <c r="D93" s="9">
        <v>35366</v>
      </c>
      <c r="E93" s="5">
        <v>35394</v>
      </c>
      <c r="F93" s="5">
        <v>35373</v>
      </c>
      <c r="G93">
        <v>2</v>
      </c>
      <c r="H93">
        <v>15.66</v>
      </c>
      <c r="I93" t="s">
        <v>727</v>
      </c>
      <c r="J93" t="s">
        <v>728</v>
      </c>
      <c r="K93" t="s">
        <v>261</v>
      </c>
      <c r="L93" t="s">
        <v>262</v>
      </c>
      <c r="M93" t="s">
        <v>263</v>
      </c>
      <c r="N93" t="s">
        <v>264</v>
      </c>
      <c r="O93">
        <f>VLOOKUP(orders[[#This Row],[OrderID]],Table15[],4,FALSE)</f>
        <v>108</v>
      </c>
      <c r="P93">
        <f>VLOOKUP(orders[[#This Row],[OrderID]],Table15[],2,FALSE)</f>
        <v>3463.2</v>
      </c>
      <c r="Q93">
        <f>VLOOKUP(orders[[#This Row],[EmployeeID]],employee_territory[],2,FALSE)</f>
        <v>1581</v>
      </c>
      <c r="R93" t="str">
        <f>VLOOKUP(orders[[#This Row],[Territory]],territories[],4,FALSE)</f>
        <v xml:space="preserve">Eastern                                           </v>
      </c>
      <c r="S93" t="str">
        <f>VLOOKUP(orders[[#This Row],[ShipVia]],shippers[],2,FALSE)</f>
        <v>United Package</v>
      </c>
      <c r="T93">
        <f>YEAR(orders[[#This Row],[OrderDate]])</f>
        <v>1996</v>
      </c>
      <c r="U93" s="45">
        <f>MONTH(orders[[#This Row],[OrderDate]])</f>
        <v>10</v>
      </c>
    </row>
    <row r="94" spans="1:21" x14ac:dyDescent="0.2">
      <c r="A94">
        <v>10340</v>
      </c>
      <c r="B94" t="s">
        <v>721</v>
      </c>
      <c r="C94">
        <v>1</v>
      </c>
      <c r="D94" s="9">
        <v>35367</v>
      </c>
      <c r="E94" s="5">
        <v>35395</v>
      </c>
      <c r="F94" s="5">
        <v>35377</v>
      </c>
      <c r="G94">
        <v>3</v>
      </c>
      <c r="H94">
        <v>166.31</v>
      </c>
      <c r="I94" t="s">
        <v>722</v>
      </c>
      <c r="J94" t="s">
        <v>723</v>
      </c>
      <c r="K94" t="s">
        <v>724</v>
      </c>
      <c r="L94" t="s">
        <v>71</v>
      </c>
      <c r="M94" t="s">
        <v>725</v>
      </c>
      <c r="N94" t="s">
        <v>206</v>
      </c>
      <c r="O94">
        <f>VLOOKUP(orders[[#This Row],[OrderID]],Table15[],4,FALSE)</f>
        <v>72</v>
      </c>
      <c r="P94">
        <f>VLOOKUP(orders[[#This Row],[OrderID]],Table15[],2,FALSE)</f>
        <v>2564.4</v>
      </c>
      <c r="Q94">
        <f>VLOOKUP(orders[[#This Row],[EmployeeID]],employee_territory[],2,FALSE)</f>
        <v>6897</v>
      </c>
      <c r="R94" t="str">
        <f>VLOOKUP(orders[[#This Row],[Territory]],territories[],4,FALSE)</f>
        <v xml:space="preserve">Eastern                                           </v>
      </c>
      <c r="S94" t="str">
        <f>VLOOKUP(orders[[#This Row],[ShipVia]],shippers[],2,FALSE)</f>
        <v>Federal Shipping</v>
      </c>
      <c r="T94">
        <f>YEAR(orders[[#This Row],[OrderDate]])</f>
        <v>1996</v>
      </c>
      <c r="U94" s="45">
        <f>MONTH(orders[[#This Row],[OrderDate]])</f>
        <v>10</v>
      </c>
    </row>
    <row r="95" spans="1:21" x14ac:dyDescent="0.2">
      <c r="A95">
        <v>10341</v>
      </c>
      <c r="B95" t="s">
        <v>733</v>
      </c>
      <c r="C95">
        <v>7</v>
      </c>
      <c r="D95" s="9">
        <v>35367</v>
      </c>
      <c r="E95" s="5">
        <v>35395</v>
      </c>
      <c r="F95" s="5">
        <v>35374</v>
      </c>
      <c r="G95">
        <v>3</v>
      </c>
      <c r="H95">
        <v>26.78</v>
      </c>
      <c r="I95" t="s">
        <v>734</v>
      </c>
      <c r="J95" t="s">
        <v>735</v>
      </c>
      <c r="K95" t="s">
        <v>736</v>
      </c>
      <c r="L95" t="s">
        <v>71</v>
      </c>
      <c r="M95" t="s">
        <v>737</v>
      </c>
      <c r="N95" t="s">
        <v>230</v>
      </c>
      <c r="O95">
        <f>VLOOKUP(orders[[#This Row],[OrderID]],Table15[],4,FALSE)</f>
        <v>17</v>
      </c>
      <c r="P95">
        <f>VLOOKUP(orders[[#This Row],[OrderID]],Table15[],2,FALSE)</f>
        <v>412</v>
      </c>
      <c r="Q95">
        <f>VLOOKUP(orders[[#This Row],[EmployeeID]],employee_territory[],2,FALSE)</f>
        <v>60179</v>
      </c>
      <c r="R95" t="str">
        <f>VLOOKUP(orders[[#This Row],[Territory]],territories[],4,FALSE)</f>
        <v xml:space="preserve">Westerns                                          </v>
      </c>
      <c r="S95" t="str">
        <f>VLOOKUP(orders[[#This Row],[ShipVia]],shippers[],2,FALSE)</f>
        <v>Federal Shipping</v>
      </c>
      <c r="T95">
        <f>YEAR(orders[[#This Row],[OrderDate]])</f>
        <v>1996</v>
      </c>
      <c r="U95" s="45">
        <f>MONTH(orders[[#This Row],[OrderDate]])</f>
        <v>10</v>
      </c>
    </row>
    <row r="96" spans="1:21" x14ac:dyDescent="0.2">
      <c r="A96">
        <v>10342</v>
      </c>
      <c r="B96" t="s">
        <v>566</v>
      </c>
      <c r="C96">
        <v>4</v>
      </c>
      <c r="D96" s="9">
        <v>35368</v>
      </c>
      <c r="E96" s="5">
        <v>35382</v>
      </c>
      <c r="F96" s="5">
        <v>35373</v>
      </c>
      <c r="G96">
        <v>2</v>
      </c>
      <c r="H96">
        <v>54.83</v>
      </c>
      <c r="I96" t="s">
        <v>567</v>
      </c>
      <c r="J96" t="s">
        <v>568</v>
      </c>
      <c r="K96" t="s">
        <v>569</v>
      </c>
      <c r="L96" t="s">
        <v>71</v>
      </c>
      <c r="M96" t="s">
        <v>570</v>
      </c>
      <c r="N96" t="s">
        <v>154</v>
      </c>
      <c r="O96">
        <f>VLOOKUP(orders[[#This Row],[OrderID]],Table15[],4,FALSE)</f>
        <v>160</v>
      </c>
      <c r="P96">
        <f>VLOOKUP(orders[[#This Row],[OrderID]],Table15[],2,FALSE)</f>
        <v>2300.8000000000002</v>
      </c>
      <c r="Q96">
        <f>VLOOKUP(orders[[#This Row],[EmployeeID]],employee_territory[],2,FALSE)</f>
        <v>20852</v>
      </c>
      <c r="R96" t="str">
        <f>VLOOKUP(orders[[#This Row],[Territory]],territories[],4,FALSE)</f>
        <v xml:space="preserve">Eastern                                           </v>
      </c>
      <c r="S96" t="str">
        <f>VLOOKUP(orders[[#This Row],[ShipVia]],shippers[],2,FALSE)</f>
        <v>United Package</v>
      </c>
      <c r="T96">
        <f>YEAR(orders[[#This Row],[OrderDate]])</f>
        <v>1996</v>
      </c>
      <c r="U96" s="45">
        <f>MONTH(orders[[#This Row],[OrderDate]])</f>
        <v>10</v>
      </c>
    </row>
    <row r="97" spans="1:21" x14ac:dyDescent="0.2">
      <c r="A97">
        <v>10343</v>
      </c>
      <c r="B97" t="s">
        <v>613</v>
      </c>
      <c r="C97">
        <v>4</v>
      </c>
      <c r="D97" s="9">
        <v>35369</v>
      </c>
      <c r="E97" s="5">
        <v>35397</v>
      </c>
      <c r="F97" s="5">
        <v>35375</v>
      </c>
      <c r="G97">
        <v>1</v>
      </c>
      <c r="H97">
        <v>110.37</v>
      </c>
      <c r="I97" t="s">
        <v>614</v>
      </c>
      <c r="J97" t="s">
        <v>615</v>
      </c>
      <c r="K97" t="s">
        <v>616</v>
      </c>
      <c r="L97" t="s">
        <v>71</v>
      </c>
      <c r="M97" t="s">
        <v>617</v>
      </c>
      <c r="N97" t="s">
        <v>154</v>
      </c>
      <c r="O97">
        <f>VLOOKUP(orders[[#This Row],[OrderID]],Table15[],4,FALSE)</f>
        <v>69</v>
      </c>
      <c r="P97">
        <f>VLOOKUP(orders[[#This Row],[OrderID]],Table15[],2,FALSE)</f>
        <v>1586</v>
      </c>
      <c r="Q97">
        <f>VLOOKUP(orders[[#This Row],[EmployeeID]],employee_territory[],2,FALSE)</f>
        <v>20852</v>
      </c>
      <c r="R97" t="str">
        <f>VLOOKUP(orders[[#This Row],[Territory]],territories[],4,FALSE)</f>
        <v xml:space="preserve">Eastern                                           </v>
      </c>
      <c r="S97" t="str">
        <f>VLOOKUP(orders[[#This Row],[ShipVia]],shippers[],2,FALSE)</f>
        <v>Speedy Express</v>
      </c>
      <c r="T97">
        <f>YEAR(orders[[#This Row],[OrderDate]])</f>
        <v>1996</v>
      </c>
      <c r="U97" s="45">
        <f>MONTH(orders[[#This Row],[OrderDate]])</f>
        <v>10</v>
      </c>
    </row>
    <row r="98" spans="1:21" x14ac:dyDescent="0.2">
      <c r="A98">
        <v>10344</v>
      </c>
      <c r="B98" t="s">
        <v>577</v>
      </c>
      <c r="C98">
        <v>4</v>
      </c>
      <c r="D98" s="9">
        <v>35370</v>
      </c>
      <c r="E98" s="5">
        <v>35398</v>
      </c>
      <c r="F98" s="5">
        <v>35374</v>
      </c>
      <c r="G98">
        <v>2</v>
      </c>
      <c r="H98">
        <v>23.29</v>
      </c>
      <c r="I98" t="s">
        <v>578</v>
      </c>
      <c r="J98" t="s">
        <v>579</v>
      </c>
      <c r="K98" t="s">
        <v>580</v>
      </c>
      <c r="L98" t="s">
        <v>581</v>
      </c>
      <c r="M98" t="s">
        <v>582</v>
      </c>
      <c r="N98" t="s">
        <v>82</v>
      </c>
      <c r="O98">
        <f>VLOOKUP(orders[[#This Row],[OrderID]],Table15[],4,FALSE)</f>
        <v>105</v>
      </c>
      <c r="P98">
        <f>VLOOKUP(orders[[#This Row],[OrderID]],Table15[],2,FALSE)</f>
        <v>2856</v>
      </c>
      <c r="Q98">
        <f>VLOOKUP(orders[[#This Row],[EmployeeID]],employee_territory[],2,FALSE)</f>
        <v>20852</v>
      </c>
      <c r="R98" t="str">
        <f>VLOOKUP(orders[[#This Row],[Territory]],territories[],4,FALSE)</f>
        <v xml:space="preserve">Eastern                                           </v>
      </c>
      <c r="S98" t="str">
        <f>VLOOKUP(orders[[#This Row],[ShipVia]],shippers[],2,FALSE)</f>
        <v>United Package</v>
      </c>
      <c r="T98">
        <f>YEAR(orders[[#This Row],[OrderDate]])</f>
        <v>1996</v>
      </c>
      <c r="U98" s="45">
        <f>MONTH(orders[[#This Row],[OrderDate]])</f>
        <v>11</v>
      </c>
    </row>
    <row r="99" spans="1:21" x14ac:dyDescent="0.2">
      <c r="A99">
        <v>10345</v>
      </c>
      <c r="B99" t="s">
        <v>589</v>
      </c>
      <c r="C99">
        <v>2</v>
      </c>
      <c r="D99" s="9">
        <v>35373</v>
      </c>
      <c r="E99" s="5">
        <v>35401</v>
      </c>
      <c r="F99" s="5">
        <v>35380</v>
      </c>
      <c r="G99">
        <v>2</v>
      </c>
      <c r="H99">
        <v>249.06</v>
      </c>
      <c r="I99" t="s">
        <v>590</v>
      </c>
      <c r="J99" t="s">
        <v>591</v>
      </c>
      <c r="K99" t="s">
        <v>592</v>
      </c>
      <c r="L99" t="s">
        <v>71</v>
      </c>
      <c r="M99" t="s">
        <v>593</v>
      </c>
      <c r="N99" t="s">
        <v>154</v>
      </c>
      <c r="O99">
        <f>VLOOKUP(orders[[#This Row],[OrderID]],Table15[],4,FALSE)</f>
        <v>159</v>
      </c>
      <c r="P99">
        <f>VLOOKUP(orders[[#This Row],[OrderID]],Table15[],2,FALSE)</f>
        <v>2924.8</v>
      </c>
      <c r="Q99">
        <f>VLOOKUP(orders[[#This Row],[EmployeeID]],employee_territory[],2,FALSE)</f>
        <v>1581</v>
      </c>
      <c r="R99" t="str">
        <f>VLOOKUP(orders[[#This Row],[Territory]],territories[],4,FALSE)</f>
        <v xml:space="preserve">Eastern                                           </v>
      </c>
      <c r="S99" t="str">
        <f>VLOOKUP(orders[[#This Row],[ShipVia]],shippers[],2,FALSE)</f>
        <v>United Package</v>
      </c>
      <c r="T99">
        <f>YEAR(orders[[#This Row],[OrderDate]])</f>
        <v>1996</v>
      </c>
      <c r="U99" s="45">
        <f>MONTH(orders[[#This Row],[OrderDate]])</f>
        <v>11</v>
      </c>
    </row>
    <row r="100" spans="1:21" x14ac:dyDescent="0.2">
      <c r="A100">
        <v>10346</v>
      </c>
      <c r="B100" t="s">
        <v>545</v>
      </c>
      <c r="C100">
        <v>3</v>
      </c>
      <c r="D100" s="9">
        <v>35374</v>
      </c>
      <c r="E100" s="5">
        <v>35416</v>
      </c>
      <c r="F100" s="5">
        <v>35377</v>
      </c>
      <c r="G100">
        <v>3</v>
      </c>
      <c r="H100">
        <v>142.08000000000001</v>
      </c>
      <c r="I100" t="s">
        <v>546</v>
      </c>
      <c r="J100" t="s">
        <v>547</v>
      </c>
      <c r="K100" t="s">
        <v>548</v>
      </c>
      <c r="L100" t="s">
        <v>549</v>
      </c>
      <c r="M100" t="s">
        <v>550</v>
      </c>
      <c r="N100" t="s">
        <v>82</v>
      </c>
      <c r="O100">
        <f>VLOOKUP(orders[[#This Row],[OrderID]],Table15[],4,FALSE)</f>
        <v>56</v>
      </c>
      <c r="P100">
        <f>VLOOKUP(orders[[#This Row],[OrderID]],Table15[],2,FALSE)</f>
        <v>1731.2</v>
      </c>
      <c r="Q100">
        <f>VLOOKUP(orders[[#This Row],[EmployeeID]],employee_territory[],2,FALSE)</f>
        <v>30346</v>
      </c>
      <c r="R100" t="str">
        <f>VLOOKUP(orders[[#This Row],[Territory]],territories[],4,FALSE)</f>
        <v xml:space="preserve">Southern                                          </v>
      </c>
      <c r="S100" t="str">
        <f>VLOOKUP(orders[[#This Row],[ShipVia]],shippers[],2,FALSE)</f>
        <v>Federal Shipping</v>
      </c>
      <c r="T100">
        <f>YEAR(orders[[#This Row],[OrderDate]])</f>
        <v>1996</v>
      </c>
      <c r="U100" s="45">
        <f>MONTH(orders[[#This Row],[OrderDate]])</f>
        <v>11</v>
      </c>
    </row>
    <row r="101" spans="1:21" x14ac:dyDescent="0.2">
      <c r="A101">
        <v>10347</v>
      </c>
      <c r="B101" t="s">
        <v>738</v>
      </c>
      <c r="C101">
        <v>4</v>
      </c>
      <c r="D101" s="9">
        <v>35375</v>
      </c>
      <c r="E101" s="5">
        <v>35403</v>
      </c>
      <c r="F101" s="5">
        <v>35377</v>
      </c>
      <c r="G101">
        <v>3</v>
      </c>
      <c r="H101">
        <v>3.1</v>
      </c>
      <c r="I101" t="s">
        <v>739</v>
      </c>
      <c r="J101" t="s">
        <v>740</v>
      </c>
      <c r="K101" t="s">
        <v>645</v>
      </c>
      <c r="L101" t="s">
        <v>516</v>
      </c>
      <c r="M101" t="s">
        <v>741</v>
      </c>
      <c r="N101" t="s">
        <v>146</v>
      </c>
      <c r="O101">
        <f>VLOOKUP(orders[[#This Row],[OrderID]],Table15[],4,FALSE)</f>
        <v>70</v>
      </c>
      <c r="P101">
        <f>VLOOKUP(orders[[#This Row],[OrderID]],Table15[],2,FALSE)</f>
        <v>928</v>
      </c>
      <c r="Q101">
        <f>VLOOKUP(orders[[#This Row],[EmployeeID]],employee_territory[],2,FALSE)</f>
        <v>20852</v>
      </c>
      <c r="R101" t="str">
        <f>VLOOKUP(orders[[#This Row],[Territory]],territories[],4,FALSE)</f>
        <v xml:space="preserve">Eastern                                           </v>
      </c>
      <c r="S101" t="str">
        <f>VLOOKUP(orders[[#This Row],[ShipVia]],shippers[],2,FALSE)</f>
        <v>Federal Shipping</v>
      </c>
      <c r="T101">
        <f>YEAR(orders[[#This Row],[OrderDate]])</f>
        <v>1996</v>
      </c>
      <c r="U101" s="45">
        <f>MONTH(orders[[#This Row],[OrderDate]])</f>
        <v>11</v>
      </c>
    </row>
    <row r="102" spans="1:21" x14ac:dyDescent="0.2">
      <c r="A102">
        <v>10348</v>
      </c>
      <c r="B102" t="s">
        <v>657</v>
      </c>
      <c r="C102">
        <v>4</v>
      </c>
      <c r="D102" s="9">
        <v>35376</v>
      </c>
      <c r="E102" s="5">
        <v>35404</v>
      </c>
      <c r="F102" s="5">
        <v>35384</v>
      </c>
      <c r="G102">
        <v>2</v>
      </c>
      <c r="H102">
        <v>0.78</v>
      </c>
      <c r="I102" t="s">
        <v>658</v>
      </c>
      <c r="J102" t="s">
        <v>659</v>
      </c>
      <c r="K102" t="s">
        <v>660</v>
      </c>
      <c r="L102" t="s">
        <v>71</v>
      </c>
      <c r="M102" t="s">
        <v>661</v>
      </c>
      <c r="N102" t="s">
        <v>154</v>
      </c>
      <c r="O102">
        <f>VLOOKUP(orders[[#This Row],[OrderID]],Table15[],4,FALSE)</f>
        <v>40</v>
      </c>
      <c r="P102">
        <f>VLOOKUP(orders[[#This Row],[OrderID]],Table15[],2,FALSE)</f>
        <v>396</v>
      </c>
      <c r="Q102">
        <f>VLOOKUP(orders[[#This Row],[EmployeeID]],employee_territory[],2,FALSE)</f>
        <v>20852</v>
      </c>
      <c r="R102" t="str">
        <f>VLOOKUP(orders[[#This Row],[Territory]],territories[],4,FALSE)</f>
        <v xml:space="preserve">Eastern                                           </v>
      </c>
      <c r="S102" t="str">
        <f>VLOOKUP(orders[[#This Row],[ShipVia]],shippers[],2,FALSE)</f>
        <v>United Package</v>
      </c>
      <c r="T102">
        <f>YEAR(orders[[#This Row],[OrderDate]])</f>
        <v>1996</v>
      </c>
      <c r="U102" s="45">
        <f>MONTH(orders[[#This Row],[OrderDate]])</f>
        <v>11</v>
      </c>
    </row>
    <row r="103" spans="1:21" x14ac:dyDescent="0.2">
      <c r="A103">
        <v>10349</v>
      </c>
      <c r="B103" t="s">
        <v>583</v>
      </c>
      <c r="C103">
        <v>7</v>
      </c>
      <c r="D103" s="9">
        <v>35377</v>
      </c>
      <c r="E103" s="5">
        <v>35405</v>
      </c>
      <c r="F103" s="5">
        <v>35384</v>
      </c>
      <c r="G103">
        <v>1</v>
      </c>
      <c r="H103">
        <v>8.6300000000000008</v>
      </c>
      <c r="I103" t="s">
        <v>584</v>
      </c>
      <c r="J103" t="s">
        <v>585</v>
      </c>
      <c r="K103" t="s">
        <v>586</v>
      </c>
      <c r="L103" t="s">
        <v>587</v>
      </c>
      <c r="M103" t="s">
        <v>588</v>
      </c>
      <c r="N103" t="s">
        <v>82</v>
      </c>
      <c r="O103">
        <f>VLOOKUP(orders[[#This Row],[OrderID]],Table15[],4,FALSE)</f>
        <v>24</v>
      </c>
      <c r="P103">
        <f>VLOOKUP(orders[[#This Row],[OrderID]],Table15[],2,FALSE)</f>
        <v>141.60000000000002</v>
      </c>
      <c r="Q103">
        <f>VLOOKUP(orders[[#This Row],[EmployeeID]],employee_territory[],2,FALSE)</f>
        <v>60179</v>
      </c>
      <c r="R103" t="str">
        <f>VLOOKUP(orders[[#This Row],[Territory]],territories[],4,FALSE)</f>
        <v xml:space="preserve">Westerns                                          </v>
      </c>
      <c r="S103" t="str">
        <f>VLOOKUP(orders[[#This Row],[ShipVia]],shippers[],2,FALSE)</f>
        <v>Speedy Express</v>
      </c>
      <c r="T103">
        <f>YEAR(orders[[#This Row],[OrderDate]])</f>
        <v>1996</v>
      </c>
      <c r="U103" s="45">
        <f>MONTH(orders[[#This Row],[OrderDate]])</f>
        <v>11</v>
      </c>
    </row>
    <row r="104" spans="1:21" x14ac:dyDescent="0.2">
      <c r="A104">
        <v>10350</v>
      </c>
      <c r="B104" t="s">
        <v>742</v>
      </c>
      <c r="C104">
        <v>6</v>
      </c>
      <c r="D104" s="9">
        <v>35380</v>
      </c>
      <c r="E104" s="5">
        <v>35408</v>
      </c>
      <c r="F104" s="5">
        <v>35402</v>
      </c>
      <c r="G104">
        <v>2</v>
      </c>
      <c r="H104">
        <v>64.19</v>
      </c>
      <c r="I104" t="s">
        <v>743</v>
      </c>
      <c r="J104" t="s">
        <v>744</v>
      </c>
      <c r="K104" t="s">
        <v>745</v>
      </c>
      <c r="L104" t="s">
        <v>71</v>
      </c>
      <c r="M104" t="s">
        <v>746</v>
      </c>
      <c r="N104" t="s">
        <v>206</v>
      </c>
      <c r="O104">
        <f>VLOOKUP(orders[[#This Row],[OrderID]],Table15[],4,FALSE)</f>
        <v>33</v>
      </c>
      <c r="P104">
        <f>VLOOKUP(orders[[#This Row],[OrderID]],Table15[],2,FALSE)</f>
        <v>713.4</v>
      </c>
      <c r="Q104">
        <f>VLOOKUP(orders[[#This Row],[EmployeeID]],employee_territory[],2,FALSE)</f>
        <v>85014</v>
      </c>
      <c r="R104" t="str">
        <f>VLOOKUP(orders[[#This Row],[Territory]],territories[],4,FALSE)</f>
        <v xml:space="preserve">Westerns                                          </v>
      </c>
      <c r="S104" t="str">
        <f>VLOOKUP(orders[[#This Row],[ShipVia]],shippers[],2,FALSE)</f>
        <v>United Package</v>
      </c>
      <c r="T104">
        <f>YEAR(orders[[#This Row],[OrderDate]])</f>
        <v>1996</v>
      </c>
      <c r="U104" s="45">
        <f>MONTH(orders[[#This Row],[OrderDate]])</f>
        <v>11</v>
      </c>
    </row>
    <row r="105" spans="1:21" x14ac:dyDescent="0.2">
      <c r="A105">
        <v>10351</v>
      </c>
      <c r="B105" t="s">
        <v>525</v>
      </c>
      <c r="C105">
        <v>1</v>
      </c>
      <c r="D105" s="9">
        <v>35380</v>
      </c>
      <c r="E105" s="5">
        <v>35408</v>
      </c>
      <c r="F105" s="5">
        <v>35389</v>
      </c>
      <c r="G105">
        <v>1</v>
      </c>
      <c r="H105">
        <v>162.33000000000001</v>
      </c>
      <c r="I105" t="s">
        <v>526</v>
      </c>
      <c r="J105" t="s">
        <v>527</v>
      </c>
      <c r="K105" t="s">
        <v>528</v>
      </c>
      <c r="L105" t="s">
        <v>71</v>
      </c>
      <c r="M105" t="s">
        <v>529</v>
      </c>
      <c r="N105" t="s">
        <v>530</v>
      </c>
      <c r="O105">
        <f>VLOOKUP(orders[[#This Row],[OrderID]],Table15[],4,FALSE)</f>
        <v>120</v>
      </c>
      <c r="P105">
        <f>VLOOKUP(orders[[#This Row],[OrderID]],Table15[],2,FALSE)</f>
        <v>5677.6</v>
      </c>
      <c r="Q105">
        <f>VLOOKUP(orders[[#This Row],[EmployeeID]],employee_territory[],2,FALSE)</f>
        <v>6897</v>
      </c>
      <c r="R105" t="str">
        <f>VLOOKUP(orders[[#This Row],[Territory]],territories[],4,FALSE)</f>
        <v xml:space="preserve">Eastern                                           </v>
      </c>
      <c r="S105" t="str">
        <f>VLOOKUP(orders[[#This Row],[ShipVia]],shippers[],2,FALSE)</f>
        <v>Speedy Express</v>
      </c>
      <c r="T105">
        <f>YEAR(orders[[#This Row],[OrderDate]])</f>
        <v>1996</v>
      </c>
      <c r="U105" s="45">
        <f>MONTH(orders[[#This Row],[OrderDate]])</f>
        <v>11</v>
      </c>
    </row>
    <row r="106" spans="1:21" x14ac:dyDescent="0.2">
      <c r="A106">
        <v>10352</v>
      </c>
      <c r="B106" t="s">
        <v>715</v>
      </c>
      <c r="C106">
        <v>3</v>
      </c>
      <c r="D106" s="9">
        <v>35381</v>
      </c>
      <c r="E106" s="5">
        <v>35395</v>
      </c>
      <c r="F106" s="5">
        <v>35387</v>
      </c>
      <c r="G106">
        <v>3</v>
      </c>
      <c r="H106">
        <v>1.3</v>
      </c>
      <c r="I106" t="s">
        <v>716</v>
      </c>
      <c r="J106" t="s">
        <v>717</v>
      </c>
      <c r="K106" t="s">
        <v>718</v>
      </c>
      <c r="L106" t="s">
        <v>71</v>
      </c>
      <c r="M106" t="s">
        <v>719</v>
      </c>
      <c r="N106" t="s">
        <v>720</v>
      </c>
      <c r="O106">
        <f>VLOOKUP(orders[[#This Row],[OrderID]],Table15[],4,FALSE)</f>
        <v>30</v>
      </c>
      <c r="P106">
        <f>VLOOKUP(orders[[#This Row],[OrderID]],Table15[],2,FALSE)</f>
        <v>154</v>
      </c>
      <c r="Q106">
        <f>VLOOKUP(orders[[#This Row],[EmployeeID]],employee_territory[],2,FALSE)</f>
        <v>30346</v>
      </c>
      <c r="R106" t="str">
        <f>VLOOKUP(orders[[#This Row],[Territory]],territories[],4,FALSE)</f>
        <v xml:space="preserve">Southern                                          </v>
      </c>
      <c r="S106" t="str">
        <f>VLOOKUP(orders[[#This Row],[ShipVia]],shippers[],2,FALSE)</f>
        <v>Federal Shipping</v>
      </c>
      <c r="T106">
        <f>YEAR(orders[[#This Row],[OrderDate]])</f>
        <v>1996</v>
      </c>
      <c r="U106" s="45">
        <f>MONTH(orders[[#This Row],[OrderDate]])</f>
        <v>11</v>
      </c>
    </row>
    <row r="107" spans="1:21" x14ac:dyDescent="0.2">
      <c r="A107">
        <v>10353</v>
      </c>
      <c r="B107" t="s">
        <v>747</v>
      </c>
      <c r="C107">
        <v>7</v>
      </c>
      <c r="D107" s="9">
        <v>35382</v>
      </c>
      <c r="E107" s="5">
        <v>35410</v>
      </c>
      <c r="F107" s="5">
        <v>35394</v>
      </c>
      <c r="G107">
        <v>3</v>
      </c>
      <c r="H107">
        <v>360.63</v>
      </c>
      <c r="I107" t="s">
        <v>748</v>
      </c>
      <c r="J107" t="s">
        <v>749</v>
      </c>
      <c r="K107" t="s">
        <v>750</v>
      </c>
      <c r="L107" t="s">
        <v>71</v>
      </c>
      <c r="M107" t="s">
        <v>751</v>
      </c>
      <c r="N107" t="s">
        <v>530</v>
      </c>
      <c r="O107">
        <f>VLOOKUP(orders[[#This Row],[OrderID]],Table15[],4,FALSE)</f>
        <v>62</v>
      </c>
      <c r="P107">
        <f>VLOOKUP(orders[[#This Row],[OrderID]],Table15[],2,FALSE)</f>
        <v>10741.6</v>
      </c>
      <c r="Q107">
        <f>VLOOKUP(orders[[#This Row],[EmployeeID]],employee_territory[],2,FALSE)</f>
        <v>60179</v>
      </c>
      <c r="R107" t="str">
        <f>VLOOKUP(orders[[#This Row],[Territory]],territories[],4,FALSE)</f>
        <v xml:space="preserve">Westerns                                          </v>
      </c>
      <c r="S107" t="str">
        <f>VLOOKUP(orders[[#This Row],[ShipVia]],shippers[],2,FALSE)</f>
        <v>Federal Shipping</v>
      </c>
      <c r="T107">
        <f>YEAR(orders[[#This Row],[OrderDate]])</f>
        <v>1996</v>
      </c>
      <c r="U107" s="45">
        <f>MONTH(orders[[#This Row],[OrderDate]])</f>
        <v>11</v>
      </c>
    </row>
    <row r="108" spans="1:21" x14ac:dyDescent="0.2">
      <c r="A108">
        <v>10354</v>
      </c>
      <c r="B108" t="s">
        <v>697</v>
      </c>
      <c r="C108">
        <v>8</v>
      </c>
      <c r="D108" s="9">
        <v>35383</v>
      </c>
      <c r="E108" s="5">
        <v>35411</v>
      </c>
      <c r="F108" s="5">
        <v>35389</v>
      </c>
      <c r="G108">
        <v>3</v>
      </c>
      <c r="H108">
        <v>53.8</v>
      </c>
      <c r="I108" t="s">
        <v>698</v>
      </c>
      <c r="J108" t="s">
        <v>699</v>
      </c>
      <c r="K108" t="s">
        <v>534</v>
      </c>
      <c r="L108" t="s">
        <v>71</v>
      </c>
      <c r="M108" t="s">
        <v>602</v>
      </c>
      <c r="N108" t="s">
        <v>535</v>
      </c>
      <c r="O108">
        <f>VLOOKUP(orders[[#This Row],[OrderID]],Table15[],4,FALSE)</f>
        <v>16</v>
      </c>
      <c r="P108">
        <f>VLOOKUP(orders[[#This Row],[OrderID]],Table15[],2,FALSE)</f>
        <v>568.79999999999995</v>
      </c>
      <c r="Q108">
        <f>VLOOKUP(orders[[#This Row],[EmployeeID]],employee_territory[],2,FALSE)</f>
        <v>19428</v>
      </c>
      <c r="R108" t="str">
        <f>VLOOKUP(orders[[#This Row],[Territory]],territories[],4,FALSE)</f>
        <v xml:space="preserve">Northern                                          </v>
      </c>
      <c r="S108" t="str">
        <f>VLOOKUP(orders[[#This Row],[ShipVia]],shippers[],2,FALSE)</f>
        <v>Federal Shipping</v>
      </c>
      <c r="T108">
        <f>YEAR(orders[[#This Row],[OrderDate]])</f>
        <v>1996</v>
      </c>
      <c r="U108" s="45">
        <f>MONTH(orders[[#This Row],[OrderDate]])</f>
        <v>11</v>
      </c>
    </row>
    <row r="109" spans="1:21" x14ac:dyDescent="0.2">
      <c r="A109">
        <v>10355</v>
      </c>
      <c r="B109" t="s">
        <v>752</v>
      </c>
      <c r="C109">
        <v>6</v>
      </c>
      <c r="D109" s="9">
        <v>35384</v>
      </c>
      <c r="E109" s="5">
        <v>35412</v>
      </c>
      <c r="F109" s="5">
        <v>35389</v>
      </c>
      <c r="G109">
        <v>1</v>
      </c>
      <c r="H109">
        <v>41.95</v>
      </c>
      <c r="I109" t="s">
        <v>753</v>
      </c>
      <c r="J109" t="s">
        <v>754</v>
      </c>
      <c r="K109" t="s">
        <v>755</v>
      </c>
      <c r="L109" t="s">
        <v>756</v>
      </c>
      <c r="M109" t="s">
        <v>757</v>
      </c>
      <c r="N109" t="s">
        <v>73</v>
      </c>
      <c r="O109">
        <f>VLOOKUP(orders[[#This Row],[OrderID]],Table15[],4,FALSE)</f>
        <v>50</v>
      </c>
      <c r="P109">
        <f>VLOOKUP(orders[[#This Row],[OrderID]],Table15[],2,FALSE)</f>
        <v>480</v>
      </c>
      <c r="Q109">
        <f>VLOOKUP(orders[[#This Row],[EmployeeID]],employee_territory[],2,FALSE)</f>
        <v>85014</v>
      </c>
      <c r="R109" t="str">
        <f>VLOOKUP(orders[[#This Row],[Territory]],territories[],4,FALSE)</f>
        <v xml:space="preserve">Westerns                                          </v>
      </c>
      <c r="S109" t="str">
        <f>VLOOKUP(orders[[#This Row],[ShipVia]],shippers[],2,FALSE)</f>
        <v>Speedy Express</v>
      </c>
      <c r="T109">
        <f>YEAR(orders[[#This Row],[OrderDate]])</f>
        <v>1996</v>
      </c>
      <c r="U109" s="45">
        <f>MONTH(orders[[#This Row],[OrderDate]])</f>
        <v>11</v>
      </c>
    </row>
    <row r="110" spans="1:21" x14ac:dyDescent="0.2">
      <c r="A110">
        <v>10356</v>
      </c>
      <c r="B110" t="s">
        <v>657</v>
      </c>
      <c r="C110">
        <v>6</v>
      </c>
      <c r="D110" s="9">
        <v>35387</v>
      </c>
      <c r="E110" s="5">
        <v>35415</v>
      </c>
      <c r="F110" s="5">
        <v>35396</v>
      </c>
      <c r="G110">
        <v>2</v>
      </c>
      <c r="H110">
        <v>36.71</v>
      </c>
      <c r="I110" t="s">
        <v>658</v>
      </c>
      <c r="J110" t="s">
        <v>659</v>
      </c>
      <c r="K110" t="s">
        <v>660</v>
      </c>
      <c r="L110" t="s">
        <v>71</v>
      </c>
      <c r="M110" t="s">
        <v>661</v>
      </c>
      <c r="N110" t="s">
        <v>154</v>
      </c>
      <c r="O110">
        <f>VLOOKUP(orders[[#This Row],[OrderID]],Table15[],4,FALSE)</f>
        <v>62</v>
      </c>
      <c r="P110">
        <f>VLOOKUP(orders[[#This Row],[OrderID]],Table15[],2,FALSE)</f>
        <v>1106.4000000000001</v>
      </c>
      <c r="Q110">
        <f>VLOOKUP(orders[[#This Row],[EmployeeID]],employee_territory[],2,FALSE)</f>
        <v>85014</v>
      </c>
      <c r="R110" t="str">
        <f>VLOOKUP(orders[[#This Row],[Territory]],territories[],4,FALSE)</f>
        <v xml:space="preserve">Westerns                                          </v>
      </c>
      <c r="S110" t="str">
        <f>VLOOKUP(orders[[#This Row],[ShipVia]],shippers[],2,FALSE)</f>
        <v>United Package</v>
      </c>
      <c r="T110">
        <f>YEAR(orders[[#This Row],[OrderDate]])</f>
        <v>1996</v>
      </c>
      <c r="U110" s="45">
        <f>MONTH(orders[[#This Row],[OrderDate]])</f>
        <v>11</v>
      </c>
    </row>
    <row r="111" spans="1:21" x14ac:dyDescent="0.2">
      <c r="A111">
        <v>10357</v>
      </c>
      <c r="B111" t="s">
        <v>623</v>
      </c>
      <c r="C111">
        <v>1</v>
      </c>
      <c r="D111" s="9">
        <v>35388</v>
      </c>
      <c r="E111" s="5">
        <v>35416</v>
      </c>
      <c r="F111" s="5">
        <v>35401</v>
      </c>
      <c r="G111">
        <v>3</v>
      </c>
      <c r="H111">
        <v>34.880000000000003</v>
      </c>
      <c r="I111" t="s">
        <v>624</v>
      </c>
      <c r="J111" t="s">
        <v>625</v>
      </c>
      <c r="K111" t="s">
        <v>626</v>
      </c>
      <c r="L111" t="s">
        <v>627</v>
      </c>
      <c r="M111" t="s">
        <v>628</v>
      </c>
      <c r="N111" t="s">
        <v>524</v>
      </c>
      <c r="O111">
        <f>VLOOKUP(orders[[#This Row],[OrderID]],Table15[],4,FALSE)</f>
        <v>54</v>
      </c>
      <c r="P111">
        <f>VLOOKUP(orders[[#This Row],[OrderID]],Table15[],2,FALSE)</f>
        <v>1360</v>
      </c>
      <c r="Q111">
        <f>VLOOKUP(orders[[#This Row],[EmployeeID]],employee_territory[],2,FALSE)</f>
        <v>6897</v>
      </c>
      <c r="R111" t="str">
        <f>VLOOKUP(orders[[#This Row],[Territory]],territories[],4,FALSE)</f>
        <v xml:space="preserve">Eastern                                           </v>
      </c>
      <c r="S111" t="str">
        <f>VLOOKUP(orders[[#This Row],[ShipVia]],shippers[],2,FALSE)</f>
        <v>Federal Shipping</v>
      </c>
      <c r="T111">
        <f>YEAR(orders[[#This Row],[OrderDate]])</f>
        <v>1996</v>
      </c>
      <c r="U111" s="45">
        <f>MONTH(orders[[#This Row],[OrderDate]])</f>
        <v>11</v>
      </c>
    </row>
    <row r="112" spans="1:21" x14ac:dyDescent="0.2">
      <c r="A112">
        <v>10358</v>
      </c>
      <c r="B112" t="s">
        <v>742</v>
      </c>
      <c r="C112">
        <v>5</v>
      </c>
      <c r="D112" s="9">
        <v>35389</v>
      </c>
      <c r="E112" s="5">
        <v>35417</v>
      </c>
      <c r="F112" s="5">
        <v>35396</v>
      </c>
      <c r="G112">
        <v>1</v>
      </c>
      <c r="H112">
        <v>19.64</v>
      </c>
      <c r="I112" t="s">
        <v>743</v>
      </c>
      <c r="J112" t="s">
        <v>744</v>
      </c>
      <c r="K112" t="s">
        <v>745</v>
      </c>
      <c r="L112" t="s">
        <v>71</v>
      </c>
      <c r="M112" t="s">
        <v>746</v>
      </c>
      <c r="N112" t="s">
        <v>206</v>
      </c>
      <c r="O112">
        <f>VLOOKUP(orders[[#This Row],[OrderID]],Table15[],4,FALSE)</f>
        <v>40</v>
      </c>
      <c r="P112">
        <f>VLOOKUP(orders[[#This Row],[OrderID]],Table15[],2,FALSE)</f>
        <v>452</v>
      </c>
      <c r="Q112">
        <f>VLOOKUP(orders[[#This Row],[EmployeeID]],employee_territory[],2,FALSE)</f>
        <v>2903</v>
      </c>
      <c r="R112" t="str">
        <f>VLOOKUP(orders[[#This Row],[Territory]],territories[],4,FALSE)</f>
        <v xml:space="preserve">Eastern                                           </v>
      </c>
      <c r="S112" t="str">
        <f>VLOOKUP(orders[[#This Row],[ShipVia]],shippers[],2,FALSE)</f>
        <v>Speedy Express</v>
      </c>
      <c r="T112">
        <f>YEAR(orders[[#This Row],[OrderDate]])</f>
        <v>1996</v>
      </c>
      <c r="U112" s="45">
        <f>MONTH(orders[[#This Row],[OrderDate]])</f>
        <v>11</v>
      </c>
    </row>
    <row r="113" spans="1:21" x14ac:dyDescent="0.2">
      <c r="A113">
        <v>10359</v>
      </c>
      <c r="B113" t="s">
        <v>758</v>
      </c>
      <c r="C113">
        <v>5</v>
      </c>
      <c r="D113" s="9">
        <v>35390</v>
      </c>
      <c r="E113" s="5">
        <v>35418</v>
      </c>
      <c r="F113" s="5">
        <v>35395</v>
      </c>
      <c r="G113">
        <v>3</v>
      </c>
      <c r="H113">
        <v>288.43</v>
      </c>
      <c r="I113" t="s">
        <v>759</v>
      </c>
      <c r="J113" t="s">
        <v>760</v>
      </c>
      <c r="K113" t="s">
        <v>70</v>
      </c>
      <c r="L113" t="s">
        <v>71</v>
      </c>
      <c r="M113" t="s">
        <v>761</v>
      </c>
      <c r="N113" t="s">
        <v>73</v>
      </c>
      <c r="O113">
        <f>VLOOKUP(orders[[#This Row],[OrderID]],Table15[],4,FALSE)</f>
        <v>206</v>
      </c>
      <c r="P113">
        <f>VLOOKUP(orders[[#This Row],[OrderID]],Table15[],2,FALSE)</f>
        <v>3654.4</v>
      </c>
      <c r="Q113">
        <f>VLOOKUP(orders[[#This Row],[EmployeeID]],employee_territory[],2,FALSE)</f>
        <v>2903</v>
      </c>
      <c r="R113" t="str">
        <f>VLOOKUP(orders[[#This Row],[Territory]],territories[],4,FALSE)</f>
        <v xml:space="preserve">Eastern                                           </v>
      </c>
      <c r="S113" t="str">
        <f>VLOOKUP(orders[[#This Row],[ShipVia]],shippers[],2,FALSE)</f>
        <v>Federal Shipping</v>
      </c>
      <c r="T113">
        <f>YEAR(orders[[#This Row],[OrderDate]])</f>
        <v>1996</v>
      </c>
      <c r="U113" s="45">
        <f>MONTH(orders[[#This Row],[OrderDate]])</f>
        <v>11</v>
      </c>
    </row>
    <row r="114" spans="1:21" x14ac:dyDescent="0.2">
      <c r="A114">
        <v>10360</v>
      </c>
      <c r="B114" t="s">
        <v>556</v>
      </c>
      <c r="C114">
        <v>4</v>
      </c>
      <c r="D114" s="9">
        <v>35391</v>
      </c>
      <c r="E114" s="5">
        <v>35419</v>
      </c>
      <c r="F114" s="5">
        <v>35401</v>
      </c>
      <c r="G114">
        <v>3</v>
      </c>
      <c r="H114">
        <v>131.69999999999999</v>
      </c>
      <c r="I114" t="s">
        <v>557</v>
      </c>
      <c r="J114" t="s">
        <v>558</v>
      </c>
      <c r="K114" t="s">
        <v>559</v>
      </c>
      <c r="L114" t="s">
        <v>71</v>
      </c>
      <c r="M114" t="s">
        <v>560</v>
      </c>
      <c r="N114" t="s">
        <v>206</v>
      </c>
      <c r="O114">
        <f>VLOOKUP(orders[[#This Row],[OrderID]],Table15[],4,FALSE)</f>
        <v>138</v>
      </c>
      <c r="P114">
        <f>VLOOKUP(orders[[#This Row],[OrderID]],Table15[],2,FALSE)</f>
        <v>7390.2</v>
      </c>
      <c r="Q114">
        <f>VLOOKUP(orders[[#This Row],[EmployeeID]],employee_territory[],2,FALSE)</f>
        <v>20852</v>
      </c>
      <c r="R114" t="str">
        <f>VLOOKUP(orders[[#This Row],[Territory]],territories[],4,FALSE)</f>
        <v xml:space="preserve">Eastern                                           </v>
      </c>
      <c r="S114" t="str">
        <f>VLOOKUP(orders[[#This Row],[ShipVia]],shippers[],2,FALSE)</f>
        <v>Federal Shipping</v>
      </c>
      <c r="T114">
        <f>YEAR(orders[[#This Row],[OrderDate]])</f>
        <v>1996</v>
      </c>
      <c r="U114" s="45">
        <f>MONTH(orders[[#This Row],[OrderDate]])</f>
        <v>11</v>
      </c>
    </row>
    <row r="115" spans="1:21" x14ac:dyDescent="0.2">
      <c r="A115">
        <v>10361</v>
      </c>
      <c r="B115" t="s">
        <v>589</v>
      </c>
      <c r="C115">
        <v>1</v>
      </c>
      <c r="D115" s="9">
        <v>35391</v>
      </c>
      <c r="E115" s="5">
        <v>35419</v>
      </c>
      <c r="F115" s="5">
        <v>35402</v>
      </c>
      <c r="G115">
        <v>2</v>
      </c>
      <c r="H115">
        <v>183.17</v>
      </c>
      <c r="I115" t="s">
        <v>590</v>
      </c>
      <c r="J115" t="s">
        <v>591</v>
      </c>
      <c r="K115" t="s">
        <v>592</v>
      </c>
      <c r="L115" t="s">
        <v>71</v>
      </c>
      <c r="M115" t="s">
        <v>593</v>
      </c>
      <c r="N115" t="s">
        <v>154</v>
      </c>
      <c r="O115">
        <f>VLOOKUP(orders[[#This Row],[OrderID]],Table15[],4,FALSE)</f>
        <v>109</v>
      </c>
      <c r="P115">
        <f>VLOOKUP(orders[[#This Row],[OrderID]],Table15[],2,FALSE)</f>
        <v>2273.6</v>
      </c>
      <c r="Q115">
        <f>VLOOKUP(orders[[#This Row],[EmployeeID]],employee_territory[],2,FALSE)</f>
        <v>6897</v>
      </c>
      <c r="R115" t="str">
        <f>VLOOKUP(orders[[#This Row],[Territory]],territories[],4,FALSE)</f>
        <v xml:space="preserve">Eastern                                           </v>
      </c>
      <c r="S115" t="str">
        <f>VLOOKUP(orders[[#This Row],[ShipVia]],shippers[],2,FALSE)</f>
        <v>United Package</v>
      </c>
      <c r="T115">
        <f>YEAR(orders[[#This Row],[OrderDate]])</f>
        <v>1996</v>
      </c>
      <c r="U115" s="45">
        <f>MONTH(orders[[#This Row],[OrderDate]])</f>
        <v>11</v>
      </c>
    </row>
    <row r="116" spans="1:21" x14ac:dyDescent="0.2">
      <c r="A116">
        <v>10362</v>
      </c>
      <c r="B116" t="s">
        <v>721</v>
      </c>
      <c r="C116">
        <v>3</v>
      </c>
      <c r="D116" s="9">
        <v>35394</v>
      </c>
      <c r="E116" s="5">
        <v>35422</v>
      </c>
      <c r="F116" s="5">
        <v>35397</v>
      </c>
      <c r="G116">
        <v>1</v>
      </c>
      <c r="H116">
        <v>96.04</v>
      </c>
      <c r="I116" t="s">
        <v>722</v>
      </c>
      <c r="J116" t="s">
        <v>723</v>
      </c>
      <c r="K116" t="s">
        <v>724</v>
      </c>
      <c r="L116" t="s">
        <v>71</v>
      </c>
      <c r="M116" t="s">
        <v>725</v>
      </c>
      <c r="N116" t="s">
        <v>206</v>
      </c>
      <c r="O116">
        <f>VLOOKUP(orders[[#This Row],[OrderID]],Table15[],4,FALSE)</f>
        <v>94</v>
      </c>
      <c r="P116">
        <f>VLOOKUP(orders[[#This Row],[OrderID]],Table15[],2,FALSE)</f>
        <v>1549.6</v>
      </c>
      <c r="Q116">
        <f>VLOOKUP(orders[[#This Row],[EmployeeID]],employee_territory[],2,FALSE)</f>
        <v>30346</v>
      </c>
      <c r="R116" t="str">
        <f>VLOOKUP(orders[[#This Row],[Territory]],territories[],4,FALSE)</f>
        <v xml:space="preserve">Southern                                          </v>
      </c>
      <c r="S116" t="str">
        <f>VLOOKUP(orders[[#This Row],[ShipVia]],shippers[],2,FALSE)</f>
        <v>Speedy Express</v>
      </c>
      <c r="T116">
        <f>YEAR(orders[[#This Row],[OrderDate]])</f>
        <v>1996</v>
      </c>
      <c r="U116" s="45">
        <f>MONTH(orders[[#This Row],[OrderDate]])</f>
        <v>11</v>
      </c>
    </row>
    <row r="117" spans="1:21" x14ac:dyDescent="0.2">
      <c r="A117">
        <v>10363</v>
      </c>
      <c r="B117" t="s">
        <v>762</v>
      </c>
      <c r="C117">
        <v>4</v>
      </c>
      <c r="D117" s="9">
        <v>35395</v>
      </c>
      <c r="E117" s="5">
        <v>35423</v>
      </c>
      <c r="F117" s="5">
        <v>35403</v>
      </c>
      <c r="G117">
        <v>3</v>
      </c>
      <c r="H117">
        <v>30.54</v>
      </c>
      <c r="I117" t="s">
        <v>763</v>
      </c>
      <c r="J117" t="s">
        <v>764</v>
      </c>
      <c r="K117" t="s">
        <v>765</v>
      </c>
      <c r="L117" t="s">
        <v>71</v>
      </c>
      <c r="M117" t="s">
        <v>766</v>
      </c>
      <c r="N117" t="s">
        <v>154</v>
      </c>
      <c r="O117">
        <f>VLOOKUP(orders[[#This Row],[OrderID]],Table15[],4,FALSE)</f>
        <v>44</v>
      </c>
      <c r="P117">
        <f>VLOOKUP(orders[[#This Row],[OrderID]],Table15[],2,FALSE)</f>
        <v>447.2</v>
      </c>
      <c r="Q117">
        <f>VLOOKUP(orders[[#This Row],[EmployeeID]],employee_territory[],2,FALSE)</f>
        <v>20852</v>
      </c>
      <c r="R117" t="str">
        <f>VLOOKUP(orders[[#This Row],[Territory]],territories[],4,FALSE)</f>
        <v xml:space="preserve">Eastern                                           </v>
      </c>
      <c r="S117" t="str">
        <f>VLOOKUP(orders[[#This Row],[ShipVia]],shippers[],2,FALSE)</f>
        <v>Federal Shipping</v>
      </c>
      <c r="T117">
        <f>YEAR(orders[[#This Row],[OrderDate]])</f>
        <v>1996</v>
      </c>
      <c r="U117" s="45">
        <f>MONTH(orders[[#This Row],[OrderDate]])</f>
        <v>11</v>
      </c>
    </row>
    <row r="118" spans="1:21" x14ac:dyDescent="0.2">
      <c r="A118">
        <v>10364</v>
      </c>
      <c r="B118" t="s">
        <v>767</v>
      </c>
      <c r="C118">
        <v>1</v>
      </c>
      <c r="D118" s="9">
        <v>35395</v>
      </c>
      <c r="E118" s="5">
        <v>35437</v>
      </c>
      <c r="F118" s="5">
        <v>35403</v>
      </c>
      <c r="G118">
        <v>1</v>
      </c>
      <c r="H118">
        <v>71.97</v>
      </c>
      <c r="I118" t="s">
        <v>768</v>
      </c>
      <c r="J118" t="s">
        <v>769</v>
      </c>
      <c r="K118" t="s">
        <v>70</v>
      </c>
      <c r="L118" t="s">
        <v>71</v>
      </c>
      <c r="M118" t="s">
        <v>770</v>
      </c>
      <c r="N118" t="s">
        <v>73</v>
      </c>
      <c r="O118">
        <f>VLOOKUP(orders[[#This Row],[OrderID]],Table15[],4,FALSE)</f>
        <v>35</v>
      </c>
      <c r="P118">
        <f>VLOOKUP(orders[[#This Row],[OrderID]],Table15[],2,FALSE)</f>
        <v>950</v>
      </c>
      <c r="Q118">
        <f>VLOOKUP(orders[[#This Row],[EmployeeID]],employee_territory[],2,FALSE)</f>
        <v>6897</v>
      </c>
      <c r="R118" t="str">
        <f>VLOOKUP(orders[[#This Row],[Territory]],territories[],4,FALSE)</f>
        <v xml:space="preserve">Eastern                                           </v>
      </c>
      <c r="S118" t="str">
        <f>VLOOKUP(orders[[#This Row],[ShipVia]],shippers[],2,FALSE)</f>
        <v>Speedy Express</v>
      </c>
      <c r="T118">
        <f>YEAR(orders[[#This Row],[OrderDate]])</f>
        <v>1996</v>
      </c>
      <c r="U118" s="45">
        <f>MONTH(orders[[#This Row],[OrderDate]])</f>
        <v>11</v>
      </c>
    </row>
    <row r="119" spans="1:21" x14ac:dyDescent="0.2">
      <c r="A119">
        <v>10365</v>
      </c>
      <c r="B119" t="s">
        <v>771</v>
      </c>
      <c r="C119">
        <v>3</v>
      </c>
      <c r="D119" s="9">
        <v>35396</v>
      </c>
      <c r="E119" s="5">
        <v>35424</v>
      </c>
      <c r="F119" s="5">
        <v>35401</v>
      </c>
      <c r="G119">
        <v>2</v>
      </c>
      <c r="H119">
        <v>22</v>
      </c>
      <c r="I119" t="s">
        <v>772</v>
      </c>
      <c r="J119" t="s">
        <v>773</v>
      </c>
      <c r="K119" t="s">
        <v>534</v>
      </c>
      <c r="L119" t="s">
        <v>71</v>
      </c>
      <c r="M119" t="s">
        <v>774</v>
      </c>
      <c r="N119" t="s">
        <v>535</v>
      </c>
      <c r="O119">
        <f>VLOOKUP(orders[[#This Row],[OrderID]],Table15[],4,FALSE)</f>
        <v>24</v>
      </c>
      <c r="P119">
        <f>VLOOKUP(orders[[#This Row],[OrderID]],Table15[],2,FALSE)</f>
        <v>403.20000000000005</v>
      </c>
      <c r="Q119">
        <f>VLOOKUP(orders[[#This Row],[EmployeeID]],employee_territory[],2,FALSE)</f>
        <v>30346</v>
      </c>
      <c r="R119" t="str">
        <f>VLOOKUP(orders[[#This Row],[Territory]],territories[],4,FALSE)</f>
        <v xml:space="preserve">Southern                                          </v>
      </c>
      <c r="S119" t="str">
        <f>VLOOKUP(orders[[#This Row],[ShipVia]],shippers[],2,FALSE)</f>
        <v>United Package</v>
      </c>
      <c r="T119">
        <f>YEAR(orders[[#This Row],[OrderDate]])</f>
        <v>1996</v>
      </c>
      <c r="U119" s="45">
        <f>MONTH(orders[[#This Row],[OrderDate]])</f>
        <v>11</v>
      </c>
    </row>
    <row r="120" spans="1:21" x14ac:dyDescent="0.2">
      <c r="A120">
        <v>10366</v>
      </c>
      <c r="B120" t="s">
        <v>775</v>
      </c>
      <c r="C120">
        <v>8</v>
      </c>
      <c r="D120" s="9">
        <v>35397</v>
      </c>
      <c r="E120" s="5">
        <v>35439</v>
      </c>
      <c r="F120" s="5">
        <v>35429</v>
      </c>
      <c r="G120">
        <v>2</v>
      </c>
      <c r="H120">
        <v>10.14</v>
      </c>
      <c r="I120" t="s">
        <v>776</v>
      </c>
      <c r="J120" t="s">
        <v>777</v>
      </c>
      <c r="K120" t="s">
        <v>778</v>
      </c>
      <c r="L120" t="s">
        <v>71</v>
      </c>
      <c r="M120" t="s">
        <v>779</v>
      </c>
      <c r="N120" t="s">
        <v>108</v>
      </c>
      <c r="O120">
        <f>VLOOKUP(orders[[#This Row],[OrderID]],Table15[],4,FALSE)</f>
        <v>10</v>
      </c>
      <c r="P120">
        <f>VLOOKUP(orders[[#This Row],[OrderID]],Table15[],2,FALSE)</f>
        <v>136</v>
      </c>
      <c r="Q120">
        <f>VLOOKUP(orders[[#This Row],[EmployeeID]],employee_territory[],2,FALSE)</f>
        <v>19428</v>
      </c>
      <c r="R120" t="str">
        <f>VLOOKUP(orders[[#This Row],[Territory]],territories[],4,FALSE)</f>
        <v xml:space="preserve">Northern                                          </v>
      </c>
      <c r="S120" t="str">
        <f>VLOOKUP(orders[[#This Row],[ShipVia]],shippers[],2,FALSE)</f>
        <v>United Package</v>
      </c>
      <c r="T120">
        <f>YEAR(orders[[#This Row],[OrderDate]])</f>
        <v>1996</v>
      </c>
      <c r="U120" s="45">
        <f>MONTH(orders[[#This Row],[OrderDate]])</f>
        <v>11</v>
      </c>
    </row>
    <row r="121" spans="1:21" x14ac:dyDescent="0.2">
      <c r="A121">
        <v>10367</v>
      </c>
      <c r="B121" t="s">
        <v>780</v>
      </c>
      <c r="C121">
        <v>7</v>
      </c>
      <c r="D121" s="9">
        <v>35397</v>
      </c>
      <c r="E121" s="5">
        <v>35425</v>
      </c>
      <c r="F121" s="5">
        <v>35401</v>
      </c>
      <c r="G121">
        <v>3</v>
      </c>
      <c r="H121">
        <v>13.55</v>
      </c>
      <c r="I121" t="s">
        <v>781</v>
      </c>
      <c r="J121" t="s">
        <v>782</v>
      </c>
      <c r="K121" t="s">
        <v>783</v>
      </c>
      <c r="L121" t="s">
        <v>71</v>
      </c>
      <c r="M121" t="s">
        <v>784</v>
      </c>
      <c r="N121" t="s">
        <v>230</v>
      </c>
      <c r="O121">
        <f>VLOOKUP(orders[[#This Row],[OrderID]],Table15[],4,FALSE)</f>
        <v>76</v>
      </c>
      <c r="P121">
        <f>VLOOKUP(orders[[#This Row],[OrderID]],Table15[],2,FALSE)</f>
        <v>834.19999999999993</v>
      </c>
      <c r="Q121">
        <f>VLOOKUP(orders[[#This Row],[EmployeeID]],employee_territory[],2,FALSE)</f>
        <v>60179</v>
      </c>
      <c r="R121" t="str">
        <f>VLOOKUP(orders[[#This Row],[Territory]],territories[],4,FALSE)</f>
        <v xml:space="preserve">Westerns                                          </v>
      </c>
      <c r="S121" t="str">
        <f>VLOOKUP(orders[[#This Row],[ShipVia]],shippers[],2,FALSE)</f>
        <v>Federal Shipping</v>
      </c>
      <c r="T121">
        <f>YEAR(orders[[#This Row],[OrderDate]])</f>
        <v>1996</v>
      </c>
      <c r="U121" s="45">
        <f>MONTH(orders[[#This Row],[OrderDate]])</f>
        <v>11</v>
      </c>
    </row>
    <row r="122" spans="1:21" x14ac:dyDescent="0.2">
      <c r="A122">
        <v>10368</v>
      </c>
      <c r="B122" t="s">
        <v>525</v>
      </c>
      <c r="C122">
        <v>2</v>
      </c>
      <c r="D122" s="9">
        <v>35398</v>
      </c>
      <c r="E122" s="5">
        <v>35426</v>
      </c>
      <c r="F122" s="5">
        <v>35401</v>
      </c>
      <c r="G122">
        <v>2</v>
      </c>
      <c r="H122">
        <v>101.95</v>
      </c>
      <c r="I122" t="s">
        <v>526</v>
      </c>
      <c r="J122" t="s">
        <v>527</v>
      </c>
      <c r="K122" t="s">
        <v>528</v>
      </c>
      <c r="L122" t="s">
        <v>71</v>
      </c>
      <c r="M122" t="s">
        <v>529</v>
      </c>
      <c r="N122" t="s">
        <v>530</v>
      </c>
      <c r="O122">
        <f>VLOOKUP(orders[[#This Row],[OrderID]],Table15[],4,FALSE)</f>
        <v>78</v>
      </c>
      <c r="P122">
        <f>VLOOKUP(orders[[#This Row],[OrderID]],Table15[],2,FALSE)</f>
        <v>1834.2</v>
      </c>
      <c r="Q122">
        <f>VLOOKUP(orders[[#This Row],[EmployeeID]],employee_territory[],2,FALSE)</f>
        <v>1581</v>
      </c>
      <c r="R122" t="str">
        <f>VLOOKUP(orders[[#This Row],[Territory]],territories[],4,FALSE)</f>
        <v xml:space="preserve">Eastern                                           </v>
      </c>
      <c r="S122" t="str">
        <f>VLOOKUP(orders[[#This Row],[ShipVia]],shippers[],2,FALSE)</f>
        <v>United Package</v>
      </c>
      <c r="T122">
        <f>YEAR(orders[[#This Row],[OrderDate]])</f>
        <v>1996</v>
      </c>
      <c r="U122" s="45">
        <f>MONTH(orders[[#This Row],[OrderDate]])</f>
        <v>11</v>
      </c>
    </row>
    <row r="123" spans="1:21" x14ac:dyDescent="0.2">
      <c r="A123">
        <v>10369</v>
      </c>
      <c r="B123" t="s">
        <v>583</v>
      </c>
      <c r="C123">
        <v>8</v>
      </c>
      <c r="D123" s="9">
        <v>35401</v>
      </c>
      <c r="E123" s="5">
        <v>35429</v>
      </c>
      <c r="F123" s="5">
        <v>35408</v>
      </c>
      <c r="G123">
        <v>2</v>
      </c>
      <c r="H123">
        <v>195.68</v>
      </c>
      <c r="I123" t="s">
        <v>584</v>
      </c>
      <c r="J123" t="s">
        <v>585</v>
      </c>
      <c r="K123" t="s">
        <v>586</v>
      </c>
      <c r="L123" t="s">
        <v>587</v>
      </c>
      <c r="M123" t="s">
        <v>588</v>
      </c>
      <c r="N123" t="s">
        <v>82</v>
      </c>
      <c r="O123">
        <f>VLOOKUP(orders[[#This Row],[OrderID]],Table15[],4,FALSE)</f>
        <v>38</v>
      </c>
      <c r="P123">
        <f>VLOOKUP(orders[[#This Row],[OrderID]],Table15[],2,FALSE)</f>
        <v>2527.1999999999998</v>
      </c>
      <c r="Q123">
        <f>VLOOKUP(orders[[#This Row],[EmployeeID]],employee_territory[],2,FALSE)</f>
        <v>19428</v>
      </c>
      <c r="R123" t="str">
        <f>VLOOKUP(orders[[#This Row],[Territory]],territories[],4,FALSE)</f>
        <v xml:space="preserve">Northern                                          </v>
      </c>
      <c r="S123" t="str">
        <f>VLOOKUP(orders[[#This Row],[ShipVia]],shippers[],2,FALSE)</f>
        <v>United Package</v>
      </c>
      <c r="T123">
        <f>YEAR(orders[[#This Row],[OrderDate]])</f>
        <v>1996</v>
      </c>
      <c r="U123" s="45">
        <f>MONTH(orders[[#This Row],[OrderDate]])</f>
        <v>12</v>
      </c>
    </row>
    <row r="124" spans="1:21" x14ac:dyDescent="0.2">
      <c r="A124">
        <v>10370</v>
      </c>
      <c r="B124" t="s">
        <v>501</v>
      </c>
      <c r="C124">
        <v>6</v>
      </c>
      <c r="D124" s="9">
        <v>35402</v>
      </c>
      <c r="E124" s="5">
        <v>35430</v>
      </c>
      <c r="F124" s="5">
        <v>35426</v>
      </c>
      <c r="G124">
        <v>2</v>
      </c>
      <c r="H124">
        <v>1.17</v>
      </c>
      <c r="I124" t="s">
        <v>502</v>
      </c>
      <c r="J124" t="s">
        <v>503</v>
      </c>
      <c r="K124" t="s">
        <v>504</v>
      </c>
      <c r="L124" t="s">
        <v>71</v>
      </c>
      <c r="M124" t="s">
        <v>505</v>
      </c>
      <c r="N124" t="s">
        <v>506</v>
      </c>
      <c r="O124">
        <f>VLOOKUP(orders[[#This Row],[OrderID]],Table15[],4,FALSE)</f>
        <v>65</v>
      </c>
      <c r="P124">
        <f>VLOOKUP(orders[[#This Row],[OrderID]],Table15[],2,FALSE)</f>
        <v>1174</v>
      </c>
      <c r="Q124">
        <f>VLOOKUP(orders[[#This Row],[EmployeeID]],employee_territory[],2,FALSE)</f>
        <v>85014</v>
      </c>
      <c r="R124" t="str">
        <f>VLOOKUP(orders[[#This Row],[Territory]],territories[],4,FALSE)</f>
        <v xml:space="preserve">Westerns                                          </v>
      </c>
      <c r="S124" t="str">
        <f>VLOOKUP(orders[[#This Row],[ShipVia]],shippers[],2,FALSE)</f>
        <v>United Package</v>
      </c>
      <c r="T124">
        <f>YEAR(orders[[#This Row],[OrderDate]])</f>
        <v>1996</v>
      </c>
      <c r="U124" s="45">
        <f>MONTH(orders[[#This Row],[OrderDate]])</f>
        <v>12</v>
      </c>
    </row>
    <row r="125" spans="1:21" x14ac:dyDescent="0.2">
      <c r="A125">
        <v>10371</v>
      </c>
      <c r="B125" t="s">
        <v>742</v>
      </c>
      <c r="C125">
        <v>1</v>
      </c>
      <c r="D125" s="9">
        <v>35402</v>
      </c>
      <c r="E125" s="5">
        <v>35430</v>
      </c>
      <c r="F125" s="5">
        <v>35423</v>
      </c>
      <c r="G125">
        <v>1</v>
      </c>
      <c r="H125">
        <v>0.45</v>
      </c>
      <c r="I125" t="s">
        <v>743</v>
      </c>
      <c r="J125" t="s">
        <v>744</v>
      </c>
      <c r="K125" t="s">
        <v>745</v>
      </c>
      <c r="L125" t="s">
        <v>71</v>
      </c>
      <c r="M125" t="s">
        <v>746</v>
      </c>
      <c r="N125" t="s">
        <v>206</v>
      </c>
      <c r="O125">
        <f>VLOOKUP(orders[[#This Row],[OrderID]],Table15[],4,FALSE)</f>
        <v>6</v>
      </c>
      <c r="P125">
        <f>VLOOKUP(orders[[#This Row],[OrderID]],Table15[],2,FALSE)</f>
        <v>91.199999999999989</v>
      </c>
      <c r="Q125">
        <f>VLOOKUP(orders[[#This Row],[EmployeeID]],employee_territory[],2,FALSE)</f>
        <v>6897</v>
      </c>
      <c r="R125" t="str">
        <f>VLOOKUP(orders[[#This Row],[Territory]],territories[],4,FALSE)</f>
        <v xml:space="preserve">Eastern                                           </v>
      </c>
      <c r="S125" t="str">
        <f>VLOOKUP(orders[[#This Row],[ShipVia]],shippers[],2,FALSE)</f>
        <v>Speedy Express</v>
      </c>
      <c r="T125">
        <f>YEAR(orders[[#This Row],[OrderDate]])</f>
        <v>1996</v>
      </c>
      <c r="U125" s="45">
        <f>MONTH(orders[[#This Row],[OrderDate]])</f>
        <v>12</v>
      </c>
    </row>
    <row r="126" spans="1:21" x14ac:dyDescent="0.2">
      <c r="A126">
        <v>10372</v>
      </c>
      <c r="B126" t="s">
        <v>785</v>
      </c>
      <c r="C126">
        <v>5</v>
      </c>
      <c r="D126" s="9">
        <v>35403</v>
      </c>
      <c r="E126" s="5">
        <v>35431</v>
      </c>
      <c r="F126" s="5">
        <v>35408</v>
      </c>
      <c r="G126">
        <v>2</v>
      </c>
      <c r="H126">
        <v>890.78</v>
      </c>
      <c r="I126" t="s">
        <v>786</v>
      </c>
      <c r="J126" t="s">
        <v>787</v>
      </c>
      <c r="K126" t="s">
        <v>645</v>
      </c>
      <c r="L126" t="s">
        <v>516</v>
      </c>
      <c r="M126" t="s">
        <v>788</v>
      </c>
      <c r="N126" t="s">
        <v>146</v>
      </c>
      <c r="O126">
        <f>VLOOKUP(orders[[#This Row],[OrderID]],Table15[],4,FALSE)</f>
        <v>164</v>
      </c>
      <c r="P126">
        <f>VLOOKUP(orders[[#This Row],[OrderID]],Table15[],2,FALSE)</f>
        <v>12281.2</v>
      </c>
      <c r="Q126">
        <f>VLOOKUP(orders[[#This Row],[EmployeeID]],employee_territory[],2,FALSE)</f>
        <v>2903</v>
      </c>
      <c r="R126" t="str">
        <f>VLOOKUP(orders[[#This Row],[Territory]],territories[],4,FALSE)</f>
        <v xml:space="preserve">Eastern                                           </v>
      </c>
      <c r="S126" t="str">
        <f>VLOOKUP(orders[[#This Row],[ShipVia]],shippers[],2,FALSE)</f>
        <v>United Package</v>
      </c>
      <c r="T126">
        <f>YEAR(orders[[#This Row],[OrderDate]])</f>
        <v>1996</v>
      </c>
      <c r="U126" s="45">
        <f>MONTH(orders[[#This Row],[OrderDate]])</f>
        <v>12</v>
      </c>
    </row>
    <row r="127" spans="1:21" x14ac:dyDescent="0.2">
      <c r="A127">
        <v>10373</v>
      </c>
      <c r="B127" t="s">
        <v>651</v>
      </c>
      <c r="C127">
        <v>4</v>
      </c>
      <c r="D127" s="9">
        <v>35404</v>
      </c>
      <c r="E127" s="5">
        <v>35432</v>
      </c>
      <c r="F127" s="5">
        <v>35410</v>
      </c>
      <c r="G127">
        <v>3</v>
      </c>
      <c r="H127">
        <v>124.12</v>
      </c>
      <c r="I127" t="s">
        <v>652</v>
      </c>
      <c r="J127" t="s">
        <v>653</v>
      </c>
      <c r="K127" t="s">
        <v>654</v>
      </c>
      <c r="L127" t="s">
        <v>655</v>
      </c>
      <c r="M127" t="s">
        <v>71</v>
      </c>
      <c r="N127" t="s">
        <v>656</v>
      </c>
      <c r="O127">
        <f>VLOOKUP(orders[[#This Row],[OrderID]],Table15[],4,FALSE)</f>
        <v>130</v>
      </c>
      <c r="P127">
        <f>VLOOKUP(orders[[#This Row],[OrderID]],Table15[],2,FALSE)</f>
        <v>1708</v>
      </c>
      <c r="Q127">
        <f>VLOOKUP(orders[[#This Row],[EmployeeID]],employee_territory[],2,FALSE)</f>
        <v>20852</v>
      </c>
      <c r="R127" t="str">
        <f>VLOOKUP(orders[[#This Row],[Territory]],territories[],4,FALSE)</f>
        <v xml:space="preserve">Eastern                                           </v>
      </c>
      <c r="S127" t="str">
        <f>VLOOKUP(orders[[#This Row],[ShipVia]],shippers[],2,FALSE)</f>
        <v>Federal Shipping</v>
      </c>
      <c r="T127">
        <f>YEAR(orders[[#This Row],[OrderDate]])</f>
        <v>1996</v>
      </c>
      <c r="U127" s="45">
        <f>MONTH(orders[[#This Row],[OrderDate]])</f>
        <v>12</v>
      </c>
    </row>
    <row r="128" spans="1:21" x14ac:dyDescent="0.2">
      <c r="A128">
        <v>10374</v>
      </c>
      <c r="B128" t="s">
        <v>789</v>
      </c>
      <c r="C128">
        <v>1</v>
      </c>
      <c r="D128" s="9">
        <v>35404</v>
      </c>
      <c r="E128" s="5">
        <v>35432</v>
      </c>
      <c r="F128" s="5">
        <v>35408</v>
      </c>
      <c r="G128">
        <v>3</v>
      </c>
      <c r="H128">
        <v>3.94</v>
      </c>
      <c r="I128" t="s">
        <v>790</v>
      </c>
      <c r="J128" t="s">
        <v>791</v>
      </c>
      <c r="K128" t="s">
        <v>792</v>
      </c>
      <c r="L128" t="s">
        <v>71</v>
      </c>
      <c r="M128" t="s">
        <v>793</v>
      </c>
      <c r="N128" t="s">
        <v>794</v>
      </c>
      <c r="O128">
        <f>VLOOKUP(orders[[#This Row],[OrderID]],Table15[],4,FALSE)</f>
        <v>45</v>
      </c>
      <c r="P128">
        <f>VLOOKUP(orders[[#This Row],[OrderID]],Table15[],2,FALSE)</f>
        <v>459</v>
      </c>
      <c r="Q128">
        <f>VLOOKUP(orders[[#This Row],[EmployeeID]],employee_territory[],2,FALSE)</f>
        <v>6897</v>
      </c>
      <c r="R128" t="str">
        <f>VLOOKUP(orders[[#This Row],[Territory]],territories[],4,FALSE)</f>
        <v xml:space="preserve">Eastern                                           </v>
      </c>
      <c r="S128" t="str">
        <f>VLOOKUP(orders[[#This Row],[ShipVia]],shippers[],2,FALSE)</f>
        <v>Federal Shipping</v>
      </c>
      <c r="T128">
        <f>YEAR(orders[[#This Row],[OrderDate]])</f>
        <v>1996</v>
      </c>
      <c r="U128" s="45">
        <f>MONTH(orders[[#This Row],[OrderDate]])</f>
        <v>12</v>
      </c>
    </row>
    <row r="129" spans="1:21" x14ac:dyDescent="0.2">
      <c r="A129">
        <v>10375</v>
      </c>
      <c r="B129" t="s">
        <v>795</v>
      </c>
      <c r="C129">
        <v>3</v>
      </c>
      <c r="D129" s="9">
        <v>35405</v>
      </c>
      <c r="E129" s="5">
        <v>35433</v>
      </c>
      <c r="F129" s="5">
        <v>35408</v>
      </c>
      <c r="G129">
        <v>2</v>
      </c>
      <c r="H129">
        <v>20.12</v>
      </c>
      <c r="I129" t="s">
        <v>796</v>
      </c>
      <c r="J129" t="s">
        <v>797</v>
      </c>
      <c r="K129" t="s">
        <v>798</v>
      </c>
      <c r="L129" t="s">
        <v>191</v>
      </c>
      <c r="M129" t="s">
        <v>799</v>
      </c>
      <c r="N129" t="s">
        <v>82</v>
      </c>
      <c r="O129">
        <f>VLOOKUP(orders[[#This Row],[OrderID]],Table15[],4,FALSE)</f>
        <v>25</v>
      </c>
      <c r="P129">
        <f>VLOOKUP(orders[[#This Row],[OrderID]],Table15[],2,FALSE)</f>
        <v>338</v>
      </c>
      <c r="Q129">
        <f>VLOOKUP(orders[[#This Row],[EmployeeID]],employee_territory[],2,FALSE)</f>
        <v>30346</v>
      </c>
      <c r="R129" t="str">
        <f>VLOOKUP(orders[[#This Row],[Territory]],territories[],4,FALSE)</f>
        <v xml:space="preserve">Southern                                          </v>
      </c>
      <c r="S129" t="str">
        <f>VLOOKUP(orders[[#This Row],[ShipVia]],shippers[],2,FALSE)</f>
        <v>United Package</v>
      </c>
      <c r="T129">
        <f>YEAR(orders[[#This Row],[OrderDate]])</f>
        <v>1996</v>
      </c>
      <c r="U129" s="45">
        <f>MONTH(orders[[#This Row],[OrderDate]])</f>
        <v>12</v>
      </c>
    </row>
    <row r="130" spans="1:21" x14ac:dyDescent="0.2">
      <c r="A130">
        <v>10376</v>
      </c>
      <c r="B130" t="s">
        <v>726</v>
      </c>
      <c r="C130">
        <v>1</v>
      </c>
      <c r="D130" s="9">
        <v>35408</v>
      </c>
      <c r="E130" s="5">
        <v>35436</v>
      </c>
      <c r="F130" s="5">
        <v>35412</v>
      </c>
      <c r="G130">
        <v>2</v>
      </c>
      <c r="H130">
        <v>20.39</v>
      </c>
      <c r="I130" t="s">
        <v>727</v>
      </c>
      <c r="J130" t="s">
        <v>728</v>
      </c>
      <c r="K130" t="s">
        <v>261</v>
      </c>
      <c r="L130" t="s">
        <v>262</v>
      </c>
      <c r="M130" t="s">
        <v>263</v>
      </c>
      <c r="N130" t="s">
        <v>264</v>
      </c>
      <c r="O130">
        <f>VLOOKUP(orders[[#This Row],[OrderID]],Table15[],4,FALSE)</f>
        <v>42</v>
      </c>
      <c r="P130">
        <f>VLOOKUP(orders[[#This Row],[OrderID]],Table15[],2,FALSE)</f>
        <v>420</v>
      </c>
      <c r="Q130">
        <f>VLOOKUP(orders[[#This Row],[EmployeeID]],employee_territory[],2,FALSE)</f>
        <v>6897</v>
      </c>
      <c r="R130" t="str">
        <f>VLOOKUP(orders[[#This Row],[Territory]],territories[],4,FALSE)</f>
        <v xml:space="preserve">Eastern                                           </v>
      </c>
      <c r="S130" t="str">
        <f>VLOOKUP(orders[[#This Row],[ShipVia]],shippers[],2,FALSE)</f>
        <v>United Package</v>
      </c>
      <c r="T130">
        <f>YEAR(orders[[#This Row],[OrderDate]])</f>
        <v>1996</v>
      </c>
      <c r="U130" s="45">
        <f>MONTH(orders[[#This Row],[OrderDate]])</f>
        <v>12</v>
      </c>
    </row>
    <row r="131" spans="1:21" x14ac:dyDescent="0.2">
      <c r="A131">
        <v>10377</v>
      </c>
      <c r="B131" t="s">
        <v>758</v>
      </c>
      <c r="C131">
        <v>1</v>
      </c>
      <c r="D131" s="9">
        <v>35408</v>
      </c>
      <c r="E131" s="5">
        <v>35436</v>
      </c>
      <c r="F131" s="5">
        <v>35412</v>
      </c>
      <c r="G131">
        <v>3</v>
      </c>
      <c r="H131">
        <v>22.21</v>
      </c>
      <c r="I131" t="s">
        <v>759</v>
      </c>
      <c r="J131" t="s">
        <v>760</v>
      </c>
      <c r="K131" t="s">
        <v>70</v>
      </c>
      <c r="L131" t="s">
        <v>71</v>
      </c>
      <c r="M131" t="s">
        <v>761</v>
      </c>
      <c r="N131" t="s">
        <v>73</v>
      </c>
      <c r="O131">
        <f>VLOOKUP(orders[[#This Row],[OrderID]],Table15[],4,FALSE)</f>
        <v>40</v>
      </c>
      <c r="P131">
        <f>VLOOKUP(orders[[#This Row],[OrderID]],Table15[],2,FALSE)</f>
        <v>1016</v>
      </c>
      <c r="Q131">
        <f>VLOOKUP(orders[[#This Row],[EmployeeID]],employee_territory[],2,FALSE)</f>
        <v>6897</v>
      </c>
      <c r="R131" t="str">
        <f>VLOOKUP(orders[[#This Row],[Territory]],territories[],4,FALSE)</f>
        <v xml:space="preserve">Eastern                                           </v>
      </c>
      <c r="S131" t="str">
        <f>VLOOKUP(orders[[#This Row],[ShipVia]],shippers[],2,FALSE)</f>
        <v>Federal Shipping</v>
      </c>
      <c r="T131">
        <f>YEAR(orders[[#This Row],[OrderDate]])</f>
        <v>1996</v>
      </c>
      <c r="U131" s="45">
        <f>MONTH(orders[[#This Row],[OrderDate]])</f>
        <v>12</v>
      </c>
    </row>
    <row r="132" spans="1:21" x14ac:dyDescent="0.2">
      <c r="A132">
        <v>10378</v>
      </c>
      <c r="B132" t="s">
        <v>551</v>
      </c>
      <c r="C132">
        <v>5</v>
      </c>
      <c r="D132" s="9">
        <v>35409</v>
      </c>
      <c r="E132" s="5">
        <v>35437</v>
      </c>
      <c r="F132" s="5">
        <v>35418</v>
      </c>
      <c r="G132">
        <v>3</v>
      </c>
      <c r="H132">
        <v>5.44</v>
      </c>
      <c r="I132" t="s">
        <v>552</v>
      </c>
      <c r="J132" t="s">
        <v>553</v>
      </c>
      <c r="K132" t="s">
        <v>554</v>
      </c>
      <c r="L132" t="s">
        <v>71</v>
      </c>
      <c r="M132" t="s">
        <v>555</v>
      </c>
      <c r="N132" t="s">
        <v>199</v>
      </c>
      <c r="O132">
        <f>VLOOKUP(orders[[#This Row],[OrderID]],Table15[],4,FALSE)</f>
        <v>6</v>
      </c>
      <c r="P132">
        <f>VLOOKUP(orders[[#This Row],[OrderID]],Table15[],2,FALSE)</f>
        <v>103.19999999999999</v>
      </c>
      <c r="Q132">
        <f>VLOOKUP(orders[[#This Row],[EmployeeID]],employee_territory[],2,FALSE)</f>
        <v>2903</v>
      </c>
      <c r="R132" t="str">
        <f>VLOOKUP(orders[[#This Row],[Territory]],territories[],4,FALSE)</f>
        <v xml:space="preserve">Eastern                                           </v>
      </c>
      <c r="S132" t="str">
        <f>VLOOKUP(orders[[#This Row],[ShipVia]],shippers[],2,FALSE)</f>
        <v>Federal Shipping</v>
      </c>
      <c r="T132">
        <f>YEAR(orders[[#This Row],[OrderDate]])</f>
        <v>1996</v>
      </c>
      <c r="U132" s="45">
        <f>MONTH(orders[[#This Row],[OrderDate]])</f>
        <v>12</v>
      </c>
    </row>
    <row r="133" spans="1:21" x14ac:dyDescent="0.2">
      <c r="A133">
        <v>10379</v>
      </c>
      <c r="B133" t="s">
        <v>541</v>
      </c>
      <c r="C133">
        <v>2</v>
      </c>
      <c r="D133" s="9">
        <v>35410</v>
      </c>
      <c r="E133" s="5">
        <v>35438</v>
      </c>
      <c r="F133" s="5">
        <v>35412</v>
      </c>
      <c r="G133">
        <v>1</v>
      </c>
      <c r="H133">
        <v>45.03</v>
      </c>
      <c r="I133" t="s">
        <v>542</v>
      </c>
      <c r="J133" t="s">
        <v>543</v>
      </c>
      <c r="K133" t="s">
        <v>487</v>
      </c>
      <c r="L133" t="s">
        <v>488</v>
      </c>
      <c r="M133" t="s">
        <v>544</v>
      </c>
      <c r="N133" t="s">
        <v>146</v>
      </c>
      <c r="O133">
        <f>VLOOKUP(orders[[#This Row],[OrderID]],Table15[],4,FALSE)</f>
        <v>44</v>
      </c>
      <c r="P133">
        <f>VLOOKUP(orders[[#This Row],[OrderID]],Table15[],2,FALSE)</f>
        <v>959.2</v>
      </c>
      <c r="Q133">
        <f>VLOOKUP(orders[[#This Row],[EmployeeID]],employee_territory[],2,FALSE)</f>
        <v>1581</v>
      </c>
      <c r="R133" t="str">
        <f>VLOOKUP(orders[[#This Row],[Territory]],territories[],4,FALSE)</f>
        <v xml:space="preserve">Eastern                                           </v>
      </c>
      <c r="S133" t="str">
        <f>VLOOKUP(orders[[#This Row],[ShipVia]],shippers[],2,FALSE)</f>
        <v>Speedy Express</v>
      </c>
      <c r="T133">
        <f>YEAR(orders[[#This Row],[OrderDate]])</f>
        <v>1996</v>
      </c>
      <c r="U133" s="45">
        <f>MONTH(orders[[#This Row],[OrderDate]])</f>
        <v>12</v>
      </c>
    </row>
    <row r="134" spans="1:21" x14ac:dyDescent="0.2">
      <c r="A134">
        <v>10380</v>
      </c>
      <c r="B134" t="s">
        <v>651</v>
      </c>
      <c r="C134">
        <v>8</v>
      </c>
      <c r="D134" s="9">
        <v>35411</v>
      </c>
      <c r="E134" s="5">
        <v>35439</v>
      </c>
      <c r="F134" s="5">
        <v>35446</v>
      </c>
      <c r="G134">
        <v>3</v>
      </c>
      <c r="H134">
        <v>35.03</v>
      </c>
      <c r="I134" t="s">
        <v>652</v>
      </c>
      <c r="J134" t="s">
        <v>653</v>
      </c>
      <c r="K134" t="s">
        <v>654</v>
      </c>
      <c r="L134" t="s">
        <v>655</v>
      </c>
      <c r="M134" t="s">
        <v>71</v>
      </c>
      <c r="N134" t="s">
        <v>656</v>
      </c>
      <c r="O134">
        <f>VLOOKUP(orders[[#This Row],[OrderID]],Table15[],4,FALSE)</f>
        <v>74</v>
      </c>
      <c r="P134">
        <f>VLOOKUP(orders[[#This Row],[OrderID]],Table15[],2,FALSE)</f>
        <v>1419.8</v>
      </c>
      <c r="Q134">
        <f>VLOOKUP(orders[[#This Row],[EmployeeID]],employee_territory[],2,FALSE)</f>
        <v>19428</v>
      </c>
      <c r="R134" t="str">
        <f>VLOOKUP(orders[[#This Row],[Territory]],territories[],4,FALSE)</f>
        <v xml:space="preserve">Northern                                          </v>
      </c>
      <c r="S134" t="str">
        <f>VLOOKUP(orders[[#This Row],[ShipVia]],shippers[],2,FALSE)</f>
        <v>Federal Shipping</v>
      </c>
      <c r="T134">
        <f>YEAR(orders[[#This Row],[OrderDate]])</f>
        <v>1996</v>
      </c>
      <c r="U134" s="45">
        <f>MONTH(orders[[#This Row],[OrderDate]])</f>
        <v>12</v>
      </c>
    </row>
    <row r="135" spans="1:21" x14ac:dyDescent="0.2">
      <c r="A135">
        <v>10381</v>
      </c>
      <c r="B135" t="s">
        <v>623</v>
      </c>
      <c r="C135">
        <v>3</v>
      </c>
      <c r="D135" s="9">
        <v>35411</v>
      </c>
      <c r="E135" s="5">
        <v>35439</v>
      </c>
      <c r="F135" s="5">
        <v>35412</v>
      </c>
      <c r="G135">
        <v>3</v>
      </c>
      <c r="H135">
        <v>7.99</v>
      </c>
      <c r="I135" t="s">
        <v>624</v>
      </c>
      <c r="J135" t="s">
        <v>625</v>
      </c>
      <c r="K135" t="s">
        <v>626</v>
      </c>
      <c r="L135" t="s">
        <v>627</v>
      </c>
      <c r="M135" t="s">
        <v>628</v>
      </c>
      <c r="N135" t="s">
        <v>524</v>
      </c>
      <c r="O135">
        <f>VLOOKUP(orders[[#This Row],[OrderID]],Table15[],4,FALSE)</f>
        <v>14</v>
      </c>
      <c r="P135">
        <f>VLOOKUP(orders[[#This Row],[OrderID]],Table15[],2,FALSE)</f>
        <v>112</v>
      </c>
      <c r="Q135">
        <f>VLOOKUP(orders[[#This Row],[EmployeeID]],employee_territory[],2,FALSE)</f>
        <v>30346</v>
      </c>
      <c r="R135" t="str">
        <f>VLOOKUP(orders[[#This Row],[Territory]],territories[],4,FALSE)</f>
        <v xml:space="preserve">Southern                                          </v>
      </c>
      <c r="S135" t="str">
        <f>VLOOKUP(orders[[#This Row],[ShipVia]],shippers[],2,FALSE)</f>
        <v>Federal Shipping</v>
      </c>
      <c r="T135">
        <f>YEAR(orders[[#This Row],[OrderDate]])</f>
        <v>1996</v>
      </c>
      <c r="U135" s="45">
        <f>MONTH(orders[[#This Row],[OrderDate]])</f>
        <v>12</v>
      </c>
    </row>
    <row r="136" spans="1:21" x14ac:dyDescent="0.2">
      <c r="A136">
        <v>10382</v>
      </c>
      <c r="B136" t="s">
        <v>525</v>
      </c>
      <c r="C136">
        <v>4</v>
      </c>
      <c r="D136" s="9">
        <v>35412</v>
      </c>
      <c r="E136" s="5">
        <v>35440</v>
      </c>
      <c r="F136" s="5">
        <v>35415</v>
      </c>
      <c r="G136">
        <v>1</v>
      </c>
      <c r="H136">
        <v>94.77</v>
      </c>
      <c r="I136" t="s">
        <v>526</v>
      </c>
      <c r="J136" t="s">
        <v>527</v>
      </c>
      <c r="K136" t="s">
        <v>528</v>
      </c>
      <c r="L136" t="s">
        <v>71</v>
      </c>
      <c r="M136" t="s">
        <v>529</v>
      </c>
      <c r="N136" t="s">
        <v>530</v>
      </c>
      <c r="O136">
        <f>VLOOKUP(orders[[#This Row],[OrderID]],Table15[],4,FALSE)</f>
        <v>165</v>
      </c>
      <c r="P136">
        <f>VLOOKUP(orders[[#This Row],[OrderID]],Table15[],2,FALSE)</f>
        <v>2900</v>
      </c>
      <c r="Q136">
        <f>VLOOKUP(orders[[#This Row],[EmployeeID]],employee_territory[],2,FALSE)</f>
        <v>20852</v>
      </c>
      <c r="R136" t="str">
        <f>VLOOKUP(orders[[#This Row],[Territory]],territories[],4,FALSE)</f>
        <v xml:space="preserve">Eastern                                           </v>
      </c>
      <c r="S136" t="str">
        <f>VLOOKUP(orders[[#This Row],[ShipVia]],shippers[],2,FALSE)</f>
        <v>Speedy Express</v>
      </c>
      <c r="T136">
        <f>YEAR(orders[[#This Row],[OrderDate]])</f>
        <v>1996</v>
      </c>
      <c r="U136" s="45">
        <f>MONTH(orders[[#This Row],[OrderDate]])</f>
        <v>12</v>
      </c>
    </row>
    <row r="137" spans="1:21" x14ac:dyDescent="0.2">
      <c r="A137">
        <v>10383</v>
      </c>
      <c r="B137" t="s">
        <v>752</v>
      </c>
      <c r="C137">
        <v>8</v>
      </c>
      <c r="D137" s="9">
        <v>35415</v>
      </c>
      <c r="E137" s="5">
        <v>35443</v>
      </c>
      <c r="F137" s="5">
        <v>35417</v>
      </c>
      <c r="G137">
        <v>3</v>
      </c>
      <c r="H137">
        <v>34.24</v>
      </c>
      <c r="I137" t="s">
        <v>753</v>
      </c>
      <c r="J137" t="s">
        <v>754</v>
      </c>
      <c r="K137" t="s">
        <v>755</v>
      </c>
      <c r="L137" t="s">
        <v>756</v>
      </c>
      <c r="M137" t="s">
        <v>757</v>
      </c>
      <c r="N137" t="s">
        <v>73</v>
      </c>
      <c r="O137">
        <f>VLOOKUP(orders[[#This Row],[OrderID]],Table15[],4,FALSE)</f>
        <v>55</v>
      </c>
      <c r="P137">
        <f>VLOOKUP(orders[[#This Row],[OrderID]],Table15[],2,FALSE)</f>
        <v>899</v>
      </c>
      <c r="Q137">
        <f>VLOOKUP(orders[[#This Row],[EmployeeID]],employee_territory[],2,FALSE)</f>
        <v>19428</v>
      </c>
      <c r="R137" t="str">
        <f>VLOOKUP(orders[[#This Row],[Territory]],territories[],4,FALSE)</f>
        <v xml:space="preserve">Northern                                          </v>
      </c>
      <c r="S137" t="str">
        <f>VLOOKUP(orders[[#This Row],[ShipVia]],shippers[],2,FALSE)</f>
        <v>Federal Shipping</v>
      </c>
      <c r="T137">
        <f>YEAR(orders[[#This Row],[OrderDate]])</f>
        <v>1996</v>
      </c>
      <c r="U137" s="45">
        <f>MONTH(orders[[#This Row],[OrderDate]])</f>
        <v>12</v>
      </c>
    </row>
    <row r="138" spans="1:21" x14ac:dyDescent="0.2">
      <c r="A138">
        <v>10384</v>
      </c>
      <c r="B138" t="s">
        <v>608</v>
      </c>
      <c r="C138">
        <v>3</v>
      </c>
      <c r="D138" s="9">
        <v>35415</v>
      </c>
      <c r="E138" s="5">
        <v>35443</v>
      </c>
      <c r="F138" s="5">
        <v>35419</v>
      </c>
      <c r="G138">
        <v>3</v>
      </c>
      <c r="H138">
        <v>168.64</v>
      </c>
      <c r="I138" t="s">
        <v>609</v>
      </c>
      <c r="J138" t="s">
        <v>610</v>
      </c>
      <c r="K138" t="s">
        <v>611</v>
      </c>
      <c r="L138" t="s">
        <v>71</v>
      </c>
      <c r="M138" t="s">
        <v>612</v>
      </c>
      <c r="N138" t="s">
        <v>199</v>
      </c>
      <c r="O138">
        <f>VLOOKUP(orders[[#This Row],[OrderID]],Table15[],4,FALSE)</f>
        <v>43</v>
      </c>
      <c r="P138">
        <f>VLOOKUP(orders[[#This Row],[OrderID]],Table15[],2,FALSE)</f>
        <v>2222.3999999999996</v>
      </c>
      <c r="Q138">
        <f>VLOOKUP(orders[[#This Row],[EmployeeID]],employee_territory[],2,FALSE)</f>
        <v>30346</v>
      </c>
      <c r="R138" t="str">
        <f>VLOOKUP(orders[[#This Row],[Territory]],territories[],4,FALSE)</f>
        <v xml:space="preserve">Southern                                          </v>
      </c>
      <c r="S138" t="str">
        <f>VLOOKUP(orders[[#This Row],[ShipVia]],shippers[],2,FALSE)</f>
        <v>Federal Shipping</v>
      </c>
      <c r="T138">
        <f>YEAR(orders[[#This Row],[OrderDate]])</f>
        <v>1996</v>
      </c>
      <c r="U138" s="45">
        <f>MONTH(orders[[#This Row],[OrderDate]])</f>
        <v>12</v>
      </c>
    </row>
    <row r="139" spans="1:21" x14ac:dyDescent="0.2">
      <c r="A139">
        <v>10385</v>
      </c>
      <c r="B139" t="s">
        <v>583</v>
      </c>
      <c r="C139">
        <v>1</v>
      </c>
      <c r="D139" s="9">
        <v>35416</v>
      </c>
      <c r="E139" s="5">
        <v>35444</v>
      </c>
      <c r="F139" s="5">
        <v>35422</v>
      </c>
      <c r="G139">
        <v>2</v>
      </c>
      <c r="H139">
        <v>30.96</v>
      </c>
      <c r="I139" t="s">
        <v>584</v>
      </c>
      <c r="J139" t="s">
        <v>585</v>
      </c>
      <c r="K139" t="s">
        <v>586</v>
      </c>
      <c r="L139" t="s">
        <v>587</v>
      </c>
      <c r="M139" t="s">
        <v>588</v>
      </c>
      <c r="N139" t="s">
        <v>82</v>
      </c>
      <c r="O139">
        <f>VLOOKUP(orders[[#This Row],[OrderID]],Table15[],4,FALSE)</f>
        <v>38</v>
      </c>
      <c r="P139">
        <f>VLOOKUP(orders[[#This Row],[OrderID]],Table15[],2,FALSE)</f>
        <v>864</v>
      </c>
      <c r="Q139">
        <f>VLOOKUP(orders[[#This Row],[EmployeeID]],employee_territory[],2,FALSE)</f>
        <v>6897</v>
      </c>
      <c r="R139" t="str">
        <f>VLOOKUP(orders[[#This Row],[Territory]],territories[],4,FALSE)</f>
        <v xml:space="preserve">Eastern                                           </v>
      </c>
      <c r="S139" t="str">
        <f>VLOOKUP(orders[[#This Row],[ShipVia]],shippers[],2,FALSE)</f>
        <v>United Package</v>
      </c>
      <c r="T139">
        <f>YEAR(orders[[#This Row],[OrderDate]])</f>
        <v>1996</v>
      </c>
      <c r="U139" s="45">
        <f>MONTH(orders[[#This Row],[OrderDate]])</f>
        <v>12</v>
      </c>
    </row>
    <row r="140" spans="1:21" x14ac:dyDescent="0.2">
      <c r="A140">
        <v>10386</v>
      </c>
      <c r="B140" t="s">
        <v>738</v>
      </c>
      <c r="C140">
        <v>9</v>
      </c>
      <c r="D140" s="9">
        <v>35417</v>
      </c>
      <c r="E140" s="5">
        <v>35431</v>
      </c>
      <c r="F140" s="5">
        <v>35424</v>
      </c>
      <c r="G140">
        <v>3</v>
      </c>
      <c r="H140">
        <v>13.99</v>
      </c>
      <c r="I140" t="s">
        <v>739</v>
      </c>
      <c r="J140" t="s">
        <v>740</v>
      </c>
      <c r="K140" t="s">
        <v>645</v>
      </c>
      <c r="L140" t="s">
        <v>516</v>
      </c>
      <c r="M140" t="s">
        <v>741</v>
      </c>
      <c r="N140" t="s">
        <v>146</v>
      </c>
      <c r="O140">
        <f>VLOOKUP(orders[[#This Row],[OrderID]],Table15[],4,FALSE)</f>
        <v>25</v>
      </c>
      <c r="P140">
        <f>VLOOKUP(orders[[#This Row],[OrderID]],Table15[],2,FALSE)</f>
        <v>166</v>
      </c>
      <c r="Q140">
        <f>VLOOKUP(orders[[#This Row],[EmployeeID]],employee_territory[],2,FALSE)</f>
        <v>3049</v>
      </c>
      <c r="R140" t="str">
        <f>VLOOKUP(orders[[#This Row],[Territory]],territories[],4,FALSE)</f>
        <v xml:space="preserve">Northern                                          </v>
      </c>
      <c r="S140" t="str">
        <f>VLOOKUP(orders[[#This Row],[ShipVia]],shippers[],2,FALSE)</f>
        <v>Federal Shipping</v>
      </c>
      <c r="T140">
        <f>YEAR(orders[[#This Row],[OrderDate]])</f>
        <v>1996</v>
      </c>
      <c r="U140" s="45">
        <f>MONTH(orders[[#This Row],[OrderDate]])</f>
        <v>12</v>
      </c>
    </row>
    <row r="141" spans="1:21" x14ac:dyDescent="0.2">
      <c r="A141">
        <v>10387</v>
      </c>
      <c r="B141" t="s">
        <v>800</v>
      </c>
      <c r="C141">
        <v>1</v>
      </c>
      <c r="D141" s="9">
        <v>35417</v>
      </c>
      <c r="E141" s="5">
        <v>35445</v>
      </c>
      <c r="F141" s="5">
        <v>35419</v>
      </c>
      <c r="G141">
        <v>2</v>
      </c>
      <c r="H141">
        <v>93.63</v>
      </c>
      <c r="I141" t="s">
        <v>801</v>
      </c>
      <c r="J141" t="s">
        <v>802</v>
      </c>
      <c r="K141" t="s">
        <v>803</v>
      </c>
      <c r="L141" t="s">
        <v>71</v>
      </c>
      <c r="M141" t="s">
        <v>804</v>
      </c>
      <c r="N141" t="s">
        <v>184</v>
      </c>
      <c r="O141">
        <f>VLOOKUP(orders[[#This Row],[OrderID]],Table15[],4,FALSE)</f>
        <v>48</v>
      </c>
      <c r="P141">
        <f>VLOOKUP(orders[[#This Row],[OrderID]],Table15[],2,FALSE)</f>
        <v>1058.4000000000001</v>
      </c>
      <c r="Q141">
        <f>VLOOKUP(orders[[#This Row],[EmployeeID]],employee_territory[],2,FALSE)</f>
        <v>6897</v>
      </c>
      <c r="R141" t="str">
        <f>VLOOKUP(orders[[#This Row],[Territory]],territories[],4,FALSE)</f>
        <v xml:space="preserve">Eastern                                           </v>
      </c>
      <c r="S141" t="str">
        <f>VLOOKUP(orders[[#This Row],[ShipVia]],shippers[],2,FALSE)</f>
        <v>United Package</v>
      </c>
      <c r="T141">
        <f>YEAR(orders[[#This Row],[OrderDate]])</f>
        <v>1996</v>
      </c>
      <c r="U141" s="45">
        <f>MONTH(orders[[#This Row],[OrderDate]])</f>
        <v>12</v>
      </c>
    </row>
    <row r="142" spans="1:21" x14ac:dyDescent="0.2">
      <c r="A142">
        <v>10388</v>
      </c>
      <c r="B142" t="s">
        <v>758</v>
      </c>
      <c r="C142">
        <v>2</v>
      </c>
      <c r="D142" s="9">
        <v>35418</v>
      </c>
      <c r="E142" s="5">
        <v>35446</v>
      </c>
      <c r="F142" s="5">
        <v>35419</v>
      </c>
      <c r="G142">
        <v>1</v>
      </c>
      <c r="H142">
        <v>34.86</v>
      </c>
      <c r="I142" t="s">
        <v>759</v>
      </c>
      <c r="J142" t="s">
        <v>760</v>
      </c>
      <c r="K142" t="s">
        <v>70</v>
      </c>
      <c r="L142" t="s">
        <v>71</v>
      </c>
      <c r="M142" t="s">
        <v>761</v>
      </c>
      <c r="N142" t="s">
        <v>73</v>
      </c>
      <c r="O142">
        <f>VLOOKUP(orders[[#This Row],[OrderID]],Table15[],4,FALSE)</f>
        <v>75</v>
      </c>
      <c r="P142">
        <f>VLOOKUP(orders[[#This Row],[OrderID]],Table15[],2,FALSE)</f>
        <v>1274</v>
      </c>
      <c r="Q142">
        <f>VLOOKUP(orders[[#This Row],[EmployeeID]],employee_territory[],2,FALSE)</f>
        <v>1581</v>
      </c>
      <c r="R142" t="str">
        <f>VLOOKUP(orders[[#This Row],[Territory]],territories[],4,FALSE)</f>
        <v xml:space="preserve">Eastern                                           </v>
      </c>
      <c r="S142" t="str">
        <f>VLOOKUP(orders[[#This Row],[ShipVia]],shippers[],2,FALSE)</f>
        <v>Speedy Express</v>
      </c>
      <c r="T142">
        <f>YEAR(orders[[#This Row],[OrderDate]])</f>
        <v>1996</v>
      </c>
      <c r="U142" s="45">
        <f>MONTH(orders[[#This Row],[OrderDate]])</f>
        <v>12</v>
      </c>
    </row>
    <row r="143" spans="1:21" x14ac:dyDescent="0.2">
      <c r="A143">
        <v>10389</v>
      </c>
      <c r="B143" t="s">
        <v>805</v>
      </c>
      <c r="C143">
        <v>4</v>
      </c>
      <c r="D143" s="9">
        <v>35419</v>
      </c>
      <c r="E143" s="5">
        <v>35447</v>
      </c>
      <c r="F143" s="5">
        <v>35423</v>
      </c>
      <c r="G143">
        <v>2</v>
      </c>
      <c r="H143">
        <v>47.42</v>
      </c>
      <c r="I143" t="s">
        <v>806</v>
      </c>
      <c r="J143" t="s">
        <v>807</v>
      </c>
      <c r="K143" t="s">
        <v>808</v>
      </c>
      <c r="L143" t="s">
        <v>809</v>
      </c>
      <c r="M143" t="s">
        <v>810</v>
      </c>
      <c r="N143" t="s">
        <v>264</v>
      </c>
      <c r="O143">
        <f>VLOOKUP(orders[[#This Row],[OrderID]],Table15[],4,FALSE)</f>
        <v>81</v>
      </c>
      <c r="P143">
        <f>VLOOKUP(orders[[#This Row],[OrderID]],Table15[],2,FALSE)</f>
        <v>1832.8</v>
      </c>
      <c r="Q143">
        <f>VLOOKUP(orders[[#This Row],[EmployeeID]],employee_territory[],2,FALSE)</f>
        <v>20852</v>
      </c>
      <c r="R143" t="str">
        <f>VLOOKUP(orders[[#This Row],[Territory]],territories[],4,FALSE)</f>
        <v xml:space="preserve">Eastern                                           </v>
      </c>
      <c r="S143" t="str">
        <f>VLOOKUP(orders[[#This Row],[ShipVia]],shippers[],2,FALSE)</f>
        <v>United Package</v>
      </c>
      <c r="T143">
        <f>YEAR(orders[[#This Row],[OrderDate]])</f>
        <v>1996</v>
      </c>
      <c r="U143" s="45">
        <f>MONTH(orders[[#This Row],[OrderDate]])</f>
        <v>12</v>
      </c>
    </row>
    <row r="144" spans="1:21" x14ac:dyDescent="0.2">
      <c r="A144">
        <v>10390</v>
      </c>
      <c r="B144" t="s">
        <v>525</v>
      </c>
      <c r="C144">
        <v>6</v>
      </c>
      <c r="D144" s="9">
        <v>35422</v>
      </c>
      <c r="E144" s="5">
        <v>35450</v>
      </c>
      <c r="F144" s="5">
        <v>35425</v>
      </c>
      <c r="G144">
        <v>1</v>
      </c>
      <c r="H144">
        <v>126.38</v>
      </c>
      <c r="I144" t="s">
        <v>526</v>
      </c>
      <c r="J144" t="s">
        <v>527</v>
      </c>
      <c r="K144" t="s">
        <v>528</v>
      </c>
      <c r="L144" t="s">
        <v>71</v>
      </c>
      <c r="M144" t="s">
        <v>529</v>
      </c>
      <c r="N144" t="s">
        <v>530</v>
      </c>
      <c r="O144">
        <f>VLOOKUP(orders[[#This Row],[OrderID]],Table15[],4,FALSE)</f>
        <v>169</v>
      </c>
      <c r="P144">
        <f>VLOOKUP(orders[[#This Row],[OrderID]],Table15[],2,FALSE)</f>
        <v>2275.1999999999998</v>
      </c>
      <c r="Q144">
        <f>VLOOKUP(orders[[#This Row],[EmployeeID]],employee_territory[],2,FALSE)</f>
        <v>85014</v>
      </c>
      <c r="R144" t="str">
        <f>VLOOKUP(orders[[#This Row],[Territory]],territories[],4,FALSE)</f>
        <v xml:space="preserve">Westerns                                          </v>
      </c>
      <c r="S144" t="str">
        <f>VLOOKUP(orders[[#This Row],[ShipVia]],shippers[],2,FALSE)</f>
        <v>Speedy Express</v>
      </c>
      <c r="T144">
        <f>YEAR(orders[[#This Row],[OrderDate]])</f>
        <v>1996</v>
      </c>
      <c r="U144" s="45">
        <f>MONTH(orders[[#This Row],[OrderDate]])</f>
        <v>12</v>
      </c>
    </row>
    <row r="145" spans="1:21" x14ac:dyDescent="0.2">
      <c r="A145">
        <v>10391</v>
      </c>
      <c r="B145" t="s">
        <v>762</v>
      </c>
      <c r="C145">
        <v>3</v>
      </c>
      <c r="D145" s="9">
        <v>35422</v>
      </c>
      <c r="E145" s="5">
        <v>35450</v>
      </c>
      <c r="F145" s="5">
        <v>35430</v>
      </c>
      <c r="G145">
        <v>3</v>
      </c>
      <c r="H145">
        <v>5.45</v>
      </c>
      <c r="I145" t="s">
        <v>763</v>
      </c>
      <c r="J145" t="s">
        <v>764</v>
      </c>
      <c r="K145" t="s">
        <v>765</v>
      </c>
      <c r="L145" t="s">
        <v>71</v>
      </c>
      <c r="M145" t="s">
        <v>766</v>
      </c>
      <c r="N145" t="s">
        <v>154</v>
      </c>
      <c r="O145">
        <f>VLOOKUP(orders[[#This Row],[OrderID]],Table15[],4,FALSE)</f>
        <v>18</v>
      </c>
      <c r="P145">
        <f>VLOOKUP(orders[[#This Row],[OrderID]],Table15[],2,FALSE)</f>
        <v>86.399999999999991</v>
      </c>
      <c r="Q145">
        <f>VLOOKUP(orders[[#This Row],[EmployeeID]],employee_territory[],2,FALSE)</f>
        <v>30346</v>
      </c>
      <c r="R145" t="str">
        <f>VLOOKUP(orders[[#This Row],[Territory]],territories[],4,FALSE)</f>
        <v xml:space="preserve">Southern                                          </v>
      </c>
      <c r="S145" t="str">
        <f>VLOOKUP(orders[[#This Row],[ShipVia]],shippers[],2,FALSE)</f>
        <v>Federal Shipping</v>
      </c>
      <c r="T145">
        <f>YEAR(orders[[#This Row],[OrderDate]])</f>
        <v>1996</v>
      </c>
      <c r="U145" s="45">
        <f>MONTH(orders[[#This Row],[OrderDate]])</f>
        <v>12</v>
      </c>
    </row>
    <row r="146" spans="1:21" x14ac:dyDescent="0.2">
      <c r="A146">
        <v>10392</v>
      </c>
      <c r="B146" t="s">
        <v>747</v>
      </c>
      <c r="C146">
        <v>2</v>
      </c>
      <c r="D146" s="9">
        <v>35423</v>
      </c>
      <c r="E146" s="5">
        <v>35451</v>
      </c>
      <c r="F146" s="5">
        <v>35431</v>
      </c>
      <c r="G146">
        <v>3</v>
      </c>
      <c r="H146">
        <v>122.46</v>
      </c>
      <c r="I146" t="s">
        <v>748</v>
      </c>
      <c r="J146" t="s">
        <v>749</v>
      </c>
      <c r="K146" t="s">
        <v>750</v>
      </c>
      <c r="L146" t="s">
        <v>71</v>
      </c>
      <c r="M146" t="s">
        <v>751</v>
      </c>
      <c r="N146" t="s">
        <v>530</v>
      </c>
      <c r="O146">
        <f>VLOOKUP(orders[[#This Row],[OrderID]],Table15[],4,FALSE)</f>
        <v>50</v>
      </c>
      <c r="P146">
        <f>VLOOKUP(orders[[#This Row],[OrderID]],Table15[],2,FALSE)</f>
        <v>1440</v>
      </c>
      <c r="Q146">
        <f>VLOOKUP(orders[[#This Row],[EmployeeID]],employee_territory[],2,FALSE)</f>
        <v>1581</v>
      </c>
      <c r="R146" t="str">
        <f>VLOOKUP(orders[[#This Row],[Territory]],territories[],4,FALSE)</f>
        <v xml:space="preserve">Eastern                                           </v>
      </c>
      <c r="S146" t="str">
        <f>VLOOKUP(orders[[#This Row],[ShipVia]],shippers[],2,FALSE)</f>
        <v>Federal Shipping</v>
      </c>
      <c r="T146">
        <f>YEAR(orders[[#This Row],[OrderDate]])</f>
        <v>1996</v>
      </c>
      <c r="U146" s="45">
        <f>MONTH(orders[[#This Row],[OrderDate]])</f>
        <v>12</v>
      </c>
    </row>
    <row r="147" spans="1:21" x14ac:dyDescent="0.2">
      <c r="A147">
        <v>10393</v>
      </c>
      <c r="B147" t="s">
        <v>705</v>
      </c>
      <c r="C147">
        <v>1</v>
      </c>
      <c r="D147" s="9">
        <v>35424</v>
      </c>
      <c r="E147" s="5">
        <v>35452</v>
      </c>
      <c r="F147" s="5">
        <v>35433</v>
      </c>
      <c r="G147">
        <v>3</v>
      </c>
      <c r="H147">
        <v>126.56</v>
      </c>
      <c r="I147" t="s">
        <v>706</v>
      </c>
      <c r="J147" t="s">
        <v>707</v>
      </c>
      <c r="K147" t="s">
        <v>708</v>
      </c>
      <c r="L147" t="s">
        <v>709</v>
      </c>
      <c r="M147" t="s">
        <v>710</v>
      </c>
      <c r="N147" t="s">
        <v>82</v>
      </c>
      <c r="O147">
        <f>VLOOKUP(orders[[#This Row],[OrderID]],Table15[],4,FALSE)</f>
        <v>176</v>
      </c>
      <c r="P147">
        <f>VLOOKUP(orders[[#This Row],[OrderID]],Table15[],2,FALSE)</f>
        <v>3302.6000000000004</v>
      </c>
      <c r="Q147">
        <f>VLOOKUP(orders[[#This Row],[EmployeeID]],employee_territory[],2,FALSE)</f>
        <v>6897</v>
      </c>
      <c r="R147" t="str">
        <f>VLOOKUP(orders[[#This Row],[Territory]],territories[],4,FALSE)</f>
        <v xml:space="preserve">Eastern                                           </v>
      </c>
      <c r="S147" t="str">
        <f>VLOOKUP(orders[[#This Row],[ShipVia]],shippers[],2,FALSE)</f>
        <v>Federal Shipping</v>
      </c>
      <c r="T147">
        <f>YEAR(orders[[#This Row],[OrderDate]])</f>
        <v>1996</v>
      </c>
      <c r="U147" s="45">
        <f>MONTH(orders[[#This Row],[OrderDate]])</f>
        <v>12</v>
      </c>
    </row>
    <row r="148" spans="1:21" x14ac:dyDescent="0.2">
      <c r="A148">
        <v>10394</v>
      </c>
      <c r="B148" t="s">
        <v>795</v>
      </c>
      <c r="C148">
        <v>1</v>
      </c>
      <c r="D148" s="9">
        <v>35424</v>
      </c>
      <c r="E148" s="5">
        <v>35452</v>
      </c>
      <c r="F148" s="5">
        <v>35433</v>
      </c>
      <c r="G148">
        <v>3</v>
      </c>
      <c r="H148">
        <v>30.34</v>
      </c>
      <c r="I148" t="s">
        <v>796</v>
      </c>
      <c r="J148" t="s">
        <v>797</v>
      </c>
      <c r="K148" t="s">
        <v>798</v>
      </c>
      <c r="L148" t="s">
        <v>191</v>
      </c>
      <c r="M148" t="s">
        <v>799</v>
      </c>
      <c r="N148" t="s">
        <v>82</v>
      </c>
      <c r="O148">
        <f>VLOOKUP(orders[[#This Row],[OrderID]],Table15[],4,FALSE)</f>
        <v>20</v>
      </c>
      <c r="P148">
        <f>VLOOKUP(orders[[#This Row],[OrderID]],Table15[],2,FALSE)</f>
        <v>442</v>
      </c>
      <c r="Q148">
        <f>VLOOKUP(orders[[#This Row],[EmployeeID]],employee_territory[],2,FALSE)</f>
        <v>6897</v>
      </c>
      <c r="R148" t="str">
        <f>VLOOKUP(orders[[#This Row],[Territory]],territories[],4,FALSE)</f>
        <v xml:space="preserve">Eastern                                           </v>
      </c>
      <c r="S148" t="str">
        <f>VLOOKUP(orders[[#This Row],[ShipVia]],shippers[],2,FALSE)</f>
        <v>Federal Shipping</v>
      </c>
      <c r="T148">
        <f>YEAR(orders[[#This Row],[OrderDate]])</f>
        <v>1996</v>
      </c>
      <c r="U148" s="45">
        <f>MONTH(orders[[#This Row],[OrderDate]])</f>
        <v>12</v>
      </c>
    </row>
    <row r="149" spans="1:21" x14ac:dyDescent="0.2">
      <c r="A149">
        <v>10395</v>
      </c>
      <c r="B149" t="s">
        <v>518</v>
      </c>
      <c r="C149">
        <v>6</v>
      </c>
      <c r="D149" s="9">
        <v>35425</v>
      </c>
      <c r="E149" s="5">
        <v>35453</v>
      </c>
      <c r="F149" s="5">
        <v>35433</v>
      </c>
      <c r="G149">
        <v>1</v>
      </c>
      <c r="H149">
        <v>184.41</v>
      </c>
      <c r="I149" t="s">
        <v>519</v>
      </c>
      <c r="J149" t="s">
        <v>520</v>
      </c>
      <c r="K149" t="s">
        <v>521</v>
      </c>
      <c r="L149" t="s">
        <v>522</v>
      </c>
      <c r="M149" t="s">
        <v>523</v>
      </c>
      <c r="N149" t="s">
        <v>524</v>
      </c>
      <c r="O149">
        <f>VLOOKUP(orders[[#This Row],[OrderID]],Table15[],4,FALSE)</f>
        <v>106</v>
      </c>
      <c r="P149">
        <f>VLOOKUP(orders[[#This Row],[OrderID]],Table15[],2,FALSE)</f>
        <v>2333.2000000000003</v>
      </c>
      <c r="Q149">
        <f>VLOOKUP(orders[[#This Row],[EmployeeID]],employee_territory[],2,FALSE)</f>
        <v>85014</v>
      </c>
      <c r="R149" t="str">
        <f>VLOOKUP(orders[[#This Row],[Territory]],territories[],4,FALSE)</f>
        <v xml:space="preserve">Westerns                                          </v>
      </c>
      <c r="S149" t="str">
        <f>VLOOKUP(orders[[#This Row],[ShipVia]],shippers[],2,FALSE)</f>
        <v>Speedy Express</v>
      </c>
      <c r="T149">
        <f>YEAR(orders[[#This Row],[OrderDate]])</f>
        <v>1996</v>
      </c>
      <c r="U149" s="45">
        <f>MONTH(orders[[#This Row],[OrderDate]])</f>
        <v>12</v>
      </c>
    </row>
    <row r="150" spans="1:21" x14ac:dyDescent="0.2">
      <c r="A150">
        <v>10396</v>
      </c>
      <c r="B150" t="s">
        <v>566</v>
      </c>
      <c r="C150">
        <v>1</v>
      </c>
      <c r="D150" s="9">
        <v>35426</v>
      </c>
      <c r="E150" s="5">
        <v>35440</v>
      </c>
      <c r="F150" s="5">
        <v>35436</v>
      </c>
      <c r="G150">
        <v>3</v>
      </c>
      <c r="H150">
        <v>135.35</v>
      </c>
      <c r="I150" t="s">
        <v>567</v>
      </c>
      <c r="J150" t="s">
        <v>568</v>
      </c>
      <c r="K150" t="s">
        <v>569</v>
      </c>
      <c r="L150" t="s">
        <v>71</v>
      </c>
      <c r="M150" t="s">
        <v>570</v>
      </c>
      <c r="N150" t="s">
        <v>154</v>
      </c>
      <c r="O150">
        <f>VLOOKUP(orders[[#This Row],[OrderID]],Table15[],4,FALSE)</f>
        <v>121</v>
      </c>
      <c r="P150">
        <f>VLOOKUP(orders[[#This Row],[OrderID]],Table15[],2,FALSE)</f>
        <v>1903.8000000000002</v>
      </c>
      <c r="Q150">
        <f>VLOOKUP(orders[[#This Row],[EmployeeID]],employee_territory[],2,FALSE)</f>
        <v>6897</v>
      </c>
      <c r="R150" t="str">
        <f>VLOOKUP(orders[[#This Row],[Territory]],territories[],4,FALSE)</f>
        <v xml:space="preserve">Eastern                                           </v>
      </c>
      <c r="S150" t="str">
        <f>VLOOKUP(orders[[#This Row],[ShipVia]],shippers[],2,FALSE)</f>
        <v>Federal Shipping</v>
      </c>
      <c r="T150">
        <f>YEAR(orders[[#This Row],[OrderDate]])</f>
        <v>1996</v>
      </c>
      <c r="U150" s="45">
        <f>MONTH(orders[[#This Row],[OrderDate]])</f>
        <v>12</v>
      </c>
    </row>
    <row r="151" spans="1:21" x14ac:dyDescent="0.2">
      <c r="A151">
        <v>10397</v>
      </c>
      <c r="B151" t="s">
        <v>729</v>
      </c>
      <c r="C151">
        <v>5</v>
      </c>
      <c r="D151" s="9">
        <v>35426</v>
      </c>
      <c r="E151" s="5">
        <v>35454</v>
      </c>
      <c r="F151" s="5">
        <v>35432</v>
      </c>
      <c r="G151">
        <v>1</v>
      </c>
      <c r="H151">
        <v>60.26</v>
      </c>
      <c r="I151" t="s">
        <v>730</v>
      </c>
      <c r="J151" t="s">
        <v>731</v>
      </c>
      <c r="K151" t="s">
        <v>718</v>
      </c>
      <c r="L151" t="s">
        <v>71</v>
      </c>
      <c r="M151" t="s">
        <v>732</v>
      </c>
      <c r="N151" t="s">
        <v>720</v>
      </c>
      <c r="O151">
        <f>VLOOKUP(orders[[#This Row],[OrderID]],Table15[],4,FALSE)</f>
        <v>28</v>
      </c>
      <c r="P151">
        <f>VLOOKUP(orders[[#This Row],[OrderID]],Table15[],2,FALSE)</f>
        <v>843.19999999999993</v>
      </c>
      <c r="Q151">
        <f>VLOOKUP(orders[[#This Row],[EmployeeID]],employee_territory[],2,FALSE)</f>
        <v>2903</v>
      </c>
      <c r="R151" t="str">
        <f>VLOOKUP(orders[[#This Row],[Territory]],territories[],4,FALSE)</f>
        <v xml:space="preserve">Eastern                                           </v>
      </c>
      <c r="S151" t="str">
        <f>VLOOKUP(orders[[#This Row],[ShipVia]],shippers[],2,FALSE)</f>
        <v>Speedy Express</v>
      </c>
      <c r="T151">
        <f>YEAR(orders[[#This Row],[OrderDate]])</f>
        <v>1996</v>
      </c>
      <c r="U151" s="45">
        <f>MONTH(orders[[#This Row],[OrderDate]])</f>
        <v>12</v>
      </c>
    </row>
    <row r="152" spans="1:21" x14ac:dyDescent="0.2">
      <c r="A152">
        <v>10398</v>
      </c>
      <c r="B152" t="s">
        <v>705</v>
      </c>
      <c r="C152">
        <v>2</v>
      </c>
      <c r="D152" s="9">
        <v>35429</v>
      </c>
      <c r="E152" s="5">
        <v>35457</v>
      </c>
      <c r="F152" s="5">
        <v>35439</v>
      </c>
      <c r="G152">
        <v>3</v>
      </c>
      <c r="H152">
        <v>89.16</v>
      </c>
      <c r="I152" t="s">
        <v>706</v>
      </c>
      <c r="J152" t="s">
        <v>707</v>
      </c>
      <c r="K152" t="s">
        <v>708</v>
      </c>
      <c r="L152" t="s">
        <v>709</v>
      </c>
      <c r="M152" t="s">
        <v>710</v>
      </c>
      <c r="N152" t="s">
        <v>82</v>
      </c>
      <c r="O152">
        <f>VLOOKUP(orders[[#This Row],[OrderID]],Table15[],4,FALSE)</f>
        <v>150</v>
      </c>
      <c r="P152">
        <f>VLOOKUP(orders[[#This Row],[OrderID]],Table15[],2,FALSE)</f>
        <v>2736</v>
      </c>
      <c r="Q152">
        <f>VLOOKUP(orders[[#This Row],[EmployeeID]],employee_territory[],2,FALSE)</f>
        <v>1581</v>
      </c>
      <c r="R152" t="str">
        <f>VLOOKUP(orders[[#This Row],[Territory]],territories[],4,FALSE)</f>
        <v xml:space="preserve">Eastern                                           </v>
      </c>
      <c r="S152" t="str">
        <f>VLOOKUP(orders[[#This Row],[ShipVia]],shippers[],2,FALSE)</f>
        <v>Federal Shipping</v>
      </c>
      <c r="T152">
        <f>YEAR(orders[[#This Row],[OrderDate]])</f>
        <v>1996</v>
      </c>
      <c r="U152" s="45">
        <f>MONTH(orders[[#This Row],[OrderDate]])</f>
        <v>12</v>
      </c>
    </row>
    <row r="153" spans="1:21" x14ac:dyDescent="0.2">
      <c r="A153">
        <v>10399</v>
      </c>
      <c r="B153" t="s">
        <v>780</v>
      </c>
      <c r="C153">
        <v>8</v>
      </c>
      <c r="D153" s="9">
        <v>35430</v>
      </c>
      <c r="E153" s="5">
        <v>35444</v>
      </c>
      <c r="F153" s="5">
        <v>35438</v>
      </c>
      <c r="G153">
        <v>3</v>
      </c>
      <c r="H153">
        <v>27.36</v>
      </c>
      <c r="I153" t="s">
        <v>781</v>
      </c>
      <c r="J153" t="s">
        <v>782</v>
      </c>
      <c r="K153" t="s">
        <v>783</v>
      </c>
      <c r="L153" t="s">
        <v>71</v>
      </c>
      <c r="M153" t="s">
        <v>784</v>
      </c>
      <c r="N153" t="s">
        <v>230</v>
      </c>
      <c r="O153">
        <f>VLOOKUP(orders[[#This Row],[OrderID]],Table15[],4,FALSE)</f>
        <v>139</v>
      </c>
      <c r="P153">
        <f>VLOOKUP(orders[[#This Row],[OrderID]],Table15[],2,FALSE)</f>
        <v>1765.6</v>
      </c>
      <c r="Q153">
        <f>VLOOKUP(orders[[#This Row],[EmployeeID]],employee_territory[],2,FALSE)</f>
        <v>19428</v>
      </c>
      <c r="R153" t="str">
        <f>VLOOKUP(orders[[#This Row],[Territory]],territories[],4,FALSE)</f>
        <v xml:space="preserve">Northern                                          </v>
      </c>
      <c r="S153" t="str">
        <f>VLOOKUP(orders[[#This Row],[ShipVia]],shippers[],2,FALSE)</f>
        <v>Federal Shipping</v>
      </c>
      <c r="T153">
        <f>YEAR(orders[[#This Row],[OrderDate]])</f>
        <v>1996</v>
      </c>
      <c r="U153" s="45">
        <f>MONTH(orders[[#This Row],[OrderDate]])</f>
        <v>12</v>
      </c>
    </row>
    <row r="154" spans="1:21" x14ac:dyDescent="0.2">
      <c r="A154">
        <v>10400</v>
      </c>
      <c r="B154" t="s">
        <v>767</v>
      </c>
      <c r="C154">
        <v>1</v>
      </c>
      <c r="D154" s="9">
        <v>35431</v>
      </c>
      <c r="E154" s="5">
        <v>35459</v>
      </c>
      <c r="F154" s="5">
        <v>35446</v>
      </c>
      <c r="G154">
        <v>3</v>
      </c>
      <c r="H154">
        <v>83.93</v>
      </c>
      <c r="I154" t="s">
        <v>768</v>
      </c>
      <c r="J154" t="s">
        <v>769</v>
      </c>
      <c r="K154" t="s">
        <v>70</v>
      </c>
      <c r="L154" t="s">
        <v>71</v>
      </c>
      <c r="M154" t="s">
        <v>770</v>
      </c>
      <c r="N154" t="s">
        <v>73</v>
      </c>
      <c r="O154">
        <f>VLOOKUP(orders[[#This Row],[OrderID]],Table15[],4,FALSE)</f>
        <v>86</v>
      </c>
      <c r="P154">
        <f>VLOOKUP(orders[[#This Row],[OrderID]],Table15[],2,FALSE)</f>
        <v>3063</v>
      </c>
      <c r="Q154">
        <f>VLOOKUP(orders[[#This Row],[EmployeeID]],employee_territory[],2,FALSE)</f>
        <v>6897</v>
      </c>
      <c r="R154" t="str">
        <f>VLOOKUP(orders[[#This Row],[Territory]],territories[],4,FALSE)</f>
        <v xml:space="preserve">Eastern                                           </v>
      </c>
      <c r="S154" t="str">
        <f>VLOOKUP(orders[[#This Row],[ShipVia]],shippers[],2,FALSE)</f>
        <v>Federal Shipping</v>
      </c>
      <c r="T154">
        <f>YEAR(orders[[#This Row],[OrderDate]])</f>
        <v>1997</v>
      </c>
      <c r="U154" s="45">
        <f>MONTH(orders[[#This Row],[OrderDate]])</f>
        <v>1</v>
      </c>
    </row>
    <row r="155" spans="1:21" x14ac:dyDescent="0.2">
      <c r="A155">
        <v>10401</v>
      </c>
      <c r="B155" t="s">
        <v>545</v>
      </c>
      <c r="C155">
        <v>1</v>
      </c>
      <c r="D155" s="9">
        <v>35431</v>
      </c>
      <c r="E155" s="5">
        <v>35459</v>
      </c>
      <c r="F155" s="5">
        <v>35440</v>
      </c>
      <c r="G155">
        <v>1</v>
      </c>
      <c r="H155">
        <v>12.51</v>
      </c>
      <c r="I155" t="s">
        <v>546</v>
      </c>
      <c r="J155" t="s">
        <v>547</v>
      </c>
      <c r="K155" t="s">
        <v>548</v>
      </c>
      <c r="L155" t="s">
        <v>549</v>
      </c>
      <c r="M155" t="s">
        <v>550</v>
      </c>
      <c r="N155" t="s">
        <v>82</v>
      </c>
      <c r="O155">
        <f>VLOOKUP(orders[[#This Row],[OrderID]],Table15[],4,FALSE)</f>
        <v>168</v>
      </c>
      <c r="P155">
        <f>VLOOKUP(orders[[#This Row],[OrderID]],Table15[],2,FALSE)</f>
        <v>3868.6</v>
      </c>
      <c r="Q155">
        <f>VLOOKUP(orders[[#This Row],[EmployeeID]],employee_territory[],2,FALSE)</f>
        <v>6897</v>
      </c>
      <c r="R155" t="str">
        <f>VLOOKUP(orders[[#This Row],[Territory]],territories[],4,FALSE)</f>
        <v xml:space="preserve">Eastern                                           </v>
      </c>
      <c r="S155" t="str">
        <f>VLOOKUP(orders[[#This Row],[ShipVia]],shippers[],2,FALSE)</f>
        <v>Speedy Express</v>
      </c>
      <c r="T155">
        <f>YEAR(orders[[#This Row],[OrderDate]])</f>
        <v>1997</v>
      </c>
      <c r="U155" s="45">
        <f>MONTH(orders[[#This Row],[OrderDate]])</f>
        <v>1</v>
      </c>
    </row>
    <row r="156" spans="1:21" x14ac:dyDescent="0.2">
      <c r="A156">
        <v>10402</v>
      </c>
      <c r="B156" t="s">
        <v>525</v>
      </c>
      <c r="C156">
        <v>8</v>
      </c>
      <c r="D156" s="9">
        <v>35432</v>
      </c>
      <c r="E156" s="5">
        <v>35474</v>
      </c>
      <c r="F156" s="5">
        <v>35440</v>
      </c>
      <c r="G156">
        <v>2</v>
      </c>
      <c r="H156">
        <v>67.88</v>
      </c>
      <c r="I156" t="s">
        <v>526</v>
      </c>
      <c r="J156" t="s">
        <v>527</v>
      </c>
      <c r="K156" t="s">
        <v>528</v>
      </c>
      <c r="L156" t="s">
        <v>71</v>
      </c>
      <c r="M156" t="s">
        <v>529</v>
      </c>
      <c r="N156" t="s">
        <v>530</v>
      </c>
      <c r="O156">
        <f>VLOOKUP(orders[[#This Row],[OrderID]],Table15[],4,FALSE)</f>
        <v>125</v>
      </c>
      <c r="P156">
        <f>VLOOKUP(orders[[#This Row],[OrderID]],Table15[],2,FALSE)</f>
        <v>2713.5</v>
      </c>
      <c r="Q156">
        <f>VLOOKUP(orders[[#This Row],[EmployeeID]],employee_territory[],2,FALSE)</f>
        <v>19428</v>
      </c>
      <c r="R156" t="str">
        <f>VLOOKUP(orders[[#This Row],[Territory]],territories[],4,FALSE)</f>
        <v xml:space="preserve">Northern                                          </v>
      </c>
      <c r="S156" t="str">
        <f>VLOOKUP(orders[[#This Row],[ShipVia]],shippers[],2,FALSE)</f>
        <v>United Package</v>
      </c>
      <c r="T156">
        <f>YEAR(orders[[#This Row],[OrderDate]])</f>
        <v>1997</v>
      </c>
      <c r="U156" s="45">
        <f>MONTH(orders[[#This Row],[OrderDate]])</f>
        <v>1</v>
      </c>
    </row>
    <row r="157" spans="1:21" x14ac:dyDescent="0.2">
      <c r="A157">
        <v>10403</v>
      </c>
      <c r="B157" t="s">
        <v>525</v>
      </c>
      <c r="C157">
        <v>4</v>
      </c>
      <c r="D157" s="9">
        <v>35433</v>
      </c>
      <c r="E157" s="5">
        <v>35461</v>
      </c>
      <c r="F157" s="5">
        <v>35439</v>
      </c>
      <c r="G157">
        <v>3</v>
      </c>
      <c r="H157">
        <v>73.790000000000006</v>
      </c>
      <c r="I157" t="s">
        <v>526</v>
      </c>
      <c r="J157" t="s">
        <v>527</v>
      </c>
      <c r="K157" t="s">
        <v>528</v>
      </c>
      <c r="L157" t="s">
        <v>71</v>
      </c>
      <c r="M157" t="s">
        <v>529</v>
      </c>
      <c r="N157" t="s">
        <v>530</v>
      </c>
      <c r="O157">
        <f>VLOOKUP(orders[[#This Row],[OrderID]],Table15[],4,FALSE)</f>
        <v>91</v>
      </c>
      <c r="P157">
        <f>VLOOKUP(orders[[#This Row],[OrderID]],Table15[],2,FALSE)</f>
        <v>1005.9000000000001</v>
      </c>
      <c r="Q157">
        <f>VLOOKUP(orders[[#This Row],[EmployeeID]],employee_territory[],2,FALSE)</f>
        <v>20852</v>
      </c>
      <c r="R157" t="str">
        <f>VLOOKUP(orders[[#This Row],[Territory]],territories[],4,FALSE)</f>
        <v xml:space="preserve">Eastern                                           </v>
      </c>
      <c r="S157" t="str">
        <f>VLOOKUP(orders[[#This Row],[ShipVia]],shippers[],2,FALSE)</f>
        <v>Federal Shipping</v>
      </c>
      <c r="T157">
        <f>YEAR(orders[[#This Row],[OrderDate]])</f>
        <v>1997</v>
      </c>
      <c r="U157" s="45">
        <f>MONTH(orders[[#This Row],[OrderDate]])</f>
        <v>1</v>
      </c>
    </row>
    <row r="158" spans="1:21" x14ac:dyDescent="0.2">
      <c r="A158">
        <v>10404</v>
      </c>
      <c r="B158" t="s">
        <v>594</v>
      </c>
      <c r="C158">
        <v>2</v>
      </c>
      <c r="D158" s="9">
        <v>35433</v>
      </c>
      <c r="E158" s="5">
        <v>35461</v>
      </c>
      <c r="F158" s="5">
        <v>35438</v>
      </c>
      <c r="G158">
        <v>1</v>
      </c>
      <c r="H158">
        <v>155.97</v>
      </c>
      <c r="I158" t="s">
        <v>595</v>
      </c>
      <c r="J158" t="s">
        <v>596</v>
      </c>
      <c r="K158" t="s">
        <v>597</v>
      </c>
      <c r="L158" t="s">
        <v>71</v>
      </c>
      <c r="M158" t="s">
        <v>598</v>
      </c>
      <c r="N158" t="s">
        <v>176</v>
      </c>
      <c r="O158">
        <f>VLOOKUP(orders[[#This Row],[OrderID]],Table15[],4,FALSE)</f>
        <v>100</v>
      </c>
      <c r="P158">
        <f>VLOOKUP(orders[[#This Row],[OrderID]],Table15[],2,FALSE)</f>
        <v>1675</v>
      </c>
      <c r="Q158">
        <f>VLOOKUP(orders[[#This Row],[EmployeeID]],employee_territory[],2,FALSE)</f>
        <v>1581</v>
      </c>
      <c r="R158" t="str">
        <f>VLOOKUP(orders[[#This Row],[Territory]],territories[],4,FALSE)</f>
        <v xml:space="preserve">Eastern                                           </v>
      </c>
      <c r="S158" t="str">
        <f>VLOOKUP(orders[[#This Row],[ShipVia]],shippers[],2,FALSE)</f>
        <v>Speedy Express</v>
      </c>
      <c r="T158">
        <f>YEAR(orders[[#This Row],[OrderDate]])</f>
        <v>1997</v>
      </c>
      <c r="U158" s="45">
        <f>MONTH(orders[[#This Row],[OrderDate]])</f>
        <v>1</v>
      </c>
    </row>
    <row r="159" spans="1:21" x14ac:dyDescent="0.2">
      <c r="A159">
        <v>10405</v>
      </c>
      <c r="B159" t="s">
        <v>811</v>
      </c>
      <c r="C159">
        <v>1</v>
      </c>
      <c r="D159" s="9">
        <v>35436</v>
      </c>
      <c r="E159" s="5">
        <v>35464</v>
      </c>
      <c r="F159" s="5">
        <v>35452</v>
      </c>
      <c r="G159">
        <v>1</v>
      </c>
      <c r="H159">
        <v>34.82</v>
      </c>
      <c r="I159" t="s">
        <v>812</v>
      </c>
      <c r="J159" t="s">
        <v>813</v>
      </c>
      <c r="K159" t="s">
        <v>814</v>
      </c>
      <c r="L159" t="s">
        <v>815</v>
      </c>
      <c r="M159" t="s">
        <v>816</v>
      </c>
      <c r="N159" t="s">
        <v>524</v>
      </c>
      <c r="O159">
        <f>VLOOKUP(orders[[#This Row],[OrderID]],Table15[],4,FALSE)</f>
        <v>50</v>
      </c>
      <c r="P159">
        <f>VLOOKUP(orders[[#This Row],[OrderID]],Table15[],2,FALSE)</f>
        <v>400</v>
      </c>
      <c r="Q159">
        <f>VLOOKUP(orders[[#This Row],[EmployeeID]],employee_territory[],2,FALSE)</f>
        <v>6897</v>
      </c>
      <c r="R159" t="str">
        <f>VLOOKUP(orders[[#This Row],[Territory]],territories[],4,FALSE)</f>
        <v xml:space="preserve">Eastern                                           </v>
      </c>
      <c r="S159" t="str">
        <f>VLOOKUP(orders[[#This Row],[ShipVia]],shippers[],2,FALSE)</f>
        <v>Speedy Express</v>
      </c>
      <c r="T159">
        <f>YEAR(orders[[#This Row],[OrderDate]])</f>
        <v>1997</v>
      </c>
      <c r="U159" s="45">
        <f>MONTH(orders[[#This Row],[OrderDate]])</f>
        <v>1</v>
      </c>
    </row>
    <row r="160" spans="1:21" x14ac:dyDescent="0.2">
      <c r="A160">
        <v>10406</v>
      </c>
      <c r="B160" t="s">
        <v>785</v>
      </c>
      <c r="C160">
        <v>7</v>
      </c>
      <c r="D160" s="9">
        <v>35437</v>
      </c>
      <c r="E160" s="5">
        <v>35479</v>
      </c>
      <c r="F160" s="5">
        <v>35443</v>
      </c>
      <c r="G160">
        <v>1</v>
      </c>
      <c r="H160">
        <v>108.04</v>
      </c>
      <c r="I160" t="s">
        <v>786</v>
      </c>
      <c r="J160" t="s">
        <v>787</v>
      </c>
      <c r="K160" t="s">
        <v>645</v>
      </c>
      <c r="L160" t="s">
        <v>516</v>
      </c>
      <c r="M160" t="s">
        <v>788</v>
      </c>
      <c r="N160" t="s">
        <v>146</v>
      </c>
      <c r="O160">
        <f>VLOOKUP(orders[[#This Row],[OrderID]],Table15[],4,FALSE)</f>
        <v>89</v>
      </c>
      <c r="P160">
        <f>VLOOKUP(orders[[#This Row],[OrderID]],Table15[],2,FALSE)</f>
        <v>2018.2</v>
      </c>
      <c r="Q160">
        <f>VLOOKUP(orders[[#This Row],[EmployeeID]],employee_territory[],2,FALSE)</f>
        <v>60179</v>
      </c>
      <c r="R160" t="str">
        <f>VLOOKUP(orders[[#This Row],[Territory]],territories[],4,FALSE)</f>
        <v xml:space="preserve">Westerns                                          </v>
      </c>
      <c r="S160" t="str">
        <f>VLOOKUP(orders[[#This Row],[ShipVia]],shippers[],2,FALSE)</f>
        <v>Speedy Express</v>
      </c>
      <c r="T160">
        <f>YEAR(orders[[#This Row],[OrderDate]])</f>
        <v>1997</v>
      </c>
      <c r="U160" s="45">
        <f>MONTH(orders[[#This Row],[OrderDate]])</f>
        <v>1</v>
      </c>
    </row>
    <row r="161" spans="1:21" x14ac:dyDescent="0.2">
      <c r="A161">
        <v>10407</v>
      </c>
      <c r="B161" t="s">
        <v>536</v>
      </c>
      <c r="C161">
        <v>2</v>
      </c>
      <c r="D161" s="9">
        <v>35437</v>
      </c>
      <c r="E161" s="5">
        <v>35465</v>
      </c>
      <c r="F161" s="5">
        <v>35460</v>
      </c>
      <c r="G161">
        <v>2</v>
      </c>
      <c r="H161">
        <v>91.48</v>
      </c>
      <c r="I161" t="s">
        <v>537</v>
      </c>
      <c r="J161" t="s">
        <v>538</v>
      </c>
      <c r="K161" t="s">
        <v>539</v>
      </c>
      <c r="L161" t="s">
        <v>71</v>
      </c>
      <c r="M161" t="s">
        <v>540</v>
      </c>
      <c r="N161" t="s">
        <v>154</v>
      </c>
      <c r="O161">
        <f>VLOOKUP(orders[[#This Row],[OrderID]],Table15[],4,FALSE)</f>
        <v>60</v>
      </c>
      <c r="P161">
        <f>VLOOKUP(orders[[#This Row],[OrderID]],Table15[],2,FALSE)</f>
        <v>1194</v>
      </c>
      <c r="Q161">
        <f>VLOOKUP(orders[[#This Row],[EmployeeID]],employee_territory[],2,FALSE)</f>
        <v>1581</v>
      </c>
      <c r="R161" t="str">
        <f>VLOOKUP(orders[[#This Row],[Territory]],territories[],4,FALSE)</f>
        <v xml:space="preserve">Eastern                                           </v>
      </c>
      <c r="S161" t="str">
        <f>VLOOKUP(orders[[#This Row],[ShipVia]],shippers[],2,FALSE)</f>
        <v>United Package</v>
      </c>
      <c r="T161">
        <f>YEAR(orders[[#This Row],[OrderDate]])</f>
        <v>1997</v>
      </c>
      <c r="U161" s="45">
        <f>MONTH(orders[[#This Row],[OrderDate]])</f>
        <v>1</v>
      </c>
    </row>
    <row r="162" spans="1:21" x14ac:dyDescent="0.2">
      <c r="A162">
        <v>10408</v>
      </c>
      <c r="B162" t="s">
        <v>817</v>
      </c>
      <c r="C162">
        <v>8</v>
      </c>
      <c r="D162" s="9">
        <v>35438</v>
      </c>
      <c r="E162" s="5">
        <v>35466</v>
      </c>
      <c r="F162" s="5">
        <v>35444</v>
      </c>
      <c r="G162">
        <v>1</v>
      </c>
      <c r="H162">
        <v>11.26</v>
      </c>
      <c r="I162" t="s">
        <v>818</v>
      </c>
      <c r="J162" t="s">
        <v>819</v>
      </c>
      <c r="K162" t="s">
        <v>820</v>
      </c>
      <c r="L162" t="s">
        <v>71</v>
      </c>
      <c r="M162" t="s">
        <v>821</v>
      </c>
      <c r="N162" t="s">
        <v>206</v>
      </c>
      <c r="O162">
        <f>VLOOKUP(orders[[#This Row],[OrderID]],Table15[],4,FALSE)</f>
        <v>51</v>
      </c>
      <c r="P162">
        <f>VLOOKUP(orders[[#This Row],[OrderID]],Table15[],2,FALSE)</f>
        <v>1622.4</v>
      </c>
      <c r="Q162">
        <f>VLOOKUP(orders[[#This Row],[EmployeeID]],employee_territory[],2,FALSE)</f>
        <v>19428</v>
      </c>
      <c r="R162" t="str">
        <f>VLOOKUP(orders[[#This Row],[Territory]],territories[],4,FALSE)</f>
        <v xml:space="preserve">Northern                                          </v>
      </c>
      <c r="S162" t="str">
        <f>VLOOKUP(orders[[#This Row],[ShipVia]],shippers[],2,FALSE)</f>
        <v>Speedy Express</v>
      </c>
      <c r="T162">
        <f>YEAR(orders[[#This Row],[OrderDate]])</f>
        <v>1997</v>
      </c>
      <c r="U162" s="45">
        <f>MONTH(orders[[#This Row],[OrderDate]])</f>
        <v>1</v>
      </c>
    </row>
    <row r="163" spans="1:21" x14ac:dyDescent="0.2">
      <c r="A163">
        <v>10409</v>
      </c>
      <c r="B163" t="s">
        <v>822</v>
      </c>
      <c r="C163">
        <v>3</v>
      </c>
      <c r="D163" s="9">
        <v>35439</v>
      </c>
      <c r="E163" s="5">
        <v>35467</v>
      </c>
      <c r="F163" s="5">
        <v>35444</v>
      </c>
      <c r="G163">
        <v>1</v>
      </c>
      <c r="H163">
        <v>29.83</v>
      </c>
      <c r="I163" t="s">
        <v>823</v>
      </c>
      <c r="J163" t="s">
        <v>824</v>
      </c>
      <c r="K163" t="s">
        <v>825</v>
      </c>
      <c r="L163" t="s">
        <v>71</v>
      </c>
      <c r="M163" t="s">
        <v>826</v>
      </c>
      <c r="N163" t="s">
        <v>827</v>
      </c>
      <c r="O163">
        <f>VLOOKUP(orders[[#This Row],[OrderID]],Table15[],4,FALSE)</f>
        <v>24</v>
      </c>
      <c r="P163">
        <f>VLOOKUP(orders[[#This Row],[OrderID]],Table15[],2,FALSE)</f>
        <v>319.20000000000005</v>
      </c>
      <c r="Q163">
        <f>VLOOKUP(orders[[#This Row],[EmployeeID]],employee_territory[],2,FALSE)</f>
        <v>30346</v>
      </c>
      <c r="R163" t="str">
        <f>VLOOKUP(orders[[#This Row],[Territory]],territories[],4,FALSE)</f>
        <v xml:space="preserve">Southern                                          </v>
      </c>
      <c r="S163" t="str">
        <f>VLOOKUP(orders[[#This Row],[ShipVia]],shippers[],2,FALSE)</f>
        <v>Speedy Express</v>
      </c>
      <c r="T163">
        <f>YEAR(orders[[#This Row],[OrderDate]])</f>
        <v>1997</v>
      </c>
      <c r="U163" s="45">
        <f>MONTH(orders[[#This Row],[OrderDate]])</f>
        <v>1</v>
      </c>
    </row>
    <row r="164" spans="1:21" x14ac:dyDescent="0.2">
      <c r="A164">
        <v>10410</v>
      </c>
      <c r="B164" t="s">
        <v>805</v>
      </c>
      <c r="C164">
        <v>3</v>
      </c>
      <c r="D164" s="9">
        <v>35440</v>
      </c>
      <c r="E164" s="5">
        <v>35468</v>
      </c>
      <c r="F164" s="5">
        <v>35445</v>
      </c>
      <c r="G164">
        <v>3</v>
      </c>
      <c r="H164">
        <v>2.4</v>
      </c>
      <c r="I164" t="s">
        <v>806</v>
      </c>
      <c r="J164" t="s">
        <v>807</v>
      </c>
      <c r="K164" t="s">
        <v>808</v>
      </c>
      <c r="L164" t="s">
        <v>809</v>
      </c>
      <c r="M164" t="s">
        <v>810</v>
      </c>
      <c r="N164" t="s">
        <v>264</v>
      </c>
      <c r="O164">
        <f>VLOOKUP(orders[[#This Row],[OrderID]],Table15[],4,FALSE)</f>
        <v>65</v>
      </c>
      <c r="P164">
        <f>VLOOKUP(orders[[#This Row],[OrderID]],Table15[],2,FALSE)</f>
        <v>802</v>
      </c>
      <c r="Q164">
        <f>VLOOKUP(orders[[#This Row],[EmployeeID]],employee_territory[],2,FALSE)</f>
        <v>30346</v>
      </c>
      <c r="R164" t="str">
        <f>VLOOKUP(orders[[#This Row],[Territory]],territories[],4,FALSE)</f>
        <v xml:space="preserve">Southern                                          </v>
      </c>
      <c r="S164" t="str">
        <f>VLOOKUP(orders[[#This Row],[ShipVia]],shippers[],2,FALSE)</f>
        <v>Federal Shipping</v>
      </c>
      <c r="T164">
        <f>YEAR(orders[[#This Row],[OrderDate]])</f>
        <v>1997</v>
      </c>
      <c r="U164" s="45">
        <f>MONTH(orders[[#This Row],[OrderDate]])</f>
        <v>1</v>
      </c>
    </row>
    <row r="165" spans="1:21" x14ac:dyDescent="0.2">
      <c r="A165">
        <v>10411</v>
      </c>
      <c r="B165" t="s">
        <v>805</v>
      </c>
      <c r="C165">
        <v>9</v>
      </c>
      <c r="D165" s="9">
        <v>35440</v>
      </c>
      <c r="E165" s="5">
        <v>35468</v>
      </c>
      <c r="F165" s="5">
        <v>35451</v>
      </c>
      <c r="G165">
        <v>3</v>
      </c>
      <c r="H165">
        <v>23.65</v>
      </c>
      <c r="I165" t="s">
        <v>806</v>
      </c>
      <c r="J165" t="s">
        <v>807</v>
      </c>
      <c r="K165" t="s">
        <v>808</v>
      </c>
      <c r="L165" t="s">
        <v>809</v>
      </c>
      <c r="M165" t="s">
        <v>810</v>
      </c>
      <c r="N165" t="s">
        <v>264</v>
      </c>
      <c r="O165">
        <f>VLOOKUP(orders[[#This Row],[OrderID]],Table15[],4,FALSE)</f>
        <v>74</v>
      </c>
      <c r="P165">
        <f>VLOOKUP(orders[[#This Row],[OrderID]],Table15[],2,FALSE)</f>
        <v>1208.5</v>
      </c>
      <c r="Q165">
        <f>VLOOKUP(orders[[#This Row],[EmployeeID]],employee_territory[],2,FALSE)</f>
        <v>3049</v>
      </c>
      <c r="R165" t="str">
        <f>VLOOKUP(orders[[#This Row],[Territory]],territories[],4,FALSE)</f>
        <v xml:space="preserve">Northern                                          </v>
      </c>
      <c r="S165" t="str">
        <f>VLOOKUP(orders[[#This Row],[ShipVia]],shippers[],2,FALSE)</f>
        <v>Federal Shipping</v>
      </c>
      <c r="T165">
        <f>YEAR(orders[[#This Row],[OrderDate]])</f>
        <v>1997</v>
      </c>
      <c r="U165" s="45">
        <f>MONTH(orders[[#This Row],[OrderDate]])</f>
        <v>1</v>
      </c>
    </row>
    <row r="166" spans="1:21" x14ac:dyDescent="0.2">
      <c r="A166">
        <v>10412</v>
      </c>
      <c r="B166" t="s">
        <v>561</v>
      </c>
      <c r="C166">
        <v>8</v>
      </c>
      <c r="D166" s="9">
        <v>35443</v>
      </c>
      <c r="E166" s="5">
        <v>35471</v>
      </c>
      <c r="F166" s="5">
        <v>35445</v>
      </c>
      <c r="G166">
        <v>2</v>
      </c>
      <c r="H166">
        <v>3.77</v>
      </c>
      <c r="I166" t="s">
        <v>562</v>
      </c>
      <c r="J166" t="s">
        <v>563</v>
      </c>
      <c r="K166" t="s">
        <v>564</v>
      </c>
      <c r="L166" t="s">
        <v>71</v>
      </c>
      <c r="M166" t="s">
        <v>565</v>
      </c>
      <c r="N166" t="s">
        <v>248</v>
      </c>
      <c r="O166">
        <f>VLOOKUP(orders[[#This Row],[OrderID]],Table15[],4,FALSE)</f>
        <v>20</v>
      </c>
      <c r="P166">
        <f>VLOOKUP(orders[[#This Row],[OrderID]],Table15[],2,FALSE)</f>
        <v>372</v>
      </c>
      <c r="Q166">
        <f>VLOOKUP(orders[[#This Row],[EmployeeID]],employee_territory[],2,FALSE)</f>
        <v>19428</v>
      </c>
      <c r="R166" t="str">
        <f>VLOOKUP(orders[[#This Row],[Territory]],territories[],4,FALSE)</f>
        <v xml:space="preserve">Northern                                          </v>
      </c>
      <c r="S166" t="str">
        <f>VLOOKUP(orders[[#This Row],[ShipVia]],shippers[],2,FALSE)</f>
        <v>United Package</v>
      </c>
      <c r="T166">
        <f>YEAR(orders[[#This Row],[OrderDate]])</f>
        <v>1997</v>
      </c>
      <c r="U166" s="45">
        <f>MONTH(orders[[#This Row],[OrderDate]])</f>
        <v>1</v>
      </c>
    </row>
    <row r="167" spans="1:21" x14ac:dyDescent="0.2">
      <c r="A167">
        <v>10413</v>
      </c>
      <c r="B167" t="s">
        <v>742</v>
      </c>
      <c r="C167">
        <v>3</v>
      </c>
      <c r="D167" s="9">
        <v>35444</v>
      </c>
      <c r="E167" s="5">
        <v>35472</v>
      </c>
      <c r="F167" s="5">
        <v>35446</v>
      </c>
      <c r="G167">
        <v>2</v>
      </c>
      <c r="H167">
        <v>95.66</v>
      </c>
      <c r="I167" t="s">
        <v>743</v>
      </c>
      <c r="J167" t="s">
        <v>744</v>
      </c>
      <c r="K167" t="s">
        <v>745</v>
      </c>
      <c r="L167" t="s">
        <v>71</v>
      </c>
      <c r="M167" t="s">
        <v>746</v>
      </c>
      <c r="N167" t="s">
        <v>206</v>
      </c>
      <c r="O167">
        <f>VLOOKUP(orders[[#This Row],[OrderID]],Table15[],4,FALSE)</f>
        <v>78</v>
      </c>
      <c r="P167">
        <f>VLOOKUP(orders[[#This Row],[OrderID]],Table15[],2,FALSE)</f>
        <v>2123.1999999999998</v>
      </c>
      <c r="Q167">
        <f>VLOOKUP(orders[[#This Row],[EmployeeID]],employee_territory[],2,FALSE)</f>
        <v>30346</v>
      </c>
      <c r="R167" t="str">
        <f>VLOOKUP(orders[[#This Row],[Territory]],territories[],4,FALSE)</f>
        <v xml:space="preserve">Southern                                          </v>
      </c>
      <c r="S167" t="str">
        <f>VLOOKUP(orders[[#This Row],[ShipVia]],shippers[],2,FALSE)</f>
        <v>United Package</v>
      </c>
      <c r="T167">
        <f>YEAR(orders[[#This Row],[OrderDate]])</f>
        <v>1997</v>
      </c>
      <c r="U167" s="45">
        <f>MONTH(orders[[#This Row],[OrderDate]])</f>
        <v>1</v>
      </c>
    </row>
    <row r="168" spans="1:21" x14ac:dyDescent="0.2">
      <c r="A168">
        <v>10414</v>
      </c>
      <c r="B168" t="s">
        <v>738</v>
      </c>
      <c r="C168">
        <v>2</v>
      </c>
      <c r="D168" s="9">
        <v>35444</v>
      </c>
      <c r="E168" s="5">
        <v>35472</v>
      </c>
      <c r="F168" s="5">
        <v>35447</v>
      </c>
      <c r="G168">
        <v>3</v>
      </c>
      <c r="H168">
        <v>21.48</v>
      </c>
      <c r="I168" t="s">
        <v>739</v>
      </c>
      <c r="J168" t="s">
        <v>740</v>
      </c>
      <c r="K168" t="s">
        <v>645</v>
      </c>
      <c r="L168" t="s">
        <v>516</v>
      </c>
      <c r="M168" t="s">
        <v>741</v>
      </c>
      <c r="N168" t="s">
        <v>146</v>
      </c>
      <c r="O168">
        <f>VLOOKUP(orders[[#This Row],[OrderID]],Table15[],4,FALSE)</f>
        <v>68</v>
      </c>
      <c r="P168">
        <f>VLOOKUP(orders[[#This Row],[OrderID]],Table15[],2,FALSE)</f>
        <v>231.4</v>
      </c>
      <c r="Q168">
        <f>VLOOKUP(orders[[#This Row],[EmployeeID]],employee_territory[],2,FALSE)</f>
        <v>1581</v>
      </c>
      <c r="R168" t="str">
        <f>VLOOKUP(orders[[#This Row],[Territory]],territories[],4,FALSE)</f>
        <v xml:space="preserve">Eastern                                           </v>
      </c>
      <c r="S168" t="str">
        <f>VLOOKUP(orders[[#This Row],[ShipVia]],shippers[],2,FALSE)</f>
        <v>Federal Shipping</v>
      </c>
      <c r="T168">
        <f>YEAR(orders[[#This Row],[OrderDate]])</f>
        <v>1997</v>
      </c>
      <c r="U168" s="45">
        <f>MONTH(orders[[#This Row],[OrderDate]])</f>
        <v>1</v>
      </c>
    </row>
    <row r="169" spans="1:21" x14ac:dyDescent="0.2">
      <c r="A169">
        <v>10415</v>
      </c>
      <c r="B169" t="s">
        <v>795</v>
      </c>
      <c r="C169">
        <v>3</v>
      </c>
      <c r="D169" s="9">
        <v>35445</v>
      </c>
      <c r="E169" s="5">
        <v>35473</v>
      </c>
      <c r="F169" s="5">
        <v>35454</v>
      </c>
      <c r="G169">
        <v>1</v>
      </c>
      <c r="H169">
        <v>0.2</v>
      </c>
      <c r="I169" t="s">
        <v>796</v>
      </c>
      <c r="J169" t="s">
        <v>797</v>
      </c>
      <c r="K169" t="s">
        <v>798</v>
      </c>
      <c r="L169" t="s">
        <v>191</v>
      </c>
      <c r="M169" t="s">
        <v>799</v>
      </c>
      <c r="N169" t="s">
        <v>82</v>
      </c>
      <c r="O169">
        <f>VLOOKUP(orders[[#This Row],[OrderID]],Table15[],4,FALSE)</f>
        <v>22</v>
      </c>
      <c r="P169">
        <f>VLOOKUP(orders[[#This Row],[OrderID]],Table15[],2,FALSE)</f>
        <v>102.4</v>
      </c>
      <c r="Q169">
        <f>VLOOKUP(orders[[#This Row],[EmployeeID]],employee_territory[],2,FALSE)</f>
        <v>30346</v>
      </c>
      <c r="R169" t="str">
        <f>VLOOKUP(orders[[#This Row],[Territory]],territories[],4,FALSE)</f>
        <v xml:space="preserve">Southern                                          </v>
      </c>
      <c r="S169" t="str">
        <f>VLOOKUP(orders[[#This Row],[ShipVia]],shippers[],2,FALSE)</f>
        <v>Speedy Express</v>
      </c>
      <c r="T169">
        <f>YEAR(orders[[#This Row],[OrderDate]])</f>
        <v>1997</v>
      </c>
      <c r="U169" s="45">
        <f>MONTH(orders[[#This Row],[OrderDate]])</f>
        <v>1</v>
      </c>
    </row>
    <row r="170" spans="1:21" x14ac:dyDescent="0.2">
      <c r="A170">
        <v>10416</v>
      </c>
      <c r="B170" t="s">
        <v>561</v>
      </c>
      <c r="C170">
        <v>8</v>
      </c>
      <c r="D170" s="9">
        <v>35446</v>
      </c>
      <c r="E170" s="5">
        <v>35474</v>
      </c>
      <c r="F170" s="5">
        <v>35457</v>
      </c>
      <c r="G170">
        <v>3</v>
      </c>
      <c r="H170">
        <v>22.72</v>
      </c>
      <c r="I170" t="s">
        <v>562</v>
      </c>
      <c r="J170" t="s">
        <v>563</v>
      </c>
      <c r="K170" t="s">
        <v>564</v>
      </c>
      <c r="L170" t="s">
        <v>71</v>
      </c>
      <c r="M170" t="s">
        <v>565</v>
      </c>
      <c r="N170" t="s">
        <v>248</v>
      </c>
      <c r="O170">
        <f>VLOOKUP(orders[[#This Row],[OrderID]],Table15[],4,FALSE)</f>
        <v>50</v>
      </c>
      <c r="P170">
        <f>VLOOKUP(orders[[#This Row],[OrderID]],Table15[],2,FALSE)</f>
        <v>720</v>
      </c>
      <c r="Q170">
        <f>VLOOKUP(orders[[#This Row],[EmployeeID]],employee_territory[],2,FALSE)</f>
        <v>19428</v>
      </c>
      <c r="R170" t="str">
        <f>VLOOKUP(orders[[#This Row],[Territory]],territories[],4,FALSE)</f>
        <v xml:space="preserve">Northern                                          </v>
      </c>
      <c r="S170" t="str">
        <f>VLOOKUP(orders[[#This Row],[ShipVia]],shippers[],2,FALSE)</f>
        <v>Federal Shipping</v>
      </c>
      <c r="T170">
        <f>YEAR(orders[[#This Row],[OrderDate]])</f>
        <v>1997</v>
      </c>
      <c r="U170" s="45">
        <f>MONTH(orders[[#This Row],[OrderDate]])</f>
        <v>1</v>
      </c>
    </row>
    <row r="171" spans="1:21" x14ac:dyDescent="0.2">
      <c r="A171">
        <v>10417</v>
      </c>
      <c r="B171" t="s">
        <v>733</v>
      </c>
      <c r="C171">
        <v>4</v>
      </c>
      <c r="D171" s="9">
        <v>35446</v>
      </c>
      <c r="E171" s="5">
        <v>35474</v>
      </c>
      <c r="F171" s="5">
        <v>35458</v>
      </c>
      <c r="G171">
        <v>3</v>
      </c>
      <c r="H171">
        <v>70.290000000000006</v>
      </c>
      <c r="I171" t="s">
        <v>734</v>
      </c>
      <c r="J171" t="s">
        <v>735</v>
      </c>
      <c r="K171" t="s">
        <v>736</v>
      </c>
      <c r="L171" t="s">
        <v>71</v>
      </c>
      <c r="M171" t="s">
        <v>737</v>
      </c>
      <c r="N171" t="s">
        <v>230</v>
      </c>
      <c r="O171">
        <f>VLOOKUP(orders[[#This Row],[OrderID]],Table15[],4,FALSE)</f>
        <v>123</v>
      </c>
      <c r="P171">
        <f>VLOOKUP(orders[[#This Row],[OrderID]],Table15[],2,FALSE)</f>
        <v>11283.2</v>
      </c>
      <c r="Q171">
        <f>VLOOKUP(orders[[#This Row],[EmployeeID]],employee_territory[],2,FALSE)</f>
        <v>20852</v>
      </c>
      <c r="R171" t="str">
        <f>VLOOKUP(orders[[#This Row],[Territory]],territories[],4,FALSE)</f>
        <v xml:space="preserve">Eastern                                           </v>
      </c>
      <c r="S171" t="str">
        <f>VLOOKUP(orders[[#This Row],[ShipVia]],shippers[],2,FALSE)</f>
        <v>Federal Shipping</v>
      </c>
      <c r="T171">
        <f>YEAR(orders[[#This Row],[OrderDate]])</f>
        <v>1997</v>
      </c>
      <c r="U171" s="45">
        <f>MONTH(orders[[#This Row],[OrderDate]])</f>
        <v>1</v>
      </c>
    </row>
    <row r="172" spans="1:21" x14ac:dyDescent="0.2">
      <c r="A172">
        <v>10418</v>
      </c>
      <c r="B172" t="s">
        <v>589</v>
      </c>
      <c r="C172">
        <v>4</v>
      </c>
      <c r="D172" s="9">
        <v>35447</v>
      </c>
      <c r="E172" s="5">
        <v>35475</v>
      </c>
      <c r="F172" s="5">
        <v>35454</v>
      </c>
      <c r="G172">
        <v>1</v>
      </c>
      <c r="H172">
        <v>17.55</v>
      </c>
      <c r="I172" t="s">
        <v>590</v>
      </c>
      <c r="J172" t="s">
        <v>591</v>
      </c>
      <c r="K172" t="s">
        <v>592</v>
      </c>
      <c r="L172" t="s">
        <v>71</v>
      </c>
      <c r="M172" t="s">
        <v>593</v>
      </c>
      <c r="N172" t="s">
        <v>154</v>
      </c>
      <c r="O172">
        <f>VLOOKUP(orders[[#This Row],[OrderID]],Table15[],4,FALSE)</f>
        <v>146</v>
      </c>
      <c r="P172">
        <f>VLOOKUP(orders[[#This Row],[OrderID]],Table15[],2,FALSE)</f>
        <v>1814.8</v>
      </c>
      <c r="Q172">
        <f>VLOOKUP(orders[[#This Row],[EmployeeID]],employee_territory[],2,FALSE)</f>
        <v>20852</v>
      </c>
      <c r="R172" t="str">
        <f>VLOOKUP(orders[[#This Row],[Territory]],territories[],4,FALSE)</f>
        <v xml:space="preserve">Eastern                                           </v>
      </c>
      <c r="S172" t="str">
        <f>VLOOKUP(orders[[#This Row],[ShipVia]],shippers[],2,FALSE)</f>
        <v>Speedy Express</v>
      </c>
      <c r="T172">
        <f>YEAR(orders[[#This Row],[OrderDate]])</f>
        <v>1997</v>
      </c>
      <c r="U172" s="45">
        <f>MONTH(orders[[#This Row],[OrderDate]])</f>
        <v>1</v>
      </c>
    </row>
    <row r="173" spans="1:21" x14ac:dyDescent="0.2">
      <c r="A173">
        <v>10419</v>
      </c>
      <c r="B173" t="s">
        <v>507</v>
      </c>
      <c r="C173">
        <v>4</v>
      </c>
      <c r="D173" s="9">
        <v>35450</v>
      </c>
      <c r="E173" s="5">
        <v>35478</v>
      </c>
      <c r="F173" s="5">
        <v>35460</v>
      </c>
      <c r="G173">
        <v>2</v>
      </c>
      <c r="H173">
        <v>137.35</v>
      </c>
      <c r="I173" t="s">
        <v>508</v>
      </c>
      <c r="J173" t="s">
        <v>509</v>
      </c>
      <c r="K173" t="s">
        <v>510</v>
      </c>
      <c r="L173" t="s">
        <v>71</v>
      </c>
      <c r="M173" t="s">
        <v>511</v>
      </c>
      <c r="N173" t="s">
        <v>506</v>
      </c>
      <c r="O173">
        <f>VLOOKUP(orders[[#This Row],[OrderID]],Table15[],4,FALSE)</f>
        <v>80</v>
      </c>
      <c r="P173">
        <f>VLOOKUP(orders[[#This Row],[OrderID]],Table15[],2,FALSE)</f>
        <v>2208</v>
      </c>
      <c r="Q173">
        <f>VLOOKUP(orders[[#This Row],[EmployeeID]],employee_territory[],2,FALSE)</f>
        <v>20852</v>
      </c>
      <c r="R173" t="str">
        <f>VLOOKUP(orders[[#This Row],[Territory]],territories[],4,FALSE)</f>
        <v xml:space="preserve">Eastern                                           </v>
      </c>
      <c r="S173" t="str">
        <f>VLOOKUP(orders[[#This Row],[ShipVia]],shippers[],2,FALSE)</f>
        <v>United Package</v>
      </c>
      <c r="T173">
        <f>YEAR(orders[[#This Row],[OrderDate]])</f>
        <v>1997</v>
      </c>
      <c r="U173" s="45">
        <f>MONTH(orders[[#This Row],[OrderDate]])</f>
        <v>1</v>
      </c>
    </row>
    <row r="174" spans="1:21" x14ac:dyDescent="0.2">
      <c r="A174">
        <v>10420</v>
      </c>
      <c r="B174" t="s">
        <v>512</v>
      </c>
      <c r="C174">
        <v>3</v>
      </c>
      <c r="D174" s="9">
        <v>35451</v>
      </c>
      <c r="E174" s="5">
        <v>35479</v>
      </c>
      <c r="F174" s="5">
        <v>35457</v>
      </c>
      <c r="G174">
        <v>1</v>
      </c>
      <c r="H174">
        <v>44.12</v>
      </c>
      <c r="I174" t="s">
        <v>513</v>
      </c>
      <c r="J174" t="s">
        <v>514</v>
      </c>
      <c r="K174" t="s">
        <v>515</v>
      </c>
      <c r="L174" t="s">
        <v>516</v>
      </c>
      <c r="M174" t="s">
        <v>517</v>
      </c>
      <c r="N174" t="s">
        <v>146</v>
      </c>
      <c r="O174">
        <f>VLOOKUP(orders[[#This Row],[OrderID]],Table15[],4,FALSE)</f>
        <v>50</v>
      </c>
      <c r="P174">
        <f>VLOOKUP(orders[[#This Row],[OrderID]],Table15[],2,FALSE)</f>
        <v>1897.6</v>
      </c>
      <c r="Q174">
        <f>VLOOKUP(orders[[#This Row],[EmployeeID]],employee_territory[],2,FALSE)</f>
        <v>30346</v>
      </c>
      <c r="R174" t="str">
        <f>VLOOKUP(orders[[#This Row],[Territory]],territories[],4,FALSE)</f>
        <v xml:space="preserve">Southern                                          </v>
      </c>
      <c r="S174" t="str">
        <f>VLOOKUP(orders[[#This Row],[ShipVia]],shippers[],2,FALSE)</f>
        <v>Speedy Express</v>
      </c>
      <c r="T174">
        <f>YEAR(orders[[#This Row],[OrderDate]])</f>
        <v>1997</v>
      </c>
      <c r="U174" s="45">
        <f>MONTH(orders[[#This Row],[OrderDate]])</f>
        <v>1</v>
      </c>
    </row>
    <row r="175" spans="1:21" x14ac:dyDescent="0.2">
      <c r="A175">
        <v>10421</v>
      </c>
      <c r="B175" t="s">
        <v>541</v>
      </c>
      <c r="C175">
        <v>8</v>
      </c>
      <c r="D175" s="9">
        <v>35451</v>
      </c>
      <c r="E175" s="5">
        <v>35493</v>
      </c>
      <c r="F175" s="5">
        <v>35457</v>
      </c>
      <c r="G175">
        <v>1</v>
      </c>
      <c r="H175">
        <v>99.23</v>
      </c>
      <c r="I175" t="s">
        <v>542</v>
      </c>
      <c r="J175" t="s">
        <v>543</v>
      </c>
      <c r="K175" t="s">
        <v>487</v>
      </c>
      <c r="L175" t="s">
        <v>488</v>
      </c>
      <c r="M175" t="s">
        <v>544</v>
      </c>
      <c r="N175" t="s">
        <v>146</v>
      </c>
      <c r="O175">
        <f>VLOOKUP(orders[[#This Row],[OrderID]],Table15[],4,FALSE)</f>
        <v>59</v>
      </c>
      <c r="P175">
        <f>VLOOKUP(orders[[#This Row],[OrderID]],Table15[],2,FALSE)</f>
        <v>1273.2</v>
      </c>
      <c r="Q175">
        <f>VLOOKUP(orders[[#This Row],[EmployeeID]],employee_territory[],2,FALSE)</f>
        <v>19428</v>
      </c>
      <c r="R175" t="str">
        <f>VLOOKUP(orders[[#This Row],[Territory]],territories[],4,FALSE)</f>
        <v xml:space="preserve">Northern                                          </v>
      </c>
      <c r="S175" t="str">
        <f>VLOOKUP(orders[[#This Row],[ShipVia]],shippers[],2,FALSE)</f>
        <v>Speedy Express</v>
      </c>
      <c r="T175">
        <f>YEAR(orders[[#This Row],[OrderDate]])</f>
        <v>1997</v>
      </c>
      <c r="U175" s="45">
        <f>MONTH(orders[[#This Row],[OrderDate]])</f>
        <v>1</v>
      </c>
    </row>
    <row r="176" spans="1:21" x14ac:dyDescent="0.2">
      <c r="A176">
        <v>10422</v>
      </c>
      <c r="B176" t="s">
        <v>828</v>
      </c>
      <c r="C176">
        <v>2</v>
      </c>
      <c r="D176" s="9">
        <v>35452</v>
      </c>
      <c r="E176" s="5">
        <v>35480</v>
      </c>
      <c r="F176" s="5">
        <v>35461</v>
      </c>
      <c r="G176">
        <v>1</v>
      </c>
      <c r="H176">
        <v>3.02</v>
      </c>
      <c r="I176" t="s">
        <v>829</v>
      </c>
      <c r="J176" t="s">
        <v>830</v>
      </c>
      <c r="K176" t="s">
        <v>831</v>
      </c>
      <c r="L176" t="s">
        <v>71</v>
      </c>
      <c r="M176" t="s">
        <v>832</v>
      </c>
      <c r="N176" t="s">
        <v>176</v>
      </c>
      <c r="O176">
        <f>VLOOKUP(orders[[#This Row],[OrderID]],Table15[],4,FALSE)</f>
        <v>2</v>
      </c>
      <c r="P176">
        <f>VLOOKUP(orders[[#This Row],[OrderID]],Table15[],2,FALSE)</f>
        <v>49.8</v>
      </c>
      <c r="Q176">
        <f>VLOOKUP(orders[[#This Row],[EmployeeID]],employee_territory[],2,FALSE)</f>
        <v>1581</v>
      </c>
      <c r="R176" t="str">
        <f>VLOOKUP(orders[[#This Row],[Territory]],territories[],4,FALSE)</f>
        <v xml:space="preserve">Eastern                                           </v>
      </c>
      <c r="S176" t="str">
        <f>VLOOKUP(orders[[#This Row],[ShipVia]],shippers[],2,FALSE)</f>
        <v>Speedy Express</v>
      </c>
      <c r="T176">
        <f>YEAR(orders[[#This Row],[OrderDate]])</f>
        <v>1997</v>
      </c>
      <c r="U176" s="45">
        <f>MONTH(orders[[#This Row],[OrderDate]])</f>
        <v>1</v>
      </c>
    </row>
    <row r="177" spans="1:21" x14ac:dyDescent="0.2">
      <c r="A177">
        <v>10423</v>
      </c>
      <c r="B177" t="s">
        <v>833</v>
      </c>
      <c r="C177">
        <v>6</v>
      </c>
      <c r="D177" s="9">
        <v>35453</v>
      </c>
      <c r="E177" s="5">
        <v>35467</v>
      </c>
      <c r="F177" s="5">
        <v>35485</v>
      </c>
      <c r="G177">
        <v>3</v>
      </c>
      <c r="H177">
        <v>24.5</v>
      </c>
      <c r="I177" t="s">
        <v>834</v>
      </c>
      <c r="J177" t="s">
        <v>835</v>
      </c>
      <c r="K177" t="s">
        <v>836</v>
      </c>
      <c r="L177" t="s">
        <v>516</v>
      </c>
      <c r="M177" t="s">
        <v>837</v>
      </c>
      <c r="N177" t="s">
        <v>146</v>
      </c>
      <c r="O177">
        <f>VLOOKUP(orders[[#This Row],[OrderID]],Table15[],4,FALSE)</f>
        <v>34</v>
      </c>
      <c r="P177">
        <f>VLOOKUP(orders[[#This Row],[OrderID]],Table15[],2,FALSE)</f>
        <v>1020</v>
      </c>
      <c r="Q177">
        <f>VLOOKUP(orders[[#This Row],[EmployeeID]],employee_territory[],2,FALSE)</f>
        <v>85014</v>
      </c>
      <c r="R177" t="str">
        <f>VLOOKUP(orders[[#This Row],[Territory]],territories[],4,FALSE)</f>
        <v xml:space="preserve">Westerns                                          </v>
      </c>
      <c r="S177" t="str">
        <f>VLOOKUP(orders[[#This Row],[ShipVia]],shippers[],2,FALSE)</f>
        <v>Federal Shipping</v>
      </c>
      <c r="T177">
        <f>YEAR(orders[[#This Row],[OrderDate]])</f>
        <v>1997</v>
      </c>
      <c r="U177" s="45">
        <f>MONTH(orders[[#This Row],[OrderDate]])</f>
        <v>1</v>
      </c>
    </row>
    <row r="178" spans="1:21" x14ac:dyDescent="0.2">
      <c r="A178">
        <v>10424</v>
      </c>
      <c r="B178" t="s">
        <v>726</v>
      </c>
      <c r="C178">
        <v>7</v>
      </c>
      <c r="D178" s="9">
        <v>35453</v>
      </c>
      <c r="E178" s="5">
        <v>35481</v>
      </c>
      <c r="F178" s="5">
        <v>35457</v>
      </c>
      <c r="G178">
        <v>2</v>
      </c>
      <c r="H178">
        <v>370.61</v>
      </c>
      <c r="I178" t="s">
        <v>727</v>
      </c>
      <c r="J178" t="s">
        <v>728</v>
      </c>
      <c r="K178" t="s">
        <v>261</v>
      </c>
      <c r="L178" t="s">
        <v>262</v>
      </c>
      <c r="M178" t="s">
        <v>263</v>
      </c>
      <c r="N178" t="s">
        <v>264</v>
      </c>
      <c r="O178">
        <f>VLOOKUP(orders[[#This Row],[OrderID]],Table15[],4,FALSE)</f>
        <v>139</v>
      </c>
      <c r="P178">
        <f>VLOOKUP(orders[[#This Row],[OrderID]],Table15[],2,FALSE)</f>
        <v>11493.2</v>
      </c>
      <c r="Q178">
        <f>VLOOKUP(orders[[#This Row],[EmployeeID]],employee_territory[],2,FALSE)</f>
        <v>60179</v>
      </c>
      <c r="R178" t="str">
        <f>VLOOKUP(orders[[#This Row],[Territory]],territories[],4,FALSE)</f>
        <v xml:space="preserve">Westerns                                          </v>
      </c>
      <c r="S178" t="str">
        <f>VLOOKUP(orders[[#This Row],[ShipVia]],shippers[],2,FALSE)</f>
        <v>United Package</v>
      </c>
      <c r="T178">
        <f>YEAR(orders[[#This Row],[OrderDate]])</f>
        <v>1997</v>
      </c>
      <c r="U178" s="45">
        <f>MONTH(orders[[#This Row],[OrderDate]])</f>
        <v>1</v>
      </c>
    </row>
    <row r="179" spans="1:21" x14ac:dyDescent="0.2">
      <c r="A179">
        <v>10425</v>
      </c>
      <c r="B179" t="s">
        <v>742</v>
      </c>
      <c r="C179">
        <v>6</v>
      </c>
      <c r="D179" s="9">
        <v>35454</v>
      </c>
      <c r="E179" s="5">
        <v>35482</v>
      </c>
      <c r="F179" s="5">
        <v>35475</v>
      </c>
      <c r="G179">
        <v>2</v>
      </c>
      <c r="H179">
        <v>7.93</v>
      </c>
      <c r="I179" t="s">
        <v>743</v>
      </c>
      <c r="J179" t="s">
        <v>744</v>
      </c>
      <c r="K179" t="s">
        <v>745</v>
      </c>
      <c r="L179" t="s">
        <v>71</v>
      </c>
      <c r="M179" t="s">
        <v>746</v>
      </c>
      <c r="N179" t="s">
        <v>206</v>
      </c>
      <c r="O179">
        <f>VLOOKUP(orders[[#This Row],[OrderID]],Table15[],4,FALSE)</f>
        <v>30</v>
      </c>
      <c r="P179">
        <f>VLOOKUP(orders[[#This Row],[OrderID]],Table15[],2,FALSE)</f>
        <v>480</v>
      </c>
      <c r="Q179">
        <f>VLOOKUP(orders[[#This Row],[EmployeeID]],employee_territory[],2,FALSE)</f>
        <v>85014</v>
      </c>
      <c r="R179" t="str">
        <f>VLOOKUP(orders[[#This Row],[Territory]],territories[],4,FALSE)</f>
        <v xml:space="preserve">Westerns                                          </v>
      </c>
      <c r="S179" t="str">
        <f>VLOOKUP(orders[[#This Row],[ShipVia]],shippers[],2,FALSE)</f>
        <v>United Package</v>
      </c>
      <c r="T179">
        <f>YEAR(orders[[#This Row],[OrderDate]])</f>
        <v>1997</v>
      </c>
      <c r="U179" s="45">
        <f>MONTH(orders[[#This Row],[OrderDate]])</f>
        <v>1</v>
      </c>
    </row>
    <row r="180" spans="1:21" x14ac:dyDescent="0.2">
      <c r="A180">
        <v>10426</v>
      </c>
      <c r="B180" t="s">
        <v>775</v>
      </c>
      <c r="C180">
        <v>4</v>
      </c>
      <c r="D180" s="9">
        <v>35457</v>
      </c>
      <c r="E180" s="5">
        <v>35485</v>
      </c>
      <c r="F180" s="5">
        <v>35467</v>
      </c>
      <c r="G180">
        <v>1</v>
      </c>
      <c r="H180">
        <v>18.690000000000001</v>
      </c>
      <c r="I180" t="s">
        <v>776</v>
      </c>
      <c r="J180" t="s">
        <v>777</v>
      </c>
      <c r="K180" t="s">
        <v>778</v>
      </c>
      <c r="L180" t="s">
        <v>71</v>
      </c>
      <c r="M180" t="s">
        <v>779</v>
      </c>
      <c r="N180" t="s">
        <v>108</v>
      </c>
      <c r="O180">
        <f>VLOOKUP(orders[[#This Row],[OrderID]],Table15[],4,FALSE)</f>
        <v>12</v>
      </c>
      <c r="P180">
        <f>VLOOKUP(orders[[#This Row],[OrderID]],Table15[],2,FALSE)</f>
        <v>338.20000000000005</v>
      </c>
      <c r="Q180">
        <f>VLOOKUP(orders[[#This Row],[EmployeeID]],employee_territory[],2,FALSE)</f>
        <v>20852</v>
      </c>
      <c r="R180" t="str">
        <f>VLOOKUP(orders[[#This Row],[Territory]],territories[],4,FALSE)</f>
        <v xml:space="preserve">Eastern                                           </v>
      </c>
      <c r="S180" t="str">
        <f>VLOOKUP(orders[[#This Row],[ShipVia]],shippers[],2,FALSE)</f>
        <v>Speedy Express</v>
      </c>
      <c r="T180">
        <f>YEAR(orders[[#This Row],[OrderDate]])</f>
        <v>1997</v>
      </c>
      <c r="U180" s="45">
        <f>MONTH(orders[[#This Row],[OrderDate]])</f>
        <v>1</v>
      </c>
    </row>
    <row r="181" spans="1:21" x14ac:dyDescent="0.2">
      <c r="A181">
        <v>10427</v>
      </c>
      <c r="B181" t="s">
        <v>747</v>
      </c>
      <c r="C181">
        <v>4</v>
      </c>
      <c r="D181" s="9">
        <v>35457</v>
      </c>
      <c r="E181" s="5">
        <v>35485</v>
      </c>
      <c r="F181" s="5">
        <v>35492</v>
      </c>
      <c r="G181">
        <v>2</v>
      </c>
      <c r="H181">
        <v>31.29</v>
      </c>
      <c r="I181" t="s">
        <v>748</v>
      </c>
      <c r="J181" t="s">
        <v>749</v>
      </c>
      <c r="K181" t="s">
        <v>750</v>
      </c>
      <c r="L181" t="s">
        <v>71</v>
      </c>
      <c r="M181" t="s">
        <v>751</v>
      </c>
      <c r="N181" t="s">
        <v>530</v>
      </c>
      <c r="O181">
        <f>VLOOKUP(orders[[#This Row],[OrderID]],Table15[],4,FALSE)</f>
        <v>35</v>
      </c>
      <c r="P181">
        <f>VLOOKUP(orders[[#This Row],[OrderID]],Table15[],2,FALSE)</f>
        <v>651</v>
      </c>
      <c r="Q181">
        <f>VLOOKUP(orders[[#This Row],[EmployeeID]],employee_territory[],2,FALSE)</f>
        <v>20852</v>
      </c>
      <c r="R181" t="str">
        <f>VLOOKUP(orders[[#This Row],[Territory]],territories[],4,FALSE)</f>
        <v xml:space="preserve">Eastern                                           </v>
      </c>
      <c r="S181" t="str">
        <f>VLOOKUP(orders[[#This Row],[ShipVia]],shippers[],2,FALSE)</f>
        <v>United Package</v>
      </c>
      <c r="T181">
        <f>YEAR(orders[[#This Row],[OrderDate]])</f>
        <v>1997</v>
      </c>
      <c r="U181" s="45">
        <f>MONTH(orders[[#This Row],[OrderDate]])</f>
        <v>1</v>
      </c>
    </row>
    <row r="182" spans="1:21" x14ac:dyDescent="0.2">
      <c r="A182">
        <v>10428</v>
      </c>
      <c r="B182" t="s">
        <v>633</v>
      </c>
      <c r="C182">
        <v>7</v>
      </c>
      <c r="D182" s="9">
        <v>35458</v>
      </c>
      <c r="E182" s="5">
        <v>35486</v>
      </c>
      <c r="F182" s="5">
        <v>35465</v>
      </c>
      <c r="G182">
        <v>1</v>
      </c>
      <c r="H182">
        <v>11.09</v>
      </c>
      <c r="I182" t="s">
        <v>634</v>
      </c>
      <c r="J182" t="s">
        <v>635</v>
      </c>
      <c r="K182" t="s">
        <v>636</v>
      </c>
      <c r="L182" t="s">
        <v>71</v>
      </c>
      <c r="M182" t="s">
        <v>637</v>
      </c>
      <c r="N182" t="s">
        <v>176</v>
      </c>
      <c r="O182">
        <f>VLOOKUP(orders[[#This Row],[OrderID]],Table15[],4,FALSE)</f>
        <v>20</v>
      </c>
      <c r="P182">
        <f>VLOOKUP(orders[[#This Row],[OrderID]],Table15[],2,FALSE)</f>
        <v>192</v>
      </c>
      <c r="Q182">
        <f>VLOOKUP(orders[[#This Row],[EmployeeID]],employee_territory[],2,FALSE)</f>
        <v>60179</v>
      </c>
      <c r="R182" t="str">
        <f>VLOOKUP(orders[[#This Row],[Territory]],territories[],4,FALSE)</f>
        <v xml:space="preserve">Westerns                                          </v>
      </c>
      <c r="S182" t="str">
        <f>VLOOKUP(orders[[#This Row],[ShipVia]],shippers[],2,FALSE)</f>
        <v>Speedy Express</v>
      </c>
      <c r="T182">
        <f>YEAR(orders[[#This Row],[OrderDate]])</f>
        <v>1997</v>
      </c>
      <c r="U182" s="45">
        <f>MONTH(orders[[#This Row],[OrderDate]])</f>
        <v>1</v>
      </c>
    </row>
    <row r="183" spans="1:21" x14ac:dyDescent="0.2">
      <c r="A183">
        <v>10429</v>
      </c>
      <c r="B183" t="s">
        <v>651</v>
      </c>
      <c r="C183">
        <v>3</v>
      </c>
      <c r="D183" s="9">
        <v>35459</v>
      </c>
      <c r="E183" s="5">
        <v>35501</v>
      </c>
      <c r="F183" s="5">
        <v>35468</v>
      </c>
      <c r="G183">
        <v>2</v>
      </c>
      <c r="H183">
        <v>56.63</v>
      </c>
      <c r="I183" t="s">
        <v>652</v>
      </c>
      <c r="J183" t="s">
        <v>653</v>
      </c>
      <c r="K183" t="s">
        <v>654</v>
      </c>
      <c r="L183" t="s">
        <v>655</v>
      </c>
      <c r="M183" t="s">
        <v>71</v>
      </c>
      <c r="N183" t="s">
        <v>656</v>
      </c>
      <c r="O183">
        <f>VLOOKUP(orders[[#This Row],[OrderID]],Table15[],4,FALSE)</f>
        <v>75</v>
      </c>
      <c r="P183">
        <f>VLOOKUP(orders[[#This Row],[OrderID]],Table15[],2,FALSE)</f>
        <v>1748.5</v>
      </c>
      <c r="Q183">
        <f>VLOOKUP(orders[[#This Row],[EmployeeID]],employee_territory[],2,FALSE)</f>
        <v>30346</v>
      </c>
      <c r="R183" t="str">
        <f>VLOOKUP(orders[[#This Row],[Territory]],territories[],4,FALSE)</f>
        <v xml:space="preserve">Southern                                          </v>
      </c>
      <c r="S183" t="str">
        <f>VLOOKUP(orders[[#This Row],[ShipVia]],shippers[],2,FALSE)</f>
        <v>United Package</v>
      </c>
      <c r="T183">
        <f>YEAR(orders[[#This Row],[OrderDate]])</f>
        <v>1997</v>
      </c>
      <c r="U183" s="45">
        <f>MONTH(orders[[#This Row],[OrderDate]])</f>
        <v>1</v>
      </c>
    </row>
    <row r="184" spans="1:21" x14ac:dyDescent="0.2">
      <c r="A184">
        <v>10430</v>
      </c>
      <c r="B184" t="s">
        <v>525</v>
      </c>
      <c r="C184">
        <v>4</v>
      </c>
      <c r="D184" s="9">
        <v>35460</v>
      </c>
      <c r="E184" s="5">
        <v>35474</v>
      </c>
      <c r="F184" s="5">
        <v>35464</v>
      </c>
      <c r="G184">
        <v>1</v>
      </c>
      <c r="H184">
        <v>458.78</v>
      </c>
      <c r="I184" t="s">
        <v>526</v>
      </c>
      <c r="J184" t="s">
        <v>527</v>
      </c>
      <c r="K184" t="s">
        <v>528</v>
      </c>
      <c r="L184" t="s">
        <v>71</v>
      </c>
      <c r="M184" t="s">
        <v>529</v>
      </c>
      <c r="N184" t="s">
        <v>530</v>
      </c>
      <c r="O184">
        <f>VLOOKUP(orders[[#This Row],[OrderID]],Table15[],4,FALSE)</f>
        <v>195</v>
      </c>
      <c r="P184">
        <f>VLOOKUP(orders[[#This Row],[OrderID]],Table15[],2,FALSE)</f>
        <v>5796</v>
      </c>
      <c r="Q184">
        <f>VLOOKUP(orders[[#This Row],[EmployeeID]],employee_territory[],2,FALSE)</f>
        <v>20852</v>
      </c>
      <c r="R184" t="str">
        <f>VLOOKUP(orders[[#This Row],[Territory]],territories[],4,FALSE)</f>
        <v xml:space="preserve">Eastern                                           </v>
      </c>
      <c r="S184" t="str">
        <f>VLOOKUP(orders[[#This Row],[ShipVia]],shippers[],2,FALSE)</f>
        <v>Speedy Express</v>
      </c>
      <c r="T184">
        <f>YEAR(orders[[#This Row],[OrderDate]])</f>
        <v>1997</v>
      </c>
      <c r="U184" s="45">
        <f>MONTH(orders[[#This Row],[OrderDate]])</f>
        <v>1</v>
      </c>
    </row>
    <row r="185" spans="1:21" x14ac:dyDescent="0.2">
      <c r="A185">
        <v>10431</v>
      </c>
      <c r="B185" t="s">
        <v>805</v>
      </c>
      <c r="C185">
        <v>4</v>
      </c>
      <c r="D185" s="9">
        <v>35460</v>
      </c>
      <c r="E185" s="5">
        <v>35474</v>
      </c>
      <c r="F185" s="5">
        <v>35468</v>
      </c>
      <c r="G185">
        <v>2</v>
      </c>
      <c r="H185">
        <v>44.17</v>
      </c>
      <c r="I185" t="s">
        <v>806</v>
      </c>
      <c r="J185" t="s">
        <v>807</v>
      </c>
      <c r="K185" t="s">
        <v>808</v>
      </c>
      <c r="L185" t="s">
        <v>809</v>
      </c>
      <c r="M185" t="s">
        <v>810</v>
      </c>
      <c r="N185" t="s">
        <v>264</v>
      </c>
      <c r="O185">
        <f>VLOOKUP(orders[[#This Row],[OrderID]],Table15[],4,FALSE)</f>
        <v>130</v>
      </c>
      <c r="P185">
        <f>VLOOKUP(orders[[#This Row],[OrderID]],Table15[],2,FALSE)</f>
        <v>2523</v>
      </c>
      <c r="Q185">
        <f>VLOOKUP(orders[[#This Row],[EmployeeID]],employee_territory[],2,FALSE)</f>
        <v>20852</v>
      </c>
      <c r="R185" t="str">
        <f>VLOOKUP(orders[[#This Row],[Territory]],territories[],4,FALSE)</f>
        <v xml:space="preserve">Eastern                                           </v>
      </c>
      <c r="S185" t="str">
        <f>VLOOKUP(orders[[#This Row],[ShipVia]],shippers[],2,FALSE)</f>
        <v>United Package</v>
      </c>
      <c r="T185">
        <f>YEAR(orders[[#This Row],[OrderDate]])</f>
        <v>1997</v>
      </c>
      <c r="U185" s="45">
        <f>MONTH(orders[[#This Row],[OrderDate]])</f>
        <v>1</v>
      </c>
    </row>
    <row r="186" spans="1:21" x14ac:dyDescent="0.2">
      <c r="A186">
        <v>10432</v>
      </c>
      <c r="B186" t="s">
        <v>583</v>
      </c>
      <c r="C186">
        <v>3</v>
      </c>
      <c r="D186" s="9">
        <v>35461</v>
      </c>
      <c r="E186" s="5">
        <v>35475</v>
      </c>
      <c r="F186" s="5">
        <v>35468</v>
      </c>
      <c r="G186">
        <v>2</v>
      </c>
      <c r="H186">
        <v>4.34</v>
      </c>
      <c r="I186" t="s">
        <v>584</v>
      </c>
      <c r="J186" t="s">
        <v>585</v>
      </c>
      <c r="K186" t="s">
        <v>586</v>
      </c>
      <c r="L186" t="s">
        <v>587</v>
      </c>
      <c r="M186" t="s">
        <v>588</v>
      </c>
      <c r="N186" t="s">
        <v>82</v>
      </c>
      <c r="O186">
        <f>VLOOKUP(orders[[#This Row],[OrderID]],Table15[],4,FALSE)</f>
        <v>50</v>
      </c>
      <c r="P186">
        <f>VLOOKUP(orders[[#This Row],[OrderID]],Table15[],2,FALSE)</f>
        <v>485</v>
      </c>
      <c r="Q186">
        <f>VLOOKUP(orders[[#This Row],[EmployeeID]],employee_territory[],2,FALSE)</f>
        <v>30346</v>
      </c>
      <c r="R186" t="str">
        <f>VLOOKUP(orders[[#This Row],[Territory]],territories[],4,FALSE)</f>
        <v xml:space="preserve">Southern                                          </v>
      </c>
      <c r="S186" t="str">
        <f>VLOOKUP(orders[[#This Row],[ShipVia]],shippers[],2,FALSE)</f>
        <v>United Package</v>
      </c>
      <c r="T186">
        <f>YEAR(orders[[#This Row],[OrderDate]])</f>
        <v>1997</v>
      </c>
      <c r="U186" s="45">
        <f>MONTH(orders[[#This Row],[OrderDate]])</f>
        <v>1</v>
      </c>
    </row>
    <row r="187" spans="1:21" x14ac:dyDescent="0.2">
      <c r="A187">
        <v>10433</v>
      </c>
      <c r="B187" t="s">
        <v>729</v>
      </c>
      <c r="C187">
        <v>3</v>
      </c>
      <c r="D187" s="9">
        <v>35464</v>
      </c>
      <c r="E187" s="5">
        <v>35492</v>
      </c>
      <c r="F187" s="5">
        <v>35493</v>
      </c>
      <c r="G187">
        <v>3</v>
      </c>
      <c r="H187">
        <v>73.83</v>
      </c>
      <c r="I187" t="s">
        <v>730</v>
      </c>
      <c r="J187" t="s">
        <v>731</v>
      </c>
      <c r="K187" t="s">
        <v>718</v>
      </c>
      <c r="L187" t="s">
        <v>71</v>
      </c>
      <c r="M187" t="s">
        <v>732</v>
      </c>
      <c r="N187" t="s">
        <v>720</v>
      </c>
      <c r="O187">
        <f>VLOOKUP(orders[[#This Row],[OrderID]],Table15[],4,FALSE)</f>
        <v>28</v>
      </c>
      <c r="P187">
        <f>VLOOKUP(orders[[#This Row],[OrderID]],Table15[],2,FALSE)</f>
        <v>851.19999999999993</v>
      </c>
      <c r="Q187">
        <f>VLOOKUP(orders[[#This Row],[EmployeeID]],employee_territory[],2,FALSE)</f>
        <v>30346</v>
      </c>
      <c r="R187" t="str">
        <f>VLOOKUP(orders[[#This Row],[Territory]],territories[],4,FALSE)</f>
        <v xml:space="preserve">Southern                                          </v>
      </c>
      <c r="S187" t="str">
        <f>VLOOKUP(orders[[#This Row],[ShipVia]],shippers[],2,FALSE)</f>
        <v>Federal Shipping</v>
      </c>
      <c r="T187">
        <f>YEAR(orders[[#This Row],[OrderDate]])</f>
        <v>1997</v>
      </c>
      <c r="U187" s="45">
        <f>MONTH(orders[[#This Row],[OrderDate]])</f>
        <v>2</v>
      </c>
    </row>
    <row r="188" spans="1:21" x14ac:dyDescent="0.2">
      <c r="A188">
        <v>10434</v>
      </c>
      <c r="B188" t="s">
        <v>551</v>
      </c>
      <c r="C188">
        <v>3</v>
      </c>
      <c r="D188" s="9">
        <v>35464</v>
      </c>
      <c r="E188" s="5">
        <v>35492</v>
      </c>
      <c r="F188" s="5">
        <v>35474</v>
      </c>
      <c r="G188">
        <v>2</v>
      </c>
      <c r="H188">
        <v>17.920000000000002</v>
      </c>
      <c r="I188" t="s">
        <v>552</v>
      </c>
      <c r="J188" t="s">
        <v>553</v>
      </c>
      <c r="K188" t="s">
        <v>554</v>
      </c>
      <c r="L188" t="s">
        <v>71</v>
      </c>
      <c r="M188" t="s">
        <v>555</v>
      </c>
      <c r="N188" t="s">
        <v>199</v>
      </c>
      <c r="O188">
        <f>VLOOKUP(orders[[#This Row],[OrderID]],Table15[],4,FALSE)</f>
        <v>24</v>
      </c>
      <c r="P188">
        <f>VLOOKUP(orders[[#This Row],[OrderID]],Table15[],2,FALSE)</f>
        <v>360</v>
      </c>
      <c r="Q188">
        <f>VLOOKUP(orders[[#This Row],[EmployeeID]],employee_territory[],2,FALSE)</f>
        <v>30346</v>
      </c>
      <c r="R188" t="str">
        <f>VLOOKUP(orders[[#This Row],[Territory]],territories[],4,FALSE)</f>
        <v xml:space="preserve">Southern                                          </v>
      </c>
      <c r="S188" t="str">
        <f>VLOOKUP(orders[[#This Row],[ShipVia]],shippers[],2,FALSE)</f>
        <v>United Package</v>
      </c>
      <c r="T188">
        <f>YEAR(orders[[#This Row],[OrderDate]])</f>
        <v>1997</v>
      </c>
      <c r="U188" s="45">
        <f>MONTH(orders[[#This Row],[OrderDate]])</f>
        <v>2</v>
      </c>
    </row>
    <row r="189" spans="1:21" x14ac:dyDescent="0.2">
      <c r="A189">
        <v>10435</v>
      </c>
      <c r="B189" t="s">
        <v>838</v>
      </c>
      <c r="C189">
        <v>8</v>
      </c>
      <c r="D189" s="9">
        <v>35465</v>
      </c>
      <c r="E189" s="5">
        <v>35507</v>
      </c>
      <c r="F189" s="5">
        <v>35468</v>
      </c>
      <c r="G189">
        <v>2</v>
      </c>
      <c r="H189">
        <v>9.2100000000000009</v>
      </c>
      <c r="I189" t="s">
        <v>839</v>
      </c>
      <c r="J189" t="s">
        <v>840</v>
      </c>
      <c r="K189" t="s">
        <v>70</v>
      </c>
      <c r="L189" t="s">
        <v>71</v>
      </c>
      <c r="M189" t="s">
        <v>841</v>
      </c>
      <c r="N189" t="s">
        <v>73</v>
      </c>
      <c r="O189">
        <f>VLOOKUP(orders[[#This Row],[OrderID]],Table15[],4,FALSE)</f>
        <v>32</v>
      </c>
      <c r="P189">
        <f>VLOOKUP(orders[[#This Row],[OrderID]],Table15[],2,FALSE)</f>
        <v>631.6</v>
      </c>
      <c r="Q189">
        <f>VLOOKUP(orders[[#This Row],[EmployeeID]],employee_territory[],2,FALSE)</f>
        <v>19428</v>
      </c>
      <c r="R189" t="str">
        <f>VLOOKUP(orders[[#This Row],[Territory]],territories[],4,FALSE)</f>
        <v xml:space="preserve">Northern                                          </v>
      </c>
      <c r="S189" t="str">
        <f>VLOOKUP(orders[[#This Row],[ShipVia]],shippers[],2,FALSE)</f>
        <v>United Package</v>
      </c>
      <c r="T189">
        <f>YEAR(orders[[#This Row],[OrderDate]])</f>
        <v>1997</v>
      </c>
      <c r="U189" s="45">
        <f>MONTH(orders[[#This Row],[OrderDate]])</f>
        <v>2</v>
      </c>
    </row>
    <row r="190" spans="1:21" x14ac:dyDescent="0.2">
      <c r="A190">
        <v>10436</v>
      </c>
      <c r="B190" t="s">
        <v>556</v>
      </c>
      <c r="C190">
        <v>3</v>
      </c>
      <c r="D190" s="9">
        <v>35466</v>
      </c>
      <c r="E190" s="5">
        <v>35494</v>
      </c>
      <c r="F190" s="5">
        <v>35472</v>
      </c>
      <c r="G190">
        <v>2</v>
      </c>
      <c r="H190">
        <v>156.66</v>
      </c>
      <c r="I190" t="s">
        <v>557</v>
      </c>
      <c r="J190" t="s">
        <v>558</v>
      </c>
      <c r="K190" t="s">
        <v>559</v>
      </c>
      <c r="L190" t="s">
        <v>71</v>
      </c>
      <c r="M190" t="s">
        <v>560</v>
      </c>
      <c r="N190" t="s">
        <v>206</v>
      </c>
      <c r="O190">
        <f>VLOOKUP(orders[[#This Row],[OrderID]],Table15[],4,FALSE)</f>
        <v>99</v>
      </c>
      <c r="P190">
        <f>VLOOKUP(orders[[#This Row],[OrderID]],Table15[],2,FALSE)</f>
        <v>2210.8000000000002</v>
      </c>
      <c r="Q190">
        <f>VLOOKUP(orders[[#This Row],[EmployeeID]],employee_territory[],2,FALSE)</f>
        <v>30346</v>
      </c>
      <c r="R190" t="str">
        <f>VLOOKUP(orders[[#This Row],[Territory]],territories[],4,FALSE)</f>
        <v xml:space="preserve">Southern                                          </v>
      </c>
      <c r="S190" t="str">
        <f>VLOOKUP(orders[[#This Row],[ShipVia]],shippers[],2,FALSE)</f>
        <v>United Package</v>
      </c>
      <c r="T190">
        <f>YEAR(orders[[#This Row],[OrderDate]])</f>
        <v>1997</v>
      </c>
      <c r="U190" s="45">
        <f>MONTH(orders[[#This Row],[OrderDate]])</f>
        <v>2</v>
      </c>
    </row>
    <row r="191" spans="1:21" x14ac:dyDescent="0.2">
      <c r="A191">
        <v>10437</v>
      </c>
      <c r="B191" t="s">
        <v>561</v>
      </c>
      <c r="C191">
        <v>8</v>
      </c>
      <c r="D191" s="9">
        <v>35466</v>
      </c>
      <c r="E191" s="5">
        <v>35494</v>
      </c>
      <c r="F191" s="5">
        <v>35473</v>
      </c>
      <c r="G191">
        <v>1</v>
      </c>
      <c r="H191">
        <v>19.97</v>
      </c>
      <c r="I191" t="s">
        <v>562</v>
      </c>
      <c r="J191" t="s">
        <v>563</v>
      </c>
      <c r="K191" t="s">
        <v>564</v>
      </c>
      <c r="L191" t="s">
        <v>71</v>
      </c>
      <c r="M191" t="s">
        <v>565</v>
      </c>
      <c r="N191" t="s">
        <v>248</v>
      </c>
      <c r="O191">
        <f>VLOOKUP(orders[[#This Row],[OrderID]],Table15[],4,FALSE)</f>
        <v>15</v>
      </c>
      <c r="P191">
        <f>VLOOKUP(orders[[#This Row],[OrderID]],Table15[],2,FALSE)</f>
        <v>393</v>
      </c>
      <c r="Q191">
        <f>VLOOKUP(orders[[#This Row],[EmployeeID]],employee_territory[],2,FALSE)</f>
        <v>19428</v>
      </c>
      <c r="R191" t="str">
        <f>VLOOKUP(orders[[#This Row],[Territory]],territories[],4,FALSE)</f>
        <v xml:space="preserve">Northern                                          </v>
      </c>
      <c r="S191" t="str">
        <f>VLOOKUP(orders[[#This Row],[ShipVia]],shippers[],2,FALSE)</f>
        <v>Speedy Express</v>
      </c>
      <c r="T191">
        <f>YEAR(orders[[#This Row],[OrderDate]])</f>
        <v>1997</v>
      </c>
      <c r="U191" s="45">
        <f>MONTH(orders[[#This Row],[OrderDate]])</f>
        <v>2</v>
      </c>
    </row>
    <row r="192" spans="1:21" x14ac:dyDescent="0.2">
      <c r="A192">
        <v>10438</v>
      </c>
      <c r="B192" t="s">
        <v>479</v>
      </c>
      <c r="C192">
        <v>3</v>
      </c>
      <c r="D192" s="9">
        <v>35467</v>
      </c>
      <c r="E192" s="5">
        <v>35495</v>
      </c>
      <c r="F192" s="5">
        <v>35475</v>
      </c>
      <c r="G192">
        <v>2</v>
      </c>
      <c r="H192">
        <v>8.24</v>
      </c>
      <c r="I192" t="s">
        <v>480</v>
      </c>
      <c r="J192" t="s">
        <v>481</v>
      </c>
      <c r="K192" t="s">
        <v>482</v>
      </c>
      <c r="L192" t="s">
        <v>71</v>
      </c>
      <c r="M192" t="s">
        <v>483</v>
      </c>
      <c r="N192" t="s">
        <v>154</v>
      </c>
      <c r="O192">
        <f>VLOOKUP(orders[[#This Row],[OrderID]],Table15[],4,FALSE)</f>
        <v>50</v>
      </c>
      <c r="P192">
        <f>VLOOKUP(orders[[#This Row],[OrderID]],Table15[],2,FALSE)</f>
        <v>567.5</v>
      </c>
      <c r="Q192">
        <f>VLOOKUP(orders[[#This Row],[EmployeeID]],employee_territory[],2,FALSE)</f>
        <v>30346</v>
      </c>
      <c r="R192" t="str">
        <f>VLOOKUP(orders[[#This Row],[Territory]],territories[],4,FALSE)</f>
        <v xml:space="preserve">Southern                                          </v>
      </c>
      <c r="S192" t="str">
        <f>VLOOKUP(orders[[#This Row],[ShipVia]],shippers[],2,FALSE)</f>
        <v>United Package</v>
      </c>
      <c r="T192">
        <f>YEAR(orders[[#This Row],[OrderDate]])</f>
        <v>1997</v>
      </c>
      <c r="U192" s="45">
        <f>MONTH(orders[[#This Row],[OrderDate]])</f>
        <v>2</v>
      </c>
    </row>
    <row r="193" spans="1:21" x14ac:dyDescent="0.2">
      <c r="A193">
        <v>10439</v>
      </c>
      <c r="B193" t="s">
        <v>726</v>
      </c>
      <c r="C193">
        <v>6</v>
      </c>
      <c r="D193" s="9">
        <v>35468</v>
      </c>
      <c r="E193" s="5">
        <v>35496</v>
      </c>
      <c r="F193" s="5">
        <v>35471</v>
      </c>
      <c r="G193">
        <v>3</v>
      </c>
      <c r="H193">
        <v>4.07</v>
      </c>
      <c r="I193" t="s">
        <v>727</v>
      </c>
      <c r="J193" t="s">
        <v>728</v>
      </c>
      <c r="K193" t="s">
        <v>261</v>
      </c>
      <c r="L193" t="s">
        <v>262</v>
      </c>
      <c r="M193" t="s">
        <v>263</v>
      </c>
      <c r="N193" t="s">
        <v>264</v>
      </c>
      <c r="O193">
        <f>VLOOKUP(orders[[#This Row],[OrderID]],Table15[],4,FALSE)</f>
        <v>67</v>
      </c>
      <c r="P193">
        <f>VLOOKUP(orders[[#This Row],[OrderID]],Table15[],2,FALSE)</f>
        <v>1078</v>
      </c>
      <c r="Q193">
        <f>VLOOKUP(orders[[#This Row],[EmployeeID]],employee_territory[],2,FALSE)</f>
        <v>85014</v>
      </c>
      <c r="R193" t="str">
        <f>VLOOKUP(orders[[#This Row],[Territory]],territories[],4,FALSE)</f>
        <v xml:space="preserve">Westerns                                          </v>
      </c>
      <c r="S193" t="str">
        <f>VLOOKUP(orders[[#This Row],[ShipVia]],shippers[],2,FALSE)</f>
        <v>Federal Shipping</v>
      </c>
      <c r="T193">
        <f>YEAR(orders[[#This Row],[OrderDate]])</f>
        <v>1997</v>
      </c>
      <c r="U193" s="45">
        <f>MONTH(orders[[#This Row],[OrderDate]])</f>
        <v>2</v>
      </c>
    </row>
    <row r="194" spans="1:21" x14ac:dyDescent="0.2">
      <c r="A194">
        <v>10440</v>
      </c>
      <c r="B194" t="s">
        <v>705</v>
      </c>
      <c r="C194">
        <v>4</v>
      </c>
      <c r="D194" s="9">
        <v>35471</v>
      </c>
      <c r="E194" s="5">
        <v>35499</v>
      </c>
      <c r="F194" s="5">
        <v>35489</v>
      </c>
      <c r="G194">
        <v>2</v>
      </c>
      <c r="H194">
        <v>86.53</v>
      </c>
      <c r="I194" t="s">
        <v>706</v>
      </c>
      <c r="J194" t="s">
        <v>707</v>
      </c>
      <c r="K194" t="s">
        <v>708</v>
      </c>
      <c r="L194" t="s">
        <v>709</v>
      </c>
      <c r="M194" t="s">
        <v>710</v>
      </c>
      <c r="N194" t="s">
        <v>82</v>
      </c>
      <c r="O194">
        <f>VLOOKUP(orders[[#This Row],[OrderID]],Table15[],4,FALSE)</f>
        <v>208</v>
      </c>
      <c r="P194">
        <f>VLOOKUP(orders[[#This Row],[OrderID]],Table15[],2,FALSE)</f>
        <v>5793.1</v>
      </c>
      <c r="Q194">
        <f>VLOOKUP(orders[[#This Row],[EmployeeID]],employee_territory[],2,FALSE)</f>
        <v>20852</v>
      </c>
      <c r="R194" t="str">
        <f>VLOOKUP(orders[[#This Row],[Territory]],territories[],4,FALSE)</f>
        <v xml:space="preserve">Eastern                                           </v>
      </c>
      <c r="S194" t="str">
        <f>VLOOKUP(orders[[#This Row],[ShipVia]],shippers[],2,FALSE)</f>
        <v>United Package</v>
      </c>
      <c r="T194">
        <f>YEAR(orders[[#This Row],[OrderDate]])</f>
        <v>1997</v>
      </c>
      <c r="U194" s="45">
        <f>MONTH(orders[[#This Row],[OrderDate]])</f>
        <v>2</v>
      </c>
    </row>
    <row r="195" spans="1:21" x14ac:dyDescent="0.2">
      <c r="A195">
        <v>10441</v>
      </c>
      <c r="B195" t="s">
        <v>667</v>
      </c>
      <c r="C195">
        <v>3</v>
      </c>
      <c r="D195" s="9">
        <v>35471</v>
      </c>
      <c r="E195" s="5">
        <v>35513</v>
      </c>
      <c r="F195" s="5">
        <v>35503</v>
      </c>
      <c r="G195">
        <v>2</v>
      </c>
      <c r="H195">
        <v>73.02</v>
      </c>
      <c r="I195" t="s">
        <v>668</v>
      </c>
      <c r="J195" t="s">
        <v>669</v>
      </c>
      <c r="K195" t="s">
        <v>670</v>
      </c>
      <c r="L195" t="s">
        <v>671</v>
      </c>
      <c r="M195" t="s">
        <v>672</v>
      </c>
      <c r="N195" t="s">
        <v>82</v>
      </c>
      <c r="O195">
        <f>VLOOKUP(orders[[#This Row],[OrderID]],Table15[],4,FALSE)</f>
        <v>50</v>
      </c>
      <c r="P195">
        <f>VLOOKUP(orders[[#This Row],[OrderID]],Table15[],2,FALSE)</f>
        <v>1755</v>
      </c>
      <c r="Q195">
        <f>VLOOKUP(orders[[#This Row],[EmployeeID]],employee_territory[],2,FALSE)</f>
        <v>30346</v>
      </c>
      <c r="R195" t="str">
        <f>VLOOKUP(orders[[#This Row],[Territory]],territories[],4,FALSE)</f>
        <v xml:space="preserve">Southern                                          </v>
      </c>
      <c r="S195" t="str">
        <f>VLOOKUP(orders[[#This Row],[ShipVia]],shippers[],2,FALSE)</f>
        <v>United Package</v>
      </c>
      <c r="T195">
        <f>YEAR(orders[[#This Row],[OrderDate]])</f>
        <v>1997</v>
      </c>
      <c r="U195" s="45">
        <f>MONTH(orders[[#This Row],[OrderDate]])</f>
        <v>2</v>
      </c>
    </row>
    <row r="196" spans="1:21" x14ac:dyDescent="0.2">
      <c r="A196">
        <v>10442</v>
      </c>
      <c r="B196" t="s">
        <v>525</v>
      </c>
      <c r="C196">
        <v>3</v>
      </c>
      <c r="D196" s="9">
        <v>35472</v>
      </c>
      <c r="E196" s="5">
        <v>35500</v>
      </c>
      <c r="F196" s="5">
        <v>35479</v>
      </c>
      <c r="G196">
        <v>2</v>
      </c>
      <c r="H196">
        <v>47.94</v>
      </c>
      <c r="I196" t="s">
        <v>526</v>
      </c>
      <c r="J196" t="s">
        <v>527</v>
      </c>
      <c r="K196" t="s">
        <v>528</v>
      </c>
      <c r="L196" t="s">
        <v>71</v>
      </c>
      <c r="M196" t="s">
        <v>529</v>
      </c>
      <c r="N196" t="s">
        <v>530</v>
      </c>
      <c r="O196">
        <f>VLOOKUP(orders[[#This Row],[OrderID]],Table15[],4,FALSE)</f>
        <v>170</v>
      </c>
      <c r="P196">
        <f>VLOOKUP(orders[[#This Row],[OrderID]],Table15[],2,FALSE)</f>
        <v>1792</v>
      </c>
      <c r="Q196">
        <f>VLOOKUP(orders[[#This Row],[EmployeeID]],employee_territory[],2,FALSE)</f>
        <v>30346</v>
      </c>
      <c r="R196" t="str">
        <f>VLOOKUP(orders[[#This Row],[Territory]],territories[],4,FALSE)</f>
        <v xml:space="preserve">Southern                                          </v>
      </c>
      <c r="S196" t="str">
        <f>VLOOKUP(orders[[#This Row],[ShipVia]],shippers[],2,FALSE)</f>
        <v>United Package</v>
      </c>
      <c r="T196">
        <f>YEAR(orders[[#This Row],[OrderDate]])</f>
        <v>1997</v>
      </c>
      <c r="U196" s="45">
        <f>MONTH(orders[[#This Row],[OrderDate]])</f>
        <v>2</v>
      </c>
    </row>
    <row r="197" spans="1:21" x14ac:dyDescent="0.2">
      <c r="A197">
        <v>10443</v>
      </c>
      <c r="B197" t="s">
        <v>633</v>
      </c>
      <c r="C197">
        <v>8</v>
      </c>
      <c r="D197" s="9">
        <v>35473</v>
      </c>
      <c r="E197" s="5">
        <v>35501</v>
      </c>
      <c r="F197" s="5">
        <v>35475</v>
      </c>
      <c r="G197">
        <v>1</v>
      </c>
      <c r="H197">
        <v>13.95</v>
      </c>
      <c r="I197" t="s">
        <v>634</v>
      </c>
      <c r="J197" t="s">
        <v>635</v>
      </c>
      <c r="K197" t="s">
        <v>636</v>
      </c>
      <c r="L197" t="s">
        <v>71</v>
      </c>
      <c r="M197" t="s">
        <v>637</v>
      </c>
      <c r="N197" t="s">
        <v>176</v>
      </c>
      <c r="O197">
        <f>VLOOKUP(orders[[#This Row],[OrderID]],Table15[],4,FALSE)</f>
        <v>18</v>
      </c>
      <c r="P197">
        <f>VLOOKUP(orders[[#This Row],[OrderID]],Table15[],2,FALSE)</f>
        <v>537.59999999999991</v>
      </c>
      <c r="Q197">
        <f>VLOOKUP(orders[[#This Row],[EmployeeID]],employee_territory[],2,FALSE)</f>
        <v>19428</v>
      </c>
      <c r="R197" t="str">
        <f>VLOOKUP(orders[[#This Row],[Territory]],territories[],4,FALSE)</f>
        <v xml:space="preserve">Northern                                          </v>
      </c>
      <c r="S197" t="str">
        <f>VLOOKUP(orders[[#This Row],[ShipVia]],shippers[],2,FALSE)</f>
        <v>Speedy Express</v>
      </c>
      <c r="T197">
        <f>YEAR(orders[[#This Row],[OrderDate]])</f>
        <v>1997</v>
      </c>
      <c r="U197" s="45">
        <f>MONTH(orders[[#This Row],[OrderDate]])</f>
        <v>2</v>
      </c>
    </row>
    <row r="198" spans="1:21" x14ac:dyDescent="0.2">
      <c r="A198">
        <v>10444</v>
      </c>
      <c r="B198" t="s">
        <v>608</v>
      </c>
      <c r="C198">
        <v>3</v>
      </c>
      <c r="D198" s="9">
        <v>35473</v>
      </c>
      <c r="E198" s="5">
        <v>35501</v>
      </c>
      <c r="F198" s="5">
        <v>35482</v>
      </c>
      <c r="G198">
        <v>3</v>
      </c>
      <c r="H198">
        <v>3.5</v>
      </c>
      <c r="I198" t="s">
        <v>609</v>
      </c>
      <c r="J198" t="s">
        <v>610</v>
      </c>
      <c r="K198" t="s">
        <v>611</v>
      </c>
      <c r="L198" t="s">
        <v>71</v>
      </c>
      <c r="M198" t="s">
        <v>612</v>
      </c>
      <c r="N198" t="s">
        <v>199</v>
      </c>
      <c r="O198">
        <f>VLOOKUP(orders[[#This Row],[OrderID]],Table15[],4,FALSE)</f>
        <v>63</v>
      </c>
      <c r="P198">
        <f>VLOOKUP(orders[[#This Row],[OrderID]],Table15[],2,FALSE)</f>
        <v>1031.7</v>
      </c>
      <c r="Q198">
        <f>VLOOKUP(orders[[#This Row],[EmployeeID]],employee_territory[],2,FALSE)</f>
        <v>30346</v>
      </c>
      <c r="R198" t="str">
        <f>VLOOKUP(orders[[#This Row],[Territory]],territories[],4,FALSE)</f>
        <v xml:space="preserve">Southern                                          </v>
      </c>
      <c r="S198" t="str">
        <f>VLOOKUP(orders[[#This Row],[ShipVia]],shippers[],2,FALSE)</f>
        <v>Federal Shipping</v>
      </c>
      <c r="T198">
        <f>YEAR(orders[[#This Row],[OrderDate]])</f>
        <v>1997</v>
      </c>
      <c r="U198" s="45">
        <f>MONTH(orders[[#This Row],[OrderDate]])</f>
        <v>2</v>
      </c>
    </row>
    <row r="199" spans="1:21" x14ac:dyDescent="0.2">
      <c r="A199">
        <v>10445</v>
      </c>
      <c r="B199" t="s">
        <v>608</v>
      </c>
      <c r="C199">
        <v>3</v>
      </c>
      <c r="D199" s="9">
        <v>35474</v>
      </c>
      <c r="E199" s="5">
        <v>35502</v>
      </c>
      <c r="F199" s="5">
        <v>35481</v>
      </c>
      <c r="G199">
        <v>1</v>
      </c>
      <c r="H199">
        <v>9.3000000000000007</v>
      </c>
      <c r="I199" t="s">
        <v>609</v>
      </c>
      <c r="J199" t="s">
        <v>610</v>
      </c>
      <c r="K199" t="s">
        <v>611</v>
      </c>
      <c r="L199" t="s">
        <v>71</v>
      </c>
      <c r="M199" t="s">
        <v>612</v>
      </c>
      <c r="N199" t="s">
        <v>199</v>
      </c>
      <c r="O199">
        <f>VLOOKUP(orders[[#This Row],[OrderID]],Table15[],4,FALSE)</f>
        <v>21</v>
      </c>
      <c r="P199">
        <f>VLOOKUP(orders[[#This Row],[OrderID]],Table15[],2,FALSE)</f>
        <v>174.9</v>
      </c>
      <c r="Q199">
        <f>VLOOKUP(orders[[#This Row],[EmployeeID]],employee_territory[],2,FALSE)</f>
        <v>30346</v>
      </c>
      <c r="R199" t="str">
        <f>VLOOKUP(orders[[#This Row],[Territory]],territories[],4,FALSE)</f>
        <v xml:space="preserve">Southern                                          </v>
      </c>
      <c r="S199" t="str">
        <f>VLOOKUP(orders[[#This Row],[ShipVia]],shippers[],2,FALSE)</f>
        <v>Speedy Express</v>
      </c>
      <c r="T199">
        <f>YEAR(orders[[#This Row],[OrderDate]])</f>
        <v>1997</v>
      </c>
      <c r="U199" s="45">
        <f>MONTH(orders[[#This Row],[OrderDate]])</f>
        <v>2</v>
      </c>
    </row>
    <row r="200" spans="1:21" x14ac:dyDescent="0.2">
      <c r="A200">
        <v>10446</v>
      </c>
      <c r="B200" t="s">
        <v>479</v>
      </c>
      <c r="C200">
        <v>6</v>
      </c>
      <c r="D200" s="9">
        <v>35475</v>
      </c>
      <c r="E200" s="5">
        <v>35503</v>
      </c>
      <c r="F200" s="5">
        <v>35480</v>
      </c>
      <c r="G200">
        <v>1</v>
      </c>
      <c r="H200">
        <v>14.68</v>
      </c>
      <c r="I200" t="s">
        <v>480</v>
      </c>
      <c r="J200" t="s">
        <v>481</v>
      </c>
      <c r="K200" t="s">
        <v>482</v>
      </c>
      <c r="L200" t="s">
        <v>71</v>
      </c>
      <c r="M200" t="s">
        <v>483</v>
      </c>
      <c r="N200" t="s">
        <v>154</v>
      </c>
      <c r="O200">
        <f>VLOOKUP(orders[[#This Row],[OrderID]],Table15[],4,FALSE)</f>
        <v>50</v>
      </c>
      <c r="P200">
        <f>VLOOKUP(orders[[#This Row],[OrderID]],Table15[],2,FALSE)</f>
        <v>273.60000000000002</v>
      </c>
      <c r="Q200">
        <f>VLOOKUP(orders[[#This Row],[EmployeeID]],employee_territory[],2,FALSE)</f>
        <v>85014</v>
      </c>
      <c r="R200" t="str">
        <f>VLOOKUP(orders[[#This Row],[Territory]],territories[],4,FALSE)</f>
        <v xml:space="preserve">Westerns                                          </v>
      </c>
      <c r="S200" t="str">
        <f>VLOOKUP(orders[[#This Row],[ShipVia]],shippers[],2,FALSE)</f>
        <v>Speedy Express</v>
      </c>
      <c r="T200">
        <f>YEAR(orders[[#This Row],[OrderDate]])</f>
        <v>1997</v>
      </c>
      <c r="U200" s="45">
        <f>MONTH(orders[[#This Row],[OrderDate]])</f>
        <v>2</v>
      </c>
    </row>
    <row r="201" spans="1:21" x14ac:dyDescent="0.2">
      <c r="A201">
        <v>10447</v>
      </c>
      <c r="B201" t="s">
        <v>629</v>
      </c>
      <c r="C201">
        <v>4</v>
      </c>
      <c r="D201" s="9">
        <v>35475</v>
      </c>
      <c r="E201" s="5">
        <v>35503</v>
      </c>
      <c r="F201" s="5">
        <v>35496</v>
      </c>
      <c r="G201">
        <v>2</v>
      </c>
      <c r="H201">
        <v>68.66</v>
      </c>
      <c r="I201" t="s">
        <v>630</v>
      </c>
      <c r="J201" t="s">
        <v>631</v>
      </c>
      <c r="K201" t="s">
        <v>487</v>
      </c>
      <c r="L201" t="s">
        <v>488</v>
      </c>
      <c r="M201" t="s">
        <v>632</v>
      </c>
      <c r="N201" t="s">
        <v>146</v>
      </c>
      <c r="O201">
        <f>VLOOKUP(orders[[#This Row],[OrderID]],Table15[],4,FALSE)</f>
        <v>77</v>
      </c>
      <c r="P201">
        <f>VLOOKUP(orders[[#This Row],[OrderID]],Table15[],2,FALSE)</f>
        <v>914.4</v>
      </c>
      <c r="Q201">
        <f>VLOOKUP(orders[[#This Row],[EmployeeID]],employee_territory[],2,FALSE)</f>
        <v>20852</v>
      </c>
      <c r="R201" t="str">
        <f>VLOOKUP(orders[[#This Row],[Territory]],territories[],4,FALSE)</f>
        <v xml:space="preserve">Eastern                                           </v>
      </c>
      <c r="S201" t="str">
        <f>VLOOKUP(orders[[#This Row],[ShipVia]],shippers[],2,FALSE)</f>
        <v>United Package</v>
      </c>
      <c r="T201">
        <f>YEAR(orders[[#This Row],[OrderDate]])</f>
        <v>1997</v>
      </c>
      <c r="U201" s="45">
        <f>MONTH(orders[[#This Row],[OrderDate]])</f>
        <v>2</v>
      </c>
    </row>
    <row r="202" spans="1:21" x14ac:dyDescent="0.2">
      <c r="A202">
        <v>10448</v>
      </c>
      <c r="B202" t="s">
        <v>842</v>
      </c>
      <c r="C202">
        <v>4</v>
      </c>
      <c r="D202" s="9">
        <v>35478</v>
      </c>
      <c r="E202" s="5">
        <v>35506</v>
      </c>
      <c r="F202" s="5">
        <v>35485</v>
      </c>
      <c r="G202">
        <v>2</v>
      </c>
      <c r="H202">
        <v>38.82</v>
      </c>
      <c r="I202" t="s">
        <v>843</v>
      </c>
      <c r="J202" t="s">
        <v>844</v>
      </c>
      <c r="K202" t="s">
        <v>825</v>
      </c>
      <c r="L202" t="s">
        <v>71</v>
      </c>
      <c r="M202" t="s">
        <v>826</v>
      </c>
      <c r="N202" t="s">
        <v>827</v>
      </c>
      <c r="O202">
        <f>VLOOKUP(orders[[#This Row],[OrderID]],Table15[],4,FALSE)</f>
        <v>26</v>
      </c>
      <c r="P202">
        <f>VLOOKUP(orders[[#This Row],[OrderID]],Table15[],2,FALSE)</f>
        <v>443.4</v>
      </c>
      <c r="Q202">
        <f>VLOOKUP(orders[[#This Row],[EmployeeID]],employee_territory[],2,FALSE)</f>
        <v>20852</v>
      </c>
      <c r="R202" t="str">
        <f>VLOOKUP(orders[[#This Row],[Territory]],territories[],4,FALSE)</f>
        <v xml:space="preserve">Eastern                                           </v>
      </c>
      <c r="S202" t="str">
        <f>VLOOKUP(orders[[#This Row],[ShipVia]],shippers[],2,FALSE)</f>
        <v>United Package</v>
      </c>
      <c r="T202">
        <f>YEAR(orders[[#This Row],[OrderDate]])</f>
        <v>1997</v>
      </c>
      <c r="U202" s="45">
        <f>MONTH(orders[[#This Row],[OrderDate]])</f>
        <v>2</v>
      </c>
    </row>
    <row r="203" spans="1:21" x14ac:dyDescent="0.2">
      <c r="A203">
        <v>10449</v>
      </c>
      <c r="B203" t="s">
        <v>556</v>
      </c>
      <c r="C203">
        <v>3</v>
      </c>
      <c r="D203" s="9">
        <v>35479</v>
      </c>
      <c r="E203" s="5">
        <v>35507</v>
      </c>
      <c r="F203" s="5">
        <v>35488</v>
      </c>
      <c r="G203">
        <v>2</v>
      </c>
      <c r="H203">
        <v>53.3</v>
      </c>
      <c r="I203" t="s">
        <v>557</v>
      </c>
      <c r="J203" t="s">
        <v>558</v>
      </c>
      <c r="K203" t="s">
        <v>559</v>
      </c>
      <c r="L203" t="s">
        <v>71</v>
      </c>
      <c r="M203" t="s">
        <v>560</v>
      </c>
      <c r="N203" t="s">
        <v>206</v>
      </c>
      <c r="O203">
        <f>VLOOKUP(orders[[#This Row],[OrderID]],Table15[],4,FALSE)</f>
        <v>69</v>
      </c>
      <c r="P203">
        <f>VLOOKUP(orders[[#This Row],[OrderID]],Table15[],2,FALSE)</f>
        <v>1838.2</v>
      </c>
      <c r="Q203">
        <f>VLOOKUP(orders[[#This Row],[EmployeeID]],employee_territory[],2,FALSE)</f>
        <v>30346</v>
      </c>
      <c r="R203" t="str">
        <f>VLOOKUP(orders[[#This Row],[Territory]],territories[],4,FALSE)</f>
        <v xml:space="preserve">Southern                                          </v>
      </c>
      <c r="S203" t="str">
        <f>VLOOKUP(orders[[#This Row],[ShipVia]],shippers[],2,FALSE)</f>
        <v>United Package</v>
      </c>
      <c r="T203">
        <f>YEAR(orders[[#This Row],[OrderDate]])</f>
        <v>1997</v>
      </c>
      <c r="U203" s="45">
        <f>MONTH(orders[[#This Row],[OrderDate]])</f>
        <v>2</v>
      </c>
    </row>
    <row r="204" spans="1:21" x14ac:dyDescent="0.2">
      <c r="A204">
        <v>10450</v>
      </c>
      <c r="B204" t="s">
        <v>490</v>
      </c>
      <c r="C204">
        <v>8</v>
      </c>
      <c r="D204" s="9">
        <v>35480</v>
      </c>
      <c r="E204" s="5">
        <v>35508</v>
      </c>
      <c r="F204" s="5">
        <v>35500</v>
      </c>
      <c r="G204">
        <v>2</v>
      </c>
      <c r="H204">
        <v>7.23</v>
      </c>
      <c r="I204" t="s">
        <v>491</v>
      </c>
      <c r="J204" t="s">
        <v>492</v>
      </c>
      <c r="K204" t="s">
        <v>493</v>
      </c>
      <c r="L204" t="s">
        <v>71</v>
      </c>
      <c r="M204" t="s">
        <v>494</v>
      </c>
      <c r="N204" t="s">
        <v>206</v>
      </c>
      <c r="O204">
        <f>VLOOKUP(orders[[#This Row],[OrderID]],Table15[],4,FALSE)</f>
        <v>26</v>
      </c>
      <c r="P204">
        <f>VLOOKUP(orders[[#This Row],[OrderID]],Table15[],2,FALSE)</f>
        <v>531.4</v>
      </c>
      <c r="Q204">
        <f>VLOOKUP(orders[[#This Row],[EmployeeID]],employee_territory[],2,FALSE)</f>
        <v>19428</v>
      </c>
      <c r="R204" t="str">
        <f>VLOOKUP(orders[[#This Row],[Territory]],territories[],4,FALSE)</f>
        <v xml:space="preserve">Northern                                          </v>
      </c>
      <c r="S204" t="str">
        <f>VLOOKUP(orders[[#This Row],[ShipVia]],shippers[],2,FALSE)</f>
        <v>United Package</v>
      </c>
      <c r="T204">
        <f>YEAR(orders[[#This Row],[OrderDate]])</f>
        <v>1997</v>
      </c>
      <c r="U204" s="45">
        <f>MONTH(orders[[#This Row],[OrderDate]])</f>
        <v>2</v>
      </c>
    </row>
    <row r="205" spans="1:21" x14ac:dyDescent="0.2">
      <c r="A205">
        <v>10451</v>
      </c>
      <c r="B205" t="s">
        <v>589</v>
      </c>
      <c r="C205">
        <v>4</v>
      </c>
      <c r="D205" s="9">
        <v>35480</v>
      </c>
      <c r="E205" s="5">
        <v>35494</v>
      </c>
      <c r="F205" s="5">
        <v>35501</v>
      </c>
      <c r="G205">
        <v>3</v>
      </c>
      <c r="H205">
        <v>189.09</v>
      </c>
      <c r="I205" t="s">
        <v>590</v>
      </c>
      <c r="J205" t="s">
        <v>591</v>
      </c>
      <c r="K205" t="s">
        <v>592</v>
      </c>
      <c r="L205" t="s">
        <v>71</v>
      </c>
      <c r="M205" t="s">
        <v>593</v>
      </c>
      <c r="N205" t="s">
        <v>154</v>
      </c>
      <c r="O205">
        <f>VLOOKUP(orders[[#This Row],[OrderID]],Table15[],4,FALSE)</f>
        <v>238</v>
      </c>
      <c r="P205">
        <f>VLOOKUP(orders[[#This Row],[OrderID]],Table15[],2,FALSE)</f>
        <v>4277.3999999999996</v>
      </c>
      <c r="Q205">
        <f>VLOOKUP(orders[[#This Row],[EmployeeID]],employee_territory[],2,FALSE)</f>
        <v>20852</v>
      </c>
      <c r="R205" t="str">
        <f>VLOOKUP(orders[[#This Row],[Territory]],territories[],4,FALSE)</f>
        <v xml:space="preserve">Eastern                                           </v>
      </c>
      <c r="S205" t="str">
        <f>VLOOKUP(orders[[#This Row],[ShipVia]],shippers[],2,FALSE)</f>
        <v>Federal Shipping</v>
      </c>
      <c r="T205">
        <f>YEAR(orders[[#This Row],[OrderDate]])</f>
        <v>1997</v>
      </c>
      <c r="U205" s="45">
        <f>MONTH(orders[[#This Row],[OrderDate]])</f>
        <v>2</v>
      </c>
    </row>
    <row r="206" spans="1:21" x14ac:dyDescent="0.2">
      <c r="A206">
        <v>10452</v>
      </c>
      <c r="B206" t="s">
        <v>705</v>
      </c>
      <c r="C206">
        <v>8</v>
      </c>
      <c r="D206" s="9">
        <v>35481</v>
      </c>
      <c r="E206" s="5">
        <v>35509</v>
      </c>
      <c r="F206" s="5">
        <v>35487</v>
      </c>
      <c r="G206">
        <v>1</v>
      </c>
      <c r="H206">
        <v>140.26</v>
      </c>
      <c r="I206" t="s">
        <v>706</v>
      </c>
      <c r="J206" t="s">
        <v>707</v>
      </c>
      <c r="K206" t="s">
        <v>708</v>
      </c>
      <c r="L206" t="s">
        <v>709</v>
      </c>
      <c r="M206" t="s">
        <v>710</v>
      </c>
      <c r="N206" t="s">
        <v>82</v>
      </c>
      <c r="O206">
        <f>VLOOKUP(orders[[#This Row],[OrderID]],Table15[],4,FALSE)</f>
        <v>115</v>
      </c>
      <c r="P206">
        <f>VLOOKUP(orders[[#This Row],[OrderID]],Table15[],2,FALSE)</f>
        <v>2096</v>
      </c>
      <c r="Q206">
        <f>VLOOKUP(orders[[#This Row],[EmployeeID]],employee_territory[],2,FALSE)</f>
        <v>19428</v>
      </c>
      <c r="R206" t="str">
        <f>VLOOKUP(orders[[#This Row],[Territory]],territories[],4,FALSE)</f>
        <v xml:space="preserve">Northern                                          </v>
      </c>
      <c r="S206" t="str">
        <f>VLOOKUP(orders[[#This Row],[ShipVia]],shippers[],2,FALSE)</f>
        <v>Speedy Express</v>
      </c>
      <c r="T206">
        <f>YEAR(orders[[#This Row],[OrderDate]])</f>
        <v>1997</v>
      </c>
      <c r="U206" s="45">
        <f>MONTH(orders[[#This Row],[OrderDate]])</f>
        <v>2</v>
      </c>
    </row>
    <row r="207" spans="1:21" x14ac:dyDescent="0.2">
      <c r="A207">
        <v>10453</v>
      </c>
      <c r="B207" t="s">
        <v>752</v>
      </c>
      <c r="C207">
        <v>1</v>
      </c>
      <c r="D207" s="9">
        <v>35482</v>
      </c>
      <c r="E207" s="5">
        <v>35510</v>
      </c>
      <c r="F207" s="5">
        <v>35487</v>
      </c>
      <c r="G207">
        <v>2</v>
      </c>
      <c r="H207">
        <v>25.36</v>
      </c>
      <c r="I207" t="s">
        <v>753</v>
      </c>
      <c r="J207" t="s">
        <v>754</v>
      </c>
      <c r="K207" t="s">
        <v>755</v>
      </c>
      <c r="L207" t="s">
        <v>756</v>
      </c>
      <c r="M207" t="s">
        <v>757</v>
      </c>
      <c r="N207" t="s">
        <v>73</v>
      </c>
      <c r="O207">
        <f>VLOOKUP(orders[[#This Row],[OrderID]],Table15[],4,FALSE)</f>
        <v>40</v>
      </c>
      <c r="P207">
        <f>VLOOKUP(orders[[#This Row],[OrderID]],Table15[],2,FALSE)</f>
        <v>453</v>
      </c>
      <c r="Q207">
        <f>VLOOKUP(orders[[#This Row],[EmployeeID]],employee_territory[],2,FALSE)</f>
        <v>6897</v>
      </c>
      <c r="R207" t="str">
        <f>VLOOKUP(orders[[#This Row],[Territory]],territories[],4,FALSE)</f>
        <v xml:space="preserve">Eastern                                           </v>
      </c>
      <c r="S207" t="str">
        <f>VLOOKUP(orders[[#This Row],[ShipVia]],shippers[],2,FALSE)</f>
        <v>United Package</v>
      </c>
      <c r="T207">
        <f>YEAR(orders[[#This Row],[OrderDate]])</f>
        <v>1997</v>
      </c>
      <c r="U207" s="45">
        <f>MONTH(orders[[#This Row],[OrderDate]])</f>
        <v>2</v>
      </c>
    </row>
    <row r="208" spans="1:21" x14ac:dyDescent="0.2">
      <c r="A208">
        <v>10454</v>
      </c>
      <c r="B208" t="s">
        <v>742</v>
      </c>
      <c r="C208">
        <v>4</v>
      </c>
      <c r="D208" s="9">
        <v>35482</v>
      </c>
      <c r="E208" s="5">
        <v>35510</v>
      </c>
      <c r="F208" s="5">
        <v>35486</v>
      </c>
      <c r="G208">
        <v>3</v>
      </c>
      <c r="H208">
        <v>2.74</v>
      </c>
      <c r="I208" t="s">
        <v>743</v>
      </c>
      <c r="J208" t="s">
        <v>744</v>
      </c>
      <c r="K208" t="s">
        <v>745</v>
      </c>
      <c r="L208" t="s">
        <v>71</v>
      </c>
      <c r="M208" t="s">
        <v>746</v>
      </c>
      <c r="N208" t="s">
        <v>206</v>
      </c>
      <c r="O208">
        <f>VLOOKUP(orders[[#This Row],[OrderID]],Table15[],4,FALSE)</f>
        <v>50</v>
      </c>
      <c r="P208">
        <f>VLOOKUP(orders[[#This Row],[OrderID]],Table15[],2,FALSE)</f>
        <v>414</v>
      </c>
      <c r="Q208">
        <f>VLOOKUP(orders[[#This Row],[EmployeeID]],employee_territory[],2,FALSE)</f>
        <v>20852</v>
      </c>
      <c r="R208" t="str">
        <f>VLOOKUP(orders[[#This Row],[Territory]],territories[],4,FALSE)</f>
        <v xml:space="preserve">Eastern                                           </v>
      </c>
      <c r="S208" t="str">
        <f>VLOOKUP(orders[[#This Row],[ShipVia]],shippers[],2,FALSE)</f>
        <v>Federal Shipping</v>
      </c>
      <c r="T208">
        <f>YEAR(orders[[#This Row],[OrderDate]])</f>
        <v>1997</v>
      </c>
      <c r="U208" s="45">
        <f>MONTH(orders[[#This Row],[OrderDate]])</f>
        <v>2</v>
      </c>
    </row>
    <row r="209" spans="1:21" x14ac:dyDescent="0.2">
      <c r="A209">
        <v>10455</v>
      </c>
      <c r="B209" t="s">
        <v>561</v>
      </c>
      <c r="C209">
        <v>8</v>
      </c>
      <c r="D209" s="9">
        <v>35485</v>
      </c>
      <c r="E209" s="5">
        <v>35527</v>
      </c>
      <c r="F209" s="5">
        <v>35492</v>
      </c>
      <c r="G209">
        <v>2</v>
      </c>
      <c r="H209">
        <v>180.45</v>
      </c>
      <c r="I209" t="s">
        <v>562</v>
      </c>
      <c r="J209" t="s">
        <v>563</v>
      </c>
      <c r="K209" t="s">
        <v>564</v>
      </c>
      <c r="L209" t="s">
        <v>71</v>
      </c>
      <c r="M209" t="s">
        <v>565</v>
      </c>
      <c r="N209" t="s">
        <v>248</v>
      </c>
      <c r="O209">
        <f>VLOOKUP(orders[[#This Row],[OrderID]],Table15[],4,FALSE)</f>
        <v>125</v>
      </c>
      <c r="P209">
        <f>VLOOKUP(orders[[#This Row],[OrderID]],Table15[],2,FALSE)</f>
        <v>2684</v>
      </c>
      <c r="Q209">
        <f>VLOOKUP(orders[[#This Row],[EmployeeID]],employee_territory[],2,FALSE)</f>
        <v>19428</v>
      </c>
      <c r="R209" t="str">
        <f>VLOOKUP(orders[[#This Row],[Territory]],territories[],4,FALSE)</f>
        <v xml:space="preserve">Northern                                          </v>
      </c>
      <c r="S209" t="str">
        <f>VLOOKUP(orders[[#This Row],[ShipVia]],shippers[],2,FALSE)</f>
        <v>United Package</v>
      </c>
      <c r="T209">
        <f>YEAR(orders[[#This Row],[OrderDate]])</f>
        <v>1997</v>
      </c>
      <c r="U209" s="45">
        <f>MONTH(orders[[#This Row],[OrderDate]])</f>
        <v>2</v>
      </c>
    </row>
    <row r="210" spans="1:21" x14ac:dyDescent="0.2">
      <c r="A210">
        <v>10456</v>
      </c>
      <c r="B210" t="s">
        <v>700</v>
      </c>
      <c r="C210">
        <v>8</v>
      </c>
      <c r="D210" s="9">
        <v>35486</v>
      </c>
      <c r="E210" s="5">
        <v>35528</v>
      </c>
      <c r="F210" s="5">
        <v>35489</v>
      </c>
      <c r="G210">
        <v>2</v>
      </c>
      <c r="H210">
        <v>8.1199999999999992</v>
      </c>
      <c r="I210" t="s">
        <v>701</v>
      </c>
      <c r="J210" t="s">
        <v>702</v>
      </c>
      <c r="K210" t="s">
        <v>703</v>
      </c>
      <c r="L210" t="s">
        <v>71</v>
      </c>
      <c r="M210" t="s">
        <v>704</v>
      </c>
      <c r="N210" t="s">
        <v>154</v>
      </c>
      <c r="O210">
        <f>VLOOKUP(orders[[#This Row],[OrderID]],Table15[],4,FALSE)</f>
        <v>61</v>
      </c>
      <c r="P210">
        <f>VLOOKUP(orders[[#This Row],[OrderID]],Table15[],2,FALSE)</f>
        <v>656</v>
      </c>
      <c r="Q210">
        <f>VLOOKUP(orders[[#This Row],[EmployeeID]],employee_territory[],2,FALSE)</f>
        <v>19428</v>
      </c>
      <c r="R210" t="str">
        <f>VLOOKUP(orders[[#This Row],[Territory]],territories[],4,FALSE)</f>
        <v xml:space="preserve">Northern                                          </v>
      </c>
      <c r="S210" t="str">
        <f>VLOOKUP(orders[[#This Row],[ShipVia]],shippers[],2,FALSE)</f>
        <v>United Package</v>
      </c>
      <c r="T210">
        <f>YEAR(orders[[#This Row],[OrderDate]])</f>
        <v>1997</v>
      </c>
      <c r="U210" s="45">
        <f>MONTH(orders[[#This Row],[OrderDate]])</f>
        <v>2</v>
      </c>
    </row>
    <row r="211" spans="1:21" x14ac:dyDescent="0.2">
      <c r="A211">
        <v>10457</v>
      </c>
      <c r="B211" t="s">
        <v>700</v>
      </c>
      <c r="C211">
        <v>2</v>
      </c>
      <c r="D211" s="9">
        <v>35486</v>
      </c>
      <c r="E211" s="5">
        <v>35514</v>
      </c>
      <c r="F211" s="5">
        <v>35492</v>
      </c>
      <c r="G211">
        <v>1</v>
      </c>
      <c r="H211">
        <v>11.57</v>
      </c>
      <c r="I211" t="s">
        <v>701</v>
      </c>
      <c r="J211" t="s">
        <v>702</v>
      </c>
      <c r="K211" t="s">
        <v>703</v>
      </c>
      <c r="L211" t="s">
        <v>71</v>
      </c>
      <c r="M211" t="s">
        <v>704</v>
      </c>
      <c r="N211" t="s">
        <v>154</v>
      </c>
      <c r="O211">
        <f>VLOOKUP(orders[[#This Row],[OrderID]],Table15[],4,FALSE)</f>
        <v>36</v>
      </c>
      <c r="P211">
        <f>VLOOKUP(orders[[#This Row],[OrderID]],Table15[],2,FALSE)</f>
        <v>1584</v>
      </c>
      <c r="Q211">
        <f>VLOOKUP(orders[[#This Row],[EmployeeID]],employee_territory[],2,FALSE)</f>
        <v>1581</v>
      </c>
      <c r="R211" t="str">
        <f>VLOOKUP(orders[[#This Row],[Territory]],territories[],4,FALSE)</f>
        <v xml:space="preserve">Eastern                                           </v>
      </c>
      <c r="S211" t="str">
        <f>VLOOKUP(orders[[#This Row],[ShipVia]],shippers[],2,FALSE)</f>
        <v>Speedy Express</v>
      </c>
      <c r="T211">
        <f>YEAR(orders[[#This Row],[OrderDate]])</f>
        <v>1997</v>
      </c>
      <c r="U211" s="45">
        <f>MONTH(orders[[#This Row],[OrderDate]])</f>
        <v>2</v>
      </c>
    </row>
    <row r="212" spans="1:21" x14ac:dyDescent="0.2">
      <c r="A212">
        <v>10458</v>
      </c>
      <c r="B212" t="s">
        <v>495</v>
      </c>
      <c r="C212">
        <v>7</v>
      </c>
      <c r="D212" s="9">
        <v>35487</v>
      </c>
      <c r="E212" s="5">
        <v>35515</v>
      </c>
      <c r="F212" s="5">
        <v>35493</v>
      </c>
      <c r="G212">
        <v>3</v>
      </c>
      <c r="H212">
        <v>147.06</v>
      </c>
      <c r="I212" t="s">
        <v>496</v>
      </c>
      <c r="J212" t="s">
        <v>497</v>
      </c>
      <c r="K212" t="s">
        <v>498</v>
      </c>
      <c r="L212" t="s">
        <v>71</v>
      </c>
      <c r="M212" t="s">
        <v>499</v>
      </c>
      <c r="N212" t="s">
        <v>500</v>
      </c>
      <c r="O212">
        <f>VLOOKUP(orders[[#This Row],[OrderID]],Table15[],4,FALSE)</f>
        <v>145</v>
      </c>
      <c r="P212">
        <f>VLOOKUP(orders[[#This Row],[OrderID]],Table15[],2,FALSE)</f>
        <v>3891</v>
      </c>
      <c r="Q212">
        <f>VLOOKUP(orders[[#This Row],[EmployeeID]],employee_territory[],2,FALSE)</f>
        <v>60179</v>
      </c>
      <c r="R212" t="str">
        <f>VLOOKUP(orders[[#This Row],[Territory]],territories[],4,FALSE)</f>
        <v xml:space="preserve">Westerns                                          </v>
      </c>
      <c r="S212" t="str">
        <f>VLOOKUP(orders[[#This Row],[ShipVia]],shippers[],2,FALSE)</f>
        <v>Federal Shipping</v>
      </c>
      <c r="T212">
        <f>YEAR(orders[[#This Row],[OrderDate]])</f>
        <v>1997</v>
      </c>
      <c r="U212" s="45">
        <f>MONTH(orders[[#This Row],[OrderDate]])</f>
        <v>2</v>
      </c>
    </row>
    <row r="213" spans="1:21" x14ac:dyDescent="0.2">
      <c r="A213">
        <v>10459</v>
      </c>
      <c r="B213" t="s">
        <v>490</v>
      </c>
      <c r="C213">
        <v>4</v>
      </c>
      <c r="D213" s="9">
        <v>35488</v>
      </c>
      <c r="E213" s="5">
        <v>35516</v>
      </c>
      <c r="F213" s="5">
        <v>35489</v>
      </c>
      <c r="G213">
        <v>2</v>
      </c>
      <c r="H213">
        <v>25.09</v>
      </c>
      <c r="I213" t="s">
        <v>491</v>
      </c>
      <c r="J213" t="s">
        <v>492</v>
      </c>
      <c r="K213" t="s">
        <v>493</v>
      </c>
      <c r="L213" t="s">
        <v>71</v>
      </c>
      <c r="M213" t="s">
        <v>494</v>
      </c>
      <c r="N213" t="s">
        <v>206</v>
      </c>
      <c r="O213">
        <f>VLOOKUP(orders[[#This Row],[OrderID]],Table15[],4,FALSE)</f>
        <v>76</v>
      </c>
      <c r="P213">
        <f>VLOOKUP(orders[[#This Row],[OrderID]],Table15[],2,FALSE)</f>
        <v>1688</v>
      </c>
      <c r="Q213">
        <f>VLOOKUP(orders[[#This Row],[EmployeeID]],employee_territory[],2,FALSE)</f>
        <v>20852</v>
      </c>
      <c r="R213" t="str">
        <f>VLOOKUP(orders[[#This Row],[Territory]],territories[],4,FALSE)</f>
        <v xml:space="preserve">Eastern                                           </v>
      </c>
      <c r="S213" t="str">
        <f>VLOOKUP(orders[[#This Row],[ShipVia]],shippers[],2,FALSE)</f>
        <v>United Package</v>
      </c>
      <c r="T213">
        <f>YEAR(orders[[#This Row],[OrderDate]])</f>
        <v>1997</v>
      </c>
      <c r="U213" s="45">
        <f>MONTH(orders[[#This Row],[OrderDate]])</f>
        <v>2</v>
      </c>
    </row>
    <row r="214" spans="1:21" x14ac:dyDescent="0.2">
      <c r="A214">
        <v>10460</v>
      </c>
      <c r="B214" t="s">
        <v>551</v>
      </c>
      <c r="C214">
        <v>8</v>
      </c>
      <c r="D214" s="9">
        <v>35489</v>
      </c>
      <c r="E214" s="5">
        <v>35517</v>
      </c>
      <c r="F214" s="5">
        <v>35492</v>
      </c>
      <c r="G214">
        <v>1</v>
      </c>
      <c r="H214">
        <v>16.27</v>
      </c>
      <c r="I214" t="s">
        <v>552</v>
      </c>
      <c r="J214" t="s">
        <v>553</v>
      </c>
      <c r="K214" t="s">
        <v>554</v>
      </c>
      <c r="L214" t="s">
        <v>71</v>
      </c>
      <c r="M214" t="s">
        <v>555</v>
      </c>
      <c r="N214" t="s">
        <v>199</v>
      </c>
      <c r="O214">
        <f>VLOOKUP(orders[[#This Row],[OrderID]],Table15[],4,FALSE)</f>
        <v>25</v>
      </c>
      <c r="P214">
        <f>VLOOKUP(orders[[#This Row],[OrderID]],Table15[],2,FALSE)</f>
        <v>234.8</v>
      </c>
      <c r="Q214">
        <f>VLOOKUP(orders[[#This Row],[EmployeeID]],employee_territory[],2,FALSE)</f>
        <v>19428</v>
      </c>
      <c r="R214" t="str">
        <f>VLOOKUP(orders[[#This Row],[Territory]],territories[],4,FALSE)</f>
        <v xml:space="preserve">Northern                                          </v>
      </c>
      <c r="S214" t="str">
        <f>VLOOKUP(orders[[#This Row],[ShipVia]],shippers[],2,FALSE)</f>
        <v>Speedy Express</v>
      </c>
      <c r="T214">
        <f>YEAR(orders[[#This Row],[OrderDate]])</f>
        <v>1997</v>
      </c>
      <c r="U214" s="45">
        <f>MONTH(orders[[#This Row],[OrderDate]])</f>
        <v>2</v>
      </c>
    </row>
    <row r="215" spans="1:21" x14ac:dyDescent="0.2">
      <c r="A215">
        <v>10461</v>
      </c>
      <c r="B215" t="s">
        <v>623</v>
      </c>
      <c r="C215">
        <v>1</v>
      </c>
      <c r="D215" s="9">
        <v>35489</v>
      </c>
      <c r="E215" s="5">
        <v>35517</v>
      </c>
      <c r="F215" s="5">
        <v>35494</v>
      </c>
      <c r="G215">
        <v>3</v>
      </c>
      <c r="H215">
        <v>148.61000000000001</v>
      </c>
      <c r="I215" t="s">
        <v>624</v>
      </c>
      <c r="J215" t="s">
        <v>625</v>
      </c>
      <c r="K215" t="s">
        <v>626</v>
      </c>
      <c r="L215" t="s">
        <v>627</v>
      </c>
      <c r="M215" t="s">
        <v>628</v>
      </c>
      <c r="N215" t="s">
        <v>524</v>
      </c>
      <c r="O215">
        <f>VLOOKUP(orders[[#This Row],[OrderID]],Table15[],4,FALSE)</f>
        <v>128</v>
      </c>
      <c r="P215">
        <f>VLOOKUP(orders[[#This Row],[OrderID]],Table15[],2,FALSE)</f>
        <v>2051.6</v>
      </c>
      <c r="Q215">
        <f>VLOOKUP(orders[[#This Row],[EmployeeID]],employee_territory[],2,FALSE)</f>
        <v>6897</v>
      </c>
      <c r="R215" t="str">
        <f>VLOOKUP(orders[[#This Row],[Territory]],territories[],4,FALSE)</f>
        <v xml:space="preserve">Eastern                                           </v>
      </c>
      <c r="S215" t="str">
        <f>VLOOKUP(orders[[#This Row],[ShipVia]],shippers[],2,FALSE)</f>
        <v>Federal Shipping</v>
      </c>
      <c r="T215">
        <f>YEAR(orders[[#This Row],[OrderDate]])</f>
        <v>1997</v>
      </c>
      <c r="U215" s="45">
        <f>MONTH(orders[[#This Row],[OrderDate]])</f>
        <v>2</v>
      </c>
    </row>
    <row r="216" spans="1:21" x14ac:dyDescent="0.2">
      <c r="A216">
        <v>10462</v>
      </c>
      <c r="B216" t="s">
        <v>838</v>
      </c>
      <c r="C216">
        <v>2</v>
      </c>
      <c r="D216" s="9">
        <v>35492</v>
      </c>
      <c r="E216" s="5">
        <v>35520</v>
      </c>
      <c r="F216" s="5">
        <v>35507</v>
      </c>
      <c r="G216">
        <v>1</v>
      </c>
      <c r="H216">
        <v>6.17</v>
      </c>
      <c r="I216" t="s">
        <v>839</v>
      </c>
      <c r="J216" t="s">
        <v>840</v>
      </c>
      <c r="K216" t="s">
        <v>70</v>
      </c>
      <c r="L216" t="s">
        <v>71</v>
      </c>
      <c r="M216" t="s">
        <v>841</v>
      </c>
      <c r="N216" t="s">
        <v>73</v>
      </c>
      <c r="O216">
        <f>VLOOKUP(orders[[#This Row],[OrderID]],Table15[],4,FALSE)</f>
        <v>22</v>
      </c>
      <c r="P216">
        <f>VLOOKUP(orders[[#This Row],[OrderID]],Table15[],2,FALSE)</f>
        <v>156.00000000000003</v>
      </c>
      <c r="Q216">
        <f>VLOOKUP(orders[[#This Row],[EmployeeID]],employee_territory[],2,FALSE)</f>
        <v>1581</v>
      </c>
      <c r="R216" t="str">
        <f>VLOOKUP(orders[[#This Row],[Territory]],territories[],4,FALSE)</f>
        <v xml:space="preserve">Eastern                                           </v>
      </c>
      <c r="S216" t="str">
        <f>VLOOKUP(orders[[#This Row],[ShipVia]],shippers[],2,FALSE)</f>
        <v>Speedy Express</v>
      </c>
      <c r="T216">
        <f>YEAR(orders[[#This Row],[OrderDate]])</f>
        <v>1997</v>
      </c>
      <c r="U216" s="45">
        <f>MONTH(orders[[#This Row],[OrderDate]])</f>
        <v>3</v>
      </c>
    </row>
    <row r="217" spans="1:21" x14ac:dyDescent="0.2">
      <c r="A217">
        <v>10463</v>
      </c>
      <c r="B217" t="s">
        <v>495</v>
      </c>
      <c r="C217">
        <v>5</v>
      </c>
      <c r="D217" s="9">
        <v>35493</v>
      </c>
      <c r="E217" s="5">
        <v>35521</v>
      </c>
      <c r="F217" s="5">
        <v>35495</v>
      </c>
      <c r="G217">
        <v>3</v>
      </c>
      <c r="H217">
        <v>14.78</v>
      </c>
      <c r="I217" t="s">
        <v>496</v>
      </c>
      <c r="J217" t="s">
        <v>497</v>
      </c>
      <c r="K217" t="s">
        <v>498</v>
      </c>
      <c r="L217" t="s">
        <v>71</v>
      </c>
      <c r="M217" t="s">
        <v>499</v>
      </c>
      <c r="N217" t="s">
        <v>500</v>
      </c>
      <c r="O217">
        <f>VLOOKUP(orders[[#This Row],[OrderID]],Table15[],4,FALSE)</f>
        <v>71</v>
      </c>
      <c r="P217">
        <f>VLOOKUP(orders[[#This Row],[OrderID]],Table15[],2,FALSE)</f>
        <v>713.3</v>
      </c>
      <c r="Q217">
        <f>VLOOKUP(orders[[#This Row],[EmployeeID]],employee_territory[],2,FALSE)</f>
        <v>2903</v>
      </c>
      <c r="R217" t="str">
        <f>VLOOKUP(orders[[#This Row],[Territory]],territories[],4,FALSE)</f>
        <v xml:space="preserve">Eastern                                           </v>
      </c>
      <c r="S217" t="str">
        <f>VLOOKUP(orders[[#This Row],[ShipVia]],shippers[],2,FALSE)</f>
        <v>Federal Shipping</v>
      </c>
      <c r="T217">
        <f>YEAR(orders[[#This Row],[OrderDate]])</f>
        <v>1997</v>
      </c>
      <c r="U217" s="45">
        <f>MONTH(orders[[#This Row],[OrderDate]])</f>
        <v>3</v>
      </c>
    </row>
    <row r="218" spans="1:21" x14ac:dyDescent="0.2">
      <c r="A218">
        <v>10464</v>
      </c>
      <c r="B218" t="s">
        <v>715</v>
      </c>
      <c r="C218">
        <v>4</v>
      </c>
      <c r="D218" s="9">
        <v>35493</v>
      </c>
      <c r="E218" s="5">
        <v>35521</v>
      </c>
      <c r="F218" s="5">
        <v>35503</v>
      </c>
      <c r="G218">
        <v>2</v>
      </c>
      <c r="H218">
        <v>89</v>
      </c>
      <c r="I218" t="s">
        <v>716</v>
      </c>
      <c r="J218" t="s">
        <v>717</v>
      </c>
      <c r="K218" t="s">
        <v>718</v>
      </c>
      <c r="L218" t="s">
        <v>71</v>
      </c>
      <c r="M218" t="s">
        <v>719</v>
      </c>
      <c r="N218" t="s">
        <v>720</v>
      </c>
      <c r="O218">
        <f>VLOOKUP(orders[[#This Row],[OrderID]],Table15[],4,FALSE)</f>
        <v>69</v>
      </c>
      <c r="P218">
        <f>VLOOKUP(orders[[#This Row],[OrderID]],Table15[],2,FALSE)</f>
        <v>1848</v>
      </c>
      <c r="Q218">
        <f>VLOOKUP(orders[[#This Row],[EmployeeID]],employee_territory[],2,FALSE)</f>
        <v>20852</v>
      </c>
      <c r="R218" t="str">
        <f>VLOOKUP(orders[[#This Row],[Territory]],territories[],4,FALSE)</f>
        <v xml:space="preserve">Eastern                                           </v>
      </c>
      <c r="S218" t="str">
        <f>VLOOKUP(orders[[#This Row],[ShipVia]],shippers[],2,FALSE)</f>
        <v>United Package</v>
      </c>
      <c r="T218">
        <f>YEAR(orders[[#This Row],[OrderDate]])</f>
        <v>1997</v>
      </c>
      <c r="U218" s="45">
        <f>MONTH(orders[[#This Row],[OrderDate]])</f>
        <v>3</v>
      </c>
    </row>
    <row r="219" spans="1:21" x14ac:dyDescent="0.2">
      <c r="A219">
        <v>10465</v>
      </c>
      <c r="B219" t="s">
        <v>780</v>
      </c>
      <c r="C219">
        <v>1</v>
      </c>
      <c r="D219" s="9">
        <v>35494</v>
      </c>
      <c r="E219" s="5">
        <v>35522</v>
      </c>
      <c r="F219" s="5">
        <v>35503</v>
      </c>
      <c r="G219">
        <v>3</v>
      </c>
      <c r="H219">
        <v>145.04</v>
      </c>
      <c r="I219" t="s">
        <v>781</v>
      </c>
      <c r="J219" t="s">
        <v>782</v>
      </c>
      <c r="K219" t="s">
        <v>783</v>
      </c>
      <c r="L219" t="s">
        <v>71</v>
      </c>
      <c r="M219" t="s">
        <v>784</v>
      </c>
      <c r="N219" t="s">
        <v>230</v>
      </c>
      <c r="O219">
        <f>VLOOKUP(orders[[#This Row],[OrderID]],Table15[],4,FALSE)</f>
        <v>118</v>
      </c>
      <c r="P219">
        <f>VLOOKUP(orders[[#This Row],[OrderID]],Table15[],2,FALSE)</f>
        <v>2719</v>
      </c>
      <c r="Q219">
        <f>VLOOKUP(orders[[#This Row],[EmployeeID]],employee_territory[],2,FALSE)</f>
        <v>6897</v>
      </c>
      <c r="R219" t="str">
        <f>VLOOKUP(orders[[#This Row],[Territory]],territories[],4,FALSE)</f>
        <v xml:space="preserve">Eastern                                           </v>
      </c>
      <c r="S219" t="str">
        <f>VLOOKUP(orders[[#This Row],[ShipVia]],shippers[],2,FALSE)</f>
        <v>Federal Shipping</v>
      </c>
      <c r="T219">
        <f>YEAR(orders[[#This Row],[OrderDate]])</f>
        <v>1997</v>
      </c>
      <c r="U219" s="45">
        <f>MONTH(orders[[#This Row],[OrderDate]])</f>
        <v>3</v>
      </c>
    </row>
    <row r="220" spans="1:21" x14ac:dyDescent="0.2">
      <c r="A220">
        <v>10466</v>
      </c>
      <c r="B220" t="s">
        <v>642</v>
      </c>
      <c r="C220">
        <v>4</v>
      </c>
      <c r="D220" s="9">
        <v>35495</v>
      </c>
      <c r="E220" s="5">
        <v>35523</v>
      </c>
      <c r="F220" s="5">
        <v>35502</v>
      </c>
      <c r="G220">
        <v>1</v>
      </c>
      <c r="H220">
        <v>11.93</v>
      </c>
      <c r="I220" t="s">
        <v>643</v>
      </c>
      <c r="J220" t="s">
        <v>644</v>
      </c>
      <c r="K220" t="s">
        <v>645</v>
      </c>
      <c r="L220" t="s">
        <v>516</v>
      </c>
      <c r="M220" t="s">
        <v>646</v>
      </c>
      <c r="N220" t="s">
        <v>146</v>
      </c>
      <c r="O220">
        <f>VLOOKUP(orders[[#This Row],[OrderID]],Table15[],4,FALSE)</f>
        <v>15</v>
      </c>
      <c r="P220">
        <f>VLOOKUP(orders[[#This Row],[OrderID]],Table15[],2,FALSE)</f>
        <v>216</v>
      </c>
      <c r="Q220">
        <f>VLOOKUP(orders[[#This Row],[EmployeeID]],employee_territory[],2,FALSE)</f>
        <v>20852</v>
      </c>
      <c r="R220" t="str">
        <f>VLOOKUP(orders[[#This Row],[Territory]],territories[],4,FALSE)</f>
        <v xml:space="preserve">Eastern                                           </v>
      </c>
      <c r="S220" t="str">
        <f>VLOOKUP(orders[[#This Row],[ShipVia]],shippers[],2,FALSE)</f>
        <v>Speedy Express</v>
      </c>
      <c r="T220">
        <f>YEAR(orders[[#This Row],[OrderDate]])</f>
        <v>1997</v>
      </c>
      <c r="U220" s="45">
        <f>MONTH(orders[[#This Row],[OrderDate]])</f>
        <v>3</v>
      </c>
    </row>
    <row r="221" spans="1:21" x14ac:dyDescent="0.2">
      <c r="A221">
        <v>10467</v>
      </c>
      <c r="B221" t="s">
        <v>594</v>
      </c>
      <c r="C221">
        <v>8</v>
      </c>
      <c r="D221" s="9">
        <v>35495</v>
      </c>
      <c r="E221" s="5">
        <v>35523</v>
      </c>
      <c r="F221" s="5">
        <v>35500</v>
      </c>
      <c r="G221">
        <v>2</v>
      </c>
      <c r="H221">
        <v>4.93</v>
      </c>
      <c r="I221" t="s">
        <v>595</v>
      </c>
      <c r="J221" t="s">
        <v>596</v>
      </c>
      <c r="K221" t="s">
        <v>597</v>
      </c>
      <c r="L221" t="s">
        <v>71</v>
      </c>
      <c r="M221" t="s">
        <v>598</v>
      </c>
      <c r="N221" t="s">
        <v>176</v>
      </c>
      <c r="O221">
        <f>VLOOKUP(orders[[#This Row],[OrderID]],Table15[],4,FALSE)</f>
        <v>40</v>
      </c>
      <c r="P221">
        <f>VLOOKUP(orders[[#This Row],[OrderID]],Table15[],2,FALSE)</f>
        <v>235.2</v>
      </c>
      <c r="Q221">
        <f>VLOOKUP(orders[[#This Row],[EmployeeID]],employee_territory[],2,FALSE)</f>
        <v>19428</v>
      </c>
      <c r="R221" t="str">
        <f>VLOOKUP(orders[[#This Row],[Territory]],territories[],4,FALSE)</f>
        <v xml:space="preserve">Northern                                          </v>
      </c>
      <c r="S221" t="str">
        <f>VLOOKUP(orders[[#This Row],[ShipVia]],shippers[],2,FALSE)</f>
        <v>United Package</v>
      </c>
      <c r="T221">
        <f>YEAR(orders[[#This Row],[OrderDate]])</f>
        <v>1997</v>
      </c>
      <c r="U221" s="45">
        <f>MONTH(orders[[#This Row],[OrderDate]])</f>
        <v>3</v>
      </c>
    </row>
    <row r="222" spans="1:21" x14ac:dyDescent="0.2">
      <c r="A222">
        <v>10468</v>
      </c>
      <c r="B222" t="s">
        <v>700</v>
      </c>
      <c r="C222">
        <v>3</v>
      </c>
      <c r="D222" s="9">
        <v>35496</v>
      </c>
      <c r="E222" s="5">
        <v>35524</v>
      </c>
      <c r="F222" s="5">
        <v>35501</v>
      </c>
      <c r="G222">
        <v>3</v>
      </c>
      <c r="H222">
        <v>44.12</v>
      </c>
      <c r="I222" t="s">
        <v>701</v>
      </c>
      <c r="J222" t="s">
        <v>702</v>
      </c>
      <c r="K222" t="s">
        <v>703</v>
      </c>
      <c r="L222" t="s">
        <v>71</v>
      </c>
      <c r="M222" t="s">
        <v>704</v>
      </c>
      <c r="N222" t="s">
        <v>154</v>
      </c>
      <c r="O222">
        <f>VLOOKUP(orders[[#This Row],[OrderID]],Table15[],4,FALSE)</f>
        <v>23</v>
      </c>
      <c r="P222">
        <f>VLOOKUP(orders[[#This Row],[OrderID]],Table15[],2,FALSE)</f>
        <v>717.6</v>
      </c>
      <c r="Q222">
        <f>VLOOKUP(orders[[#This Row],[EmployeeID]],employee_territory[],2,FALSE)</f>
        <v>30346</v>
      </c>
      <c r="R222" t="str">
        <f>VLOOKUP(orders[[#This Row],[Territory]],territories[],4,FALSE)</f>
        <v xml:space="preserve">Southern                                          </v>
      </c>
      <c r="S222" t="str">
        <f>VLOOKUP(orders[[#This Row],[ShipVia]],shippers[],2,FALSE)</f>
        <v>Federal Shipping</v>
      </c>
      <c r="T222">
        <f>YEAR(orders[[#This Row],[OrderDate]])</f>
        <v>1997</v>
      </c>
      <c r="U222" s="45">
        <f>MONTH(orders[[#This Row],[OrderDate]])</f>
        <v>3</v>
      </c>
    </row>
    <row r="223" spans="1:21" x14ac:dyDescent="0.2">
      <c r="A223">
        <v>10469</v>
      </c>
      <c r="B223" t="s">
        <v>577</v>
      </c>
      <c r="C223">
        <v>1</v>
      </c>
      <c r="D223" s="9">
        <v>35499</v>
      </c>
      <c r="E223" s="5">
        <v>35527</v>
      </c>
      <c r="F223" s="5">
        <v>35503</v>
      </c>
      <c r="G223">
        <v>1</v>
      </c>
      <c r="H223">
        <v>60.18</v>
      </c>
      <c r="I223" t="s">
        <v>578</v>
      </c>
      <c r="J223" t="s">
        <v>579</v>
      </c>
      <c r="K223" t="s">
        <v>580</v>
      </c>
      <c r="L223" t="s">
        <v>581</v>
      </c>
      <c r="M223" t="s">
        <v>582</v>
      </c>
      <c r="N223" t="s">
        <v>82</v>
      </c>
      <c r="O223">
        <f>VLOOKUP(orders[[#This Row],[OrderID]],Table15[],4,FALSE)</f>
        <v>77</v>
      </c>
      <c r="P223">
        <f>VLOOKUP(orders[[#This Row],[OrderID]],Table15[],2,FALSE)</f>
        <v>1125.5</v>
      </c>
      <c r="Q223">
        <f>VLOOKUP(orders[[#This Row],[EmployeeID]],employee_territory[],2,FALSE)</f>
        <v>6897</v>
      </c>
      <c r="R223" t="str">
        <f>VLOOKUP(orders[[#This Row],[Territory]],territories[],4,FALSE)</f>
        <v xml:space="preserve">Eastern                                           </v>
      </c>
      <c r="S223" t="str">
        <f>VLOOKUP(orders[[#This Row],[ShipVia]],shippers[],2,FALSE)</f>
        <v>Speedy Express</v>
      </c>
      <c r="T223">
        <f>YEAR(orders[[#This Row],[OrderDate]])</f>
        <v>1997</v>
      </c>
      <c r="U223" s="45">
        <f>MONTH(orders[[#This Row],[OrderDate]])</f>
        <v>3</v>
      </c>
    </row>
    <row r="224" spans="1:21" x14ac:dyDescent="0.2">
      <c r="A224">
        <v>10470</v>
      </c>
      <c r="B224" t="s">
        <v>721</v>
      </c>
      <c r="C224">
        <v>4</v>
      </c>
      <c r="D224" s="9">
        <v>35500</v>
      </c>
      <c r="E224" s="5">
        <v>35528</v>
      </c>
      <c r="F224" s="5">
        <v>35503</v>
      </c>
      <c r="G224">
        <v>2</v>
      </c>
      <c r="H224">
        <v>64.56</v>
      </c>
      <c r="I224" t="s">
        <v>722</v>
      </c>
      <c r="J224" t="s">
        <v>723</v>
      </c>
      <c r="K224" t="s">
        <v>724</v>
      </c>
      <c r="L224" t="s">
        <v>71</v>
      </c>
      <c r="M224" t="s">
        <v>725</v>
      </c>
      <c r="N224" t="s">
        <v>206</v>
      </c>
      <c r="O224">
        <f>VLOOKUP(orders[[#This Row],[OrderID]],Table15[],4,FALSE)</f>
        <v>53</v>
      </c>
      <c r="P224">
        <f>VLOOKUP(orders[[#This Row],[OrderID]],Table15[],2,FALSE)</f>
        <v>1820.8</v>
      </c>
      <c r="Q224">
        <f>VLOOKUP(orders[[#This Row],[EmployeeID]],employee_territory[],2,FALSE)</f>
        <v>20852</v>
      </c>
      <c r="R224" t="str">
        <f>VLOOKUP(orders[[#This Row],[Territory]],territories[],4,FALSE)</f>
        <v xml:space="preserve">Eastern                                           </v>
      </c>
      <c r="S224" t="str">
        <f>VLOOKUP(orders[[#This Row],[ShipVia]],shippers[],2,FALSE)</f>
        <v>United Package</v>
      </c>
      <c r="T224">
        <f>YEAR(orders[[#This Row],[OrderDate]])</f>
        <v>1997</v>
      </c>
      <c r="U224" s="45">
        <f>MONTH(orders[[#This Row],[OrderDate]])</f>
        <v>3</v>
      </c>
    </row>
    <row r="225" spans="1:21" x14ac:dyDescent="0.2">
      <c r="A225">
        <v>10471</v>
      </c>
      <c r="B225" t="s">
        <v>638</v>
      </c>
      <c r="C225">
        <v>2</v>
      </c>
      <c r="D225" s="9">
        <v>35500</v>
      </c>
      <c r="E225" s="5">
        <v>35528</v>
      </c>
      <c r="F225" s="5">
        <v>35507</v>
      </c>
      <c r="G225">
        <v>3</v>
      </c>
      <c r="H225">
        <v>45.59</v>
      </c>
      <c r="I225" t="s">
        <v>639</v>
      </c>
      <c r="J225" t="s">
        <v>640</v>
      </c>
      <c r="K225" t="s">
        <v>70</v>
      </c>
      <c r="L225" t="s">
        <v>71</v>
      </c>
      <c r="M225" t="s">
        <v>641</v>
      </c>
      <c r="N225" t="s">
        <v>73</v>
      </c>
      <c r="O225">
        <f>VLOOKUP(orders[[#This Row],[OrderID]],Table15[],4,FALSE)</f>
        <v>50</v>
      </c>
      <c r="P225">
        <f>VLOOKUP(orders[[#This Row],[OrderID]],Table15[],2,FALSE)</f>
        <v>1328</v>
      </c>
      <c r="Q225">
        <f>VLOOKUP(orders[[#This Row],[EmployeeID]],employee_territory[],2,FALSE)</f>
        <v>1581</v>
      </c>
      <c r="R225" t="str">
        <f>VLOOKUP(orders[[#This Row],[Territory]],territories[],4,FALSE)</f>
        <v xml:space="preserve">Eastern                                           </v>
      </c>
      <c r="S225" t="str">
        <f>VLOOKUP(orders[[#This Row],[ShipVia]],shippers[],2,FALSE)</f>
        <v>Federal Shipping</v>
      </c>
      <c r="T225">
        <f>YEAR(orders[[#This Row],[OrderDate]])</f>
        <v>1997</v>
      </c>
      <c r="U225" s="45">
        <f>MONTH(orders[[#This Row],[OrderDate]])</f>
        <v>3</v>
      </c>
    </row>
    <row r="226" spans="1:21" x14ac:dyDescent="0.2">
      <c r="A226">
        <v>10472</v>
      </c>
      <c r="B226" t="s">
        <v>758</v>
      </c>
      <c r="C226">
        <v>8</v>
      </c>
      <c r="D226" s="9">
        <v>35501</v>
      </c>
      <c r="E226" s="5">
        <v>35529</v>
      </c>
      <c r="F226" s="5">
        <v>35508</v>
      </c>
      <c r="G226">
        <v>1</v>
      </c>
      <c r="H226">
        <v>4.2</v>
      </c>
      <c r="I226" t="s">
        <v>759</v>
      </c>
      <c r="J226" t="s">
        <v>760</v>
      </c>
      <c r="K226" t="s">
        <v>70</v>
      </c>
      <c r="L226" t="s">
        <v>71</v>
      </c>
      <c r="M226" t="s">
        <v>761</v>
      </c>
      <c r="N226" t="s">
        <v>73</v>
      </c>
      <c r="O226">
        <f>VLOOKUP(orders[[#This Row],[OrderID]],Table15[],4,FALSE)</f>
        <v>98</v>
      </c>
      <c r="P226">
        <f>VLOOKUP(orders[[#This Row],[OrderID]],Table15[],2,FALSE)</f>
        <v>1051.1999999999998</v>
      </c>
      <c r="Q226">
        <f>VLOOKUP(orders[[#This Row],[EmployeeID]],employee_territory[],2,FALSE)</f>
        <v>19428</v>
      </c>
      <c r="R226" t="str">
        <f>VLOOKUP(orders[[#This Row],[Territory]],territories[],4,FALSE)</f>
        <v xml:space="preserve">Northern                                          </v>
      </c>
      <c r="S226" t="str">
        <f>VLOOKUP(orders[[#This Row],[ShipVia]],shippers[],2,FALSE)</f>
        <v>Speedy Express</v>
      </c>
      <c r="T226">
        <f>YEAR(orders[[#This Row],[OrderDate]])</f>
        <v>1997</v>
      </c>
      <c r="U226" s="45">
        <f>MONTH(orders[[#This Row],[OrderDate]])</f>
        <v>3</v>
      </c>
    </row>
    <row r="227" spans="1:21" x14ac:dyDescent="0.2">
      <c r="A227">
        <v>10473</v>
      </c>
      <c r="B227" t="s">
        <v>691</v>
      </c>
      <c r="C227">
        <v>1</v>
      </c>
      <c r="D227" s="9">
        <v>35502</v>
      </c>
      <c r="E227" s="5">
        <v>35516</v>
      </c>
      <c r="F227" s="5">
        <v>35510</v>
      </c>
      <c r="G227">
        <v>3</v>
      </c>
      <c r="H227">
        <v>16.37</v>
      </c>
      <c r="I227" t="s">
        <v>692</v>
      </c>
      <c r="J227" t="s">
        <v>693</v>
      </c>
      <c r="K227" t="s">
        <v>694</v>
      </c>
      <c r="L227" t="s">
        <v>695</v>
      </c>
      <c r="M227" t="s">
        <v>696</v>
      </c>
      <c r="N227" t="s">
        <v>73</v>
      </c>
      <c r="O227">
        <f>VLOOKUP(orders[[#This Row],[OrderID]],Table15[],4,FALSE)</f>
        <v>24</v>
      </c>
      <c r="P227">
        <f>VLOOKUP(orders[[#This Row],[OrderID]],Table15[],2,FALSE)</f>
        <v>230.39999999999998</v>
      </c>
      <c r="Q227">
        <f>VLOOKUP(orders[[#This Row],[EmployeeID]],employee_territory[],2,FALSE)</f>
        <v>6897</v>
      </c>
      <c r="R227" t="str">
        <f>VLOOKUP(orders[[#This Row],[Territory]],territories[],4,FALSE)</f>
        <v xml:space="preserve">Eastern                                           </v>
      </c>
      <c r="S227" t="str">
        <f>VLOOKUP(orders[[#This Row],[ShipVia]],shippers[],2,FALSE)</f>
        <v>Federal Shipping</v>
      </c>
      <c r="T227">
        <f>YEAR(orders[[#This Row],[OrderDate]])</f>
        <v>1997</v>
      </c>
      <c r="U227" s="45">
        <f>MONTH(orders[[#This Row],[OrderDate]])</f>
        <v>3</v>
      </c>
    </row>
    <row r="228" spans="1:21" x14ac:dyDescent="0.2">
      <c r="A228">
        <v>10474</v>
      </c>
      <c r="B228" t="s">
        <v>697</v>
      </c>
      <c r="C228">
        <v>5</v>
      </c>
      <c r="D228" s="9">
        <v>35502</v>
      </c>
      <c r="E228" s="5">
        <v>35530</v>
      </c>
      <c r="F228" s="5">
        <v>35510</v>
      </c>
      <c r="G228">
        <v>2</v>
      </c>
      <c r="H228">
        <v>83.49</v>
      </c>
      <c r="I228" t="s">
        <v>698</v>
      </c>
      <c r="J228" t="s">
        <v>699</v>
      </c>
      <c r="K228" t="s">
        <v>534</v>
      </c>
      <c r="L228" t="s">
        <v>71</v>
      </c>
      <c r="M228" t="s">
        <v>602</v>
      </c>
      <c r="N228" t="s">
        <v>535</v>
      </c>
      <c r="O228">
        <f>VLOOKUP(orders[[#This Row],[OrderID]],Table15[],4,FALSE)</f>
        <v>61</v>
      </c>
      <c r="P228">
        <f>VLOOKUP(orders[[#This Row],[OrderID]],Table15[],2,FALSE)</f>
        <v>1249.0999999999999</v>
      </c>
      <c r="Q228">
        <f>VLOOKUP(orders[[#This Row],[EmployeeID]],employee_territory[],2,FALSE)</f>
        <v>2903</v>
      </c>
      <c r="R228" t="str">
        <f>VLOOKUP(orders[[#This Row],[Territory]],territories[],4,FALSE)</f>
        <v xml:space="preserve">Eastern                                           </v>
      </c>
      <c r="S228" t="str">
        <f>VLOOKUP(orders[[#This Row],[ShipVia]],shippers[],2,FALSE)</f>
        <v>United Package</v>
      </c>
      <c r="T228">
        <f>YEAR(orders[[#This Row],[OrderDate]])</f>
        <v>1997</v>
      </c>
      <c r="U228" s="45">
        <f>MONTH(orders[[#This Row],[OrderDate]])</f>
        <v>3</v>
      </c>
    </row>
    <row r="229" spans="1:21" x14ac:dyDescent="0.2">
      <c r="A229">
        <v>10475</v>
      </c>
      <c r="B229" t="s">
        <v>495</v>
      </c>
      <c r="C229">
        <v>9</v>
      </c>
      <c r="D229" s="9">
        <v>35503</v>
      </c>
      <c r="E229" s="5">
        <v>35531</v>
      </c>
      <c r="F229" s="5">
        <v>35524</v>
      </c>
      <c r="G229">
        <v>1</v>
      </c>
      <c r="H229">
        <v>68.52</v>
      </c>
      <c r="I229" t="s">
        <v>496</v>
      </c>
      <c r="J229" t="s">
        <v>497</v>
      </c>
      <c r="K229" t="s">
        <v>498</v>
      </c>
      <c r="L229" t="s">
        <v>71</v>
      </c>
      <c r="M229" t="s">
        <v>499</v>
      </c>
      <c r="N229" t="s">
        <v>500</v>
      </c>
      <c r="O229">
        <f>VLOOKUP(orders[[#This Row],[OrderID]],Table15[],4,FALSE)</f>
        <v>137</v>
      </c>
      <c r="P229">
        <f>VLOOKUP(orders[[#This Row],[OrderID]],Table15[],2,FALSE)</f>
        <v>1770.8000000000002</v>
      </c>
      <c r="Q229">
        <f>VLOOKUP(orders[[#This Row],[EmployeeID]],employee_territory[],2,FALSE)</f>
        <v>3049</v>
      </c>
      <c r="R229" t="str">
        <f>VLOOKUP(orders[[#This Row],[Territory]],territories[],4,FALSE)</f>
        <v xml:space="preserve">Northern                                          </v>
      </c>
      <c r="S229" t="str">
        <f>VLOOKUP(orders[[#This Row],[ShipVia]],shippers[],2,FALSE)</f>
        <v>Speedy Express</v>
      </c>
      <c r="T229">
        <f>YEAR(orders[[#This Row],[OrderDate]])</f>
        <v>1997</v>
      </c>
      <c r="U229" s="45">
        <f>MONTH(orders[[#This Row],[OrderDate]])</f>
        <v>3</v>
      </c>
    </row>
    <row r="230" spans="1:21" x14ac:dyDescent="0.2">
      <c r="A230">
        <v>10476</v>
      </c>
      <c r="B230" t="s">
        <v>518</v>
      </c>
      <c r="C230">
        <v>8</v>
      </c>
      <c r="D230" s="9">
        <v>35506</v>
      </c>
      <c r="E230" s="5">
        <v>35534</v>
      </c>
      <c r="F230" s="5">
        <v>35513</v>
      </c>
      <c r="G230">
        <v>3</v>
      </c>
      <c r="H230">
        <v>4.41</v>
      </c>
      <c r="I230" t="s">
        <v>519</v>
      </c>
      <c r="J230" t="s">
        <v>520</v>
      </c>
      <c r="K230" t="s">
        <v>521</v>
      </c>
      <c r="L230" t="s">
        <v>522</v>
      </c>
      <c r="M230" t="s">
        <v>523</v>
      </c>
      <c r="N230" t="s">
        <v>524</v>
      </c>
      <c r="O230">
        <f>VLOOKUP(orders[[#This Row],[OrderID]],Table15[],4,FALSE)</f>
        <v>14</v>
      </c>
      <c r="P230">
        <f>VLOOKUP(orders[[#This Row],[OrderID]],Table15[],2,FALSE)</f>
        <v>182.4</v>
      </c>
      <c r="Q230">
        <f>VLOOKUP(orders[[#This Row],[EmployeeID]],employee_territory[],2,FALSE)</f>
        <v>19428</v>
      </c>
      <c r="R230" t="str">
        <f>VLOOKUP(orders[[#This Row],[Territory]],territories[],4,FALSE)</f>
        <v xml:space="preserve">Northern                                          </v>
      </c>
      <c r="S230" t="str">
        <f>VLOOKUP(orders[[#This Row],[ShipVia]],shippers[],2,FALSE)</f>
        <v>Federal Shipping</v>
      </c>
      <c r="T230">
        <f>YEAR(orders[[#This Row],[OrderDate]])</f>
        <v>1997</v>
      </c>
      <c r="U230" s="45">
        <f>MONTH(orders[[#This Row],[OrderDate]])</f>
        <v>3</v>
      </c>
    </row>
    <row r="231" spans="1:21" x14ac:dyDescent="0.2">
      <c r="A231">
        <v>10477</v>
      </c>
      <c r="B231" t="s">
        <v>729</v>
      </c>
      <c r="C231">
        <v>5</v>
      </c>
      <c r="D231" s="9">
        <v>35506</v>
      </c>
      <c r="E231" s="5">
        <v>35534</v>
      </c>
      <c r="F231" s="5">
        <v>35514</v>
      </c>
      <c r="G231">
        <v>2</v>
      </c>
      <c r="H231">
        <v>13.02</v>
      </c>
      <c r="I231" t="s">
        <v>730</v>
      </c>
      <c r="J231" t="s">
        <v>731</v>
      </c>
      <c r="K231" t="s">
        <v>718</v>
      </c>
      <c r="L231" t="s">
        <v>71</v>
      </c>
      <c r="M231" t="s">
        <v>732</v>
      </c>
      <c r="N231" t="s">
        <v>720</v>
      </c>
      <c r="O231">
        <f>VLOOKUP(orders[[#This Row],[OrderID]],Table15[],4,FALSE)</f>
        <v>56</v>
      </c>
      <c r="P231">
        <f>VLOOKUP(orders[[#This Row],[OrderID]],Table15[],2,FALSE)</f>
        <v>672</v>
      </c>
      <c r="Q231">
        <f>VLOOKUP(orders[[#This Row],[EmployeeID]],employee_territory[],2,FALSE)</f>
        <v>2903</v>
      </c>
      <c r="R231" t="str">
        <f>VLOOKUP(orders[[#This Row],[Territory]],territories[],4,FALSE)</f>
        <v xml:space="preserve">Eastern                                           </v>
      </c>
      <c r="S231" t="str">
        <f>VLOOKUP(orders[[#This Row],[ShipVia]],shippers[],2,FALSE)</f>
        <v>United Package</v>
      </c>
      <c r="T231">
        <f>YEAR(orders[[#This Row],[OrderDate]])</f>
        <v>1997</v>
      </c>
      <c r="U231" s="45">
        <f>MONTH(orders[[#This Row],[OrderDate]])</f>
        <v>3</v>
      </c>
    </row>
    <row r="232" spans="1:21" x14ac:dyDescent="0.2">
      <c r="A232">
        <v>10478</v>
      </c>
      <c r="B232" t="s">
        <v>490</v>
      </c>
      <c r="C232">
        <v>2</v>
      </c>
      <c r="D232" s="9">
        <v>35507</v>
      </c>
      <c r="E232" s="5">
        <v>35521</v>
      </c>
      <c r="F232" s="5">
        <v>35515</v>
      </c>
      <c r="G232">
        <v>3</v>
      </c>
      <c r="H232">
        <v>4.8099999999999996</v>
      </c>
      <c r="I232" t="s">
        <v>491</v>
      </c>
      <c r="J232" t="s">
        <v>492</v>
      </c>
      <c r="K232" t="s">
        <v>493</v>
      </c>
      <c r="L232" t="s">
        <v>71</v>
      </c>
      <c r="M232" t="s">
        <v>494</v>
      </c>
      <c r="N232" t="s">
        <v>206</v>
      </c>
      <c r="O232">
        <f>VLOOKUP(orders[[#This Row],[OrderID]],Table15[],4,FALSE)</f>
        <v>20</v>
      </c>
      <c r="P232">
        <f>VLOOKUP(orders[[#This Row],[OrderID]],Table15[],2,FALSE)</f>
        <v>496</v>
      </c>
      <c r="Q232">
        <f>VLOOKUP(orders[[#This Row],[EmployeeID]],employee_territory[],2,FALSE)</f>
        <v>1581</v>
      </c>
      <c r="R232" t="str">
        <f>VLOOKUP(orders[[#This Row],[Territory]],territories[],4,FALSE)</f>
        <v xml:space="preserve">Eastern                                           </v>
      </c>
      <c r="S232" t="str">
        <f>VLOOKUP(orders[[#This Row],[ShipVia]],shippers[],2,FALSE)</f>
        <v>Federal Shipping</v>
      </c>
      <c r="T232">
        <f>YEAR(orders[[#This Row],[OrderDate]])</f>
        <v>1997</v>
      </c>
      <c r="U232" s="45">
        <f>MONTH(orders[[#This Row],[OrderDate]])</f>
        <v>3</v>
      </c>
    </row>
    <row r="233" spans="1:21" x14ac:dyDescent="0.2">
      <c r="A233">
        <v>10479</v>
      </c>
      <c r="B233" t="s">
        <v>545</v>
      </c>
      <c r="C233">
        <v>3</v>
      </c>
      <c r="D233" s="9">
        <v>35508</v>
      </c>
      <c r="E233" s="5">
        <v>35536</v>
      </c>
      <c r="F233" s="5">
        <v>35510</v>
      </c>
      <c r="G233">
        <v>3</v>
      </c>
      <c r="H233">
        <v>708.95</v>
      </c>
      <c r="I233" t="s">
        <v>546</v>
      </c>
      <c r="J233" t="s">
        <v>547</v>
      </c>
      <c r="K233" t="s">
        <v>548</v>
      </c>
      <c r="L233" t="s">
        <v>549</v>
      </c>
      <c r="M233" t="s">
        <v>550</v>
      </c>
      <c r="N233" t="s">
        <v>82</v>
      </c>
      <c r="O233">
        <f>VLOOKUP(orders[[#This Row],[OrderID]],Table15[],4,FALSE)</f>
        <v>148</v>
      </c>
      <c r="P233">
        <f>VLOOKUP(orders[[#This Row],[OrderID]],Table15[],2,FALSE)</f>
        <v>10495.6</v>
      </c>
      <c r="Q233">
        <f>VLOOKUP(orders[[#This Row],[EmployeeID]],employee_territory[],2,FALSE)</f>
        <v>30346</v>
      </c>
      <c r="R233" t="str">
        <f>VLOOKUP(orders[[#This Row],[Territory]],territories[],4,FALSE)</f>
        <v xml:space="preserve">Southern                                          </v>
      </c>
      <c r="S233" t="str">
        <f>VLOOKUP(orders[[#This Row],[ShipVia]],shippers[],2,FALSE)</f>
        <v>Federal Shipping</v>
      </c>
      <c r="T233">
        <f>YEAR(orders[[#This Row],[OrderDate]])</f>
        <v>1997</v>
      </c>
      <c r="U233" s="45">
        <f>MONTH(orders[[#This Row],[OrderDate]])</f>
        <v>3</v>
      </c>
    </row>
    <row r="234" spans="1:21" x14ac:dyDescent="0.2">
      <c r="A234">
        <v>10480</v>
      </c>
      <c r="B234" t="s">
        <v>817</v>
      </c>
      <c r="C234">
        <v>6</v>
      </c>
      <c r="D234" s="9">
        <v>35509</v>
      </c>
      <c r="E234" s="5">
        <v>35537</v>
      </c>
      <c r="F234" s="5">
        <v>35513</v>
      </c>
      <c r="G234">
        <v>2</v>
      </c>
      <c r="H234">
        <v>1.35</v>
      </c>
      <c r="I234" t="s">
        <v>818</v>
      </c>
      <c r="J234" t="s">
        <v>819</v>
      </c>
      <c r="K234" t="s">
        <v>820</v>
      </c>
      <c r="L234" t="s">
        <v>71</v>
      </c>
      <c r="M234" t="s">
        <v>821</v>
      </c>
      <c r="N234" t="s">
        <v>206</v>
      </c>
      <c r="O234">
        <f>VLOOKUP(orders[[#This Row],[OrderID]],Table15[],4,FALSE)</f>
        <v>42</v>
      </c>
      <c r="P234">
        <f>VLOOKUP(orders[[#This Row],[OrderID]],Table15[],2,FALSE)</f>
        <v>756</v>
      </c>
      <c r="Q234">
        <f>VLOOKUP(orders[[#This Row],[EmployeeID]],employee_territory[],2,FALSE)</f>
        <v>85014</v>
      </c>
      <c r="R234" t="str">
        <f>VLOOKUP(orders[[#This Row],[Territory]],territories[],4,FALSE)</f>
        <v xml:space="preserve">Westerns                                          </v>
      </c>
      <c r="S234" t="str">
        <f>VLOOKUP(orders[[#This Row],[ShipVia]],shippers[],2,FALSE)</f>
        <v>United Package</v>
      </c>
      <c r="T234">
        <f>YEAR(orders[[#This Row],[OrderDate]])</f>
        <v>1997</v>
      </c>
      <c r="U234" s="45">
        <f>MONTH(orders[[#This Row],[OrderDate]])</f>
        <v>3</v>
      </c>
    </row>
    <row r="235" spans="1:21" x14ac:dyDescent="0.2">
      <c r="A235">
        <v>10481</v>
      </c>
      <c r="B235" t="s">
        <v>629</v>
      </c>
      <c r="C235">
        <v>8</v>
      </c>
      <c r="D235" s="9">
        <v>35509</v>
      </c>
      <c r="E235" s="5">
        <v>35537</v>
      </c>
      <c r="F235" s="5">
        <v>35514</v>
      </c>
      <c r="G235">
        <v>2</v>
      </c>
      <c r="H235">
        <v>64.33</v>
      </c>
      <c r="I235" t="s">
        <v>630</v>
      </c>
      <c r="J235" t="s">
        <v>631</v>
      </c>
      <c r="K235" t="s">
        <v>487</v>
      </c>
      <c r="L235" t="s">
        <v>488</v>
      </c>
      <c r="M235" t="s">
        <v>632</v>
      </c>
      <c r="N235" t="s">
        <v>146</v>
      </c>
      <c r="O235">
        <f>VLOOKUP(orders[[#This Row],[OrderID]],Table15[],4,FALSE)</f>
        <v>64</v>
      </c>
      <c r="P235">
        <f>VLOOKUP(orders[[#This Row],[OrderID]],Table15[],2,FALSE)</f>
        <v>1472</v>
      </c>
      <c r="Q235">
        <f>VLOOKUP(orders[[#This Row],[EmployeeID]],employee_territory[],2,FALSE)</f>
        <v>19428</v>
      </c>
      <c r="R235" t="str">
        <f>VLOOKUP(orders[[#This Row],[Territory]],territories[],4,FALSE)</f>
        <v xml:space="preserve">Northern                                          </v>
      </c>
      <c r="S235" t="str">
        <f>VLOOKUP(orders[[#This Row],[ShipVia]],shippers[],2,FALSE)</f>
        <v>United Package</v>
      </c>
      <c r="T235">
        <f>YEAR(orders[[#This Row],[OrderDate]])</f>
        <v>1997</v>
      </c>
      <c r="U235" s="45">
        <f>MONTH(orders[[#This Row],[OrderDate]])</f>
        <v>3</v>
      </c>
    </row>
    <row r="236" spans="1:21" x14ac:dyDescent="0.2">
      <c r="A236">
        <v>10482</v>
      </c>
      <c r="B236" t="s">
        <v>845</v>
      </c>
      <c r="C236">
        <v>1</v>
      </c>
      <c r="D236" s="9">
        <v>35510</v>
      </c>
      <c r="E236" s="5">
        <v>35538</v>
      </c>
      <c r="F236" s="5">
        <v>35530</v>
      </c>
      <c r="G236">
        <v>3</v>
      </c>
      <c r="H236">
        <v>7.48</v>
      </c>
      <c r="I236" t="s">
        <v>846</v>
      </c>
      <c r="J236" t="s">
        <v>847</v>
      </c>
      <c r="K236" t="s">
        <v>848</v>
      </c>
      <c r="L236" t="s">
        <v>581</v>
      </c>
      <c r="M236" t="s">
        <v>849</v>
      </c>
      <c r="N236" t="s">
        <v>82</v>
      </c>
      <c r="O236">
        <f>VLOOKUP(orders[[#This Row],[OrderID]],Table15[],4,FALSE)</f>
        <v>10</v>
      </c>
      <c r="P236">
        <f>VLOOKUP(orders[[#This Row],[OrderID]],Table15[],2,FALSE)</f>
        <v>147</v>
      </c>
      <c r="Q236">
        <f>VLOOKUP(orders[[#This Row],[EmployeeID]],employee_territory[],2,FALSE)</f>
        <v>6897</v>
      </c>
      <c r="R236" t="str">
        <f>VLOOKUP(orders[[#This Row],[Territory]],territories[],4,FALSE)</f>
        <v xml:space="preserve">Eastern                                           </v>
      </c>
      <c r="S236" t="str">
        <f>VLOOKUP(orders[[#This Row],[ShipVia]],shippers[],2,FALSE)</f>
        <v>Federal Shipping</v>
      </c>
      <c r="T236">
        <f>YEAR(orders[[#This Row],[OrderDate]])</f>
        <v>1997</v>
      </c>
      <c r="U236" s="45">
        <f>MONTH(orders[[#This Row],[OrderDate]])</f>
        <v>3</v>
      </c>
    </row>
    <row r="237" spans="1:21" x14ac:dyDescent="0.2">
      <c r="A237">
        <v>10483</v>
      </c>
      <c r="B237" t="s">
        <v>577</v>
      </c>
      <c r="C237">
        <v>7</v>
      </c>
      <c r="D237" s="9">
        <v>35513</v>
      </c>
      <c r="E237" s="5">
        <v>35541</v>
      </c>
      <c r="F237" s="5">
        <v>35545</v>
      </c>
      <c r="G237">
        <v>2</v>
      </c>
      <c r="H237">
        <v>15.28</v>
      </c>
      <c r="I237" t="s">
        <v>578</v>
      </c>
      <c r="J237" t="s">
        <v>579</v>
      </c>
      <c r="K237" t="s">
        <v>580</v>
      </c>
      <c r="L237" t="s">
        <v>581</v>
      </c>
      <c r="M237" t="s">
        <v>582</v>
      </c>
      <c r="N237" t="s">
        <v>82</v>
      </c>
      <c r="O237">
        <f>VLOOKUP(orders[[#This Row],[OrderID]],Table15[],4,FALSE)</f>
        <v>65</v>
      </c>
      <c r="P237">
        <f>VLOOKUP(orders[[#This Row],[OrderID]],Table15[],2,FALSE)</f>
        <v>704</v>
      </c>
      <c r="Q237">
        <f>VLOOKUP(orders[[#This Row],[EmployeeID]],employee_territory[],2,FALSE)</f>
        <v>60179</v>
      </c>
      <c r="R237" t="str">
        <f>VLOOKUP(orders[[#This Row],[Territory]],territories[],4,FALSE)</f>
        <v xml:space="preserve">Westerns                                          </v>
      </c>
      <c r="S237" t="str">
        <f>VLOOKUP(orders[[#This Row],[ShipVia]],shippers[],2,FALSE)</f>
        <v>United Package</v>
      </c>
      <c r="T237">
        <f>YEAR(orders[[#This Row],[OrderDate]])</f>
        <v>1997</v>
      </c>
      <c r="U237" s="45">
        <f>MONTH(orders[[#This Row],[OrderDate]])</f>
        <v>3</v>
      </c>
    </row>
    <row r="238" spans="1:21" x14ac:dyDescent="0.2">
      <c r="A238">
        <v>10484</v>
      </c>
      <c r="B238" t="s">
        <v>638</v>
      </c>
      <c r="C238">
        <v>3</v>
      </c>
      <c r="D238" s="9">
        <v>35513</v>
      </c>
      <c r="E238" s="5">
        <v>35541</v>
      </c>
      <c r="F238" s="5">
        <v>35521</v>
      </c>
      <c r="G238">
        <v>3</v>
      </c>
      <c r="H238">
        <v>6.88</v>
      </c>
      <c r="I238" t="s">
        <v>639</v>
      </c>
      <c r="J238" t="s">
        <v>640</v>
      </c>
      <c r="K238" t="s">
        <v>70</v>
      </c>
      <c r="L238" t="s">
        <v>71</v>
      </c>
      <c r="M238" t="s">
        <v>641</v>
      </c>
      <c r="N238" t="s">
        <v>73</v>
      </c>
      <c r="O238">
        <f>VLOOKUP(orders[[#This Row],[OrderID]],Table15[],4,FALSE)</f>
        <v>27</v>
      </c>
      <c r="P238">
        <f>VLOOKUP(orders[[#This Row],[OrderID]],Table15[],2,FALSE)</f>
        <v>386.2</v>
      </c>
      <c r="Q238">
        <f>VLOOKUP(orders[[#This Row],[EmployeeID]],employee_territory[],2,FALSE)</f>
        <v>30346</v>
      </c>
      <c r="R238" t="str">
        <f>VLOOKUP(orders[[#This Row],[Territory]],territories[],4,FALSE)</f>
        <v xml:space="preserve">Southern                                          </v>
      </c>
      <c r="S238" t="str">
        <f>VLOOKUP(orders[[#This Row],[ShipVia]],shippers[],2,FALSE)</f>
        <v>Federal Shipping</v>
      </c>
      <c r="T238">
        <f>YEAR(orders[[#This Row],[OrderDate]])</f>
        <v>1997</v>
      </c>
      <c r="U238" s="45">
        <f>MONTH(orders[[#This Row],[OrderDate]])</f>
        <v>3</v>
      </c>
    </row>
    <row r="239" spans="1:21" x14ac:dyDescent="0.2">
      <c r="A239">
        <v>10485</v>
      </c>
      <c r="B239" t="s">
        <v>811</v>
      </c>
      <c r="C239">
        <v>4</v>
      </c>
      <c r="D239" s="9">
        <v>35514</v>
      </c>
      <c r="E239" s="5">
        <v>35528</v>
      </c>
      <c r="F239" s="5">
        <v>35520</v>
      </c>
      <c r="G239">
        <v>2</v>
      </c>
      <c r="H239">
        <v>64.45</v>
      </c>
      <c r="I239" t="s">
        <v>812</v>
      </c>
      <c r="J239" t="s">
        <v>813</v>
      </c>
      <c r="K239" t="s">
        <v>814</v>
      </c>
      <c r="L239" t="s">
        <v>815</v>
      </c>
      <c r="M239" t="s">
        <v>816</v>
      </c>
      <c r="N239" t="s">
        <v>524</v>
      </c>
      <c r="O239">
        <f>VLOOKUP(orders[[#This Row],[OrderID]],Table15[],4,FALSE)</f>
        <v>130</v>
      </c>
      <c r="P239">
        <f>VLOOKUP(orders[[#This Row],[OrderID]],Table15[],2,FALSE)</f>
        <v>1760</v>
      </c>
      <c r="Q239">
        <f>VLOOKUP(orders[[#This Row],[EmployeeID]],employee_territory[],2,FALSE)</f>
        <v>20852</v>
      </c>
      <c r="R239" t="str">
        <f>VLOOKUP(orders[[#This Row],[Territory]],territories[],4,FALSE)</f>
        <v xml:space="preserve">Eastern                                           </v>
      </c>
      <c r="S239" t="str">
        <f>VLOOKUP(orders[[#This Row],[ShipVia]],shippers[],2,FALSE)</f>
        <v>United Package</v>
      </c>
      <c r="T239">
        <f>YEAR(orders[[#This Row],[OrderDate]])</f>
        <v>1997</v>
      </c>
      <c r="U239" s="45">
        <f>MONTH(orders[[#This Row],[OrderDate]])</f>
        <v>3</v>
      </c>
    </row>
    <row r="240" spans="1:21" x14ac:dyDescent="0.2">
      <c r="A240">
        <v>10486</v>
      </c>
      <c r="B240" t="s">
        <v>518</v>
      </c>
      <c r="C240">
        <v>1</v>
      </c>
      <c r="D240" s="9">
        <v>35515</v>
      </c>
      <c r="E240" s="5">
        <v>35543</v>
      </c>
      <c r="F240" s="5">
        <v>35522</v>
      </c>
      <c r="G240">
        <v>2</v>
      </c>
      <c r="H240">
        <v>30.53</v>
      </c>
      <c r="I240" t="s">
        <v>519</v>
      </c>
      <c r="J240" t="s">
        <v>520</v>
      </c>
      <c r="K240" t="s">
        <v>521</v>
      </c>
      <c r="L240" t="s">
        <v>522</v>
      </c>
      <c r="M240" t="s">
        <v>523</v>
      </c>
      <c r="N240" t="s">
        <v>524</v>
      </c>
      <c r="O240">
        <f>VLOOKUP(orders[[#This Row],[OrderID]],Table15[],4,FALSE)</f>
        <v>46</v>
      </c>
      <c r="P240">
        <f>VLOOKUP(orders[[#This Row],[OrderID]],Table15[],2,FALSE)</f>
        <v>1272</v>
      </c>
      <c r="Q240">
        <f>VLOOKUP(orders[[#This Row],[EmployeeID]],employee_territory[],2,FALSE)</f>
        <v>6897</v>
      </c>
      <c r="R240" t="str">
        <f>VLOOKUP(orders[[#This Row],[Territory]],territories[],4,FALSE)</f>
        <v xml:space="preserve">Eastern                                           </v>
      </c>
      <c r="S240" t="str">
        <f>VLOOKUP(orders[[#This Row],[ShipVia]],shippers[],2,FALSE)</f>
        <v>United Package</v>
      </c>
      <c r="T240">
        <f>YEAR(orders[[#This Row],[OrderDate]])</f>
        <v>1997</v>
      </c>
      <c r="U240" s="45">
        <f>MONTH(orders[[#This Row],[OrderDate]])</f>
        <v>3</v>
      </c>
    </row>
    <row r="241" spans="1:21" x14ac:dyDescent="0.2">
      <c r="A241">
        <v>10487</v>
      </c>
      <c r="B241" t="s">
        <v>785</v>
      </c>
      <c r="C241">
        <v>2</v>
      </c>
      <c r="D241" s="9">
        <v>35515</v>
      </c>
      <c r="E241" s="5">
        <v>35543</v>
      </c>
      <c r="F241" s="5">
        <v>35517</v>
      </c>
      <c r="G241">
        <v>2</v>
      </c>
      <c r="H241">
        <v>71.069999999999993</v>
      </c>
      <c r="I241" t="s">
        <v>786</v>
      </c>
      <c r="J241" t="s">
        <v>787</v>
      </c>
      <c r="K241" t="s">
        <v>645</v>
      </c>
      <c r="L241" t="s">
        <v>516</v>
      </c>
      <c r="M241" t="s">
        <v>788</v>
      </c>
      <c r="N241" t="s">
        <v>146</v>
      </c>
      <c r="O241">
        <f>VLOOKUP(orders[[#This Row],[OrderID]],Table15[],4,FALSE)</f>
        <v>59</v>
      </c>
      <c r="P241">
        <f>VLOOKUP(orders[[#This Row],[OrderID]],Table15[],2,FALSE)</f>
        <v>925.1</v>
      </c>
      <c r="Q241">
        <f>VLOOKUP(orders[[#This Row],[EmployeeID]],employee_territory[],2,FALSE)</f>
        <v>1581</v>
      </c>
      <c r="R241" t="str">
        <f>VLOOKUP(orders[[#This Row],[Territory]],territories[],4,FALSE)</f>
        <v xml:space="preserve">Eastern                                           </v>
      </c>
      <c r="S241" t="str">
        <f>VLOOKUP(orders[[#This Row],[ShipVia]],shippers[],2,FALSE)</f>
        <v>United Package</v>
      </c>
      <c r="T241">
        <f>YEAR(orders[[#This Row],[OrderDate]])</f>
        <v>1997</v>
      </c>
      <c r="U241" s="45">
        <f>MONTH(orders[[#This Row],[OrderDate]])</f>
        <v>3</v>
      </c>
    </row>
    <row r="242" spans="1:21" x14ac:dyDescent="0.2">
      <c r="A242">
        <v>10488</v>
      </c>
      <c r="B242" t="s">
        <v>566</v>
      </c>
      <c r="C242">
        <v>8</v>
      </c>
      <c r="D242" s="9">
        <v>35516</v>
      </c>
      <c r="E242" s="5">
        <v>35544</v>
      </c>
      <c r="F242" s="5">
        <v>35522</v>
      </c>
      <c r="G242">
        <v>2</v>
      </c>
      <c r="H242">
        <v>4.93</v>
      </c>
      <c r="I242" t="s">
        <v>567</v>
      </c>
      <c r="J242" t="s">
        <v>568</v>
      </c>
      <c r="K242" t="s">
        <v>569</v>
      </c>
      <c r="L242" t="s">
        <v>71</v>
      </c>
      <c r="M242" t="s">
        <v>570</v>
      </c>
      <c r="N242" t="s">
        <v>154</v>
      </c>
      <c r="O242">
        <f>VLOOKUP(orders[[#This Row],[OrderID]],Table15[],4,FALSE)</f>
        <v>50</v>
      </c>
      <c r="P242">
        <f>VLOOKUP(orders[[#This Row],[OrderID]],Table15[],2,FALSE)</f>
        <v>1560</v>
      </c>
      <c r="Q242">
        <f>VLOOKUP(orders[[#This Row],[EmployeeID]],employee_territory[],2,FALSE)</f>
        <v>19428</v>
      </c>
      <c r="R242" t="str">
        <f>VLOOKUP(orders[[#This Row],[Territory]],territories[],4,FALSE)</f>
        <v xml:space="preserve">Northern                                          </v>
      </c>
      <c r="S242" t="str">
        <f>VLOOKUP(orders[[#This Row],[ShipVia]],shippers[],2,FALSE)</f>
        <v>United Package</v>
      </c>
      <c r="T242">
        <f>YEAR(orders[[#This Row],[OrderDate]])</f>
        <v>1997</v>
      </c>
      <c r="U242" s="45">
        <f>MONTH(orders[[#This Row],[OrderDate]])</f>
        <v>3</v>
      </c>
    </row>
    <row r="243" spans="1:21" x14ac:dyDescent="0.2">
      <c r="A243">
        <v>10489</v>
      </c>
      <c r="B243" t="s">
        <v>747</v>
      </c>
      <c r="C243">
        <v>6</v>
      </c>
      <c r="D243" s="9">
        <v>35517</v>
      </c>
      <c r="E243" s="5">
        <v>35545</v>
      </c>
      <c r="F243" s="5">
        <v>35529</v>
      </c>
      <c r="G243">
        <v>2</v>
      </c>
      <c r="H243">
        <v>5.29</v>
      </c>
      <c r="I243" t="s">
        <v>748</v>
      </c>
      <c r="J243" t="s">
        <v>749</v>
      </c>
      <c r="K243" t="s">
        <v>750</v>
      </c>
      <c r="L243" t="s">
        <v>71</v>
      </c>
      <c r="M243" t="s">
        <v>751</v>
      </c>
      <c r="N243" t="s">
        <v>530</v>
      </c>
      <c r="O243">
        <f>VLOOKUP(orders[[#This Row],[OrderID]],Table15[],4,FALSE)</f>
        <v>33</v>
      </c>
      <c r="P243">
        <f>VLOOKUP(orders[[#This Row],[OrderID]],Table15[],2,FALSE)</f>
        <v>502.20000000000005</v>
      </c>
      <c r="Q243">
        <f>VLOOKUP(orders[[#This Row],[EmployeeID]],employee_territory[],2,FALSE)</f>
        <v>85014</v>
      </c>
      <c r="R243" t="str">
        <f>VLOOKUP(orders[[#This Row],[Territory]],territories[],4,FALSE)</f>
        <v xml:space="preserve">Westerns                                          </v>
      </c>
      <c r="S243" t="str">
        <f>VLOOKUP(orders[[#This Row],[ShipVia]],shippers[],2,FALSE)</f>
        <v>United Package</v>
      </c>
      <c r="T243">
        <f>YEAR(orders[[#This Row],[OrderDate]])</f>
        <v>1997</v>
      </c>
      <c r="U243" s="45">
        <f>MONTH(orders[[#This Row],[OrderDate]])</f>
        <v>3</v>
      </c>
    </row>
    <row r="244" spans="1:21" x14ac:dyDescent="0.2">
      <c r="A244">
        <v>10490</v>
      </c>
      <c r="B244" t="s">
        <v>518</v>
      </c>
      <c r="C244">
        <v>7</v>
      </c>
      <c r="D244" s="9">
        <v>35520</v>
      </c>
      <c r="E244" s="5">
        <v>35548</v>
      </c>
      <c r="F244" s="5">
        <v>35523</v>
      </c>
      <c r="G244">
        <v>2</v>
      </c>
      <c r="H244">
        <v>210.19</v>
      </c>
      <c r="I244" t="s">
        <v>519</v>
      </c>
      <c r="J244" t="s">
        <v>520</v>
      </c>
      <c r="K244" t="s">
        <v>521</v>
      </c>
      <c r="L244" t="s">
        <v>522</v>
      </c>
      <c r="M244" t="s">
        <v>523</v>
      </c>
      <c r="N244" t="s">
        <v>524</v>
      </c>
      <c r="O244">
        <f>VLOOKUP(orders[[#This Row],[OrderID]],Table15[],4,FALSE)</f>
        <v>126</v>
      </c>
      <c r="P244">
        <f>VLOOKUP(orders[[#This Row],[OrderID]],Table15[],2,FALSE)</f>
        <v>3163.2</v>
      </c>
      <c r="Q244">
        <f>VLOOKUP(orders[[#This Row],[EmployeeID]],employee_territory[],2,FALSE)</f>
        <v>60179</v>
      </c>
      <c r="R244" t="str">
        <f>VLOOKUP(orders[[#This Row],[Territory]],territories[],4,FALSE)</f>
        <v xml:space="preserve">Westerns                                          </v>
      </c>
      <c r="S244" t="str">
        <f>VLOOKUP(orders[[#This Row],[ShipVia]],shippers[],2,FALSE)</f>
        <v>United Package</v>
      </c>
      <c r="T244">
        <f>YEAR(orders[[#This Row],[OrderDate]])</f>
        <v>1997</v>
      </c>
      <c r="U244" s="45">
        <f>MONTH(orders[[#This Row],[OrderDate]])</f>
        <v>3</v>
      </c>
    </row>
    <row r="245" spans="1:21" x14ac:dyDescent="0.2">
      <c r="A245">
        <v>10491</v>
      </c>
      <c r="B245" t="s">
        <v>715</v>
      </c>
      <c r="C245">
        <v>8</v>
      </c>
      <c r="D245" s="9">
        <v>35520</v>
      </c>
      <c r="E245" s="5">
        <v>35548</v>
      </c>
      <c r="F245" s="5">
        <v>35528</v>
      </c>
      <c r="G245">
        <v>3</v>
      </c>
      <c r="H245">
        <v>16.96</v>
      </c>
      <c r="I245" t="s">
        <v>716</v>
      </c>
      <c r="J245" t="s">
        <v>717</v>
      </c>
      <c r="K245" t="s">
        <v>718</v>
      </c>
      <c r="L245" t="s">
        <v>71</v>
      </c>
      <c r="M245" t="s">
        <v>719</v>
      </c>
      <c r="N245" t="s">
        <v>720</v>
      </c>
      <c r="O245">
        <f>VLOOKUP(orders[[#This Row],[OrderID]],Table15[],4,FALSE)</f>
        <v>22</v>
      </c>
      <c r="P245">
        <f>VLOOKUP(orders[[#This Row],[OrderID]],Table15[],2,FALSE)</f>
        <v>305.3</v>
      </c>
      <c r="Q245">
        <f>VLOOKUP(orders[[#This Row],[EmployeeID]],employee_territory[],2,FALSE)</f>
        <v>19428</v>
      </c>
      <c r="R245" t="str">
        <f>VLOOKUP(orders[[#This Row],[Territory]],territories[],4,FALSE)</f>
        <v xml:space="preserve">Northern                                          </v>
      </c>
      <c r="S245" t="str">
        <f>VLOOKUP(orders[[#This Row],[ShipVia]],shippers[],2,FALSE)</f>
        <v>Federal Shipping</v>
      </c>
      <c r="T245">
        <f>YEAR(orders[[#This Row],[OrderDate]])</f>
        <v>1997</v>
      </c>
      <c r="U245" s="45">
        <f>MONTH(orders[[#This Row],[OrderDate]])</f>
        <v>3</v>
      </c>
    </row>
    <row r="246" spans="1:21" x14ac:dyDescent="0.2">
      <c r="A246">
        <v>10492</v>
      </c>
      <c r="B246" t="s">
        <v>805</v>
      </c>
      <c r="C246">
        <v>3</v>
      </c>
      <c r="D246" s="9">
        <v>35521</v>
      </c>
      <c r="E246" s="5">
        <v>35549</v>
      </c>
      <c r="F246" s="5">
        <v>35531</v>
      </c>
      <c r="G246">
        <v>1</v>
      </c>
      <c r="H246">
        <v>62.89</v>
      </c>
      <c r="I246" t="s">
        <v>806</v>
      </c>
      <c r="J246" t="s">
        <v>807</v>
      </c>
      <c r="K246" t="s">
        <v>808</v>
      </c>
      <c r="L246" t="s">
        <v>809</v>
      </c>
      <c r="M246" t="s">
        <v>810</v>
      </c>
      <c r="N246" t="s">
        <v>264</v>
      </c>
      <c r="O246">
        <f>VLOOKUP(orders[[#This Row],[OrderID]],Table15[],4,FALSE)</f>
        <v>80</v>
      </c>
      <c r="P246">
        <f>VLOOKUP(orders[[#This Row],[OrderID]],Table15[],2,FALSE)</f>
        <v>896</v>
      </c>
      <c r="Q246">
        <f>VLOOKUP(orders[[#This Row],[EmployeeID]],employee_territory[],2,FALSE)</f>
        <v>30346</v>
      </c>
      <c r="R246" t="str">
        <f>VLOOKUP(orders[[#This Row],[Territory]],territories[],4,FALSE)</f>
        <v xml:space="preserve">Southern                                          </v>
      </c>
      <c r="S246" t="str">
        <f>VLOOKUP(orders[[#This Row],[ShipVia]],shippers[],2,FALSE)</f>
        <v>Speedy Express</v>
      </c>
      <c r="T246">
        <f>YEAR(orders[[#This Row],[OrderDate]])</f>
        <v>1997</v>
      </c>
      <c r="U246" s="45">
        <f>MONTH(orders[[#This Row],[OrderDate]])</f>
        <v>4</v>
      </c>
    </row>
    <row r="247" spans="1:21" x14ac:dyDescent="0.2">
      <c r="A247">
        <v>10493</v>
      </c>
      <c r="B247" t="s">
        <v>742</v>
      </c>
      <c r="C247">
        <v>4</v>
      </c>
      <c r="D247" s="9">
        <v>35522</v>
      </c>
      <c r="E247" s="5">
        <v>35550</v>
      </c>
      <c r="F247" s="5">
        <v>35530</v>
      </c>
      <c r="G247">
        <v>3</v>
      </c>
      <c r="H247">
        <v>10.64</v>
      </c>
      <c r="I247" t="s">
        <v>743</v>
      </c>
      <c r="J247" t="s">
        <v>744</v>
      </c>
      <c r="K247" t="s">
        <v>745</v>
      </c>
      <c r="L247" t="s">
        <v>71</v>
      </c>
      <c r="M247" t="s">
        <v>746</v>
      </c>
      <c r="N247" t="s">
        <v>206</v>
      </c>
      <c r="O247">
        <f>VLOOKUP(orders[[#This Row],[OrderID]],Table15[],4,FALSE)</f>
        <v>35</v>
      </c>
      <c r="P247">
        <f>VLOOKUP(orders[[#This Row],[OrderID]],Table15[],2,FALSE)</f>
        <v>676</v>
      </c>
      <c r="Q247">
        <f>VLOOKUP(orders[[#This Row],[EmployeeID]],employee_territory[],2,FALSE)</f>
        <v>20852</v>
      </c>
      <c r="R247" t="str">
        <f>VLOOKUP(orders[[#This Row],[Territory]],territories[],4,FALSE)</f>
        <v xml:space="preserve">Eastern                                           </v>
      </c>
      <c r="S247" t="str">
        <f>VLOOKUP(orders[[#This Row],[ShipVia]],shippers[],2,FALSE)</f>
        <v>Federal Shipping</v>
      </c>
      <c r="T247">
        <f>YEAR(orders[[#This Row],[OrderDate]])</f>
        <v>1997</v>
      </c>
      <c r="U247" s="45">
        <f>MONTH(orders[[#This Row],[OrderDate]])</f>
        <v>4</v>
      </c>
    </row>
    <row r="248" spans="1:21" x14ac:dyDescent="0.2">
      <c r="A248">
        <v>10494</v>
      </c>
      <c r="B248" t="s">
        <v>642</v>
      </c>
      <c r="C248">
        <v>4</v>
      </c>
      <c r="D248" s="9">
        <v>35522</v>
      </c>
      <c r="E248" s="5">
        <v>35550</v>
      </c>
      <c r="F248" s="5">
        <v>35529</v>
      </c>
      <c r="G248">
        <v>2</v>
      </c>
      <c r="H248">
        <v>65.989999999999995</v>
      </c>
      <c r="I248" t="s">
        <v>643</v>
      </c>
      <c r="J248" t="s">
        <v>644</v>
      </c>
      <c r="K248" t="s">
        <v>645</v>
      </c>
      <c r="L248" t="s">
        <v>516</v>
      </c>
      <c r="M248" t="s">
        <v>646</v>
      </c>
      <c r="N248" t="s">
        <v>146</v>
      </c>
      <c r="O248">
        <f>VLOOKUP(orders[[#This Row],[OrderID]],Table15[],4,FALSE)</f>
        <v>30</v>
      </c>
      <c r="P248">
        <f>VLOOKUP(orders[[#This Row],[OrderID]],Table15[],2,FALSE)</f>
        <v>912</v>
      </c>
      <c r="Q248">
        <f>VLOOKUP(orders[[#This Row],[EmployeeID]],employee_territory[],2,FALSE)</f>
        <v>20852</v>
      </c>
      <c r="R248" t="str">
        <f>VLOOKUP(orders[[#This Row],[Territory]],territories[],4,FALSE)</f>
        <v xml:space="preserve">Eastern                                           </v>
      </c>
      <c r="S248" t="str">
        <f>VLOOKUP(orders[[#This Row],[ShipVia]],shippers[],2,FALSE)</f>
        <v>United Package</v>
      </c>
      <c r="T248">
        <f>YEAR(orders[[#This Row],[OrderDate]])</f>
        <v>1997</v>
      </c>
      <c r="U248" s="45">
        <f>MONTH(orders[[#This Row],[OrderDate]])</f>
        <v>4</v>
      </c>
    </row>
    <row r="249" spans="1:21" x14ac:dyDescent="0.2">
      <c r="A249">
        <v>10495</v>
      </c>
      <c r="B249" t="s">
        <v>850</v>
      </c>
      <c r="C249">
        <v>3</v>
      </c>
      <c r="D249" s="9">
        <v>35523</v>
      </c>
      <c r="E249" s="5">
        <v>35551</v>
      </c>
      <c r="F249" s="5">
        <v>35531</v>
      </c>
      <c r="G249">
        <v>3</v>
      </c>
      <c r="H249">
        <v>4.6500000000000004</v>
      </c>
      <c r="I249" t="s">
        <v>851</v>
      </c>
      <c r="J249" t="s">
        <v>852</v>
      </c>
      <c r="K249" t="s">
        <v>853</v>
      </c>
      <c r="L249" t="s">
        <v>809</v>
      </c>
      <c r="M249" t="s">
        <v>854</v>
      </c>
      <c r="N249" t="s">
        <v>264</v>
      </c>
      <c r="O249">
        <f>VLOOKUP(orders[[#This Row],[OrderID]],Table15[],4,FALSE)</f>
        <v>35</v>
      </c>
      <c r="P249">
        <f>VLOOKUP(orders[[#This Row],[OrderID]],Table15[],2,FALSE)</f>
        <v>278</v>
      </c>
      <c r="Q249">
        <f>VLOOKUP(orders[[#This Row],[EmployeeID]],employee_territory[],2,FALSE)</f>
        <v>30346</v>
      </c>
      <c r="R249" t="str">
        <f>VLOOKUP(orders[[#This Row],[Territory]],territories[],4,FALSE)</f>
        <v xml:space="preserve">Southern                                          </v>
      </c>
      <c r="S249" t="str">
        <f>VLOOKUP(orders[[#This Row],[ShipVia]],shippers[],2,FALSE)</f>
        <v>Federal Shipping</v>
      </c>
      <c r="T249">
        <f>YEAR(orders[[#This Row],[OrderDate]])</f>
        <v>1997</v>
      </c>
      <c r="U249" s="45">
        <f>MONTH(orders[[#This Row],[OrderDate]])</f>
        <v>4</v>
      </c>
    </row>
    <row r="250" spans="1:21" x14ac:dyDescent="0.2">
      <c r="A250">
        <v>10496</v>
      </c>
      <c r="B250" t="s">
        <v>647</v>
      </c>
      <c r="C250">
        <v>7</v>
      </c>
      <c r="D250" s="9">
        <v>35524</v>
      </c>
      <c r="E250" s="5">
        <v>35552</v>
      </c>
      <c r="F250" s="5">
        <v>35527</v>
      </c>
      <c r="G250">
        <v>2</v>
      </c>
      <c r="H250">
        <v>46.77</v>
      </c>
      <c r="I250" t="s">
        <v>648</v>
      </c>
      <c r="J250" t="s">
        <v>649</v>
      </c>
      <c r="K250" t="s">
        <v>645</v>
      </c>
      <c r="L250" t="s">
        <v>516</v>
      </c>
      <c r="M250" t="s">
        <v>650</v>
      </c>
      <c r="N250" t="s">
        <v>146</v>
      </c>
      <c r="O250">
        <f>VLOOKUP(orders[[#This Row],[OrderID]],Table15[],4,FALSE)</f>
        <v>20</v>
      </c>
      <c r="P250">
        <f>VLOOKUP(orders[[#This Row],[OrderID]],Table15[],2,FALSE)</f>
        <v>200</v>
      </c>
      <c r="Q250">
        <f>VLOOKUP(orders[[#This Row],[EmployeeID]],employee_territory[],2,FALSE)</f>
        <v>60179</v>
      </c>
      <c r="R250" t="str">
        <f>VLOOKUP(orders[[#This Row],[Territory]],territories[],4,FALSE)</f>
        <v xml:space="preserve">Westerns                                          </v>
      </c>
      <c r="S250" t="str">
        <f>VLOOKUP(orders[[#This Row],[ShipVia]],shippers[],2,FALSE)</f>
        <v>United Package</v>
      </c>
      <c r="T250">
        <f>YEAR(orders[[#This Row],[OrderDate]])</f>
        <v>1997</v>
      </c>
      <c r="U250" s="45">
        <f>MONTH(orders[[#This Row],[OrderDate]])</f>
        <v>4</v>
      </c>
    </row>
    <row r="251" spans="1:21" x14ac:dyDescent="0.2">
      <c r="A251">
        <v>10497</v>
      </c>
      <c r="B251" t="s">
        <v>613</v>
      </c>
      <c r="C251">
        <v>7</v>
      </c>
      <c r="D251" s="9">
        <v>35524</v>
      </c>
      <c r="E251" s="5">
        <v>35552</v>
      </c>
      <c r="F251" s="5">
        <v>35527</v>
      </c>
      <c r="G251">
        <v>1</v>
      </c>
      <c r="H251">
        <v>36.21</v>
      </c>
      <c r="I251" t="s">
        <v>614</v>
      </c>
      <c r="J251" t="s">
        <v>615</v>
      </c>
      <c r="K251" t="s">
        <v>616</v>
      </c>
      <c r="L251" t="s">
        <v>71</v>
      </c>
      <c r="M251" t="s">
        <v>617</v>
      </c>
      <c r="N251" t="s">
        <v>154</v>
      </c>
      <c r="O251">
        <f>VLOOKUP(orders[[#This Row],[OrderID]],Table15[],4,FALSE)</f>
        <v>64</v>
      </c>
      <c r="P251">
        <f>VLOOKUP(orders[[#This Row],[OrderID]],Table15[],2,FALSE)</f>
        <v>1380.6</v>
      </c>
      <c r="Q251">
        <f>VLOOKUP(orders[[#This Row],[EmployeeID]],employee_territory[],2,FALSE)</f>
        <v>60179</v>
      </c>
      <c r="R251" t="str">
        <f>VLOOKUP(orders[[#This Row],[Territory]],territories[],4,FALSE)</f>
        <v xml:space="preserve">Westerns                                          </v>
      </c>
      <c r="S251" t="str">
        <f>VLOOKUP(orders[[#This Row],[ShipVia]],shippers[],2,FALSE)</f>
        <v>Speedy Express</v>
      </c>
      <c r="T251">
        <f>YEAR(orders[[#This Row],[OrderDate]])</f>
        <v>1997</v>
      </c>
      <c r="U251" s="45">
        <f>MONTH(orders[[#This Row],[OrderDate]])</f>
        <v>4</v>
      </c>
    </row>
    <row r="252" spans="1:21" x14ac:dyDescent="0.2">
      <c r="A252">
        <v>10498</v>
      </c>
      <c r="B252" t="s">
        <v>518</v>
      </c>
      <c r="C252">
        <v>8</v>
      </c>
      <c r="D252" s="9">
        <v>35527</v>
      </c>
      <c r="E252" s="5">
        <v>35555</v>
      </c>
      <c r="F252" s="5">
        <v>35531</v>
      </c>
      <c r="G252">
        <v>2</v>
      </c>
      <c r="H252">
        <v>29.75</v>
      </c>
      <c r="I252" t="s">
        <v>519</v>
      </c>
      <c r="J252" t="s">
        <v>520</v>
      </c>
      <c r="K252" t="s">
        <v>521</v>
      </c>
      <c r="L252" t="s">
        <v>522</v>
      </c>
      <c r="M252" t="s">
        <v>523</v>
      </c>
      <c r="N252" t="s">
        <v>524</v>
      </c>
      <c r="O252">
        <f>VLOOKUP(orders[[#This Row],[OrderID]],Table15[],4,FALSE)</f>
        <v>49</v>
      </c>
      <c r="P252">
        <f>VLOOKUP(orders[[#This Row],[OrderID]],Table15[],2,FALSE)</f>
        <v>575</v>
      </c>
      <c r="Q252">
        <f>VLOOKUP(orders[[#This Row],[EmployeeID]],employee_territory[],2,FALSE)</f>
        <v>19428</v>
      </c>
      <c r="R252" t="str">
        <f>VLOOKUP(orders[[#This Row],[Territory]],territories[],4,FALSE)</f>
        <v xml:space="preserve">Northern                                          </v>
      </c>
      <c r="S252" t="str">
        <f>VLOOKUP(orders[[#This Row],[ShipVia]],shippers[],2,FALSE)</f>
        <v>United Package</v>
      </c>
      <c r="T252">
        <f>YEAR(orders[[#This Row],[OrderDate]])</f>
        <v>1997</v>
      </c>
      <c r="U252" s="45">
        <f>MONTH(orders[[#This Row],[OrderDate]])</f>
        <v>4</v>
      </c>
    </row>
    <row r="253" spans="1:21" x14ac:dyDescent="0.2">
      <c r="A253">
        <v>10499</v>
      </c>
      <c r="B253" t="s">
        <v>623</v>
      </c>
      <c r="C253">
        <v>4</v>
      </c>
      <c r="D253" s="9">
        <v>35528</v>
      </c>
      <c r="E253" s="5">
        <v>35556</v>
      </c>
      <c r="F253" s="5">
        <v>35536</v>
      </c>
      <c r="G253">
        <v>2</v>
      </c>
      <c r="H253">
        <v>102.02</v>
      </c>
      <c r="I253" t="s">
        <v>624</v>
      </c>
      <c r="J253" t="s">
        <v>625</v>
      </c>
      <c r="K253" t="s">
        <v>626</v>
      </c>
      <c r="L253" t="s">
        <v>627</v>
      </c>
      <c r="M253" t="s">
        <v>628</v>
      </c>
      <c r="N253" t="s">
        <v>524</v>
      </c>
      <c r="O253">
        <f>VLOOKUP(orders[[#This Row],[OrderID]],Table15[],4,FALSE)</f>
        <v>45</v>
      </c>
      <c r="P253">
        <f>VLOOKUP(orders[[#This Row],[OrderID]],Table15[],2,FALSE)</f>
        <v>1412</v>
      </c>
      <c r="Q253">
        <f>VLOOKUP(orders[[#This Row],[EmployeeID]],employee_territory[],2,FALSE)</f>
        <v>20852</v>
      </c>
      <c r="R253" t="str">
        <f>VLOOKUP(orders[[#This Row],[Territory]],territories[],4,FALSE)</f>
        <v xml:space="preserve">Eastern                                           </v>
      </c>
      <c r="S253" t="str">
        <f>VLOOKUP(orders[[#This Row],[ShipVia]],shippers[],2,FALSE)</f>
        <v>United Package</v>
      </c>
      <c r="T253">
        <f>YEAR(orders[[#This Row],[OrderDate]])</f>
        <v>1997</v>
      </c>
      <c r="U253" s="45">
        <f>MONTH(orders[[#This Row],[OrderDate]])</f>
        <v>4</v>
      </c>
    </row>
    <row r="254" spans="1:21" x14ac:dyDescent="0.2">
      <c r="A254">
        <v>10500</v>
      </c>
      <c r="B254" t="s">
        <v>742</v>
      </c>
      <c r="C254">
        <v>6</v>
      </c>
      <c r="D254" s="9">
        <v>35529</v>
      </c>
      <c r="E254" s="5">
        <v>35557</v>
      </c>
      <c r="F254" s="5">
        <v>35537</v>
      </c>
      <c r="G254">
        <v>1</v>
      </c>
      <c r="H254">
        <v>42.68</v>
      </c>
      <c r="I254" t="s">
        <v>743</v>
      </c>
      <c r="J254" t="s">
        <v>744</v>
      </c>
      <c r="K254" t="s">
        <v>745</v>
      </c>
      <c r="L254" t="s">
        <v>71</v>
      </c>
      <c r="M254" t="s">
        <v>746</v>
      </c>
      <c r="N254" t="s">
        <v>206</v>
      </c>
      <c r="O254">
        <f>VLOOKUP(orders[[#This Row],[OrderID]],Table15[],4,FALSE)</f>
        <v>20</v>
      </c>
      <c r="P254">
        <f>VLOOKUP(orders[[#This Row],[OrderID]],Table15[],2,FALSE)</f>
        <v>550.79999999999995</v>
      </c>
      <c r="Q254">
        <f>VLOOKUP(orders[[#This Row],[EmployeeID]],employee_territory[],2,FALSE)</f>
        <v>85014</v>
      </c>
      <c r="R254" t="str">
        <f>VLOOKUP(orders[[#This Row],[Territory]],territories[],4,FALSE)</f>
        <v xml:space="preserve">Westerns                                          </v>
      </c>
      <c r="S254" t="str">
        <f>VLOOKUP(orders[[#This Row],[ShipVia]],shippers[],2,FALSE)</f>
        <v>Speedy Express</v>
      </c>
      <c r="T254">
        <f>YEAR(orders[[#This Row],[OrderDate]])</f>
        <v>1997</v>
      </c>
      <c r="U254" s="45">
        <f>MONTH(orders[[#This Row],[OrderDate]])</f>
        <v>4</v>
      </c>
    </row>
    <row r="255" spans="1:21" x14ac:dyDescent="0.2">
      <c r="A255">
        <v>10501</v>
      </c>
      <c r="B255" t="s">
        <v>855</v>
      </c>
      <c r="C255">
        <v>9</v>
      </c>
      <c r="D255" s="9">
        <v>35529</v>
      </c>
      <c r="E255" s="5">
        <v>35557</v>
      </c>
      <c r="F255" s="5">
        <v>35536</v>
      </c>
      <c r="G255">
        <v>3</v>
      </c>
      <c r="H255">
        <v>8.85</v>
      </c>
      <c r="I255" t="s">
        <v>856</v>
      </c>
      <c r="J255" t="s">
        <v>857</v>
      </c>
      <c r="K255" t="s">
        <v>858</v>
      </c>
      <c r="L255" t="s">
        <v>71</v>
      </c>
      <c r="M255" t="s">
        <v>859</v>
      </c>
      <c r="N255" t="s">
        <v>154</v>
      </c>
      <c r="O255">
        <f>VLOOKUP(orders[[#This Row],[OrderID]],Table15[],4,FALSE)</f>
        <v>20</v>
      </c>
      <c r="P255">
        <f>VLOOKUP(orders[[#This Row],[OrderID]],Table15[],2,FALSE)</f>
        <v>149</v>
      </c>
      <c r="Q255">
        <f>VLOOKUP(orders[[#This Row],[EmployeeID]],employee_territory[],2,FALSE)</f>
        <v>3049</v>
      </c>
      <c r="R255" t="str">
        <f>VLOOKUP(orders[[#This Row],[Territory]],territories[],4,FALSE)</f>
        <v xml:space="preserve">Northern                                          </v>
      </c>
      <c r="S255" t="str">
        <f>VLOOKUP(orders[[#This Row],[ShipVia]],shippers[],2,FALSE)</f>
        <v>Federal Shipping</v>
      </c>
      <c r="T255">
        <f>YEAR(orders[[#This Row],[OrderDate]])</f>
        <v>1997</v>
      </c>
      <c r="U255" s="45">
        <f>MONTH(orders[[#This Row],[OrderDate]])</f>
        <v>4</v>
      </c>
    </row>
    <row r="256" spans="1:21" x14ac:dyDescent="0.2">
      <c r="A256">
        <v>10502</v>
      </c>
      <c r="B256" t="s">
        <v>697</v>
      </c>
      <c r="C256">
        <v>2</v>
      </c>
      <c r="D256" s="9">
        <v>35530</v>
      </c>
      <c r="E256" s="5">
        <v>35558</v>
      </c>
      <c r="F256" s="5">
        <v>35549</v>
      </c>
      <c r="G256">
        <v>1</v>
      </c>
      <c r="H256">
        <v>69.319999999999993</v>
      </c>
      <c r="I256" t="s">
        <v>698</v>
      </c>
      <c r="J256" t="s">
        <v>699</v>
      </c>
      <c r="K256" t="s">
        <v>534</v>
      </c>
      <c r="L256" t="s">
        <v>71</v>
      </c>
      <c r="M256" t="s">
        <v>602</v>
      </c>
      <c r="N256" t="s">
        <v>535</v>
      </c>
      <c r="O256">
        <f>VLOOKUP(orders[[#This Row],[OrderID]],Table15[],4,FALSE)</f>
        <v>57</v>
      </c>
      <c r="P256">
        <f>VLOOKUP(orders[[#This Row],[OrderID]],Table15[],2,FALSE)</f>
        <v>816.3</v>
      </c>
      <c r="Q256">
        <f>VLOOKUP(orders[[#This Row],[EmployeeID]],employee_territory[],2,FALSE)</f>
        <v>1581</v>
      </c>
      <c r="R256" t="str">
        <f>VLOOKUP(orders[[#This Row],[Territory]],territories[],4,FALSE)</f>
        <v xml:space="preserve">Eastern                                           </v>
      </c>
      <c r="S256" t="str">
        <f>VLOOKUP(orders[[#This Row],[ShipVia]],shippers[],2,FALSE)</f>
        <v>Speedy Express</v>
      </c>
      <c r="T256">
        <f>YEAR(orders[[#This Row],[OrderDate]])</f>
        <v>1997</v>
      </c>
      <c r="U256" s="45">
        <f>MONTH(orders[[#This Row],[OrderDate]])</f>
        <v>4</v>
      </c>
    </row>
    <row r="257" spans="1:21" x14ac:dyDescent="0.2">
      <c r="A257">
        <v>10503</v>
      </c>
      <c r="B257" t="s">
        <v>651</v>
      </c>
      <c r="C257">
        <v>6</v>
      </c>
      <c r="D257" s="9">
        <v>35531</v>
      </c>
      <c r="E257" s="5">
        <v>35559</v>
      </c>
      <c r="F257" s="5">
        <v>35536</v>
      </c>
      <c r="G257">
        <v>2</v>
      </c>
      <c r="H257">
        <v>16.739999999999998</v>
      </c>
      <c r="I257" t="s">
        <v>652</v>
      </c>
      <c r="J257" t="s">
        <v>653</v>
      </c>
      <c r="K257" t="s">
        <v>654</v>
      </c>
      <c r="L257" t="s">
        <v>655</v>
      </c>
      <c r="M257" t="s">
        <v>71</v>
      </c>
      <c r="N257" t="s">
        <v>656</v>
      </c>
      <c r="O257">
        <f>VLOOKUP(orders[[#This Row],[OrderID]],Table15[],4,FALSE)</f>
        <v>90</v>
      </c>
      <c r="P257">
        <f>VLOOKUP(orders[[#This Row],[OrderID]],Table15[],2,FALSE)</f>
        <v>2048.5</v>
      </c>
      <c r="Q257">
        <f>VLOOKUP(orders[[#This Row],[EmployeeID]],employee_territory[],2,FALSE)</f>
        <v>85014</v>
      </c>
      <c r="R257" t="str">
        <f>VLOOKUP(orders[[#This Row],[Territory]],territories[],4,FALSE)</f>
        <v xml:space="preserve">Westerns                                          </v>
      </c>
      <c r="S257" t="str">
        <f>VLOOKUP(orders[[#This Row],[ShipVia]],shippers[],2,FALSE)</f>
        <v>United Package</v>
      </c>
      <c r="T257">
        <f>YEAR(orders[[#This Row],[OrderDate]])</f>
        <v>1997</v>
      </c>
      <c r="U257" s="45">
        <f>MONTH(orders[[#This Row],[OrderDate]])</f>
        <v>4</v>
      </c>
    </row>
    <row r="258" spans="1:21" x14ac:dyDescent="0.2">
      <c r="A258">
        <v>10504</v>
      </c>
      <c r="B258" t="s">
        <v>577</v>
      </c>
      <c r="C258">
        <v>4</v>
      </c>
      <c r="D258" s="9">
        <v>35531</v>
      </c>
      <c r="E258" s="5">
        <v>35559</v>
      </c>
      <c r="F258" s="5">
        <v>35538</v>
      </c>
      <c r="G258">
        <v>3</v>
      </c>
      <c r="H258">
        <v>59.13</v>
      </c>
      <c r="I258" t="s">
        <v>578</v>
      </c>
      <c r="J258" t="s">
        <v>579</v>
      </c>
      <c r="K258" t="s">
        <v>580</v>
      </c>
      <c r="L258" t="s">
        <v>581</v>
      </c>
      <c r="M258" t="s">
        <v>582</v>
      </c>
      <c r="N258" t="s">
        <v>82</v>
      </c>
      <c r="O258">
        <f>VLOOKUP(orders[[#This Row],[OrderID]],Table15[],4,FALSE)</f>
        <v>59</v>
      </c>
      <c r="P258">
        <f>VLOOKUP(orders[[#This Row],[OrderID]],Table15[],2,FALSE)</f>
        <v>1388.5</v>
      </c>
      <c r="Q258">
        <f>VLOOKUP(orders[[#This Row],[EmployeeID]],employee_territory[],2,FALSE)</f>
        <v>20852</v>
      </c>
      <c r="R258" t="str">
        <f>VLOOKUP(orders[[#This Row],[Territory]],territories[],4,FALSE)</f>
        <v xml:space="preserve">Eastern                                           </v>
      </c>
      <c r="S258" t="str">
        <f>VLOOKUP(orders[[#This Row],[ShipVia]],shippers[],2,FALSE)</f>
        <v>Federal Shipping</v>
      </c>
      <c r="T258">
        <f>YEAR(orders[[#This Row],[OrderDate]])</f>
        <v>1997</v>
      </c>
      <c r="U258" s="45">
        <f>MONTH(orders[[#This Row],[OrderDate]])</f>
        <v>4</v>
      </c>
    </row>
    <row r="259" spans="1:21" x14ac:dyDescent="0.2">
      <c r="A259">
        <v>10505</v>
      </c>
      <c r="B259" t="s">
        <v>726</v>
      </c>
      <c r="C259">
        <v>3</v>
      </c>
      <c r="D259" s="9">
        <v>35534</v>
      </c>
      <c r="E259" s="5">
        <v>35562</v>
      </c>
      <c r="F259" s="5">
        <v>35541</v>
      </c>
      <c r="G259">
        <v>3</v>
      </c>
      <c r="H259">
        <v>7.13</v>
      </c>
      <c r="I259" t="s">
        <v>727</v>
      </c>
      <c r="J259" t="s">
        <v>728</v>
      </c>
      <c r="K259" t="s">
        <v>261</v>
      </c>
      <c r="L259" t="s">
        <v>262</v>
      </c>
      <c r="M259" t="s">
        <v>263</v>
      </c>
      <c r="N259" t="s">
        <v>264</v>
      </c>
      <c r="O259">
        <f>VLOOKUP(orders[[#This Row],[OrderID]],Table15[],4,FALSE)</f>
        <v>3</v>
      </c>
      <c r="P259">
        <f>VLOOKUP(orders[[#This Row],[OrderID]],Table15[],2,FALSE)</f>
        <v>147.89999999999998</v>
      </c>
      <c r="Q259">
        <f>VLOOKUP(orders[[#This Row],[EmployeeID]],employee_territory[],2,FALSE)</f>
        <v>30346</v>
      </c>
      <c r="R259" t="str">
        <f>VLOOKUP(orders[[#This Row],[Territory]],territories[],4,FALSE)</f>
        <v xml:space="preserve">Southern                                          </v>
      </c>
      <c r="S259" t="str">
        <f>VLOOKUP(orders[[#This Row],[ShipVia]],shippers[],2,FALSE)</f>
        <v>Federal Shipping</v>
      </c>
      <c r="T259">
        <f>YEAR(orders[[#This Row],[OrderDate]])</f>
        <v>1997</v>
      </c>
      <c r="U259" s="45">
        <f>MONTH(orders[[#This Row],[OrderDate]])</f>
        <v>4</v>
      </c>
    </row>
    <row r="260" spans="1:21" x14ac:dyDescent="0.2">
      <c r="A260">
        <v>10506</v>
      </c>
      <c r="B260" t="s">
        <v>700</v>
      </c>
      <c r="C260">
        <v>9</v>
      </c>
      <c r="D260" s="9">
        <v>35535</v>
      </c>
      <c r="E260" s="5">
        <v>35563</v>
      </c>
      <c r="F260" s="5">
        <v>35552</v>
      </c>
      <c r="G260">
        <v>2</v>
      </c>
      <c r="H260">
        <v>21.19</v>
      </c>
      <c r="I260" t="s">
        <v>701</v>
      </c>
      <c r="J260" t="s">
        <v>702</v>
      </c>
      <c r="K260" t="s">
        <v>703</v>
      </c>
      <c r="L260" t="s">
        <v>71</v>
      </c>
      <c r="M260" t="s">
        <v>704</v>
      </c>
      <c r="N260" t="s">
        <v>154</v>
      </c>
      <c r="O260">
        <f>VLOOKUP(orders[[#This Row],[OrderID]],Table15[],4,FALSE)</f>
        <v>32</v>
      </c>
      <c r="P260">
        <f>VLOOKUP(orders[[#This Row],[OrderID]],Table15[],2,FALSE)</f>
        <v>462</v>
      </c>
      <c r="Q260">
        <f>VLOOKUP(orders[[#This Row],[EmployeeID]],employee_territory[],2,FALSE)</f>
        <v>3049</v>
      </c>
      <c r="R260" t="str">
        <f>VLOOKUP(orders[[#This Row],[Territory]],territories[],4,FALSE)</f>
        <v xml:space="preserve">Northern                                          </v>
      </c>
      <c r="S260" t="str">
        <f>VLOOKUP(orders[[#This Row],[ShipVia]],shippers[],2,FALSE)</f>
        <v>United Package</v>
      </c>
      <c r="T260">
        <f>YEAR(orders[[#This Row],[OrderDate]])</f>
        <v>1997</v>
      </c>
      <c r="U260" s="45">
        <f>MONTH(orders[[#This Row],[OrderDate]])</f>
        <v>4</v>
      </c>
    </row>
    <row r="261" spans="1:21" x14ac:dyDescent="0.2">
      <c r="A261">
        <v>10507</v>
      </c>
      <c r="B261" t="s">
        <v>771</v>
      </c>
      <c r="C261">
        <v>7</v>
      </c>
      <c r="D261" s="9">
        <v>35535</v>
      </c>
      <c r="E261" s="5">
        <v>35563</v>
      </c>
      <c r="F261" s="5">
        <v>35542</v>
      </c>
      <c r="G261">
        <v>1</v>
      </c>
      <c r="H261">
        <v>47.45</v>
      </c>
      <c r="I261" t="s">
        <v>772</v>
      </c>
      <c r="J261" t="s">
        <v>773</v>
      </c>
      <c r="K261" t="s">
        <v>534</v>
      </c>
      <c r="L261" t="s">
        <v>71</v>
      </c>
      <c r="M261" t="s">
        <v>774</v>
      </c>
      <c r="N261" t="s">
        <v>535</v>
      </c>
      <c r="O261">
        <f>VLOOKUP(orders[[#This Row],[OrderID]],Table15[],4,FALSE)</f>
        <v>30</v>
      </c>
      <c r="P261">
        <f>VLOOKUP(orders[[#This Row],[OrderID]],Table15[],2,FALSE)</f>
        <v>881.25</v>
      </c>
      <c r="Q261">
        <f>VLOOKUP(orders[[#This Row],[EmployeeID]],employee_territory[],2,FALSE)</f>
        <v>60179</v>
      </c>
      <c r="R261" t="str">
        <f>VLOOKUP(orders[[#This Row],[Territory]],territories[],4,FALSE)</f>
        <v xml:space="preserve">Westerns                                          </v>
      </c>
      <c r="S261" t="str">
        <f>VLOOKUP(orders[[#This Row],[ShipVia]],shippers[],2,FALSE)</f>
        <v>Speedy Express</v>
      </c>
      <c r="T261">
        <f>YEAR(orders[[#This Row],[OrderDate]])</f>
        <v>1997</v>
      </c>
      <c r="U261" s="45">
        <f>MONTH(orders[[#This Row],[OrderDate]])</f>
        <v>4</v>
      </c>
    </row>
    <row r="262" spans="1:21" x14ac:dyDescent="0.2">
      <c r="A262">
        <v>10508</v>
      </c>
      <c r="B262" t="s">
        <v>536</v>
      </c>
      <c r="C262">
        <v>1</v>
      </c>
      <c r="D262" s="9">
        <v>35536</v>
      </c>
      <c r="E262" s="5">
        <v>35564</v>
      </c>
      <c r="F262" s="5">
        <v>35563</v>
      </c>
      <c r="G262">
        <v>2</v>
      </c>
      <c r="H262">
        <v>4.99</v>
      </c>
      <c r="I262" t="s">
        <v>537</v>
      </c>
      <c r="J262" t="s">
        <v>538</v>
      </c>
      <c r="K262" t="s">
        <v>539</v>
      </c>
      <c r="L262" t="s">
        <v>71</v>
      </c>
      <c r="M262" t="s">
        <v>540</v>
      </c>
      <c r="N262" t="s">
        <v>154</v>
      </c>
      <c r="O262">
        <f>VLOOKUP(orders[[#This Row],[OrderID]],Table15[],4,FALSE)</f>
        <v>20</v>
      </c>
      <c r="P262">
        <f>VLOOKUP(orders[[#This Row],[OrderID]],Table15[],2,FALSE)</f>
        <v>240</v>
      </c>
      <c r="Q262">
        <f>VLOOKUP(orders[[#This Row],[EmployeeID]],employee_territory[],2,FALSE)</f>
        <v>6897</v>
      </c>
      <c r="R262" t="str">
        <f>VLOOKUP(orders[[#This Row],[Territory]],territories[],4,FALSE)</f>
        <v xml:space="preserve">Eastern                                           </v>
      </c>
      <c r="S262" t="str">
        <f>VLOOKUP(orders[[#This Row],[ShipVia]],shippers[],2,FALSE)</f>
        <v>United Package</v>
      </c>
      <c r="T262">
        <f>YEAR(orders[[#This Row],[OrderDate]])</f>
        <v>1997</v>
      </c>
      <c r="U262" s="45">
        <f>MONTH(orders[[#This Row],[OrderDate]])</f>
        <v>4</v>
      </c>
    </row>
    <row r="263" spans="1:21" x14ac:dyDescent="0.2">
      <c r="A263">
        <v>10509</v>
      </c>
      <c r="B263" t="s">
        <v>855</v>
      </c>
      <c r="C263">
        <v>4</v>
      </c>
      <c r="D263" s="9">
        <v>35537</v>
      </c>
      <c r="E263" s="5">
        <v>35565</v>
      </c>
      <c r="F263" s="5">
        <v>35549</v>
      </c>
      <c r="G263">
        <v>1</v>
      </c>
      <c r="H263">
        <v>0.15</v>
      </c>
      <c r="I263" t="s">
        <v>856</v>
      </c>
      <c r="J263" t="s">
        <v>857</v>
      </c>
      <c r="K263" t="s">
        <v>858</v>
      </c>
      <c r="L263" t="s">
        <v>71</v>
      </c>
      <c r="M263" t="s">
        <v>859</v>
      </c>
      <c r="N263" t="s">
        <v>154</v>
      </c>
      <c r="O263">
        <f>VLOOKUP(orders[[#This Row],[OrderID]],Table15[],4,FALSE)</f>
        <v>3</v>
      </c>
      <c r="P263">
        <f>VLOOKUP(orders[[#This Row],[OrderID]],Table15[],2,FALSE)</f>
        <v>136.80000000000001</v>
      </c>
      <c r="Q263">
        <f>VLOOKUP(orders[[#This Row],[EmployeeID]],employee_territory[],2,FALSE)</f>
        <v>20852</v>
      </c>
      <c r="R263" t="str">
        <f>VLOOKUP(orders[[#This Row],[Territory]],territories[],4,FALSE)</f>
        <v xml:space="preserve">Eastern                                           </v>
      </c>
      <c r="S263" t="str">
        <f>VLOOKUP(orders[[#This Row],[ShipVia]],shippers[],2,FALSE)</f>
        <v>Speedy Express</v>
      </c>
      <c r="T263">
        <f>YEAR(orders[[#This Row],[OrderDate]])</f>
        <v>1997</v>
      </c>
      <c r="U263" s="45">
        <f>MONTH(orders[[#This Row],[OrderDate]])</f>
        <v>4</v>
      </c>
    </row>
    <row r="264" spans="1:21" x14ac:dyDescent="0.2">
      <c r="A264">
        <v>10510</v>
      </c>
      <c r="B264" t="s">
        <v>705</v>
      </c>
      <c r="C264">
        <v>6</v>
      </c>
      <c r="D264" s="9">
        <v>35538</v>
      </c>
      <c r="E264" s="5">
        <v>35566</v>
      </c>
      <c r="F264" s="5">
        <v>35548</v>
      </c>
      <c r="G264">
        <v>3</v>
      </c>
      <c r="H264">
        <v>367.63</v>
      </c>
      <c r="I264" t="s">
        <v>706</v>
      </c>
      <c r="J264" t="s">
        <v>707</v>
      </c>
      <c r="K264" t="s">
        <v>708</v>
      </c>
      <c r="L264" t="s">
        <v>709</v>
      </c>
      <c r="M264" t="s">
        <v>710</v>
      </c>
      <c r="N264" t="s">
        <v>82</v>
      </c>
      <c r="O264">
        <f>VLOOKUP(orders[[#This Row],[OrderID]],Table15[],4,FALSE)</f>
        <v>72</v>
      </c>
      <c r="P264">
        <f>VLOOKUP(orders[[#This Row],[OrderID]],Table15[],2,FALSE)</f>
        <v>4735.4400000000005</v>
      </c>
      <c r="Q264">
        <f>VLOOKUP(orders[[#This Row],[EmployeeID]],employee_territory[],2,FALSE)</f>
        <v>85014</v>
      </c>
      <c r="R264" t="str">
        <f>VLOOKUP(orders[[#This Row],[Territory]],territories[],4,FALSE)</f>
        <v xml:space="preserve">Westerns                                          </v>
      </c>
      <c r="S264" t="str">
        <f>VLOOKUP(orders[[#This Row],[ShipVia]],shippers[],2,FALSE)</f>
        <v>Federal Shipping</v>
      </c>
      <c r="T264">
        <f>YEAR(orders[[#This Row],[OrderDate]])</f>
        <v>1997</v>
      </c>
      <c r="U264" s="45">
        <f>MONTH(orders[[#This Row],[OrderDate]])</f>
        <v>4</v>
      </c>
    </row>
    <row r="265" spans="1:21" x14ac:dyDescent="0.2">
      <c r="A265">
        <v>10511</v>
      </c>
      <c r="B265" t="s">
        <v>721</v>
      </c>
      <c r="C265">
        <v>4</v>
      </c>
      <c r="D265" s="9">
        <v>35538</v>
      </c>
      <c r="E265" s="5">
        <v>35566</v>
      </c>
      <c r="F265" s="5">
        <v>35541</v>
      </c>
      <c r="G265">
        <v>3</v>
      </c>
      <c r="H265">
        <v>350.64</v>
      </c>
      <c r="I265" t="s">
        <v>722</v>
      </c>
      <c r="J265" t="s">
        <v>723</v>
      </c>
      <c r="K265" t="s">
        <v>724</v>
      </c>
      <c r="L265" t="s">
        <v>71</v>
      </c>
      <c r="M265" t="s">
        <v>725</v>
      </c>
      <c r="N265" t="s">
        <v>206</v>
      </c>
      <c r="O265">
        <f>VLOOKUP(orders[[#This Row],[OrderID]],Table15[],4,FALSE)</f>
        <v>110</v>
      </c>
      <c r="P265">
        <f>VLOOKUP(orders[[#This Row],[OrderID]],Table15[],2,FALSE)</f>
        <v>3000</v>
      </c>
      <c r="Q265">
        <f>VLOOKUP(orders[[#This Row],[EmployeeID]],employee_territory[],2,FALSE)</f>
        <v>20852</v>
      </c>
      <c r="R265" t="str">
        <f>VLOOKUP(orders[[#This Row],[Territory]],territories[],4,FALSE)</f>
        <v xml:space="preserve">Eastern                                           </v>
      </c>
      <c r="S265" t="str">
        <f>VLOOKUP(orders[[#This Row],[ShipVia]],shippers[],2,FALSE)</f>
        <v>Federal Shipping</v>
      </c>
      <c r="T265">
        <f>YEAR(orders[[#This Row],[OrderDate]])</f>
        <v>1997</v>
      </c>
      <c r="U265" s="45">
        <f>MONTH(orders[[#This Row],[OrderDate]])</f>
        <v>4</v>
      </c>
    </row>
    <row r="266" spans="1:21" x14ac:dyDescent="0.2">
      <c r="A266">
        <v>10512</v>
      </c>
      <c r="B266" t="s">
        <v>738</v>
      </c>
      <c r="C266">
        <v>7</v>
      </c>
      <c r="D266" s="9">
        <v>35541</v>
      </c>
      <c r="E266" s="5">
        <v>35569</v>
      </c>
      <c r="F266" s="5">
        <v>35544</v>
      </c>
      <c r="G266">
        <v>2</v>
      </c>
      <c r="H266">
        <v>3.53</v>
      </c>
      <c r="I266" t="s">
        <v>739</v>
      </c>
      <c r="J266" t="s">
        <v>740</v>
      </c>
      <c r="K266" t="s">
        <v>645</v>
      </c>
      <c r="L266" t="s">
        <v>516</v>
      </c>
      <c r="M266" t="s">
        <v>741</v>
      </c>
      <c r="N266" t="s">
        <v>146</v>
      </c>
      <c r="O266">
        <f>VLOOKUP(orders[[#This Row],[OrderID]],Table15[],4,FALSE)</f>
        <v>37</v>
      </c>
      <c r="P266">
        <f>VLOOKUP(orders[[#This Row],[OrderID]],Table15[],2,FALSE)</f>
        <v>618</v>
      </c>
      <c r="Q266">
        <f>VLOOKUP(orders[[#This Row],[EmployeeID]],employee_territory[],2,FALSE)</f>
        <v>60179</v>
      </c>
      <c r="R266" t="str">
        <f>VLOOKUP(orders[[#This Row],[Territory]],territories[],4,FALSE)</f>
        <v xml:space="preserve">Westerns                                          </v>
      </c>
      <c r="S266" t="str">
        <f>VLOOKUP(orders[[#This Row],[ShipVia]],shippers[],2,FALSE)</f>
        <v>United Package</v>
      </c>
      <c r="T266">
        <f>YEAR(orders[[#This Row],[OrderDate]])</f>
        <v>1997</v>
      </c>
      <c r="U266" s="45">
        <f>MONTH(orders[[#This Row],[OrderDate]])</f>
        <v>4</v>
      </c>
    </row>
    <row r="267" spans="1:21" x14ac:dyDescent="0.2">
      <c r="A267">
        <v>10513</v>
      </c>
      <c r="B267" t="s">
        <v>657</v>
      </c>
      <c r="C267">
        <v>7</v>
      </c>
      <c r="D267" s="9">
        <v>35542</v>
      </c>
      <c r="E267" s="5">
        <v>35584</v>
      </c>
      <c r="F267" s="5">
        <v>35548</v>
      </c>
      <c r="G267">
        <v>1</v>
      </c>
      <c r="H267">
        <v>105.65</v>
      </c>
      <c r="I267" t="s">
        <v>658</v>
      </c>
      <c r="J267" t="s">
        <v>659</v>
      </c>
      <c r="K267" t="s">
        <v>660</v>
      </c>
      <c r="L267" t="s">
        <v>71</v>
      </c>
      <c r="M267" t="s">
        <v>661</v>
      </c>
      <c r="N267" t="s">
        <v>154</v>
      </c>
      <c r="O267">
        <f>VLOOKUP(orders[[#This Row],[OrderID]],Table15[],4,FALSE)</f>
        <v>105</v>
      </c>
      <c r="P267">
        <f>VLOOKUP(orders[[#This Row],[OrderID]],Table15[],2,FALSE)</f>
        <v>2427.5</v>
      </c>
      <c r="Q267">
        <f>VLOOKUP(orders[[#This Row],[EmployeeID]],employee_territory[],2,FALSE)</f>
        <v>60179</v>
      </c>
      <c r="R267" t="str">
        <f>VLOOKUP(orders[[#This Row],[Territory]],territories[],4,FALSE)</f>
        <v xml:space="preserve">Westerns                                          </v>
      </c>
      <c r="S267" t="str">
        <f>VLOOKUP(orders[[#This Row],[ShipVia]],shippers[],2,FALSE)</f>
        <v>Speedy Express</v>
      </c>
      <c r="T267">
        <f>YEAR(orders[[#This Row],[OrderDate]])</f>
        <v>1997</v>
      </c>
      <c r="U267" s="45">
        <f>MONTH(orders[[#This Row],[OrderDate]])</f>
        <v>4</v>
      </c>
    </row>
    <row r="268" spans="1:21" x14ac:dyDescent="0.2">
      <c r="A268">
        <v>10514</v>
      </c>
      <c r="B268" t="s">
        <v>525</v>
      </c>
      <c r="C268">
        <v>3</v>
      </c>
      <c r="D268" s="9">
        <v>35542</v>
      </c>
      <c r="E268" s="5">
        <v>35570</v>
      </c>
      <c r="F268" s="5">
        <v>35566</v>
      </c>
      <c r="G268">
        <v>2</v>
      </c>
      <c r="H268">
        <v>789.95</v>
      </c>
      <c r="I268" t="s">
        <v>526</v>
      </c>
      <c r="J268" t="s">
        <v>527</v>
      </c>
      <c r="K268" t="s">
        <v>528</v>
      </c>
      <c r="L268" t="s">
        <v>71</v>
      </c>
      <c r="M268" t="s">
        <v>529</v>
      </c>
      <c r="N268" t="s">
        <v>530</v>
      </c>
      <c r="O268">
        <f>VLOOKUP(orders[[#This Row],[OrderID]],Table15[],4,FALSE)</f>
        <v>233</v>
      </c>
      <c r="P268">
        <f>VLOOKUP(orders[[#This Row],[OrderID]],Table15[],2,FALSE)</f>
        <v>8623.4500000000007</v>
      </c>
      <c r="Q268">
        <f>VLOOKUP(orders[[#This Row],[EmployeeID]],employee_territory[],2,FALSE)</f>
        <v>30346</v>
      </c>
      <c r="R268" t="str">
        <f>VLOOKUP(orders[[#This Row],[Territory]],territories[],4,FALSE)</f>
        <v xml:space="preserve">Southern                                          </v>
      </c>
      <c r="S268" t="str">
        <f>VLOOKUP(orders[[#This Row],[ShipVia]],shippers[],2,FALSE)</f>
        <v>United Package</v>
      </c>
      <c r="T268">
        <f>YEAR(orders[[#This Row],[OrderDate]])</f>
        <v>1997</v>
      </c>
      <c r="U268" s="45">
        <f>MONTH(orders[[#This Row],[OrderDate]])</f>
        <v>4</v>
      </c>
    </row>
    <row r="269" spans="1:21" x14ac:dyDescent="0.2">
      <c r="A269">
        <v>10515</v>
      </c>
      <c r="B269" t="s">
        <v>589</v>
      </c>
      <c r="C269">
        <v>2</v>
      </c>
      <c r="D269" s="9">
        <v>35543</v>
      </c>
      <c r="E269" s="5">
        <v>35557</v>
      </c>
      <c r="F269" s="5">
        <v>35573</v>
      </c>
      <c r="G269">
        <v>1</v>
      </c>
      <c r="H269">
        <v>204.47</v>
      </c>
      <c r="I269" t="s">
        <v>590</v>
      </c>
      <c r="J269" t="s">
        <v>591</v>
      </c>
      <c r="K269" t="s">
        <v>592</v>
      </c>
      <c r="L269" t="s">
        <v>71</v>
      </c>
      <c r="M269" t="s">
        <v>593</v>
      </c>
      <c r="N269" t="s">
        <v>154</v>
      </c>
      <c r="O269">
        <f>VLOOKUP(orders[[#This Row],[OrderID]],Table15[],4,FALSE)</f>
        <v>286</v>
      </c>
      <c r="P269">
        <f>VLOOKUP(orders[[#This Row],[OrderID]],Table15[],2,FALSE)</f>
        <v>10588.5</v>
      </c>
      <c r="Q269">
        <f>VLOOKUP(orders[[#This Row],[EmployeeID]],employee_territory[],2,FALSE)</f>
        <v>1581</v>
      </c>
      <c r="R269" t="str">
        <f>VLOOKUP(orders[[#This Row],[Territory]],territories[],4,FALSE)</f>
        <v xml:space="preserve">Eastern                                           </v>
      </c>
      <c r="S269" t="str">
        <f>VLOOKUP(orders[[#This Row],[ShipVia]],shippers[],2,FALSE)</f>
        <v>Speedy Express</v>
      </c>
      <c r="T269">
        <f>YEAR(orders[[#This Row],[OrderDate]])</f>
        <v>1997</v>
      </c>
      <c r="U269" s="45">
        <f>MONTH(orders[[#This Row],[OrderDate]])</f>
        <v>4</v>
      </c>
    </row>
    <row r="270" spans="1:21" x14ac:dyDescent="0.2">
      <c r="A270">
        <v>10516</v>
      </c>
      <c r="B270" t="s">
        <v>651</v>
      </c>
      <c r="C270">
        <v>2</v>
      </c>
      <c r="D270" s="9">
        <v>35544</v>
      </c>
      <c r="E270" s="5">
        <v>35572</v>
      </c>
      <c r="F270" s="5">
        <v>35551</v>
      </c>
      <c r="G270">
        <v>3</v>
      </c>
      <c r="H270">
        <v>62.78</v>
      </c>
      <c r="I270" t="s">
        <v>652</v>
      </c>
      <c r="J270" t="s">
        <v>653</v>
      </c>
      <c r="K270" t="s">
        <v>654</v>
      </c>
      <c r="L270" t="s">
        <v>655</v>
      </c>
      <c r="M270" t="s">
        <v>71</v>
      </c>
      <c r="N270" t="s">
        <v>656</v>
      </c>
      <c r="O270">
        <f>VLOOKUP(orders[[#This Row],[OrderID]],Table15[],4,FALSE)</f>
        <v>125</v>
      </c>
      <c r="P270">
        <f>VLOOKUP(orders[[#This Row],[OrderID]],Table15[],2,FALSE)</f>
        <v>2614.5</v>
      </c>
      <c r="Q270">
        <f>VLOOKUP(orders[[#This Row],[EmployeeID]],employee_territory[],2,FALSE)</f>
        <v>1581</v>
      </c>
      <c r="R270" t="str">
        <f>VLOOKUP(orders[[#This Row],[Territory]],territories[],4,FALSE)</f>
        <v xml:space="preserve">Eastern                                           </v>
      </c>
      <c r="S270" t="str">
        <f>VLOOKUP(orders[[#This Row],[ShipVia]],shippers[],2,FALSE)</f>
        <v>Federal Shipping</v>
      </c>
      <c r="T270">
        <f>YEAR(orders[[#This Row],[OrderDate]])</f>
        <v>1997</v>
      </c>
      <c r="U270" s="45">
        <f>MONTH(orders[[#This Row],[OrderDate]])</f>
        <v>4</v>
      </c>
    </row>
    <row r="271" spans="1:21" x14ac:dyDescent="0.2">
      <c r="A271">
        <v>10517</v>
      </c>
      <c r="B271" t="s">
        <v>860</v>
      </c>
      <c r="C271">
        <v>3</v>
      </c>
      <c r="D271" s="9">
        <v>35544</v>
      </c>
      <c r="E271" s="5">
        <v>35572</v>
      </c>
      <c r="F271" s="5">
        <v>35549</v>
      </c>
      <c r="G271">
        <v>3</v>
      </c>
      <c r="H271">
        <v>32.07</v>
      </c>
      <c r="I271" t="s">
        <v>861</v>
      </c>
      <c r="J271" t="s">
        <v>862</v>
      </c>
      <c r="K271" t="s">
        <v>70</v>
      </c>
      <c r="L271" t="s">
        <v>71</v>
      </c>
      <c r="M271" t="s">
        <v>863</v>
      </c>
      <c r="N271" t="s">
        <v>73</v>
      </c>
      <c r="O271">
        <f>VLOOKUP(orders[[#This Row],[OrderID]],Table15[],4,FALSE)</f>
        <v>16</v>
      </c>
      <c r="P271">
        <f>VLOOKUP(orders[[#This Row],[OrderID]],Table15[],2,FALSE)</f>
        <v>352</v>
      </c>
      <c r="Q271">
        <f>VLOOKUP(orders[[#This Row],[EmployeeID]],employee_territory[],2,FALSE)</f>
        <v>30346</v>
      </c>
      <c r="R271" t="str">
        <f>VLOOKUP(orders[[#This Row],[Territory]],territories[],4,FALSE)</f>
        <v xml:space="preserve">Southern                                          </v>
      </c>
      <c r="S271" t="str">
        <f>VLOOKUP(orders[[#This Row],[ShipVia]],shippers[],2,FALSE)</f>
        <v>Federal Shipping</v>
      </c>
      <c r="T271">
        <f>YEAR(orders[[#This Row],[OrderDate]])</f>
        <v>1997</v>
      </c>
      <c r="U271" s="45">
        <f>MONTH(orders[[#This Row],[OrderDate]])</f>
        <v>4</v>
      </c>
    </row>
    <row r="272" spans="1:21" x14ac:dyDescent="0.2">
      <c r="A272">
        <v>10518</v>
      </c>
      <c r="B272" t="s">
        <v>599</v>
      </c>
      <c r="C272">
        <v>4</v>
      </c>
      <c r="D272" s="9">
        <v>35545</v>
      </c>
      <c r="E272" s="5">
        <v>35559</v>
      </c>
      <c r="F272" s="5">
        <v>35555</v>
      </c>
      <c r="G272">
        <v>2</v>
      </c>
      <c r="H272">
        <v>218.15</v>
      </c>
      <c r="I272" t="s">
        <v>600</v>
      </c>
      <c r="J272" t="s">
        <v>601</v>
      </c>
      <c r="K272" t="s">
        <v>534</v>
      </c>
      <c r="L272" t="s">
        <v>71</v>
      </c>
      <c r="M272" t="s">
        <v>602</v>
      </c>
      <c r="N272" t="s">
        <v>535</v>
      </c>
      <c r="O272">
        <f>VLOOKUP(orders[[#This Row],[OrderID]],Table15[],4,FALSE)</f>
        <v>29</v>
      </c>
      <c r="P272">
        <f>VLOOKUP(orders[[#This Row],[OrderID]],Table15[],2,FALSE)</f>
        <v>4150.05</v>
      </c>
      <c r="Q272">
        <f>VLOOKUP(orders[[#This Row],[EmployeeID]],employee_territory[],2,FALSE)</f>
        <v>20852</v>
      </c>
      <c r="R272" t="str">
        <f>VLOOKUP(orders[[#This Row],[Territory]],territories[],4,FALSE)</f>
        <v xml:space="preserve">Eastern                                           </v>
      </c>
      <c r="S272" t="str">
        <f>VLOOKUP(orders[[#This Row],[ShipVia]],shippers[],2,FALSE)</f>
        <v>United Package</v>
      </c>
      <c r="T272">
        <f>YEAR(orders[[#This Row],[OrderDate]])</f>
        <v>1997</v>
      </c>
      <c r="U272" s="45">
        <f>MONTH(orders[[#This Row],[OrderDate]])</f>
        <v>4</v>
      </c>
    </row>
    <row r="273" spans="1:21" x14ac:dyDescent="0.2">
      <c r="A273">
        <v>10519</v>
      </c>
      <c r="B273" t="s">
        <v>501</v>
      </c>
      <c r="C273">
        <v>6</v>
      </c>
      <c r="D273" s="9">
        <v>35548</v>
      </c>
      <c r="E273" s="5">
        <v>35576</v>
      </c>
      <c r="F273" s="5">
        <v>35551</v>
      </c>
      <c r="G273">
        <v>3</v>
      </c>
      <c r="H273">
        <v>91.76</v>
      </c>
      <c r="I273" t="s">
        <v>502</v>
      </c>
      <c r="J273" t="s">
        <v>503</v>
      </c>
      <c r="K273" t="s">
        <v>504</v>
      </c>
      <c r="L273" t="s">
        <v>71</v>
      </c>
      <c r="M273" t="s">
        <v>505</v>
      </c>
      <c r="N273" t="s">
        <v>506</v>
      </c>
      <c r="O273">
        <f>VLOOKUP(orders[[#This Row],[OrderID]],Table15[],4,FALSE)</f>
        <v>66</v>
      </c>
      <c r="P273">
        <f>VLOOKUP(orders[[#This Row],[OrderID]],Table15[],2,FALSE)</f>
        <v>2356</v>
      </c>
      <c r="Q273">
        <f>VLOOKUP(orders[[#This Row],[EmployeeID]],employee_territory[],2,FALSE)</f>
        <v>85014</v>
      </c>
      <c r="R273" t="str">
        <f>VLOOKUP(orders[[#This Row],[Territory]],territories[],4,FALSE)</f>
        <v xml:space="preserve">Westerns                                          </v>
      </c>
      <c r="S273" t="str">
        <f>VLOOKUP(orders[[#This Row],[ShipVia]],shippers[],2,FALSE)</f>
        <v>Federal Shipping</v>
      </c>
      <c r="T273">
        <f>YEAR(orders[[#This Row],[OrderDate]])</f>
        <v>1997</v>
      </c>
      <c r="U273" s="45">
        <f>MONTH(orders[[#This Row],[OrderDate]])</f>
        <v>4</v>
      </c>
    </row>
    <row r="274" spans="1:21" x14ac:dyDescent="0.2">
      <c r="A274">
        <v>10520</v>
      </c>
      <c r="B274" t="s">
        <v>800</v>
      </c>
      <c r="C274">
        <v>7</v>
      </c>
      <c r="D274" s="9">
        <v>35549</v>
      </c>
      <c r="E274" s="5">
        <v>35577</v>
      </c>
      <c r="F274" s="5">
        <v>35551</v>
      </c>
      <c r="G274">
        <v>1</v>
      </c>
      <c r="H274">
        <v>13.37</v>
      </c>
      <c r="I274" t="s">
        <v>801</v>
      </c>
      <c r="J274" t="s">
        <v>802</v>
      </c>
      <c r="K274" t="s">
        <v>803</v>
      </c>
      <c r="L274" t="s">
        <v>71</v>
      </c>
      <c r="M274" t="s">
        <v>804</v>
      </c>
      <c r="N274" t="s">
        <v>184</v>
      </c>
      <c r="O274">
        <f>VLOOKUP(orders[[#This Row],[OrderID]],Table15[],4,FALSE)</f>
        <v>13</v>
      </c>
      <c r="P274">
        <f>VLOOKUP(orders[[#This Row],[OrderID]],Table15[],2,FALSE)</f>
        <v>200</v>
      </c>
      <c r="Q274">
        <f>VLOOKUP(orders[[#This Row],[EmployeeID]],employee_territory[],2,FALSE)</f>
        <v>60179</v>
      </c>
      <c r="R274" t="str">
        <f>VLOOKUP(orders[[#This Row],[Territory]],territories[],4,FALSE)</f>
        <v xml:space="preserve">Westerns                                          </v>
      </c>
      <c r="S274" t="str">
        <f>VLOOKUP(orders[[#This Row],[ShipVia]],shippers[],2,FALSE)</f>
        <v>Speedy Express</v>
      </c>
      <c r="T274">
        <f>YEAR(orders[[#This Row],[OrderDate]])</f>
        <v>1997</v>
      </c>
      <c r="U274" s="45">
        <f>MONTH(orders[[#This Row],[OrderDate]])</f>
        <v>4</v>
      </c>
    </row>
    <row r="275" spans="1:21" x14ac:dyDescent="0.2">
      <c r="A275">
        <v>10521</v>
      </c>
      <c r="B275" t="s">
        <v>864</v>
      </c>
      <c r="C275">
        <v>8</v>
      </c>
      <c r="D275" s="9">
        <v>35549</v>
      </c>
      <c r="E275" s="5">
        <v>35577</v>
      </c>
      <c r="F275" s="5">
        <v>35552</v>
      </c>
      <c r="G275">
        <v>2</v>
      </c>
      <c r="H275">
        <v>17.22</v>
      </c>
      <c r="I275" t="s">
        <v>865</v>
      </c>
      <c r="J275" t="s">
        <v>866</v>
      </c>
      <c r="K275" t="s">
        <v>825</v>
      </c>
      <c r="L275" t="s">
        <v>71</v>
      </c>
      <c r="M275" t="s">
        <v>826</v>
      </c>
      <c r="N275" t="s">
        <v>827</v>
      </c>
      <c r="O275">
        <f>VLOOKUP(orders[[#This Row],[OrderID]],Table15[],4,FALSE)</f>
        <v>19</v>
      </c>
      <c r="P275">
        <f>VLOOKUP(orders[[#This Row],[OrderID]],Table15[],2,FALSE)</f>
        <v>225.5</v>
      </c>
      <c r="Q275">
        <f>VLOOKUP(orders[[#This Row],[EmployeeID]],employee_territory[],2,FALSE)</f>
        <v>19428</v>
      </c>
      <c r="R275" t="str">
        <f>VLOOKUP(orders[[#This Row],[Territory]],territories[],4,FALSE)</f>
        <v xml:space="preserve">Northern                                          </v>
      </c>
      <c r="S275" t="str">
        <f>VLOOKUP(orders[[#This Row],[ShipVia]],shippers[],2,FALSE)</f>
        <v>United Package</v>
      </c>
      <c r="T275">
        <f>YEAR(orders[[#This Row],[OrderDate]])</f>
        <v>1997</v>
      </c>
      <c r="U275" s="45">
        <f>MONTH(orders[[#This Row],[OrderDate]])</f>
        <v>4</v>
      </c>
    </row>
    <row r="276" spans="1:21" x14ac:dyDescent="0.2">
      <c r="A276">
        <v>10522</v>
      </c>
      <c r="B276" t="s">
        <v>613</v>
      </c>
      <c r="C276">
        <v>4</v>
      </c>
      <c r="D276" s="9">
        <v>35550</v>
      </c>
      <c r="E276" s="5">
        <v>35578</v>
      </c>
      <c r="F276" s="5">
        <v>35556</v>
      </c>
      <c r="G276">
        <v>1</v>
      </c>
      <c r="H276">
        <v>45.33</v>
      </c>
      <c r="I276" t="s">
        <v>614</v>
      </c>
      <c r="J276" t="s">
        <v>615</v>
      </c>
      <c r="K276" t="s">
        <v>616</v>
      </c>
      <c r="L276" t="s">
        <v>71</v>
      </c>
      <c r="M276" t="s">
        <v>617</v>
      </c>
      <c r="N276" t="s">
        <v>154</v>
      </c>
      <c r="O276">
        <f>VLOOKUP(orders[[#This Row],[OrderID]],Table15[],4,FALSE)</f>
        <v>109</v>
      </c>
      <c r="P276">
        <f>VLOOKUP(orders[[#This Row],[OrderID]],Table15[],2,FALSE)</f>
        <v>2657.8</v>
      </c>
      <c r="Q276">
        <f>VLOOKUP(orders[[#This Row],[EmployeeID]],employee_territory[],2,FALSE)</f>
        <v>20852</v>
      </c>
      <c r="R276" t="str">
        <f>VLOOKUP(orders[[#This Row],[Territory]],territories[],4,FALSE)</f>
        <v xml:space="preserve">Eastern                                           </v>
      </c>
      <c r="S276" t="str">
        <f>VLOOKUP(orders[[#This Row],[ShipVia]],shippers[],2,FALSE)</f>
        <v>Speedy Express</v>
      </c>
      <c r="T276">
        <f>YEAR(orders[[#This Row],[OrderDate]])</f>
        <v>1997</v>
      </c>
      <c r="U276" s="45">
        <f>MONTH(orders[[#This Row],[OrderDate]])</f>
        <v>4</v>
      </c>
    </row>
    <row r="277" spans="1:21" x14ac:dyDescent="0.2">
      <c r="A277">
        <v>10523</v>
      </c>
      <c r="B277" t="s">
        <v>758</v>
      </c>
      <c r="C277">
        <v>7</v>
      </c>
      <c r="D277" s="9">
        <v>35551</v>
      </c>
      <c r="E277" s="5">
        <v>35579</v>
      </c>
      <c r="F277" s="5">
        <v>35580</v>
      </c>
      <c r="G277">
        <v>2</v>
      </c>
      <c r="H277">
        <v>77.63</v>
      </c>
      <c r="I277" t="s">
        <v>759</v>
      </c>
      <c r="J277" t="s">
        <v>760</v>
      </c>
      <c r="K277" t="s">
        <v>70</v>
      </c>
      <c r="L277" t="s">
        <v>71</v>
      </c>
      <c r="M277" t="s">
        <v>761</v>
      </c>
      <c r="N277" t="s">
        <v>73</v>
      </c>
      <c r="O277">
        <f>VLOOKUP(orders[[#This Row],[OrderID]],Table15[],4,FALSE)</f>
        <v>64</v>
      </c>
      <c r="P277">
        <f>VLOOKUP(orders[[#This Row],[OrderID]],Table15[],2,FALSE)</f>
        <v>2715.9</v>
      </c>
      <c r="Q277">
        <f>VLOOKUP(orders[[#This Row],[EmployeeID]],employee_territory[],2,FALSE)</f>
        <v>60179</v>
      </c>
      <c r="R277" t="str">
        <f>VLOOKUP(orders[[#This Row],[Territory]],territories[],4,FALSE)</f>
        <v xml:space="preserve">Westerns                                          </v>
      </c>
      <c r="S277" t="str">
        <f>VLOOKUP(orders[[#This Row],[ShipVia]],shippers[],2,FALSE)</f>
        <v>United Package</v>
      </c>
      <c r="T277">
        <f>YEAR(orders[[#This Row],[OrderDate]])</f>
        <v>1997</v>
      </c>
      <c r="U277" s="45">
        <f>MONTH(orders[[#This Row],[OrderDate]])</f>
        <v>5</v>
      </c>
    </row>
    <row r="278" spans="1:21" x14ac:dyDescent="0.2">
      <c r="A278">
        <v>10524</v>
      </c>
      <c r="B278" t="s">
        <v>608</v>
      </c>
      <c r="C278">
        <v>1</v>
      </c>
      <c r="D278" s="9">
        <v>35551</v>
      </c>
      <c r="E278" s="5">
        <v>35579</v>
      </c>
      <c r="F278" s="5">
        <v>35557</v>
      </c>
      <c r="G278">
        <v>2</v>
      </c>
      <c r="H278">
        <v>244.79</v>
      </c>
      <c r="I278" t="s">
        <v>609</v>
      </c>
      <c r="J278" t="s">
        <v>610</v>
      </c>
      <c r="K278" t="s">
        <v>611</v>
      </c>
      <c r="L278" t="s">
        <v>71</v>
      </c>
      <c r="M278" t="s">
        <v>612</v>
      </c>
      <c r="N278" t="s">
        <v>199</v>
      </c>
      <c r="O278">
        <f>VLOOKUP(orders[[#This Row],[OrderID]],Table15[],4,FALSE)</f>
        <v>87</v>
      </c>
      <c r="P278">
        <f>VLOOKUP(orders[[#This Row],[OrderID]],Table15[],2,FALSE)</f>
        <v>3192.65</v>
      </c>
      <c r="Q278">
        <f>VLOOKUP(orders[[#This Row],[EmployeeID]],employee_territory[],2,FALSE)</f>
        <v>6897</v>
      </c>
      <c r="R278" t="str">
        <f>VLOOKUP(orders[[#This Row],[Territory]],territories[],4,FALSE)</f>
        <v xml:space="preserve">Eastern                                           </v>
      </c>
      <c r="S278" t="str">
        <f>VLOOKUP(orders[[#This Row],[ShipVia]],shippers[],2,FALSE)</f>
        <v>United Package</v>
      </c>
      <c r="T278">
        <f>YEAR(orders[[#This Row],[OrderDate]])</f>
        <v>1997</v>
      </c>
      <c r="U278" s="45">
        <f>MONTH(orders[[#This Row],[OrderDate]])</f>
        <v>5</v>
      </c>
    </row>
    <row r="279" spans="1:21" x14ac:dyDescent="0.2">
      <c r="A279">
        <v>10525</v>
      </c>
      <c r="B279" t="s">
        <v>721</v>
      </c>
      <c r="C279">
        <v>1</v>
      </c>
      <c r="D279" s="9">
        <v>35552</v>
      </c>
      <c r="E279" s="5">
        <v>35580</v>
      </c>
      <c r="F279" s="5">
        <v>35573</v>
      </c>
      <c r="G279">
        <v>2</v>
      </c>
      <c r="H279">
        <v>11.06</v>
      </c>
      <c r="I279" t="s">
        <v>722</v>
      </c>
      <c r="J279" t="s">
        <v>723</v>
      </c>
      <c r="K279" t="s">
        <v>724</v>
      </c>
      <c r="L279" t="s">
        <v>71</v>
      </c>
      <c r="M279" t="s">
        <v>725</v>
      </c>
      <c r="N279" t="s">
        <v>206</v>
      </c>
      <c r="O279">
        <f>VLOOKUP(orders[[#This Row],[OrderID]],Table15[],4,FALSE)</f>
        <v>45</v>
      </c>
      <c r="P279">
        <f>VLOOKUP(orders[[#This Row],[OrderID]],Table15[],2,FALSE)</f>
        <v>846</v>
      </c>
      <c r="Q279">
        <f>VLOOKUP(orders[[#This Row],[EmployeeID]],employee_territory[],2,FALSE)</f>
        <v>6897</v>
      </c>
      <c r="R279" t="str">
        <f>VLOOKUP(orders[[#This Row],[Territory]],territories[],4,FALSE)</f>
        <v xml:space="preserve">Eastern                                           </v>
      </c>
      <c r="S279" t="str">
        <f>VLOOKUP(orders[[#This Row],[ShipVia]],shippers[],2,FALSE)</f>
        <v>United Package</v>
      </c>
      <c r="T279">
        <f>YEAR(orders[[#This Row],[OrderDate]])</f>
        <v>1997</v>
      </c>
      <c r="U279" s="45">
        <f>MONTH(orders[[#This Row],[OrderDate]])</f>
        <v>5</v>
      </c>
    </row>
    <row r="280" spans="1:21" x14ac:dyDescent="0.2">
      <c r="A280">
        <v>10526</v>
      </c>
      <c r="B280" t="s">
        <v>561</v>
      </c>
      <c r="C280">
        <v>4</v>
      </c>
      <c r="D280" s="9">
        <v>35555</v>
      </c>
      <c r="E280" s="5">
        <v>35583</v>
      </c>
      <c r="F280" s="5">
        <v>35565</v>
      </c>
      <c r="G280">
        <v>2</v>
      </c>
      <c r="H280">
        <v>58.59</v>
      </c>
      <c r="I280" t="s">
        <v>562</v>
      </c>
      <c r="J280" t="s">
        <v>563</v>
      </c>
      <c r="K280" t="s">
        <v>564</v>
      </c>
      <c r="L280" t="s">
        <v>71</v>
      </c>
      <c r="M280" t="s">
        <v>565</v>
      </c>
      <c r="N280" t="s">
        <v>248</v>
      </c>
      <c r="O280">
        <f>VLOOKUP(orders[[#This Row],[OrderID]],Table15[],4,FALSE)</f>
        <v>48</v>
      </c>
      <c r="P280">
        <f>VLOOKUP(orders[[#This Row],[OrderID]],Table15[],2,FALSE)</f>
        <v>1344</v>
      </c>
      <c r="Q280">
        <f>VLOOKUP(orders[[#This Row],[EmployeeID]],employee_territory[],2,FALSE)</f>
        <v>20852</v>
      </c>
      <c r="R280" t="str">
        <f>VLOOKUP(orders[[#This Row],[Territory]],territories[],4,FALSE)</f>
        <v xml:space="preserve">Eastern                                           </v>
      </c>
      <c r="S280" t="str">
        <f>VLOOKUP(orders[[#This Row],[ShipVia]],shippers[],2,FALSE)</f>
        <v>United Package</v>
      </c>
      <c r="T280">
        <f>YEAR(orders[[#This Row],[OrderDate]])</f>
        <v>1997</v>
      </c>
      <c r="U280" s="45">
        <f>MONTH(orders[[#This Row],[OrderDate]])</f>
        <v>5</v>
      </c>
    </row>
    <row r="281" spans="1:21" x14ac:dyDescent="0.2">
      <c r="A281">
        <v>10527</v>
      </c>
      <c r="B281" t="s">
        <v>589</v>
      </c>
      <c r="C281">
        <v>7</v>
      </c>
      <c r="D281" s="9">
        <v>35555</v>
      </c>
      <c r="E281" s="5">
        <v>35583</v>
      </c>
      <c r="F281" s="5">
        <v>35557</v>
      </c>
      <c r="G281">
        <v>1</v>
      </c>
      <c r="H281">
        <v>41.9</v>
      </c>
      <c r="I281" t="s">
        <v>590</v>
      </c>
      <c r="J281" t="s">
        <v>591</v>
      </c>
      <c r="K281" t="s">
        <v>592</v>
      </c>
      <c r="L281" t="s">
        <v>71</v>
      </c>
      <c r="M281" t="s">
        <v>593</v>
      </c>
      <c r="N281" t="s">
        <v>154</v>
      </c>
      <c r="O281">
        <f>VLOOKUP(orders[[#This Row],[OrderID]],Table15[],4,FALSE)</f>
        <v>80</v>
      </c>
      <c r="P281">
        <f>VLOOKUP(orders[[#This Row],[OrderID]],Table15[],2,FALSE)</f>
        <v>1670</v>
      </c>
      <c r="Q281">
        <f>VLOOKUP(orders[[#This Row],[EmployeeID]],employee_territory[],2,FALSE)</f>
        <v>60179</v>
      </c>
      <c r="R281" t="str">
        <f>VLOOKUP(orders[[#This Row],[Territory]],territories[],4,FALSE)</f>
        <v xml:space="preserve">Westerns                                          </v>
      </c>
      <c r="S281" t="str">
        <f>VLOOKUP(orders[[#This Row],[ShipVia]],shippers[],2,FALSE)</f>
        <v>Speedy Express</v>
      </c>
      <c r="T281">
        <f>YEAR(orders[[#This Row],[OrderDate]])</f>
        <v>1997</v>
      </c>
      <c r="U281" s="45">
        <f>MONTH(orders[[#This Row],[OrderDate]])</f>
        <v>5</v>
      </c>
    </row>
    <row r="282" spans="1:21" x14ac:dyDescent="0.2">
      <c r="A282">
        <v>10528</v>
      </c>
      <c r="B282" t="s">
        <v>867</v>
      </c>
      <c r="C282">
        <v>6</v>
      </c>
      <c r="D282" s="9">
        <v>35556</v>
      </c>
      <c r="E282" s="5">
        <v>35570</v>
      </c>
      <c r="F282" s="5">
        <v>35559</v>
      </c>
      <c r="G282">
        <v>2</v>
      </c>
      <c r="H282">
        <v>3.35</v>
      </c>
      <c r="I282" t="s">
        <v>868</v>
      </c>
      <c r="J282" t="s">
        <v>869</v>
      </c>
      <c r="K282" t="s">
        <v>870</v>
      </c>
      <c r="L282" t="s">
        <v>191</v>
      </c>
      <c r="M282" t="s">
        <v>871</v>
      </c>
      <c r="N282" t="s">
        <v>82</v>
      </c>
      <c r="O282">
        <f>VLOOKUP(orders[[#This Row],[OrderID]],Table15[],4,FALSE)</f>
        <v>20</v>
      </c>
      <c r="P282">
        <f>VLOOKUP(orders[[#This Row],[OrderID]],Table15[],2,FALSE)</f>
        <v>396.2</v>
      </c>
      <c r="Q282">
        <f>VLOOKUP(orders[[#This Row],[EmployeeID]],employee_territory[],2,FALSE)</f>
        <v>85014</v>
      </c>
      <c r="R282" t="str">
        <f>VLOOKUP(orders[[#This Row],[Territory]],territories[],4,FALSE)</f>
        <v xml:space="preserve">Westerns                                          </v>
      </c>
      <c r="S282" t="str">
        <f>VLOOKUP(orders[[#This Row],[ShipVia]],shippers[],2,FALSE)</f>
        <v>United Package</v>
      </c>
      <c r="T282">
        <f>YEAR(orders[[#This Row],[OrderDate]])</f>
        <v>1997</v>
      </c>
      <c r="U282" s="45">
        <f>MONTH(orders[[#This Row],[OrderDate]])</f>
        <v>5</v>
      </c>
    </row>
    <row r="283" spans="1:21" x14ac:dyDescent="0.2">
      <c r="A283">
        <v>10529</v>
      </c>
      <c r="B283" t="s">
        <v>872</v>
      </c>
      <c r="C283">
        <v>5</v>
      </c>
      <c r="D283" s="9">
        <v>35557</v>
      </c>
      <c r="E283" s="5">
        <v>35585</v>
      </c>
      <c r="F283" s="5">
        <v>35559</v>
      </c>
      <c r="G283">
        <v>2</v>
      </c>
      <c r="H283">
        <v>66.69</v>
      </c>
      <c r="I283" t="s">
        <v>873</v>
      </c>
      <c r="J283" t="s">
        <v>874</v>
      </c>
      <c r="K283" t="s">
        <v>875</v>
      </c>
      <c r="L283" t="s">
        <v>71</v>
      </c>
      <c r="M283" t="s">
        <v>876</v>
      </c>
      <c r="N283" t="s">
        <v>500</v>
      </c>
      <c r="O283">
        <f>VLOOKUP(orders[[#This Row],[OrderID]],Table15[],4,FALSE)</f>
        <v>44</v>
      </c>
      <c r="P283">
        <f>VLOOKUP(orders[[#This Row],[OrderID]],Table15[],2,FALSE)</f>
        <v>946</v>
      </c>
      <c r="Q283">
        <f>VLOOKUP(orders[[#This Row],[EmployeeID]],employee_territory[],2,FALSE)</f>
        <v>2903</v>
      </c>
      <c r="R283" t="str">
        <f>VLOOKUP(orders[[#This Row],[Territory]],territories[],4,FALSE)</f>
        <v xml:space="preserve">Eastern                                           </v>
      </c>
      <c r="S283" t="str">
        <f>VLOOKUP(orders[[#This Row],[ShipVia]],shippers[],2,FALSE)</f>
        <v>United Package</v>
      </c>
      <c r="T283">
        <f>YEAR(orders[[#This Row],[OrderDate]])</f>
        <v>1997</v>
      </c>
      <c r="U283" s="45">
        <f>MONTH(orders[[#This Row],[OrderDate]])</f>
        <v>5</v>
      </c>
    </row>
    <row r="284" spans="1:21" x14ac:dyDescent="0.2">
      <c r="A284">
        <v>10530</v>
      </c>
      <c r="B284" t="s">
        <v>747</v>
      </c>
      <c r="C284">
        <v>3</v>
      </c>
      <c r="D284" s="9">
        <v>35558</v>
      </c>
      <c r="E284" s="5">
        <v>35586</v>
      </c>
      <c r="F284" s="5">
        <v>35562</v>
      </c>
      <c r="G284">
        <v>2</v>
      </c>
      <c r="H284">
        <v>339.22</v>
      </c>
      <c r="I284" t="s">
        <v>748</v>
      </c>
      <c r="J284" t="s">
        <v>749</v>
      </c>
      <c r="K284" t="s">
        <v>750</v>
      </c>
      <c r="L284" t="s">
        <v>71</v>
      </c>
      <c r="M284" t="s">
        <v>751</v>
      </c>
      <c r="N284" t="s">
        <v>530</v>
      </c>
      <c r="O284">
        <f>VLOOKUP(orders[[#This Row],[OrderID]],Table15[],4,FALSE)</f>
        <v>135</v>
      </c>
      <c r="P284">
        <f>VLOOKUP(orders[[#This Row],[OrderID]],Table15[],2,FALSE)</f>
        <v>4180</v>
      </c>
      <c r="Q284">
        <f>VLOOKUP(orders[[#This Row],[EmployeeID]],employee_territory[],2,FALSE)</f>
        <v>30346</v>
      </c>
      <c r="R284" t="str">
        <f>VLOOKUP(orders[[#This Row],[Territory]],territories[],4,FALSE)</f>
        <v xml:space="preserve">Southern                                          </v>
      </c>
      <c r="S284" t="str">
        <f>VLOOKUP(orders[[#This Row],[ShipVia]],shippers[],2,FALSE)</f>
        <v>United Package</v>
      </c>
      <c r="T284">
        <f>YEAR(orders[[#This Row],[OrderDate]])</f>
        <v>1997</v>
      </c>
      <c r="U284" s="45">
        <f>MONTH(orders[[#This Row],[OrderDate]])</f>
        <v>5</v>
      </c>
    </row>
    <row r="285" spans="1:21" x14ac:dyDescent="0.2">
      <c r="A285">
        <v>10531</v>
      </c>
      <c r="B285" t="s">
        <v>822</v>
      </c>
      <c r="C285">
        <v>7</v>
      </c>
      <c r="D285" s="9">
        <v>35558</v>
      </c>
      <c r="E285" s="5">
        <v>35586</v>
      </c>
      <c r="F285" s="5">
        <v>35569</v>
      </c>
      <c r="G285">
        <v>1</v>
      </c>
      <c r="H285">
        <v>8.1199999999999992</v>
      </c>
      <c r="I285" t="s">
        <v>823</v>
      </c>
      <c r="J285" t="s">
        <v>824</v>
      </c>
      <c r="K285" t="s">
        <v>825</v>
      </c>
      <c r="L285" t="s">
        <v>71</v>
      </c>
      <c r="M285" t="s">
        <v>826</v>
      </c>
      <c r="N285" t="s">
        <v>827</v>
      </c>
      <c r="O285">
        <f>VLOOKUP(orders[[#This Row],[OrderID]],Table15[],4,FALSE)</f>
        <v>2</v>
      </c>
      <c r="P285">
        <f>VLOOKUP(orders[[#This Row],[OrderID]],Table15[],2,FALSE)</f>
        <v>110</v>
      </c>
      <c r="Q285">
        <f>VLOOKUP(orders[[#This Row],[EmployeeID]],employee_territory[],2,FALSE)</f>
        <v>60179</v>
      </c>
      <c r="R285" t="str">
        <f>VLOOKUP(orders[[#This Row],[Territory]],territories[],4,FALSE)</f>
        <v xml:space="preserve">Westerns                                          </v>
      </c>
      <c r="S285" t="str">
        <f>VLOOKUP(orders[[#This Row],[ShipVia]],shippers[],2,FALSE)</f>
        <v>Speedy Express</v>
      </c>
      <c r="T285">
        <f>YEAR(orders[[#This Row],[OrderDate]])</f>
        <v>1997</v>
      </c>
      <c r="U285" s="45">
        <f>MONTH(orders[[#This Row],[OrderDate]])</f>
        <v>5</v>
      </c>
    </row>
    <row r="286" spans="1:21" x14ac:dyDescent="0.2">
      <c r="A286">
        <v>10532</v>
      </c>
      <c r="B286" t="s">
        <v>767</v>
      </c>
      <c r="C286">
        <v>7</v>
      </c>
      <c r="D286" s="9">
        <v>35559</v>
      </c>
      <c r="E286" s="5">
        <v>35587</v>
      </c>
      <c r="F286" s="5">
        <v>35562</v>
      </c>
      <c r="G286">
        <v>3</v>
      </c>
      <c r="H286">
        <v>74.459999999999994</v>
      </c>
      <c r="I286" t="s">
        <v>768</v>
      </c>
      <c r="J286" t="s">
        <v>769</v>
      </c>
      <c r="K286" t="s">
        <v>70</v>
      </c>
      <c r="L286" t="s">
        <v>71</v>
      </c>
      <c r="M286" t="s">
        <v>770</v>
      </c>
      <c r="N286" t="s">
        <v>73</v>
      </c>
      <c r="O286">
        <f>VLOOKUP(orders[[#This Row],[OrderID]],Table15[],4,FALSE)</f>
        <v>39</v>
      </c>
      <c r="P286">
        <f>VLOOKUP(orders[[#This Row],[OrderID]],Table15[],2,FALSE)</f>
        <v>796.35</v>
      </c>
      <c r="Q286">
        <f>VLOOKUP(orders[[#This Row],[EmployeeID]],employee_territory[],2,FALSE)</f>
        <v>60179</v>
      </c>
      <c r="R286" t="str">
        <f>VLOOKUP(orders[[#This Row],[Territory]],territories[],4,FALSE)</f>
        <v xml:space="preserve">Westerns                                          </v>
      </c>
      <c r="S286" t="str">
        <f>VLOOKUP(orders[[#This Row],[ShipVia]],shippers[],2,FALSE)</f>
        <v>Federal Shipping</v>
      </c>
      <c r="T286">
        <f>YEAR(orders[[#This Row],[OrderDate]])</f>
        <v>1997</v>
      </c>
      <c r="U286" s="45">
        <f>MONTH(orders[[#This Row],[OrderDate]])</f>
        <v>5</v>
      </c>
    </row>
    <row r="287" spans="1:21" x14ac:dyDescent="0.2">
      <c r="A287">
        <v>10533</v>
      </c>
      <c r="B287" t="s">
        <v>551</v>
      </c>
      <c r="C287">
        <v>8</v>
      </c>
      <c r="D287" s="9">
        <v>35562</v>
      </c>
      <c r="E287" s="5">
        <v>35590</v>
      </c>
      <c r="F287" s="5">
        <v>35572</v>
      </c>
      <c r="G287">
        <v>1</v>
      </c>
      <c r="H287">
        <v>188.04</v>
      </c>
      <c r="I287" t="s">
        <v>552</v>
      </c>
      <c r="J287" t="s">
        <v>553</v>
      </c>
      <c r="K287" t="s">
        <v>554</v>
      </c>
      <c r="L287" t="s">
        <v>71</v>
      </c>
      <c r="M287" t="s">
        <v>555</v>
      </c>
      <c r="N287" t="s">
        <v>199</v>
      </c>
      <c r="O287">
        <f>VLOOKUP(orders[[#This Row],[OrderID]],Table15[],4,FALSE)</f>
        <v>98</v>
      </c>
      <c r="P287">
        <f>VLOOKUP(orders[[#This Row],[OrderID]],Table15[],2,FALSE)</f>
        <v>2295.1999999999998</v>
      </c>
      <c r="Q287">
        <f>VLOOKUP(orders[[#This Row],[EmployeeID]],employee_territory[],2,FALSE)</f>
        <v>19428</v>
      </c>
      <c r="R287" t="str">
        <f>VLOOKUP(orders[[#This Row],[Territory]],territories[],4,FALSE)</f>
        <v xml:space="preserve">Northern                                          </v>
      </c>
      <c r="S287" t="str">
        <f>VLOOKUP(orders[[#This Row],[ShipVia]],shippers[],2,FALSE)</f>
        <v>Speedy Express</v>
      </c>
      <c r="T287">
        <f>YEAR(orders[[#This Row],[OrderDate]])</f>
        <v>1997</v>
      </c>
      <c r="U287" s="45">
        <f>MONTH(orders[[#This Row],[OrderDate]])</f>
        <v>5</v>
      </c>
    </row>
    <row r="288" spans="1:21" x14ac:dyDescent="0.2">
      <c r="A288">
        <v>10534</v>
      </c>
      <c r="B288" t="s">
        <v>613</v>
      </c>
      <c r="C288">
        <v>8</v>
      </c>
      <c r="D288" s="9">
        <v>35562</v>
      </c>
      <c r="E288" s="5">
        <v>35590</v>
      </c>
      <c r="F288" s="5">
        <v>35564</v>
      </c>
      <c r="G288">
        <v>2</v>
      </c>
      <c r="H288">
        <v>27.94</v>
      </c>
      <c r="I288" t="s">
        <v>614</v>
      </c>
      <c r="J288" t="s">
        <v>615</v>
      </c>
      <c r="K288" t="s">
        <v>616</v>
      </c>
      <c r="L288" t="s">
        <v>71</v>
      </c>
      <c r="M288" t="s">
        <v>617</v>
      </c>
      <c r="N288" t="s">
        <v>154</v>
      </c>
      <c r="O288">
        <f>VLOOKUP(orders[[#This Row],[OrderID]],Table15[],4,FALSE)</f>
        <v>30</v>
      </c>
      <c r="P288">
        <f>VLOOKUP(orders[[#This Row],[OrderID]],Table15[],2,FALSE)</f>
        <v>517.4</v>
      </c>
      <c r="Q288">
        <f>VLOOKUP(orders[[#This Row],[EmployeeID]],employee_territory[],2,FALSE)</f>
        <v>19428</v>
      </c>
      <c r="R288" t="str">
        <f>VLOOKUP(orders[[#This Row],[Territory]],territories[],4,FALSE)</f>
        <v xml:space="preserve">Northern                                          </v>
      </c>
      <c r="S288" t="str">
        <f>VLOOKUP(orders[[#This Row],[ShipVia]],shippers[],2,FALSE)</f>
        <v>United Package</v>
      </c>
      <c r="T288">
        <f>YEAR(orders[[#This Row],[OrderDate]])</f>
        <v>1997</v>
      </c>
      <c r="U288" s="45">
        <f>MONTH(orders[[#This Row],[OrderDate]])</f>
        <v>5</v>
      </c>
    </row>
    <row r="289" spans="1:21" x14ac:dyDescent="0.2">
      <c r="A289">
        <v>10535</v>
      </c>
      <c r="B289" t="s">
        <v>771</v>
      </c>
      <c r="C289">
        <v>4</v>
      </c>
      <c r="D289" s="9">
        <v>35563</v>
      </c>
      <c r="E289" s="5">
        <v>35591</v>
      </c>
      <c r="F289" s="5">
        <v>35571</v>
      </c>
      <c r="G289">
        <v>1</v>
      </c>
      <c r="H289">
        <v>15.64</v>
      </c>
      <c r="I289" t="s">
        <v>772</v>
      </c>
      <c r="J289" t="s">
        <v>773</v>
      </c>
      <c r="K289" t="s">
        <v>534</v>
      </c>
      <c r="L289" t="s">
        <v>71</v>
      </c>
      <c r="M289" t="s">
        <v>774</v>
      </c>
      <c r="N289" t="s">
        <v>535</v>
      </c>
      <c r="O289">
        <f>VLOOKUP(orders[[#This Row],[OrderID]],Table15[],4,FALSE)</f>
        <v>80</v>
      </c>
      <c r="P289">
        <f>VLOOKUP(orders[[#This Row],[OrderID]],Table15[],2,FALSE)</f>
        <v>2156.5</v>
      </c>
      <c r="Q289">
        <f>VLOOKUP(orders[[#This Row],[EmployeeID]],employee_territory[],2,FALSE)</f>
        <v>20852</v>
      </c>
      <c r="R289" t="str">
        <f>VLOOKUP(orders[[#This Row],[Territory]],territories[],4,FALSE)</f>
        <v xml:space="preserve">Eastern                                           </v>
      </c>
      <c r="S289" t="str">
        <f>VLOOKUP(orders[[#This Row],[ShipVia]],shippers[],2,FALSE)</f>
        <v>Speedy Express</v>
      </c>
      <c r="T289">
        <f>YEAR(orders[[#This Row],[OrderDate]])</f>
        <v>1997</v>
      </c>
      <c r="U289" s="45">
        <f>MONTH(orders[[#This Row],[OrderDate]])</f>
        <v>5</v>
      </c>
    </row>
    <row r="290" spans="1:21" x14ac:dyDescent="0.2">
      <c r="A290">
        <v>10536</v>
      </c>
      <c r="B290" t="s">
        <v>613</v>
      </c>
      <c r="C290">
        <v>3</v>
      </c>
      <c r="D290" s="9">
        <v>35564</v>
      </c>
      <c r="E290" s="5">
        <v>35592</v>
      </c>
      <c r="F290" s="5">
        <v>35587</v>
      </c>
      <c r="G290">
        <v>2</v>
      </c>
      <c r="H290">
        <v>58.88</v>
      </c>
      <c r="I290" t="s">
        <v>614</v>
      </c>
      <c r="J290" t="s">
        <v>615</v>
      </c>
      <c r="K290" t="s">
        <v>616</v>
      </c>
      <c r="L290" t="s">
        <v>71</v>
      </c>
      <c r="M290" t="s">
        <v>617</v>
      </c>
      <c r="N290" t="s">
        <v>154</v>
      </c>
      <c r="O290">
        <f>VLOOKUP(orders[[#This Row],[OrderID]],Table15[],4,FALSE)</f>
        <v>100</v>
      </c>
      <c r="P290">
        <f>VLOOKUP(orders[[#This Row],[OrderID]],Table15[],2,FALSE)</f>
        <v>2085</v>
      </c>
      <c r="Q290">
        <f>VLOOKUP(orders[[#This Row],[EmployeeID]],employee_territory[],2,FALSE)</f>
        <v>30346</v>
      </c>
      <c r="R290" t="str">
        <f>VLOOKUP(orders[[#This Row],[Territory]],territories[],4,FALSE)</f>
        <v xml:space="preserve">Southern                                          </v>
      </c>
      <c r="S290" t="str">
        <f>VLOOKUP(orders[[#This Row],[ShipVia]],shippers[],2,FALSE)</f>
        <v>United Package</v>
      </c>
      <c r="T290">
        <f>YEAR(orders[[#This Row],[OrderDate]])</f>
        <v>1997</v>
      </c>
      <c r="U290" s="45">
        <f>MONTH(orders[[#This Row],[OrderDate]])</f>
        <v>5</v>
      </c>
    </row>
    <row r="291" spans="1:21" x14ac:dyDescent="0.2">
      <c r="A291">
        <v>10537</v>
      </c>
      <c r="B291" t="s">
        <v>507</v>
      </c>
      <c r="C291">
        <v>1</v>
      </c>
      <c r="D291" s="9">
        <v>35564</v>
      </c>
      <c r="E291" s="5">
        <v>35578</v>
      </c>
      <c r="F291" s="5">
        <v>35569</v>
      </c>
      <c r="G291">
        <v>1</v>
      </c>
      <c r="H291">
        <v>78.849999999999994</v>
      </c>
      <c r="I291" t="s">
        <v>508</v>
      </c>
      <c r="J291" t="s">
        <v>509</v>
      </c>
      <c r="K291" t="s">
        <v>510</v>
      </c>
      <c r="L291" t="s">
        <v>71</v>
      </c>
      <c r="M291" t="s">
        <v>511</v>
      </c>
      <c r="N291" t="s">
        <v>506</v>
      </c>
      <c r="O291">
        <f>VLOOKUP(orders[[#This Row],[OrderID]],Table15[],4,FALSE)</f>
        <v>86</v>
      </c>
      <c r="P291">
        <f>VLOOKUP(orders[[#This Row],[OrderID]],Table15[],2,FALSE)</f>
        <v>1823.8</v>
      </c>
      <c r="Q291">
        <f>VLOOKUP(orders[[#This Row],[EmployeeID]],employee_territory[],2,FALSE)</f>
        <v>6897</v>
      </c>
      <c r="R291" t="str">
        <f>VLOOKUP(orders[[#This Row],[Territory]],territories[],4,FALSE)</f>
        <v xml:space="preserve">Eastern                                           </v>
      </c>
      <c r="S291" t="str">
        <f>VLOOKUP(orders[[#This Row],[ShipVia]],shippers[],2,FALSE)</f>
        <v>Speedy Express</v>
      </c>
      <c r="T291">
        <f>YEAR(orders[[#This Row],[OrderDate]])</f>
        <v>1997</v>
      </c>
      <c r="U291" s="45">
        <f>MONTH(orders[[#This Row],[OrderDate]])</f>
        <v>5</v>
      </c>
    </row>
    <row r="292" spans="1:21" x14ac:dyDescent="0.2">
      <c r="A292">
        <v>10538</v>
      </c>
      <c r="B292" t="s">
        <v>638</v>
      </c>
      <c r="C292">
        <v>9</v>
      </c>
      <c r="D292" s="9">
        <v>35565</v>
      </c>
      <c r="E292" s="5">
        <v>35593</v>
      </c>
      <c r="F292" s="5">
        <v>35566</v>
      </c>
      <c r="G292">
        <v>3</v>
      </c>
      <c r="H292">
        <v>4.87</v>
      </c>
      <c r="I292" t="s">
        <v>639</v>
      </c>
      <c r="J292" t="s">
        <v>640</v>
      </c>
      <c r="K292" t="s">
        <v>70</v>
      </c>
      <c r="L292" t="s">
        <v>71</v>
      </c>
      <c r="M292" t="s">
        <v>641</v>
      </c>
      <c r="N292" t="s">
        <v>73</v>
      </c>
      <c r="O292">
        <f>VLOOKUP(orders[[#This Row],[OrderID]],Table15[],4,FALSE)</f>
        <v>8</v>
      </c>
      <c r="P292">
        <f>VLOOKUP(orders[[#This Row],[OrderID]],Table15[],2,FALSE)</f>
        <v>139.80000000000001</v>
      </c>
      <c r="Q292">
        <f>VLOOKUP(orders[[#This Row],[EmployeeID]],employee_territory[],2,FALSE)</f>
        <v>3049</v>
      </c>
      <c r="R292" t="str">
        <f>VLOOKUP(orders[[#This Row],[Territory]],territories[],4,FALSE)</f>
        <v xml:space="preserve">Northern                                          </v>
      </c>
      <c r="S292" t="str">
        <f>VLOOKUP(orders[[#This Row],[ShipVia]],shippers[],2,FALSE)</f>
        <v>Federal Shipping</v>
      </c>
      <c r="T292">
        <f>YEAR(orders[[#This Row],[OrderDate]])</f>
        <v>1997</v>
      </c>
      <c r="U292" s="45">
        <f>MONTH(orders[[#This Row],[OrderDate]])</f>
        <v>5</v>
      </c>
    </row>
    <row r="293" spans="1:21" x14ac:dyDescent="0.2">
      <c r="A293">
        <v>10539</v>
      </c>
      <c r="B293" t="s">
        <v>638</v>
      </c>
      <c r="C293">
        <v>6</v>
      </c>
      <c r="D293" s="9">
        <v>35566</v>
      </c>
      <c r="E293" s="5">
        <v>35594</v>
      </c>
      <c r="F293" s="5">
        <v>35573</v>
      </c>
      <c r="G293">
        <v>3</v>
      </c>
      <c r="H293">
        <v>12.36</v>
      </c>
      <c r="I293" t="s">
        <v>639</v>
      </c>
      <c r="J293" t="s">
        <v>640</v>
      </c>
      <c r="K293" t="s">
        <v>70</v>
      </c>
      <c r="L293" t="s">
        <v>71</v>
      </c>
      <c r="M293" t="s">
        <v>641</v>
      </c>
      <c r="N293" t="s">
        <v>73</v>
      </c>
      <c r="O293">
        <f>VLOOKUP(orders[[#This Row],[OrderID]],Table15[],4,FALSE)</f>
        <v>44</v>
      </c>
      <c r="P293">
        <f>VLOOKUP(orders[[#This Row],[OrderID]],Table15[],2,FALSE)</f>
        <v>355.5</v>
      </c>
      <c r="Q293">
        <f>VLOOKUP(orders[[#This Row],[EmployeeID]],employee_territory[],2,FALSE)</f>
        <v>85014</v>
      </c>
      <c r="R293" t="str">
        <f>VLOOKUP(orders[[#This Row],[Territory]],territories[],4,FALSE)</f>
        <v xml:space="preserve">Westerns                                          </v>
      </c>
      <c r="S293" t="str">
        <f>VLOOKUP(orders[[#This Row],[ShipVia]],shippers[],2,FALSE)</f>
        <v>Federal Shipping</v>
      </c>
      <c r="T293">
        <f>YEAR(orders[[#This Row],[OrderDate]])</f>
        <v>1997</v>
      </c>
      <c r="U293" s="45">
        <f>MONTH(orders[[#This Row],[OrderDate]])</f>
        <v>5</v>
      </c>
    </row>
    <row r="294" spans="1:21" x14ac:dyDescent="0.2">
      <c r="A294">
        <v>10540</v>
      </c>
      <c r="B294" t="s">
        <v>589</v>
      </c>
      <c r="C294">
        <v>3</v>
      </c>
      <c r="D294" s="9">
        <v>35569</v>
      </c>
      <c r="E294" s="5">
        <v>35597</v>
      </c>
      <c r="F294" s="5">
        <v>35594</v>
      </c>
      <c r="G294">
        <v>3</v>
      </c>
      <c r="H294">
        <v>1007.64</v>
      </c>
      <c r="I294" t="s">
        <v>590</v>
      </c>
      <c r="J294" t="s">
        <v>591</v>
      </c>
      <c r="K294" t="s">
        <v>592</v>
      </c>
      <c r="L294" t="s">
        <v>71</v>
      </c>
      <c r="M294" t="s">
        <v>593</v>
      </c>
      <c r="N294" t="s">
        <v>154</v>
      </c>
      <c r="O294">
        <f>VLOOKUP(orders[[#This Row],[OrderID]],Table15[],4,FALSE)</f>
        <v>165</v>
      </c>
      <c r="P294">
        <f>VLOOKUP(orders[[#This Row],[OrderID]],Table15[],2,FALSE)</f>
        <v>10191.700000000001</v>
      </c>
      <c r="Q294">
        <f>VLOOKUP(orders[[#This Row],[EmployeeID]],employee_territory[],2,FALSE)</f>
        <v>30346</v>
      </c>
      <c r="R294" t="str">
        <f>VLOOKUP(orders[[#This Row],[Territory]],territories[],4,FALSE)</f>
        <v xml:space="preserve">Southern                                          </v>
      </c>
      <c r="S294" t="str">
        <f>VLOOKUP(orders[[#This Row],[ShipVia]],shippers[],2,FALSE)</f>
        <v>Federal Shipping</v>
      </c>
      <c r="T294">
        <f>YEAR(orders[[#This Row],[OrderDate]])</f>
        <v>1997</v>
      </c>
      <c r="U294" s="45">
        <f>MONTH(orders[[#This Row],[OrderDate]])</f>
        <v>5</v>
      </c>
    </row>
    <row r="295" spans="1:21" x14ac:dyDescent="0.2">
      <c r="A295">
        <v>10541</v>
      </c>
      <c r="B295" t="s">
        <v>484</v>
      </c>
      <c r="C295">
        <v>2</v>
      </c>
      <c r="D295" s="9">
        <v>35569</v>
      </c>
      <c r="E295" s="5">
        <v>35597</v>
      </c>
      <c r="F295" s="5">
        <v>35579</v>
      </c>
      <c r="G295">
        <v>1</v>
      </c>
      <c r="H295">
        <v>68.650000000000006</v>
      </c>
      <c r="I295" t="s">
        <v>485</v>
      </c>
      <c r="J295" t="s">
        <v>486</v>
      </c>
      <c r="K295" t="s">
        <v>487</v>
      </c>
      <c r="L295" t="s">
        <v>488</v>
      </c>
      <c r="M295" t="s">
        <v>489</v>
      </c>
      <c r="N295" t="s">
        <v>146</v>
      </c>
      <c r="O295">
        <f>VLOOKUP(orders[[#This Row],[OrderID]],Table15[],4,FALSE)</f>
        <v>84</v>
      </c>
      <c r="P295">
        <f>VLOOKUP(orders[[#This Row],[OrderID]],Table15[],2,FALSE)</f>
        <v>2162.8000000000002</v>
      </c>
      <c r="Q295">
        <f>VLOOKUP(orders[[#This Row],[EmployeeID]],employee_territory[],2,FALSE)</f>
        <v>1581</v>
      </c>
      <c r="R295" t="str">
        <f>VLOOKUP(orders[[#This Row],[Territory]],territories[],4,FALSE)</f>
        <v xml:space="preserve">Eastern                                           </v>
      </c>
      <c r="S295" t="str">
        <f>VLOOKUP(orders[[#This Row],[ShipVia]],shippers[],2,FALSE)</f>
        <v>Speedy Express</v>
      </c>
      <c r="T295">
        <f>YEAR(orders[[#This Row],[OrderDate]])</f>
        <v>1997</v>
      </c>
      <c r="U295" s="45">
        <f>MONTH(orders[[#This Row],[OrderDate]])</f>
        <v>5</v>
      </c>
    </row>
    <row r="296" spans="1:21" x14ac:dyDescent="0.2">
      <c r="A296">
        <v>10542</v>
      </c>
      <c r="B296" t="s">
        <v>700</v>
      </c>
      <c r="C296">
        <v>1</v>
      </c>
      <c r="D296" s="9">
        <v>35570</v>
      </c>
      <c r="E296" s="5">
        <v>35598</v>
      </c>
      <c r="F296" s="5">
        <v>35576</v>
      </c>
      <c r="G296">
        <v>3</v>
      </c>
      <c r="H296">
        <v>10.95</v>
      </c>
      <c r="I296" t="s">
        <v>701</v>
      </c>
      <c r="J296" t="s">
        <v>702</v>
      </c>
      <c r="K296" t="s">
        <v>703</v>
      </c>
      <c r="L296" t="s">
        <v>71</v>
      </c>
      <c r="M296" t="s">
        <v>704</v>
      </c>
      <c r="N296" t="s">
        <v>154</v>
      </c>
      <c r="O296">
        <f>VLOOKUP(orders[[#This Row],[OrderID]],Table15[],4,FALSE)</f>
        <v>39</v>
      </c>
      <c r="P296">
        <f>VLOOKUP(orders[[#This Row],[OrderID]],Table15[],2,FALSE)</f>
        <v>493.8</v>
      </c>
      <c r="Q296">
        <f>VLOOKUP(orders[[#This Row],[EmployeeID]],employee_territory[],2,FALSE)</f>
        <v>6897</v>
      </c>
      <c r="R296" t="str">
        <f>VLOOKUP(orders[[#This Row],[Territory]],territories[],4,FALSE)</f>
        <v xml:space="preserve">Eastern                                           </v>
      </c>
      <c r="S296" t="str">
        <f>VLOOKUP(orders[[#This Row],[ShipVia]],shippers[],2,FALSE)</f>
        <v>Federal Shipping</v>
      </c>
      <c r="T296">
        <f>YEAR(orders[[#This Row],[OrderDate]])</f>
        <v>1997</v>
      </c>
      <c r="U296" s="45">
        <f>MONTH(orders[[#This Row],[OrderDate]])</f>
        <v>5</v>
      </c>
    </row>
    <row r="297" spans="1:21" x14ac:dyDescent="0.2">
      <c r="A297">
        <v>10543</v>
      </c>
      <c r="B297" t="s">
        <v>623</v>
      </c>
      <c r="C297">
        <v>8</v>
      </c>
      <c r="D297" s="9">
        <v>35571</v>
      </c>
      <c r="E297" s="5">
        <v>35599</v>
      </c>
      <c r="F297" s="5">
        <v>35573</v>
      </c>
      <c r="G297">
        <v>2</v>
      </c>
      <c r="H297">
        <v>48.17</v>
      </c>
      <c r="I297" t="s">
        <v>624</v>
      </c>
      <c r="J297" t="s">
        <v>625</v>
      </c>
      <c r="K297" t="s">
        <v>626</v>
      </c>
      <c r="L297" t="s">
        <v>627</v>
      </c>
      <c r="M297" t="s">
        <v>628</v>
      </c>
      <c r="N297" t="s">
        <v>524</v>
      </c>
      <c r="O297">
        <f>VLOOKUP(orders[[#This Row],[OrderID]],Table15[],4,FALSE)</f>
        <v>100</v>
      </c>
      <c r="P297">
        <f>VLOOKUP(orders[[#This Row],[OrderID]],Table15[],2,FALSE)</f>
        <v>1770</v>
      </c>
      <c r="Q297">
        <f>VLOOKUP(orders[[#This Row],[EmployeeID]],employee_territory[],2,FALSE)</f>
        <v>19428</v>
      </c>
      <c r="R297" t="str">
        <f>VLOOKUP(orders[[#This Row],[Territory]],territories[],4,FALSE)</f>
        <v xml:space="preserve">Northern                                          </v>
      </c>
      <c r="S297" t="str">
        <f>VLOOKUP(orders[[#This Row],[ShipVia]],shippers[],2,FALSE)</f>
        <v>United Package</v>
      </c>
      <c r="T297">
        <f>YEAR(orders[[#This Row],[OrderDate]])</f>
        <v>1997</v>
      </c>
      <c r="U297" s="45">
        <f>MONTH(orders[[#This Row],[OrderDate]])</f>
        <v>5</v>
      </c>
    </row>
    <row r="298" spans="1:21" x14ac:dyDescent="0.2">
      <c r="A298">
        <v>10544</v>
      </c>
      <c r="B298" t="s">
        <v>673</v>
      </c>
      <c r="C298">
        <v>4</v>
      </c>
      <c r="D298" s="9">
        <v>35571</v>
      </c>
      <c r="E298" s="5">
        <v>35599</v>
      </c>
      <c r="F298" s="5">
        <v>35580</v>
      </c>
      <c r="G298">
        <v>1</v>
      </c>
      <c r="H298">
        <v>24.91</v>
      </c>
      <c r="I298" t="s">
        <v>674</v>
      </c>
      <c r="J298" t="s">
        <v>675</v>
      </c>
      <c r="K298" t="s">
        <v>676</v>
      </c>
      <c r="L298" t="s">
        <v>191</v>
      </c>
      <c r="M298" t="s">
        <v>677</v>
      </c>
      <c r="N298" t="s">
        <v>82</v>
      </c>
      <c r="O298">
        <f>VLOOKUP(orders[[#This Row],[OrderID]],Table15[],4,FALSE)</f>
        <v>14</v>
      </c>
      <c r="P298">
        <f>VLOOKUP(orders[[#This Row],[OrderID]],Table15[],2,FALSE)</f>
        <v>417.2</v>
      </c>
      <c r="Q298">
        <f>VLOOKUP(orders[[#This Row],[EmployeeID]],employee_territory[],2,FALSE)</f>
        <v>20852</v>
      </c>
      <c r="R298" t="str">
        <f>VLOOKUP(orders[[#This Row],[Territory]],territories[],4,FALSE)</f>
        <v xml:space="preserve">Eastern                                           </v>
      </c>
      <c r="S298" t="str">
        <f>VLOOKUP(orders[[#This Row],[ShipVia]],shippers[],2,FALSE)</f>
        <v>Speedy Express</v>
      </c>
      <c r="T298">
        <f>YEAR(orders[[#This Row],[OrderDate]])</f>
        <v>1997</v>
      </c>
      <c r="U298" s="45">
        <f>MONTH(orders[[#This Row],[OrderDate]])</f>
        <v>5</v>
      </c>
    </row>
    <row r="299" spans="1:21" x14ac:dyDescent="0.2">
      <c r="A299">
        <v>10545</v>
      </c>
      <c r="B299" t="s">
        <v>845</v>
      </c>
      <c r="C299">
        <v>8</v>
      </c>
      <c r="D299" s="9">
        <v>35572</v>
      </c>
      <c r="E299" s="5">
        <v>35600</v>
      </c>
      <c r="F299" s="5">
        <v>35607</v>
      </c>
      <c r="G299">
        <v>2</v>
      </c>
      <c r="H299">
        <v>11.92</v>
      </c>
      <c r="I299" t="s">
        <v>846</v>
      </c>
      <c r="J299" t="s">
        <v>847</v>
      </c>
      <c r="K299" t="s">
        <v>848</v>
      </c>
      <c r="L299" t="s">
        <v>581</v>
      </c>
      <c r="M299" t="s">
        <v>849</v>
      </c>
      <c r="N299" t="s">
        <v>82</v>
      </c>
      <c r="O299">
        <f>VLOOKUP(orders[[#This Row],[OrderID]],Table15[],4,FALSE)</f>
        <v>10</v>
      </c>
      <c r="P299">
        <f>VLOOKUP(orders[[#This Row],[OrderID]],Table15[],2,FALSE)</f>
        <v>210</v>
      </c>
      <c r="Q299">
        <f>VLOOKUP(orders[[#This Row],[EmployeeID]],employee_territory[],2,FALSE)</f>
        <v>19428</v>
      </c>
      <c r="R299" t="str">
        <f>VLOOKUP(orders[[#This Row],[Territory]],territories[],4,FALSE)</f>
        <v xml:space="preserve">Northern                                          </v>
      </c>
      <c r="S299" t="str">
        <f>VLOOKUP(orders[[#This Row],[ShipVia]],shippers[],2,FALSE)</f>
        <v>United Package</v>
      </c>
      <c r="T299">
        <f>YEAR(orders[[#This Row],[OrderDate]])</f>
        <v>1997</v>
      </c>
      <c r="U299" s="45">
        <f>MONTH(orders[[#This Row],[OrderDate]])</f>
        <v>5</v>
      </c>
    </row>
    <row r="300" spans="1:21" x14ac:dyDescent="0.2">
      <c r="A300">
        <v>10546</v>
      </c>
      <c r="B300" t="s">
        <v>490</v>
      </c>
      <c r="C300">
        <v>1</v>
      </c>
      <c r="D300" s="9">
        <v>35573</v>
      </c>
      <c r="E300" s="5">
        <v>35601</v>
      </c>
      <c r="F300" s="5">
        <v>35577</v>
      </c>
      <c r="G300">
        <v>3</v>
      </c>
      <c r="H300">
        <v>194.72</v>
      </c>
      <c r="I300" t="s">
        <v>491</v>
      </c>
      <c r="J300" t="s">
        <v>492</v>
      </c>
      <c r="K300" t="s">
        <v>493</v>
      </c>
      <c r="L300" t="s">
        <v>71</v>
      </c>
      <c r="M300" t="s">
        <v>494</v>
      </c>
      <c r="N300" t="s">
        <v>206</v>
      </c>
      <c r="O300">
        <f>VLOOKUP(orders[[#This Row],[OrderID]],Table15[],4,FALSE)</f>
        <v>80</v>
      </c>
      <c r="P300">
        <f>VLOOKUP(orders[[#This Row],[OrderID]],Table15[],2,FALSE)</f>
        <v>2812</v>
      </c>
      <c r="Q300">
        <f>VLOOKUP(orders[[#This Row],[EmployeeID]],employee_territory[],2,FALSE)</f>
        <v>6897</v>
      </c>
      <c r="R300" t="str">
        <f>VLOOKUP(orders[[#This Row],[Territory]],territories[],4,FALSE)</f>
        <v xml:space="preserve">Eastern                                           </v>
      </c>
      <c r="S300" t="str">
        <f>VLOOKUP(orders[[#This Row],[ShipVia]],shippers[],2,FALSE)</f>
        <v>Federal Shipping</v>
      </c>
      <c r="T300">
        <f>YEAR(orders[[#This Row],[OrderDate]])</f>
        <v>1997</v>
      </c>
      <c r="U300" s="45">
        <f>MONTH(orders[[#This Row],[OrderDate]])</f>
        <v>5</v>
      </c>
    </row>
    <row r="301" spans="1:21" x14ac:dyDescent="0.2">
      <c r="A301">
        <v>10547</v>
      </c>
      <c r="B301" t="s">
        <v>758</v>
      </c>
      <c r="C301">
        <v>3</v>
      </c>
      <c r="D301" s="9">
        <v>35573</v>
      </c>
      <c r="E301" s="5">
        <v>35601</v>
      </c>
      <c r="F301" s="5">
        <v>35583</v>
      </c>
      <c r="G301">
        <v>2</v>
      </c>
      <c r="H301">
        <v>178.43</v>
      </c>
      <c r="I301" t="s">
        <v>759</v>
      </c>
      <c r="J301" t="s">
        <v>760</v>
      </c>
      <c r="K301" t="s">
        <v>70</v>
      </c>
      <c r="L301" t="s">
        <v>71</v>
      </c>
      <c r="M301" t="s">
        <v>761</v>
      </c>
      <c r="N301" t="s">
        <v>73</v>
      </c>
      <c r="O301">
        <f>VLOOKUP(orders[[#This Row],[OrderID]],Table15[],4,FALSE)</f>
        <v>84</v>
      </c>
      <c r="P301">
        <f>VLOOKUP(orders[[#This Row],[OrderID]],Table15[],2,FALSE)</f>
        <v>1908</v>
      </c>
      <c r="Q301">
        <f>VLOOKUP(orders[[#This Row],[EmployeeID]],employee_territory[],2,FALSE)</f>
        <v>30346</v>
      </c>
      <c r="R301" t="str">
        <f>VLOOKUP(orders[[#This Row],[Territory]],territories[],4,FALSE)</f>
        <v xml:space="preserve">Southern                                          </v>
      </c>
      <c r="S301" t="str">
        <f>VLOOKUP(orders[[#This Row],[ShipVia]],shippers[],2,FALSE)</f>
        <v>United Package</v>
      </c>
      <c r="T301">
        <f>YEAR(orders[[#This Row],[OrderDate]])</f>
        <v>1997</v>
      </c>
      <c r="U301" s="45">
        <f>MONTH(orders[[#This Row],[OrderDate]])</f>
        <v>5</v>
      </c>
    </row>
    <row r="302" spans="1:21" x14ac:dyDescent="0.2">
      <c r="A302">
        <v>10548</v>
      </c>
      <c r="B302" t="s">
        <v>479</v>
      </c>
      <c r="C302">
        <v>3</v>
      </c>
      <c r="D302" s="9">
        <v>35576</v>
      </c>
      <c r="E302" s="5">
        <v>35604</v>
      </c>
      <c r="F302" s="5">
        <v>35583</v>
      </c>
      <c r="G302">
        <v>2</v>
      </c>
      <c r="H302">
        <v>1.43</v>
      </c>
      <c r="I302" t="s">
        <v>480</v>
      </c>
      <c r="J302" t="s">
        <v>481</v>
      </c>
      <c r="K302" t="s">
        <v>482</v>
      </c>
      <c r="L302" t="s">
        <v>71</v>
      </c>
      <c r="M302" t="s">
        <v>483</v>
      </c>
      <c r="N302" t="s">
        <v>154</v>
      </c>
      <c r="O302">
        <f>VLOOKUP(orders[[#This Row],[OrderID]],Table15[],4,FALSE)</f>
        <v>24</v>
      </c>
      <c r="P302">
        <f>VLOOKUP(orders[[#This Row],[OrderID]],Table15[],2,FALSE)</f>
        <v>275.10000000000002</v>
      </c>
      <c r="Q302">
        <f>VLOOKUP(orders[[#This Row],[EmployeeID]],employee_territory[],2,FALSE)</f>
        <v>30346</v>
      </c>
      <c r="R302" t="str">
        <f>VLOOKUP(orders[[#This Row],[Territory]],territories[],4,FALSE)</f>
        <v xml:space="preserve">Southern                                          </v>
      </c>
      <c r="S302" t="str">
        <f>VLOOKUP(orders[[#This Row],[ShipVia]],shippers[],2,FALSE)</f>
        <v>United Package</v>
      </c>
      <c r="T302">
        <f>YEAR(orders[[#This Row],[OrderDate]])</f>
        <v>1997</v>
      </c>
      <c r="U302" s="45">
        <f>MONTH(orders[[#This Row],[OrderDate]])</f>
        <v>5</v>
      </c>
    </row>
    <row r="303" spans="1:21" x14ac:dyDescent="0.2">
      <c r="A303">
        <v>10549</v>
      </c>
      <c r="B303" t="s">
        <v>589</v>
      </c>
      <c r="C303">
        <v>5</v>
      </c>
      <c r="D303" s="9">
        <v>35577</v>
      </c>
      <c r="E303" s="5">
        <v>35591</v>
      </c>
      <c r="F303" s="5">
        <v>35580</v>
      </c>
      <c r="G303">
        <v>1</v>
      </c>
      <c r="H303">
        <v>171.24</v>
      </c>
      <c r="I303" t="s">
        <v>590</v>
      </c>
      <c r="J303" t="s">
        <v>591</v>
      </c>
      <c r="K303" t="s">
        <v>592</v>
      </c>
      <c r="L303" t="s">
        <v>71</v>
      </c>
      <c r="M303" t="s">
        <v>593</v>
      </c>
      <c r="N303" t="s">
        <v>154</v>
      </c>
      <c r="O303">
        <f>VLOOKUP(orders[[#This Row],[OrderID]],Table15[],4,FALSE)</f>
        <v>203</v>
      </c>
      <c r="P303">
        <f>VLOOKUP(orders[[#This Row],[OrderID]],Table15[],2,FALSE)</f>
        <v>4181.5</v>
      </c>
      <c r="Q303">
        <f>VLOOKUP(orders[[#This Row],[EmployeeID]],employee_territory[],2,FALSE)</f>
        <v>2903</v>
      </c>
      <c r="R303" t="str">
        <f>VLOOKUP(orders[[#This Row],[Territory]],territories[],4,FALSE)</f>
        <v xml:space="preserve">Eastern                                           </v>
      </c>
      <c r="S303" t="str">
        <f>VLOOKUP(orders[[#This Row],[ShipVia]],shippers[],2,FALSE)</f>
        <v>Speedy Express</v>
      </c>
      <c r="T303">
        <f>YEAR(orders[[#This Row],[OrderDate]])</f>
        <v>1997</v>
      </c>
      <c r="U303" s="45">
        <f>MONTH(orders[[#This Row],[OrderDate]])</f>
        <v>5</v>
      </c>
    </row>
    <row r="304" spans="1:21" x14ac:dyDescent="0.2">
      <c r="A304">
        <v>10550</v>
      </c>
      <c r="B304" t="s">
        <v>662</v>
      </c>
      <c r="C304">
        <v>7</v>
      </c>
      <c r="D304" s="9">
        <v>35578</v>
      </c>
      <c r="E304" s="5">
        <v>35606</v>
      </c>
      <c r="F304" s="5">
        <v>35587</v>
      </c>
      <c r="G304">
        <v>3</v>
      </c>
      <c r="H304">
        <v>4.32</v>
      </c>
      <c r="I304" t="s">
        <v>663</v>
      </c>
      <c r="J304" t="s">
        <v>664</v>
      </c>
      <c r="K304" t="s">
        <v>665</v>
      </c>
      <c r="L304" t="s">
        <v>71</v>
      </c>
      <c r="M304" t="s">
        <v>666</v>
      </c>
      <c r="N304" t="s">
        <v>108</v>
      </c>
      <c r="O304">
        <f>VLOOKUP(orders[[#This Row],[OrderID]],Table15[],4,FALSE)</f>
        <v>34</v>
      </c>
      <c r="P304">
        <f>VLOOKUP(orders[[#This Row],[OrderID]],Table15[],2,FALSE)</f>
        <v>749</v>
      </c>
      <c r="Q304">
        <f>VLOOKUP(orders[[#This Row],[EmployeeID]],employee_territory[],2,FALSE)</f>
        <v>60179</v>
      </c>
      <c r="R304" t="str">
        <f>VLOOKUP(orders[[#This Row],[Territory]],territories[],4,FALSE)</f>
        <v xml:space="preserve">Westerns                                          </v>
      </c>
      <c r="S304" t="str">
        <f>VLOOKUP(orders[[#This Row],[ShipVia]],shippers[],2,FALSE)</f>
        <v>Federal Shipping</v>
      </c>
      <c r="T304">
        <f>YEAR(orders[[#This Row],[OrderDate]])</f>
        <v>1997</v>
      </c>
      <c r="U304" s="45">
        <f>MONTH(orders[[#This Row],[OrderDate]])</f>
        <v>5</v>
      </c>
    </row>
    <row r="305" spans="1:21" x14ac:dyDescent="0.2">
      <c r="A305">
        <v>10551</v>
      </c>
      <c r="B305" t="s">
        <v>715</v>
      </c>
      <c r="C305">
        <v>4</v>
      </c>
      <c r="D305" s="9">
        <v>35578</v>
      </c>
      <c r="E305" s="5">
        <v>35620</v>
      </c>
      <c r="F305" s="5">
        <v>35587</v>
      </c>
      <c r="G305">
        <v>3</v>
      </c>
      <c r="H305">
        <v>72.95</v>
      </c>
      <c r="I305" t="s">
        <v>716</v>
      </c>
      <c r="J305" t="s">
        <v>717</v>
      </c>
      <c r="K305" t="s">
        <v>718</v>
      </c>
      <c r="L305" t="s">
        <v>71</v>
      </c>
      <c r="M305" t="s">
        <v>719</v>
      </c>
      <c r="N305" t="s">
        <v>720</v>
      </c>
      <c r="O305">
        <f>VLOOKUP(orders[[#This Row],[OrderID]],Table15[],4,FALSE)</f>
        <v>100</v>
      </c>
      <c r="P305">
        <f>VLOOKUP(orders[[#This Row],[OrderID]],Table15[],2,FALSE)</f>
        <v>1836</v>
      </c>
      <c r="Q305">
        <f>VLOOKUP(orders[[#This Row],[EmployeeID]],employee_territory[],2,FALSE)</f>
        <v>20852</v>
      </c>
      <c r="R305" t="str">
        <f>VLOOKUP(orders[[#This Row],[Territory]],territories[],4,FALSE)</f>
        <v xml:space="preserve">Eastern                                           </v>
      </c>
      <c r="S305" t="str">
        <f>VLOOKUP(orders[[#This Row],[ShipVia]],shippers[],2,FALSE)</f>
        <v>Federal Shipping</v>
      </c>
      <c r="T305">
        <f>YEAR(orders[[#This Row],[OrderDate]])</f>
        <v>1997</v>
      </c>
      <c r="U305" s="45">
        <f>MONTH(orders[[#This Row],[OrderDate]])</f>
        <v>5</v>
      </c>
    </row>
    <row r="306" spans="1:21" x14ac:dyDescent="0.2">
      <c r="A306">
        <v>10552</v>
      </c>
      <c r="B306" t="s">
        <v>518</v>
      </c>
      <c r="C306">
        <v>2</v>
      </c>
      <c r="D306" s="9">
        <v>35579</v>
      </c>
      <c r="E306" s="5">
        <v>35607</v>
      </c>
      <c r="F306" s="5">
        <v>35586</v>
      </c>
      <c r="G306">
        <v>1</v>
      </c>
      <c r="H306">
        <v>83.22</v>
      </c>
      <c r="I306" t="s">
        <v>519</v>
      </c>
      <c r="J306" t="s">
        <v>520</v>
      </c>
      <c r="K306" t="s">
        <v>521</v>
      </c>
      <c r="L306" t="s">
        <v>522</v>
      </c>
      <c r="M306" t="s">
        <v>523</v>
      </c>
      <c r="N306" t="s">
        <v>524</v>
      </c>
      <c r="O306">
        <f>VLOOKUP(orders[[#This Row],[OrderID]],Table15[],4,FALSE)</f>
        <v>48</v>
      </c>
      <c r="P306">
        <f>VLOOKUP(orders[[#This Row],[OrderID]],Table15[],2,FALSE)</f>
        <v>880.5</v>
      </c>
      <c r="Q306">
        <f>VLOOKUP(orders[[#This Row],[EmployeeID]],employee_territory[],2,FALSE)</f>
        <v>1581</v>
      </c>
      <c r="R306" t="str">
        <f>VLOOKUP(orders[[#This Row],[Territory]],territories[],4,FALSE)</f>
        <v xml:space="preserve">Eastern                                           </v>
      </c>
      <c r="S306" t="str">
        <f>VLOOKUP(orders[[#This Row],[ShipVia]],shippers[],2,FALSE)</f>
        <v>Speedy Express</v>
      </c>
      <c r="T306">
        <f>YEAR(orders[[#This Row],[OrderDate]])</f>
        <v>1997</v>
      </c>
      <c r="U306" s="45">
        <f>MONTH(orders[[#This Row],[OrderDate]])</f>
        <v>5</v>
      </c>
    </row>
    <row r="307" spans="1:21" x14ac:dyDescent="0.2">
      <c r="A307">
        <v>10553</v>
      </c>
      <c r="B307" t="s">
        <v>561</v>
      </c>
      <c r="C307">
        <v>2</v>
      </c>
      <c r="D307" s="9">
        <v>35580</v>
      </c>
      <c r="E307" s="5">
        <v>35608</v>
      </c>
      <c r="F307" s="5">
        <v>35584</v>
      </c>
      <c r="G307">
        <v>2</v>
      </c>
      <c r="H307">
        <v>149.49</v>
      </c>
      <c r="I307" t="s">
        <v>562</v>
      </c>
      <c r="J307" t="s">
        <v>563</v>
      </c>
      <c r="K307" t="s">
        <v>564</v>
      </c>
      <c r="L307" t="s">
        <v>71</v>
      </c>
      <c r="M307" t="s">
        <v>565</v>
      </c>
      <c r="N307" t="s">
        <v>248</v>
      </c>
      <c r="O307">
        <f>VLOOKUP(orders[[#This Row],[OrderID]],Table15[],4,FALSE)</f>
        <v>89</v>
      </c>
      <c r="P307">
        <f>VLOOKUP(orders[[#This Row],[OrderID]],Table15[],2,FALSE)</f>
        <v>1546.3</v>
      </c>
      <c r="Q307">
        <f>VLOOKUP(orders[[#This Row],[EmployeeID]],employee_territory[],2,FALSE)</f>
        <v>1581</v>
      </c>
      <c r="R307" t="str">
        <f>VLOOKUP(orders[[#This Row],[Territory]],territories[],4,FALSE)</f>
        <v xml:space="preserve">Eastern                                           </v>
      </c>
      <c r="S307" t="str">
        <f>VLOOKUP(orders[[#This Row],[ShipVia]],shippers[],2,FALSE)</f>
        <v>United Package</v>
      </c>
      <c r="T307">
        <f>YEAR(orders[[#This Row],[OrderDate]])</f>
        <v>1997</v>
      </c>
      <c r="U307" s="45">
        <f>MONTH(orders[[#This Row],[OrderDate]])</f>
        <v>5</v>
      </c>
    </row>
    <row r="308" spans="1:21" x14ac:dyDescent="0.2">
      <c r="A308">
        <v>10554</v>
      </c>
      <c r="B308" t="s">
        <v>536</v>
      </c>
      <c r="C308">
        <v>4</v>
      </c>
      <c r="D308" s="9">
        <v>35580</v>
      </c>
      <c r="E308" s="5">
        <v>35608</v>
      </c>
      <c r="F308" s="5">
        <v>35586</v>
      </c>
      <c r="G308">
        <v>3</v>
      </c>
      <c r="H308">
        <v>120.97</v>
      </c>
      <c r="I308" t="s">
        <v>537</v>
      </c>
      <c r="J308" t="s">
        <v>538</v>
      </c>
      <c r="K308" t="s">
        <v>539</v>
      </c>
      <c r="L308" t="s">
        <v>71</v>
      </c>
      <c r="M308" t="s">
        <v>540</v>
      </c>
      <c r="N308" t="s">
        <v>154</v>
      </c>
      <c r="O308">
        <f>VLOOKUP(orders[[#This Row],[OrderID]],Table15[],4,FALSE)</f>
        <v>80</v>
      </c>
      <c r="P308">
        <f>VLOOKUP(orders[[#This Row],[OrderID]],Table15[],2,FALSE)</f>
        <v>1819.5</v>
      </c>
      <c r="Q308">
        <f>VLOOKUP(orders[[#This Row],[EmployeeID]],employee_territory[],2,FALSE)</f>
        <v>20852</v>
      </c>
      <c r="R308" t="str">
        <f>VLOOKUP(orders[[#This Row],[Territory]],territories[],4,FALSE)</f>
        <v xml:space="preserve">Eastern                                           </v>
      </c>
      <c r="S308" t="str">
        <f>VLOOKUP(orders[[#This Row],[ShipVia]],shippers[],2,FALSE)</f>
        <v>Federal Shipping</v>
      </c>
      <c r="T308">
        <f>YEAR(orders[[#This Row],[OrderDate]])</f>
        <v>1997</v>
      </c>
      <c r="U308" s="45">
        <f>MONTH(orders[[#This Row],[OrderDate]])</f>
        <v>5</v>
      </c>
    </row>
    <row r="309" spans="1:21" x14ac:dyDescent="0.2">
      <c r="A309">
        <v>10555</v>
      </c>
      <c r="B309" t="s">
        <v>705</v>
      </c>
      <c r="C309">
        <v>6</v>
      </c>
      <c r="D309" s="9">
        <v>35583</v>
      </c>
      <c r="E309" s="5">
        <v>35611</v>
      </c>
      <c r="F309" s="5">
        <v>35585</v>
      </c>
      <c r="G309">
        <v>3</v>
      </c>
      <c r="H309">
        <v>252.49</v>
      </c>
      <c r="I309" t="s">
        <v>706</v>
      </c>
      <c r="J309" t="s">
        <v>707</v>
      </c>
      <c r="K309" t="s">
        <v>708</v>
      </c>
      <c r="L309" t="s">
        <v>709</v>
      </c>
      <c r="M309" t="s">
        <v>710</v>
      </c>
      <c r="N309" t="s">
        <v>82</v>
      </c>
      <c r="O309">
        <f>VLOOKUP(orders[[#This Row],[OrderID]],Table15[],4,FALSE)</f>
        <v>143</v>
      </c>
      <c r="P309">
        <f>VLOOKUP(orders[[#This Row],[OrderID]],Table15[],2,FALSE)</f>
        <v>3680.5</v>
      </c>
      <c r="Q309">
        <f>VLOOKUP(orders[[#This Row],[EmployeeID]],employee_territory[],2,FALSE)</f>
        <v>85014</v>
      </c>
      <c r="R309" t="str">
        <f>VLOOKUP(orders[[#This Row],[Territory]],territories[],4,FALSE)</f>
        <v xml:space="preserve">Westerns                                          </v>
      </c>
      <c r="S309" t="str">
        <f>VLOOKUP(orders[[#This Row],[ShipVia]],shippers[],2,FALSE)</f>
        <v>Federal Shipping</v>
      </c>
      <c r="T309">
        <f>YEAR(orders[[#This Row],[OrderDate]])</f>
        <v>1997</v>
      </c>
      <c r="U309" s="45">
        <f>MONTH(orders[[#This Row],[OrderDate]])</f>
        <v>6</v>
      </c>
    </row>
    <row r="310" spans="1:21" x14ac:dyDescent="0.2">
      <c r="A310">
        <v>10556</v>
      </c>
      <c r="B310" t="s">
        <v>733</v>
      </c>
      <c r="C310">
        <v>2</v>
      </c>
      <c r="D310" s="9">
        <v>35584</v>
      </c>
      <c r="E310" s="5">
        <v>35626</v>
      </c>
      <c r="F310" s="5">
        <v>35594</v>
      </c>
      <c r="G310">
        <v>1</v>
      </c>
      <c r="H310">
        <v>9.8000000000000007</v>
      </c>
      <c r="I310" t="s">
        <v>734</v>
      </c>
      <c r="J310" t="s">
        <v>735</v>
      </c>
      <c r="K310" t="s">
        <v>736</v>
      </c>
      <c r="L310" t="s">
        <v>71</v>
      </c>
      <c r="M310" t="s">
        <v>737</v>
      </c>
      <c r="N310" t="s">
        <v>230</v>
      </c>
      <c r="O310">
        <f>VLOOKUP(orders[[#This Row],[OrderID]],Table15[],4,FALSE)</f>
        <v>24</v>
      </c>
      <c r="P310">
        <f>VLOOKUP(orders[[#This Row],[OrderID]],Table15[],2,FALSE)</f>
        <v>835.19999999999993</v>
      </c>
      <c r="Q310">
        <f>VLOOKUP(orders[[#This Row],[EmployeeID]],employee_territory[],2,FALSE)</f>
        <v>1581</v>
      </c>
      <c r="R310" t="str">
        <f>VLOOKUP(orders[[#This Row],[Territory]],territories[],4,FALSE)</f>
        <v xml:space="preserve">Eastern                                           </v>
      </c>
      <c r="S310" t="str">
        <f>VLOOKUP(orders[[#This Row],[ShipVia]],shippers[],2,FALSE)</f>
        <v>Speedy Express</v>
      </c>
      <c r="T310">
        <f>YEAR(orders[[#This Row],[OrderDate]])</f>
        <v>1997</v>
      </c>
      <c r="U310" s="45">
        <f>MONTH(orders[[#This Row],[OrderDate]])</f>
        <v>6</v>
      </c>
    </row>
    <row r="311" spans="1:21" x14ac:dyDescent="0.2">
      <c r="A311">
        <v>10557</v>
      </c>
      <c r="B311" t="s">
        <v>613</v>
      </c>
      <c r="C311">
        <v>9</v>
      </c>
      <c r="D311" s="9">
        <v>35584</v>
      </c>
      <c r="E311" s="5">
        <v>35598</v>
      </c>
      <c r="F311" s="5">
        <v>35587</v>
      </c>
      <c r="G311">
        <v>2</v>
      </c>
      <c r="H311">
        <v>96.72</v>
      </c>
      <c r="I311" t="s">
        <v>614</v>
      </c>
      <c r="J311" t="s">
        <v>615</v>
      </c>
      <c r="K311" t="s">
        <v>616</v>
      </c>
      <c r="L311" t="s">
        <v>71</v>
      </c>
      <c r="M311" t="s">
        <v>617</v>
      </c>
      <c r="N311" t="s">
        <v>154</v>
      </c>
      <c r="O311">
        <f>VLOOKUP(orders[[#This Row],[OrderID]],Table15[],4,FALSE)</f>
        <v>50</v>
      </c>
      <c r="P311">
        <f>VLOOKUP(orders[[#This Row],[OrderID]],Table15[],2,FALSE)</f>
        <v>1152.5</v>
      </c>
      <c r="Q311">
        <f>VLOOKUP(orders[[#This Row],[EmployeeID]],employee_territory[],2,FALSE)</f>
        <v>3049</v>
      </c>
      <c r="R311" t="str">
        <f>VLOOKUP(orders[[#This Row],[Territory]],territories[],4,FALSE)</f>
        <v xml:space="preserve">Northern                                          </v>
      </c>
      <c r="S311" t="str">
        <f>VLOOKUP(orders[[#This Row],[ShipVia]],shippers[],2,FALSE)</f>
        <v>United Package</v>
      </c>
      <c r="T311">
        <f>YEAR(orders[[#This Row],[OrderDate]])</f>
        <v>1997</v>
      </c>
      <c r="U311" s="45">
        <f>MONTH(orders[[#This Row],[OrderDate]])</f>
        <v>6</v>
      </c>
    </row>
    <row r="312" spans="1:21" x14ac:dyDescent="0.2">
      <c r="A312">
        <v>10558</v>
      </c>
      <c r="B312" t="s">
        <v>752</v>
      </c>
      <c r="C312">
        <v>1</v>
      </c>
      <c r="D312" s="9">
        <v>35585</v>
      </c>
      <c r="E312" s="5">
        <v>35613</v>
      </c>
      <c r="F312" s="5">
        <v>35591</v>
      </c>
      <c r="G312">
        <v>2</v>
      </c>
      <c r="H312">
        <v>72.97</v>
      </c>
      <c r="I312" t="s">
        <v>753</v>
      </c>
      <c r="J312" t="s">
        <v>754</v>
      </c>
      <c r="K312" t="s">
        <v>755</v>
      </c>
      <c r="L312" t="s">
        <v>756</v>
      </c>
      <c r="M312" t="s">
        <v>757</v>
      </c>
      <c r="N312" t="s">
        <v>73</v>
      </c>
      <c r="O312">
        <f>VLOOKUP(orders[[#This Row],[OrderID]],Table15[],4,FALSE)</f>
        <v>96</v>
      </c>
      <c r="P312">
        <f>VLOOKUP(orders[[#This Row],[OrderID]],Table15[],2,FALSE)</f>
        <v>2142.9</v>
      </c>
      <c r="Q312">
        <f>VLOOKUP(orders[[#This Row],[EmployeeID]],employee_territory[],2,FALSE)</f>
        <v>6897</v>
      </c>
      <c r="R312" t="str">
        <f>VLOOKUP(orders[[#This Row],[Territory]],territories[],4,FALSE)</f>
        <v xml:space="preserve">Eastern                                           </v>
      </c>
      <c r="S312" t="str">
        <f>VLOOKUP(orders[[#This Row],[ShipVia]],shippers[],2,FALSE)</f>
        <v>United Package</v>
      </c>
      <c r="T312">
        <f>YEAR(orders[[#This Row],[OrderDate]])</f>
        <v>1997</v>
      </c>
      <c r="U312" s="45">
        <f>MONTH(orders[[#This Row],[OrderDate]])</f>
        <v>6</v>
      </c>
    </row>
    <row r="313" spans="1:21" x14ac:dyDescent="0.2">
      <c r="A313">
        <v>10559</v>
      </c>
      <c r="B313" t="s">
        <v>556</v>
      </c>
      <c r="C313">
        <v>6</v>
      </c>
      <c r="D313" s="9">
        <v>35586</v>
      </c>
      <c r="E313" s="5">
        <v>35614</v>
      </c>
      <c r="F313" s="5">
        <v>35594</v>
      </c>
      <c r="G313">
        <v>1</v>
      </c>
      <c r="H313">
        <v>8.0500000000000007</v>
      </c>
      <c r="I313" t="s">
        <v>557</v>
      </c>
      <c r="J313" t="s">
        <v>558</v>
      </c>
      <c r="K313" t="s">
        <v>559</v>
      </c>
      <c r="L313" t="s">
        <v>71</v>
      </c>
      <c r="M313" t="s">
        <v>560</v>
      </c>
      <c r="N313" t="s">
        <v>206</v>
      </c>
      <c r="O313">
        <f>VLOOKUP(orders[[#This Row],[OrderID]],Table15[],4,FALSE)</f>
        <v>30</v>
      </c>
      <c r="P313">
        <f>VLOOKUP(orders[[#This Row],[OrderID]],Table15[],2,FALSE)</f>
        <v>547.79999999999995</v>
      </c>
      <c r="Q313">
        <f>VLOOKUP(orders[[#This Row],[EmployeeID]],employee_territory[],2,FALSE)</f>
        <v>85014</v>
      </c>
      <c r="R313" t="str">
        <f>VLOOKUP(orders[[#This Row],[Territory]],territories[],4,FALSE)</f>
        <v xml:space="preserve">Westerns                                          </v>
      </c>
      <c r="S313" t="str">
        <f>VLOOKUP(orders[[#This Row],[ShipVia]],shippers[],2,FALSE)</f>
        <v>Speedy Express</v>
      </c>
      <c r="T313">
        <f>YEAR(orders[[#This Row],[OrderDate]])</f>
        <v>1997</v>
      </c>
      <c r="U313" s="45">
        <f>MONTH(orders[[#This Row],[OrderDate]])</f>
        <v>6</v>
      </c>
    </row>
    <row r="314" spans="1:21" x14ac:dyDescent="0.2">
      <c r="A314">
        <v>10560</v>
      </c>
      <c r="B314" t="s">
        <v>566</v>
      </c>
      <c r="C314">
        <v>8</v>
      </c>
      <c r="D314" s="9">
        <v>35587</v>
      </c>
      <c r="E314" s="5">
        <v>35615</v>
      </c>
      <c r="F314" s="5">
        <v>35590</v>
      </c>
      <c r="G314">
        <v>1</v>
      </c>
      <c r="H314">
        <v>36.65</v>
      </c>
      <c r="I314" t="s">
        <v>567</v>
      </c>
      <c r="J314" t="s">
        <v>568</v>
      </c>
      <c r="K314" t="s">
        <v>569</v>
      </c>
      <c r="L314" t="s">
        <v>71</v>
      </c>
      <c r="M314" t="s">
        <v>570</v>
      </c>
      <c r="N314" t="s">
        <v>154</v>
      </c>
      <c r="O314">
        <f>VLOOKUP(orders[[#This Row],[OrderID]],Table15[],4,FALSE)</f>
        <v>35</v>
      </c>
      <c r="P314">
        <f>VLOOKUP(orders[[#This Row],[OrderID]],Table15[],2,FALSE)</f>
        <v>1257.3</v>
      </c>
      <c r="Q314">
        <f>VLOOKUP(orders[[#This Row],[EmployeeID]],employee_territory[],2,FALSE)</f>
        <v>19428</v>
      </c>
      <c r="R314" t="str">
        <f>VLOOKUP(orders[[#This Row],[Territory]],territories[],4,FALSE)</f>
        <v xml:space="preserve">Northern                                          </v>
      </c>
      <c r="S314" t="str">
        <f>VLOOKUP(orders[[#This Row],[ShipVia]],shippers[],2,FALSE)</f>
        <v>Speedy Express</v>
      </c>
      <c r="T314">
        <f>YEAR(orders[[#This Row],[OrderDate]])</f>
        <v>1997</v>
      </c>
      <c r="U314" s="45">
        <f>MONTH(orders[[#This Row],[OrderDate]])</f>
        <v>6</v>
      </c>
    </row>
    <row r="315" spans="1:21" x14ac:dyDescent="0.2">
      <c r="A315">
        <v>10561</v>
      </c>
      <c r="B315" t="s">
        <v>551</v>
      </c>
      <c r="C315">
        <v>2</v>
      </c>
      <c r="D315" s="9">
        <v>35587</v>
      </c>
      <c r="E315" s="5">
        <v>35615</v>
      </c>
      <c r="F315" s="5">
        <v>35590</v>
      </c>
      <c r="G315">
        <v>2</v>
      </c>
      <c r="H315">
        <v>242.21</v>
      </c>
      <c r="I315" t="s">
        <v>552</v>
      </c>
      <c r="J315" t="s">
        <v>553</v>
      </c>
      <c r="K315" t="s">
        <v>554</v>
      </c>
      <c r="L315" t="s">
        <v>71</v>
      </c>
      <c r="M315" t="s">
        <v>555</v>
      </c>
      <c r="N315" t="s">
        <v>199</v>
      </c>
      <c r="O315">
        <f>VLOOKUP(orders[[#This Row],[OrderID]],Table15[],4,FALSE)</f>
        <v>60</v>
      </c>
      <c r="P315">
        <f>VLOOKUP(orders[[#This Row],[OrderID]],Table15[],2,FALSE)</f>
        <v>2844.5</v>
      </c>
      <c r="Q315">
        <f>VLOOKUP(orders[[#This Row],[EmployeeID]],employee_territory[],2,FALSE)</f>
        <v>1581</v>
      </c>
      <c r="R315" t="str">
        <f>VLOOKUP(orders[[#This Row],[Territory]],territories[],4,FALSE)</f>
        <v xml:space="preserve">Eastern                                           </v>
      </c>
      <c r="S315" t="str">
        <f>VLOOKUP(orders[[#This Row],[ShipVia]],shippers[],2,FALSE)</f>
        <v>United Package</v>
      </c>
      <c r="T315">
        <f>YEAR(orders[[#This Row],[OrderDate]])</f>
        <v>1997</v>
      </c>
      <c r="U315" s="45">
        <f>MONTH(orders[[#This Row],[OrderDate]])</f>
        <v>6</v>
      </c>
    </row>
    <row r="316" spans="1:21" x14ac:dyDescent="0.2">
      <c r="A316">
        <v>10562</v>
      </c>
      <c r="B316" t="s">
        <v>633</v>
      </c>
      <c r="C316">
        <v>1</v>
      </c>
      <c r="D316" s="9">
        <v>35590</v>
      </c>
      <c r="E316" s="5">
        <v>35618</v>
      </c>
      <c r="F316" s="5">
        <v>35593</v>
      </c>
      <c r="G316">
        <v>1</v>
      </c>
      <c r="H316">
        <v>22.95</v>
      </c>
      <c r="I316" t="s">
        <v>634</v>
      </c>
      <c r="J316" t="s">
        <v>635</v>
      </c>
      <c r="K316" t="s">
        <v>636</v>
      </c>
      <c r="L316" t="s">
        <v>71</v>
      </c>
      <c r="M316" t="s">
        <v>637</v>
      </c>
      <c r="N316" t="s">
        <v>176</v>
      </c>
      <c r="O316">
        <f>VLOOKUP(orders[[#This Row],[OrderID]],Table15[],4,FALSE)</f>
        <v>30</v>
      </c>
      <c r="P316">
        <f>VLOOKUP(orders[[#This Row],[OrderID]],Table15[],2,FALSE)</f>
        <v>543</v>
      </c>
      <c r="Q316">
        <f>VLOOKUP(orders[[#This Row],[EmployeeID]],employee_territory[],2,FALSE)</f>
        <v>6897</v>
      </c>
      <c r="R316" t="str">
        <f>VLOOKUP(orders[[#This Row],[Territory]],territories[],4,FALSE)</f>
        <v xml:space="preserve">Eastern                                           </v>
      </c>
      <c r="S316" t="str">
        <f>VLOOKUP(orders[[#This Row],[ShipVia]],shippers[],2,FALSE)</f>
        <v>Speedy Express</v>
      </c>
      <c r="T316">
        <f>YEAR(orders[[#This Row],[OrderDate]])</f>
        <v>1997</v>
      </c>
      <c r="U316" s="45">
        <f>MONTH(orders[[#This Row],[OrderDate]])</f>
        <v>6</v>
      </c>
    </row>
    <row r="317" spans="1:21" x14ac:dyDescent="0.2">
      <c r="A317">
        <v>10563</v>
      </c>
      <c r="B317" t="s">
        <v>629</v>
      </c>
      <c r="C317">
        <v>2</v>
      </c>
      <c r="D317" s="9">
        <v>35591</v>
      </c>
      <c r="E317" s="5">
        <v>35633</v>
      </c>
      <c r="F317" s="5">
        <v>35605</v>
      </c>
      <c r="G317">
        <v>2</v>
      </c>
      <c r="H317">
        <v>60.43</v>
      </c>
      <c r="I317" t="s">
        <v>630</v>
      </c>
      <c r="J317" t="s">
        <v>631</v>
      </c>
      <c r="K317" t="s">
        <v>487</v>
      </c>
      <c r="L317" t="s">
        <v>488</v>
      </c>
      <c r="M317" t="s">
        <v>632</v>
      </c>
      <c r="N317" t="s">
        <v>146</v>
      </c>
      <c r="O317">
        <f>VLOOKUP(orders[[#This Row],[OrderID]],Table15[],4,FALSE)</f>
        <v>95</v>
      </c>
      <c r="P317">
        <f>VLOOKUP(orders[[#This Row],[OrderID]],Table15[],2,FALSE)</f>
        <v>965</v>
      </c>
      <c r="Q317">
        <f>VLOOKUP(orders[[#This Row],[EmployeeID]],employee_territory[],2,FALSE)</f>
        <v>1581</v>
      </c>
      <c r="R317" t="str">
        <f>VLOOKUP(orders[[#This Row],[Territory]],territories[],4,FALSE)</f>
        <v xml:space="preserve">Eastern                                           </v>
      </c>
      <c r="S317" t="str">
        <f>VLOOKUP(orders[[#This Row],[ShipVia]],shippers[],2,FALSE)</f>
        <v>United Package</v>
      </c>
      <c r="T317">
        <f>YEAR(orders[[#This Row],[OrderDate]])</f>
        <v>1997</v>
      </c>
      <c r="U317" s="45">
        <f>MONTH(orders[[#This Row],[OrderDate]])</f>
        <v>6</v>
      </c>
    </row>
    <row r="318" spans="1:21" x14ac:dyDescent="0.2">
      <c r="A318">
        <v>10564</v>
      </c>
      <c r="B318" t="s">
        <v>545</v>
      </c>
      <c r="C318">
        <v>4</v>
      </c>
      <c r="D318" s="9">
        <v>35591</v>
      </c>
      <c r="E318" s="5">
        <v>35619</v>
      </c>
      <c r="F318" s="5">
        <v>35597</v>
      </c>
      <c r="G318">
        <v>3</v>
      </c>
      <c r="H318">
        <v>13.75</v>
      </c>
      <c r="I318" t="s">
        <v>546</v>
      </c>
      <c r="J318" t="s">
        <v>547</v>
      </c>
      <c r="K318" t="s">
        <v>548</v>
      </c>
      <c r="L318" t="s">
        <v>549</v>
      </c>
      <c r="M318" t="s">
        <v>550</v>
      </c>
      <c r="N318" t="s">
        <v>82</v>
      </c>
      <c r="O318">
        <f>VLOOKUP(orders[[#This Row],[OrderID]],Table15[],4,FALSE)</f>
        <v>47</v>
      </c>
      <c r="P318">
        <f>VLOOKUP(orders[[#This Row],[OrderID]],Table15[],2,FALSE)</f>
        <v>1299</v>
      </c>
      <c r="Q318">
        <f>VLOOKUP(orders[[#This Row],[EmployeeID]],employee_territory[],2,FALSE)</f>
        <v>20852</v>
      </c>
      <c r="R318" t="str">
        <f>VLOOKUP(orders[[#This Row],[Territory]],territories[],4,FALSE)</f>
        <v xml:space="preserve">Eastern                                           </v>
      </c>
      <c r="S318" t="str">
        <f>VLOOKUP(orders[[#This Row],[ShipVia]],shippers[],2,FALSE)</f>
        <v>Federal Shipping</v>
      </c>
      <c r="T318">
        <f>YEAR(orders[[#This Row],[OrderDate]])</f>
        <v>1997</v>
      </c>
      <c r="U318" s="45">
        <f>MONTH(orders[[#This Row],[OrderDate]])</f>
        <v>6</v>
      </c>
    </row>
    <row r="319" spans="1:21" x14ac:dyDescent="0.2">
      <c r="A319">
        <v>10565</v>
      </c>
      <c r="B319" t="s">
        <v>726</v>
      </c>
      <c r="C319">
        <v>8</v>
      </c>
      <c r="D319" s="9">
        <v>35592</v>
      </c>
      <c r="E319" s="5">
        <v>35620</v>
      </c>
      <c r="F319" s="5">
        <v>35599</v>
      </c>
      <c r="G319">
        <v>2</v>
      </c>
      <c r="H319">
        <v>7.15</v>
      </c>
      <c r="I319" t="s">
        <v>727</v>
      </c>
      <c r="J319" t="s">
        <v>728</v>
      </c>
      <c r="K319" t="s">
        <v>261</v>
      </c>
      <c r="L319" t="s">
        <v>262</v>
      </c>
      <c r="M319" t="s">
        <v>263</v>
      </c>
      <c r="N319" t="s">
        <v>264</v>
      </c>
      <c r="O319">
        <f>VLOOKUP(orders[[#This Row],[OrderID]],Table15[],4,FALSE)</f>
        <v>43</v>
      </c>
      <c r="P319">
        <f>VLOOKUP(orders[[#This Row],[OrderID]],Table15[],2,FALSE)</f>
        <v>711</v>
      </c>
      <c r="Q319">
        <f>VLOOKUP(orders[[#This Row],[EmployeeID]],employee_territory[],2,FALSE)</f>
        <v>19428</v>
      </c>
      <c r="R319" t="str">
        <f>VLOOKUP(orders[[#This Row],[Territory]],territories[],4,FALSE)</f>
        <v xml:space="preserve">Northern                                          </v>
      </c>
      <c r="S319" t="str">
        <f>VLOOKUP(orders[[#This Row],[ShipVia]],shippers[],2,FALSE)</f>
        <v>United Package</v>
      </c>
      <c r="T319">
        <f>YEAR(orders[[#This Row],[OrderDate]])</f>
        <v>1997</v>
      </c>
      <c r="U319" s="45">
        <f>MONTH(orders[[#This Row],[OrderDate]])</f>
        <v>6</v>
      </c>
    </row>
    <row r="320" spans="1:21" x14ac:dyDescent="0.2">
      <c r="A320">
        <v>10566</v>
      </c>
      <c r="B320" t="s">
        <v>556</v>
      </c>
      <c r="C320">
        <v>9</v>
      </c>
      <c r="D320" s="9">
        <v>35593</v>
      </c>
      <c r="E320" s="5">
        <v>35621</v>
      </c>
      <c r="F320" s="5">
        <v>35599</v>
      </c>
      <c r="G320">
        <v>1</v>
      </c>
      <c r="H320">
        <v>88.4</v>
      </c>
      <c r="I320" t="s">
        <v>557</v>
      </c>
      <c r="J320" t="s">
        <v>558</v>
      </c>
      <c r="K320" t="s">
        <v>559</v>
      </c>
      <c r="L320" t="s">
        <v>71</v>
      </c>
      <c r="M320" t="s">
        <v>560</v>
      </c>
      <c r="N320" t="s">
        <v>206</v>
      </c>
      <c r="O320">
        <f>VLOOKUP(orders[[#This Row],[OrderID]],Table15[],4,FALSE)</f>
        <v>63</v>
      </c>
      <c r="P320">
        <f>VLOOKUP(orders[[#This Row],[OrderID]],Table15[],2,FALSE)</f>
        <v>2040</v>
      </c>
      <c r="Q320">
        <f>VLOOKUP(orders[[#This Row],[EmployeeID]],employee_territory[],2,FALSE)</f>
        <v>3049</v>
      </c>
      <c r="R320" t="str">
        <f>VLOOKUP(orders[[#This Row],[Territory]],territories[],4,FALSE)</f>
        <v xml:space="preserve">Northern                                          </v>
      </c>
      <c r="S320" t="str">
        <f>VLOOKUP(orders[[#This Row],[ShipVia]],shippers[],2,FALSE)</f>
        <v>Speedy Express</v>
      </c>
      <c r="T320">
        <f>YEAR(orders[[#This Row],[OrderDate]])</f>
        <v>1997</v>
      </c>
      <c r="U320" s="45">
        <f>MONTH(orders[[#This Row],[OrderDate]])</f>
        <v>6</v>
      </c>
    </row>
    <row r="321" spans="1:21" x14ac:dyDescent="0.2">
      <c r="A321">
        <v>10567</v>
      </c>
      <c r="B321" t="s">
        <v>651</v>
      </c>
      <c r="C321">
        <v>1</v>
      </c>
      <c r="D321" s="9">
        <v>35593</v>
      </c>
      <c r="E321" s="5">
        <v>35621</v>
      </c>
      <c r="F321" s="5">
        <v>35598</v>
      </c>
      <c r="G321">
        <v>1</v>
      </c>
      <c r="H321">
        <v>33.97</v>
      </c>
      <c r="I321" t="s">
        <v>652</v>
      </c>
      <c r="J321" t="s">
        <v>653</v>
      </c>
      <c r="K321" t="s">
        <v>654</v>
      </c>
      <c r="L321" t="s">
        <v>655</v>
      </c>
      <c r="M321" t="s">
        <v>71</v>
      </c>
      <c r="N321" t="s">
        <v>656</v>
      </c>
      <c r="O321">
        <f>VLOOKUP(orders[[#This Row],[OrderID]],Table15[],4,FALSE)</f>
        <v>103</v>
      </c>
      <c r="P321">
        <f>VLOOKUP(orders[[#This Row],[OrderID]],Table15[],2,FALSE)</f>
        <v>3109</v>
      </c>
      <c r="Q321">
        <f>VLOOKUP(orders[[#This Row],[EmployeeID]],employee_territory[],2,FALSE)</f>
        <v>6897</v>
      </c>
      <c r="R321" t="str">
        <f>VLOOKUP(orders[[#This Row],[Territory]],territories[],4,FALSE)</f>
        <v xml:space="preserve">Eastern                                           </v>
      </c>
      <c r="S321" t="str">
        <f>VLOOKUP(orders[[#This Row],[ShipVia]],shippers[],2,FALSE)</f>
        <v>Speedy Express</v>
      </c>
      <c r="T321">
        <f>YEAR(orders[[#This Row],[OrderDate]])</f>
        <v>1997</v>
      </c>
      <c r="U321" s="45">
        <f>MONTH(orders[[#This Row],[OrderDate]])</f>
        <v>6</v>
      </c>
    </row>
    <row r="322" spans="1:21" x14ac:dyDescent="0.2">
      <c r="A322">
        <v>10568</v>
      </c>
      <c r="B322" t="s">
        <v>775</v>
      </c>
      <c r="C322">
        <v>3</v>
      </c>
      <c r="D322" s="9">
        <v>35594</v>
      </c>
      <c r="E322" s="5">
        <v>35622</v>
      </c>
      <c r="F322" s="5">
        <v>35620</v>
      </c>
      <c r="G322">
        <v>3</v>
      </c>
      <c r="H322">
        <v>6.54</v>
      </c>
      <c r="I322" t="s">
        <v>776</v>
      </c>
      <c r="J322" t="s">
        <v>777</v>
      </c>
      <c r="K322" t="s">
        <v>778</v>
      </c>
      <c r="L322" t="s">
        <v>71</v>
      </c>
      <c r="M322" t="s">
        <v>779</v>
      </c>
      <c r="N322" t="s">
        <v>108</v>
      </c>
      <c r="O322">
        <f>VLOOKUP(orders[[#This Row],[OrderID]],Table15[],4,FALSE)</f>
        <v>5</v>
      </c>
      <c r="P322">
        <f>VLOOKUP(orders[[#This Row],[OrderID]],Table15[],2,FALSE)</f>
        <v>155</v>
      </c>
      <c r="Q322">
        <f>VLOOKUP(orders[[#This Row],[EmployeeID]],employee_territory[],2,FALSE)</f>
        <v>30346</v>
      </c>
      <c r="R322" t="str">
        <f>VLOOKUP(orders[[#This Row],[Territory]],territories[],4,FALSE)</f>
        <v xml:space="preserve">Southern                                          </v>
      </c>
      <c r="S322" t="str">
        <f>VLOOKUP(orders[[#This Row],[ShipVia]],shippers[],2,FALSE)</f>
        <v>Federal Shipping</v>
      </c>
      <c r="T322">
        <f>YEAR(orders[[#This Row],[OrderDate]])</f>
        <v>1997</v>
      </c>
      <c r="U322" s="45">
        <f>MONTH(orders[[#This Row],[OrderDate]])</f>
        <v>6</v>
      </c>
    </row>
    <row r="323" spans="1:21" x14ac:dyDescent="0.2">
      <c r="A323">
        <v>10569</v>
      </c>
      <c r="B323" t="s">
        <v>545</v>
      </c>
      <c r="C323">
        <v>5</v>
      </c>
      <c r="D323" s="9">
        <v>35597</v>
      </c>
      <c r="E323" s="5">
        <v>35625</v>
      </c>
      <c r="F323" s="5">
        <v>35622</v>
      </c>
      <c r="G323">
        <v>1</v>
      </c>
      <c r="H323">
        <v>58.98</v>
      </c>
      <c r="I323" t="s">
        <v>546</v>
      </c>
      <c r="J323" t="s">
        <v>547</v>
      </c>
      <c r="K323" t="s">
        <v>548</v>
      </c>
      <c r="L323" t="s">
        <v>549</v>
      </c>
      <c r="M323" t="s">
        <v>550</v>
      </c>
      <c r="N323" t="s">
        <v>82</v>
      </c>
      <c r="O323">
        <f>VLOOKUP(orders[[#This Row],[OrderID]],Table15[],4,FALSE)</f>
        <v>65</v>
      </c>
      <c r="P323">
        <f>VLOOKUP(orders[[#This Row],[OrderID]],Table15[],2,FALSE)</f>
        <v>977.5</v>
      </c>
      <c r="Q323">
        <f>VLOOKUP(orders[[#This Row],[EmployeeID]],employee_territory[],2,FALSE)</f>
        <v>2903</v>
      </c>
      <c r="R323" t="str">
        <f>VLOOKUP(orders[[#This Row],[Territory]],territories[],4,FALSE)</f>
        <v xml:space="preserve">Eastern                                           </v>
      </c>
      <c r="S323" t="str">
        <f>VLOOKUP(orders[[#This Row],[ShipVia]],shippers[],2,FALSE)</f>
        <v>Speedy Express</v>
      </c>
      <c r="T323">
        <f>YEAR(orders[[#This Row],[OrderDate]])</f>
        <v>1997</v>
      </c>
      <c r="U323" s="45">
        <f>MONTH(orders[[#This Row],[OrderDate]])</f>
        <v>6</v>
      </c>
    </row>
    <row r="324" spans="1:21" x14ac:dyDescent="0.2">
      <c r="A324">
        <v>10570</v>
      </c>
      <c r="B324" t="s">
        <v>726</v>
      </c>
      <c r="C324">
        <v>3</v>
      </c>
      <c r="D324" s="9">
        <v>35598</v>
      </c>
      <c r="E324" s="5">
        <v>35626</v>
      </c>
      <c r="F324" s="5">
        <v>35600</v>
      </c>
      <c r="G324">
        <v>3</v>
      </c>
      <c r="H324">
        <v>188.99</v>
      </c>
      <c r="I324" t="s">
        <v>727</v>
      </c>
      <c r="J324" t="s">
        <v>728</v>
      </c>
      <c r="K324" t="s">
        <v>261</v>
      </c>
      <c r="L324" t="s">
        <v>262</v>
      </c>
      <c r="M324" t="s">
        <v>263</v>
      </c>
      <c r="N324" t="s">
        <v>264</v>
      </c>
      <c r="O324">
        <f>VLOOKUP(orders[[#This Row],[OrderID]],Table15[],4,FALSE)</f>
        <v>75</v>
      </c>
      <c r="P324">
        <f>VLOOKUP(orders[[#This Row],[OrderID]],Table15[],2,FALSE)</f>
        <v>2595</v>
      </c>
      <c r="Q324">
        <f>VLOOKUP(orders[[#This Row],[EmployeeID]],employee_territory[],2,FALSE)</f>
        <v>30346</v>
      </c>
      <c r="R324" t="str">
        <f>VLOOKUP(orders[[#This Row],[Territory]],territories[],4,FALSE)</f>
        <v xml:space="preserve">Southern                                          </v>
      </c>
      <c r="S324" t="str">
        <f>VLOOKUP(orders[[#This Row],[ShipVia]],shippers[],2,FALSE)</f>
        <v>Federal Shipping</v>
      </c>
      <c r="T324">
        <f>YEAR(orders[[#This Row],[OrderDate]])</f>
        <v>1997</v>
      </c>
      <c r="U324" s="45">
        <f>MONTH(orders[[#This Row],[OrderDate]])</f>
        <v>6</v>
      </c>
    </row>
    <row r="325" spans="1:21" x14ac:dyDescent="0.2">
      <c r="A325">
        <v>10571</v>
      </c>
      <c r="B325" t="s">
        <v>525</v>
      </c>
      <c r="C325">
        <v>8</v>
      </c>
      <c r="D325" s="9">
        <v>35598</v>
      </c>
      <c r="E325" s="5">
        <v>35640</v>
      </c>
      <c r="F325" s="5">
        <v>35615</v>
      </c>
      <c r="G325">
        <v>3</v>
      </c>
      <c r="H325">
        <v>26.06</v>
      </c>
      <c r="I325" t="s">
        <v>526</v>
      </c>
      <c r="J325" t="s">
        <v>527</v>
      </c>
      <c r="K325" t="s">
        <v>528</v>
      </c>
      <c r="L325" t="s">
        <v>71</v>
      </c>
      <c r="M325" t="s">
        <v>529</v>
      </c>
      <c r="N325" t="s">
        <v>530</v>
      </c>
      <c r="O325">
        <f>VLOOKUP(orders[[#This Row],[OrderID]],Table15[],4,FALSE)</f>
        <v>39</v>
      </c>
      <c r="P325">
        <f>VLOOKUP(orders[[#This Row],[OrderID]],Table15[],2,FALSE)</f>
        <v>647.75</v>
      </c>
      <c r="Q325">
        <f>VLOOKUP(orders[[#This Row],[EmployeeID]],employee_territory[],2,FALSE)</f>
        <v>19428</v>
      </c>
      <c r="R325" t="str">
        <f>VLOOKUP(orders[[#This Row],[Territory]],territories[],4,FALSE)</f>
        <v xml:space="preserve">Northern                                          </v>
      </c>
      <c r="S325" t="str">
        <f>VLOOKUP(orders[[#This Row],[ShipVia]],shippers[],2,FALSE)</f>
        <v>Federal Shipping</v>
      </c>
      <c r="T325">
        <f>YEAR(orders[[#This Row],[OrderDate]])</f>
        <v>1997</v>
      </c>
      <c r="U325" s="45">
        <f>MONTH(orders[[#This Row],[OrderDate]])</f>
        <v>6</v>
      </c>
    </row>
    <row r="326" spans="1:21" x14ac:dyDescent="0.2">
      <c r="A326">
        <v>10572</v>
      </c>
      <c r="B326" t="s">
        <v>608</v>
      </c>
      <c r="C326">
        <v>3</v>
      </c>
      <c r="D326" s="9">
        <v>35599</v>
      </c>
      <c r="E326" s="5">
        <v>35627</v>
      </c>
      <c r="F326" s="5">
        <v>35606</v>
      </c>
      <c r="G326">
        <v>2</v>
      </c>
      <c r="H326">
        <v>116.43</v>
      </c>
      <c r="I326" t="s">
        <v>609</v>
      </c>
      <c r="J326" t="s">
        <v>610</v>
      </c>
      <c r="K326" t="s">
        <v>611</v>
      </c>
      <c r="L326" t="s">
        <v>71</v>
      </c>
      <c r="M326" t="s">
        <v>612</v>
      </c>
      <c r="N326" t="s">
        <v>199</v>
      </c>
      <c r="O326">
        <f>VLOOKUP(orders[[#This Row],[OrderID]],Table15[],4,FALSE)</f>
        <v>87</v>
      </c>
      <c r="P326">
        <f>VLOOKUP(orders[[#This Row],[OrderID]],Table15[],2,FALSE)</f>
        <v>1565.6499999999999</v>
      </c>
      <c r="Q326">
        <f>VLOOKUP(orders[[#This Row],[EmployeeID]],employee_territory[],2,FALSE)</f>
        <v>30346</v>
      </c>
      <c r="R326" t="str">
        <f>VLOOKUP(orders[[#This Row],[Territory]],territories[],4,FALSE)</f>
        <v xml:space="preserve">Southern                                          </v>
      </c>
      <c r="S326" t="str">
        <f>VLOOKUP(orders[[#This Row],[ShipVia]],shippers[],2,FALSE)</f>
        <v>United Package</v>
      </c>
      <c r="T326">
        <f>YEAR(orders[[#This Row],[OrderDate]])</f>
        <v>1997</v>
      </c>
      <c r="U326" s="45">
        <f>MONTH(orders[[#This Row],[OrderDate]])</f>
        <v>6</v>
      </c>
    </row>
    <row r="327" spans="1:21" x14ac:dyDescent="0.2">
      <c r="A327">
        <v>10573</v>
      </c>
      <c r="B327" t="s">
        <v>771</v>
      </c>
      <c r="C327">
        <v>7</v>
      </c>
      <c r="D327" s="9">
        <v>35600</v>
      </c>
      <c r="E327" s="5">
        <v>35628</v>
      </c>
      <c r="F327" s="5">
        <v>35601</v>
      </c>
      <c r="G327">
        <v>3</v>
      </c>
      <c r="H327">
        <v>84.84</v>
      </c>
      <c r="I327" t="s">
        <v>772</v>
      </c>
      <c r="J327" t="s">
        <v>773</v>
      </c>
      <c r="K327" t="s">
        <v>534</v>
      </c>
      <c r="L327" t="s">
        <v>71</v>
      </c>
      <c r="M327" t="s">
        <v>774</v>
      </c>
      <c r="N327" t="s">
        <v>535</v>
      </c>
      <c r="O327">
        <f>VLOOKUP(orders[[#This Row],[OrderID]],Table15[],4,FALSE)</f>
        <v>83</v>
      </c>
      <c r="P327">
        <f>VLOOKUP(orders[[#This Row],[OrderID]],Table15[],2,FALSE)</f>
        <v>2082</v>
      </c>
      <c r="Q327">
        <f>VLOOKUP(orders[[#This Row],[EmployeeID]],employee_territory[],2,FALSE)</f>
        <v>60179</v>
      </c>
      <c r="R327" t="str">
        <f>VLOOKUP(orders[[#This Row],[Territory]],territories[],4,FALSE)</f>
        <v xml:space="preserve">Westerns                                          </v>
      </c>
      <c r="S327" t="str">
        <f>VLOOKUP(orders[[#This Row],[ShipVia]],shippers[],2,FALSE)</f>
        <v>Federal Shipping</v>
      </c>
      <c r="T327">
        <f>YEAR(orders[[#This Row],[OrderDate]])</f>
        <v>1997</v>
      </c>
      <c r="U327" s="45">
        <f>MONTH(orders[[#This Row],[OrderDate]])</f>
        <v>6</v>
      </c>
    </row>
    <row r="328" spans="1:21" x14ac:dyDescent="0.2">
      <c r="A328">
        <v>10574</v>
      </c>
      <c r="B328" t="s">
        <v>877</v>
      </c>
      <c r="C328">
        <v>4</v>
      </c>
      <c r="D328" s="9">
        <v>35600</v>
      </c>
      <c r="E328" s="5">
        <v>35628</v>
      </c>
      <c r="F328" s="5">
        <v>35611</v>
      </c>
      <c r="G328">
        <v>2</v>
      </c>
      <c r="H328">
        <v>37.6</v>
      </c>
      <c r="I328" t="s">
        <v>878</v>
      </c>
      <c r="J328" t="s">
        <v>879</v>
      </c>
      <c r="K328" t="s">
        <v>880</v>
      </c>
      <c r="L328" t="s">
        <v>581</v>
      </c>
      <c r="M328" t="s">
        <v>881</v>
      </c>
      <c r="N328" t="s">
        <v>82</v>
      </c>
      <c r="O328">
        <f>VLOOKUP(orders[[#This Row],[OrderID]],Table15[],4,FALSE)</f>
        <v>32</v>
      </c>
      <c r="P328">
        <f>VLOOKUP(orders[[#This Row],[OrderID]],Table15[],2,FALSE)</f>
        <v>764.3</v>
      </c>
      <c r="Q328">
        <f>VLOOKUP(orders[[#This Row],[EmployeeID]],employee_territory[],2,FALSE)</f>
        <v>20852</v>
      </c>
      <c r="R328" t="str">
        <f>VLOOKUP(orders[[#This Row],[Territory]],territories[],4,FALSE)</f>
        <v xml:space="preserve">Eastern                                           </v>
      </c>
      <c r="S328" t="str">
        <f>VLOOKUP(orders[[#This Row],[ShipVia]],shippers[],2,FALSE)</f>
        <v>United Package</v>
      </c>
      <c r="T328">
        <f>YEAR(orders[[#This Row],[OrderDate]])</f>
        <v>1997</v>
      </c>
      <c r="U328" s="45">
        <f>MONTH(orders[[#This Row],[OrderDate]])</f>
        <v>6</v>
      </c>
    </row>
    <row r="329" spans="1:21" x14ac:dyDescent="0.2">
      <c r="A329">
        <v>10575</v>
      </c>
      <c r="B329" t="s">
        <v>603</v>
      </c>
      <c r="C329">
        <v>5</v>
      </c>
      <c r="D329" s="9">
        <v>35601</v>
      </c>
      <c r="E329" s="5">
        <v>35615</v>
      </c>
      <c r="F329" s="5">
        <v>35611</v>
      </c>
      <c r="G329">
        <v>1</v>
      </c>
      <c r="H329">
        <v>127.34</v>
      </c>
      <c r="I329" t="s">
        <v>604</v>
      </c>
      <c r="J329" t="s">
        <v>605</v>
      </c>
      <c r="K329" t="s">
        <v>606</v>
      </c>
      <c r="L329" t="s">
        <v>71</v>
      </c>
      <c r="M329" t="s">
        <v>607</v>
      </c>
      <c r="N329" t="s">
        <v>154</v>
      </c>
      <c r="O329">
        <f>VLOOKUP(orders[[#This Row],[OrderID]],Table15[],4,FALSE)</f>
        <v>58</v>
      </c>
      <c r="P329">
        <f>VLOOKUP(orders[[#This Row],[OrderID]],Table15[],2,FALSE)</f>
        <v>2147.4</v>
      </c>
      <c r="Q329">
        <f>VLOOKUP(orders[[#This Row],[EmployeeID]],employee_territory[],2,FALSE)</f>
        <v>2903</v>
      </c>
      <c r="R329" t="str">
        <f>VLOOKUP(orders[[#This Row],[Territory]],territories[],4,FALSE)</f>
        <v xml:space="preserve">Eastern                                           </v>
      </c>
      <c r="S329" t="str">
        <f>VLOOKUP(orders[[#This Row],[ShipVia]],shippers[],2,FALSE)</f>
        <v>Speedy Express</v>
      </c>
      <c r="T329">
        <f>YEAR(orders[[#This Row],[OrderDate]])</f>
        <v>1997</v>
      </c>
      <c r="U329" s="45">
        <f>MONTH(orders[[#This Row],[OrderDate]])</f>
        <v>6</v>
      </c>
    </row>
    <row r="330" spans="1:21" x14ac:dyDescent="0.2">
      <c r="A330">
        <v>10576</v>
      </c>
      <c r="B330" t="s">
        <v>599</v>
      </c>
      <c r="C330">
        <v>3</v>
      </c>
      <c r="D330" s="9">
        <v>35604</v>
      </c>
      <c r="E330" s="5">
        <v>35618</v>
      </c>
      <c r="F330" s="5">
        <v>35611</v>
      </c>
      <c r="G330">
        <v>3</v>
      </c>
      <c r="H330">
        <v>18.559999999999999</v>
      </c>
      <c r="I330" t="s">
        <v>600</v>
      </c>
      <c r="J330" t="s">
        <v>601</v>
      </c>
      <c r="K330" t="s">
        <v>534</v>
      </c>
      <c r="L330" t="s">
        <v>71</v>
      </c>
      <c r="M330" t="s">
        <v>602</v>
      </c>
      <c r="N330" t="s">
        <v>535</v>
      </c>
      <c r="O330">
        <f>VLOOKUP(orders[[#This Row],[OrderID]],Table15[],4,FALSE)</f>
        <v>51</v>
      </c>
      <c r="P330">
        <f>VLOOKUP(orders[[#This Row],[OrderID]],Table15[],2,FALSE)</f>
        <v>838.45</v>
      </c>
      <c r="Q330">
        <f>VLOOKUP(orders[[#This Row],[EmployeeID]],employee_territory[],2,FALSE)</f>
        <v>30346</v>
      </c>
      <c r="R330" t="str">
        <f>VLOOKUP(orders[[#This Row],[Territory]],territories[],4,FALSE)</f>
        <v xml:space="preserve">Southern                                          </v>
      </c>
      <c r="S330" t="str">
        <f>VLOOKUP(orders[[#This Row],[ShipVia]],shippers[],2,FALSE)</f>
        <v>Federal Shipping</v>
      </c>
      <c r="T330">
        <f>YEAR(orders[[#This Row],[OrderDate]])</f>
        <v>1997</v>
      </c>
      <c r="U330" s="45">
        <f>MONTH(orders[[#This Row],[OrderDate]])</f>
        <v>6</v>
      </c>
    </row>
    <row r="331" spans="1:21" x14ac:dyDescent="0.2">
      <c r="A331">
        <v>10577</v>
      </c>
      <c r="B331" t="s">
        <v>877</v>
      </c>
      <c r="C331">
        <v>9</v>
      </c>
      <c r="D331" s="9">
        <v>35604</v>
      </c>
      <c r="E331" s="5">
        <v>35646</v>
      </c>
      <c r="F331" s="5">
        <v>35611</v>
      </c>
      <c r="G331">
        <v>2</v>
      </c>
      <c r="H331">
        <v>25.41</v>
      </c>
      <c r="I331" t="s">
        <v>878</v>
      </c>
      <c r="J331" t="s">
        <v>879</v>
      </c>
      <c r="K331" t="s">
        <v>880</v>
      </c>
      <c r="L331" t="s">
        <v>581</v>
      </c>
      <c r="M331" t="s">
        <v>881</v>
      </c>
      <c r="N331" t="s">
        <v>82</v>
      </c>
      <c r="O331">
        <f>VLOOKUP(orders[[#This Row],[OrderID]],Table15[],4,FALSE)</f>
        <v>48</v>
      </c>
      <c r="P331">
        <f>VLOOKUP(orders[[#This Row],[OrderID]],Table15[],2,FALSE)</f>
        <v>569</v>
      </c>
      <c r="Q331">
        <f>VLOOKUP(orders[[#This Row],[EmployeeID]],employee_territory[],2,FALSE)</f>
        <v>3049</v>
      </c>
      <c r="R331" t="str">
        <f>VLOOKUP(orders[[#This Row],[Territory]],territories[],4,FALSE)</f>
        <v xml:space="preserve">Northern                                          </v>
      </c>
      <c r="S331" t="str">
        <f>VLOOKUP(orders[[#This Row],[ShipVia]],shippers[],2,FALSE)</f>
        <v>United Package</v>
      </c>
      <c r="T331">
        <f>YEAR(orders[[#This Row],[OrderDate]])</f>
        <v>1997</v>
      </c>
      <c r="U331" s="45">
        <f>MONTH(orders[[#This Row],[OrderDate]])</f>
        <v>6</v>
      </c>
    </row>
    <row r="332" spans="1:21" x14ac:dyDescent="0.2">
      <c r="A332">
        <v>10578</v>
      </c>
      <c r="B332" t="s">
        <v>638</v>
      </c>
      <c r="C332">
        <v>4</v>
      </c>
      <c r="D332" s="9">
        <v>35605</v>
      </c>
      <c r="E332" s="5">
        <v>35633</v>
      </c>
      <c r="F332" s="5">
        <v>35636</v>
      </c>
      <c r="G332">
        <v>3</v>
      </c>
      <c r="H332">
        <v>29.6</v>
      </c>
      <c r="I332" t="s">
        <v>639</v>
      </c>
      <c r="J332" t="s">
        <v>640</v>
      </c>
      <c r="K332" t="s">
        <v>70</v>
      </c>
      <c r="L332" t="s">
        <v>71</v>
      </c>
      <c r="M332" t="s">
        <v>641</v>
      </c>
      <c r="N332" t="s">
        <v>73</v>
      </c>
      <c r="O332">
        <f>VLOOKUP(orders[[#This Row],[OrderID]],Table15[],4,FALSE)</f>
        <v>26</v>
      </c>
      <c r="P332">
        <f>VLOOKUP(orders[[#This Row],[OrderID]],Table15[],2,FALSE)</f>
        <v>477</v>
      </c>
      <c r="Q332">
        <f>VLOOKUP(orders[[#This Row],[EmployeeID]],employee_territory[],2,FALSE)</f>
        <v>20852</v>
      </c>
      <c r="R332" t="str">
        <f>VLOOKUP(orders[[#This Row],[Territory]],territories[],4,FALSE)</f>
        <v xml:space="preserve">Eastern                                           </v>
      </c>
      <c r="S332" t="str">
        <f>VLOOKUP(orders[[#This Row],[ShipVia]],shippers[],2,FALSE)</f>
        <v>Federal Shipping</v>
      </c>
      <c r="T332">
        <f>YEAR(orders[[#This Row],[OrderDate]])</f>
        <v>1997</v>
      </c>
      <c r="U332" s="45">
        <f>MONTH(orders[[#This Row],[OrderDate]])</f>
        <v>6</v>
      </c>
    </row>
    <row r="333" spans="1:21" x14ac:dyDescent="0.2">
      <c r="A333">
        <v>10579</v>
      </c>
      <c r="B333" t="s">
        <v>882</v>
      </c>
      <c r="C333">
        <v>1</v>
      </c>
      <c r="D333" s="9">
        <v>35606</v>
      </c>
      <c r="E333" s="5">
        <v>35634</v>
      </c>
      <c r="F333" s="5">
        <v>35615</v>
      </c>
      <c r="G333">
        <v>2</v>
      </c>
      <c r="H333">
        <v>13.73</v>
      </c>
      <c r="I333" t="s">
        <v>883</v>
      </c>
      <c r="J333" t="s">
        <v>884</v>
      </c>
      <c r="K333" t="s">
        <v>885</v>
      </c>
      <c r="L333" t="s">
        <v>886</v>
      </c>
      <c r="M333" t="s">
        <v>887</v>
      </c>
      <c r="N333" t="s">
        <v>82</v>
      </c>
      <c r="O333">
        <f>VLOOKUP(orders[[#This Row],[OrderID]],Table15[],4,FALSE)</f>
        <v>31</v>
      </c>
      <c r="P333">
        <f>VLOOKUP(orders[[#This Row],[OrderID]],Table15[],2,FALSE)</f>
        <v>317.75</v>
      </c>
      <c r="Q333">
        <f>VLOOKUP(orders[[#This Row],[EmployeeID]],employee_territory[],2,FALSE)</f>
        <v>6897</v>
      </c>
      <c r="R333" t="str">
        <f>VLOOKUP(orders[[#This Row],[Territory]],territories[],4,FALSE)</f>
        <v xml:space="preserve">Eastern                                           </v>
      </c>
      <c r="S333" t="str">
        <f>VLOOKUP(orders[[#This Row],[ShipVia]],shippers[],2,FALSE)</f>
        <v>United Package</v>
      </c>
      <c r="T333">
        <f>YEAR(orders[[#This Row],[OrderDate]])</f>
        <v>1997</v>
      </c>
      <c r="U333" s="45">
        <f>MONTH(orders[[#This Row],[OrderDate]])</f>
        <v>6</v>
      </c>
    </row>
    <row r="334" spans="1:21" x14ac:dyDescent="0.2">
      <c r="A334">
        <v>10580</v>
      </c>
      <c r="B334" t="s">
        <v>536</v>
      </c>
      <c r="C334">
        <v>4</v>
      </c>
      <c r="D334" s="9">
        <v>35607</v>
      </c>
      <c r="E334" s="5">
        <v>35635</v>
      </c>
      <c r="F334" s="5">
        <v>35612</v>
      </c>
      <c r="G334">
        <v>3</v>
      </c>
      <c r="H334">
        <v>75.89</v>
      </c>
      <c r="I334" t="s">
        <v>537</v>
      </c>
      <c r="J334" t="s">
        <v>538</v>
      </c>
      <c r="K334" t="s">
        <v>539</v>
      </c>
      <c r="L334" t="s">
        <v>71</v>
      </c>
      <c r="M334" t="s">
        <v>540</v>
      </c>
      <c r="N334" t="s">
        <v>154</v>
      </c>
      <c r="O334">
        <f>VLOOKUP(orders[[#This Row],[OrderID]],Table15[],4,FALSE)</f>
        <v>54</v>
      </c>
      <c r="P334">
        <f>VLOOKUP(orders[[#This Row],[OrderID]],Table15[],2,FALSE)</f>
        <v>1067.0999999999999</v>
      </c>
      <c r="Q334">
        <f>VLOOKUP(orders[[#This Row],[EmployeeID]],employee_territory[],2,FALSE)</f>
        <v>20852</v>
      </c>
      <c r="R334" t="str">
        <f>VLOOKUP(orders[[#This Row],[Territory]],territories[],4,FALSE)</f>
        <v xml:space="preserve">Eastern                                           </v>
      </c>
      <c r="S334" t="str">
        <f>VLOOKUP(orders[[#This Row],[ShipVia]],shippers[],2,FALSE)</f>
        <v>Federal Shipping</v>
      </c>
      <c r="T334">
        <f>YEAR(orders[[#This Row],[OrderDate]])</f>
        <v>1997</v>
      </c>
      <c r="U334" s="45">
        <f>MONTH(orders[[#This Row],[OrderDate]])</f>
        <v>6</v>
      </c>
    </row>
    <row r="335" spans="1:21" x14ac:dyDescent="0.2">
      <c r="A335">
        <v>10581</v>
      </c>
      <c r="B335" t="s">
        <v>738</v>
      </c>
      <c r="C335">
        <v>3</v>
      </c>
      <c r="D335" s="9">
        <v>35607</v>
      </c>
      <c r="E335" s="5">
        <v>35635</v>
      </c>
      <c r="F335" s="5">
        <v>35613</v>
      </c>
      <c r="G335">
        <v>1</v>
      </c>
      <c r="H335">
        <v>3.01</v>
      </c>
      <c r="I335" t="s">
        <v>739</v>
      </c>
      <c r="J335" t="s">
        <v>740</v>
      </c>
      <c r="K335" t="s">
        <v>645</v>
      </c>
      <c r="L335" t="s">
        <v>516</v>
      </c>
      <c r="M335" t="s">
        <v>741</v>
      </c>
      <c r="N335" t="s">
        <v>146</v>
      </c>
      <c r="O335">
        <f>VLOOKUP(orders[[#This Row],[OrderID]],Table15[],4,FALSE)</f>
        <v>50</v>
      </c>
      <c r="P335">
        <f>VLOOKUP(orders[[#This Row],[OrderID]],Table15[],2,FALSE)</f>
        <v>387.5</v>
      </c>
      <c r="Q335">
        <f>VLOOKUP(orders[[#This Row],[EmployeeID]],employee_territory[],2,FALSE)</f>
        <v>30346</v>
      </c>
      <c r="R335" t="str">
        <f>VLOOKUP(orders[[#This Row],[Territory]],territories[],4,FALSE)</f>
        <v xml:space="preserve">Southern                                          </v>
      </c>
      <c r="S335" t="str">
        <f>VLOOKUP(orders[[#This Row],[ShipVia]],shippers[],2,FALSE)</f>
        <v>Speedy Express</v>
      </c>
      <c r="T335">
        <f>YEAR(orders[[#This Row],[OrderDate]])</f>
        <v>1997</v>
      </c>
      <c r="U335" s="45">
        <f>MONTH(orders[[#This Row],[OrderDate]])</f>
        <v>6</v>
      </c>
    </row>
    <row r="336" spans="1:21" x14ac:dyDescent="0.2">
      <c r="A336">
        <v>10582</v>
      </c>
      <c r="B336" t="s">
        <v>855</v>
      </c>
      <c r="C336">
        <v>3</v>
      </c>
      <c r="D336" s="9">
        <v>35608</v>
      </c>
      <c r="E336" s="5">
        <v>35636</v>
      </c>
      <c r="F336" s="5">
        <v>35625</v>
      </c>
      <c r="G336">
        <v>2</v>
      </c>
      <c r="H336">
        <v>27.71</v>
      </c>
      <c r="I336" t="s">
        <v>856</v>
      </c>
      <c r="J336" t="s">
        <v>857</v>
      </c>
      <c r="K336" t="s">
        <v>858</v>
      </c>
      <c r="L336" t="s">
        <v>71</v>
      </c>
      <c r="M336" t="s">
        <v>859</v>
      </c>
      <c r="N336" t="s">
        <v>154</v>
      </c>
      <c r="O336">
        <f>VLOOKUP(orders[[#This Row],[OrderID]],Table15[],4,FALSE)</f>
        <v>18</v>
      </c>
      <c r="P336">
        <f>VLOOKUP(orders[[#This Row],[OrderID]],Table15[],2,FALSE)</f>
        <v>330</v>
      </c>
      <c r="Q336">
        <f>VLOOKUP(orders[[#This Row],[EmployeeID]],employee_territory[],2,FALSE)</f>
        <v>30346</v>
      </c>
      <c r="R336" t="str">
        <f>VLOOKUP(orders[[#This Row],[Territory]],territories[],4,FALSE)</f>
        <v xml:space="preserve">Southern                                          </v>
      </c>
      <c r="S336" t="str">
        <f>VLOOKUP(orders[[#This Row],[ShipVia]],shippers[],2,FALSE)</f>
        <v>United Package</v>
      </c>
      <c r="T336">
        <f>YEAR(orders[[#This Row],[OrderDate]])</f>
        <v>1997</v>
      </c>
      <c r="U336" s="45">
        <f>MONTH(orders[[#This Row],[OrderDate]])</f>
        <v>6</v>
      </c>
    </row>
    <row r="337" spans="1:21" x14ac:dyDescent="0.2">
      <c r="A337">
        <v>10583</v>
      </c>
      <c r="B337" t="s">
        <v>561</v>
      </c>
      <c r="C337">
        <v>2</v>
      </c>
      <c r="D337" s="9">
        <v>35611</v>
      </c>
      <c r="E337" s="5">
        <v>35639</v>
      </c>
      <c r="F337" s="5">
        <v>35615</v>
      </c>
      <c r="G337">
        <v>2</v>
      </c>
      <c r="H337">
        <v>7.28</v>
      </c>
      <c r="I337" t="s">
        <v>562</v>
      </c>
      <c r="J337" t="s">
        <v>563</v>
      </c>
      <c r="K337" t="s">
        <v>564</v>
      </c>
      <c r="L337" t="s">
        <v>71</v>
      </c>
      <c r="M337" t="s">
        <v>565</v>
      </c>
      <c r="N337" t="s">
        <v>248</v>
      </c>
      <c r="O337">
        <f>VLOOKUP(orders[[#This Row],[OrderID]],Table15[],4,FALSE)</f>
        <v>44</v>
      </c>
      <c r="P337">
        <f>VLOOKUP(orders[[#This Row],[OrderID]],Table15[],2,FALSE)</f>
        <v>2413.9</v>
      </c>
      <c r="Q337">
        <f>VLOOKUP(orders[[#This Row],[EmployeeID]],employee_territory[],2,FALSE)</f>
        <v>1581</v>
      </c>
      <c r="R337" t="str">
        <f>VLOOKUP(orders[[#This Row],[Territory]],territories[],4,FALSE)</f>
        <v xml:space="preserve">Eastern                                           </v>
      </c>
      <c r="S337" t="str">
        <f>VLOOKUP(orders[[#This Row],[ShipVia]],shippers[],2,FALSE)</f>
        <v>United Package</v>
      </c>
      <c r="T337">
        <f>YEAR(orders[[#This Row],[OrderDate]])</f>
        <v>1997</v>
      </c>
      <c r="U337" s="45">
        <f>MONTH(orders[[#This Row],[OrderDate]])</f>
        <v>6</v>
      </c>
    </row>
    <row r="338" spans="1:21" x14ac:dyDescent="0.2">
      <c r="A338">
        <v>10584</v>
      </c>
      <c r="B338" t="s">
        <v>556</v>
      </c>
      <c r="C338">
        <v>4</v>
      </c>
      <c r="D338" s="9">
        <v>35611</v>
      </c>
      <c r="E338" s="5">
        <v>35639</v>
      </c>
      <c r="F338" s="5">
        <v>35615</v>
      </c>
      <c r="G338">
        <v>1</v>
      </c>
      <c r="H338">
        <v>59.14</v>
      </c>
      <c r="I338" t="s">
        <v>557</v>
      </c>
      <c r="J338" t="s">
        <v>558</v>
      </c>
      <c r="K338" t="s">
        <v>559</v>
      </c>
      <c r="L338" t="s">
        <v>71</v>
      </c>
      <c r="M338" t="s">
        <v>560</v>
      </c>
      <c r="N338" t="s">
        <v>206</v>
      </c>
      <c r="O338">
        <f>VLOOKUP(orders[[#This Row],[OrderID]],Table15[],4,FALSE)</f>
        <v>50</v>
      </c>
      <c r="P338">
        <f>VLOOKUP(orders[[#This Row],[OrderID]],Table15[],2,FALSE)</f>
        <v>625</v>
      </c>
      <c r="Q338">
        <f>VLOOKUP(orders[[#This Row],[EmployeeID]],employee_territory[],2,FALSE)</f>
        <v>20852</v>
      </c>
      <c r="R338" t="str">
        <f>VLOOKUP(orders[[#This Row],[Territory]],territories[],4,FALSE)</f>
        <v xml:space="preserve">Eastern                                           </v>
      </c>
      <c r="S338" t="str">
        <f>VLOOKUP(orders[[#This Row],[ShipVia]],shippers[],2,FALSE)</f>
        <v>Speedy Express</v>
      </c>
      <c r="T338">
        <f>YEAR(orders[[#This Row],[OrderDate]])</f>
        <v>1997</v>
      </c>
      <c r="U338" s="45">
        <f>MONTH(orders[[#This Row],[OrderDate]])</f>
        <v>6</v>
      </c>
    </row>
    <row r="339" spans="1:21" x14ac:dyDescent="0.2">
      <c r="A339">
        <v>10585</v>
      </c>
      <c r="B339" t="s">
        <v>512</v>
      </c>
      <c r="C339">
        <v>7</v>
      </c>
      <c r="D339" s="9">
        <v>35612</v>
      </c>
      <c r="E339" s="5">
        <v>35640</v>
      </c>
      <c r="F339" s="5">
        <v>35621</v>
      </c>
      <c r="G339">
        <v>1</v>
      </c>
      <c r="H339">
        <v>13.41</v>
      </c>
      <c r="I339" t="s">
        <v>513</v>
      </c>
      <c r="J339" t="s">
        <v>514</v>
      </c>
      <c r="K339" t="s">
        <v>515</v>
      </c>
      <c r="L339" t="s">
        <v>516</v>
      </c>
      <c r="M339" t="s">
        <v>517</v>
      </c>
      <c r="N339" t="s">
        <v>146</v>
      </c>
      <c r="O339">
        <f>VLOOKUP(orders[[#This Row],[OrderID]],Table15[],4,FALSE)</f>
        <v>15</v>
      </c>
      <c r="P339">
        <f>VLOOKUP(orders[[#This Row],[OrderID]],Table15[],2,FALSE)</f>
        <v>142.5</v>
      </c>
      <c r="Q339">
        <f>VLOOKUP(orders[[#This Row],[EmployeeID]],employee_territory[],2,FALSE)</f>
        <v>60179</v>
      </c>
      <c r="R339" t="str">
        <f>VLOOKUP(orders[[#This Row],[Territory]],territories[],4,FALSE)</f>
        <v xml:space="preserve">Westerns                                          </v>
      </c>
      <c r="S339" t="str">
        <f>VLOOKUP(orders[[#This Row],[ShipVia]],shippers[],2,FALSE)</f>
        <v>Speedy Express</v>
      </c>
      <c r="T339">
        <f>YEAR(orders[[#This Row],[OrderDate]])</f>
        <v>1997</v>
      </c>
      <c r="U339" s="45">
        <f>MONTH(orders[[#This Row],[OrderDate]])</f>
        <v>7</v>
      </c>
    </row>
    <row r="340" spans="1:21" x14ac:dyDescent="0.2">
      <c r="A340">
        <v>10586</v>
      </c>
      <c r="B340" t="s">
        <v>633</v>
      </c>
      <c r="C340">
        <v>9</v>
      </c>
      <c r="D340" s="9">
        <v>35613</v>
      </c>
      <c r="E340" s="5">
        <v>35641</v>
      </c>
      <c r="F340" s="5">
        <v>35620</v>
      </c>
      <c r="G340">
        <v>1</v>
      </c>
      <c r="H340">
        <v>0.48</v>
      </c>
      <c r="I340" t="s">
        <v>634</v>
      </c>
      <c r="J340" t="s">
        <v>635</v>
      </c>
      <c r="K340" t="s">
        <v>636</v>
      </c>
      <c r="L340" t="s">
        <v>71</v>
      </c>
      <c r="M340" t="s">
        <v>637</v>
      </c>
      <c r="N340" t="s">
        <v>176</v>
      </c>
      <c r="O340">
        <f>VLOOKUP(orders[[#This Row],[OrderID]],Table15[],4,FALSE)</f>
        <v>4</v>
      </c>
      <c r="P340">
        <f>VLOOKUP(orders[[#This Row],[OrderID]],Table15[],2,FALSE)</f>
        <v>28</v>
      </c>
      <c r="Q340">
        <f>VLOOKUP(orders[[#This Row],[EmployeeID]],employee_territory[],2,FALSE)</f>
        <v>3049</v>
      </c>
      <c r="R340" t="str">
        <f>VLOOKUP(orders[[#This Row],[Territory]],territories[],4,FALSE)</f>
        <v xml:space="preserve">Northern                                          </v>
      </c>
      <c r="S340" t="str">
        <f>VLOOKUP(orders[[#This Row],[ShipVia]],shippers[],2,FALSE)</f>
        <v>Speedy Express</v>
      </c>
      <c r="T340">
        <f>YEAR(orders[[#This Row],[OrderDate]])</f>
        <v>1997</v>
      </c>
      <c r="U340" s="45">
        <f>MONTH(orders[[#This Row],[OrderDate]])</f>
        <v>7</v>
      </c>
    </row>
    <row r="341" spans="1:21" x14ac:dyDescent="0.2">
      <c r="A341">
        <v>10587</v>
      </c>
      <c r="B341" t="s">
        <v>541</v>
      </c>
      <c r="C341">
        <v>1</v>
      </c>
      <c r="D341" s="9">
        <v>35613</v>
      </c>
      <c r="E341" s="5">
        <v>35641</v>
      </c>
      <c r="F341" s="5">
        <v>35620</v>
      </c>
      <c r="G341">
        <v>1</v>
      </c>
      <c r="H341">
        <v>62.52</v>
      </c>
      <c r="I341" t="s">
        <v>542</v>
      </c>
      <c r="J341" t="s">
        <v>543</v>
      </c>
      <c r="K341" t="s">
        <v>487</v>
      </c>
      <c r="L341" t="s">
        <v>488</v>
      </c>
      <c r="M341" t="s">
        <v>544</v>
      </c>
      <c r="N341" t="s">
        <v>146</v>
      </c>
      <c r="O341">
        <f>VLOOKUP(orders[[#This Row],[OrderID]],Table15[],4,FALSE)</f>
        <v>46</v>
      </c>
      <c r="P341">
        <f>VLOOKUP(orders[[#This Row],[OrderID]],Table15[],2,FALSE)</f>
        <v>807.38</v>
      </c>
      <c r="Q341">
        <f>VLOOKUP(orders[[#This Row],[EmployeeID]],employee_territory[],2,FALSE)</f>
        <v>6897</v>
      </c>
      <c r="R341" t="str">
        <f>VLOOKUP(orders[[#This Row],[Territory]],territories[],4,FALSE)</f>
        <v xml:space="preserve">Eastern                                           </v>
      </c>
      <c r="S341" t="str">
        <f>VLOOKUP(orders[[#This Row],[ShipVia]],shippers[],2,FALSE)</f>
        <v>Speedy Express</v>
      </c>
      <c r="T341">
        <f>YEAR(orders[[#This Row],[OrderDate]])</f>
        <v>1997</v>
      </c>
      <c r="U341" s="45">
        <f>MONTH(orders[[#This Row],[OrderDate]])</f>
        <v>7</v>
      </c>
    </row>
    <row r="342" spans="1:21" x14ac:dyDescent="0.2">
      <c r="A342">
        <v>10588</v>
      </c>
      <c r="B342" t="s">
        <v>589</v>
      </c>
      <c r="C342">
        <v>2</v>
      </c>
      <c r="D342" s="9">
        <v>35614</v>
      </c>
      <c r="E342" s="5">
        <v>35642</v>
      </c>
      <c r="F342" s="5">
        <v>35621</v>
      </c>
      <c r="G342">
        <v>3</v>
      </c>
      <c r="H342">
        <v>194.67</v>
      </c>
      <c r="I342" t="s">
        <v>590</v>
      </c>
      <c r="J342" t="s">
        <v>591</v>
      </c>
      <c r="K342" t="s">
        <v>592</v>
      </c>
      <c r="L342" t="s">
        <v>71</v>
      </c>
      <c r="M342" t="s">
        <v>593</v>
      </c>
      <c r="N342" t="s">
        <v>154</v>
      </c>
      <c r="O342">
        <f>VLOOKUP(orders[[#This Row],[OrderID]],Table15[],4,FALSE)</f>
        <v>140</v>
      </c>
      <c r="P342">
        <f>VLOOKUP(orders[[#This Row],[OrderID]],Table15[],2,FALSE)</f>
        <v>3900</v>
      </c>
      <c r="Q342">
        <f>VLOOKUP(orders[[#This Row],[EmployeeID]],employee_territory[],2,FALSE)</f>
        <v>1581</v>
      </c>
      <c r="R342" t="str">
        <f>VLOOKUP(orders[[#This Row],[Territory]],territories[],4,FALSE)</f>
        <v xml:space="preserve">Eastern                                           </v>
      </c>
      <c r="S342" t="str">
        <f>VLOOKUP(orders[[#This Row],[ShipVia]],shippers[],2,FALSE)</f>
        <v>Federal Shipping</v>
      </c>
      <c r="T342">
        <f>YEAR(orders[[#This Row],[OrderDate]])</f>
        <v>1997</v>
      </c>
      <c r="U342" s="45">
        <f>MONTH(orders[[#This Row],[OrderDate]])</f>
        <v>7</v>
      </c>
    </row>
    <row r="343" spans="1:21" x14ac:dyDescent="0.2">
      <c r="A343">
        <v>10589</v>
      </c>
      <c r="B343" t="s">
        <v>867</v>
      </c>
      <c r="C343">
        <v>8</v>
      </c>
      <c r="D343" s="9">
        <v>35615</v>
      </c>
      <c r="E343" s="5">
        <v>35643</v>
      </c>
      <c r="F343" s="5">
        <v>35625</v>
      </c>
      <c r="G343">
        <v>2</v>
      </c>
      <c r="H343">
        <v>4.42</v>
      </c>
      <c r="I343" t="s">
        <v>868</v>
      </c>
      <c r="J343" t="s">
        <v>869</v>
      </c>
      <c r="K343" t="s">
        <v>870</v>
      </c>
      <c r="L343" t="s">
        <v>191</v>
      </c>
      <c r="M343" t="s">
        <v>871</v>
      </c>
      <c r="N343" t="s">
        <v>82</v>
      </c>
      <c r="O343">
        <f>VLOOKUP(orders[[#This Row],[OrderID]],Table15[],4,FALSE)</f>
        <v>4</v>
      </c>
      <c r="P343">
        <f>VLOOKUP(orders[[#This Row],[OrderID]],Table15[],2,FALSE)</f>
        <v>72</v>
      </c>
      <c r="Q343">
        <f>VLOOKUP(orders[[#This Row],[EmployeeID]],employee_territory[],2,FALSE)</f>
        <v>19428</v>
      </c>
      <c r="R343" t="str">
        <f>VLOOKUP(orders[[#This Row],[Territory]],territories[],4,FALSE)</f>
        <v xml:space="preserve">Northern                                          </v>
      </c>
      <c r="S343" t="str">
        <f>VLOOKUP(orders[[#This Row],[ShipVia]],shippers[],2,FALSE)</f>
        <v>United Package</v>
      </c>
      <c r="T343">
        <f>YEAR(orders[[#This Row],[OrderDate]])</f>
        <v>1997</v>
      </c>
      <c r="U343" s="45">
        <f>MONTH(orders[[#This Row],[OrderDate]])</f>
        <v>7</v>
      </c>
    </row>
    <row r="344" spans="1:21" x14ac:dyDescent="0.2">
      <c r="A344">
        <v>10590</v>
      </c>
      <c r="B344" t="s">
        <v>726</v>
      </c>
      <c r="C344">
        <v>4</v>
      </c>
      <c r="D344" s="9">
        <v>35618</v>
      </c>
      <c r="E344" s="5">
        <v>35646</v>
      </c>
      <c r="F344" s="5">
        <v>35625</v>
      </c>
      <c r="G344">
        <v>3</v>
      </c>
      <c r="H344">
        <v>44.77</v>
      </c>
      <c r="I344" t="s">
        <v>727</v>
      </c>
      <c r="J344" t="s">
        <v>728</v>
      </c>
      <c r="K344" t="s">
        <v>261</v>
      </c>
      <c r="L344" t="s">
        <v>262</v>
      </c>
      <c r="M344" t="s">
        <v>263</v>
      </c>
      <c r="N344" t="s">
        <v>264</v>
      </c>
      <c r="O344">
        <f>VLOOKUP(orders[[#This Row],[OrderID]],Table15[],4,FALSE)</f>
        <v>80</v>
      </c>
      <c r="P344">
        <f>VLOOKUP(orders[[#This Row],[OrderID]],Table15[],2,FALSE)</f>
        <v>1140</v>
      </c>
      <c r="Q344">
        <f>VLOOKUP(orders[[#This Row],[EmployeeID]],employee_territory[],2,FALSE)</f>
        <v>20852</v>
      </c>
      <c r="R344" t="str">
        <f>VLOOKUP(orders[[#This Row],[Territory]],territories[],4,FALSE)</f>
        <v xml:space="preserve">Eastern                                           </v>
      </c>
      <c r="S344" t="str">
        <f>VLOOKUP(orders[[#This Row],[ShipVia]],shippers[],2,FALSE)</f>
        <v>Federal Shipping</v>
      </c>
      <c r="T344">
        <f>YEAR(orders[[#This Row],[OrderDate]])</f>
        <v>1997</v>
      </c>
      <c r="U344" s="45">
        <f>MONTH(orders[[#This Row],[OrderDate]])</f>
        <v>7</v>
      </c>
    </row>
    <row r="345" spans="1:21" x14ac:dyDescent="0.2">
      <c r="A345">
        <v>10591</v>
      </c>
      <c r="B345" t="s">
        <v>780</v>
      </c>
      <c r="C345">
        <v>1</v>
      </c>
      <c r="D345" s="9">
        <v>35618</v>
      </c>
      <c r="E345" s="5">
        <v>35632</v>
      </c>
      <c r="F345" s="5">
        <v>35627</v>
      </c>
      <c r="G345">
        <v>1</v>
      </c>
      <c r="H345">
        <v>55.92</v>
      </c>
      <c r="I345" t="s">
        <v>781</v>
      </c>
      <c r="J345" t="s">
        <v>782</v>
      </c>
      <c r="K345" t="s">
        <v>783</v>
      </c>
      <c r="L345" t="s">
        <v>71</v>
      </c>
      <c r="M345" t="s">
        <v>784</v>
      </c>
      <c r="N345" t="s">
        <v>230</v>
      </c>
      <c r="O345">
        <f>VLOOKUP(orders[[#This Row],[OrderID]],Table15[],4,FALSE)</f>
        <v>74</v>
      </c>
      <c r="P345">
        <f>VLOOKUP(orders[[#This Row],[OrderID]],Table15[],2,FALSE)</f>
        <v>812.5</v>
      </c>
      <c r="Q345">
        <f>VLOOKUP(orders[[#This Row],[EmployeeID]],employee_territory[],2,FALSE)</f>
        <v>6897</v>
      </c>
      <c r="R345" t="str">
        <f>VLOOKUP(orders[[#This Row],[Territory]],territories[],4,FALSE)</f>
        <v xml:space="preserve">Eastern                                           </v>
      </c>
      <c r="S345" t="str">
        <f>VLOOKUP(orders[[#This Row],[ShipVia]],shippers[],2,FALSE)</f>
        <v>Speedy Express</v>
      </c>
      <c r="T345">
        <f>YEAR(orders[[#This Row],[OrderDate]])</f>
        <v>1997</v>
      </c>
      <c r="U345" s="45">
        <f>MONTH(orders[[#This Row],[OrderDate]])</f>
        <v>7</v>
      </c>
    </row>
    <row r="346" spans="1:21" x14ac:dyDescent="0.2">
      <c r="A346">
        <v>10592</v>
      </c>
      <c r="B346" t="s">
        <v>613</v>
      </c>
      <c r="C346">
        <v>3</v>
      </c>
      <c r="D346" s="9">
        <v>35619</v>
      </c>
      <c r="E346" s="5">
        <v>35647</v>
      </c>
      <c r="F346" s="5">
        <v>35627</v>
      </c>
      <c r="G346">
        <v>1</v>
      </c>
      <c r="H346">
        <v>32.1</v>
      </c>
      <c r="I346" t="s">
        <v>614</v>
      </c>
      <c r="J346" t="s">
        <v>615</v>
      </c>
      <c r="K346" t="s">
        <v>616</v>
      </c>
      <c r="L346" t="s">
        <v>71</v>
      </c>
      <c r="M346" t="s">
        <v>617</v>
      </c>
      <c r="N346" t="s">
        <v>154</v>
      </c>
      <c r="O346">
        <f>VLOOKUP(orders[[#This Row],[OrderID]],Table15[],4,FALSE)</f>
        <v>30</v>
      </c>
      <c r="P346">
        <f>VLOOKUP(orders[[#This Row],[OrderID]],Table15[],2,FALSE)</f>
        <v>543.65</v>
      </c>
      <c r="Q346">
        <f>VLOOKUP(orders[[#This Row],[EmployeeID]],employee_territory[],2,FALSE)</f>
        <v>30346</v>
      </c>
      <c r="R346" t="str">
        <f>VLOOKUP(orders[[#This Row],[Territory]],territories[],4,FALSE)</f>
        <v xml:space="preserve">Southern                                          </v>
      </c>
      <c r="S346" t="str">
        <f>VLOOKUP(orders[[#This Row],[ShipVia]],shippers[],2,FALSE)</f>
        <v>Speedy Express</v>
      </c>
      <c r="T346">
        <f>YEAR(orders[[#This Row],[OrderDate]])</f>
        <v>1997</v>
      </c>
      <c r="U346" s="45">
        <f>MONTH(orders[[#This Row],[OrderDate]])</f>
        <v>7</v>
      </c>
    </row>
    <row r="347" spans="1:21" x14ac:dyDescent="0.2">
      <c r="A347">
        <v>10593</v>
      </c>
      <c r="B347" t="s">
        <v>613</v>
      </c>
      <c r="C347">
        <v>7</v>
      </c>
      <c r="D347" s="9">
        <v>35620</v>
      </c>
      <c r="E347" s="5">
        <v>35648</v>
      </c>
      <c r="F347" s="5">
        <v>35655</v>
      </c>
      <c r="G347">
        <v>2</v>
      </c>
      <c r="H347">
        <v>174.2</v>
      </c>
      <c r="I347" t="s">
        <v>614</v>
      </c>
      <c r="J347" t="s">
        <v>615</v>
      </c>
      <c r="K347" t="s">
        <v>616</v>
      </c>
      <c r="L347" t="s">
        <v>71</v>
      </c>
      <c r="M347" t="s">
        <v>617</v>
      </c>
      <c r="N347" t="s">
        <v>154</v>
      </c>
      <c r="O347">
        <f>VLOOKUP(orders[[#This Row],[OrderID]],Table15[],4,FALSE)</f>
        <v>45</v>
      </c>
      <c r="P347">
        <f>VLOOKUP(orders[[#This Row],[OrderID]],Table15[],2,FALSE)</f>
        <v>2493</v>
      </c>
      <c r="Q347">
        <f>VLOOKUP(orders[[#This Row],[EmployeeID]],employee_territory[],2,FALSE)</f>
        <v>60179</v>
      </c>
      <c r="R347" t="str">
        <f>VLOOKUP(orders[[#This Row],[Territory]],territories[],4,FALSE)</f>
        <v xml:space="preserve">Westerns                                          </v>
      </c>
      <c r="S347" t="str">
        <f>VLOOKUP(orders[[#This Row],[ShipVia]],shippers[],2,FALSE)</f>
        <v>United Package</v>
      </c>
      <c r="T347">
        <f>YEAR(orders[[#This Row],[OrderDate]])</f>
        <v>1997</v>
      </c>
      <c r="U347" s="45">
        <f>MONTH(orders[[#This Row],[OrderDate]])</f>
        <v>7</v>
      </c>
    </row>
    <row r="348" spans="1:21" x14ac:dyDescent="0.2">
      <c r="A348">
        <v>10594</v>
      </c>
      <c r="B348" t="s">
        <v>667</v>
      </c>
      <c r="C348">
        <v>3</v>
      </c>
      <c r="D348" s="9">
        <v>35620</v>
      </c>
      <c r="E348" s="5">
        <v>35648</v>
      </c>
      <c r="F348" s="5">
        <v>35627</v>
      </c>
      <c r="G348">
        <v>2</v>
      </c>
      <c r="H348">
        <v>5.24</v>
      </c>
      <c r="I348" t="s">
        <v>668</v>
      </c>
      <c r="J348" t="s">
        <v>669</v>
      </c>
      <c r="K348" t="s">
        <v>670</v>
      </c>
      <c r="L348" t="s">
        <v>671</v>
      </c>
      <c r="M348" t="s">
        <v>672</v>
      </c>
      <c r="N348" t="s">
        <v>82</v>
      </c>
      <c r="O348">
        <f>VLOOKUP(orders[[#This Row],[OrderID]],Table15[],4,FALSE)</f>
        <v>54</v>
      </c>
      <c r="P348">
        <f>VLOOKUP(orders[[#This Row],[OrderID]],Table15[],2,FALSE)</f>
        <v>565.5</v>
      </c>
      <c r="Q348">
        <f>VLOOKUP(orders[[#This Row],[EmployeeID]],employee_territory[],2,FALSE)</f>
        <v>30346</v>
      </c>
      <c r="R348" t="str">
        <f>VLOOKUP(orders[[#This Row],[Territory]],territories[],4,FALSE)</f>
        <v xml:space="preserve">Southern                                          </v>
      </c>
      <c r="S348" t="str">
        <f>VLOOKUP(orders[[#This Row],[ShipVia]],shippers[],2,FALSE)</f>
        <v>United Package</v>
      </c>
      <c r="T348">
        <f>YEAR(orders[[#This Row],[OrderDate]])</f>
        <v>1997</v>
      </c>
      <c r="U348" s="45">
        <f>MONTH(orders[[#This Row],[OrderDate]])</f>
        <v>7</v>
      </c>
    </row>
    <row r="349" spans="1:21" x14ac:dyDescent="0.2">
      <c r="A349">
        <v>10595</v>
      </c>
      <c r="B349" t="s">
        <v>525</v>
      </c>
      <c r="C349">
        <v>2</v>
      </c>
      <c r="D349" s="9">
        <v>35621</v>
      </c>
      <c r="E349" s="5">
        <v>35649</v>
      </c>
      <c r="F349" s="5">
        <v>35625</v>
      </c>
      <c r="G349">
        <v>1</v>
      </c>
      <c r="H349">
        <v>96.78</v>
      </c>
      <c r="I349" t="s">
        <v>526</v>
      </c>
      <c r="J349" t="s">
        <v>527</v>
      </c>
      <c r="K349" t="s">
        <v>528</v>
      </c>
      <c r="L349" t="s">
        <v>71</v>
      </c>
      <c r="M349" t="s">
        <v>529</v>
      </c>
      <c r="N349" t="s">
        <v>530</v>
      </c>
      <c r="O349">
        <f>VLOOKUP(orders[[#This Row],[OrderID]],Table15[],4,FALSE)</f>
        <v>215</v>
      </c>
      <c r="P349">
        <f>VLOOKUP(orders[[#This Row],[OrderID]],Table15[],2,FALSE)</f>
        <v>6300</v>
      </c>
      <c r="Q349">
        <f>VLOOKUP(orders[[#This Row],[EmployeeID]],employee_territory[],2,FALSE)</f>
        <v>1581</v>
      </c>
      <c r="R349" t="str">
        <f>VLOOKUP(orders[[#This Row],[Territory]],territories[],4,FALSE)</f>
        <v xml:space="preserve">Eastern                                           </v>
      </c>
      <c r="S349" t="str">
        <f>VLOOKUP(orders[[#This Row],[ShipVia]],shippers[],2,FALSE)</f>
        <v>Speedy Express</v>
      </c>
      <c r="T349">
        <f>YEAR(orders[[#This Row],[OrderDate]])</f>
        <v>1997</v>
      </c>
      <c r="U349" s="45">
        <f>MONTH(orders[[#This Row],[OrderDate]])</f>
        <v>7</v>
      </c>
    </row>
    <row r="350" spans="1:21" x14ac:dyDescent="0.2">
      <c r="A350">
        <v>10596</v>
      </c>
      <c r="B350" t="s">
        <v>577</v>
      </c>
      <c r="C350">
        <v>8</v>
      </c>
      <c r="D350" s="9">
        <v>35622</v>
      </c>
      <c r="E350" s="5">
        <v>35650</v>
      </c>
      <c r="F350" s="5">
        <v>35654</v>
      </c>
      <c r="G350">
        <v>1</v>
      </c>
      <c r="H350">
        <v>16.34</v>
      </c>
      <c r="I350" t="s">
        <v>578</v>
      </c>
      <c r="J350" t="s">
        <v>579</v>
      </c>
      <c r="K350" t="s">
        <v>580</v>
      </c>
      <c r="L350" t="s">
        <v>581</v>
      </c>
      <c r="M350" t="s">
        <v>582</v>
      </c>
      <c r="N350" t="s">
        <v>82</v>
      </c>
      <c r="O350">
        <f>VLOOKUP(orders[[#This Row],[OrderID]],Table15[],4,FALSE)</f>
        <v>59</v>
      </c>
      <c r="P350">
        <f>VLOOKUP(orders[[#This Row],[OrderID]],Table15[],2,FALSE)</f>
        <v>1476.1</v>
      </c>
      <c r="Q350">
        <f>VLOOKUP(orders[[#This Row],[EmployeeID]],employee_territory[],2,FALSE)</f>
        <v>19428</v>
      </c>
      <c r="R350" t="str">
        <f>VLOOKUP(orders[[#This Row],[Territory]],territories[],4,FALSE)</f>
        <v xml:space="preserve">Northern                                          </v>
      </c>
      <c r="S350" t="str">
        <f>VLOOKUP(orders[[#This Row],[ShipVia]],shippers[],2,FALSE)</f>
        <v>Speedy Express</v>
      </c>
      <c r="T350">
        <f>YEAR(orders[[#This Row],[OrderDate]])</f>
        <v>1997</v>
      </c>
      <c r="U350" s="45">
        <f>MONTH(orders[[#This Row],[OrderDate]])</f>
        <v>7</v>
      </c>
    </row>
    <row r="351" spans="1:21" x14ac:dyDescent="0.2">
      <c r="A351">
        <v>10597</v>
      </c>
      <c r="B351" t="s">
        <v>747</v>
      </c>
      <c r="C351">
        <v>7</v>
      </c>
      <c r="D351" s="9">
        <v>35622</v>
      </c>
      <c r="E351" s="5">
        <v>35650</v>
      </c>
      <c r="F351" s="5">
        <v>35629</v>
      </c>
      <c r="G351">
        <v>3</v>
      </c>
      <c r="H351">
        <v>35.119999999999997</v>
      </c>
      <c r="I351" t="s">
        <v>748</v>
      </c>
      <c r="J351" t="s">
        <v>749</v>
      </c>
      <c r="K351" t="s">
        <v>750</v>
      </c>
      <c r="L351" t="s">
        <v>71</v>
      </c>
      <c r="M351" t="s">
        <v>751</v>
      </c>
      <c r="N351" t="s">
        <v>530</v>
      </c>
      <c r="O351">
        <f>VLOOKUP(orders[[#This Row],[OrderID]],Table15[],4,FALSE)</f>
        <v>67</v>
      </c>
      <c r="P351">
        <f>VLOOKUP(orders[[#This Row],[OrderID]],Table15[],2,FALSE)</f>
        <v>800.1</v>
      </c>
      <c r="Q351">
        <f>VLOOKUP(orders[[#This Row],[EmployeeID]],employee_territory[],2,FALSE)</f>
        <v>60179</v>
      </c>
      <c r="R351" t="str">
        <f>VLOOKUP(orders[[#This Row],[Territory]],territories[],4,FALSE)</f>
        <v xml:space="preserve">Westerns                                          </v>
      </c>
      <c r="S351" t="str">
        <f>VLOOKUP(orders[[#This Row],[ShipVia]],shippers[],2,FALSE)</f>
        <v>Federal Shipping</v>
      </c>
      <c r="T351">
        <f>YEAR(orders[[#This Row],[OrderDate]])</f>
        <v>1997</v>
      </c>
      <c r="U351" s="45">
        <f>MONTH(orders[[#This Row],[OrderDate]])</f>
        <v>7</v>
      </c>
    </row>
    <row r="352" spans="1:21" x14ac:dyDescent="0.2">
      <c r="A352">
        <v>10598</v>
      </c>
      <c r="B352" t="s">
        <v>545</v>
      </c>
      <c r="C352">
        <v>1</v>
      </c>
      <c r="D352" s="9">
        <v>35625</v>
      </c>
      <c r="E352" s="5">
        <v>35653</v>
      </c>
      <c r="F352" s="5">
        <v>35629</v>
      </c>
      <c r="G352">
        <v>3</v>
      </c>
      <c r="H352">
        <v>44.42</v>
      </c>
      <c r="I352" t="s">
        <v>546</v>
      </c>
      <c r="J352" t="s">
        <v>547</v>
      </c>
      <c r="K352" t="s">
        <v>548</v>
      </c>
      <c r="L352" t="s">
        <v>549</v>
      </c>
      <c r="M352" t="s">
        <v>550</v>
      </c>
      <c r="N352" t="s">
        <v>82</v>
      </c>
      <c r="O352">
        <f>VLOOKUP(orders[[#This Row],[OrderID]],Table15[],4,FALSE)</f>
        <v>59</v>
      </c>
      <c r="P352">
        <f>VLOOKUP(orders[[#This Row],[OrderID]],Table15[],2,FALSE)</f>
        <v>2388.5</v>
      </c>
      <c r="Q352">
        <f>VLOOKUP(orders[[#This Row],[EmployeeID]],employee_territory[],2,FALSE)</f>
        <v>6897</v>
      </c>
      <c r="R352" t="str">
        <f>VLOOKUP(orders[[#This Row],[Territory]],territories[],4,FALSE)</f>
        <v xml:space="preserve">Eastern                                           </v>
      </c>
      <c r="S352" t="str">
        <f>VLOOKUP(orders[[#This Row],[ShipVia]],shippers[],2,FALSE)</f>
        <v>Federal Shipping</v>
      </c>
      <c r="T352">
        <f>YEAR(orders[[#This Row],[OrderDate]])</f>
        <v>1997</v>
      </c>
      <c r="U352" s="45">
        <f>MONTH(orders[[#This Row],[OrderDate]])</f>
        <v>7</v>
      </c>
    </row>
    <row r="353" spans="1:21" x14ac:dyDescent="0.2">
      <c r="A353">
        <v>10599</v>
      </c>
      <c r="B353" t="s">
        <v>638</v>
      </c>
      <c r="C353">
        <v>6</v>
      </c>
      <c r="D353" s="9">
        <v>35626</v>
      </c>
      <c r="E353" s="5">
        <v>35668</v>
      </c>
      <c r="F353" s="5">
        <v>35632</v>
      </c>
      <c r="G353">
        <v>3</v>
      </c>
      <c r="H353">
        <v>29.98</v>
      </c>
      <c r="I353" t="s">
        <v>639</v>
      </c>
      <c r="J353" t="s">
        <v>640</v>
      </c>
      <c r="K353" t="s">
        <v>70</v>
      </c>
      <c r="L353" t="s">
        <v>71</v>
      </c>
      <c r="M353" t="s">
        <v>641</v>
      </c>
      <c r="N353" t="s">
        <v>73</v>
      </c>
      <c r="O353">
        <f>VLOOKUP(orders[[#This Row],[OrderID]],Table15[],4,FALSE)</f>
        <v>10</v>
      </c>
      <c r="P353">
        <f>VLOOKUP(orders[[#This Row],[OrderID]],Table15[],2,FALSE)</f>
        <v>493</v>
      </c>
      <c r="Q353">
        <f>VLOOKUP(orders[[#This Row],[EmployeeID]],employee_territory[],2,FALSE)</f>
        <v>85014</v>
      </c>
      <c r="R353" t="str">
        <f>VLOOKUP(orders[[#This Row],[Territory]],territories[],4,FALSE)</f>
        <v xml:space="preserve">Westerns                                          </v>
      </c>
      <c r="S353" t="str">
        <f>VLOOKUP(orders[[#This Row],[ShipVia]],shippers[],2,FALSE)</f>
        <v>Federal Shipping</v>
      </c>
      <c r="T353">
        <f>YEAR(orders[[#This Row],[OrderDate]])</f>
        <v>1997</v>
      </c>
      <c r="U353" s="45">
        <f>MONTH(orders[[#This Row],[OrderDate]])</f>
        <v>7</v>
      </c>
    </row>
    <row r="354" spans="1:21" x14ac:dyDescent="0.2">
      <c r="A354">
        <v>10600</v>
      </c>
      <c r="B354" t="s">
        <v>795</v>
      </c>
      <c r="C354">
        <v>4</v>
      </c>
      <c r="D354" s="9">
        <v>35627</v>
      </c>
      <c r="E354" s="5">
        <v>35655</v>
      </c>
      <c r="F354" s="5">
        <v>35632</v>
      </c>
      <c r="G354">
        <v>1</v>
      </c>
      <c r="H354">
        <v>45.13</v>
      </c>
      <c r="I354" t="s">
        <v>796</v>
      </c>
      <c r="J354" t="s">
        <v>797</v>
      </c>
      <c r="K354" t="s">
        <v>798</v>
      </c>
      <c r="L354" t="s">
        <v>191</v>
      </c>
      <c r="M354" t="s">
        <v>799</v>
      </c>
      <c r="N354" t="s">
        <v>82</v>
      </c>
      <c r="O354">
        <f>VLOOKUP(orders[[#This Row],[OrderID]],Table15[],4,FALSE)</f>
        <v>34</v>
      </c>
      <c r="P354">
        <f>VLOOKUP(orders[[#This Row],[OrderID]],Table15[],2,FALSE)</f>
        <v>479.8</v>
      </c>
      <c r="Q354">
        <f>VLOOKUP(orders[[#This Row],[EmployeeID]],employee_territory[],2,FALSE)</f>
        <v>20852</v>
      </c>
      <c r="R354" t="str">
        <f>VLOOKUP(orders[[#This Row],[Territory]],territories[],4,FALSE)</f>
        <v xml:space="preserve">Eastern                                           </v>
      </c>
      <c r="S354" t="str">
        <f>VLOOKUP(orders[[#This Row],[ShipVia]],shippers[],2,FALSE)</f>
        <v>Speedy Express</v>
      </c>
      <c r="T354">
        <f>YEAR(orders[[#This Row],[OrderDate]])</f>
        <v>1997</v>
      </c>
      <c r="U354" s="45">
        <f>MONTH(orders[[#This Row],[OrderDate]])</f>
        <v>7</v>
      </c>
    </row>
    <row r="355" spans="1:21" x14ac:dyDescent="0.2">
      <c r="A355">
        <v>10601</v>
      </c>
      <c r="B355" t="s">
        <v>518</v>
      </c>
      <c r="C355">
        <v>7</v>
      </c>
      <c r="D355" s="9">
        <v>35627</v>
      </c>
      <c r="E355" s="5">
        <v>35669</v>
      </c>
      <c r="F355" s="5">
        <v>35633</v>
      </c>
      <c r="G355">
        <v>1</v>
      </c>
      <c r="H355">
        <v>58.3</v>
      </c>
      <c r="I355" t="s">
        <v>519</v>
      </c>
      <c r="J355" t="s">
        <v>520</v>
      </c>
      <c r="K355" t="s">
        <v>521</v>
      </c>
      <c r="L355" t="s">
        <v>522</v>
      </c>
      <c r="M355" t="s">
        <v>523</v>
      </c>
      <c r="N355" t="s">
        <v>524</v>
      </c>
      <c r="O355">
        <f>VLOOKUP(orders[[#This Row],[OrderID]],Table15[],4,FALSE)</f>
        <v>95</v>
      </c>
      <c r="P355">
        <f>VLOOKUP(orders[[#This Row],[OrderID]],Table15[],2,FALSE)</f>
        <v>2285</v>
      </c>
      <c r="Q355">
        <f>VLOOKUP(orders[[#This Row],[EmployeeID]],employee_territory[],2,FALSE)</f>
        <v>60179</v>
      </c>
      <c r="R355" t="str">
        <f>VLOOKUP(orders[[#This Row],[Territory]],territories[],4,FALSE)</f>
        <v xml:space="preserve">Westerns                                          </v>
      </c>
      <c r="S355" t="str">
        <f>VLOOKUP(orders[[#This Row],[ShipVia]],shippers[],2,FALSE)</f>
        <v>Speedy Express</v>
      </c>
      <c r="T355">
        <f>YEAR(orders[[#This Row],[OrderDate]])</f>
        <v>1997</v>
      </c>
      <c r="U355" s="45">
        <f>MONTH(orders[[#This Row],[OrderDate]])</f>
        <v>7</v>
      </c>
    </row>
    <row r="356" spans="1:21" x14ac:dyDescent="0.2">
      <c r="A356">
        <v>10602</v>
      </c>
      <c r="B356" t="s">
        <v>780</v>
      </c>
      <c r="C356">
        <v>8</v>
      </c>
      <c r="D356" s="9">
        <v>35628</v>
      </c>
      <c r="E356" s="5">
        <v>35656</v>
      </c>
      <c r="F356" s="5">
        <v>35633</v>
      </c>
      <c r="G356">
        <v>2</v>
      </c>
      <c r="H356">
        <v>2.92</v>
      </c>
      <c r="I356" t="s">
        <v>781</v>
      </c>
      <c r="J356" t="s">
        <v>782</v>
      </c>
      <c r="K356" t="s">
        <v>783</v>
      </c>
      <c r="L356" t="s">
        <v>71</v>
      </c>
      <c r="M356" t="s">
        <v>784</v>
      </c>
      <c r="N356" t="s">
        <v>230</v>
      </c>
      <c r="O356">
        <f>VLOOKUP(orders[[#This Row],[OrderID]],Table15[],4,FALSE)</f>
        <v>5</v>
      </c>
      <c r="P356">
        <f>VLOOKUP(orders[[#This Row],[OrderID]],Table15[],2,FALSE)</f>
        <v>65</v>
      </c>
      <c r="Q356">
        <f>VLOOKUP(orders[[#This Row],[EmployeeID]],employee_territory[],2,FALSE)</f>
        <v>19428</v>
      </c>
      <c r="R356" t="str">
        <f>VLOOKUP(orders[[#This Row],[Territory]],territories[],4,FALSE)</f>
        <v xml:space="preserve">Northern                                          </v>
      </c>
      <c r="S356" t="str">
        <f>VLOOKUP(orders[[#This Row],[ShipVia]],shippers[],2,FALSE)</f>
        <v>United Package</v>
      </c>
      <c r="T356">
        <f>YEAR(orders[[#This Row],[OrderDate]])</f>
        <v>1997</v>
      </c>
      <c r="U356" s="45">
        <f>MONTH(orders[[#This Row],[OrderDate]])</f>
        <v>7</v>
      </c>
    </row>
    <row r="357" spans="1:21" x14ac:dyDescent="0.2">
      <c r="A357">
        <v>10603</v>
      </c>
      <c r="B357" t="s">
        <v>705</v>
      </c>
      <c r="C357">
        <v>8</v>
      </c>
      <c r="D357" s="9">
        <v>35629</v>
      </c>
      <c r="E357" s="5">
        <v>35657</v>
      </c>
      <c r="F357" s="5">
        <v>35650</v>
      </c>
      <c r="G357">
        <v>2</v>
      </c>
      <c r="H357">
        <v>48.77</v>
      </c>
      <c r="I357" t="s">
        <v>706</v>
      </c>
      <c r="J357" t="s">
        <v>707</v>
      </c>
      <c r="K357" t="s">
        <v>708</v>
      </c>
      <c r="L357" t="s">
        <v>709</v>
      </c>
      <c r="M357" t="s">
        <v>710</v>
      </c>
      <c r="N357" t="s">
        <v>82</v>
      </c>
      <c r="O357">
        <f>VLOOKUP(orders[[#This Row],[OrderID]],Table15[],4,FALSE)</f>
        <v>73</v>
      </c>
      <c r="P357">
        <f>VLOOKUP(orders[[#This Row],[OrderID]],Table15[],2,FALSE)</f>
        <v>1508</v>
      </c>
      <c r="Q357">
        <f>VLOOKUP(orders[[#This Row],[EmployeeID]],employee_territory[],2,FALSE)</f>
        <v>19428</v>
      </c>
      <c r="R357" t="str">
        <f>VLOOKUP(orders[[#This Row],[Territory]],territories[],4,FALSE)</f>
        <v xml:space="preserve">Northern                                          </v>
      </c>
      <c r="S357" t="str">
        <f>VLOOKUP(orders[[#This Row],[ShipVia]],shippers[],2,FALSE)</f>
        <v>United Package</v>
      </c>
      <c r="T357">
        <f>YEAR(orders[[#This Row],[OrderDate]])</f>
        <v>1997</v>
      </c>
      <c r="U357" s="45">
        <f>MONTH(orders[[#This Row],[OrderDate]])</f>
        <v>7</v>
      </c>
    </row>
    <row r="358" spans="1:21" x14ac:dyDescent="0.2">
      <c r="A358">
        <v>10604</v>
      </c>
      <c r="B358" t="s">
        <v>715</v>
      </c>
      <c r="C358">
        <v>1</v>
      </c>
      <c r="D358" s="9">
        <v>35629</v>
      </c>
      <c r="E358" s="5">
        <v>35657</v>
      </c>
      <c r="F358" s="5">
        <v>35640</v>
      </c>
      <c r="G358">
        <v>1</v>
      </c>
      <c r="H358">
        <v>7.46</v>
      </c>
      <c r="I358" t="s">
        <v>716</v>
      </c>
      <c r="J358" t="s">
        <v>717</v>
      </c>
      <c r="K358" t="s">
        <v>718</v>
      </c>
      <c r="L358" t="s">
        <v>71</v>
      </c>
      <c r="M358" t="s">
        <v>719</v>
      </c>
      <c r="N358" t="s">
        <v>720</v>
      </c>
      <c r="O358">
        <f>VLOOKUP(orders[[#This Row],[OrderID]],Table15[],4,FALSE)</f>
        <v>16</v>
      </c>
      <c r="P358">
        <f>VLOOKUP(orders[[#This Row],[OrderID]],Table15[],2,FALSE)</f>
        <v>256.5</v>
      </c>
      <c r="Q358">
        <f>VLOOKUP(orders[[#This Row],[EmployeeID]],employee_territory[],2,FALSE)</f>
        <v>6897</v>
      </c>
      <c r="R358" t="str">
        <f>VLOOKUP(orders[[#This Row],[Territory]],territories[],4,FALSE)</f>
        <v xml:space="preserve">Eastern                                           </v>
      </c>
      <c r="S358" t="str">
        <f>VLOOKUP(orders[[#This Row],[ShipVia]],shippers[],2,FALSE)</f>
        <v>Speedy Express</v>
      </c>
      <c r="T358">
        <f>YEAR(orders[[#This Row],[OrderDate]])</f>
        <v>1997</v>
      </c>
      <c r="U358" s="45">
        <f>MONTH(orders[[#This Row],[OrderDate]])</f>
        <v>7</v>
      </c>
    </row>
    <row r="359" spans="1:21" x14ac:dyDescent="0.2">
      <c r="A359">
        <v>10605</v>
      </c>
      <c r="B359" t="s">
        <v>726</v>
      </c>
      <c r="C359">
        <v>1</v>
      </c>
      <c r="D359" s="9">
        <v>35632</v>
      </c>
      <c r="E359" s="5">
        <v>35660</v>
      </c>
      <c r="F359" s="5">
        <v>35640</v>
      </c>
      <c r="G359">
        <v>2</v>
      </c>
      <c r="H359">
        <v>379.13</v>
      </c>
      <c r="I359" t="s">
        <v>727</v>
      </c>
      <c r="J359" t="s">
        <v>728</v>
      </c>
      <c r="K359" t="s">
        <v>261</v>
      </c>
      <c r="L359" t="s">
        <v>262</v>
      </c>
      <c r="M359" t="s">
        <v>263</v>
      </c>
      <c r="N359" t="s">
        <v>264</v>
      </c>
      <c r="O359">
        <f>VLOOKUP(orders[[#This Row],[OrderID]],Table15[],4,FALSE)</f>
        <v>135</v>
      </c>
      <c r="P359">
        <f>VLOOKUP(orders[[#This Row],[OrderID]],Table15[],2,FALSE)</f>
        <v>4326</v>
      </c>
      <c r="Q359">
        <f>VLOOKUP(orders[[#This Row],[EmployeeID]],employee_territory[],2,FALSE)</f>
        <v>6897</v>
      </c>
      <c r="R359" t="str">
        <f>VLOOKUP(orders[[#This Row],[Territory]],territories[],4,FALSE)</f>
        <v xml:space="preserve">Eastern                                           </v>
      </c>
      <c r="S359" t="str">
        <f>VLOOKUP(orders[[#This Row],[ShipVia]],shippers[],2,FALSE)</f>
        <v>United Package</v>
      </c>
      <c r="T359">
        <f>YEAR(orders[[#This Row],[OrderDate]])</f>
        <v>1997</v>
      </c>
      <c r="U359" s="45">
        <f>MONTH(orders[[#This Row],[OrderDate]])</f>
        <v>7</v>
      </c>
    </row>
    <row r="360" spans="1:21" x14ac:dyDescent="0.2">
      <c r="A360">
        <v>10606</v>
      </c>
      <c r="B360" t="s">
        <v>647</v>
      </c>
      <c r="C360">
        <v>4</v>
      </c>
      <c r="D360" s="9">
        <v>35633</v>
      </c>
      <c r="E360" s="5">
        <v>35661</v>
      </c>
      <c r="F360" s="5">
        <v>35642</v>
      </c>
      <c r="G360">
        <v>3</v>
      </c>
      <c r="H360">
        <v>79.400000000000006</v>
      </c>
      <c r="I360" t="s">
        <v>648</v>
      </c>
      <c r="J360" t="s">
        <v>649</v>
      </c>
      <c r="K360" t="s">
        <v>645</v>
      </c>
      <c r="L360" t="s">
        <v>516</v>
      </c>
      <c r="M360" t="s">
        <v>650</v>
      </c>
      <c r="N360" t="s">
        <v>146</v>
      </c>
      <c r="O360">
        <f>VLOOKUP(orders[[#This Row],[OrderID]],Table15[],4,FALSE)</f>
        <v>50</v>
      </c>
      <c r="P360">
        <f>VLOOKUP(orders[[#This Row],[OrderID]],Table15[],2,FALSE)</f>
        <v>1413</v>
      </c>
      <c r="Q360">
        <f>VLOOKUP(orders[[#This Row],[EmployeeID]],employee_territory[],2,FALSE)</f>
        <v>20852</v>
      </c>
      <c r="R360" t="str">
        <f>VLOOKUP(orders[[#This Row],[Territory]],territories[],4,FALSE)</f>
        <v xml:space="preserve">Eastern                                           </v>
      </c>
      <c r="S360" t="str">
        <f>VLOOKUP(orders[[#This Row],[ShipVia]],shippers[],2,FALSE)</f>
        <v>Federal Shipping</v>
      </c>
      <c r="T360">
        <f>YEAR(orders[[#This Row],[OrderDate]])</f>
        <v>1997</v>
      </c>
      <c r="U360" s="45">
        <f>MONTH(orders[[#This Row],[OrderDate]])</f>
        <v>7</v>
      </c>
    </row>
    <row r="361" spans="1:21" x14ac:dyDescent="0.2">
      <c r="A361">
        <v>10607</v>
      </c>
      <c r="B361" t="s">
        <v>705</v>
      </c>
      <c r="C361">
        <v>5</v>
      </c>
      <c r="D361" s="9">
        <v>35633</v>
      </c>
      <c r="E361" s="5">
        <v>35661</v>
      </c>
      <c r="F361" s="5">
        <v>35636</v>
      </c>
      <c r="G361">
        <v>1</v>
      </c>
      <c r="H361">
        <v>200.24</v>
      </c>
      <c r="I361" t="s">
        <v>706</v>
      </c>
      <c r="J361" t="s">
        <v>707</v>
      </c>
      <c r="K361" t="s">
        <v>708</v>
      </c>
      <c r="L361" t="s">
        <v>709</v>
      </c>
      <c r="M361" t="s">
        <v>710</v>
      </c>
      <c r="N361" t="s">
        <v>82</v>
      </c>
      <c r="O361">
        <f>VLOOKUP(orders[[#This Row],[OrderID]],Table15[],4,FALSE)</f>
        <v>213</v>
      </c>
      <c r="P361">
        <f>VLOOKUP(orders[[#This Row],[OrderID]],Table15[],2,FALSE)</f>
        <v>6475.4000000000005</v>
      </c>
      <c r="Q361">
        <f>VLOOKUP(orders[[#This Row],[EmployeeID]],employee_territory[],2,FALSE)</f>
        <v>2903</v>
      </c>
      <c r="R361" t="str">
        <f>VLOOKUP(orders[[#This Row],[Territory]],territories[],4,FALSE)</f>
        <v xml:space="preserve">Eastern                                           </v>
      </c>
      <c r="S361" t="str">
        <f>VLOOKUP(orders[[#This Row],[ShipVia]],shippers[],2,FALSE)</f>
        <v>Speedy Express</v>
      </c>
      <c r="T361">
        <f>YEAR(orders[[#This Row],[OrderDate]])</f>
        <v>1997</v>
      </c>
      <c r="U361" s="45">
        <f>MONTH(orders[[#This Row],[OrderDate]])</f>
        <v>7</v>
      </c>
    </row>
    <row r="362" spans="1:21" x14ac:dyDescent="0.2">
      <c r="A362">
        <v>10608</v>
      </c>
      <c r="B362" t="s">
        <v>479</v>
      </c>
      <c r="C362">
        <v>4</v>
      </c>
      <c r="D362" s="9">
        <v>35634</v>
      </c>
      <c r="E362" s="5">
        <v>35662</v>
      </c>
      <c r="F362" s="5">
        <v>35643</v>
      </c>
      <c r="G362">
        <v>2</v>
      </c>
      <c r="H362">
        <v>27.79</v>
      </c>
      <c r="I362" t="s">
        <v>480</v>
      </c>
      <c r="J362" t="s">
        <v>481</v>
      </c>
      <c r="K362" t="s">
        <v>482</v>
      </c>
      <c r="L362" t="s">
        <v>71</v>
      </c>
      <c r="M362" t="s">
        <v>483</v>
      </c>
      <c r="N362" t="s">
        <v>154</v>
      </c>
      <c r="O362">
        <f>VLOOKUP(orders[[#This Row],[OrderID]],Table15[],4,FALSE)</f>
        <v>28</v>
      </c>
      <c r="P362">
        <f>VLOOKUP(orders[[#This Row],[OrderID]],Table15[],2,FALSE)</f>
        <v>1064</v>
      </c>
      <c r="Q362">
        <f>VLOOKUP(orders[[#This Row],[EmployeeID]],employee_territory[],2,FALSE)</f>
        <v>20852</v>
      </c>
      <c r="R362" t="str">
        <f>VLOOKUP(orders[[#This Row],[Territory]],territories[],4,FALSE)</f>
        <v xml:space="preserve">Eastern                                           </v>
      </c>
      <c r="S362" t="str">
        <f>VLOOKUP(orders[[#This Row],[ShipVia]],shippers[],2,FALSE)</f>
        <v>United Package</v>
      </c>
      <c r="T362">
        <f>YEAR(orders[[#This Row],[OrderDate]])</f>
        <v>1997</v>
      </c>
      <c r="U362" s="45">
        <f>MONTH(orders[[#This Row],[OrderDate]])</f>
        <v>7</v>
      </c>
    </row>
    <row r="363" spans="1:21" x14ac:dyDescent="0.2">
      <c r="A363">
        <v>10609</v>
      </c>
      <c r="B363" t="s">
        <v>686</v>
      </c>
      <c r="C363">
        <v>7</v>
      </c>
      <c r="D363" s="9">
        <v>35635</v>
      </c>
      <c r="E363" s="5">
        <v>35663</v>
      </c>
      <c r="F363" s="5">
        <v>35641</v>
      </c>
      <c r="G363">
        <v>2</v>
      </c>
      <c r="H363">
        <v>1.85</v>
      </c>
      <c r="I363" t="s">
        <v>687</v>
      </c>
      <c r="J363" t="s">
        <v>688</v>
      </c>
      <c r="K363" t="s">
        <v>689</v>
      </c>
      <c r="L363" t="s">
        <v>71</v>
      </c>
      <c r="M363" t="s">
        <v>690</v>
      </c>
      <c r="N363" t="s">
        <v>206</v>
      </c>
      <c r="O363">
        <f>VLOOKUP(orders[[#This Row],[OrderID]],Table15[],4,FALSE)</f>
        <v>19</v>
      </c>
      <c r="P363">
        <f>VLOOKUP(orders[[#This Row],[OrderID]],Table15[],2,FALSE)</f>
        <v>424</v>
      </c>
      <c r="Q363">
        <f>VLOOKUP(orders[[#This Row],[EmployeeID]],employee_territory[],2,FALSE)</f>
        <v>60179</v>
      </c>
      <c r="R363" t="str">
        <f>VLOOKUP(orders[[#This Row],[Territory]],territories[],4,FALSE)</f>
        <v xml:space="preserve">Westerns                                          </v>
      </c>
      <c r="S363" t="str">
        <f>VLOOKUP(orders[[#This Row],[ShipVia]],shippers[],2,FALSE)</f>
        <v>United Package</v>
      </c>
      <c r="T363">
        <f>YEAR(orders[[#This Row],[OrderDate]])</f>
        <v>1997</v>
      </c>
      <c r="U363" s="45">
        <f>MONTH(orders[[#This Row],[OrderDate]])</f>
        <v>7</v>
      </c>
    </row>
    <row r="364" spans="1:21" x14ac:dyDescent="0.2">
      <c r="A364">
        <v>10610</v>
      </c>
      <c r="B364" t="s">
        <v>742</v>
      </c>
      <c r="C364">
        <v>8</v>
      </c>
      <c r="D364" s="9">
        <v>35636</v>
      </c>
      <c r="E364" s="5">
        <v>35664</v>
      </c>
      <c r="F364" s="5">
        <v>35648</v>
      </c>
      <c r="G364">
        <v>1</v>
      </c>
      <c r="H364">
        <v>26.78</v>
      </c>
      <c r="I364" t="s">
        <v>743</v>
      </c>
      <c r="J364" t="s">
        <v>744</v>
      </c>
      <c r="K364" t="s">
        <v>745</v>
      </c>
      <c r="L364" t="s">
        <v>71</v>
      </c>
      <c r="M364" t="s">
        <v>746</v>
      </c>
      <c r="N364" t="s">
        <v>206</v>
      </c>
      <c r="O364">
        <f>VLOOKUP(orders[[#This Row],[OrderID]],Table15[],4,FALSE)</f>
        <v>21</v>
      </c>
      <c r="P364">
        <f>VLOOKUP(orders[[#This Row],[OrderID]],Table15[],2,FALSE)</f>
        <v>399</v>
      </c>
      <c r="Q364">
        <f>VLOOKUP(orders[[#This Row],[EmployeeID]],employee_territory[],2,FALSE)</f>
        <v>19428</v>
      </c>
      <c r="R364" t="str">
        <f>VLOOKUP(orders[[#This Row],[Territory]],territories[],4,FALSE)</f>
        <v xml:space="preserve">Northern                                          </v>
      </c>
      <c r="S364" t="str">
        <f>VLOOKUP(orders[[#This Row],[ShipVia]],shippers[],2,FALSE)</f>
        <v>Speedy Express</v>
      </c>
      <c r="T364">
        <f>YEAR(orders[[#This Row],[OrderDate]])</f>
        <v>1997</v>
      </c>
      <c r="U364" s="45">
        <f>MONTH(orders[[#This Row],[OrderDate]])</f>
        <v>7</v>
      </c>
    </row>
    <row r="365" spans="1:21" x14ac:dyDescent="0.2">
      <c r="A365">
        <v>10611</v>
      </c>
      <c r="B365" t="s">
        <v>789</v>
      </c>
      <c r="C365">
        <v>6</v>
      </c>
      <c r="D365" s="9">
        <v>35636</v>
      </c>
      <c r="E365" s="5">
        <v>35664</v>
      </c>
      <c r="F365" s="5">
        <v>35643</v>
      </c>
      <c r="G365">
        <v>2</v>
      </c>
      <c r="H365">
        <v>80.650000000000006</v>
      </c>
      <c r="I365" t="s">
        <v>790</v>
      </c>
      <c r="J365" t="s">
        <v>791</v>
      </c>
      <c r="K365" t="s">
        <v>792</v>
      </c>
      <c r="L365" t="s">
        <v>71</v>
      </c>
      <c r="M365" t="s">
        <v>793</v>
      </c>
      <c r="N365" t="s">
        <v>794</v>
      </c>
      <c r="O365">
        <f>VLOOKUP(orders[[#This Row],[OrderID]],Table15[],4,FALSE)</f>
        <v>31</v>
      </c>
      <c r="P365">
        <f>VLOOKUP(orders[[#This Row],[OrderID]],Table15[],2,FALSE)</f>
        <v>808</v>
      </c>
      <c r="Q365">
        <f>VLOOKUP(orders[[#This Row],[EmployeeID]],employee_territory[],2,FALSE)</f>
        <v>85014</v>
      </c>
      <c r="R365" t="str">
        <f>VLOOKUP(orders[[#This Row],[Territory]],territories[],4,FALSE)</f>
        <v xml:space="preserve">Westerns                                          </v>
      </c>
      <c r="S365" t="str">
        <f>VLOOKUP(orders[[#This Row],[ShipVia]],shippers[],2,FALSE)</f>
        <v>United Package</v>
      </c>
      <c r="T365">
        <f>YEAR(orders[[#This Row],[OrderDate]])</f>
        <v>1997</v>
      </c>
      <c r="U365" s="45">
        <f>MONTH(orders[[#This Row],[OrderDate]])</f>
        <v>7</v>
      </c>
    </row>
    <row r="366" spans="1:21" x14ac:dyDescent="0.2">
      <c r="A366">
        <v>10612</v>
      </c>
      <c r="B366" t="s">
        <v>705</v>
      </c>
      <c r="C366">
        <v>1</v>
      </c>
      <c r="D366" s="9">
        <v>35639</v>
      </c>
      <c r="E366" s="5">
        <v>35667</v>
      </c>
      <c r="F366" s="5">
        <v>35643</v>
      </c>
      <c r="G366">
        <v>2</v>
      </c>
      <c r="H366">
        <v>544.08000000000004</v>
      </c>
      <c r="I366" t="s">
        <v>706</v>
      </c>
      <c r="J366" t="s">
        <v>707</v>
      </c>
      <c r="K366" t="s">
        <v>708</v>
      </c>
      <c r="L366" t="s">
        <v>709</v>
      </c>
      <c r="M366" t="s">
        <v>710</v>
      </c>
      <c r="N366" t="s">
        <v>82</v>
      </c>
      <c r="O366">
        <f>VLOOKUP(orders[[#This Row],[OrderID]],Table15[],4,FALSE)</f>
        <v>263</v>
      </c>
      <c r="P366">
        <f>VLOOKUP(orders[[#This Row],[OrderID]],Table15[],2,FALSE)</f>
        <v>6375</v>
      </c>
      <c r="Q366">
        <f>VLOOKUP(orders[[#This Row],[EmployeeID]],employee_territory[],2,FALSE)</f>
        <v>6897</v>
      </c>
      <c r="R366" t="str">
        <f>VLOOKUP(orders[[#This Row],[Territory]],territories[],4,FALSE)</f>
        <v xml:space="preserve">Eastern                                           </v>
      </c>
      <c r="S366" t="str">
        <f>VLOOKUP(orders[[#This Row],[ShipVia]],shippers[],2,FALSE)</f>
        <v>United Package</v>
      </c>
      <c r="T366">
        <f>YEAR(orders[[#This Row],[OrderDate]])</f>
        <v>1997</v>
      </c>
      <c r="U366" s="45">
        <f>MONTH(orders[[#This Row],[OrderDate]])</f>
        <v>7</v>
      </c>
    </row>
    <row r="367" spans="1:21" x14ac:dyDescent="0.2">
      <c r="A367">
        <v>10613</v>
      </c>
      <c r="B367" t="s">
        <v>518</v>
      </c>
      <c r="C367">
        <v>4</v>
      </c>
      <c r="D367" s="9">
        <v>35640</v>
      </c>
      <c r="E367" s="5">
        <v>35668</v>
      </c>
      <c r="F367" s="5">
        <v>35643</v>
      </c>
      <c r="G367">
        <v>2</v>
      </c>
      <c r="H367">
        <v>8.11</v>
      </c>
      <c r="I367" t="s">
        <v>519</v>
      </c>
      <c r="J367" t="s">
        <v>520</v>
      </c>
      <c r="K367" t="s">
        <v>521</v>
      </c>
      <c r="L367" t="s">
        <v>522</v>
      </c>
      <c r="M367" t="s">
        <v>523</v>
      </c>
      <c r="N367" t="s">
        <v>524</v>
      </c>
      <c r="O367">
        <f>VLOOKUP(orders[[#This Row],[OrderID]],Table15[],4,FALSE)</f>
        <v>48</v>
      </c>
      <c r="P367">
        <f>VLOOKUP(orders[[#This Row],[OrderID]],Table15[],2,FALSE)</f>
        <v>358</v>
      </c>
      <c r="Q367">
        <f>VLOOKUP(orders[[#This Row],[EmployeeID]],employee_territory[],2,FALSE)</f>
        <v>20852</v>
      </c>
      <c r="R367" t="str">
        <f>VLOOKUP(orders[[#This Row],[Territory]],territories[],4,FALSE)</f>
        <v xml:space="preserve">Eastern                                           </v>
      </c>
      <c r="S367" t="str">
        <f>VLOOKUP(orders[[#This Row],[ShipVia]],shippers[],2,FALSE)</f>
        <v>United Package</v>
      </c>
      <c r="T367">
        <f>YEAR(orders[[#This Row],[OrderDate]])</f>
        <v>1997</v>
      </c>
      <c r="U367" s="45">
        <f>MONTH(orders[[#This Row],[OrderDate]])</f>
        <v>7</v>
      </c>
    </row>
    <row r="368" spans="1:21" x14ac:dyDescent="0.2">
      <c r="A368">
        <v>10614</v>
      </c>
      <c r="B368" t="s">
        <v>855</v>
      </c>
      <c r="C368">
        <v>8</v>
      </c>
      <c r="D368" s="9">
        <v>35640</v>
      </c>
      <c r="E368" s="5">
        <v>35668</v>
      </c>
      <c r="F368" s="5">
        <v>35643</v>
      </c>
      <c r="G368">
        <v>3</v>
      </c>
      <c r="H368">
        <v>1.93</v>
      </c>
      <c r="I368" t="s">
        <v>856</v>
      </c>
      <c r="J368" t="s">
        <v>857</v>
      </c>
      <c r="K368" t="s">
        <v>858</v>
      </c>
      <c r="L368" t="s">
        <v>71</v>
      </c>
      <c r="M368" t="s">
        <v>859</v>
      </c>
      <c r="N368" t="s">
        <v>154</v>
      </c>
      <c r="O368">
        <f>VLOOKUP(orders[[#This Row],[OrderID]],Table15[],4,FALSE)</f>
        <v>27</v>
      </c>
      <c r="P368">
        <f>VLOOKUP(orders[[#This Row],[OrderID]],Table15[],2,FALSE)</f>
        <v>464</v>
      </c>
      <c r="Q368">
        <f>VLOOKUP(orders[[#This Row],[EmployeeID]],employee_territory[],2,FALSE)</f>
        <v>19428</v>
      </c>
      <c r="R368" t="str">
        <f>VLOOKUP(orders[[#This Row],[Territory]],territories[],4,FALSE)</f>
        <v xml:space="preserve">Northern                                          </v>
      </c>
      <c r="S368" t="str">
        <f>VLOOKUP(orders[[#This Row],[ShipVia]],shippers[],2,FALSE)</f>
        <v>Federal Shipping</v>
      </c>
      <c r="T368">
        <f>YEAR(orders[[#This Row],[OrderDate]])</f>
        <v>1997</v>
      </c>
      <c r="U368" s="45">
        <f>MONTH(orders[[#This Row],[OrderDate]])</f>
        <v>7</v>
      </c>
    </row>
    <row r="369" spans="1:21" x14ac:dyDescent="0.2">
      <c r="A369">
        <v>10615</v>
      </c>
      <c r="B369" t="s">
        <v>888</v>
      </c>
      <c r="C369">
        <v>2</v>
      </c>
      <c r="D369" s="9">
        <v>35641</v>
      </c>
      <c r="E369" s="5">
        <v>35669</v>
      </c>
      <c r="F369" s="5">
        <v>35648</v>
      </c>
      <c r="G369">
        <v>3</v>
      </c>
      <c r="H369">
        <v>0.75</v>
      </c>
      <c r="I369" t="s">
        <v>889</v>
      </c>
      <c r="J369" t="s">
        <v>890</v>
      </c>
      <c r="K369" t="s">
        <v>891</v>
      </c>
      <c r="L369" t="s">
        <v>71</v>
      </c>
      <c r="M369" t="s">
        <v>892</v>
      </c>
      <c r="N369" t="s">
        <v>248</v>
      </c>
      <c r="O369">
        <f>VLOOKUP(orders[[#This Row],[OrderID]],Table15[],4,FALSE)</f>
        <v>5</v>
      </c>
      <c r="P369">
        <f>VLOOKUP(orders[[#This Row],[OrderID]],Table15[],2,FALSE)</f>
        <v>120</v>
      </c>
      <c r="Q369">
        <f>VLOOKUP(orders[[#This Row],[EmployeeID]],employee_territory[],2,FALSE)</f>
        <v>1581</v>
      </c>
      <c r="R369" t="str">
        <f>VLOOKUP(orders[[#This Row],[Territory]],territories[],4,FALSE)</f>
        <v xml:space="preserve">Eastern                                           </v>
      </c>
      <c r="S369" t="str">
        <f>VLOOKUP(orders[[#This Row],[ShipVia]],shippers[],2,FALSE)</f>
        <v>Federal Shipping</v>
      </c>
      <c r="T369">
        <f>YEAR(orders[[#This Row],[OrderDate]])</f>
        <v>1997</v>
      </c>
      <c r="U369" s="45">
        <f>MONTH(orders[[#This Row],[OrderDate]])</f>
        <v>7</v>
      </c>
    </row>
    <row r="370" spans="1:21" x14ac:dyDescent="0.2">
      <c r="A370">
        <v>10616</v>
      </c>
      <c r="B370" t="s">
        <v>867</v>
      </c>
      <c r="C370">
        <v>1</v>
      </c>
      <c r="D370" s="9">
        <v>35642</v>
      </c>
      <c r="E370" s="5">
        <v>35670</v>
      </c>
      <c r="F370" s="5">
        <v>35647</v>
      </c>
      <c r="G370">
        <v>2</v>
      </c>
      <c r="H370">
        <v>116.53</v>
      </c>
      <c r="I370" t="s">
        <v>868</v>
      </c>
      <c r="J370" t="s">
        <v>869</v>
      </c>
      <c r="K370" t="s">
        <v>870</v>
      </c>
      <c r="L370" t="s">
        <v>191</v>
      </c>
      <c r="M370" t="s">
        <v>871</v>
      </c>
      <c r="N370" t="s">
        <v>82</v>
      </c>
      <c r="O370">
        <f>VLOOKUP(orders[[#This Row],[OrderID]],Table15[],4,FALSE)</f>
        <v>59</v>
      </c>
      <c r="P370">
        <f>VLOOKUP(orders[[#This Row],[OrderID]],Table15[],2,FALSE)</f>
        <v>5032</v>
      </c>
      <c r="Q370">
        <f>VLOOKUP(orders[[#This Row],[EmployeeID]],employee_territory[],2,FALSE)</f>
        <v>6897</v>
      </c>
      <c r="R370" t="str">
        <f>VLOOKUP(orders[[#This Row],[Territory]],territories[],4,FALSE)</f>
        <v xml:space="preserve">Eastern                                           </v>
      </c>
      <c r="S370" t="str">
        <f>VLOOKUP(orders[[#This Row],[ShipVia]],shippers[],2,FALSE)</f>
        <v>United Package</v>
      </c>
      <c r="T370">
        <f>YEAR(orders[[#This Row],[OrderDate]])</f>
        <v>1997</v>
      </c>
      <c r="U370" s="45">
        <f>MONTH(orders[[#This Row],[OrderDate]])</f>
        <v>7</v>
      </c>
    </row>
    <row r="371" spans="1:21" x14ac:dyDescent="0.2">
      <c r="A371">
        <v>10617</v>
      </c>
      <c r="B371" t="s">
        <v>867</v>
      </c>
      <c r="C371">
        <v>4</v>
      </c>
      <c r="D371" s="9">
        <v>35642</v>
      </c>
      <c r="E371" s="5">
        <v>35670</v>
      </c>
      <c r="F371" s="5">
        <v>35646</v>
      </c>
      <c r="G371">
        <v>2</v>
      </c>
      <c r="H371">
        <v>18.53</v>
      </c>
      <c r="I371" t="s">
        <v>868</v>
      </c>
      <c r="J371" t="s">
        <v>869</v>
      </c>
      <c r="K371" t="s">
        <v>870</v>
      </c>
      <c r="L371" t="s">
        <v>191</v>
      </c>
      <c r="M371" t="s">
        <v>871</v>
      </c>
      <c r="N371" t="s">
        <v>82</v>
      </c>
      <c r="O371">
        <f>VLOOKUP(orders[[#This Row],[OrderID]],Table15[],4,FALSE)</f>
        <v>30</v>
      </c>
      <c r="P371">
        <f>VLOOKUP(orders[[#This Row],[OrderID]],Table15[],2,FALSE)</f>
        <v>1650</v>
      </c>
      <c r="Q371">
        <f>VLOOKUP(orders[[#This Row],[EmployeeID]],employee_territory[],2,FALSE)</f>
        <v>20852</v>
      </c>
      <c r="R371" t="str">
        <f>VLOOKUP(orders[[#This Row],[Territory]],territories[],4,FALSE)</f>
        <v xml:space="preserve">Eastern                                           </v>
      </c>
      <c r="S371" t="str">
        <f>VLOOKUP(orders[[#This Row],[ShipVia]],shippers[],2,FALSE)</f>
        <v>United Package</v>
      </c>
      <c r="T371">
        <f>YEAR(orders[[#This Row],[OrderDate]])</f>
        <v>1997</v>
      </c>
      <c r="U371" s="45">
        <f>MONTH(orders[[#This Row],[OrderDate]])</f>
        <v>7</v>
      </c>
    </row>
    <row r="372" spans="1:21" x14ac:dyDescent="0.2">
      <c r="A372">
        <v>10618</v>
      </c>
      <c r="B372" t="s">
        <v>726</v>
      </c>
      <c r="C372">
        <v>1</v>
      </c>
      <c r="D372" s="9">
        <v>35643</v>
      </c>
      <c r="E372" s="5">
        <v>35685</v>
      </c>
      <c r="F372" s="5">
        <v>35650</v>
      </c>
      <c r="G372">
        <v>1</v>
      </c>
      <c r="H372">
        <v>154.68</v>
      </c>
      <c r="I372" t="s">
        <v>727</v>
      </c>
      <c r="J372" t="s">
        <v>728</v>
      </c>
      <c r="K372" t="s">
        <v>261</v>
      </c>
      <c r="L372" t="s">
        <v>262</v>
      </c>
      <c r="M372" t="s">
        <v>263</v>
      </c>
      <c r="N372" t="s">
        <v>264</v>
      </c>
      <c r="O372">
        <f>VLOOKUP(orders[[#This Row],[OrderID]],Table15[],4,FALSE)</f>
        <v>105</v>
      </c>
      <c r="P372">
        <f>VLOOKUP(orders[[#This Row],[OrderID]],Table15[],2,FALSE)</f>
        <v>2697.5</v>
      </c>
      <c r="Q372">
        <f>VLOOKUP(orders[[#This Row],[EmployeeID]],employee_territory[],2,FALSE)</f>
        <v>6897</v>
      </c>
      <c r="R372" t="str">
        <f>VLOOKUP(orders[[#This Row],[Territory]],territories[],4,FALSE)</f>
        <v xml:space="preserve">Eastern                                           </v>
      </c>
      <c r="S372" t="str">
        <f>VLOOKUP(orders[[#This Row],[ShipVia]],shippers[],2,FALSE)</f>
        <v>Speedy Express</v>
      </c>
      <c r="T372">
        <f>YEAR(orders[[#This Row],[OrderDate]])</f>
        <v>1997</v>
      </c>
      <c r="U372" s="45">
        <f>MONTH(orders[[#This Row],[OrderDate]])</f>
        <v>8</v>
      </c>
    </row>
    <row r="373" spans="1:21" x14ac:dyDescent="0.2">
      <c r="A373">
        <v>10619</v>
      </c>
      <c r="B373" t="s">
        <v>726</v>
      </c>
      <c r="C373">
        <v>3</v>
      </c>
      <c r="D373" s="9">
        <v>35646</v>
      </c>
      <c r="E373" s="5">
        <v>35674</v>
      </c>
      <c r="F373" s="5">
        <v>35649</v>
      </c>
      <c r="G373">
        <v>3</v>
      </c>
      <c r="H373">
        <v>91.05</v>
      </c>
      <c r="I373" t="s">
        <v>727</v>
      </c>
      <c r="J373" t="s">
        <v>728</v>
      </c>
      <c r="K373" t="s">
        <v>261</v>
      </c>
      <c r="L373" t="s">
        <v>262</v>
      </c>
      <c r="M373" t="s">
        <v>263</v>
      </c>
      <c r="N373" t="s">
        <v>264</v>
      </c>
      <c r="O373">
        <f>VLOOKUP(orders[[#This Row],[OrderID]],Table15[],4,FALSE)</f>
        <v>82</v>
      </c>
      <c r="P373">
        <f>VLOOKUP(orders[[#This Row],[OrderID]],Table15[],2,FALSE)</f>
        <v>1260</v>
      </c>
      <c r="Q373">
        <f>VLOOKUP(orders[[#This Row],[EmployeeID]],employee_territory[],2,FALSE)</f>
        <v>30346</v>
      </c>
      <c r="R373" t="str">
        <f>VLOOKUP(orders[[#This Row],[Territory]],territories[],4,FALSE)</f>
        <v xml:space="preserve">Southern                                          </v>
      </c>
      <c r="S373" t="str">
        <f>VLOOKUP(orders[[#This Row],[ShipVia]],shippers[],2,FALSE)</f>
        <v>Federal Shipping</v>
      </c>
      <c r="T373">
        <f>YEAR(orders[[#This Row],[OrderDate]])</f>
        <v>1997</v>
      </c>
      <c r="U373" s="45">
        <f>MONTH(orders[[#This Row],[OrderDate]])</f>
        <v>8</v>
      </c>
    </row>
    <row r="374" spans="1:21" x14ac:dyDescent="0.2">
      <c r="A374">
        <v>10620</v>
      </c>
      <c r="B374" t="s">
        <v>850</v>
      </c>
      <c r="C374">
        <v>2</v>
      </c>
      <c r="D374" s="9">
        <v>35647</v>
      </c>
      <c r="E374" s="5">
        <v>35675</v>
      </c>
      <c r="F374" s="5">
        <v>35656</v>
      </c>
      <c r="G374">
        <v>3</v>
      </c>
      <c r="H374">
        <v>0.94</v>
      </c>
      <c r="I374" t="s">
        <v>851</v>
      </c>
      <c r="J374" t="s">
        <v>852</v>
      </c>
      <c r="K374" t="s">
        <v>853</v>
      </c>
      <c r="L374" t="s">
        <v>809</v>
      </c>
      <c r="M374" t="s">
        <v>854</v>
      </c>
      <c r="N374" t="s">
        <v>264</v>
      </c>
      <c r="O374">
        <f>VLOOKUP(orders[[#This Row],[OrderID]],Table15[],4,FALSE)</f>
        <v>10</v>
      </c>
      <c r="P374">
        <f>VLOOKUP(orders[[#This Row],[OrderID]],Table15[],2,FALSE)</f>
        <v>57.5</v>
      </c>
      <c r="Q374">
        <f>VLOOKUP(orders[[#This Row],[EmployeeID]],employee_territory[],2,FALSE)</f>
        <v>1581</v>
      </c>
      <c r="R374" t="str">
        <f>VLOOKUP(orders[[#This Row],[Territory]],territories[],4,FALSE)</f>
        <v xml:space="preserve">Eastern                                           </v>
      </c>
      <c r="S374" t="str">
        <f>VLOOKUP(orders[[#This Row],[ShipVia]],shippers[],2,FALSE)</f>
        <v>Federal Shipping</v>
      </c>
      <c r="T374">
        <f>YEAR(orders[[#This Row],[OrderDate]])</f>
        <v>1997</v>
      </c>
      <c r="U374" s="45">
        <f>MONTH(orders[[#This Row],[OrderDate]])</f>
        <v>8</v>
      </c>
    </row>
    <row r="375" spans="1:21" x14ac:dyDescent="0.2">
      <c r="A375">
        <v>10621</v>
      </c>
      <c r="B375" t="s">
        <v>691</v>
      </c>
      <c r="C375">
        <v>4</v>
      </c>
      <c r="D375" s="9">
        <v>35647</v>
      </c>
      <c r="E375" s="5">
        <v>35675</v>
      </c>
      <c r="F375" s="5">
        <v>35653</v>
      </c>
      <c r="G375">
        <v>2</v>
      </c>
      <c r="H375">
        <v>23.73</v>
      </c>
      <c r="I375" t="s">
        <v>692</v>
      </c>
      <c r="J375" t="s">
        <v>693</v>
      </c>
      <c r="K375" t="s">
        <v>694</v>
      </c>
      <c r="L375" t="s">
        <v>695</v>
      </c>
      <c r="M375" t="s">
        <v>696</v>
      </c>
      <c r="N375" t="s">
        <v>73</v>
      </c>
      <c r="O375">
        <f>VLOOKUP(orders[[#This Row],[OrderID]],Table15[],4,FALSE)</f>
        <v>50</v>
      </c>
      <c r="P375">
        <f>VLOOKUP(orders[[#This Row],[OrderID]],Table15[],2,FALSE)</f>
        <v>758.5</v>
      </c>
      <c r="Q375">
        <f>VLOOKUP(orders[[#This Row],[EmployeeID]],employee_territory[],2,FALSE)</f>
        <v>20852</v>
      </c>
      <c r="R375" t="str">
        <f>VLOOKUP(orders[[#This Row],[Territory]],territories[],4,FALSE)</f>
        <v xml:space="preserve">Eastern                                           </v>
      </c>
      <c r="S375" t="str">
        <f>VLOOKUP(orders[[#This Row],[ShipVia]],shippers[],2,FALSE)</f>
        <v>United Package</v>
      </c>
      <c r="T375">
        <f>YEAR(orders[[#This Row],[OrderDate]])</f>
        <v>1997</v>
      </c>
      <c r="U375" s="45">
        <f>MONTH(orders[[#This Row],[OrderDate]])</f>
        <v>8</v>
      </c>
    </row>
    <row r="376" spans="1:21" x14ac:dyDescent="0.2">
      <c r="A376">
        <v>10622</v>
      </c>
      <c r="B376" t="s">
        <v>629</v>
      </c>
      <c r="C376">
        <v>4</v>
      </c>
      <c r="D376" s="9">
        <v>35648</v>
      </c>
      <c r="E376" s="5">
        <v>35676</v>
      </c>
      <c r="F376" s="5">
        <v>35653</v>
      </c>
      <c r="G376">
        <v>3</v>
      </c>
      <c r="H376">
        <v>50.97</v>
      </c>
      <c r="I376" t="s">
        <v>630</v>
      </c>
      <c r="J376" t="s">
        <v>631</v>
      </c>
      <c r="K376" t="s">
        <v>487</v>
      </c>
      <c r="L376" t="s">
        <v>488</v>
      </c>
      <c r="M376" t="s">
        <v>632</v>
      </c>
      <c r="N376" t="s">
        <v>146</v>
      </c>
      <c r="O376">
        <f>VLOOKUP(orders[[#This Row],[OrderID]],Table15[],4,FALSE)</f>
        <v>38</v>
      </c>
      <c r="P376">
        <f>VLOOKUP(orders[[#This Row],[OrderID]],Table15[],2,FALSE)</f>
        <v>605</v>
      </c>
      <c r="Q376">
        <f>VLOOKUP(orders[[#This Row],[EmployeeID]],employee_territory[],2,FALSE)</f>
        <v>20852</v>
      </c>
      <c r="R376" t="str">
        <f>VLOOKUP(orders[[#This Row],[Territory]],territories[],4,FALSE)</f>
        <v xml:space="preserve">Eastern                                           </v>
      </c>
      <c r="S376" t="str">
        <f>VLOOKUP(orders[[#This Row],[ShipVia]],shippers[],2,FALSE)</f>
        <v>Federal Shipping</v>
      </c>
      <c r="T376">
        <f>YEAR(orders[[#This Row],[OrderDate]])</f>
        <v>1997</v>
      </c>
      <c r="U376" s="45">
        <f>MONTH(orders[[#This Row],[OrderDate]])</f>
        <v>8</v>
      </c>
    </row>
    <row r="377" spans="1:21" x14ac:dyDescent="0.2">
      <c r="A377">
        <v>10623</v>
      </c>
      <c r="B377" t="s">
        <v>566</v>
      </c>
      <c r="C377">
        <v>8</v>
      </c>
      <c r="D377" s="9">
        <v>35649</v>
      </c>
      <c r="E377" s="5">
        <v>35677</v>
      </c>
      <c r="F377" s="5">
        <v>35654</v>
      </c>
      <c r="G377">
        <v>2</v>
      </c>
      <c r="H377">
        <v>97.18</v>
      </c>
      <c r="I377" t="s">
        <v>567</v>
      </c>
      <c r="J377" t="s">
        <v>568</v>
      </c>
      <c r="K377" t="s">
        <v>569</v>
      </c>
      <c r="L377" t="s">
        <v>71</v>
      </c>
      <c r="M377" t="s">
        <v>570</v>
      </c>
      <c r="N377" t="s">
        <v>154</v>
      </c>
      <c r="O377">
        <f>VLOOKUP(orders[[#This Row],[OrderID]],Table15[],4,FALSE)</f>
        <v>94</v>
      </c>
      <c r="P377">
        <f>VLOOKUP(orders[[#This Row],[OrderID]],Table15[],2,FALSE)</f>
        <v>1429.75</v>
      </c>
      <c r="Q377">
        <f>VLOOKUP(orders[[#This Row],[EmployeeID]],employee_territory[],2,FALSE)</f>
        <v>19428</v>
      </c>
      <c r="R377" t="str">
        <f>VLOOKUP(orders[[#This Row],[Territory]],territories[],4,FALSE)</f>
        <v xml:space="preserve">Northern                                          </v>
      </c>
      <c r="S377" t="str">
        <f>VLOOKUP(orders[[#This Row],[ShipVia]],shippers[],2,FALSE)</f>
        <v>United Package</v>
      </c>
      <c r="T377">
        <f>YEAR(orders[[#This Row],[OrderDate]])</f>
        <v>1997</v>
      </c>
      <c r="U377" s="45">
        <f>MONTH(orders[[#This Row],[OrderDate]])</f>
        <v>8</v>
      </c>
    </row>
    <row r="378" spans="1:21" x14ac:dyDescent="0.2">
      <c r="A378">
        <v>10624</v>
      </c>
      <c r="B378" t="s">
        <v>893</v>
      </c>
      <c r="C378">
        <v>4</v>
      </c>
      <c r="D378" s="9">
        <v>35649</v>
      </c>
      <c r="E378" s="5">
        <v>35677</v>
      </c>
      <c r="F378" s="5">
        <v>35661</v>
      </c>
      <c r="G378">
        <v>2</v>
      </c>
      <c r="H378">
        <v>94.8</v>
      </c>
      <c r="I378" t="s">
        <v>894</v>
      </c>
      <c r="J378" t="s">
        <v>895</v>
      </c>
      <c r="K378" t="s">
        <v>896</v>
      </c>
      <c r="L378" t="s">
        <v>897</v>
      </c>
      <c r="M378" t="s">
        <v>898</v>
      </c>
      <c r="N378" t="s">
        <v>82</v>
      </c>
      <c r="O378">
        <f>VLOOKUP(orders[[#This Row],[OrderID]],Table15[],4,FALSE)</f>
        <v>26</v>
      </c>
      <c r="P378">
        <f>VLOOKUP(orders[[#This Row],[OrderID]],Table15[],2,FALSE)</f>
        <v>1393.24</v>
      </c>
      <c r="Q378">
        <f>VLOOKUP(orders[[#This Row],[EmployeeID]],employee_territory[],2,FALSE)</f>
        <v>20852</v>
      </c>
      <c r="R378" t="str">
        <f>VLOOKUP(orders[[#This Row],[Territory]],territories[],4,FALSE)</f>
        <v xml:space="preserve">Eastern                                           </v>
      </c>
      <c r="S378" t="str">
        <f>VLOOKUP(orders[[#This Row],[ShipVia]],shippers[],2,FALSE)</f>
        <v>United Package</v>
      </c>
      <c r="T378">
        <f>YEAR(orders[[#This Row],[OrderDate]])</f>
        <v>1997</v>
      </c>
      <c r="U378" s="45">
        <f>MONTH(orders[[#This Row],[OrderDate]])</f>
        <v>8</v>
      </c>
    </row>
    <row r="379" spans="1:21" x14ac:dyDescent="0.2">
      <c r="A379">
        <v>10625</v>
      </c>
      <c r="B379" t="s">
        <v>678</v>
      </c>
      <c r="C379">
        <v>3</v>
      </c>
      <c r="D379" s="9">
        <v>35650</v>
      </c>
      <c r="E379" s="5">
        <v>35678</v>
      </c>
      <c r="F379" s="5">
        <v>35656</v>
      </c>
      <c r="G379">
        <v>1</v>
      </c>
      <c r="H379">
        <v>43.9</v>
      </c>
      <c r="I379" t="s">
        <v>679</v>
      </c>
      <c r="J379" t="s">
        <v>680</v>
      </c>
      <c r="K379" t="s">
        <v>534</v>
      </c>
      <c r="L379" t="s">
        <v>71</v>
      </c>
      <c r="M379" t="s">
        <v>681</v>
      </c>
      <c r="N379" t="s">
        <v>535</v>
      </c>
      <c r="O379">
        <f>VLOOKUP(orders[[#This Row],[OrderID]],Table15[],4,FALSE)</f>
        <v>18</v>
      </c>
      <c r="P379">
        <f>VLOOKUP(orders[[#This Row],[OrderID]],Table15[],2,FALSE)</f>
        <v>479.75</v>
      </c>
      <c r="Q379">
        <f>VLOOKUP(orders[[#This Row],[EmployeeID]],employee_territory[],2,FALSE)</f>
        <v>30346</v>
      </c>
      <c r="R379" t="str">
        <f>VLOOKUP(orders[[#This Row],[Territory]],territories[],4,FALSE)</f>
        <v xml:space="preserve">Southern                                          </v>
      </c>
      <c r="S379" t="str">
        <f>VLOOKUP(orders[[#This Row],[ShipVia]],shippers[],2,FALSE)</f>
        <v>Speedy Express</v>
      </c>
      <c r="T379">
        <f>YEAR(orders[[#This Row],[OrderDate]])</f>
        <v>1997</v>
      </c>
      <c r="U379" s="45">
        <f>MONTH(orders[[#This Row],[OrderDate]])</f>
        <v>8</v>
      </c>
    </row>
    <row r="380" spans="1:21" x14ac:dyDescent="0.2">
      <c r="A380">
        <v>10626</v>
      </c>
      <c r="B380" t="s">
        <v>608</v>
      </c>
      <c r="C380">
        <v>1</v>
      </c>
      <c r="D380" s="9">
        <v>35653</v>
      </c>
      <c r="E380" s="5">
        <v>35681</v>
      </c>
      <c r="F380" s="5">
        <v>35662</v>
      </c>
      <c r="G380">
        <v>2</v>
      </c>
      <c r="H380">
        <v>138.69</v>
      </c>
      <c r="I380" t="s">
        <v>609</v>
      </c>
      <c r="J380" t="s">
        <v>610</v>
      </c>
      <c r="K380" t="s">
        <v>611</v>
      </c>
      <c r="L380" t="s">
        <v>71</v>
      </c>
      <c r="M380" t="s">
        <v>612</v>
      </c>
      <c r="N380" t="s">
        <v>199</v>
      </c>
      <c r="O380">
        <f>VLOOKUP(orders[[#This Row],[OrderID]],Table15[],4,FALSE)</f>
        <v>52</v>
      </c>
      <c r="P380">
        <f>VLOOKUP(orders[[#This Row],[OrderID]],Table15[],2,FALSE)</f>
        <v>1503.6</v>
      </c>
      <c r="Q380">
        <f>VLOOKUP(orders[[#This Row],[EmployeeID]],employee_territory[],2,FALSE)</f>
        <v>6897</v>
      </c>
      <c r="R380" t="str">
        <f>VLOOKUP(orders[[#This Row],[Territory]],territories[],4,FALSE)</f>
        <v xml:space="preserve">Eastern                                           </v>
      </c>
      <c r="S380" t="str">
        <f>VLOOKUP(orders[[#This Row],[ShipVia]],shippers[],2,FALSE)</f>
        <v>United Package</v>
      </c>
      <c r="T380">
        <f>YEAR(orders[[#This Row],[OrderDate]])</f>
        <v>1997</v>
      </c>
      <c r="U380" s="45">
        <f>MONTH(orders[[#This Row],[OrderDate]])</f>
        <v>8</v>
      </c>
    </row>
    <row r="381" spans="1:21" x14ac:dyDescent="0.2">
      <c r="A381">
        <v>10627</v>
      </c>
      <c r="B381" t="s">
        <v>705</v>
      </c>
      <c r="C381">
        <v>8</v>
      </c>
      <c r="D381" s="9">
        <v>35653</v>
      </c>
      <c r="E381" s="5">
        <v>35695</v>
      </c>
      <c r="F381" s="5">
        <v>35663</v>
      </c>
      <c r="G381">
        <v>3</v>
      </c>
      <c r="H381">
        <v>107.46</v>
      </c>
      <c r="I381" t="s">
        <v>706</v>
      </c>
      <c r="J381" t="s">
        <v>707</v>
      </c>
      <c r="K381" t="s">
        <v>708</v>
      </c>
      <c r="L381" t="s">
        <v>709</v>
      </c>
      <c r="M381" t="s">
        <v>710</v>
      </c>
      <c r="N381" t="s">
        <v>82</v>
      </c>
      <c r="O381">
        <f>VLOOKUP(orders[[#This Row],[OrderID]],Table15[],4,FALSE)</f>
        <v>50</v>
      </c>
      <c r="P381">
        <f>VLOOKUP(orders[[#This Row],[OrderID]],Table15[],2,FALSE)</f>
        <v>1264.5</v>
      </c>
      <c r="Q381">
        <f>VLOOKUP(orders[[#This Row],[EmployeeID]],employee_territory[],2,FALSE)</f>
        <v>19428</v>
      </c>
      <c r="R381" t="str">
        <f>VLOOKUP(orders[[#This Row],[Territory]],territories[],4,FALSE)</f>
        <v xml:space="preserve">Northern                                          </v>
      </c>
      <c r="S381" t="str">
        <f>VLOOKUP(orders[[#This Row],[ShipVia]],shippers[],2,FALSE)</f>
        <v>Federal Shipping</v>
      </c>
      <c r="T381">
        <f>YEAR(orders[[#This Row],[OrderDate]])</f>
        <v>1997</v>
      </c>
      <c r="U381" s="45">
        <f>MONTH(orders[[#This Row],[OrderDate]])</f>
        <v>8</v>
      </c>
    </row>
    <row r="382" spans="1:21" x14ac:dyDescent="0.2">
      <c r="A382">
        <v>10628</v>
      </c>
      <c r="B382" t="s">
        <v>556</v>
      </c>
      <c r="C382">
        <v>4</v>
      </c>
      <c r="D382" s="9">
        <v>35654</v>
      </c>
      <c r="E382" s="5">
        <v>35682</v>
      </c>
      <c r="F382" s="5">
        <v>35662</v>
      </c>
      <c r="G382">
        <v>3</v>
      </c>
      <c r="H382">
        <v>30.36</v>
      </c>
      <c r="I382" t="s">
        <v>557</v>
      </c>
      <c r="J382" t="s">
        <v>558</v>
      </c>
      <c r="K382" t="s">
        <v>559</v>
      </c>
      <c r="L382" t="s">
        <v>71</v>
      </c>
      <c r="M382" t="s">
        <v>560</v>
      </c>
      <c r="N382" t="s">
        <v>206</v>
      </c>
      <c r="O382">
        <f>VLOOKUP(orders[[#This Row],[OrderID]],Table15[],4,FALSE)</f>
        <v>25</v>
      </c>
      <c r="P382">
        <f>VLOOKUP(orders[[#This Row],[OrderID]],Table15[],2,FALSE)</f>
        <v>450</v>
      </c>
      <c r="Q382">
        <f>VLOOKUP(orders[[#This Row],[EmployeeID]],employee_territory[],2,FALSE)</f>
        <v>20852</v>
      </c>
      <c r="R382" t="str">
        <f>VLOOKUP(orders[[#This Row],[Territory]],territories[],4,FALSE)</f>
        <v xml:space="preserve">Eastern                                           </v>
      </c>
      <c r="S382" t="str">
        <f>VLOOKUP(orders[[#This Row],[ShipVia]],shippers[],2,FALSE)</f>
        <v>Federal Shipping</v>
      </c>
      <c r="T382">
        <f>YEAR(orders[[#This Row],[OrderDate]])</f>
        <v>1997</v>
      </c>
      <c r="U382" s="45">
        <f>MONTH(orders[[#This Row],[OrderDate]])</f>
        <v>8</v>
      </c>
    </row>
    <row r="383" spans="1:21" x14ac:dyDescent="0.2">
      <c r="A383">
        <v>10629</v>
      </c>
      <c r="B383" t="s">
        <v>662</v>
      </c>
      <c r="C383">
        <v>4</v>
      </c>
      <c r="D383" s="9">
        <v>35654</v>
      </c>
      <c r="E383" s="5">
        <v>35682</v>
      </c>
      <c r="F383" s="5">
        <v>35662</v>
      </c>
      <c r="G383">
        <v>3</v>
      </c>
      <c r="H383">
        <v>85.46</v>
      </c>
      <c r="I383" t="s">
        <v>663</v>
      </c>
      <c r="J383" t="s">
        <v>664</v>
      </c>
      <c r="K383" t="s">
        <v>665</v>
      </c>
      <c r="L383" t="s">
        <v>71</v>
      </c>
      <c r="M383" t="s">
        <v>666</v>
      </c>
      <c r="N383" t="s">
        <v>108</v>
      </c>
      <c r="O383">
        <f>VLOOKUP(orders[[#This Row],[OrderID]],Table15[],4,FALSE)</f>
        <v>29</v>
      </c>
      <c r="P383">
        <f>VLOOKUP(orders[[#This Row],[OrderID]],Table15[],2,FALSE)</f>
        <v>2775.05</v>
      </c>
      <c r="Q383">
        <f>VLOOKUP(orders[[#This Row],[EmployeeID]],employee_territory[],2,FALSE)</f>
        <v>20852</v>
      </c>
      <c r="R383" t="str">
        <f>VLOOKUP(orders[[#This Row],[Territory]],territories[],4,FALSE)</f>
        <v xml:space="preserve">Eastern                                           </v>
      </c>
      <c r="S383" t="str">
        <f>VLOOKUP(orders[[#This Row],[ShipVia]],shippers[],2,FALSE)</f>
        <v>Federal Shipping</v>
      </c>
      <c r="T383">
        <f>YEAR(orders[[#This Row],[OrderDate]])</f>
        <v>1997</v>
      </c>
      <c r="U383" s="45">
        <f>MONTH(orders[[#This Row],[OrderDate]])</f>
        <v>8</v>
      </c>
    </row>
    <row r="384" spans="1:21" x14ac:dyDescent="0.2">
      <c r="A384">
        <v>10630</v>
      </c>
      <c r="B384" t="s">
        <v>700</v>
      </c>
      <c r="C384">
        <v>1</v>
      </c>
      <c r="D384" s="9">
        <v>35655</v>
      </c>
      <c r="E384" s="5">
        <v>35683</v>
      </c>
      <c r="F384" s="5">
        <v>35661</v>
      </c>
      <c r="G384">
        <v>2</v>
      </c>
      <c r="H384">
        <v>32.35</v>
      </c>
      <c r="I384" t="s">
        <v>701</v>
      </c>
      <c r="J384" t="s">
        <v>702</v>
      </c>
      <c r="K384" t="s">
        <v>703</v>
      </c>
      <c r="L384" t="s">
        <v>71</v>
      </c>
      <c r="M384" t="s">
        <v>704</v>
      </c>
      <c r="N384" t="s">
        <v>154</v>
      </c>
      <c r="O384">
        <f>VLOOKUP(orders[[#This Row],[OrderID]],Table15[],4,FALSE)</f>
        <v>47</v>
      </c>
      <c r="P384">
        <f>VLOOKUP(orders[[#This Row],[OrderID]],Table15[],2,FALSE)</f>
        <v>918</v>
      </c>
      <c r="Q384">
        <f>VLOOKUP(orders[[#This Row],[EmployeeID]],employee_territory[],2,FALSE)</f>
        <v>6897</v>
      </c>
      <c r="R384" t="str">
        <f>VLOOKUP(orders[[#This Row],[Territory]],territories[],4,FALSE)</f>
        <v xml:space="preserve">Eastern                                           </v>
      </c>
      <c r="S384" t="str">
        <f>VLOOKUP(orders[[#This Row],[ShipVia]],shippers[],2,FALSE)</f>
        <v>United Package</v>
      </c>
      <c r="T384">
        <f>YEAR(orders[[#This Row],[OrderDate]])</f>
        <v>1997</v>
      </c>
      <c r="U384" s="45">
        <f>MONTH(orders[[#This Row],[OrderDate]])</f>
        <v>8</v>
      </c>
    </row>
    <row r="385" spans="1:21" x14ac:dyDescent="0.2">
      <c r="A385">
        <v>10631</v>
      </c>
      <c r="B385" t="s">
        <v>742</v>
      </c>
      <c r="C385">
        <v>8</v>
      </c>
      <c r="D385" s="9">
        <v>35656</v>
      </c>
      <c r="E385" s="5">
        <v>35684</v>
      </c>
      <c r="F385" s="5">
        <v>35657</v>
      </c>
      <c r="G385">
        <v>1</v>
      </c>
      <c r="H385">
        <v>0.87</v>
      </c>
      <c r="I385" t="s">
        <v>743</v>
      </c>
      <c r="J385" t="s">
        <v>744</v>
      </c>
      <c r="K385" t="s">
        <v>745</v>
      </c>
      <c r="L385" t="s">
        <v>71</v>
      </c>
      <c r="M385" t="s">
        <v>746</v>
      </c>
      <c r="N385" t="s">
        <v>206</v>
      </c>
      <c r="O385">
        <f>VLOOKUP(orders[[#This Row],[OrderID]],Table15[],4,FALSE)</f>
        <v>8</v>
      </c>
      <c r="P385">
        <f>VLOOKUP(orders[[#This Row],[OrderID]],Table15[],2,FALSE)</f>
        <v>62</v>
      </c>
      <c r="Q385">
        <f>VLOOKUP(orders[[#This Row],[EmployeeID]],employee_territory[],2,FALSE)</f>
        <v>19428</v>
      </c>
      <c r="R385" t="str">
        <f>VLOOKUP(orders[[#This Row],[Territory]],territories[],4,FALSE)</f>
        <v xml:space="preserve">Northern                                          </v>
      </c>
      <c r="S385" t="str">
        <f>VLOOKUP(orders[[#This Row],[ShipVia]],shippers[],2,FALSE)</f>
        <v>Speedy Express</v>
      </c>
      <c r="T385">
        <f>YEAR(orders[[#This Row],[OrderDate]])</f>
        <v>1997</v>
      </c>
      <c r="U385" s="45">
        <f>MONTH(orders[[#This Row],[OrderDate]])</f>
        <v>8</v>
      </c>
    </row>
    <row r="386" spans="1:21" x14ac:dyDescent="0.2">
      <c r="A386">
        <v>10632</v>
      </c>
      <c r="B386" t="s">
        <v>657</v>
      </c>
      <c r="C386">
        <v>8</v>
      </c>
      <c r="D386" s="9">
        <v>35656</v>
      </c>
      <c r="E386" s="5">
        <v>35684</v>
      </c>
      <c r="F386" s="5">
        <v>35661</v>
      </c>
      <c r="G386">
        <v>1</v>
      </c>
      <c r="H386">
        <v>41.38</v>
      </c>
      <c r="I386" t="s">
        <v>658</v>
      </c>
      <c r="J386" t="s">
        <v>659</v>
      </c>
      <c r="K386" t="s">
        <v>660</v>
      </c>
      <c r="L386" t="s">
        <v>71</v>
      </c>
      <c r="M386" t="s">
        <v>661</v>
      </c>
      <c r="N386" t="s">
        <v>154</v>
      </c>
      <c r="O386">
        <f>VLOOKUP(orders[[#This Row],[OrderID]],Table15[],4,FALSE)</f>
        <v>50</v>
      </c>
      <c r="P386">
        <f>VLOOKUP(orders[[#This Row],[OrderID]],Table15[],2,FALSE)</f>
        <v>620</v>
      </c>
      <c r="Q386">
        <f>VLOOKUP(orders[[#This Row],[EmployeeID]],employee_territory[],2,FALSE)</f>
        <v>19428</v>
      </c>
      <c r="R386" t="str">
        <f>VLOOKUP(orders[[#This Row],[Territory]],territories[],4,FALSE)</f>
        <v xml:space="preserve">Northern                                          </v>
      </c>
      <c r="S386" t="str">
        <f>VLOOKUP(orders[[#This Row],[ShipVia]],shippers[],2,FALSE)</f>
        <v>Speedy Express</v>
      </c>
      <c r="T386">
        <f>YEAR(orders[[#This Row],[OrderDate]])</f>
        <v>1997</v>
      </c>
      <c r="U386" s="45">
        <f>MONTH(orders[[#This Row],[OrderDate]])</f>
        <v>8</v>
      </c>
    </row>
    <row r="387" spans="1:21" x14ac:dyDescent="0.2">
      <c r="A387">
        <v>10633</v>
      </c>
      <c r="B387" t="s">
        <v>525</v>
      </c>
      <c r="C387">
        <v>7</v>
      </c>
      <c r="D387" s="9">
        <v>35657</v>
      </c>
      <c r="E387" s="5">
        <v>35685</v>
      </c>
      <c r="F387" s="5">
        <v>35660</v>
      </c>
      <c r="G387">
        <v>3</v>
      </c>
      <c r="H387">
        <v>477.9</v>
      </c>
      <c r="I387" t="s">
        <v>526</v>
      </c>
      <c r="J387" t="s">
        <v>527</v>
      </c>
      <c r="K387" t="s">
        <v>528</v>
      </c>
      <c r="L387" t="s">
        <v>71</v>
      </c>
      <c r="M387" t="s">
        <v>529</v>
      </c>
      <c r="N387" t="s">
        <v>530</v>
      </c>
      <c r="O387">
        <f>VLOOKUP(orders[[#This Row],[OrderID]],Table15[],4,FALSE)</f>
        <v>164</v>
      </c>
      <c r="P387">
        <f>VLOOKUP(orders[[#This Row],[OrderID]],Table15[],2,FALSE)</f>
        <v>6483.05</v>
      </c>
      <c r="Q387">
        <f>VLOOKUP(orders[[#This Row],[EmployeeID]],employee_territory[],2,FALSE)</f>
        <v>60179</v>
      </c>
      <c r="R387" t="str">
        <f>VLOOKUP(orders[[#This Row],[Territory]],territories[],4,FALSE)</f>
        <v xml:space="preserve">Westerns                                          </v>
      </c>
      <c r="S387" t="str">
        <f>VLOOKUP(orders[[#This Row],[ShipVia]],shippers[],2,FALSE)</f>
        <v>Federal Shipping</v>
      </c>
      <c r="T387">
        <f>YEAR(orders[[#This Row],[OrderDate]])</f>
        <v>1997</v>
      </c>
      <c r="U387" s="45">
        <f>MONTH(orders[[#This Row],[OrderDate]])</f>
        <v>8</v>
      </c>
    </row>
    <row r="388" spans="1:21" x14ac:dyDescent="0.2">
      <c r="A388">
        <v>10634</v>
      </c>
      <c r="B388" t="s">
        <v>817</v>
      </c>
      <c r="C388">
        <v>4</v>
      </c>
      <c r="D388" s="9">
        <v>35657</v>
      </c>
      <c r="E388" s="5">
        <v>35685</v>
      </c>
      <c r="F388" s="5">
        <v>35663</v>
      </c>
      <c r="G388">
        <v>3</v>
      </c>
      <c r="H388">
        <v>487.38</v>
      </c>
      <c r="I388" t="s">
        <v>818</v>
      </c>
      <c r="J388" t="s">
        <v>819</v>
      </c>
      <c r="K388" t="s">
        <v>820</v>
      </c>
      <c r="L388" t="s">
        <v>71</v>
      </c>
      <c r="M388" t="s">
        <v>821</v>
      </c>
      <c r="N388" t="s">
        <v>206</v>
      </c>
      <c r="O388">
        <f>VLOOKUP(orders[[#This Row],[OrderID]],Table15[],4,FALSE)</f>
        <v>102</v>
      </c>
      <c r="P388">
        <f>VLOOKUP(orders[[#This Row],[OrderID]],Table15[],2,FALSE)</f>
        <v>4985.5</v>
      </c>
      <c r="Q388">
        <f>VLOOKUP(orders[[#This Row],[EmployeeID]],employee_territory[],2,FALSE)</f>
        <v>20852</v>
      </c>
      <c r="R388" t="str">
        <f>VLOOKUP(orders[[#This Row],[Territory]],territories[],4,FALSE)</f>
        <v xml:space="preserve">Eastern                                           </v>
      </c>
      <c r="S388" t="str">
        <f>VLOOKUP(orders[[#This Row],[ShipVia]],shippers[],2,FALSE)</f>
        <v>Federal Shipping</v>
      </c>
      <c r="T388">
        <f>YEAR(orders[[#This Row],[OrderDate]])</f>
        <v>1997</v>
      </c>
      <c r="U388" s="45">
        <f>MONTH(orders[[#This Row],[OrderDate]])</f>
        <v>8</v>
      </c>
    </row>
    <row r="389" spans="1:21" x14ac:dyDescent="0.2">
      <c r="A389">
        <v>10635</v>
      </c>
      <c r="B389" t="s">
        <v>594</v>
      </c>
      <c r="C389">
        <v>8</v>
      </c>
      <c r="D389" s="9">
        <v>35660</v>
      </c>
      <c r="E389" s="5">
        <v>35688</v>
      </c>
      <c r="F389" s="5">
        <v>35663</v>
      </c>
      <c r="G389">
        <v>3</v>
      </c>
      <c r="H389">
        <v>47.46</v>
      </c>
      <c r="I389" t="s">
        <v>595</v>
      </c>
      <c r="J389" t="s">
        <v>596</v>
      </c>
      <c r="K389" t="s">
        <v>597</v>
      </c>
      <c r="L389" t="s">
        <v>71</v>
      </c>
      <c r="M389" t="s">
        <v>598</v>
      </c>
      <c r="N389" t="s">
        <v>176</v>
      </c>
      <c r="O389">
        <f>VLOOKUP(orders[[#This Row],[OrderID]],Table15[],4,FALSE)</f>
        <v>65</v>
      </c>
      <c r="P389">
        <f>VLOOKUP(orders[[#This Row],[OrderID]],Table15[],2,FALSE)</f>
        <v>1380.25</v>
      </c>
      <c r="Q389">
        <f>VLOOKUP(orders[[#This Row],[EmployeeID]],employee_territory[],2,FALSE)</f>
        <v>19428</v>
      </c>
      <c r="R389" t="str">
        <f>VLOOKUP(orders[[#This Row],[Territory]],territories[],4,FALSE)</f>
        <v xml:space="preserve">Northern                                          </v>
      </c>
      <c r="S389" t="str">
        <f>VLOOKUP(orders[[#This Row],[ShipVia]],shippers[],2,FALSE)</f>
        <v>Federal Shipping</v>
      </c>
      <c r="T389">
        <f>YEAR(orders[[#This Row],[OrderDate]])</f>
        <v>1997</v>
      </c>
      <c r="U389" s="45">
        <f>MONTH(orders[[#This Row],[OrderDate]])</f>
        <v>8</v>
      </c>
    </row>
    <row r="390" spans="1:21" x14ac:dyDescent="0.2">
      <c r="A390">
        <v>10636</v>
      </c>
      <c r="B390" t="s">
        <v>561</v>
      </c>
      <c r="C390">
        <v>4</v>
      </c>
      <c r="D390" s="9">
        <v>35661</v>
      </c>
      <c r="E390" s="5">
        <v>35689</v>
      </c>
      <c r="F390" s="5">
        <v>35668</v>
      </c>
      <c r="G390">
        <v>1</v>
      </c>
      <c r="H390">
        <v>1.1499999999999999</v>
      </c>
      <c r="I390" t="s">
        <v>562</v>
      </c>
      <c r="J390" t="s">
        <v>563</v>
      </c>
      <c r="K390" t="s">
        <v>564</v>
      </c>
      <c r="L390" t="s">
        <v>71</v>
      </c>
      <c r="M390" t="s">
        <v>565</v>
      </c>
      <c r="N390" t="s">
        <v>248</v>
      </c>
      <c r="O390">
        <f>VLOOKUP(orders[[#This Row],[OrderID]],Table15[],4,FALSE)</f>
        <v>31</v>
      </c>
      <c r="P390">
        <f>VLOOKUP(orders[[#This Row],[OrderID]],Table15[],2,FALSE)</f>
        <v>629.5</v>
      </c>
      <c r="Q390">
        <f>VLOOKUP(orders[[#This Row],[EmployeeID]],employee_territory[],2,FALSE)</f>
        <v>20852</v>
      </c>
      <c r="R390" t="str">
        <f>VLOOKUP(orders[[#This Row],[Territory]],territories[],4,FALSE)</f>
        <v xml:space="preserve">Eastern                                           </v>
      </c>
      <c r="S390" t="str">
        <f>VLOOKUP(orders[[#This Row],[ShipVia]],shippers[],2,FALSE)</f>
        <v>Speedy Express</v>
      </c>
      <c r="T390">
        <f>YEAR(orders[[#This Row],[OrderDate]])</f>
        <v>1997</v>
      </c>
      <c r="U390" s="45">
        <f>MONTH(orders[[#This Row],[OrderDate]])</f>
        <v>8</v>
      </c>
    </row>
    <row r="391" spans="1:21" x14ac:dyDescent="0.2">
      <c r="A391">
        <v>10637</v>
      </c>
      <c r="B391" t="s">
        <v>785</v>
      </c>
      <c r="C391">
        <v>6</v>
      </c>
      <c r="D391" s="9">
        <v>35661</v>
      </c>
      <c r="E391" s="5">
        <v>35689</v>
      </c>
      <c r="F391" s="5">
        <v>35668</v>
      </c>
      <c r="G391">
        <v>1</v>
      </c>
      <c r="H391">
        <v>201.29</v>
      </c>
      <c r="I391" t="s">
        <v>786</v>
      </c>
      <c r="J391" t="s">
        <v>787</v>
      </c>
      <c r="K391" t="s">
        <v>645</v>
      </c>
      <c r="L391" t="s">
        <v>516</v>
      </c>
      <c r="M391" t="s">
        <v>788</v>
      </c>
      <c r="N391" t="s">
        <v>146</v>
      </c>
      <c r="O391">
        <f>VLOOKUP(orders[[#This Row],[OrderID]],Table15[],4,FALSE)</f>
        <v>95</v>
      </c>
      <c r="P391">
        <f>VLOOKUP(orders[[#This Row],[OrderID]],Table15[],2,FALSE)</f>
        <v>2896.25</v>
      </c>
      <c r="Q391">
        <f>VLOOKUP(orders[[#This Row],[EmployeeID]],employee_territory[],2,FALSE)</f>
        <v>85014</v>
      </c>
      <c r="R391" t="str">
        <f>VLOOKUP(orders[[#This Row],[Territory]],territories[],4,FALSE)</f>
        <v xml:space="preserve">Westerns                                          </v>
      </c>
      <c r="S391" t="str">
        <f>VLOOKUP(orders[[#This Row],[ShipVia]],shippers[],2,FALSE)</f>
        <v>Speedy Express</v>
      </c>
      <c r="T391">
        <f>YEAR(orders[[#This Row],[OrderDate]])</f>
        <v>1997</v>
      </c>
      <c r="U391" s="45">
        <f>MONTH(orders[[#This Row],[OrderDate]])</f>
        <v>8</v>
      </c>
    </row>
    <row r="392" spans="1:21" x14ac:dyDescent="0.2">
      <c r="A392">
        <v>10638</v>
      </c>
      <c r="B392" t="s">
        <v>811</v>
      </c>
      <c r="C392">
        <v>3</v>
      </c>
      <c r="D392" s="9">
        <v>35662</v>
      </c>
      <c r="E392" s="5">
        <v>35690</v>
      </c>
      <c r="F392" s="5">
        <v>35674</v>
      </c>
      <c r="G392">
        <v>1</v>
      </c>
      <c r="H392">
        <v>158.44</v>
      </c>
      <c r="I392" t="s">
        <v>812</v>
      </c>
      <c r="J392" t="s">
        <v>813</v>
      </c>
      <c r="K392" t="s">
        <v>814</v>
      </c>
      <c r="L392" t="s">
        <v>815</v>
      </c>
      <c r="M392" t="s">
        <v>816</v>
      </c>
      <c r="N392" t="s">
        <v>524</v>
      </c>
      <c r="O392">
        <f>VLOOKUP(orders[[#This Row],[OrderID]],Table15[],4,FALSE)</f>
        <v>101</v>
      </c>
      <c r="P392">
        <f>VLOOKUP(orders[[#This Row],[OrderID]],Table15[],2,FALSE)</f>
        <v>2720.05</v>
      </c>
      <c r="Q392">
        <f>VLOOKUP(orders[[#This Row],[EmployeeID]],employee_territory[],2,FALSE)</f>
        <v>30346</v>
      </c>
      <c r="R392" t="str">
        <f>VLOOKUP(orders[[#This Row],[Territory]],territories[],4,FALSE)</f>
        <v xml:space="preserve">Southern                                          </v>
      </c>
      <c r="S392" t="str">
        <f>VLOOKUP(orders[[#This Row],[ShipVia]],shippers[],2,FALSE)</f>
        <v>Speedy Express</v>
      </c>
      <c r="T392">
        <f>YEAR(orders[[#This Row],[OrderDate]])</f>
        <v>1997</v>
      </c>
      <c r="U392" s="45">
        <f>MONTH(orders[[#This Row],[OrderDate]])</f>
        <v>8</v>
      </c>
    </row>
    <row r="393" spans="1:21" x14ac:dyDescent="0.2">
      <c r="A393">
        <v>10639</v>
      </c>
      <c r="B393" t="s">
        <v>800</v>
      </c>
      <c r="C393">
        <v>7</v>
      </c>
      <c r="D393" s="9">
        <v>35662</v>
      </c>
      <c r="E393" s="5">
        <v>35690</v>
      </c>
      <c r="F393" s="5">
        <v>35669</v>
      </c>
      <c r="G393">
        <v>3</v>
      </c>
      <c r="H393">
        <v>38.64</v>
      </c>
      <c r="I393" t="s">
        <v>801</v>
      </c>
      <c r="J393" t="s">
        <v>802</v>
      </c>
      <c r="K393" t="s">
        <v>803</v>
      </c>
      <c r="L393" t="s">
        <v>71</v>
      </c>
      <c r="M393" t="s">
        <v>804</v>
      </c>
      <c r="N393" t="s">
        <v>184</v>
      </c>
      <c r="O393">
        <f>VLOOKUP(orders[[#This Row],[OrderID]],Table15[],4,FALSE)</f>
        <v>8</v>
      </c>
      <c r="P393">
        <f>VLOOKUP(orders[[#This Row],[OrderID]],Table15[],2,FALSE)</f>
        <v>500</v>
      </c>
      <c r="Q393">
        <f>VLOOKUP(orders[[#This Row],[EmployeeID]],employee_territory[],2,FALSE)</f>
        <v>60179</v>
      </c>
      <c r="R393" t="str">
        <f>VLOOKUP(orders[[#This Row],[Territory]],territories[],4,FALSE)</f>
        <v xml:space="preserve">Westerns                                          </v>
      </c>
      <c r="S393" t="str">
        <f>VLOOKUP(orders[[#This Row],[ShipVia]],shippers[],2,FALSE)</f>
        <v>Federal Shipping</v>
      </c>
      <c r="T393">
        <f>YEAR(orders[[#This Row],[OrderDate]])</f>
        <v>1997</v>
      </c>
      <c r="U393" s="45">
        <f>MONTH(orders[[#This Row],[OrderDate]])</f>
        <v>8</v>
      </c>
    </row>
    <row r="394" spans="1:21" x14ac:dyDescent="0.2">
      <c r="A394">
        <v>10640</v>
      </c>
      <c r="B394" t="s">
        <v>657</v>
      </c>
      <c r="C394">
        <v>4</v>
      </c>
      <c r="D394" s="9">
        <v>35663</v>
      </c>
      <c r="E394" s="5">
        <v>35691</v>
      </c>
      <c r="F394" s="5">
        <v>35670</v>
      </c>
      <c r="G394">
        <v>1</v>
      </c>
      <c r="H394">
        <v>23.55</v>
      </c>
      <c r="I394" t="s">
        <v>658</v>
      </c>
      <c r="J394" t="s">
        <v>659</v>
      </c>
      <c r="K394" t="s">
        <v>660</v>
      </c>
      <c r="L394" t="s">
        <v>71</v>
      </c>
      <c r="M394" t="s">
        <v>661</v>
      </c>
      <c r="N394" t="s">
        <v>154</v>
      </c>
      <c r="O394">
        <f>VLOOKUP(orders[[#This Row],[OrderID]],Table15[],4,FALSE)</f>
        <v>35</v>
      </c>
      <c r="P394">
        <f>VLOOKUP(orders[[#This Row],[OrderID]],Table15[],2,FALSE)</f>
        <v>945</v>
      </c>
      <c r="Q394">
        <f>VLOOKUP(orders[[#This Row],[EmployeeID]],employee_territory[],2,FALSE)</f>
        <v>20852</v>
      </c>
      <c r="R394" t="str">
        <f>VLOOKUP(orders[[#This Row],[Territory]],territories[],4,FALSE)</f>
        <v xml:space="preserve">Eastern                                           </v>
      </c>
      <c r="S394" t="str">
        <f>VLOOKUP(orders[[#This Row],[ShipVia]],shippers[],2,FALSE)</f>
        <v>Speedy Express</v>
      </c>
      <c r="T394">
        <f>YEAR(orders[[#This Row],[OrderDate]])</f>
        <v>1997</v>
      </c>
      <c r="U394" s="45">
        <f>MONTH(orders[[#This Row],[OrderDate]])</f>
        <v>8</v>
      </c>
    </row>
    <row r="395" spans="1:21" x14ac:dyDescent="0.2">
      <c r="A395">
        <v>10641</v>
      </c>
      <c r="B395" t="s">
        <v>518</v>
      </c>
      <c r="C395">
        <v>4</v>
      </c>
      <c r="D395" s="9">
        <v>35664</v>
      </c>
      <c r="E395" s="5">
        <v>35692</v>
      </c>
      <c r="F395" s="5">
        <v>35668</v>
      </c>
      <c r="G395">
        <v>2</v>
      </c>
      <c r="H395">
        <v>179.61</v>
      </c>
      <c r="I395" t="s">
        <v>519</v>
      </c>
      <c r="J395" t="s">
        <v>520</v>
      </c>
      <c r="K395" t="s">
        <v>521</v>
      </c>
      <c r="L395" t="s">
        <v>522</v>
      </c>
      <c r="M395" t="s">
        <v>523</v>
      </c>
      <c r="N395" t="s">
        <v>524</v>
      </c>
      <c r="O395">
        <f>VLOOKUP(orders[[#This Row],[OrderID]],Table15[],4,FALSE)</f>
        <v>110</v>
      </c>
      <c r="P395">
        <f>VLOOKUP(orders[[#This Row],[OrderID]],Table15[],2,FALSE)</f>
        <v>2054</v>
      </c>
      <c r="Q395">
        <f>VLOOKUP(orders[[#This Row],[EmployeeID]],employee_territory[],2,FALSE)</f>
        <v>20852</v>
      </c>
      <c r="R395" t="str">
        <f>VLOOKUP(orders[[#This Row],[Territory]],territories[],4,FALSE)</f>
        <v xml:space="preserve">Eastern                                           </v>
      </c>
      <c r="S395" t="str">
        <f>VLOOKUP(orders[[#This Row],[ShipVia]],shippers[],2,FALSE)</f>
        <v>United Package</v>
      </c>
      <c r="T395">
        <f>YEAR(orders[[#This Row],[OrderDate]])</f>
        <v>1997</v>
      </c>
      <c r="U395" s="45">
        <f>MONTH(orders[[#This Row],[OrderDate]])</f>
        <v>8</v>
      </c>
    </row>
    <row r="396" spans="1:21" x14ac:dyDescent="0.2">
      <c r="A396">
        <v>10642</v>
      </c>
      <c r="B396" t="s">
        <v>733</v>
      </c>
      <c r="C396">
        <v>7</v>
      </c>
      <c r="D396" s="9">
        <v>35664</v>
      </c>
      <c r="E396" s="5">
        <v>35692</v>
      </c>
      <c r="F396" s="5">
        <v>35678</v>
      </c>
      <c r="G396">
        <v>3</v>
      </c>
      <c r="H396">
        <v>41.89</v>
      </c>
      <c r="I396" t="s">
        <v>734</v>
      </c>
      <c r="J396" t="s">
        <v>735</v>
      </c>
      <c r="K396" t="s">
        <v>736</v>
      </c>
      <c r="L396" t="s">
        <v>71</v>
      </c>
      <c r="M396" t="s">
        <v>737</v>
      </c>
      <c r="N396" t="s">
        <v>230</v>
      </c>
      <c r="O396">
        <f>VLOOKUP(orders[[#This Row],[OrderID]],Table15[],4,FALSE)</f>
        <v>50</v>
      </c>
      <c r="P396">
        <f>VLOOKUP(orders[[#This Row],[OrderID]],Table15[],2,FALSE)</f>
        <v>870</v>
      </c>
      <c r="Q396">
        <f>VLOOKUP(orders[[#This Row],[EmployeeID]],employee_territory[],2,FALSE)</f>
        <v>60179</v>
      </c>
      <c r="R396" t="str">
        <f>VLOOKUP(orders[[#This Row],[Territory]],territories[],4,FALSE)</f>
        <v xml:space="preserve">Westerns                                          </v>
      </c>
      <c r="S396" t="str">
        <f>VLOOKUP(orders[[#This Row],[ShipVia]],shippers[],2,FALSE)</f>
        <v>Federal Shipping</v>
      </c>
      <c r="T396">
        <f>YEAR(orders[[#This Row],[OrderDate]])</f>
        <v>1997</v>
      </c>
      <c r="U396" s="45">
        <f>MONTH(orders[[#This Row],[OrderDate]])</f>
        <v>8</v>
      </c>
    </row>
    <row r="397" spans="1:21" x14ac:dyDescent="0.2">
      <c r="A397">
        <v>10643</v>
      </c>
      <c r="B397" t="s">
        <v>899</v>
      </c>
      <c r="C397">
        <v>6</v>
      </c>
      <c r="D397" s="9">
        <v>35667</v>
      </c>
      <c r="E397" s="5">
        <v>35695</v>
      </c>
      <c r="F397" s="5">
        <v>35675</v>
      </c>
      <c r="G397">
        <v>1</v>
      </c>
      <c r="H397">
        <v>29.46</v>
      </c>
      <c r="I397" t="s">
        <v>900</v>
      </c>
      <c r="J397" t="s">
        <v>901</v>
      </c>
      <c r="K397" t="s">
        <v>152</v>
      </c>
      <c r="L397" t="s">
        <v>71</v>
      </c>
      <c r="M397" t="s">
        <v>902</v>
      </c>
      <c r="N397" t="s">
        <v>154</v>
      </c>
      <c r="O397">
        <f>VLOOKUP(orders[[#This Row],[OrderID]],Table15[],4,FALSE)</f>
        <v>38</v>
      </c>
      <c r="P397">
        <f>VLOOKUP(orders[[#This Row],[OrderID]],Table15[],2,FALSE)</f>
        <v>1086</v>
      </c>
      <c r="Q397">
        <f>VLOOKUP(orders[[#This Row],[EmployeeID]],employee_territory[],2,FALSE)</f>
        <v>85014</v>
      </c>
      <c r="R397" t="str">
        <f>VLOOKUP(orders[[#This Row],[Territory]],territories[],4,FALSE)</f>
        <v xml:space="preserve">Westerns                                          </v>
      </c>
      <c r="S397" t="str">
        <f>VLOOKUP(orders[[#This Row],[ShipVia]],shippers[],2,FALSE)</f>
        <v>Speedy Express</v>
      </c>
      <c r="T397">
        <f>YEAR(orders[[#This Row],[OrderDate]])</f>
        <v>1997</v>
      </c>
      <c r="U397" s="45">
        <f>MONTH(orders[[#This Row],[OrderDate]])</f>
        <v>8</v>
      </c>
    </row>
    <row r="398" spans="1:21" x14ac:dyDescent="0.2">
      <c r="A398">
        <v>10644</v>
      </c>
      <c r="B398" t="s">
        <v>512</v>
      </c>
      <c r="C398">
        <v>3</v>
      </c>
      <c r="D398" s="9">
        <v>35667</v>
      </c>
      <c r="E398" s="5">
        <v>35695</v>
      </c>
      <c r="F398" s="5">
        <v>35674</v>
      </c>
      <c r="G398">
        <v>2</v>
      </c>
      <c r="H398">
        <v>0.14000000000000001</v>
      </c>
      <c r="I398" t="s">
        <v>513</v>
      </c>
      <c r="J398" t="s">
        <v>514</v>
      </c>
      <c r="K398" t="s">
        <v>515</v>
      </c>
      <c r="L398" t="s">
        <v>516</v>
      </c>
      <c r="M398" t="s">
        <v>517</v>
      </c>
      <c r="N398" t="s">
        <v>146</v>
      </c>
      <c r="O398">
        <f>VLOOKUP(orders[[#This Row],[OrderID]],Table15[],4,FALSE)</f>
        <v>45</v>
      </c>
      <c r="P398">
        <f>VLOOKUP(orders[[#This Row],[OrderID]],Table15[],2,FALSE)</f>
        <v>1422</v>
      </c>
      <c r="Q398">
        <f>VLOOKUP(orders[[#This Row],[EmployeeID]],employee_territory[],2,FALSE)</f>
        <v>30346</v>
      </c>
      <c r="R398" t="str">
        <f>VLOOKUP(orders[[#This Row],[Territory]],territories[],4,FALSE)</f>
        <v xml:space="preserve">Southern                                          </v>
      </c>
      <c r="S398" t="str">
        <f>VLOOKUP(orders[[#This Row],[ShipVia]],shippers[],2,FALSE)</f>
        <v>United Package</v>
      </c>
      <c r="T398">
        <f>YEAR(orders[[#This Row],[OrderDate]])</f>
        <v>1997</v>
      </c>
      <c r="U398" s="45">
        <f>MONTH(orders[[#This Row],[OrderDate]])</f>
        <v>8</v>
      </c>
    </row>
    <row r="399" spans="1:21" x14ac:dyDescent="0.2">
      <c r="A399">
        <v>10645</v>
      </c>
      <c r="B399" t="s">
        <v>484</v>
      </c>
      <c r="C399">
        <v>4</v>
      </c>
      <c r="D399" s="9">
        <v>35668</v>
      </c>
      <c r="E399" s="5">
        <v>35696</v>
      </c>
      <c r="F399" s="5">
        <v>35675</v>
      </c>
      <c r="G399">
        <v>1</v>
      </c>
      <c r="H399">
        <v>12.41</v>
      </c>
      <c r="I399" t="s">
        <v>485</v>
      </c>
      <c r="J399" t="s">
        <v>486</v>
      </c>
      <c r="K399" t="s">
        <v>487</v>
      </c>
      <c r="L399" t="s">
        <v>488</v>
      </c>
      <c r="M399" t="s">
        <v>489</v>
      </c>
      <c r="N399" t="s">
        <v>146</v>
      </c>
      <c r="O399">
        <f>VLOOKUP(orders[[#This Row],[OrderID]],Table15[],4,FALSE)</f>
        <v>35</v>
      </c>
      <c r="P399">
        <f>VLOOKUP(orders[[#This Row],[OrderID]],Table15[],2,FALSE)</f>
        <v>1535</v>
      </c>
      <c r="Q399">
        <f>VLOOKUP(orders[[#This Row],[EmployeeID]],employee_territory[],2,FALSE)</f>
        <v>20852</v>
      </c>
      <c r="R399" t="str">
        <f>VLOOKUP(orders[[#This Row],[Territory]],territories[],4,FALSE)</f>
        <v xml:space="preserve">Eastern                                           </v>
      </c>
      <c r="S399" t="str">
        <f>VLOOKUP(orders[[#This Row],[ShipVia]],shippers[],2,FALSE)</f>
        <v>Speedy Express</v>
      </c>
      <c r="T399">
        <f>YEAR(orders[[#This Row],[OrderDate]])</f>
        <v>1997</v>
      </c>
      <c r="U399" s="45">
        <f>MONTH(orders[[#This Row],[OrderDate]])</f>
        <v>8</v>
      </c>
    </row>
    <row r="400" spans="1:21" x14ac:dyDescent="0.2">
      <c r="A400">
        <v>10646</v>
      </c>
      <c r="B400" t="s">
        <v>651</v>
      </c>
      <c r="C400">
        <v>9</v>
      </c>
      <c r="D400" s="9">
        <v>35669</v>
      </c>
      <c r="E400" s="5">
        <v>35711</v>
      </c>
      <c r="F400" s="5">
        <v>35676</v>
      </c>
      <c r="G400">
        <v>3</v>
      </c>
      <c r="H400">
        <v>142.33000000000001</v>
      </c>
      <c r="I400" t="s">
        <v>652</v>
      </c>
      <c r="J400" t="s">
        <v>653</v>
      </c>
      <c r="K400" t="s">
        <v>654</v>
      </c>
      <c r="L400" t="s">
        <v>655</v>
      </c>
      <c r="M400" t="s">
        <v>71</v>
      </c>
      <c r="N400" t="s">
        <v>656</v>
      </c>
      <c r="O400">
        <f>VLOOKUP(orders[[#This Row],[OrderID]],Table15[],4,FALSE)</f>
        <v>98</v>
      </c>
      <c r="P400">
        <f>VLOOKUP(orders[[#This Row],[OrderID]],Table15[],2,FALSE)</f>
        <v>1928</v>
      </c>
      <c r="Q400">
        <f>VLOOKUP(orders[[#This Row],[EmployeeID]],employee_territory[],2,FALSE)</f>
        <v>3049</v>
      </c>
      <c r="R400" t="str">
        <f>VLOOKUP(orders[[#This Row],[Territory]],territories[],4,FALSE)</f>
        <v xml:space="preserve">Northern                                          </v>
      </c>
      <c r="S400" t="str">
        <f>VLOOKUP(orders[[#This Row],[ShipVia]],shippers[],2,FALSE)</f>
        <v>Federal Shipping</v>
      </c>
      <c r="T400">
        <f>YEAR(orders[[#This Row],[OrderDate]])</f>
        <v>1997</v>
      </c>
      <c r="U400" s="45">
        <f>MONTH(orders[[#This Row],[OrderDate]])</f>
        <v>8</v>
      </c>
    </row>
    <row r="401" spans="1:21" x14ac:dyDescent="0.2">
      <c r="A401">
        <v>10647</v>
      </c>
      <c r="B401" t="s">
        <v>541</v>
      </c>
      <c r="C401">
        <v>4</v>
      </c>
      <c r="D401" s="9">
        <v>35669</v>
      </c>
      <c r="E401" s="5">
        <v>35683</v>
      </c>
      <c r="F401" s="5">
        <v>35676</v>
      </c>
      <c r="G401">
        <v>2</v>
      </c>
      <c r="H401">
        <v>45.54</v>
      </c>
      <c r="I401" t="s">
        <v>542</v>
      </c>
      <c r="J401" t="s">
        <v>543</v>
      </c>
      <c r="K401" t="s">
        <v>487</v>
      </c>
      <c r="L401" t="s">
        <v>488</v>
      </c>
      <c r="M401" t="s">
        <v>544</v>
      </c>
      <c r="N401" t="s">
        <v>146</v>
      </c>
      <c r="O401">
        <f>VLOOKUP(orders[[#This Row],[OrderID]],Table15[],4,FALSE)</f>
        <v>50</v>
      </c>
      <c r="P401">
        <f>VLOOKUP(orders[[#This Row],[OrderID]],Table15[],2,FALSE)</f>
        <v>636</v>
      </c>
      <c r="Q401">
        <f>VLOOKUP(orders[[#This Row],[EmployeeID]],employee_territory[],2,FALSE)</f>
        <v>20852</v>
      </c>
      <c r="R401" t="str">
        <f>VLOOKUP(orders[[#This Row],[Territory]],territories[],4,FALSE)</f>
        <v xml:space="preserve">Eastern                                           </v>
      </c>
      <c r="S401" t="str">
        <f>VLOOKUP(orders[[#This Row],[ShipVia]],shippers[],2,FALSE)</f>
        <v>United Package</v>
      </c>
      <c r="T401">
        <f>YEAR(orders[[#This Row],[OrderDate]])</f>
        <v>1997</v>
      </c>
      <c r="U401" s="45">
        <f>MONTH(orders[[#This Row],[OrderDate]])</f>
        <v>8</v>
      </c>
    </row>
    <row r="402" spans="1:21" x14ac:dyDescent="0.2">
      <c r="A402">
        <v>10648</v>
      </c>
      <c r="B402" t="s">
        <v>629</v>
      </c>
      <c r="C402">
        <v>5</v>
      </c>
      <c r="D402" s="9">
        <v>35670</v>
      </c>
      <c r="E402" s="5">
        <v>35712</v>
      </c>
      <c r="F402" s="5">
        <v>35682</v>
      </c>
      <c r="G402">
        <v>2</v>
      </c>
      <c r="H402">
        <v>14.25</v>
      </c>
      <c r="I402" t="s">
        <v>630</v>
      </c>
      <c r="J402" t="s">
        <v>631</v>
      </c>
      <c r="K402" t="s">
        <v>487</v>
      </c>
      <c r="L402" t="s">
        <v>488</v>
      </c>
      <c r="M402" t="s">
        <v>632</v>
      </c>
      <c r="N402" t="s">
        <v>146</v>
      </c>
      <c r="O402">
        <f>VLOOKUP(orders[[#This Row],[OrderID]],Table15[],4,FALSE)</f>
        <v>30</v>
      </c>
      <c r="P402">
        <f>VLOOKUP(orders[[#This Row],[OrderID]],Table15[],2,FALSE)</f>
        <v>382.5</v>
      </c>
      <c r="Q402">
        <f>VLOOKUP(orders[[#This Row],[EmployeeID]],employee_territory[],2,FALSE)</f>
        <v>2903</v>
      </c>
      <c r="R402" t="str">
        <f>VLOOKUP(orders[[#This Row],[Territory]],territories[],4,FALSE)</f>
        <v xml:space="preserve">Eastern                                           </v>
      </c>
      <c r="S402" t="str">
        <f>VLOOKUP(orders[[#This Row],[ShipVia]],shippers[],2,FALSE)</f>
        <v>United Package</v>
      </c>
      <c r="T402">
        <f>YEAR(orders[[#This Row],[OrderDate]])</f>
        <v>1997</v>
      </c>
      <c r="U402" s="45">
        <f>MONTH(orders[[#This Row],[OrderDate]])</f>
        <v>8</v>
      </c>
    </row>
    <row r="403" spans="1:21" x14ac:dyDescent="0.2">
      <c r="A403">
        <v>10649</v>
      </c>
      <c r="B403" t="s">
        <v>872</v>
      </c>
      <c r="C403">
        <v>5</v>
      </c>
      <c r="D403" s="9">
        <v>35670</v>
      </c>
      <c r="E403" s="5">
        <v>35698</v>
      </c>
      <c r="F403" s="5">
        <v>35671</v>
      </c>
      <c r="G403">
        <v>3</v>
      </c>
      <c r="H403">
        <v>6.2</v>
      </c>
      <c r="I403" t="s">
        <v>873</v>
      </c>
      <c r="J403" t="s">
        <v>874</v>
      </c>
      <c r="K403" t="s">
        <v>875</v>
      </c>
      <c r="L403" t="s">
        <v>71</v>
      </c>
      <c r="M403" t="s">
        <v>876</v>
      </c>
      <c r="N403" t="s">
        <v>500</v>
      </c>
      <c r="O403">
        <f>VLOOKUP(orders[[#This Row],[OrderID]],Table15[],4,FALSE)</f>
        <v>35</v>
      </c>
      <c r="P403">
        <f>VLOOKUP(orders[[#This Row],[OrderID]],Table15[],2,FALSE)</f>
        <v>1434</v>
      </c>
      <c r="Q403">
        <f>VLOOKUP(orders[[#This Row],[EmployeeID]],employee_territory[],2,FALSE)</f>
        <v>2903</v>
      </c>
      <c r="R403" t="str">
        <f>VLOOKUP(orders[[#This Row],[Territory]],territories[],4,FALSE)</f>
        <v xml:space="preserve">Eastern                                           </v>
      </c>
      <c r="S403" t="str">
        <f>VLOOKUP(orders[[#This Row],[ShipVia]],shippers[],2,FALSE)</f>
        <v>Federal Shipping</v>
      </c>
      <c r="T403">
        <f>YEAR(orders[[#This Row],[OrderDate]])</f>
        <v>1997</v>
      </c>
      <c r="U403" s="45">
        <f>MONTH(orders[[#This Row],[OrderDate]])</f>
        <v>8</v>
      </c>
    </row>
    <row r="404" spans="1:21" x14ac:dyDescent="0.2">
      <c r="A404">
        <v>10650</v>
      </c>
      <c r="B404" t="s">
        <v>738</v>
      </c>
      <c r="C404">
        <v>5</v>
      </c>
      <c r="D404" s="9">
        <v>35671</v>
      </c>
      <c r="E404" s="5">
        <v>35699</v>
      </c>
      <c r="F404" s="5">
        <v>35676</v>
      </c>
      <c r="G404">
        <v>3</v>
      </c>
      <c r="H404">
        <v>176.81</v>
      </c>
      <c r="I404" t="s">
        <v>739</v>
      </c>
      <c r="J404" t="s">
        <v>740</v>
      </c>
      <c r="K404" t="s">
        <v>645</v>
      </c>
      <c r="L404" t="s">
        <v>516</v>
      </c>
      <c r="M404" t="s">
        <v>741</v>
      </c>
      <c r="N404" t="s">
        <v>146</v>
      </c>
      <c r="O404">
        <f>VLOOKUP(orders[[#This Row],[OrderID]],Table15[],4,FALSE)</f>
        <v>85</v>
      </c>
      <c r="P404">
        <f>VLOOKUP(orders[[#This Row],[OrderID]],Table15[],2,FALSE)</f>
        <v>1820.1999999999998</v>
      </c>
      <c r="Q404">
        <f>VLOOKUP(orders[[#This Row],[EmployeeID]],employee_territory[],2,FALSE)</f>
        <v>2903</v>
      </c>
      <c r="R404" t="str">
        <f>VLOOKUP(orders[[#This Row],[Territory]],territories[],4,FALSE)</f>
        <v xml:space="preserve">Eastern                                           </v>
      </c>
      <c r="S404" t="str">
        <f>VLOOKUP(orders[[#This Row],[ShipVia]],shippers[],2,FALSE)</f>
        <v>Federal Shipping</v>
      </c>
      <c r="T404">
        <f>YEAR(orders[[#This Row],[OrderDate]])</f>
        <v>1997</v>
      </c>
      <c r="U404" s="45">
        <f>MONTH(orders[[#This Row],[OrderDate]])</f>
        <v>8</v>
      </c>
    </row>
    <row r="405" spans="1:21" x14ac:dyDescent="0.2">
      <c r="A405">
        <v>10651</v>
      </c>
      <c r="B405" t="s">
        <v>657</v>
      </c>
      <c r="C405">
        <v>8</v>
      </c>
      <c r="D405" s="9">
        <v>35674</v>
      </c>
      <c r="E405" s="5">
        <v>35702</v>
      </c>
      <c r="F405" s="5">
        <v>35684</v>
      </c>
      <c r="G405">
        <v>2</v>
      </c>
      <c r="H405">
        <v>20.6</v>
      </c>
      <c r="I405" t="s">
        <v>658</v>
      </c>
      <c r="J405" t="s">
        <v>659</v>
      </c>
      <c r="K405" t="s">
        <v>660</v>
      </c>
      <c r="L405" t="s">
        <v>71</v>
      </c>
      <c r="M405" t="s">
        <v>661</v>
      </c>
      <c r="N405" t="s">
        <v>154</v>
      </c>
      <c r="O405">
        <f>VLOOKUP(orders[[#This Row],[OrderID]],Table15[],4,FALSE)</f>
        <v>32</v>
      </c>
      <c r="P405">
        <f>VLOOKUP(orders[[#This Row],[OrderID]],Table15[],2,FALSE)</f>
        <v>530.4</v>
      </c>
      <c r="Q405">
        <f>VLOOKUP(orders[[#This Row],[EmployeeID]],employee_territory[],2,FALSE)</f>
        <v>19428</v>
      </c>
      <c r="R405" t="str">
        <f>VLOOKUP(orders[[#This Row],[Territory]],territories[],4,FALSE)</f>
        <v xml:space="preserve">Northern                                          </v>
      </c>
      <c r="S405" t="str">
        <f>VLOOKUP(orders[[#This Row],[ShipVia]],shippers[],2,FALSE)</f>
        <v>United Package</v>
      </c>
      <c r="T405">
        <f>YEAR(orders[[#This Row],[OrderDate]])</f>
        <v>1997</v>
      </c>
      <c r="U405" s="45">
        <f>MONTH(orders[[#This Row],[OrderDate]])</f>
        <v>9</v>
      </c>
    </row>
    <row r="406" spans="1:21" x14ac:dyDescent="0.2">
      <c r="A406">
        <v>10652</v>
      </c>
      <c r="B406" t="s">
        <v>833</v>
      </c>
      <c r="C406">
        <v>4</v>
      </c>
      <c r="D406" s="9">
        <v>35674</v>
      </c>
      <c r="E406" s="5">
        <v>35702</v>
      </c>
      <c r="F406" s="5">
        <v>35681</v>
      </c>
      <c r="G406">
        <v>2</v>
      </c>
      <c r="H406">
        <v>7.14</v>
      </c>
      <c r="I406" t="s">
        <v>834</v>
      </c>
      <c r="J406" t="s">
        <v>835</v>
      </c>
      <c r="K406" t="s">
        <v>836</v>
      </c>
      <c r="L406" t="s">
        <v>516</v>
      </c>
      <c r="M406" t="s">
        <v>837</v>
      </c>
      <c r="N406" t="s">
        <v>146</v>
      </c>
      <c r="O406">
        <f>VLOOKUP(orders[[#This Row],[OrderID]],Table15[],4,FALSE)</f>
        <v>22</v>
      </c>
      <c r="P406">
        <f>VLOOKUP(orders[[#This Row],[OrderID]],Table15[],2,FALSE)</f>
        <v>331.78</v>
      </c>
      <c r="Q406">
        <f>VLOOKUP(orders[[#This Row],[EmployeeID]],employee_territory[],2,FALSE)</f>
        <v>20852</v>
      </c>
      <c r="R406" t="str">
        <f>VLOOKUP(orders[[#This Row],[Territory]],territories[],4,FALSE)</f>
        <v xml:space="preserve">Eastern                                           </v>
      </c>
      <c r="S406" t="str">
        <f>VLOOKUP(orders[[#This Row],[ShipVia]],shippers[],2,FALSE)</f>
        <v>United Package</v>
      </c>
      <c r="T406">
        <f>YEAR(orders[[#This Row],[OrderDate]])</f>
        <v>1997</v>
      </c>
      <c r="U406" s="45">
        <f>MONTH(orders[[#This Row],[OrderDate]])</f>
        <v>9</v>
      </c>
    </row>
    <row r="407" spans="1:21" x14ac:dyDescent="0.2">
      <c r="A407">
        <v>10653</v>
      </c>
      <c r="B407" t="s">
        <v>566</v>
      </c>
      <c r="C407">
        <v>1</v>
      </c>
      <c r="D407" s="9">
        <v>35675</v>
      </c>
      <c r="E407" s="5">
        <v>35703</v>
      </c>
      <c r="F407" s="5">
        <v>35692</v>
      </c>
      <c r="G407">
        <v>1</v>
      </c>
      <c r="H407">
        <v>93.25</v>
      </c>
      <c r="I407" t="s">
        <v>567</v>
      </c>
      <c r="J407" t="s">
        <v>568</v>
      </c>
      <c r="K407" t="s">
        <v>569</v>
      </c>
      <c r="L407" t="s">
        <v>71</v>
      </c>
      <c r="M407" t="s">
        <v>570</v>
      </c>
      <c r="N407" t="s">
        <v>154</v>
      </c>
      <c r="O407">
        <f>VLOOKUP(orders[[#This Row],[OrderID]],Table15[],4,FALSE)</f>
        <v>50</v>
      </c>
      <c r="P407">
        <f>VLOOKUP(orders[[#This Row],[OrderID]],Table15[],2,FALSE)</f>
        <v>1203.5</v>
      </c>
      <c r="Q407">
        <f>VLOOKUP(orders[[#This Row],[EmployeeID]],employee_territory[],2,FALSE)</f>
        <v>6897</v>
      </c>
      <c r="R407" t="str">
        <f>VLOOKUP(orders[[#This Row],[Territory]],territories[],4,FALSE)</f>
        <v xml:space="preserve">Eastern                                           </v>
      </c>
      <c r="S407" t="str">
        <f>VLOOKUP(orders[[#This Row],[ShipVia]],shippers[],2,FALSE)</f>
        <v>Speedy Express</v>
      </c>
      <c r="T407">
        <f>YEAR(orders[[#This Row],[OrderDate]])</f>
        <v>1997</v>
      </c>
      <c r="U407" s="45">
        <f>MONTH(orders[[#This Row],[OrderDate]])</f>
        <v>9</v>
      </c>
    </row>
    <row r="408" spans="1:21" x14ac:dyDescent="0.2">
      <c r="A408">
        <v>10654</v>
      </c>
      <c r="B408" t="s">
        <v>608</v>
      </c>
      <c r="C408">
        <v>5</v>
      </c>
      <c r="D408" s="9">
        <v>35675</v>
      </c>
      <c r="E408" s="5">
        <v>35703</v>
      </c>
      <c r="F408" s="5">
        <v>35684</v>
      </c>
      <c r="G408">
        <v>1</v>
      </c>
      <c r="H408">
        <v>55.26</v>
      </c>
      <c r="I408" t="s">
        <v>609</v>
      </c>
      <c r="J408" t="s">
        <v>610</v>
      </c>
      <c r="K408" t="s">
        <v>611</v>
      </c>
      <c r="L408" t="s">
        <v>71</v>
      </c>
      <c r="M408" t="s">
        <v>612</v>
      </c>
      <c r="N408" t="s">
        <v>199</v>
      </c>
      <c r="O408">
        <f>VLOOKUP(orders[[#This Row],[OrderID]],Table15[],4,FALSE)</f>
        <v>38</v>
      </c>
      <c r="P408">
        <f>VLOOKUP(orders[[#This Row],[OrderID]],Table15[],2,FALSE)</f>
        <v>668.7</v>
      </c>
      <c r="Q408">
        <f>VLOOKUP(orders[[#This Row],[EmployeeID]],employee_territory[],2,FALSE)</f>
        <v>2903</v>
      </c>
      <c r="R408" t="str">
        <f>VLOOKUP(orders[[#This Row],[Territory]],territories[],4,FALSE)</f>
        <v xml:space="preserve">Eastern                                           </v>
      </c>
      <c r="S408" t="str">
        <f>VLOOKUP(orders[[#This Row],[ShipVia]],shippers[],2,FALSE)</f>
        <v>Speedy Express</v>
      </c>
      <c r="T408">
        <f>YEAR(orders[[#This Row],[OrderDate]])</f>
        <v>1997</v>
      </c>
      <c r="U408" s="45">
        <f>MONTH(orders[[#This Row],[OrderDate]])</f>
        <v>9</v>
      </c>
    </row>
    <row r="409" spans="1:21" x14ac:dyDescent="0.2">
      <c r="A409">
        <v>10655</v>
      </c>
      <c r="B409" t="s">
        <v>633</v>
      </c>
      <c r="C409">
        <v>1</v>
      </c>
      <c r="D409" s="9">
        <v>35676</v>
      </c>
      <c r="E409" s="5">
        <v>35704</v>
      </c>
      <c r="F409" s="5">
        <v>35684</v>
      </c>
      <c r="G409">
        <v>2</v>
      </c>
      <c r="H409">
        <v>4.41</v>
      </c>
      <c r="I409" t="s">
        <v>634</v>
      </c>
      <c r="J409" t="s">
        <v>635</v>
      </c>
      <c r="K409" t="s">
        <v>636</v>
      </c>
      <c r="L409" t="s">
        <v>71</v>
      </c>
      <c r="M409" t="s">
        <v>637</v>
      </c>
      <c r="N409" t="s">
        <v>176</v>
      </c>
      <c r="O409">
        <f>VLOOKUP(orders[[#This Row],[OrderID]],Table15[],4,FALSE)</f>
        <v>20</v>
      </c>
      <c r="P409">
        <f>VLOOKUP(orders[[#This Row],[OrderID]],Table15[],2,FALSE)</f>
        <v>193</v>
      </c>
      <c r="Q409">
        <f>VLOOKUP(orders[[#This Row],[EmployeeID]],employee_territory[],2,FALSE)</f>
        <v>6897</v>
      </c>
      <c r="R409" t="str">
        <f>VLOOKUP(orders[[#This Row],[Territory]],territories[],4,FALSE)</f>
        <v xml:space="preserve">Eastern                                           </v>
      </c>
      <c r="S409" t="str">
        <f>VLOOKUP(orders[[#This Row],[ShipVia]],shippers[],2,FALSE)</f>
        <v>United Package</v>
      </c>
      <c r="T409">
        <f>YEAR(orders[[#This Row],[OrderDate]])</f>
        <v>1997</v>
      </c>
      <c r="U409" s="45">
        <f>MONTH(orders[[#This Row],[OrderDate]])</f>
        <v>9</v>
      </c>
    </row>
    <row r="410" spans="1:21" x14ac:dyDescent="0.2">
      <c r="A410">
        <v>10656</v>
      </c>
      <c r="B410" t="s">
        <v>867</v>
      </c>
      <c r="C410">
        <v>6</v>
      </c>
      <c r="D410" s="9">
        <v>35677</v>
      </c>
      <c r="E410" s="5">
        <v>35705</v>
      </c>
      <c r="F410" s="5">
        <v>35683</v>
      </c>
      <c r="G410">
        <v>1</v>
      </c>
      <c r="H410">
        <v>57.15</v>
      </c>
      <c r="I410" t="s">
        <v>868</v>
      </c>
      <c r="J410" t="s">
        <v>869</v>
      </c>
      <c r="K410" t="s">
        <v>870</v>
      </c>
      <c r="L410" t="s">
        <v>191</v>
      </c>
      <c r="M410" t="s">
        <v>871</v>
      </c>
      <c r="N410" t="s">
        <v>82</v>
      </c>
      <c r="O410">
        <f>VLOOKUP(orders[[#This Row],[OrderID]],Table15[],4,FALSE)</f>
        <v>37</v>
      </c>
      <c r="P410">
        <f>VLOOKUP(orders[[#This Row],[OrderID]],Table15[],2,FALSE)</f>
        <v>671.35</v>
      </c>
      <c r="Q410">
        <f>VLOOKUP(orders[[#This Row],[EmployeeID]],employee_territory[],2,FALSE)</f>
        <v>85014</v>
      </c>
      <c r="R410" t="str">
        <f>VLOOKUP(orders[[#This Row],[Territory]],territories[],4,FALSE)</f>
        <v xml:space="preserve">Westerns                                          </v>
      </c>
      <c r="S410" t="str">
        <f>VLOOKUP(orders[[#This Row],[ShipVia]],shippers[],2,FALSE)</f>
        <v>Speedy Express</v>
      </c>
      <c r="T410">
        <f>YEAR(orders[[#This Row],[OrderDate]])</f>
        <v>1997</v>
      </c>
      <c r="U410" s="45">
        <f>MONTH(orders[[#This Row],[OrderDate]])</f>
        <v>9</v>
      </c>
    </row>
    <row r="411" spans="1:21" x14ac:dyDescent="0.2">
      <c r="A411">
        <v>10657</v>
      </c>
      <c r="B411" t="s">
        <v>705</v>
      </c>
      <c r="C411">
        <v>2</v>
      </c>
      <c r="D411" s="9">
        <v>35677</v>
      </c>
      <c r="E411" s="5">
        <v>35705</v>
      </c>
      <c r="F411" s="5">
        <v>35688</v>
      </c>
      <c r="G411">
        <v>2</v>
      </c>
      <c r="H411">
        <v>352.69</v>
      </c>
      <c r="I411" t="s">
        <v>706</v>
      </c>
      <c r="J411" t="s">
        <v>707</v>
      </c>
      <c r="K411" t="s">
        <v>708</v>
      </c>
      <c r="L411" t="s">
        <v>709</v>
      </c>
      <c r="M411" t="s">
        <v>710</v>
      </c>
      <c r="N411" t="s">
        <v>82</v>
      </c>
      <c r="O411">
        <f>VLOOKUP(orders[[#This Row],[OrderID]],Table15[],4,FALSE)</f>
        <v>204</v>
      </c>
      <c r="P411">
        <f>VLOOKUP(orders[[#This Row],[OrderID]],Table15[],2,FALSE)</f>
        <v>4371.6000000000004</v>
      </c>
      <c r="Q411">
        <f>VLOOKUP(orders[[#This Row],[EmployeeID]],employee_territory[],2,FALSE)</f>
        <v>1581</v>
      </c>
      <c r="R411" t="str">
        <f>VLOOKUP(orders[[#This Row],[Territory]],territories[],4,FALSE)</f>
        <v xml:space="preserve">Eastern                                           </v>
      </c>
      <c r="S411" t="str">
        <f>VLOOKUP(orders[[#This Row],[ShipVia]],shippers[],2,FALSE)</f>
        <v>United Package</v>
      </c>
      <c r="T411">
        <f>YEAR(orders[[#This Row],[OrderDate]])</f>
        <v>1997</v>
      </c>
      <c r="U411" s="45">
        <f>MONTH(orders[[#This Row],[OrderDate]])</f>
        <v>9</v>
      </c>
    </row>
    <row r="412" spans="1:21" x14ac:dyDescent="0.2">
      <c r="A412">
        <v>10658</v>
      </c>
      <c r="B412" t="s">
        <v>589</v>
      </c>
      <c r="C412">
        <v>4</v>
      </c>
      <c r="D412" s="9">
        <v>35678</v>
      </c>
      <c r="E412" s="5">
        <v>35706</v>
      </c>
      <c r="F412" s="5">
        <v>35681</v>
      </c>
      <c r="G412">
        <v>1</v>
      </c>
      <c r="H412">
        <v>364.15</v>
      </c>
      <c r="I412" t="s">
        <v>590</v>
      </c>
      <c r="J412" t="s">
        <v>591</v>
      </c>
      <c r="K412" t="s">
        <v>592</v>
      </c>
      <c r="L412" t="s">
        <v>71</v>
      </c>
      <c r="M412" t="s">
        <v>593</v>
      </c>
      <c r="N412" t="s">
        <v>154</v>
      </c>
      <c r="O412">
        <f>VLOOKUP(orders[[#This Row],[OrderID]],Table15[],4,FALSE)</f>
        <v>255</v>
      </c>
      <c r="P412">
        <f>VLOOKUP(orders[[#This Row],[OrderID]],Table15[],2,FALSE)</f>
        <v>4668</v>
      </c>
      <c r="Q412">
        <f>VLOOKUP(orders[[#This Row],[EmployeeID]],employee_territory[],2,FALSE)</f>
        <v>20852</v>
      </c>
      <c r="R412" t="str">
        <f>VLOOKUP(orders[[#This Row],[Territory]],territories[],4,FALSE)</f>
        <v xml:space="preserve">Eastern                                           </v>
      </c>
      <c r="S412" t="str">
        <f>VLOOKUP(orders[[#This Row],[ShipVia]],shippers[],2,FALSE)</f>
        <v>Speedy Express</v>
      </c>
      <c r="T412">
        <f>YEAR(orders[[#This Row],[OrderDate]])</f>
        <v>1997</v>
      </c>
      <c r="U412" s="45">
        <f>MONTH(orders[[#This Row],[OrderDate]])</f>
        <v>9</v>
      </c>
    </row>
    <row r="413" spans="1:21" x14ac:dyDescent="0.2">
      <c r="A413">
        <v>10659</v>
      </c>
      <c r="B413" t="s">
        <v>785</v>
      </c>
      <c r="C413">
        <v>7</v>
      </c>
      <c r="D413" s="9">
        <v>35678</v>
      </c>
      <c r="E413" s="5">
        <v>35706</v>
      </c>
      <c r="F413" s="5">
        <v>35683</v>
      </c>
      <c r="G413">
        <v>2</v>
      </c>
      <c r="H413">
        <v>105.81</v>
      </c>
      <c r="I413" t="s">
        <v>786</v>
      </c>
      <c r="J413" t="s">
        <v>787</v>
      </c>
      <c r="K413" t="s">
        <v>645</v>
      </c>
      <c r="L413" t="s">
        <v>516</v>
      </c>
      <c r="M413" t="s">
        <v>788</v>
      </c>
      <c r="N413" t="s">
        <v>146</v>
      </c>
      <c r="O413">
        <f>VLOOKUP(orders[[#This Row],[OrderID]],Table15[],4,FALSE)</f>
        <v>84</v>
      </c>
      <c r="P413">
        <f>VLOOKUP(orders[[#This Row],[OrderID]],Table15[],2,FALSE)</f>
        <v>1291.5999999999999</v>
      </c>
      <c r="Q413">
        <f>VLOOKUP(orders[[#This Row],[EmployeeID]],employee_territory[],2,FALSE)</f>
        <v>60179</v>
      </c>
      <c r="R413" t="str">
        <f>VLOOKUP(orders[[#This Row],[Territory]],territories[],4,FALSE)</f>
        <v xml:space="preserve">Westerns                                          </v>
      </c>
      <c r="S413" t="str">
        <f>VLOOKUP(orders[[#This Row],[ShipVia]],shippers[],2,FALSE)</f>
        <v>United Package</v>
      </c>
      <c r="T413">
        <f>YEAR(orders[[#This Row],[OrderDate]])</f>
        <v>1997</v>
      </c>
      <c r="U413" s="45">
        <f>MONTH(orders[[#This Row],[OrderDate]])</f>
        <v>9</v>
      </c>
    </row>
    <row r="414" spans="1:21" x14ac:dyDescent="0.2">
      <c r="A414">
        <v>10660</v>
      </c>
      <c r="B414" t="s">
        <v>795</v>
      </c>
      <c r="C414">
        <v>8</v>
      </c>
      <c r="D414" s="9">
        <v>35681</v>
      </c>
      <c r="E414" s="5">
        <v>35709</v>
      </c>
      <c r="F414" s="5">
        <v>35718</v>
      </c>
      <c r="G414">
        <v>1</v>
      </c>
      <c r="H414">
        <v>111.29</v>
      </c>
      <c r="I414" t="s">
        <v>796</v>
      </c>
      <c r="J414" t="s">
        <v>797</v>
      </c>
      <c r="K414" t="s">
        <v>798</v>
      </c>
      <c r="L414" t="s">
        <v>191</v>
      </c>
      <c r="M414" t="s">
        <v>799</v>
      </c>
      <c r="N414" t="s">
        <v>82</v>
      </c>
      <c r="O414">
        <f>VLOOKUP(orders[[#This Row],[OrderID]],Table15[],4,FALSE)</f>
        <v>21</v>
      </c>
      <c r="P414">
        <f>VLOOKUP(orders[[#This Row],[OrderID]],Table15[],2,FALSE)</f>
        <v>1701</v>
      </c>
      <c r="Q414">
        <f>VLOOKUP(orders[[#This Row],[EmployeeID]],employee_territory[],2,FALSE)</f>
        <v>19428</v>
      </c>
      <c r="R414" t="str">
        <f>VLOOKUP(orders[[#This Row],[Territory]],territories[],4,FALSE)</f>
        <v xml:space="preserve">Northern                                          </v>
      </c>
      <c r="S414" t="str">
        <f>VLOOKUP(orders[[#This Row],[ShipVia]],shippers[],2,FALSE)</f>
        <v>Speedy Express</v>
      </c>
      <c r="T414">
        <f>YEAR(orders[[#This Row],[OrderDate]])</f>
        <v>1997</v>
      </c>
      <c r="U414" s="45">
        <f>MONTH(orders[[#This Row],[OrderDate]])</f>
        <v>9</v>
      </c>
    </row>
    <row r="415" spans="1:21" x14ac:dyDescent="0.2">
      <c r="A415">
        <v>10661</v>
      </c>
      <c r="B415" t="s">
        <v>651</v>
      </c>
      <c r="C415">
        <v>7</v>
      </c>
      <c r="D415" s="9">
        <v>35682</v>
      </c>
      <c r="E415" s="5">
        <v>35710</v>
      </c>
      <c r="F415" s="5">
        <v>35688</v>
      </c>
      <c r="G415">
        <v>3</v>
      </c>
      <c r="H415">
        <v>17.55</v>
      </c>
      <c r="I415" t="s">
        <v>652</v>
      </c>
      <c r="J415" t="s">
        <v>653</v>
      </c>
      <c r="K415" t="s">
        <v>654</v>
      </c>
      <c r="L415" t="s">
        <v>655</v>
      </c>
      <c r="M415" t="s">
        <v>71</v>
      </c>
      <c r="N415" t="s">
        <v>656</v>
      </c>
      <c r="O415">
        <f>VLOOKUP(orders[[#This Row],[OrderID]],Table15[],4,FALSE)</f>
        <v>52</v>
      </c>
      <c r="P415">
        <f>VLOOKUP(orders[[#This Row],[OrderID]],Table15[],2,FALSE)</f>
        <v>703.25</v>
      </c>
      <c r="Q415">
        <f>VLOOKUP(orders[[#This Row],[EmployeeID]],employee_territory[],2,FALSE)</f>
        <v>60179</v>
      </c>
      <c r="R415" t="str">
        <f>VLOOKUP(orders[[#This Row],[Territory]],territories[],4,FALSE)</f>
        <v xml:space="preserve">Westerns                                          </v>
      </c>
      <c r="S415" t="str">
        <f>VLOOKUP(orders[[#This Row],[ShipVia]],shippers[],2,FALSE)</f>
        <v>Federal Shipping</v>
      </c>
      <c r="T415">
        <f>YEAR(orders[[#This Row],[OrderDate]])</f>
        <v>1997</v>
      </c>
      <c r="U415" s="45">
        <f>MONTH(orders[[#This Row],[OrderDate]])</f>
        <v>9</v>
      </c>
    </row>
    <row r="416" spans="1:21" x14ac:dyDescent="0.2">
      <c r="A416">
        <v>10662</v>
      </c>
      <c r="B416" t="s">
        <v>673</v>
      </c>
      <c r="C416">
        <v>3</v>
      </c>
      <c r="D416" s="9">
        <v>35682</v>
      </c>
      <c r="E416" s="5">
        <v>35710</v>
      </c>
      <c r="F416" s="5">
        <v>35691</v>
      </c>
      <c r="G416">
        <v>2</v>
      </c>
      <c r="H416">
        <v>1.28</v>
      </c>
      <c r="I416" t="s">
        <v>674</v>
      </c>
      <c r="J416" t="s">
        <v>675</v>
      </c>
      <c r="K416" t="s">
        <v>676</v>
      </c>
      <c r="L416" t="s">
        <v>191</v>
      </c>
      <c r="M416" t="s">
        <v>677</v>
      </c>
      <c r="N416" t="s">
        <v>82</v>
      </c>
      <c r="O416">
        <f>VLOOKUP(orders[[#This Row],[OrderID]],Table15[],4,FALSE)</f>
        <v>10</v>
      </c>
      <c r="P416">
        <f>VLOOKUP(orders[[#This Row],[OrderID]],Table15[],2,FALSE)</f>
        <v>125</v>
      </c>
      <c r="Q416">
        <f>VLOOKUP(orders[[#This Row],[EmployeeID]],employee_territory[],2,FALSE)</f>
        <v>30346</v>
      </c>
      <c r="R416" t="str">
        <f>VLOOKUP(orders[[#This Row],[Territory]],territories[],4,FALSE)</f>
        <v xml:space="preserve">Southern                                          </v>
      </c>
      <c r="S416" t="str">
        <f>VLOOKUP(orders[[#This Row],[ShipVia]],shippers[],2,FALSE)</f>
        <v>United Package</v>
      </c>
      <c r="T416">
        <f>YEAR(orders[[#This Row],[OrderDate]])</f>
        <v>1997</v>
      </c>
      <c r="U416" s="45">
        <f>MONTH(orders[[#This Row],[OrderDate]])</f>
        <v>9</v>
      </c>
    </row>
    <row r="417" spans="1:21" x14ac:dyDescent="0.2">
      <c r="A417">
        <v>10663</v>
      </c>
      <c r="B417" t="s">
        <v>721</v>
      </c>
      <c r="C417">
        <v>2</v>
      </c>
      <c r="D417" s="9">
        <v>35683</v>
      </c>
      <c r="E417" s="5">
        <v>35697</v>
      </c>
      <c r="F417" s="5">
        <v>35706</v>
      </c>
      <c r="G417">
        <v>2</v>
      </c>
      <c r="H417">
        <v>113.15</v>
      </c>
      <c r="I417" t="s">
        <v>722</v>
      </c>
      <c r="J417" t="s">
        <v>723</v>
      </c>
      <c r="K417" t="s">
        <v>724</v>
      </c>
      <c r="L417" t="s">
        <v>71</v>
      </c>
      <c r="M417" t="s">
        <v>725</v>
      </c>
      <c r="N417" t="s">
        <v>206</v>
      </c>
      <c r="O417">
        <f>VLOOKUP(orders[[#This Row],[OrderID]],Table15[],4,FALSE)</f>
        <v>80</v>
      </c>
      <c r="P417">
        <f>VLOOKUP(orders[[#This Row],[OrderID]],Table15[],2,FALSE)</f>
        <v>2032</v>
      </c>
      <c r="Q417">
        <f>VLOOKUP(orders[[#This Row],[EmployeeID]],employee_territory[],2,FALSE)</f>
        <v>1581</v>
      </c>
      <c r="R417" t="str">
        <f>VLOOKUP(orders[[#This Row],[Territory]],territories[],4,FALSE)</f>
        <v xml:space="preserve">Eastern                                           </v>
      </c>
      <c r="S417" t="str">
        <f>VLOOKUP(orders[[#This Row],[ShipVia]],shippers[],2,FALSE)</f>
        <v>United Package</v>
      </c>
      <c r="T417">
        <f>YEAR(orders[[#This Row],[OrderDate]])</f>
        <v>1997</v>
      </c>
      <c r="U417" s="45">
        <f>MONTH(orders[[#This Row],[OrderDate]])</f>
        <v>9</v>
      </c>
    </row>
    <row r="418" spans="1:21" x14ac:dyDescent="0.2">
      <c r="A418">
        <v>10664</v>
      </c>
      <c r="B418" t="s">
        <v>715</v>
      </c>
      <c r="C418">
        <v>1</v>
      </c>
      <c r="D418" s="9">
        <v>35683</v>
      </c>
      <c r="E418" s="5">
        <v>35711</v>
      </c>
      <c r="F418" s="5">
        <v>35692</v>
      </c>
      <c r="G418">
        <v>3</v>
      </c>
      <c r="H418">
        <v>1.27</v>
      </c>
      <c r="I418" t="s">
        <v>716</v>
      </c>
      <c r="J418" t="s">
        <v>717</v>
      </c>
      <c r="K418" t="s">
        <v>718</v>
      </c>
      <c r="L418" t="s">
        <v>71</v>
      </c>
      <c r="M418" t="s">
        <v>719</v>
      </c>
      <c r="N418" t="s">
        <v>720</v>
      </c>
      <c r="O418">
        <f>VLOOKUP(orders[[#This Row],[OrderID]],Table15[],4,FALSE)</f>
        <v>51</v>
      </c>
      <c r="P418">
        <f>VLOOKUP(orders[[#This Row],[OrderID]],Table15[],2,FALSE)</f>
        <v>1515.75</v>
      </c>
      <c r="Q418">
        <f>VLOOKUP(orders[[#This Row],[EmployeeID]],employee_territory[],2,FALSE)</f>
        <v>6897</v>
      </c>
      <c r="R418" t="str">
        <f>VLOOKUP(orders[[#This Row],[Territory]],territories[],4,FALSE)</f>
        <v xml:space="preserve">Eastern                                           </v>
      </c>
      <c r="S418" t="str">
        <f>VLOOKUP(orders[[#This Row],[ShipVia]],shippers[],2,FALSE)</f>
        <v>Federal Shipping</v>
      </c>
      <c r="T418">
        <f>YEAR(orders[[#This Row],[OrderDate]])</f>
        <v>1997</v>
      </c>
      <c r="U418" s="45">
        <f>MONTH(orders[[#This Row],[OrderDate]])</f>
        <v>9</v>
      </c>
    </row>
    <row r="419" spans="1:21" x14ac:dyDescent="0.2">
      <c r="A419">
        <v>10665</v>
      </c>
      <c r="B419" t="s">
        <v>673</v>
      </c>
      <c r="C419">
        <v>1</v>
      </c>
      <c r="D419" s="9">
        <v>35684</v>
      </c>
      <c r="E419" s="5">
        <v>35712</v>
      </c>
      <c r="F419" s="5">
        <v>35690</v>
      </c>
      <c r="G419">
        <v>2</v>
      </c>
      <c r="H419">
        <v>26.31</v>
      </c>
      <c r="I419" t="s">
        <v>674</v>
      </c>
      <c r="J419" t="s">
        <v>675</v>
      </c>
      <c r="K419" t="s">
        <v>676</v>
      </c>
      <c r="L419" t="s">
        <v>191</v>
      </c>
      <c r="M419" t="s">
        <v>677</v>
      </c>
      <c r="N419" t="s">
        <v>82</v>
      </c>
      <c r="O419">
        <f>VLOOKUP(orders[[#This Row],[OrderID]],Table15[],4,FALSE)</f>
        <v>31</v>
      </c>
      <c r="P419">
        <f>VLOOKUP(orders[[#This Row],[OrderID]],Table15[],2,FALSE)</f>
        <v>1295</v>
      </c>
      <c r="Q419">
        <f>VLOOKUP(orders[[#This Row],[EmployeeID]],employee_territory[],2,FALSE)</f>
        <v>6897</v>
      </c>
      <c r="R419" t="str">
        <f>VLOOKUP(orders[[#This Row],[Territory]],territories[],4,FALSE)</f>
        <v xml:space="preserve">Eastern                                           </v>
      </c>
      <c r="S419" t="str">
        <f>VLOOKUP(orders[[#This Row],[ShipVia]],shippers[],2,FALSE)</f>
        <v>United Package</v>
      </c>
      <c r="T419">
        <f>YEAR(orders[[#This Row],[OrderDate]])</f>
        <v>1997</v>
      </c>
      <c r="U419" s="45">
        <f>MONTH(orders[[#This Row],[OrderDate]])</f>
        <v>9</v>
      </c>
    </row>
    <row r="420" spans="1:21" x14ac:dyDescent="0.2">
      <c r="A420">
        <v>10666</v>
      </c>
      <c r="B420" t="s">
        <v>507</v>
      </c>
      <c r="C420">
        <v>7</v>
      </c>
      <c r="D420" s="9">
        <v>35685</v>
      </c>
      <c r="E420" s="5">
        <v>35713</v>
      </c>
      <c r="F420" s="5">
        <v>35695</v>
      </c>
      <c r="G420">
        <v>2</v>
      </c>
      <c r="H420">
        <v>232.42</v>
      </c>
      <c r="I420" t="s">
        <v>508</v>
      </c>
      <c r="J420" t="s">
        <v>509</v>
      </c>
      <c r="K420" t="s">
        <v>510</v>
      </c>
      <c r="L420" t="s">
        <v>71</v>
      </c>
      <c r="M420" t="s">
        <v>511</v>
      </c>
      <c r="N420" t="s">
        <v>506</v>
      </c>
      <c r="O420">
        <f>VLOOKUP(orders[[#This Row],[OrderID]],Table15[],4,FALSE)</f>
        <v>46</v>
      </c>
      <c r="P420">
        <f>VLOOKUP(orders[[#This Row],[OrderID]],Table15[],2,FALSE)</f>
        <v>4666.9400000000005</v>
      </c>
      <c r="Q420">
        <f>VLOOKUP(orders[[#This Row],[EmployeeID]],employee_territory[],2,FALSE)</f>
        <v>60179</v>
      </c>
      <c r="R420" t="str">
        <f>VLOOKUP(orders[[#This Row],[Territory]],territories[],4,FALSE)</f>
        <v xml:space="preserve">Westerns                                          </v>
      </c>
      <c r="S420" t="str">
        <f>VLOOKUP(orders[[#This Row],[ShipVia]],shippers[],2,FALSE)</f>
        <v>United Package</v>
      </c>
      <c r="T420">
        <f>YEAR(orders[[#This Row],[OrderDate]])</f>
        <v>1997</v>
      </c>
      <c r="U420" s="45">
        <f>MONTH(orders[[#This Row],[OrderDate]])</f>
        <v>9</v>
      </c>
    </row>
    <row r="421" spans="1:21" x14ac:dyDescent="0.2">
      <c r="A421">
        <v>10667</v>
      </c>
      <c r="B421" t="s">
        <v>525</v>
      </c>
      <c r="C421">
        <v>7</v>
      </c>
      <c r="D421" s="9">
        <v>35685</v>
      </c>
      <c r="E421" s="5">
        <v>35713</v>
      </c>
      <c r="F421" s="5">
        <v>35692</v>
      </c>
      <c r="G421">
        <v>1</v>
      </c>
      <c r="H421">
        <v>78.09</v>
      </c>
      <c r="I421" t="s">
        <v>526</v>
      </c>
      <c r="J421" t="s">
        <v>527</v>
      </c>
      <c r="K421" t="s">
        <v>528</v>
      </c>
      <c r="L421" t="s">
        <v>71</v>
      </c>
      <c r="M421" t="s">
        <v>529</v>
      </c>
      <c r="N421" t="s">
        <v>530</v>
      </c>
      <c r="O421">
        <f>VLOOKUP(orders[[#This Row],[OrderID]],Table15[],4,FALSE)</f>
        <v>59</v>
      </c>
      <c r="P421">
        <f>VLOOKUP(orders[[#This Row],[OrderID]],Table15[],2,FALSE)</f>
        <v>1921</v>
      </c>
      <c r="Q421">
        <f>VLOOKUP(orders[[#This Row],[EmployeeID]],employee_territory[],2,FALSE)</f>
        <v>60179</v>
      </c>
      <c r="R421" t="str">
        <f>VLOOKUP(orders[[#This Row],[Territory]],territories[],4,FALSE)</f>
        <v xml:space="preserve">Westerns                                          </v>
      </c>
      <c r="S421" t="str">
        <f>VLOOKUP(orders[[#This Row],[ShipVia]],shippers[],2,FALSE)</f>
        <v>Speedy Express</v>
      </c>
      <c r="T421">
        <f>YEAR(orders[[#This Row],[OrderDate]])</f>
        <v>1997</v>
      </c>
      <c r="U421" s="45">
        <f>MONTH(orders[[#This Row],[OrderDate]])</f>
        <v>9</v>
      </c>
    </row>
    <row r="422" spans="1:21" x14ac:dyDescent="0.2">
      <c r="A422">
        <v>10668</v>
      </c>
      <c r="B422" t="s">
        <v>657</v>
      </c>
      <c r="C422">
        <v>1</v>
      </c>
      <c r="D422" s="9">
        <v>35688</v>
      </c>
      <c r="E422" s="5">
        <v>35716</v>
      </c>
      <c r="F422" s="5">
        <v>35696</v>
      </c>
      <c r="G422">
        <v>2</v>
      </c>
      <c r="H422">
        <v>47.22</v>
      </c>
      <c r="I422" t="s">
        <v>658</v>
      </c>
      <c r="J422" t="s">
        <v>659</v>
      </c>
      <c r="K422" t="s">
        <v>660</v>
      </c>
      <c r="L422" t="s">
        <v>71</v>
      </c>
      <c r="M422" t="s">
        <v>661</v>
      </c>
      <c r="N422" t="s">
        <v>154</v>
      </c>
      <c r="O422">
        <f>VLOOKUP(orders[[#This Row],[OrderID]],Table15[],4,FALSE)</f>
        <v>27</v>
      </c>
      <c r="P422">
        <f>VLOOKUP(orders[[#This Row],[OrderID]],Table15[],2,FALSE)</f>
        <v>694.75</v>
      </c>
      <c r="Q422">
        <f>VLOOKUP(orders[[#This Row],[EmployeeID]],employee_territory[],2,FALSE)</f>
        <v>6897</v>
      </c>
      <c r="R422" t="str">
        <f>VLOOKUP(orders[[#This Row],[Territory]],territories[],4,FALSE)</f>
        <v xml:space="preserve">Eastern                                           </v>
      </c>
      <c r="S422" t="str">
        <f>VLOOKUP(orders[[#This Row],[ShipVia]],shippers[],2,FALSE)</f>
        <v>United Package</v>
      </c>
      <c r="T422">
        <f>YEAR(orders[[#This Row],[OrderDate]])</f>
        <v>1997</v>
      </c>
      <c r="U422" s="45">
        <f>MONTH(orders[[#This Row],[OrderDate]])</f>
        <v>9</v>
      </c>
    </row>
    <row r="423" spans="1:21" x14ac:dyDescent="0.2">
      <c r="A423">
        <v>10669</v>
      </c>
      <c r="B423" t="s">
        <v>733</v>
      </c>
      <c r="C423">
        <v>2</v>
      </c>
      <c r="D423" s="9">
        <v>35688</v>
      </c>
      <c r="E423" s="5">
        <v>35716</v>
      </c>
      <c r="F423" s="5">
        <v>35695</v>
      </c>
      <c r="G423">
        <v>1</v>
      </c>
      <c r="H423">
        <v>24.39</v>
      </c>
      <c r="I423" t="s">
        <v>734</v>
      </c>
      <c r="J423" t="s">
        <v>735</v>
      </c>
      <c r="K423" t="s">
        <v>736</v>
      </c>
      <c r="L423" t="s">
        <v>71</v>
      </c>
      <c r="M423" t="s">
        <v>737</v>
      </c>
      <c r="N423" t="s">
        <v>230</v>
      </c>
      <c r="O423">
        <f>VLOOKUP(orders[[#This Row],[OrderID]],Table15[],4,FALSE)</f>
        <v>30</v>
      </c>
      <c r="P423">
        <f>VLOOKUP(orders[[#This Row],[OrderID]],Table15[],2,FALSE)</f>
        <v>570</v>
      </c>
      <c r="Q423">
        <f>VLOOKUP(orders[[#This Row],[EmployeeID]],employee_territory[],2,FALSE)</f>
        <v>1581</v>
      </c>
      <c r="R423" t="str">
        <f>VLOOKUP(orders[[#This Row],[Territory]],territories[],4,FALSE)</f>
        <v xml:space="preserve">Eastern                                           </v>
      </c>
      <c r="S423" t="str">
        <f>VLOOKUP(orders[[#This Row],[ShipVia]],shippers[],2,FALSE)</f>
        <v>Speedy Express</v>
      </c>
      <c r="T423">
        <f>YEAR(orders[[#This Row],[OrderDate]])</f>
        <v>1997</v>
      </c>
      <c r="U423" s="45">
        <f>MONTH(orders[[#This Row],[OrderDate]])</f>
        <v>9</v>
      </c>
    </row>
    <row r="424" spans="1:21" x14ac:dyDescent="0.2">
      <c r="A424">
        <v>10670</v>
      </c>
      <c r="B424" t="s">
        <v>566</v>
      </c>
      <c r="C424">
        <v>4</v>
      </c>
      <c r="D424" s="9">
        <v>35689</v>
      </c>
      <c r="E424" s="5">
        <v>35717</v>
      </c>
      <c r="F424" s="5">
        <v>35691</v>
      </c>
      <c r="G424">
        <v>1</v>
      </c>
      <c r="H424">
        <v>203.48</v>
      </c>
      <c r="I424" t="s">
        <v>567</v>
      </c>
      <c r="J424" t="s">
        <v>568</v>
      </c>
      <c r="K424" t="s">
        <v>569</v>
      </c>
      <c r="L424" t="s">
        <v>71</v>
      </c>
      <c r="M424" t="s">
        <v>570</v>
      </c>
      <c r="N424" t="s">
        <v>154</v>
      </c>
      <c r="O424">
        <f>VLOOKUP(orders[[#This Row],[OrderID]],Table15[],4,FALSE)</f>
        <v>192</v>
      </c>
      <c r="P424">
        <f>VLOOKUP(orders[[#This Row],[OrderID]],Table15[],2,FALSE)</f>
        <v>2301.75</v>
      </c>
      <c r="Q424">
        <f>VLOOKUP(orders[[#This Row],[EmployeeID]],employee_territory[],2,FALSE)</f>
        <v>20852</v>
      </c>
      <c r="R424" t="str">
        <f>VLOOKUP(orders[[#This Row],[Territory]],territories[],4,FALSE)</f>
        <v xml:space="preserve">Eastern                                           </v>
      </c>
      <c r="S424" t="str">
        <f>VLOOKUP(orders[[#This Row],[ShipVia]],shippers[],2,FALSE)</f>
        <v>Speedy Express</v>
      </c>
      <c r="T424">
        <f>YEAR(orders[[#This Row],[OrderDate]])</f>
        <v>1997</v>
      </c>
      <c r="U424" s="45">
        <f>MONTH(orders[[#This Row],[OrderDate]])</f>
        <v>9</v>
      </c>
    </row>
    <row r="425" spans="1:21" x14ac:dyDescent="0.2">
      <c r="A425">
        <v>10671</v>
      </c>
      <c r="B425" t="s">
        <v>903</v>
      </c>
      <c r="C425">
        <v>1</v>
      </c>
      <c r="D425" s="9">
        <v>35690</v>
      </c>
      <c r="E425" s="5">
        <v>35718</v>
      </c>
      <c r="F425" s="5">
        <v>35697</v>
      </c>
      <c r="G425">
        <v>1</v>
      </c>
      <c r="H425">
        <v>30.34</v>
      </c>
      <c r="I425" t="s">
        <v>904</v>
      </c>
      <c r="J425" t="s">
        <v>905</v>
      </c>
      <c r="K425" t="s">
        <v>689</v>
      </c>
      <c r="L425" t="s">
        <v>71</v>
      </c>
      <c r="M425" t="s">
        <v>690</v>
      </c>
      <c r="N425" t="s">
        <v>206</v>
      </c>
      <c r="O425">
        <f>VLOOKUP(orders[[#This Row],[OrderID]],Table15[],4,FALSE)</f>
        <v>32</v>
      </c>
      <c r="P425">
        <f>VLOOKUP(orders[[#This Row],[OrderID]],Table15[],2,FALSE)</f>
        <v>920.1</v>
      </c>
      <c r="Q425">
        <f>VLOOKUP(orders[[#This Row],[EmployeeID]],employee_territory[],2,FALSE)</f>
        <v>6897</v>
      </c>
      <c r="R425" t="str">
        <f>VLOOKUP(orders[[#This Row],[Territory]],territories[],4,FALSE)</f>
        <v xml:space="preserve">Eastern                                           </v>
      </c>
      <c r="S425" t="str">
        <f>VLOOKUP(orders[[#This Row],[ShipVia]],shippers[],2,FALSE)</f>
        <v>Speedy Express</v>
      </c>
      <c r="T425">
        <f>YEAR(orders[[#This Row],[OrderDate]])</f>
        <v>1997</v>
      </c>
      <c r="U425" s="45">
        <f>MONTH(orders[[#This Row],[OrderDate]])</f>
        <v>9</v>
      </c>
    </row>
    <row r="426" spans="1:21" x14ac:dyDescent="0.2">
      <c r="A426">
        <v>10672</v>
      </c>
      <c r="B426" t="s">
        <v>608</v>
      </c>
      <c r="C426">
        <v>9</v>
      </c>
      <c r="D426" s="9">
        <v>35690</v>
      </c>
      <c r="E426" s="5">
        <v>35704</v>
      </c>
      <c r="F426" s="5">
        <v>35699</v>
      </c>
      <c r="G426">
        <v>2</v>
      </c>
      <c r="H426">
        <v>95.75</v>
      </c>
      <c r="I426" t="s">
        <v>609</v>
      </c>
      <c r="J426" t="s">
        <v>610</v>
      </c>
      <c r="K426" t="s">
        <v>611</v>
      </c>
      <c r="L426" t="s">
        <v>71</v>
      </c>
      <c r="M426" t="s">
        <v>612</v>
      </c>
      <c r="N426" t="s">
        <v>199</v>
      </c>
      <c r="O426">
        <f>VLOOKUP(orders[[#This Row],[OrderID]],Table15[],4,FALSE)</f>
        <v>27</v>
      </c>
      <c r="P426">
        <f>VLOOKUP(orders[[#This Row],[OrderID]],Table15[],2,FALSE)</f>
        <v>4210.5</v>
      </c>
      <c r="Q426">
        <f>VLOOKUP(orders[[#This Row],[EmployeeID]],employee_territory[],2,FALSE)</f>
        <v>3049</v>
      </c>
      <c r="R426" t="str">
        <f>VLOOKUP(orders[[#This Row],[Territory]],territories[],4,FALSE)</f>
        <v xml:space="preserve">Northern                                          </v>
      </c>
      <c r="S426" t="str">
        <f>VLOOKUP(orders[[#This Row],[ShipVia]],shippers[],2,FALSE)</f>
        <v>United Package</v>
      </c>
      <c r="T426">
        <f>YEAR(orders[[#This Row],[OrderDate]])</f>
        <v>1997</v>
      </c>
      <c r="U426" s="45">
        <f>MONTH(orders[[#This Row],[OrderDate]])</f>
        <v>9</v>
      </c>
    </row>
    <row r="427" spans="1:21" x14ac:dyDescent="0.2">
      <c r="A427">
        <v>10673</v>
      </c>
      <c r="B427" t="s">
        <v>888</v>
      </c>
      <c r="C427">
        <v>2</v>
      </c>
      <c r="D427" s="9">
        <v>35691</v>
      </c>
      <c r="E427" s="5">
        <v>35719</v>
      </c>
      <c r="F427" s="5">
        <v>35692</v>
      </c>
      <c r="G427">
        <v>1</v>
      </c>
      <c r="H427">
        <v>22.76</v>
      </c>
      <c r="I427" t="s">
        <v>889</v>
      </c>
      <c r="J427" t="s">
        <v>890</v>
      </c>
      <c r="K427" t="s">
        <v>891</v>
      </c>
      <c r="L427" t="s">
        <v>71</v>
      </c>
      <c r="M427" t="s">
        <v>892</v>
      </c>
      <c r="N427" t="s">
        <v>248</v>
      </c>
      <c r="O427">
        <f>VLOOKUP(orders[[#This Row],[OrderID]],Table15[],4,FALSE)</f>
        <v>15</v>
      </c>
      <c r="P427">
        <f>VLOOKUP(orders[[#This Row],[OrderID]],Table15[],2,FALSE)</f>
        <v>412.35</v>
      </c>
      <c r="Q427">
        <f>VLOOKUP(orders[[#This Row],[EmployeeID]],employee_territory[],2,FALSE)</f>
        <v>1581</v>
      </c>
      <c r="R427" t="str">
        <f>VLOOKUP(orders[[#This Row],[Territory]],territories[],4,FALSE)</f>
        <v xml:space="preserve">Eastern                                           </v>
      </c>
      <c r="S427" t="str">
        <f>VLOOKUP(orders[[#This Row],[ShipVia]],shippers[],2,FALSE)</f>
        <v>Speedy Express</v>
      </c>
      <c r="T427">
        <f>YEAR(orders[[#This Row],[OrderDate]])</f>
        <v>1997</v>
      </c>
      <c r="U427" s="45">
        <f>MONTH(orders[[#This Row],[OrderDate]])</f>
        <v>9</v>
      </c>
    </row>
    <row r="428" spans="1:21" x14ac:dyDescent="0.2">
      <c r="A428">
        <v>10674</v>
      </c>
      <c r="B428" t="s">
        <v>691</v>
      </c>
      <c r="C428">
        <v>4</v>
      </c>
      <c r="D428" s="9">
        <v>35691</v>
      </c>
      <c r="E428" s="5">
        <v>35719</v>
      </c>
      <c r="F428" s="5">
        <v>35703</v>
      </c>
      <c r="G428">
        <v>2</v>
      </c>
      <c r="H428">
        <v>0.9</v>
      </c>
      <c r="I428" t="s">
        <v>692</v>
      </c>
      <c r="J428" t="s">
        <v>693</v>
      </c>
      <c r="K428" t="s">
        <v>694</v>
      </c>
      <c r="L428" t="s">
        <v>695</v>
      </c>
      <c r="M428" t="s">
        <v>696</v>
      </c>
      <c r="N428" t="s">
        <v>73</v>
      </c>
      <c r="O428">
        <f>VLOOKUP(orders[[#This Row],[OrderID]],Table15[],4,FALSE)</f>
        <v>5</v>
      </c>
      <c r="P428">
        <f>VLOOKUP(orders[[#This Row],[OrderID]],Table15[],2,FALSE)</f>
        <v>45</v>
      </c>
      <c r="Q428">
        <f>VLOOKUP(orders[[#This Row],[EmployeeID]],employee_territory[],2,FALSE)</f>
        <v>20852</v>
      </c>
      <c r="R428" t="str">
        <f>VLOOKUP(orders[[#This Row],[Territory]],territories[],4,FALSE)</f>
        <v xml:space="preserve">Eastern                                           </v>
      </c>
      <c r="S428" t="str">
        <f>VLOOKUP(orders[[#This Row],[ShipVia]],shippers[],2,FALSE)</f>
        <v>United Package</v>
      </c>
      <c r="T428">
        <f>YEAR(orders[[#This Row],[OrderDate]])</f>
        <v>1997</v>
      </c>
      <c r="U428" s="45">
        <f>MONTH(orders[[#This Row],[OrderDate]])</f>
        <v>9</v>
      </c>
    </row>
    <row r="429" spans="1:21" x14ac:dyDescent="0.2">
      <c r="A429">
        <v>10675</v>
      </c>
      <c r="B429" t="s">
        <v>566</v>
      </c>
      <c r="C429">
        <v>5</v>
      </c>
      <c r="D429" s="9">
        <v>35692</v>
      </c>
      <c r="E429" s="5">
        <v>35720</v>
      </c>
      <c r="F429" s="5">
        <v>35696</v>
      </c>
      <c r="G429">
        <v>2</v>
      </c>
      <c r="H429">
        <v>31.85</v>
      </c>
      <c r="I429" t="s">
        <v>567</v>
      </c>
      <c r="J429" t="s">
        <v>568</v>
      </c>
      <c r="K429" t="s">
        <v>569</v>
      </c>
      <c r="L429" t="s">
        <v>71</v>
      </c>
      <c r="M429" t="s">
        <v>570</v>
      </c>
      <c r="N429" t="s">
        <v>154</v>
      </c>
      <c r="O429">
        <f>VLOOKUP(orders[[#This Row],[OrderID]],Table15[],4,FALSE)</f>
        <v>70</v>
      </c>
      <c r="P429">
        <f>VLOOKUP(orders[[#This Row],[OrderID]],Table15[],2,FALSE)</f>
        <v>1423</v>
      </c>
      <c r="Q429">
        <f>VLOOKUP(orders[[#This Row],[EmployeeID]],employee_territory[],2,FALSE)</f>
        <v>2903</v>
      </c>
      <c r="R429" t="str">
        <f>VLOOKUP(orders[[#This Row],[Territory]],territories[],4,FALSE)</f>
        <v xml:space="preserve">Eastern                                           </v>
      </c>
      <c r="S429" t="str">
        <f>VLOOKUP(orders[[#This Row],[ShipVia]],shippers[],2,FALSE)</f>
        <v>United Package</v>
      </c>
      <c r="T429">
        <f>YEAR(orders[[#This Row],[OrderDate]])</f>
        <v>1997</v>
      </c>
      <c r="U429" s="45">
        <f>MONTH(orders[[#This Row],[OrderDate]])</f>
        <v>9</v>
      </c>
    </row>
    <row r="430" spans="1:21" x14ac:dyDescent="0.2">
      <c r="A430">
        <v>10676</v>
      </c>
      <c r="B430" t="s">
        <v>599</v>
      </c>
      <c r="C430">
        <v>2</v>
      </c>
      <c r="D430" s="9">
        <v>35695</v>
      </c>
      <c r="E430" s="5">
        <v>35723</v>
      </c>
      <c r="F430" s="5">
        <v>35702</v>
      </c>
      <c r="G430">
        <v>2</v>
      </c>
      <c r="H430">
        <v>2.0099999999999998</v>
      </c>
      <c r="I430" t="s">
        <v>600</v>
      </c>
      <c r="J430" t="s">
        <v>601</v>
      </c>
      <c r="K430" t="s">
        <v>534</v>
      </c>
      <c r="L430" t="s">
        <v>71</v>
      </c>
      <c r="M430" t="s">
        <v>602</v>
      </c>
      <c r="N430" t="s">
        <v>535</v>
      </c>
      <c r="O430">
        <f>VLOOKUP(orders[[#This Row],[OrderID]],Table15[],4,FALSE)</f>
        <v>30</v>
      </c>
      <c r="P430">
        <f>VLOOKUP(orders[[#This Row],[OrderID]],Table15[],2,FALSE)</f>
        <v>534.85</v>
      </c>
      <c r="Q430">
        <f>VLOOKUP(orders[[#This Row],[EmployeeID]],employee_territory[],2,FALSE)</f>
        <v>1581</v>
      </c>
      <c r="R430" t="str">
        <f>VLOOKUP(orders[[#This Row],[Territory]],territories[],4,FALSE)</f>
        <v xml:space="preserve">Eastern                                           </v>
      </c>
      <c r="S430" t="str">
        <f>VLOOKUP(orders[[#This Row],[ShipVia]],shippers[],2,FALSE)</f>
        <v>United Package</v>
      </c>
      <c r="T430">
        <f>YEAR(orders[[#This Row],[OrderDate]])</f>
        <v>1997</v>
      </c>
      <c r="U430" s="45">
        <f>MONTH(orders[[#This Row],[OrderDate]])</f>
        <v>9</v>
      </c>
    </row>
    <row r="431" spans="1:21" x14ac:dyDescent="0.2">
      <c r="A431">
        <v>10677</v>
      </c>
      <c r="B431" t="s">
        <v>771</v>
      </c>
      <c r="C431">
        <v>1</v>
      </c>
      <c r="D431" s="9">
        <v>35695</v>
      </c>
      <c r="E431" s="5">
        <v>35723</v>
      </c>
      <c r="F431" s="5">
        <v>35699</v>
      </c>
      <c r="G431">
        <v>3</v>
      </c>
      <c r="H431">
        <v>4.03</v>
      </c>
      <c r="I431" t="s">
        <v>772</v>
      </c>
      <c r="J431" t="s">
        <v>773</v>
      </c>
      <c r="K431" t="s">
        <v>534</v>
      </c>
      <c r="L431" t="s">
        <v>71</v>
      </c>
      <c r="M431" t="s">
        <v>774</v>
      </c>
      <c r="N431" t="s">
        <v>535</v>
      </c>
      <c r="O431">
        <f>VLOOKUP(orders[[#This Row],[OrderID]],Table15[],4,FALSE)</f>
        <v>38</v>
      </c>
      <c r="P431">
        <f>VLOOKUP(orders[[#This Row],[OrderID]],Table15[],2,FALSE)</f>
        <v>956.9</v>
      </c>
      <c r="Q431">
        <f>VLOOKUP(orders[[#This Row],[EmployeeID]],employee_territory[],2,FALSE)</f>
        <v>6897</v>
      </c>
      <c r="R431" t="str">
        <f>VLOOKUP(orders[[#This Row],[Territory]],territories[],4,FALSE)</f>
        <v xml:space="preserve">Eastern                                           </v>
      </c>
      <c r="S431" t="str">
        <f>VLOOKUP(orders[[#This Row],[ShipVia]],shippers[],2,FALSE)</f>
        <v>Federal Shipping</v>
      </c>
      <c r="T431">
        <f>YEAR(orders[[#This Row],[OrderDate]])</f>
        <v>1997</v>
      </c>
      <c r="U431" s="45">
        <f>MONTH(orders[[#This Row],[OrderDate]])</f>
        <v>9</v>
      </c>
    </row>
    <row r="432" spans="1:21" x14ac:dyDescent="0.2">
      <c r="A432">
        <v>10678</v>
      </c>
      <c r="B432" t="s">
        <v>705</v>
      </c>
      <c r="C432">
        <v>7</v>
      </c>
      <c r="D432" s="9">
        <v>35696</v>
      </c>
      <c r="E432" s="5">
        <v>35724</v>
      </c>
      <c r="F432" s="5">
        <v>35719</v>
      </c>
      <c r="G432">
        <v>3</v>
      </c>
      <c r="H432">
        <v>388.98</v>
      </c>
      <c r="I432" t="s">
        <v>706</v>
      </c>
      <c r="J432" t="s">
        <v>707</v>
      </c>
      <c r="K432" t="s">
        <v>708</v>
      </c>
      <c r="L432" t="s">
        <v>709</v>
      </c>
      <c r="M432" t="s">
        <v>710</v>
      </c>
      <c r="N432" t="s">
        <v>82</v>
      </c>
      <c r="O432">
        <f>VLOOKUP(orders[[#This Row],[OrderID]],Table15[],4,FALSE)</f>
        <v>280</v>
      </c>
      <c r="P432">
        <f>VLOOKUP(orders[[#This Row],[OrderID]],Table15[],2,FALSE)</f>
        <v>5256.5</v>
      </c>
      <c r="Q432">
        <f>VLOOKUP(orders[[#This Row],[EmployeeID]],employee_territory[],2,FALSE)</f>
        <v>60179</v>
      </c>
      <c r="R432" t="str">
        <f>VLOOKUP(orders[[#This Row],[Territory]],territories[],4,FALSE)</f>
        <v xml:space="preserve">Westerns                                          </v>
      </c>
      <c r="S432" t="str">
        <f>VLOOKUP(orders[[#This Row],[ShipVia]],shippers[],2,FALSE)</f>
        <v>Federal Shipping</v>
      </c>
      <c r="T432">
        <f>YEAR(orders[[#This Row],[OrderDate]])</f>
        <v>1997</v>
      </c>
      <c r="U432" s="45">
        <f>MONTH(orders[[#This Row],[OrderDate]])</f>
        <v>9</v>
      </c>
    </row>
    <row r="433" spans="1:21" x14ac:dyDescent="0.2">
      <c r="A433">
        <v>10679</v>
      </c>
      <c r="B433" t="s">
        <v>556</v>
      </c>
      <c r="C433">
        <v>8</v>
      </c>
      <c r="D433" s="9">
        <v>35696</v>
      </c>
      <c r="E433" s="5">
        <v>35724</v>
      </c>
      <c r="F433" s="5">
        <v>35703</v>
      </c>
      <c r="G433">
        <v>3</v>
      </c>
      <c r="H433">
        <v>27.94</v>
      </c>
      <c r="I433" t="s">
        <v>557</v>
      </c>
      <c r="J433" t="s">
        <v>558</v>
      </c>
      <c r="K433" t="s">
        <v>559</v>
      </c>
      <c r="L433" t="s">
        <v>71</v>
      </c>
      <c r="M433" t="s">
        <v>560</v>
      </c>
      <c r="N433" t="s">
        <v>206</v>
      </c>
      <c r="O433">
        <f>VLOOKUP(orders[[#This Row],[OrderID]],Table15[],4,FALSE)</f>
        <v>12</v>
      </c>
      <c r="P433">
        <f>VLOOKUP(orders[[#This Row],[OrderID]],Table15[],2,FALSE)</f>
        <v>660</v>
      </c>
      <c r="Q433">
        <f>VLOOKUP(orders[[#This Row],[EmployeeID]],employee_territory[],2,FALSE)</f>
        <v>19428</v>
      </c>
      <c r="R433" t="str">
        <f>VLOOKUP(orders[[#This Row],[Territory]],territories[],4,FALSE)</f>
        <v xml:space="preserve">Northern                                          </v>
      </c>
      <c r="S433" t="str">
        <f>VLOOKUP(orders[[#This Row],[ShipVia]],shippers[],2,FALSE)</f>
        <v>Federal Shipping</v>
      </c>
      <c r="T433">
        <f>YEAR(orders[[#This Row],[OrderDate]])</f>
        <v>1997</v>
      </c>
      <c r="U433" s="45">
        <f>MONTH(orders[[#This Row],[OrderDate]])</f>
        <v>9</v>
      </c>
    </row>
    <row r="434" spans="1:21" x14ac:dyDescent="0.2">
      <c r="A434">
        <v>10680</v>
      </c>
      <c r="B434" t="s">
        <v>667</v>
      </c>
      <c r="C434">
        <v>1</v>
      </c>
      <c r="D434" s="9">
        <v>35697</v>
      </c>
      <c r="E434" s="5">
        <v>35725</v>
      </c>
      <c r="F434" s="5">
        <v>35699</v>
      </c>
      <c r="G434">
        <v>1</v>
      </c>
      <c r="H434">
        <v>26.61</v>
      </c>
      <c r="I434" t="s">
        <v>668</v>
      </c>
      <c r="J434" t="s">
        <v>669</v>
      </c>
      <c r="K434" t="s">
        <v>670</v>
      </c>
      <c r="L434" t="s">
        <v>671</v>
      </c>
      <c r="M434" t="s">
        <v>672</v>
      </c>
      <c r="N434" t="s">
        <v>82</v>
      </c>
      <c r="O434">
        <f>VLOOKUP(orders[[#This Row],[OrderID]],Table15[],4,FALSE)</f>
        <v>110</v>
      </c>
      <c r="P434">
        <f>VLOOKUP(orders[[#This Row],[OrderID]],Table15[],2,FALSE)</f>
        <v>1682.5</v>
      </c>
      <c r="Q434">
        <f>VLOOKUP(orders[[#This Row],[EmployeeID]],employee_territory[],2,FALSE)</f>
        <v>6897</v>
      </c>
      <c r="R434" t="str">
        <f>VLOOKUP(orders[[#This Row],[Territory]],territories[],4,FALSE)</f>
        <v xml:space="preserve">Eastern                                           </v>
      </c>
      <c r="S434" t="str">
        <f>VLOOKUP(orders[[#This Row],[ShipVia]],shippers[],2,FALSE)</f>
        <v>Speedy Express</v>
      </c>
      <c r="T434">
        <f>YEAR(orders[[#This Row],[OrderDate]])</f>
        <v>1997</v>
      </c>
      <c r="U434" s="45">
        <f>MONTH(orders[[#This Row],[OrderDate]])</f>
        <v>9</v>
      </c>
    </row>
    <row r="435" spans="1:21" x14ac:dyDescent="0.2">
      <c r="A435">
        <v>10681</v>
      </c>
      <c r="B435" t="s">
        <v>867</v>
      </c>
      <c r="C435">
        <v>3</v>
      </c>
      <c r="D435" s="9">
        <v>35698</v>
      </c>
      <c r="E435" s="5">
        <v>35726</v>
      </c>
      <c r="F435" s="5">
        <v>35703</v>
      </c>
      <c r="G435">
        <v>3</v>
      </c>
      <c r="H435">
        <v>76.13</v>
      </c>
      <c r="I435" t="s">
        <v>868</v>
      </c>
      <c r="J435" t="s">
        <v>869</v>
      </c>
      <c r="K435" t="s">
        <v>870</v>
      </c>
      <c r="L435" t="s">
        <v>191</v>
      </c>
      <c r="M435" t="s">
        <v>871</v>
      </c>
      <c r="N435" t="s">
        <v>82</v>
      </c>
      <c r="O435">
        <f>VLOOKUP(orders[[#This Row],[OrderID]],Table15[],4,FALSE)</f>
        <v>70</v>
      </c>
      <c r="P435">
        <f>VLOOKUP(orders[[#This Row],[OrderID]],Table15[],2,FALSE)</f>
        <v>1327</v>
      </c>
      <c r="Q435">
        <f>VLOOKUP(orders[[#This Row],[EmployeeID]],employee_territory[],2,FALSE)</f>
        <v>30346</v>
      </c>
      <c r="R435" t="str">
        <f>VLOOKUP(orders[[#This Row],[Territory]],territories[],4,FALSE)</f>
        <v xml:space="preserve">Southern                                          </v>
      </c>
      <c r="S435" t="str">
        <f>VLOOKUP(orders[[#This Row],[ShipVia]],shippers[],2,FALSE)</f>
        <v>Federal Shipping</v>
      </c>
      <c r="T435">
        <f>YEAR(orders[[#This Row],[OrderDate]])</f>
        <v>1997</v>
      </c>
      <c r="U435" s="45">
        <f>MONTH(orders[[#This Row],[OrderDate]])</f>
        <v>9</v>
      </c>
    </row>
    <row r="436" spans="1:21" x14ac:dyDescent="0.2">
      <c r="A436">
        <v>10682</v>
      </c>
      <c r="B436" t="s">
        <v>771</v>
      </c>
      <c r="C436">
        <v>3</v>
      </c>
      <c r="D436" s="9">
        <v>35698</v>
      </c>
      <c r="E436" s="5">
        <v>35726</v>
      </c>
      <c r="F436" s="5">
        <v>35704</v>
      </c>
      <c r="G436">
        <v>2</v>
      </c>
      <c r="H436">
        <v>36.130000000000003</v>
      </c>
      <c r="I436" t="s">
        <v>772</v>
      </c>
      <c r="J436" t="s">
        <v>773</v>
      </c>
      <c r="K436" t="s">
        <v>534</v>
      </c>
      <c r="L436" t="s">
        <v>71</v>
      </c>
      <c r="M436" t="s">
        <v>774</v>
      </c>
      <c r="N436" t="s">
        <v>535</v>
      </c>
      <c r="O436">
        <f>VLOOKUP(orders[[#This Row],[OrderID]],Table15[],4,FALSE)</f>
        <v>64</v>
      </c>
      <c r="P436">
        <f>VLOOKUP(orders[[#This Row],[OrderID]],Table15[],2,FALSE)</f>
        <v>375.5</v>
      </c>
      <c r="Q436">
        <f>VLOOKUP(orders[[#This Row],[EmployeeID]],employee_territory[],2,FALSE)</f>
        <v>30346</v>
      </c>
      <c r="R436" t="str">
        <f>VLOOKUP(orders[[#This Row],[Territory]],territories[],4,FALSE)</f>
        <v xml:space="preserve">Southern                                          </v>
      </c>
      <c r="S436" t="str">
        <f>VLOOKUP(orders[[#This Row],[ShipVia]],shippers[],2,FALSE)</f>
        <v>United Package</v>
      </c>
      <c r="T436">
        <f>YEAR(orders[[#This Row],[OrderDate]])</f>
        <v>1997</v>
      </c>
      <c r="U436" s="45">
        <f>MONTH(orders[[#This Row],[OrderDate]])</f>
        <v>9</v>
      </c>
    </row>
    <row r="437" spans="1:21" x14ac:dyDescent="0.2">
      <c r="A437">
        <v>10683</v>
      </c>
      <c r="B437" t="s">
        <v>686</v>
      </c>
      <c r="C437">
        <v>2</v>
      </c>
      <c r="D437" s="9">
        <v>35699</v>
      </c>
      <c r="E437" s="5">
        <v>35727</v>
      </c>
      <c r="F437" s="5">
        <v>35704</v>
      </c>
      <c r="G437">
        <v>1</v>
      </c>
      <c r="H437">
        <v>4.4000000000000004</v>
      </c>
      <c r="I437" t="s">
        <v>687</v>
      </c>
      <c r="J437" t="s">
        <v>688</v>
      </c>
      <c r="K437" t="s">
        <v>689</v>
      </c>
      <c r="L437" t="s">
        <v>71</v>
      </c>
      <c r="M437" t="s">
        <v>690</v>
      </c>
      <c r="N437" t="s">
        <v>206</v>
      </c>
      <c r="O437">
        <f>VLOOKUP(orders[[#This Row],[OrderID]],Table15[],4,FALSE)</f>
        <v>9</v>
      </c>
      <c r="P437">
        <f>VLOOKUP(orders[[#This Row],[OrderID]],Table15[],2,FALSE)</f>
        <v>63</v>
      </c>
      <c r="Q437">
        <f>VLOOKUP(orders[[#This Row],[EmployeeID]],employee_territory[],2,FALSE)</f>
        <v>1581</v>
      </c>
      <c r="R437" t="str">
        <f>VLOOKUP(orders[[#This Row],[Territory]],territories[],4,FALSE)</f>
        <v xml:space="preserve">Eastern                                           </v>
      </c>
      <c r="S437" t="str">
        <f>VLOOKUP(orders[[#This Row],[ShipVia]],shippers[],2,FALSE)</f>
        <v>Speedy Express</v>
      </c>
      <c r="T437">
        <f>YEAR(orders[[#This Row],[OrderDate]])</f>
        <v>1997</v>
      </c>
      <c r="U437" s="45">
        <f>MONTH(orders[[#This Row],[OrderDate]])</f>
        <v>9</v>
      </c>
    </row>
    <row r="438" spans="1:21" x14ac:dyDescent="0.2">
      <c r="A438">
        <v>10684</v>
      </c>
      <c r="B438" t="s">
        <v>536</v>
      </c>
      <c r="C438">
        <v>3</v>
      </c>
      <c r="D438" s="9">
        <v>35699</v>
      </c>
      <c r="E438" s="5">
        <v>35727</v>
      </c>
      <c r="F438" s="5">
        <v>35703</v>
      </c>
      <c r="G438">
        <v>1</v>
      </c>
      <c r="H438">
        <v>145.63</v>
      </c>
      <c r="I438" t="s">
        <v>537</v>
      </c>
      <c r="J438" t="s">
        <v>538</v>
      </c>
      <c r="K438" t="s">
        <v>539</v>
      </c>
      <c r="L438" t="s">
        <v>71</v>
      </c>
      <c r="M438" t="s">
        <v>540</v>
      </c>
      <c r="N438" t="s">
        <v>154</v>
      </c>
      <c r="O438">
        <f>VLOOKUP(orders[[#This Row],[OrderID]],Table15[],4,FALSE)</f>
        <v>90</v>
      </c>
      <c r="P438">
        <f>VLOOKUP(orders[[#This Row],[OrderID]],Table15[],2,FALSE)</f>
        <v>1768</v>
      </c>
      <c r="Q438">
        <f>VLOOKUP(orders[[#This Row],[EmployeeID]],employee_territory[],2,FALSE)</f>
        <v>30346</v>
      </c>
      <c r="R438" t="str">
        <f>VLOOKUP(orders[[#This Row],[Territory]],territories[],4,FALSE)</f>
        <v xml:space="preserve">Southern                                          </v>
      </c>
      <c r="S438" t="str">
        <f>VLOOKUP(orders[[#This Row],[ShipVia]],shippers[],2,FALSE)</f>
        <v>Speedy Express</v>
      </c>
      <c r="T438">
        <f>YEAR(orders[[#This Row],[OrderDate]])</f>
        <v>1997</v>
      </c>
      <c r="U438" s="45">
        <f>MONTH(orders[[#This Row],[OrderDate]])</f>
        <v>9</v>
      </c>
    </row>
    <row r="439" spans="1:21" x14ac:dyDescent="0.2">
      <c r="A439">
        <v>10685</v>
      </c>
      <c r="B439" t="s">
        <v>833</v>
      </c>
      <c r="C439">
        <v>4</v>
      </c>
      <c r="D439" s="9">
        <v>35702</v>
      </c>
      <c r="E439" s="5">
        <v>35716</v>
      </c>
      <c r="F439" s="5">
        <v>35706</v>
      </c>
      <c r="G439">
        <v>2</v>
      </c>
      <c r="H439">
        <v>33.75</v>
      </c>
      <c r="I439" t="s">
        <v>834</v>
      </c>
      <c r="J439" t="s">
        <v>835</v>
      </c>
      <c r="K439" t="s">
        <v>836</v>
      </c>
      <c r="L439" t="s">
        <v>516</v>
      </c>
      <c r="M439" t="s">
        <v>837</v>
      </c>
      <c r="N439" t="s">
        <v>146</v>
      </c>
      <c r="O439">
        <f>VLOOKUP(orders[[#This Row],[OrderID]],Table15[],4,FALSE)</f>
        <v>39</v>
      </c>
      <c r="P439">
        <f>VLOOKUP(orders[[#This Row],[OrderID]],Table15[],2,FALSE)</f>
        <v>801.1</v>
      </c>
      <c r="Q439">
        <f>VLOOKUP(orders[[#This Row],[EmployeeID]],employee_territory[],2,FALSE)</f>
        <v>20852</v>
      </c>
      <c r="R439" t="str">
        <f>VLOOKUP(orders[[#This Row],[Territory]],territories[],4,FALSE)</f>
        <v xml:space="preserve">Eastern                                           </v>
      </c>
      <c r="S439" t="str">
        <f>VLOOKUP(orders[[#This Row],[ShipVia]],shippers[],2,FALSE)</f>
        <v>United Package</v>
      </c>
      <c r="T439">
        <f>YEAR(orders[[#This Row],[OrderDate]])</f>
        <v>1997</v>
      </c>
      <c r="U439" s="45">
        <f>MONTH(orders[[#This Row],[OrderDate]])</f>
        <v>9</v>
      </c>
    </row>
    <row r="440" spans="1:21" x14ac:dyDescent="0.2">
      <c r="A440">
        <v>10686</v>
      </c>
      <c r="B440" t="s">
        <v>747</v>
      </c>
      <c r="C440">
        <v>2</v>
      </c>
      <c r="D440" s="9">
        <v>35703</v>
      </c>
      <c r="E440" s="5">
        <v>35731</v>
      </c>
      <c r="F440" s="5">
        <v>35711</v>
      </c>
      <c r="G440">
        <v>1</v>
      </c>
      <c r="H440">
        <v>96.5</v>
      </c>
      <c r="I440" t="s">
        <v>748</v>
      </c>
      <c r="J440" t="s">
        <v>749</v>
      </c>
      <c r="K440" t="s">
        <v>750</v>
      </c>
      <c r="L440" t="s">
        <v>71</v>
      </c>
      <c r="M440" t="s">
        <v>751</v>
      </c>
      <c r="N440" t="s">
        <v>530</v>
      </c>
      <c r="O440">
        <f>VLOOKUP(orders[[#This Row],[OrderID]],Table15[],4,FALSE)</f>
        <v>45</v>
      </c>
      <c r="P440">
        <f>VLOOKUP(orders[[#This Row],[OrderID]],Table15[],2,FALSE)</f>
        <v>1638.45</v>
      </c>
      <c r="Q440">
        <f>VLOOKUP(orders[[#This Row],[EmployeeID]],employee_territory[],2,FALSE)</f>
        <v>1581</v>
      </c>
      <c r="R440" t="str">
        <f>VLOOKUP(orders[[#This Row],[Territory]],territories[],4,FALSE)</f>
        <v xml:space="preserve">Eastern                                           </v>
      </c>
      <c r="S440" t="str">
        <f>VLOOKUP(orders[[#This Row],[ShipVia]],shippers[],2,FALSE)</f>
        <v>Speedy Express</v>
      </c>
      <c r="T440">
        <f>YEAR(orders[[#This Row],[OrderDate]])</f>
        <v>1997</v>
      </c>
      <c r="U440" s="45">
        <f>MONTH(orders[[#This Row],[OrderDate]])</f>
        <v>9</v>
      </c>
    </row>
    <row r="441" spans="1:21" x14ac:dyDescent="0.2">
      <c r="A441">
        <v>10687</v>
      </c>
      <c r="B441" t="s">
        <v>651</v>
      </c>
      <c r="C441">
        <v>9</v>
      </c>
      <c r="D441" s="9">
        <v>35703</v>
      </c>
      <c r="E441" s="5">
        <v>35731</v>
      </c>
      <c r="F441" s="5">
        <v>35733</v>
      </c>
      <c r="G441">
        <v>2</v>
      </c>
      <c r="H441">
        <v>296.43</v>
      </c>
      <c r="I441" t="s">
        <v>652</v>
      </c>
      <c r="J441" t="s">
        <v>653</v>
      </c>
      <c r="K441" t="s">
        <v>654</v>
      </c>
      <c r="L441" t="s">
        <v>655</v>
      </c>
      <c r="M441" t="s">
        <v>71</v>
      </c>
      <c r="N441" t="s">
        <v>656</v>
      </c>
      <c r="O441">
        <f>VLOOKUP(orders[[#This Row],[OrderID]],Table15[],4,FALSE)</f>
        <v>66</v>
      </c>
      <c r="P441">
        <f>VLOOKUP(orders[[#This Row],[OrderID]],Table15[],2,FALSE)</f>
        <v>6201.9</v>
      </c>
      <c r="Q441">
        <f>VLOOKUP(orders[[#This Row],[EmployeeID]],employee_territory[],2,FALSE)</f>
        <v>3049</v>
      </c>
      <c r="R441" t="str">
        <f>VLOOKUP(orders[[#This Row],[Territory]],territories[],4,FALSE)</f>
        <v xml:space="preserve">Northern                                          </v>
      </c>
      <c r="S441" t="str">
        <f>VLOOKUP(orders[[#This Row],[ShipVia]],shippers[],2,FALSE)</f>
        <v>United Package</v>
      </c>
      <c r="T441">
        <f>YEAR(orders[[#This Row],[OrderDate]])</f>
        <v>1997</v>
      </c>
      <c r="U441" s="45">
        <f>MONTH(orders[[#This Row],[OrderDate]])</f>
        <v>9</v>
      </c>
    </row>
    <row r="442" spans="1:21" x14ac:dyDescent="0.2">
      <c r="A442">
        <v>10688</v>
      </c>
      <c r="B442" t="s">
        <v>780</v>
      </c>
      <c r="C442">
        <v>4</v>
      </c>
      <c r="D442" s="9">
        <v>35704</v>
      </c>
      <c r="E442" s="5">
        <v>35718</v>
      </c>
      <c r="F442" s="5">
        <v>35710</v>
      </c>
      <c r="G442">
        <v>2</v>
      </c>
      <c r="H442">
        <v>299.08999999999997</v>
      </c>
      <c r="I442" t="s">
        <v>781</v>
      </c>
      <c r="J442" t="s">
        <v>782</v>
      </c>
      <c r="K442" t="s">
        <v>783</v>
      </c>
      <c r="L442" t="s">
        <v>71</v>
      </c>
      <c r="M442" t="s">
        <v>784</v>
      </c>
      <c r="N442" t="s">
        <v>230</v>
      </c>
      <c r="O442">
        <f>VLOOKUP(orders[[#This Row],[OrderID]],Table15[],4,FALSE)</f>
        <v>92</v>
      </c>
      <c r="P442">
        <f>VLOOKUP(orders[[#This Row],[OrderID]],Table15[],2,FALSE)</f>
        <v>3490</v>
      </c>
      <c r="Q442">
        <f>VLOOKUP(orders[[#This Row],[EmployeeID]],employee_territory[],2,FALSE)</f>
        <v>20852</v>
      </c>
      <c r="R442" t="str">
        <f>VLOOKUP(orders[[#This Row],[Territory]],territories[],4,FALSE)</f>
        <v xml:space="preserve">Eastern                                           </v>
      </c>
      <c r="S442" t="str">
        <f>VLOOKUP(orders[[#This Row],[ShipVia]],shippers[],2,FALSE)</f>
        <v>United Package</v>
      </c>
      <c r="T442">
        <f>YEAR(orders[[#This Row],[OrderDate]])</f>
        <v>1997</v>
      </c>
      <c r="U442" s="45">
        <f>MONTH(orders[[#This Row],[OrderDate]])</f>
        <v>10</v>
      </c>
    </row>
    <row r="443" spans="1:21" x14ac:dyDescent="0.2">
      <c r="A443">
        <v>10689</v>
      </c>
      <c r="B443" t="s">
        <v>608</v>
      </c>
      <c r="C443">
        <v>1</v>
      </c>
      <c r="D443" s="9">
        <v>35704</v>
      </c>
      <c r="E443" s="5">
        <v>35732</v>
      </c>
      <c r="F443" s="5">
        <v>35710</v>
      </c>
      <c r="G443">
        <v>2</v>
      </c>
      <c r="H443">
        <v>13.42</v>
      </c>
      <c r="I443" t="s">
        <v>609</v>
      </c>
      <c r="J443" t="s">
        <v>610</v>
      </c>
      <c r="K443" t="s">
        <v>611</v>
      </c>
      <c r="L443" t="s">
        <v>71</v>
      </c>
      <c r="M443" t="s">
        <v>612</v>
      </c>
      <c r="N443" t="s">
        <v>199</v>
      </c>
      <c r="O443">
        <f>VLOOKUP(orders[[#This Row],[OrderID]],Table15[],4,FALSE)</f>
        <v>35</v>
      </c>
      <c r="P443">
        <f>VLOOKUP(orders[[#This Row],[OrderID]],Table15[],2,FALSE)</f>
        <v>630</v>
      </c>
      <c r="Q443">
        <f>VLOOKUP(orders[[#This Row],[EmployeeID]],employee_territory[],2,FALSE)</f>
        <v>6897</v>
      </c>
      <c r="R443" t="str">
        <f>VLOOKUP(orders[[#This Row],[Territory]],territories[],4,FALSE)</f>
        <v xml:space="preserve">Eastern                                           </v>
      </c>
      <c r="S443" t="str">
        <f>VLOOKUP(orders[[#This Row],[ShipVia]],shippers[],2,FALSE)</f>
        <v>United Package</v>
      </c>
      <c r="T443">
        <f>YEAR(orders[[#This Row],[OrderDate]])</f>
        <v>1997</v>
      </c>
      <c r="U443" s="45">
        <f>MONTH(orders[[#This Row],[OrderDate]])</f>
        <v>10</v>
      </c>
    </row>
    <row r="444" spans="1:21" x14ac:dyDescent="0.2">
      <c r="A444">
        <v>10690</v>
      </c>
      <c r="B444" t="s">
        <v>484</v>
      </c>
      <c r="C444">
        <v>1</v>
      </c>
      <c r="D444" s="9">
        <v>35705</v>
      </c>
      <c r="E444" s="5">
        <v>35733</v>
      </c>
      <c r="F444" s="5">
        <v>35706</v>
      </c>
      <c r="G444">
        <v>1</v>
      </c>
      <c r="H444">
        <v>15.8</v>
      </c>
      <c r="I444" t="s">
        <v>485</v>
      </c>
      <c r="J444" t="s">
        <v>486</v>
      </c>
      <c r="K444" t="s">
        <v>487</v>
      </c>
      <c r="L444" t="s">
        <v>488</v>
      </c>
      <c r="M444" t="s">
        <v>489</v>
      </c>
      <c r="N444" t="s">
        <v>146</v>
      </c>
      <c r="O444">
        <f>VLOOKUP(orders[[#This Row],[OrderID]],Table15[],4,FALSE)</f>
        <v>50</v>
      </c>
      <c r="P444">
        <f>VLOOKUP(orders[[#This Row],[OrderID]],Table15[],2,FALSE)</f>
        <v>1150</v>
      </c>
      <c r="Q444">
        <f>VLOOKUP(orders[[#This Row],[EmployeeID]],employee_territory[],2,FALSE)</f>
        <v>6897</v>
      </c>
      <c r="R444" t="str">
        <f>VLOOKUP(orders[[#This Row],[Territory]],territories[],4,FALSE)</f>
        <v xml:space="preserve">Eastern                                           </v>
      </c>
      <c r="S444" t="str">
        <f>VLOOKUP(orders[[#This Row],[ShipVia]],shippers[],2,FALSE)</f>
        <v>Speedy Express</v>
      </c>
      <c r="T444">
        <f>YEAR(orders[[#This Row],[OrderDate]])</f>
        <v>1997</v>
      </c>
      <c r="U444" s="45">
        <f>MONTH(orders[[#This Row],[OrderDate]])</f>
        <v>10</v>
      </c>
    </row>
    <row r="445" spans="1:21" x14ac:dyDescent="0.2">
      <c r="A445">
        <v>10691</v>
      </c>
      <c r="B445" t="s">
        <v>589</v>
      </c>
      <c r="C445">
        <v>2</v>
      </c>
      <c r="D445" s="9">
        <v>35706</v>
      </c>
      <c r="E445" s="5">
        <v>35748</v>
      </c>
      <c r="F445" s="5">
        <v>35725</v>
      </c>
      <c r="G445">
        <v>2</v>
      </c>
      <c r="H445">
        <v>810.05</v>
      </c>
      <c r="I445" t="s">
        <v>590</v>
      </c>
      <c r="J445" t="s">
        <v>591</v>
      </c>
      <c r="K445" t="s">
        <v>592</v>
      </c>
      <c r="L445" t="s">
        <v>71</v>
      </c>
      <c r="M445" t="s">
        <v>593</v>
      </c>
      <c r="N445" t="s">
        <v>154</v>
      </c>
      <c r="O445">
        <f>VLOOKUP(orders[[#This Row],[OrderID]],Table15[],4,FALSE)</f>
        <v>182</v>
      </c>
      <c r="P445">
        <f>VLOOKUP(orders[[#This Row],[OrderID]],Table15[],2,FALSE)</f>
        <v>10164.799999999999</v>
      </c>
      <c r="Q445">
        <f>VLOOKUP(orders[[#This Row],[EmployeeID]],employee_territory[],2,FALSE)</f>
        <v>1581</v>
      </c>
      <c r="R445" t="str">
        <f>VLOOKUP(orders[[#This Row],[Territory]],territories[],4,FALSE)</f>
        <v xml:space="preserve">Eastern                                           </v>
      </c>
      <c r="S445" t="str">
        <f>VLOOKUP(orders[[#This Row],[ShipVia]],shippers[],2,FALSE)</f>
        <v>United Package</v>
      </c>
      <c r="T445">
        <f>YEAR(orders[[#This Row],[OrderDate]])</f>
        <v>1997</v>
      </c>
      <c r="U445" s="45">
        <f>MONTH(orders[[#This Row],[OrderDate]])</f>
        <v>10</v>
      </c>
    </row>
    <row r="446" spans="1:21" x14ac:dyDescent="0.2">
      <c r="A446">
        <v>10692</v>
      </c>
      <c r="B446" t="s">
        <v>899</v>
      </c>
      <c r="C446">
        <v>4</v>
      </c>
      <c r="D446" s="9">
        <v>35706</v>
      </c>
      <c r="E446" s="5">
        <v>35734</v>
      </c>
      <c r="F446" s="5">
        <v>35716</v>
      </c>
      <c r="G446">
        <v>2</v>
      </c>
      <c r="H446">
        <v>61.02</v>
      </c>
      <c r="I446" t="s">
        <v>906</v>
      </c>
      <c r="J446" t="s">
        <v>901</v>
      </c>
      <c r="K446" t="s">
        <v>152</v>
      </c>
      <c r="L446" t="s">
        <v>71</v>
      </c>
      <c r="M446" t="s">
        <v>902</v>
      </c>
      <c r="N446" t="s">
        <v>154</v>
      </c>
      <c r="O446">
        <f>VLOOKUP(orders[[#This Row],[OrderID]],Table15[],4,FALSE)</f>
        <v>20</v>
      </c>
      <c r="P446">
        <f>VLOOKUP(orders[[#This Row],[OrderID]],Table15[],2,FALSE)</f>
        <v>878</v>
      </c>
      <c r="Q446">
        <f>VLOOKUP(orders[[#This Row],[EmployeeID]],employee_territory[],2,FALSE)</f>
        <v>20852</v>
      </c>
      <c r="R446" t="str">
        <f>VLOOKUP(orders[[#This Row],[Territory]],territories[],4,FALSE)</f>
        <v xml:space="preserve">Eastern                                           </v>
      </c>
      <c r="S446" t="str">
        <f>VLOOKUP(orders[[#This Row],[ShipVia]],shippers[],2,FALSE)</f>
        <v>United Package</v>
      </c>
      <c r="T446">
        <f>YEAR(orders[[#This Row],[OrderDate]])</f>
        <v>1997</v>
      </c>
      <c r="U446" s="45">
        <f>MONTH(orders[[#This Row],[OrderDate]])</f>
        <v>10</v>
      </c>
    </row>
    <row r="447" spans="1:21" x14ac:dyDescent="0.2">
      <c r="A447">
        <v>10693</v>
      </c>
      <c r="B447" t="s">
        <v>577</v>
      </c>
      <c r="C447">
        <v>3</v>
      </c>
      <c r="D447" s="9">
        <v>35709</v>
      </c>
      <c r="E447" s="5">
        <v>35723</v>
      </c>
      <c r="F447" s="5">
        <v>35713</v>
      </c>
      <c r="G447">
        <v>3</v>
      </c>
      <c r="H447">
        <v>139.34</v>
      </c>
      <c r="I447" t="s">
        <v>578</v>
      </c>
      <c r="J447" t="s">
        <v>579</v>
      </c>
      <c r="K447" t="s">
        <v>580</v>
      </c>
      <c r="L447" t="s">
        <v>581</v>
      </c>
      <c r="M447" t="s">
        <v>582</v>
      </c>
      <c r="N447" t="s">
        <v>82</v>
      </c>
      <c r="O447">
        <f>VLOOKUP(orders[[#This Row],[OrderID]],Table15[],4,FALSE)</f>
        <v>111</v>
      </c>
      <c r="P447">
        <f>VLOOKUP(orders[[#This Row],[OrderID]],Table15[],2,FALSE)</f>
        <v>2334</v>
      </c>
      <c r="Q447">
        <f>VLOOKUP(orders[[#This Row],[EmployeeID]],employee_territory[],2,FALSE)</f>
        <v>30346</v>
      </c>
      <c r="R447" t="str">
        <f>VLOOKUP(orders[[#This Row],[Territory]],territories[],4,FALSE)</f>
        <v xml:space="preserve">Southern                                          </v>
      </c>
      <c r="S447" t="str">
        <f>VLOOKUP(orders[[#This Row],[ShipVia]],shippers[],2,FALSE)</f>
        <v>Federal Shipping</v>
      </c>
      <c r="T447">
        <f>YEAR(orders[[#This Row],[OrderDate]])</f>
        <v>1997</v>
      </c>
      <c r="U447" s="45">
        <f>MONTH(orders[[#This Row],[OrderDate]])</f>
        <v>10</v>
      </c>
    </row>
    <row r="448" spans="1:21" x14ac:dyDescent="0.2">
      <c r="A448">
        <v>10694</v>
      </c>
      <c r="B448" t="s">
        <v>589</v>
      </c>
      <c r="C448">
        <v>8</v>
      </c>
      <c r="D448" s="9">
        <v>35709</v>
      </c>
      <c r="E448" s="5">
        <v>35737</v>
      </c>
      <c r="F448" s="5">
        <v>35712</v>
      </c>
      <c r="G448">
        <v>3</v>
      </c>
      <c r="H448">
        <v>398.36</v>
      </c>
      <c r="I448" t="s">
        <v>590</v>
      </c>
      <c r="J448" t="s">
        <v>591</v>
      </c>
      <c r="K448" t="s">
        <v>592</v>
      </c>
      <c r="L448" t="s">
        <v>71</v>
      </c>
      <c r="M448" t="s">
        <v>593</v>
      </c>
      <c r="N448" t="s">
        <v>154</v>
      </c>
      <c r="O448">
        <f>VLOOKUP(orders[[#This Row],[OrderID]],Table15[],4,FALSE)</f>
        <v>165</v>
      </c>
      <c r="P448">
        <f>VLOOKUP(orders[[#This Row],[OrderID]],Table15[],2,FALSE)</f>
        <v>4825</v>
      </c>
      <c r="Q448">
        <f>VLOOKUP(orders[[#This Row],[EmployeeID]],employee_territory[],2,FALSE)</f>
        <v>19428</v>
      </c>
      <c r="R448" t="str">
        <f>VLOOKUP(orders[[#This Row],[Territory]],territories[],4,FALSE)</f>
        <v xml:space="preserve">Northern                                          </v>
      </c>
      <c r="S448" t="str">
        <f>VLOOKUP(orders[[#This Row],[ShipVia]],shippers[],2,FALSE)</f>
        <v>Federal Shipping</v>
      </c>
      <c r="T448">
        <f>YEAR(orders[[#This Row],[OrderDate]])</f>
        <v>1997</v>
      </c>
      <c r="U448" s="45">
        <f>MONTH(orders[[#This Row],[OrderDate]])</f>
        <v>10</v>
      </c>
    </row>
    <row r="449" spans="1:21" x14ac:dyDescent="0.2">
      <c r="A449">
        <v>10695</v>
      </c>
      <c r="B449" t="s">
        <v>888</v>
      </c>
      <c r="C449">
        <v>7</v>
      </c>
      <c r="D449" s="9">
        <v>35710</v>
      </c>
      <c r="E449" s="5">
        <v>35752</v>
      </c>
      <c r="F449" s="5">
        <v>35717</v>
      </c>
      <c r="G449">
        <v>1</v>
      </c>
      <c r="H449">
        <v>16.72</v>
      </c>
      <c r="I449" t="s">
        <v>889</v>
      </c>
      <c r="J449" t="s">
        <v>890</v>
      </c>
      <c r="K449" t="s">
        <v>891</v>
      </c>
      <c r="L449" t="s">
        <v>71</v>
      </c>
      <c r="M449" t="s">
        <v>892</v>
      </c>
      <c r="N449" t="s">
        <v>248</v>
      </c>
      <c r="O449">
        <f>VLOOKUP(orders[[#This Row],[OrderID]],Table15[],4,FALSE)</f>
        <v>34</v>
      </c>
      <c r="P449">
        <f>VLOOKUP(orders[[#This Row],[OrderID]],Table15[],2,FALSE)</f>
        <v>642</v>
      </c>
      <c r="Q449">
        <f>VLOOKUP(orders[[#This Row],[EmployeeID]],employee_territory[],2,FALSE)</f>
        <v>60179</v>
      </c>
      <c r="R449" t="str">
        <f>VLOOKUP(orders[[#This Row],[Territory]],territories[],4,FALSE)</f>
        <v xml:space="preserve">Westerns                                          </v>
      </c>
      <c r="S449" t="str">
        <f>VLOOKUP(orders[[#This Row],[ShipVia]],shippers[],2,FALSE)</f>
        <v>Speedy Express</v>
      </c>
      <c r="T449">
        <f>YEAR(orders[[#This Row],[OrderDate]])</f>
        <v>1997</v>
      </c>
      <c r="U449" s="45">
        <f>MONTH(orders[[#This Row],[OrderDate]])</f>
        <v>10</v>
      </c>
    </row>
    <row r="450" spans="1:21" x14ac:dyDescent="0.2">
      <c r="A450">
        <v>10696</v>
      </c>
      <c r="B450" t="s">
        <v>577</v>
      </c>
      <c r="C450">
        <v>8</v>
      </c>
      <c r="D450" s="9">
        <v>35711</v>
      </c>
      <c r="E450" s="5">
        <v>35753</v>
      </c>
      <c r="F450" s="5">
        <v>35717</v>
      </c>
      <c r="G450">
        <v>3</v>
      </c>
      <c r="H450">
        <v>102.55</v>
      </c>
      <c r="I450" t="s">
        <v>578</v>
      </c>
      <c r="J450" t="s">
        <v>579</v>
      </c>
      <c r="K450" t="s">
        <v>580</v>
      </c>
      <c r="L450" t="s">
        <v>581</v>
      </c>
      <c r="M450" t="s">
        <v>582</v>
      </c>
      <c r="N450" t="s">
        <v>82</v>
      </c>
      <c r="O450">
        <f>VLOOKUP(orders[[#This Row],[OrderID]],Table15[],4,FALSE)</f>
        <v>38</v>
      </c>
      <c r="P450">
        <f>VLOOKUP(orders[[#This Row],[OrderID]],Table15[],2,FALSE)</f>
        <v>996</v>
      </c>
      <c r="Q450">
        <f>VLOOKUP(orders[[#This Row],[EmployeeID]],employee_territory[],2,FALSE)</f>
        <v>19428</v>
      </c>
      <c r="R450" t="str">
        <f>VLOOKUP(orders[[#This Row],[Territory]],territories[],4,FALSE)</f>
        <v xml:space="preserve">Northern                                          </v>
      </c>
      <c r="S450" t="str">
        <f>VLOOKUP(orders[[#This Row],[ShipVia]],shippers[],2,FALSE)</f>
        <v>Federal Shipping</v>
      </c>
      <c r="T450">
        <f>YEAR(orders[[#This Row],[OrderDate]])</f>
        <v>1997</v>
      </c>
      <c r="U450" s="45">
        <f>MONTH(orders[[#This Row],[OrderDate]])</f>
        <v>10</v>
      </c>
    </row>
    <row r="451" spans="1:21" x14ac:dyDescent="0.2">
      <c r="A451">
        <v>10697</v>
      </c>
      <c r="B451" t="s">
        <v>811</v>
      </c>
      <c r="C451">
        <v>3</v>
      </c>
      <c r="D451" s="9">
        <v>35711</v>
      </c>
      <c r="E451" s="5">
        <v>35739</v>
      </c>
      <c r="F451" s="5">
        <v>35717</v>
      </c>
      <c r="G451">
        <v>1</v>
      </c>
      <c r="H451">
        <v>45.52</v>
      </c>
      <c r="I451" t="s">
        <v>812</v>
      </c>
      <c r="J451" t="s">
        <v>813</v>
      </c>
      <c r="K451" t="s">
        <v>814</v>
      </c>
      <c r="L451" t="s">
        <v>815</v>
      </c>
      <c r="M451" t="s">
        <v>816</v>
      </c>
      <c r="N451" t="s">
        <v>524</v>
      </c>
      <c r="O451">
        <f>VLOOKUP(orders[[#This Row],[OrderID]],Table15[],4,FALSE)</f>
        <v>76</v>
      </c>
      <c r="P451">
        <f>VLOOKUP(orders[[#This Row],[OrderID]],Table15[],2,FALSE)</f>
        <v>1073.9000000000001</v>
      </c>
      <c r="Q451">
        <f>VLOOKUP(orders[[#This Row],[EmployeeID]],employee_territory[],2,FALSE)</f>
        <v>30346</v>
      </c>
      <c r="R451" t="str">
        <f>VLOOKUP(orders[[#This Row],[Territory]],territories[],4,FALSE)</f>
        <v xml:space="preserve">Southern                                          </v>
      </c>
      <c r="S451" t="str">
        <f>VLOOKUP(orders[[#This Row],[ShipVia]],shippers[],2,FALSE)</f>
        <v>Speedy Express</v>
      </c>
      <c r="T451">
        <f>YEAR(orders[[#This Row],[OrderDate]])</f>
        <v>1997</v>
      </c>
      <c r="U451" s="45">
        <f>MONTH(orders[[#This Row],[OrderDate]])</f>
        <v>10</v>
      </c>
    </row>
    <row r="452" spans="1:21" x14ac:dyDescent="0.2">
      <c r="A452">
        <v>10698</v>
      </c>
      <c r="B452" t="s">
        <v>525</v>
      </c>
      <c r="C452">
        <v>4</v>
      </c>
      <c r="D452" s="9">
        <v>35712</v>
      </c>
      <c r="E452" s="5">
        <v>35740</v>
      </c>
      <c r="F452" s="5">
        <v>35720</v>
      </c>
      <c r="G452">
        <v>1</v>
      </c>
      <c r="H452">
        <v>272.47000000000003</v>
      </c>
      <c r="I452" t="s">
        <v>526</v>
      </c>
      <c r="J452" t="s">
        <v>527</v>
      </c>
      <c r="K452" t="s">
        <v>528</v>
      </c>
      <c r="L452" t="s">
        <v>71</v>
      </c>
      <c r="M452" t="s">
        <v>529</v>
      </c>
      <c r="N452" t="s">
        <v>530</v>
      </c>
      <c r="O452">
        <f>VLOOKUP(orders[[#This Row],[OrderID]],Table15[],4,FALSE)</f>
        <v>108</v>
      </c>
      <c r="P452">
        <f>VLOOKUP(orders[[#This Row],[OrderID]],Table15[],2,FALSE)</f>
        <v>3600.73</v>
      </c>
      <c r="Q452">
        <f>VLOOKUP(orders[[#This Row],[EmployeeID]],employee_territory[],2,FALSE)</f>
        <v>20852</v>
      </c>
      <c r="R452" t="str">
        <f>VLOOKUP(orders[[#This Row],[Territory]],territories[],4,FALSE)</f>
        <v xml:space="preserve">Eastern                                           </v>
      </c>
      <c r="S452" t="str">
        <f>VLOOKUP(orders[[#This Row],[ShipVia]],shippers[],2,FALSE)</f>
        <v>Speedy Express</v>
      </c>
      <c r="T452">
        <f>YEAR(orders[[#This Row],[OrderDate]])</f>
        <v>1997</v>
      </c>
      <c r="U452" s="45">
        <f>MONTH(orders[[#This Row],[OrderDate]])</f>
        <v>10</v>
      </c>
    </row>
    <row r="453" spans="1:21" x14ac:dyDescent="0.2">
      <c r="A453">
        <v>10699</v>
      </c>
      <c r="B453" t="s">
        <v>603</v>
      </c>
      <c r="C453">
        <v>3</v>
      </c>
      <c r="D453" s="9">
        <v>35712</v>
      </c>
      <c r="E453" s="5">
        <v>35740</v>
      </c>
      <c r="F453" s="5">
        <v>35716</v>
      </c>
      <c r="G453">
        <v>3</v>
      </c>
      <c r="H453">
        <v>0.57999999999999996</v>
      </c>
      <c r="I453" t="s">
        <v>604</v>
      </c>
      <c r="J453" t="s">
        <v>605</v>
      </c>
      <c r="K453" t="s">
        <v>606</v>
      </c>
      <c r="L453" t="s">
        <v>71</v>
      </c>
      <c r="M453" t="s">
        <v>607</v>
      </c>
      <c r="N453" t="s">
        <v>154</v>
      </c>
      <c r="O453">
        <f>VLOOKUP(orders[[#This Row],[OrderID]],Table15[],4,FALSE)</f>
        <v>12</v>
      </c>
      <c r="P453">
        <f>VLOOKUP(orders[[#This Row],[OrderID]],Table15[],2,FALSE)</f>
        <v>114</v>
      </c>
      <c r="Q453">
        <f>VLOOKUP(orders[[#This Row],[EmployeeID]],employee_territory[],2,FALSE)</f>
        <v>30346</v>
      </c>
      <c r="R453" t="str">
        <f>VLOOKUP(orders[[#This Row],[Territory]],territories[],4,FALSE)</f>
        <v xml:space="preserve">Southern                                          </v>
      </c>
      <c r="S453" t="str">
        <f>VLOOKUP(orders[[#This Row],[ShipVia]],shippers[],2,FALSE)</f>
        <v>Federal Shipping</v>
      </c>
      <c r="T453">
        <f>YEAR(orders[[#This Row],[OrderDate]])</f>
        <v>1997</v>
      </c>
      <c r="U453" s="45">
        <f>MONTH(orders[[#This Row],[OrderDate]])</f>
        <v>10</v>
      </c>
    </row>
    <row r="454" spans="1:21" x14ac:dyDescent="0.2">
      <c r="A454">
        <v>10700</v>
      </c>
      <c r="B454" t="s">
        <v>705</v>
      </c>
      <c r="C454">
        <v>3</v>
      </c>
      <c r="D454" s="9">
        <v>35713</v>
      </c>
      <c r="E454" s="5">
        <v>35741</v>
      </c>
      <c r="F454" s="5">
        <v>35719</v>
      </c>
      <c r="G454">
        <v>1</v>
      </c>
      <c r="H454">
        <v>65.099999999999994</v>
      </c>
      <c r="I454" t="s">
        <v>706</v>
      </c>
      <c r="J454" t="s">
        <v>707</v>
      </c>
      <c r="K454" t="s">
        <v>708</v>
      </c>
      <c r="L454" t="s">
        <v>709</v>
      </c>
      <c r="M454" t="s">
        <v>710</v>
      </c>
      <c r="N454" t="s">
        <v>82</v>
      </c>
      <c r="O454">
        <f>VLOOKUP(orders[[#This Row],[OrderID]],Table15[],4,FALSE)</f>
        <v>117</v>
      </c>
      <c r="P454">
        <f>VLOOKUP(orders[[#This Row],[OrderID]],Table15[],2,FALSE)</f>
        <v>2048</v>
      </c>
      <c r="Q454">
        <f>VLOOKUP(orders[[#This Row],[EmployeeID]],employee_territory[],2,FALSE)</f>
        <v>30346</v>
      </c>
      <c r="R454" t="str">
        <f>VLOOKUP(orders[[#This Row],[Territory]],territories[],4,FALSE)</f>
        <v xml:space="preserve">Southern                                          </v>
      </c>
      <c r="S454" t="str">
        <f>VLOOKUP(orders[[#This Row],[ShipVia]],shippers[],2,FALSE)</f>
        <v>Speedy Express</v>
      </c>
      <c r="T454">
        <f>YEAR(orders[[#This Row],[OrderDate]])</f>
        <v>1997</v>
      </c>
      <c r="U454" s="45">
        <f>MONTH(orders[[#This Row],[OrderDate]])</f>
        <v>10</v>
      </c>
    </row>
    <row r="455" spans="1:21" x14ac:dyDescent="0.2">
      <c r="A455">
        <v>10701</v>
      </c>
      <c r="B455" t="s">
        <v>651</v>
      </c>
      <c r="C455">
        <v>6</v>
      </c>
      <c r="D455" s="9">
        <v>35716</v>
      </c>
      <c r="E455" s="5">
        <v>35730</v>
      </c>
      <c r="F455" s="5">
        <v>35718</v>
      </c>
      <c r="G455">
        <v>3</v>
      </c>
      <c r="H455">
        <v>220.31</v>
      </c>
      <c r="I455" t="s">
        <v>652</v>
      </c>
      <c r="J455" t="s">
        <v>653</v>
      </c>
      <c r="K455" t="s">
        <v>654</v>
      </c>
      <c r="L455" t="s">
        <v>655</v>
      </c>
      <c r="M455" t="s">
        <v>71</v>
      </c>
      <c r="N455" t="s">
        <v>656</v>
      </c>
      <c r="O455">
        <f>VLOOKUP(orders[[#This Row],[OrderID]],Table15[],4,FALSE)</f>
        <v>97</v>
      </c>
      <c r="P455">
        <f>VLOOKUP(orders[[#This Row],[OrderID]],Table15[],2,FALSE)</f>
        <v>3370</v>
      </c>
      <c r="Q455">
        <f>VLOOKUP(orders[[#This Row],[EmployeeID]],employee_territory[],2,FALSE)</f>
        <v>85014</v>
      </c>
      <c r="R455" t="str">
        <f>VLOOKUP(orders[[#This Row],[Territory]],territories[],4,FALSE)</f>
        <v xml:space="preserve">Westerns                                          </v>
      </c>
      <c r="S455" t="str">
        <f>VLOOKUP(orders[[#This Row],[ShipVia]],shippers[],2,FALSE)</f>
        <v>Federal Shipping</v>
      </c>
      <c r="T455">
        <f>YEAR(orders[[#This Row],[OrderDate]])</f>
        <v>1997</v>
      </c>
      <c r="U455" s="45">
        <f>MONTH(orders[[#This Row],[OrderDate]])</f>
        <v>10</v>
      </c>
    </row>
    <row r="456" spans="1:21" x14ac:dyDescent="0.2">
      <c r="A456">
        <v>10702</v>
      </c>
      <c r="B456" t="s">
        <v>899</v>
      </c>
      <c r="C456">
        <v>4</v>
      </c>
      <c r="D456" s="9">
        <v>35716</v>
      </c>
      <c r="E456" s="5">
        <v>35758</v>
      </c>
      <c r="F456" s="5">
        <v>35724</v>
      </c>
      <c r="G456">
        <v>1</v>
      </c>
      <c r="H456">
        <v>23.94</v>
      </c>
      <c r="I456" t="s">
        <v>906</v>
      </c>
      <c r="J456" t="s">
        <v>901</v>
      </c>
      <c r="K456" t="s">
        <v>152</v>
      </c>
      <c r="L456" t="s">
        <v>71</v>
      </c>
      <c r="M456" t="s">
        <v>902</v>
      </c>
      <c r="N456" t="s">
        <v>154</v>
      </c>
      <c r="O456">
        <f>VLOOKUP(orders[[#This Row],[OrderID]],Table15[],4,FALSE)</f>
        <v>21</v>
      </c>
      <c r="P456">
        <f>VLOOKUP(orders[[#This Row],[OrderID]],Table15[],2,FALSE)</f>
        <v>330</v>
      </c>
      <c r="Q456">
        <f>VLOOKUP(orders[[#This Row],[EmployeeID]],employee_territory[],2,FALSE)</f>
        <v>20852</v>
      </c>
      <c r="R456" t="str">
        <f>VLOOKUP(orders[[#This Row],[Territory]],territories[],4,FALSE)</f>
        <v xml:space="preserve">Eastern                                           </v>
      </c>
      <c r="S456" t="str">
        <f>VLOOKUP(orders[[#This Row],[ShipVia]],shippers[],2,FALSE)</f>
        <v>Speedy Express</v>
      </c>
      <c r="T456">
        <f>YEAR(orders[[#This Row],[OrderDate]])</f>
        <v>1997</v>
      </c>
      <c r="U456" s="45">
        <f>MONTH(orders[[#This Row],[OrderDate]])</f>
        <v>10</v>
      </c>
    </row>
    <row r="457" spans="1:21" x14ac:dyDescent="0.2">
      <c r="A457">
        <v>10703</v>
      </c>
      <c r="B457" t="s">
        <v>551</v>
      </c>
      <c r="C457">
        <v>6</v>
      </c>
      <c r="D457" s="9">
        <v>35717</v>
      </c>
      <c r="E457" s="5">
        <v>35745</v>
      </c>
      <c r="F457" s="5">
        <v>35723</v>
      </c>
      <c r="G457">
        <v>2</v>
      </c>
      <c r="H457">
        <v>152.30000000000001</v>
      </c>
      <c r="I457" t="s">
        <v>552</v>
      </c>
      <c r="J457" t="s">
        <v>553</v>
      </c>
      <c r="K457" t="s">
        <v>554</v>
      </c>
      <c r="L457" t="s">
        <v>71</v>
      </c>
      <c r="M457" t="s">
        <v>555</v>
      </c>
      <c r="N457" t="s">
        <v>199</v>
      </c>
      <c r="O457">
        <f>VLOOKUP(orders[[#This Row],[OrderID]],Table15[],4,FALSE)</f>
        <v>75</v>
      </c>
      <c r="P457">
        <f>VLOOKUP(orders[[#This Row],[OrderID]],Table15[],2,FALSE)</f>
        <v>2545</v>
      </c>
      <c r="Q457">
        <f>VLOOKUP(orders[[#This Row],[EmployeeID]],employee_territory[],2,FALSE)</f>
        <v>85014</v>
      </c>
      <c r="R457" t="str">
        <f>VLOOKUP(orders[[#This Row],[Territory]],territories[],4,FALSE)</f>
        <v xml:space="preserve">Westerns                                          </v>
      </c>
      <c r="S457" t="str">
        <f>VLOOKUP(orders[[#This Row],[ShipVia]],shippers[],2,FALSE)</f>
        <v>United Package</v>
      </c>
      <c r="T457">
        <f>YEAR(orders[[#This Row],[OrderDate]])</f>
        <v>1997</v>
      </c>
      <c r="U457" s="45">
        <f>MONTH(orders[[#This Row],[OrderDate]])</f>
        <v>10</v>
      </c>
    </row>
    <row r="458" spans="1:21" x14ac:dyDescent="0.2">
      <c r="A458">
        <v>10704</v>
      </c>
      <c r="B458" t="s">
        <v>785</v>
      </c>
      <c r="C458">
        <v>6</v>
      </c>
      <c r="D458" s="9">
        <v>35717</v>
      </c>
      <c r="E458" s="5">
        <v>35745</v>
      </c>
      <c r="F458" s="5">
        <v>35741</v>
      </c>
      <c r="G458">
        <v>1</v>
      </c>
      <c r="H458">
        <v>4.78</v>
      </c>
      <c r="I458" t="s">
        <v>786</v>
      </c>
      <c r="J458" t="s">
        <v>787</v>
      </c>
      <c r="K458" t="s">
        <v>645</v>
      </c>
      <c r="L458" t="s">
        <v>516</v>
      </c>
      <c r="M458" t="s">
        <v>788</v>
      </c>
      <c r="N458" t="s">
        <v>146</v>
      </c>
      <c r="O458">
        <f>VLOOKUP(orders[[#This Row],[OrderID]],Table15[],4,FALSE)</f>
        <v>65</v>
      </c>
      <c r="P458">
        <f>VLOOKUP(orders[[#This Row],[OrderID]],Table15[],2,FALSE)</f>
        <v>595.5</v>
      </c>
      <c r="Q458">
        <f>VLOOKUP(orders[[#This Row],[EmployeeID]],employee_territory[],2,FALSE)</f>
        <v>85014</v>
      </c>
      <c r="R458" t="str">
        <f>VLOOKUP(orders[[#This Row],[Territory]],territories[],4,FALSE)</f>
        <v xml:space="preserve">Westerns                                          </v>
      </c>
      <c r="S458" t="str">
        <f>VLOOKUP(orders[[#This Row],[ShipVia]],shippers[],2,FALSE)</f>
        <v>Speedy Express</v>
      </c>
      <c r="T458">
        <f>YEAR(orders[[#This Row],[OrderDate]])</f>
        <v>1997</v>
      </c>
      <c r="U458" s="45">
        <f>MONTH(orders[[#This Row],[OrderDate]])</f>
        <v>10</v>
      </c>
    </row>
    <row r="459" spans="1:21" x14ac:dyDescent="0.2">
      <c r="A459">
        <v>10705</v>
      </c>
      <c r="B459" t="s">
        <v>518</v>
      </c>
      <c r="C459">
        <v>9</v>
      </c>
      <c r="D459" s="9">
        <v>35718</v>
      </c>
      <c r="E459" s="5">
        <v>35746</v>
      </c>
      <c r="F459" s="5">
        <v>35752</v>
      </c>
      <c r="G459">
        <v>2</v>
      </c>
      <c r="H459">
        <v>3.52</v>
      </c>
      <c r="I459" t="s">
        <v>519</v>
      </c>
      <c r="J459" t="s">
        <v>520</v>
      </c>
      <c r="K459" t="s">
        <v>521</v>
      </c>
      <c r="L459" t="s">
        <v>522</v>
      </c>
      <c r="M459" t="s">
        <v>523</v>
      </c>
      <c r="N459" t="s">
        <v>524</v>
      </c>
      <c r="O459">
        <f>VLOOKUP(orders[[#This Row],[OrderID]],Table15[],4,FALSE)</f>
        <v>24</v>
      </c>
      <c r="P459">
        <f>VLOOKUP(orders[[#This Row],[OrderID]],Table15[],2,FALSE)</f>
        <v>378</v>
      </c>
      <c r="Q459">
        <f>VLOOKUP(orders[[#This Row],[EmployeeID]],employee_territory[],2,FALSE)</f>
        <v>3049</v>
      </c>
      <c r="R459" t="str">
        <f>VLOOKUP(orders[[#This Row],[Territory]],territories[],4,FALSE)</f>
        <v xml:space="preserve">Northern                                          </v>
      </c>
      <c r="S459" t="str">
        <f>VLOOKUP(orders[[#This Row],[ShipVia]],shippers[],2,FALSE)</f>
        <v>United Package</v>
      </c>
      <c r="T459">
        <f>YEAR(orders[[#This Row],[OrderDate]])</f>
        <v>1997</v>
      </c>
      <c r="U459" s="45">
        <f>MONTH(orders[[#This Row],[OrderDate]])</f>
        <v>10</v>
      </c>
    </row>
    <row r="460" spans="1:21" x14ac:dyDescent="0.2">
      <c r="A460">
        <v>10706</v>
      </c>
      <c r="B460" t="s">
        <v>667</v>
      </c>
      <c r="C460">
        <v>8</v>
      </c>
      <c r="D460" s="9">
        <v>35719</v>
      </c>
      <c r="E460" s="5">
        <v>35747</v>
      </c>
      <c r="F460" s="5">
        <v>35724</v>
      </c>
      <c r="G460">
        <v>3</v>
      </c>
      <c r="H460">
        <v>135.63</v>
      </c>
      <c r="I460" t="s">
        <v>668</v>
      </c>
      <c r="J460" t="s">
        <v>669</v>
      </c>
      <c r="K460" t="s">
        <v>670</v>
      </c>
      <c r="L460" t="s">
        <v>671</v>
      </c>
      <c r="M460" t="s">
        <v>672</v>
      </c>
      <c r="N460" t="s">
        <v>82</v>
      </c>
      <c r="O460">
        <f>VLOOKUP(orders[[#This Row],[OrderID]],Table15[],4,FALSE)</f>
        <v>52</v>
      </c>
      <c r="P460">
        <f>VLOOKUP(orders[[#This Row],[OrderID]],Table15[],2,FALSE)</f>
        <v>1893</v>
      </c>
      <c r="Q460">
        <f>VLOOKUP(orders[[#This Row],[EmployeeID]],employee_territory[],2,FALSE)</f>
        <v>19428</v>
      </c>
      <c r="R460" t="str">
        <f>VLOOKUP(orders[[#This Row],[Territory]],territories[],4,FALSE)</f>
        <v xml:space="preserve">Northern                                          </v>
      </c>
      <c r="S460" t="str">
        <f>VLOOKUP(orders[[#This Row],[ShipVia]],shippers[],2,FALSE)</f>
        <v>Federal Shipping</v>
      </c>
      <c r="T460">
        <f>YEAR(orders[[#This Row],[OrderDate]])</f>
        <v>1997</v>
      </c>
      <c r="U460" s="45">
        <f>MONTH(orders[[#This Row],[OrderDate]])</f>
        <v>10</v>
      </c>
    </row>
    <row r="461" spans="1:21" x14ac:dyDescent="0.2">
      <c r="A461">
        <v>10707</v>
      </c>
      <c r="B461" t="s">
        <v>752</v>
      </c>
      <c r="C461">
        <v>4</v>
      </c>
      <c r="D461" s="9">
        <v>35719</v>
      </c>
      <c r="E461" s="5">
        <v>35733</v>
      </c>
      <c r="F461" s="5">
        <v>35726</v>
      </c>
      <c r="G461">
        <v>3</v>
      </c>
      <c r="H461">
        <v>21.74</v>
      </c>
      <c r="I461" t="s">
        <v>753</v>
      </c>
      <c r="J461" t="s">
        <v>754</v>
      </c>
      <c r="K461" t="s">
        <v>755</v>
      </c>
      <c r="L461" t="s">
        <v>756</v>
      </c>
      <c r="M461" t="s">
        <v>757</v>
      </c>
      <c r="N461" t="s">
        <v>73</v>
      </c>
      <c r="O461">
        <f>VLOOKUP(orders[[#This Row],[OrderID]],Table15[],4,FALSE)</f>
        <v>89</v>
      </c>
      <c r="P461">
        <f>VLOOKUP(orders[[#This Row],[OrderID]],Table15[],2,FALSE)</f>
        <v>1704</v>
      </c>
      <c r="Q461">
        <f>VLOOKUP(orders[[#This Row],[EmployeeID]],employee_territory[],2,FALSE)</f>
        <v>20852</v>
      </c>
      <c r="R461" t="str">
        <f>VLOOKUP(orders[[#This Row],[Territory]],territories[],4,FALSE)</f>
        <v xml:space="preserve">Eastern                                           </v>
      </c>
      <c r="S461" t="str">
        <f>VLOOKUP(orders[[#This Row],[ShipVia]],shippers[],2,FALSE)</f>
        <v>Federal Shipping</v>
      </c>
      <c r="T461">
        <f>YEAR(orders[[#This Row],[OrderDate]])</f>
        <v>1997</v>
      </c>
      <c r="U461" s="45">
        <f>MONTH(orders[[#This Row],[OrderDate]])</f>
        <v>10</v>
      </c>
    </row>
    <row r="462" spans="1:21" x14ac:dyDescent="0.2">
      <c r="A462">
        <v>10708</v>
      </c>
      <c r="B462" t="s">
        <v>682</v>
      </c>
      <c r="C462">
        <v>6</v>
      </c>
      <c r="D462" s="9">
        <v>35720</v>
      </c>
      <c r="E462" s="5">
        <v>35762</v>
      </c>
      <c r="F462" s="5">
        <v>35739</v>
      </c>
      <c r="G462">
        <v>2</v>
      </c>
      <c r="H462">
        <v>2.96</v>
      </c>
      <c r="I462" t="s">
        <v>683</v>
      </c>
      <c r="J462" t="s">
        <v>684</v>
      </c>
      <c r="K462" t="s">
        <v>676</v>
      </c>
      <c r="L462" t="s">
        <v>191</v>
      </c>
      <c r="M462" t="s">
        <v>685</v>
      </c>
      <c r="N462" t="s">
        <v>82</v>
      </c>
      <c r="O462">
        <f>VLOOKUP(orders[[#This Row],[OrderID]],Table15[],4,FALSE)</f>
        <v>9</v>
      </c>
      <c r="P462">
        <f>VLOOKUP(orders[[#This Row],[OrderID]],Table15[],2,FALSE)</f>
        <v>180.4</v>
      </c>
      <c r="Q462">
        <f>VLOOKUP(orders[[#This Row],[EmployeeID]],employee_territory[],2,FALSE)</f>
        <v>85014</v>
      </c>
      <c r="R462" t="str">
        <f>VLOOKUP(orders[[#This Row],[Territory]],territories[],4,FALSE)</f>
        <v xml:space="preserve">Westerns                                          </v>
      </c>
      <c r="S462" t="str">
        <f>VLOOKUP(orders[[#This Row],[ShipVia]],shippers[],2,FALSE)</f>
        <v>United Package</v>
      </c>
      <c r="T462">
        <f>YEAR(orders[[#This Row],[OrderDate]])</f>
        <v>1997</v>
      </c>
      <c r="U462" s="45">
        <f>MONTH(orders[[#This Row],[OrderDate]])</f>
        <v>10</v>
      </c>
    </row>
    <row r="463" spans="1:21" x14ac:dyDescent="0.2">
      <c r="A463">
        <v>10709</v>
      </c>
      <c r="B463" t="s">
        <v>833</v>
      </c>
      <c r="C463">
        <v>1</v>
      </c>
      <c r="D463" s="9">
        <v>35720</v>
      </c>
      <c r="E463" s="5">
        <v>35748</v>
      </c>
      <c r="F463" s="5">
        <v>35754</v>
      </c>
      <c r="G463">
        <v>3</v>
      </c>
      <c r="H463">
        <v>210.8</v>
      </c>
      <c r="I463" t="s">
        <v>834</v>
      </c>
      <c r="J463" t="s">
        <v>835</v>
      </c>
      <c r="K463" t="s">
        <v>836</v>
      </c>
      <c r="L463" t="s">
        <v>516</v>
      </c>
      <c r="M463" t="s">
        <v>837</v>
      </c>
      <c r="N463" t="s">
        <v>146</v>
      </c>
      <c r="O463">
        <f>VLOOKUP(orders[[#This Row],[OrderID]],Table15[],4,FALSE)</f>
        <v>78</v>
      </c>
      <c r="P463">
        <f>VLOOKUP(orders[[#This Row],[OrderID]],Table15[],2,FALSE)</f>
        <v>3424</v>
      </c>
      <c r="Q463">
        <f>VLOOKUP(orders[[#This Row],[EmployeeID]],employee_territory[],2,FALSE)</f>
        <v>6897</v>
      </c>
      <c r="R463" t="str">
        <f>VLOOKUP(orders[[#This Row],[Territory]],territories[],4,FALSE)</f>
        <v xml:space="preserve">Eastern                                           </v>
      </c>
      <c r="S463" t="str">
        <f>VLOOKUP(orders[[#This Row],[ShipVia]],shippers[],2,FALSE)</f>
        <v>Federal Shipping</v>
      </c>
      <c r="T463">
        <f>YEAR(orders[[#This Row],[OrderDate]])</f>
        <v>1997</v>
      </c>
      <c r="U463" s="45">
        <f>MONTH(orders[[#This Row],[OrderDate]])</f>
        <v>10</v>
      </c>
    </row>
    <row r="464" spans="1:21" x14ac:dyDescent="0.2">
      <c r="A464">
        <v>10710</v>
      </c>
      <c r="B464" t="s">
        <v>828</v>
      </c>
      <c r="C464">
        <v>1</v>
      </c>
      <c r="D464" s="9">
        <v>35723</v>
      </c>
      <c r="E464" s="5">
        <v>35751</v>
      </c>
      <c r="F464" s="5">
        <v>35726</v>
      </c>
      <c r="G464">
        <v>1</v>
      </c>
      <c r="H464">
        <v>4.9800000000000004</v>
      </c>
      <c r="I464" t="s">
        <v>829</v>
      </c>
      <c r="J464" t="s">
        <v>830</v>
      </c>
      <c r="K464" t="s">
        <v>831</v>
      </c>
      <c r="L464" t="s">
        <v>71</v>
      </c>
      <c r="M464" t="s">
        <v>832</v>
      </c>
      <c r="N464" t="s">
        <v>176</v>
      </c>
      <c r="O464">
        <f>VLOOKUP(orders[[#This Row],[OrderID]],Table15[],4,FALSE)</f>
        <v>10</v>
      </c>
      <c r="P464">
        <f>VLOOKUP(orders[[#This Row],[OrderID]],Table15[],2,FALSE)</f>
        <v>93.5</v>
      </c>
      <c r="Q464">
        <f>VLOOKUP(orders[[#This Row],[EmployeeID]],employee_territory[],2,FALSE)</f>
        <v>6897</v>
      </c>
      <c r="R464" t="str">
        <f>VLOOKUP(orders[[#This Row],[Territory]],territories[],4,FALSE)</f>
        <v xml:space="preserve">Eastern                                           </v>
      </c>
      <c r="S464" t="str">
        <f>VLOOKUP(orders[[#This Row],[ShipVia]],shippers[],2,FALSE)</f>
        <v>Speedy Express</v>
      </c>
      <c r="T464">
        <f>YEAR(orders[[#This Row],[OrderDate]])</f>
        <v>1997</v>
      </c>
      <c r="U464" s="45">
        <f>MONTH(orders[[#This Row],[OrderDate]])</f>
        <v>10</v>
      </c>
    </row>
    <row r="465" spans="1:21" x14ac:dyDescent="0.2">
      <c r="A465">
        <v>10711</v>
      </c>
      <c r="B465" t="s">
        <v>705</v>
      </c>
      <c r="C465">
        <v>5</v>
      </c>
      <c r="D465" s="9">
        <v>35724</v>
      </c>
      <c r="E465" s="5">
        <v>35766</v>
      </c>
      <c r="F465" s="5">
        <v>35732</v>
      </c>
      <c r="G465">
        <v>2</v>
      </c>
      <c r="H465">
        <v>52.41</v>
      </c>
      <c r="I465" t="s">
        <v>706</v>
      </c>
      <c r="J465" t="s">
        <v>707</v>
      </c>
      <c r="K465" t="s">
        <v>708</v>
      </c>
      <c r="L465" t="s">
        <v>709</v>
      </c>
      <c r="M465" t="s">
        <v>710</v>
      </c>
      <c r="N465" t="s">
        <v>82</v>
      </c>
      <c r="O465">
        <f>VLOOKUP(orders[[#This Row],[OrderID]],Table15[],4,FALSE)</f>
        <v>174</v>
      </c>
      <c r="P465">
        <f>VLOOKUP(orders[[#This Row],[OrderID]],Table15[],2,FALSE)</f>
        <v>4451.7</v>
      </c>
      <c r="Q465">
        <f>VLOOKUP(orders[[#This Row],[EmployeeID]],employee_territory[],2,FALSE)</f>
        <v>2903</v>
      </c>
      <c r="R465" t="str">
        <f>VLOOKUP(orders[[#This Row],[Territory]],territories[],4,FALSE)</f>
        <v xml:space="preserve">Eastern                                           </v>
      </c>
      <c r="S465" t="str">
        <f>VLOOKUP(orders[[#This Row],[ShipVia]],shippers[],2,FALSE)</f>
        <v>United Package</v>
      </c>
      <c r="T465">
        <f>YEAR(orders[[#This Row],[OrderDate]])</f>
        <v>1997</v>
      </c>
      <c r="U465" s="45">
        <f>MONTH(orders[[#This Row],[OrderDate]])</f>
        <v>10</v>
      </c>
    </row>
    <row r="466" spans="1:21" x14ac:dyDescent="0.2">
      <c r="A466">
        <v>10712</v>
      </c>
      <c r="B466" t="s">
        <v>651</v>
      </c>
      <c r="C466">
        <v>3</v>
      </c>
      <c r="D466" s="9">
        <v>35724</v>
      </c>
      <c r="E466" s="5">
        <v>35752</v>
      </c>
      <c r="F466" s="5">
        <v>35734</v>
      </c>
      <c r="G466">
        <v>1</v>
      </c>
      <c r="H466">
        <v>89.93</v>
      </c>
      <c r="I466" t="s">
        <v>652</v>
      </c>
      <c r="J466" t="s">
        <v>653</v>
      </c>
      <c r="K466" t="s">
        <v>654</v>
      </c>
      <c r="L466" t="s">
        <v>655</v>
      </c>
      <c r="M466" t="s">
        <v>71</v>
      </c>
      <c r="N466" t="s">
        <v>656</v>
      </c>
      <c r="O466">
        <f>VLOOKUP(orders[[#This Row],[OrderID]],Table15[],4,FALSE)</f>
        <v>33</v>
      </c>
      <c r="P466">
        <f>VLOOKUP(orders[[#This Row],[OrderID]],Table15[],2,FALSE)</f>
        <v>1238.4000000000001</v>
      </c>
      <c r="Q466">
        <f>VLOOKUP(orders[[#This Row],[EmployeeID]],employee_territory[],2,FALSE)</f>
        <v>30346</v>
      </c>
      <c r="R466" t="str">
        <f>VLOOKUP(orders[[#This Row],[Territory]],territories[],4,FALSE)</f>
        <v xml:space="preserve">Southern                                          </v>
      </c>
      <c r="S466" t="str">
        <f>VLOOKUP(orders[[#This Row],[ShipVia]],shippers[],2,FALSE)</f>
        <v>Speedy Express</v>
      </c>
      <c r="T466">
        <f>YEAR(orders[[#This Row],[OrderDate]])</f>
        <v>1997</v>
      </c>
      <c r="U466" s="45">
        <f>MONTH(orders[[#This Row],[OrderDate]])</f>
        <v>10</v>
      </c>
    </row>
    <row r="467" spans="1:21" x14ac:dyDescent="0.2">
      <c r="A467">
        <v>10713</v>
      </c>
      <c r="B467" t="s">
        <v>705</v>
      </c>
      <c r="C467">
        <v>1</v>
      </c>
      <c r="D467" s="9">
        <v>35725</v>
      </c>
      <c r="E467" s="5">
        <v>35753</v>
      </c>
      <c r="F467" s="5">
        <v>35727</v>
      </c>
      <c r="G467">
        <v>1</v>
      </c>
      <c r="H467">
        <v>167.05</v>
      </c>
      <c r="I467" t="s">
        <v>706</v>
      </c>
      <c r="J467" t="s">
        <v>707</v>
      </c>
      <c r="K467" t="s">
        <v>708</v>
      </c>
      <c r="L467" t="s">
        <v>709</v>
      </c>
      <c r="M467" t="s">
        <v>710</v>
      </c>
      <c r="N467" t="s">
        <v>82</v>
      </c>
      <c r="O467">
        <f>VLOOKUP(orders[[#This Row],[OrderID]],Table15[],4,FALSE)</f>
        <v>182</v>
      </c>
      <c r="P467">
        <f>VLOOKUP(orders[[#This Row],[OrderID]],Table15[],2,FALSE)</f>
        <v>2827.9</v>
      </c>
      <c r="Q467">
        <f>VLOOKUP(orders[[#This Row],[EmployeeID]],employee_territory[],2,FALSE)</f>
        <v>6897</v>
      </c>
      <c r="R467" t="str">
        <f>VLOOKUP(orders[[#This Row],[Territory]],territories[],4,FALSE)</f>
        <v xml:space="preserve">Eastern                                           </v>
      </c>
      <c r="S467" t="str">
        <f>VLOOKUP(orders[[#This Row],[ShipVia]],shippers[],2,FALSE)</f>
        <v>Speedy Express</v>
      </c>
      <c r="T467">
        <f>YEAR(orders[[#This Row],[OrderDate]])</f>
        <v>1997</v>
      </c>
      <c r="U467" s="45">
        <f>MONTH(orders[[#This Row],[OrderDate]])</f>
        <v>10</v>
      </c>
    </row>
    <row r="468" spans="1:21" x14ac:dyDescent="0.2">
      <c r="A468">
        <v>10714</v>
      </c>
      <c r="B468" t="s">
        <v>705</v>
      </c>
      <c r="C468">
        <v>5</v>
      </c>
      <c r="D468" s="9">
        <v>35725</v>
      </c>
      <c r="E468" s="5">
        <v>35753</v>
      </c>
      <c r="F468" s="5">
        <v>35730</v>
      </c>
      <c r="G468">
        <v>3</v>
      </c>
      <c r="H468">
        <v>24.49</v>
      </c>
      <c r="I468" t="s">
        <v>706</v>
      </c>
      <c r="J468" t="s">
        <v>707</v>
      </c>
      <c r="K468" t="s">
        <v>708</v>
      </c>
      <c r="L468" t="s">
        <v>709</v>
      </c>
      <c r="M468" t="s">
        <v>710</v>
      </c>
      <c r="N468" t="s">
        <v>82</v>
      </c>
      <c r="O468">
        <f>VLOOKUP(orders[[#This Row],[OrderID]],Table15[],4,FALSE)</f>
        <v>137</v>
      </c>
      <c r="P468">
        <f>VLOOKUP(orders[[#This Row],[OrderID]],Table15[],2,FALSE)</f>
        <v>2941</v>
      </c>
      <c r="Q468">
        <f>VLOOKUP(orders[[#This Row],[EmployeeID]],employee_territory[],2,FALSE)</f>
        <v>2903</v>
      </c>
      <c r="R468" t="str">
        <f>VLOOKUP(orders[[#This Row],[Territory]],territories[],4,FALSE)</f>
        <v xml:space="preserve">Eastern                                           </v>
      </c>
      <c r="S468" t="str">
        <f>VLOOKUP(orders[[#This Row],[ShipVia]],shippers[],2,FALSE)</f>
        <v>Federal Shipping</v>
      </c>
      <c r="T468">
        <f>YEAR(orders[[#This Row],[OrderDate]])</f>
        <v>1997</v>
      </c>
      <c r="U468" s="45">
        <f>MONTH(orders[[#This Row],[OrderDate]])</f>
        <v>10</v>
      </c>
    </row>
    <row r="469" spans="1:21" x14ac:dyDescent="0.2">
      <c r="A469">
        <v>10715</v>
      </c>
      <c r="B469" t="s">
        <v>721</v>
      </c>
      <c r="C469">
        <v>3</v>
      </c>
      <c r="D469" s="9">
        <v>35726</v>
      </c>
      <c r="E469" s="5">
        <v>35740</v>
      </c>
      <c r="F469" s="5">
        <v>35732</v>
      </c>
      <c r="G469">
        <v>1</v>
      </c>
      <c r="H469">
        <v>63.2</v>
      </c>
      <c r="I469" t="s">
        <v>722</v>
      </c>
      <c r="J469" t="s">
        <v>723</v>
      </c>
      <c r="K469" t="s">
        <v>724</v>
      </c>
      <c r="L469" t="s">
        <v>71</v>
      </c>
      <c r="M469" t="s">
        <v>725</v>
      </c>
      <c r="N469" t="s">
        <v>206</v>
      </c>
      <c r="O469">
        <f>VLOOKUP(orders[[#This Row],[OrderID]],Table15[],4,FALSE)</f>
        <v>51</v>
      </c>
      <c r="P469">
        <f>VLOOKUP(orders[[#This Row],[OrderID]],Table15[],2,FALSE)</f>
        <v>1296</v>
      </c>
      <c r="Q469">
        <f>VLOOKUP(orders[[#This Row],[EmployeeID]],employee_territory[],2,FALSE)</f>
        <v>30346</v>
      </c>
      <c r="R469" t="str">
        <f>VLOOKUP(orders[[#This Row],[Territory]],territories[],4,FALSE)</f>
        <v xml:space="preserve">Southern                                          </v>
      </c>
      <c r="S469" t="str">
        <f>VLOOKUP(orders[[#This Row],[ShipVia]],shippers[],2,FALSE)</f>
        <v>Speedy Express</v>
      </c>
      <c r="T469">
        <f>YEAR(orders[[#This Row],[OrderDate]])</f>
        <v>1997</v>
      </c>
      <c r="U469" s="45">
        <f>MONTH(orders[[#This Row],[OrderDate]])</f>
        <v>10</v>
      </c>
    </row>
    <row r="470" spans="1:21" x14ac:dyDescent="0.2">
      <c r="A470">
        <v>10716</v>
      </c>
      <c r="B470" t="s">
        <v>842</v>
      </c>
      <c r="C470">
        <v>4</v>
      </c>
      <c r="D470" s="9">
        <v>35727</v>
      </c>
      <c r="E470" s="5">
        <v>35755</v>
      </c>
      <c r="F470" s="5">
        <v>35730</v>
      </c>
      <c r="G470">
        <v>2</v>
      </c>
      <c r="H470">
        <v>22.57</v>
      </c>
      <c r="I470" t="s">
        <v>843</v>
      </c>
      <c r="J470" t="s">
        <v>844</v>
      </c>
      <c r="K470" t="s">
        <v>825</v>
      </c>
      <c r="L470" t="s">
        <v>71</v>
      </c>
      <c r="M470" t="s">
        <v>826</v>
      </c>
      <c r="N470" t="s">
        <v>827</v>
      </c>
      <c r="O470">
        <f>VLOOKUP(orders[[#This Row],[OrderID]],Table15[],4,FALSE)</f>
        <v>22</v>
      </c>
      <c r="P470">
        <f>VLOOKUP(orders[[#This Row],[OrderID]],Table15[],2,FALSE)</f>
        <v>706</v>
      </c>
      <c r="Q470">
        <f>VLOOKUP(orders[[#This Row],[EmployeeID]],employee_territory[],2,FALSE)</f>
        <v>20852</v>
      </c>
      <c r="R470" t="str">
        <f>VLOOKUP(orders[[#This Row],[Territory]],territories[],4,FALSE)</f>
        <v xml:space="preserve">Eastern                                           </v>
      </c>
      <c r="S470" t="str">
        <f>VLOOKUP(orders[[#This Row],[ShipVia]],shippers[],2,FALSE)</f>
        <v>United Package</v>
      </c>
      <c r="T470">
        <f>YEAR(orders[[#This Row],[OrderDate]])</f>
        <v>1997</v>
      </c>
      <c r="U470" s="45">
        <f>MONTH(orders[[#This Row],[OrderDate]])</f>
        <v>10</v>
      </c>
    </row>
    <row r="471" spans="1:21" x14ac:dyDescent="0.2">
      <c r="A471">
        <v>10717</v>
      </c>
      <c r="B471" t="s">
        <v>566</v>
      </c>
      <c r="C471">
        <v>1</v>
      </c>
      <c r="D471" s="9">
        <v>35727</v>
      </c>
      <c r="E471" s="5">
        <v>35755</v>
      </c>
      <c r="F471" s="5">
        <v>35732</v>
      </c>
      <c r="G471">
        <v>2</v>
      </c>
      <c r="H471">
        <v>59.25</v>
      </c>
      <c r="I471" t="s">
        <v>567</v>
      </c>
      <c r="J471" t="s">
        <v>568</v>
      </c>
      <c r="K471" t="s">
        <v>569</v>
      </c>
      <c r="L471" t="s">
        <v>71</v>
      </c>
      <c r="M471" t="s">
        <v>570</v>
      </c>
      <c r="N471" t="s">
        <v>154</v>
      </c>
      <c r="O471">
        <f>VLOOKUP(orders[[#This Row],[OrderID]],Table15[],4,FALSE)</f>
        <v>72</v>
      </c>
      <c r="P471">
        <f>VLOOKUP(orders[[#This Row],[OrderID]],Table15[],2,FALSE)</f>
        <v>1331.75</v>
      </c>
      <c r="Q471">
        <f>VLOOKUP(orders[[#This Row],[EmployeeID]],employee_territory[],2,FALSE)</f>
        <v>6897</v>
      </c>
      <c r="R471" t="str">
        <f>VLOOKUP(orders[[#This Row],[Territory]],territories[],4,FALSE)</f>
        <v xml:space="preserve">Eastern                                           </v>
      </c>
      <c r="S471" t="str">
        <f>VLOOKUP(orders[[#This Row],[ShipVia]],shippers[],2,FALSE)</f>
        <v>United Package</v>
      </c>
      <c r="T471">
        <f>YEAR(orders[[#This Row],[OrderDate]])</f>
        <v>1997</v>
      </c>
      <c r="U471" s="45">
        <f>MONTH(orders[[#This Row],[OrderDate]])</f>
        <v>10</v>
      </c>
    </row>
    <row r="472" spans="1:21" x14ac:dyDescent="0.2">
      <c r="A472">
        <v>10718</v>
      </c>
      <c r="B472" t="s">
        <v>700</v>
      </c>
      <c r="C472">
        <v>1</v>
      </c>
      <c r="D472" s="9">
        <v>35730</v>
      </c>
      <c r="E472" s="5">
        <v>35758</v>
      </c>
      <c r="F472" s="5">
        <v>35732</v>
      </c>
      <c r="G472">
        <v>3</v>
      </c>
      <c r="H472">
        <v>170.88</v>
      </c>
      <c r="I472" t="s">
        <v>701</v>
      </c>
      <c r="J472" t="s">
        <v>702</v>
      </c>
      <c r="K472" t="s">
        <v>703</v>
      </c>
      <c r="L472" t="s">
        <v>71</v>
      </c>
      <c r="M472" t="s">
        <v>704</v>
      </c>
      <c r="N472" t="s">
        <v>154</v>
      </c>
      <c r="O472">
        <f>VLOOKUP(orders[[#This Row],[OrderID]],Table15[],4,FALSE)</f>
        <v>116</v>
      </c>
      <c r="P472">
        <f>VLOOKUP(orders[[#This Row],[OrderID]],Table15[],2,FALSE)</f>
        <v>3463</v>
      </c>
      <c r="Q472">
        <f>VLOOKUP(orders[[#This Row],[EmployeeID]],employee_territory[],2,FALSE)</f>
        <v>6897</v>
      </c>
      <c r="R472" t="str">
        <f>VLOOKUP(orders[[#This Row],[Territory]],territories[],4,FALSE)</f>
        <v xml:space="preserve">Eastern                                           </v>
      </c>
      <c r="S472" t="str">
        <f>VLOOKUP(orders[[#This Row],[ShipVia]],shippers[],2,FALSE)</f>
        <v>Federal Shipping</v>
      </c>
      <c r="T472">
        <f>YEAR(orders[[#This Row],[OrderDate]])</f>
        <v>1997</v>
      </c>
      <c r="U472" s="45">
        <f>MONTH(orders[[#This Row],[OrderDate]])</f>
        <v>10</v>
      </c>
    </row>
    <row r="473" spans="1:21" x14ac:dyDescent="0.2">
      <c r="A473">
        <v>10719</v>
      </c>
      <c r="B473" t="s">
        <v>882</v>
      </c>
      <c r="C473">
        <v>8</v>
      </c>
      <c r="D473" s="9">
        <v>35730</v>
      </c>
      <c r="E473" s="5">
        <v>35758</v>
      </c>
      <c r="F473" s="5">
        <v>35739</v>
      </c>
      <c r="G473">
        <v>2</v>
      </c>
      <c r="H473">
        <v>51.44</v>
      </c>
      <c r="I473" t="s">
        <v>883</v>
      </c>
      <c r="J473" t="s">
        <v>884</v>
      </c>
      <c r="K473" t="s">
        <v>885</v>
      </c>
      <c r="L473" t="s">
        <v>886</v>
      </c>
      <c r="M473" t="s">
        <v>887</v>
      </c>
      <c r="N473" t="s">
        <v>82</v>
      </c>
      <c r="O473">
        <f>VLOOKUP(orders[[#This Row],[OrderID]],Table15[],4,FALSE)</f>
        <v>55</v>
      </c>
      <c r="P473">
        <f>VLOOKUP(orders[[#This Row],[OrderID]],Table15[],2,FALSE)</f>
        <v>1125.67</v>
      </c>
      <c r="Q473">
        <f>VLOOKUP(orders[[#This Row],[EmployeeID]],employee_territory[],2,FALSE)</f>
        <v>19428</v>
      </c>
      <c r="R473" t="str">
        <f>VLOOKUP(orders[[#This Row],[Territory]],territories[],4,FALSE)</f>
        <v xml:space="preserve">Northern                                          </v>
      </c>
      <c r="S473" t="str">
        <f>VLOOKUP(orders[[#This Row],[ShipVia]],shippers[],2,FALSE)</f>
        <v>United Package</v>
      </c>
      <c r="T473">
        <f>YEAR(orders[[#This Row],[OrderDate]])</f>
        <v>1997</v>
      </c>
      <c r="U473" s="45">
        <f>MONTH(orders[[#This Row],[OrderDate]])</f>
        <v>10</v>
      </c>
    </row>
    <row r="474" spans="1:21" x14ac:dyDescent="0.2">
      <c r="A474">
        <v>10720</v>
      </c>
      <c r="B474" t="s">
        <v>541</v>
      </c>
      <c r="C474">
        <v>8</v>
      </c>
      <c r="D474" s="9">
        <v>35731</v>
      </c>
      <c r="E474" s="5">
        <v>35745</v>
      </c>
      <c r="F474" s="5">
        <v>35739</v>
      </c>
      <c r="G474">
        <v>2</v>
      </c>
      <c r="H474">
        <v>9.5299999999999994</v>
      </c>
      <c r="I474" t="s">
        <v>542</v>
      </c>
      <c r="J474" t="s">
        <v>543</v>
      </c>
      <c r="K474" t="s">
        <v>487</v>
      </c>
      <c r="L474" t="s">
        <v>488</v>
      </c>
      <c r="M474" t="s">
        <v>544</v>
      </c>
      <c r="N474" t="s">
        <v>146</v>
      </c>
      <c r="O474">
        <f>VLOOKUP(orders[[#This Row],[OrderID]],Table15[],4,FALSE)</f>
        <v>29</v>
      </c>
      <c r="P474">
        <f>VLOOKUP(orders[[#This Row],[OrderID]],Table15[],2,FALSE)</f>
        <v>550</v>
      </c>
      <c r="Q474">
        <f>VLOOKUP(orders[[#This Row],[EmployeeID]],employee_territory[],2,FALSE)</f>
        <v>19428</v>
      </c>
      <c r="R474" t="str">
        <f>VLOOKUP(orders[[#This Row],[Territory]],territories[],4,FALSE)</f>
        <v xml:space="preserve">Northern                                          </v>
      </c>
      <c r="S474" t="str">
        <f>VLOOKUP(orders[[#This Row],[ShipVia]],shippers[],2,FALSE)</f>
        <v>United Package</v>
      </c>
      <c r="T474">
        <f>YEAR(orders[[#This Row],[OrderDate]])</f>
        <v>1997</v>
      </c>
      <c r="U474" s="45">
        <f>MONTH(orders[[#This Row],[OrderDate]])</f>
        <v>10</v>
      </c>
    </row>
    <row r="475" spans="1:21" x14ac:dyDescent="0.2">
      <c r="A475">
        <v>10721</v>
      </c>
      <c r="B475" t="s">
        <v>589</v>
      </c>
      <c r="C475">
        <v>5</v>
      </c>
      <c r="D475" s="9">
        <v>35732</v>
      </c>
      <c r="E475" s="5">
        <v>35760</v>
      </c>
      <c r="F475" s="5">
        <v>35734</v>
      </c>
      <c r="G475">
        <v>3</v>
      </c>
      <c r="H475">
        <v>48.92</v>
      </c>
      <c r="I475" t="s">
        <v>590</v>
      </c>
      <c r="J475" t="s">
        <v>591</v>
      </c>
      <c r="K475" t="s">
        <v>592</v>
      </c>
      <c r="L475" t="s">
        <v>71</v>
      </c>
      <c r="M475" t="s">
        <v>593</v>
      </c>
      <c r="N475" t="s">
        <v>154</v>
      </c>
      <c r="O475">
        <f>VLOOKUP(orders[[#This Row],[OrderID]],Table15[],4,FALSE)</f>
        <v>50</v>
      </c>
      <c r="P475">
        <f>VLOOKUP(orders[[#This Row],[OrderID]],Table15[],2,FALSE)</f>
        <v>972.5</v>
      </c>
      <c r="Q475">
        <f>VLOOKUP(orders[[#This Row],[EmployeeID]],employee_territory[],2,FALSE)</f>
        <v>2903</v>
      </c>
      <c r="R475" t="str">
        <f>VLOOKUP(orders[[#This Row],[Territory]],territories[],4,FALSE)</f>
        <v xml:space="preserve">Eastern                                           </v>
      </c>
      <c r="S475" t="str">
        <f>VLOOKUP(orders[[#This Row],[ShipVia]],shippers[],2,FALSE)</f>
        <v>Federal Shipping</v>
      </c>
      <c r="T475">
        <f>YEAR(orders[[#This Row],[OrderDate]])</f>
        <v>1997</v>
      </c>
      <c r="U475" s="45">
        <f>MONTH(orders[[#This Row],[OrderDate]])</f>
        <v>10</v>
      </c>
    </row>
    <row r="476" spans="1:21" x14ac:dyDescent="0.2">
      <c r="A476">
        <v>10722</v>
      </c>
      <c r="B476" t="s">
        <v>705</v>
      </c>
      <c r="C476">
        <v>8</v>
      </c>
      <c r="D476" s="9">
        <v>35732</v>
      </c>
      <c r="E476" s="5">
        <v>35774</v>
      </c>
      <c r="F476" s="5">
        <v>35738</v>
      </c>
      <c r="G476">
        <v>1</v>
      </c>
      <c r="H476">
        <v>74.58</v>
      </c>
      <c r="I476" t="s">
        <v>706</v>
      </c>
      <c r="J476" t="s">
        <v>707</v>
      </c>
      <c r="K476" t="s">
        <v>708</v>
      </c>
      <c r="L476" t="s">
        <v>709</v>
      </c>
      <c r="M476" t="s">
        <v>710</v>
      </c>
      <c r="N476" t="s">
        <v>82</v>
      </c>
      <c r="O476">
        <f>VLOOKUP(orders[[#This Row],[OrderID]],Table15[],4,FALSE)</f>
        <v>140</v>
      </c>
      <c r="P476">
        <f>VLOOKUP(orders[[#This Row],[OrderID]],Table15[],2,FALSE)</f>
        <v>1570</v>
      </c>
      <c r="Q476">
        <f>VLOOKUP(orders[[#This Row],[EmployeeID]],employee_territory[],2,FALSE)</f>
        <v>19428</v>
      </c>
      <c r="R476" t="str">
        <f>VLOOKUP(orders[[#This Row],[Territory]],territories[],4,FALSE)</f>
        <v xml:space="preserve">Northern                                          </v>
      </c>
      <c r="S476" t="str">
        <f>VLOOKUP(orders[[#This Row],[ShipVia]],shippers[],2,FALSE)</f>
        <v>Speedy Express</v>
      </c>
      <c r="T476">
        <f>YEAR(orders[[#This Row],[OrderDate]])</f>
        <v>1997</v>
      </c>
      <c r="U476" s="45">
        <f>MONTH(orders[[#This Row],[OrderDate]])</f>
        <v>10</v>
      </c>
    </row>
    <row r="477" spans="1:21" x14ac:dyDescent="0.2">
      <c r="A477">
        <v>10723</v>
      </c>
      <c r="B477" t="s">
        <v>577</v>
      </c>
      <c r="C477">
        <v>3</v>
      </c>
      <c r="D477" s="9">
        <v>35733</v>
      </c>
      <c r="E477" s="5">
        <v>35761</v>
      </c>
      <c r="F477" s="5">
        <v>35759</v>
      </c>
      <c r="G477">
        <v>1</v>
      </c>
      <c r="H477">
        <v>21.72</v>
      </c>
      <c r="I477" t="s">
        <v>578</v>
      </c>
      <c r="J477" t="s">
        <v>579</v>
      </c>
      <c r="K477" t="s">
        <v>580</v>
      </c>
      <c r="L477" t="s">
        <v>581</v>
      </c>
      <c r="M477" t="s">
        <v>582</v>
      </c>
      <c r="N477" t="s">
        <v>82</v>
      </c>
      <c r="O477">
        <f>VLOOKUP(orders[[#This Row],[OrderID]],Table15[],4,FALSE)</f>
        <v>15</v>
      </c>
      <c r="P477">
        <f>VLOOKUP(orders[[#This Row],[OrderID]],Table15[],2,FALSE)</f>
        <v>468.45</v>
      </c>
      <c r="Q477">
        <f>VLOOKUP(orders[[#This Row],[EmployeeID]],employee_territory[],2,FALSE)</f>
        <v>30346</v>
      </c>
      <c r="R477" t="str">
        <f>VLOOKUP(orders[[#This Row],[Territory]],territories[],4,FALSE)</f>
        <v xml:space="preserve">Southern                                          </v>
      </c>
      <c r="S477" t="str">
        <f>VLOOKUP(orders[[#This Row],[ShipVia]],shippers[],2,FALSE)</f>
        <v>Speedy Express</v>
      </c>
      <c r="T477">
        <f>YEAR(orders[[#This Row],[OrderDate]])</f>
        <v>1997</v>
      </c>
      <c r="U477" s="45">
        <f>MONTH(orders[[#This Row],[OrderDate]])</f>
        <v>10</v>
      </c>
    </row>
    <row r="478" spans="1:21" x14ac:dyDescent="0.2">
      <c r="A478">
        <v>10724</v>
      </c>
      <c r="B478" t="s">
        <v>726</v>
      </c>
      <c r="C478">
        <v>8</v>
      </c>
      <c r="D478" s="9">
        <v>35733</v>
      </c>
      <c r="E478" s="5">
        <v>35775</v>
      </c>
      <c r="F478" s="5">
        <v>35739</v>
      </c>
      <c r="G478">
        <v>2</v>
      </c>
      <c r="H478">
        <v>57.75</v>
      </c>
      <c r="I478" t="s">
        <v>727</v>
      </c>
      <c r="J478" t="s">
        <v>728</v>
      </c>
      <c r="K478" t="s">
        <v>261</v>
      </c>
      <c r="L478" t="s">
        <v>262</v>
      </c>
      <c r="M478" t="s">
        <v>263</v>
      </c>
      <c r="N478" t="s">
        <v>264</v>
      </c>
      <c r="O478">
        <f>VLOOKUP(orders[[#This Row],[OrderID]],Table15[],4,FALSE)</f>
        <v>21</v>
      </c>
      <c r="P478">
        <f>VLOOKUP(orders[[#This Row],[OrderID]],Table15[],2,FALSE)</f>
        <v>638.5</v>
      </c>
      <c r="Q478">
        <f>VLOOKUP(orders[[#This Row],[EmployeeID]],employee_territory[],2,FALSE)</f>
        <v>19428</v>
      </c>
      <c r="R478" t="str">
        <f>VLOOKUP(orders[[#This Row],[Territory]],territories[],4,FALSE)</f>
        <v xml:space="preserve">Northern                                          </v>
      </c>
      <c r="S478" t="str">
        <f>VLOOKUP(orders[[#This Row],[ShipVia]],shippers[],2,FALSE)</f>
        <v>United Package</v>
      </c>
      <c r="T478">
        <f>YEAR(orders[[#This Row],[OrderDate]])</f>
        <v>1997</v>
      </c>
      <c r="U478" s="45">
        <f>MONTH(orders[[#This Row],[OrderDate]])</f>
        <v>10</v>
      </c>
    </row>
    <row r="479" spans="1:21" x14ac:dyDescent="0.2">
      <c r="A479">
        <v>10725</v>
      </c>
      <c r="B479" t="s">
        <v>738</v>
      </c>
      <c r="C479">
        <v>4</v>
      </c>
      <c r="D479" s="9">
        <v>35734</v>
      </c>
      <c r="E479" s="5">
        <v>35762</v>
      </c>
      <c r="F479" s="5">
        <v>35739</v>
      </c>
      <c r="G479">
        <v>3</v>
      </c>
      <c r="H479">
        <v>10.83</v>
      </c>
      <c r="I479" t="s">
        <v>739</v>
      </c>
      <c r="J479" t="s">
        <v>740</v>
      </c>
      <c r="K479" t="s">
        <v>645</v>
      </c>
      <c r="L479" t="s">
        <v>516</v>
      </c>
      <c r="M479" t="s">
        <v>741</v>
      </c>
      <c r="N479" t="s">
        <v>146</v>
      </c>
      <c r="O479">
        <f>VLOOKUP(orders[[#This Row],[OrderID]],Table15[],4,FALSE)</f>
        <v>22</v>
      </c>
      <c r="P479">
        <f>VLOOKUP(orders[[#This Row],[OrderID]],Table15[],2,FALSE)</f>
        <v>287.8</v>
      </c>
      <c r="Q479">
        <f>VLOOKUP(orders[[#This Row],[EmployeeID]],employee_territory[],2,FALSE)</f>
        <v>20852</v>
      </c>
      <c r="R479" t="str">
        <f>VLOOKUP(orders[[#This Row],[Territory]],territories[],4,FALSE)</f>
        <v xml:space="preserve">Eastern                                           </v>
      </c>
      <c r="S479" t="str">
        <f>VLOOKUP(orders[[#This Row],[ShipVia]],shippers[],2,FALSE)</f>
        <v>Federal Shipping</v>
      </c>
      <c r="T479">
        <f>YEAR(orders[[#This Row],[OrderDate]])</f>
        <v>1997</v>
      </c>
      <c r="U479" s="45">
        <f>MONTH(orders[[#This Row],[OrderDate]])</f>
        <v>10</v>
      </c>
    </row>
    <row r="480" spans="1:21" x14ac:dyDescent="0.2">
      <c r="A480">
        <v>10726</v>
      </c>
      <c r="B480" t="s">
        <v>767</v>
      </c>
      <c r="C480">
        <v>4</v>
      </c>
      <c r="D480" s="9">
        <v>35737</v>
      </c>
      <c r="E480" s="5">
        <v>35751</v>
      </c>
      <c r="F480" s="5">
        <v>35769</v>
      </c>
      <c r="G480">
        <v>1</v>
      </c>
      <c r="H480">
        <v>16.559999999999999</v>
      </c>
      <c r="I480" t="s">
        <v>768</v>
      </c>
      <c r="J480" t="s">
        <v>769</v>
      </c>
      <c r="K480" t="s">
        <v>70</v>
      </c>
      <c r="L480" t="s">
        <v>71</v>
      </c>
      <c r="M480" t="s">
        <v>770</v>
      </c>
      <c r="N480" t="s">
        <v>73</v>
      </c>
      <c r="O480">
        <f>VLOOKUP(orders[[#This Row],[OrderID]],Table15[],4,FALSE)</f>
        <v>30</v>
      </c>
      <c r="P480">
        <f>VLOOKUP(orders[[#This Row],[OrderID]],Table15[],2,FALSE)</f>
        <v>655</v>
      </c>
      <c r="Q480">
        <f>VLOOKUP(orders[[#This Row],[EmployeeID]],employee_territory[],2,FALSE)</f>
        <v>20852</v>
      </c>
      <c r="R480" t="str">
        <f>VLOOKUP(orders[[#This Row],[Territory]],territories[],4,FALSE)</f>
        <v xml:space="preserve">Eastern                                           </v>
      </c>
      <c r="S480" t="str">
        <f>VLOOKUP(orders[[#This Row],[ShipVia]],shippers[],2,FALSE)</f>
        <v>Speedy Express</v>
      </c>
      <c r="T480">
        <f>YEAR(orders[[#This Row],[OrderDate]])</f>
        <v>1997</v>
      </c>
      <c r="U480" s="45">
        <f>MONTH(orders[[#This Row],[OrderDate]])</f>
        <v>11</v>
      </c>
    </row>
    <row r="481" spans="1:21" x14ac:dyDescent="0.2">
      <c r="A481">
        <v>10727</v>
      </c>
      <c r="B481" t="s">
        <v>633</v>
      </c>
      <c r="C481">
        <v>2</v>
      </c>
      <c r="D481" s="9">
        <v>35737</v>
      </c>
      <c r="E481" s="5">
        <v>35765</v>
      </c>
      <c r="F481" s="5">
        <v>35769</v>
      </c>
      <c r="G481">
        <v>1</v>
      </c>
      <c r="H481">
        <v>89.9</v>
      </c>
      <c r="I481" t="s">
        <v>634</v>
      </c>
      <c r="J481" t="s">
        <v>635</v>
      </c>
      <c r="K481" t="s">
        <v>636</v>
      </c>
      <c r="L481" t="s">
        <v>71</v>
      </c>
      <c r="M481" t="s">
        <v>637</v>
      </c>
      <c r="N481" t="s">
        <v>176</v>
      </c>
      <c r="O481">
        <f>VLOOKUP(orders[[#This Row],[OrderID]],Table15[],4,FALSE)</f>
        <v>40</v>
      </c>
      <c r="P481">
        <f>VLOOKUP(orders[[#This Row],[OrderID]],Table15[],2,FALSE)</f>
        <v>1710</v>
      </c>
      <c r="Q481">
        <f>VLOOKUP(orders[[#This Row],[EmployeeID]],employee_territory[],2,FALSE)</f>
        <v>1581</v>
      </c>
      <c r="R481" t="str">
        <f>VLOOKUP(orders[[#This Row],[Territory]],territories[],4,FALSE)</f>
        <v xml:space="preserve">Eastern                                           </v>
      </c>
      <c r="S481" t="str">
        <f>VLOOKUP(orders[[#This Row],[ShipVia]],shippers[],2,FALSE)</f>
        <v>Speedy Express</v>
      </c>
      <c r="T481">
        <f>YEAR(orders[[#This Row],[OrderDate]])</f>
        <v>1997</v>
      </c>
      <c r="U481" s="45">
        <f>MONTH(orders[[#This Row],[OrderDate]])</f>
        <v>11</v>
      </c>
    </row>
    <row r="482" spans="1:21" x14ac:dyDescent="0.2">
      <c r="A482">
        <v>10728</v>
      </c>
      <c r="B482" t="s">
        <v>785</v>
      </c>
      <c r="C482">
        <v>4</v>
      </c>
      <c r="D482" s="9">
        <v>35738</v>
      </c>
      <c r="E482" s="5">
        <v>35766</v>
      </c>
      <c r="F482" s="5">
        <v>35745</v>
      </c>
      <c r="G482">
        <v>2</v>
      </c>
      <c r="H482">
        <v>58.33</v>
      </c>
      <c r="I482" t="s">
        <v>786</v>
      </c>
      <c r="J482" t="s">
        <v>787</v>
      </c>
      <c r="K482" t="s">
        <v>645</v>
      </c>
      <c r="L482" t="s">
        <v>516</v>
      </c>
      <c r="M482" t="s">
        <v>788</v>
      </c>
      <c r="N482" t="s">
        <v>146</v>
      </c>
      <c r="O482">
        <f>VLOOKUP(orders[[#This Row],[OrderID]],Table15[],4,FALSE)</f>
        <v>48</v>
      </c>
      <c r="P482">
        <f>VLOOKUP(orders[[#This Row],[OrderID]],Table15[],2,FALSE)</f>
        <v>1296.75</v>
      </c>
      <c r="Q482">
        <f>VLOOKUP(orders[[#This Row],[EmployeeID]],employee_territory[],2,FALSE)</f>
        <v>20852</v>
      </c>
      <c r="R482" t="str">
        <f>VLOOKUP(orders[[#This Row],[Territory]],territories[],4,FALSE)</f>
        <v xml:space="preserve">Eastern                                           </v>
      </c>
      <c r="S482" t="str">
        <f>VLOOKUP(orders[[#This Row],[ShipVia]],shippers[],2,FALSE)</f>
        <v>United Package</v>
      </c>
      <c r="T482">
        <f>YEAR(orders[[#This Row],[OrderDate]])</f>
        <v>1997</v>
      </c>
      <c r="U482" s="45">
        <f>MONTH(orders[[#This Row],[OrderDate]])</f>
        <v>11</v>
      </c>
    </row>
    <row r="483" spans="1:21" x14ac:dyDescent="0.2">
      <c r="A483">
        <v>10729</v>
      </c>
      <c r="B483" t="s">
        <v>811</v>
      </c>
      <c r="C483">
        <v>8</v>
      </c>
      <c r="D483" s="9">
        <v>35738</v>
      </c>
      <c r="E483" s="5">
        <v>35780</v>
      </c>
      <c r="F483" s="5">
        <v>35748</v>
      </c>
      <c r="G483">
        <v>3</v>
      </c>
      <c r="H483">
        <v>141.06</v>
      </c>
      <c r="I483" t="s">
        <v>812</v>
      </c>
      <c r="J483" t="s">
        <v>813</v>
      </c>
      <c r="K483" t="s">
        <v>814</v>
      </c>
      <c r="L483" t="s">
        <v>815</v>
      </c>
      <c r="M483" t="s">
        <v>816</v>
      </c>
      <c r="N483" t="s">
        <v>524</v>
      </c>
      <c r="O483">
        <f>VLOOKUP(orders[[#This Row],[OrderID]],Table15[],4,FALSE)</f>
        <v>120</v>
      </c>
      <c r="P483">
        <f>VLOOKUP(orders[[#This Row],[OrderID]],Table15[],2,FALSE)</f>
        <v>1850</v>
      </c>
      <c r="Q483">
        <f>VLOOKUP(orders[[#This Row],[EmployeeID]],employee_territory[],2,FALSE)</f>
        <v>19428</v>
      </c>
      <c r="R483" t="str">
        <f>VLOOKUP(orders[[#This Row],[Territory]],territories[],4,FALSE)</f>
        <v xml:space="preserve">Northern                                          </v>
      </c>
      <c r="S483" t="str">
        <f>VLOOKUP(orders[[#This Row],[ShipVia]],shippers[],2,FALSE)</f>
        <v>Federal Shipping</v>
      </c>
      <c r="T483">
        <f>YEAR(orders[[#This Row],[OrderDate]])</f>
        <v>1997</v>
      </c>
      <c r="U483" s="45">
        <f>MONTH(orders[[#This Row],[OrderDate]])</f>
        <v>11</v>
      </c>
    </row>
    <row r="484" spans="1:21" x14ac:dyDescent="0.2">
      <c r="A484">
        <v>10730</v>
      </c>
      <c r="B484" t="s">
        <v>721</v>
      </c>
      <c r="C484">
        <v>5</v>
      </c>
      <c r="D484" s="9">
        <v>35739</v>
      </c>
      <c r="E484" s="5">
        <v>35767</v>
      </c>
      <c r="F484" s="5">
        <v>35748</v>
      </c>
      <c r="G484">
        <v>1</v>
      </c>
      <c r="H484">
        <v>20.12</v>
      </c>
      <c r="I484" t="s">
        <v>722</v>
      </c>
      <c r="J484" t="s">
        <v>723</v>
      </c>
      <c r="K484" t="s">
        <v>724</v>
      </c>
      <c r="L484" t="s">
        <v>71</v>
      </c>
      <c r="M484" t="s">
        <v>725</v>
      </c>
      <c r="N484" t="s">
        <v>206</v>
      </c>
      <c r="O484">
        <f>VLOOKUP(orders[[#This Row],[OrderID]],Table15[],4,FALSE)</f>
        <v>28</v>
      </c>
      <c r="P484">
        <f>VLOOKUP(orders[[#This Row],[OrderID]],Table15[],2,FALSE)</f>
        <v>509.75</v>
      </c>
      <c r="Q484">
        <f>VLOOKUP(orders[[#This Row],[EmployeeID]],employee_territory[],2,FALSE)</f>
        <v>2903</v>
      </c>
      <c r="R484" t="str">
        <f>VLOOKUP(orders[[#This Row],[Territory]],territories[],4,FALSE)</f>
        <v xml:space="preserve">Eastern                                           </v>
      </c>
      <c r="S484" t="str">
        <f>VLOOKUP(orders[[#This Row],[ShipVia]],shippers[],2,FALSE)</f>
        <v>Speedy Express</v>
      </c>
      <c r="T484">
        <f>YEAR(orders[[#This Row],[OrderDate]])</f>
        <v>1997</v>
      </c>
      <c r="U484" s="45">
        <f>MONTH(orders[[#This Row],[OrderDate]])</f>
        <v>11</v>
      </c>
    </row>
    <row r="485" spans="1:21" x14ac:dyDescent="0.2">
      <c r="A485">
        <v>10731</v>
      </c>
      <c r="B485" t="s">
        <v>501</v>
      </c>
      <c r="C485">
        <v>7</v>
      </c>
      <c r="D485" s="9">
        <v>35740</v>
      </c>
      <c r="E485" s="5">
        <v>35768</v>
      </c>
      <c r="F485" s="5">
        <v>35748</v>
      </c>
      <c r="G485">
        <v>1</v>
      </c>
      <c r="H485">
        <v>96.65</v>
      </c>
      <c r="I485" t="s">
        <v>502</v>
      </c>
      <c r="J485" t="s">
        <v>503</v>
      </c>
      <c r="K485" t="s">
        <v>504</v>
      </c>
      <c r="L485" t="s">
        <v>71</v>
      </c>
      <c r="M485" t="s">
        <v>505</v>
      </c>
      <c r="N485" t="s">
        <v>506</v>
      </c>
      <c r="O485">
        <f>VLOOKUP(orders[[#This Row],[OrderID]],Table15[],4,FALSE)</f>
        <v>70</v>
      </c>
      <c r="P485">
        <f>VLOOKUP(orders[[#This Row],[OrderID]],Table15[],2,FALSE)</f>
        <v>1990</v>
      </c>
      <c r="Q485">
        <f>VLOOKUP(orders[[#This Row],[EmployeeID]],employee_territory[],2,FALSE)</f>
        <v>60179</v>
      </c>
      <c r="R485" t="str">
        <f>VLOOKUP(orders[[#This Row],[Territory]],territories[],4,FALSE)</f>
        <v xml:space="preserve">Westerns                                          </v>
      </c>
      <c r="S485" t="str">
        <f>VLOOKUP(orders[[#This Row],[ShipVia]],shippers[],2,FALSE)</f>
        <v>Speedy Express</v>
      </c>
      <c r="T485">
        <f>YEAR(orders[[#This Row],[OrderDate]])</f>
        <v>1997</v>
      </c>
      <c r="U485" s="45">
        <f>MONTH(orders[[#This Row],[OrderDate]])</f>
        <v>11</v>
      </c>
    </row>
    <row r="486" spans="1:21" x14ac:dyDescent="0.2">
      <c r="A486">
        <v>10732</v>
      </c>
      <c r="B486" t="s">
        <v>721</v>
      </c>
      <c r="C486">
        <v>3</v>
      </c>
      <c r="D486" s="9">
        <v>35740</v>
      </c>
      <c r="E486" s="5">
        <v>35768</v>
      </c>
      <c r="F486" s="5">
        <v>35741</v>
      </c>
      <c r="G486">
        <v>1</v>
      </c>
      <c r="H486">
        <v>16.97</v>
      </c>
      <c r="I486" t="s">
        <v>722</v>
      </c>
      <c r="J486" t="s">
        <v>723</v>
      </c>
      <c r="K486" t="s">
        <v>724</v>
      </c>
      <c r="L486" t="s">
        <v>71</v>
      </c>
      <c r="M486" t="s">
        <v>725</v>
      </c>
      <c r="N486" t="s">
        <v>206</v>
      </c>
      <c r="O486">
        <f>VLOOKUP(orders[[#This Row],[OrderID]],Table15[],4,FALSE)</f>
        <v>20</v>
      </c>
      <c r="P486">
        <f>VLOOKUP(orders[[#This Row],[OrderID]],Table15[],2,FALSE)</f>
        <v>360</v>
      </c>
      <c r="Q486">
        <f>VLOOKUP(orders[[#This Row],[EmployeeID]],employee_territory[],2,FALSE)</f>
        <v>30346</v>
      </c>
      <c r="R486" t="str">
        <f>VLOOKUP(orders[[#This Row],[Territory]],territories[],4,FALSE)</f>
        <v xml:space="preserve">Southern                                          </v>
      </c>
      <c r="S486" t="str">
        <f>VLOOKUP(orders[[#This Row],[ShipVia]],shippers[],2,FALSE)</f>
        <v>Speedy Express</v>
      </c>
      <c r="T486">
        <f>YEAR(orders[[#This Row],[OrderDate]])</f>
        <v>1997</v>
      </c>
      <c r="U486" s="45">
        <f>MONTH(orders[[#This Row],[OrderDate]])</f>
        <v>11</v>
      </c>
    </row>
    <row r="487" spans="1:21" x14ac:dyDescent="0.2">
      <c r="A487">
        <v>10733</v>
      </c>
      <c r="B487" t="s">
        <v>608</v>
      </c>
      <c r="C487">
        <v>1</v>
      </c>
      <c r="D487" s="9">
        <v>35741</v>
      </c>
      <c r="E487" s="5">
        <v>35769</v>
      </c>
      <c r="F487" s="5">
        <v>35744</v>
      </c>
      <c r="G487">
        <v>3</v>
      </c>
      <c r="H487">
        <v>110.11</v>
      </c>
      <c r="I487" t="s">
        <v>609</v>
      </c>
      <c r="J487" t="s">
        <v>610</v>
      </c>
      <c r="K487" t="s">
        <v>611</v>
      </c>
      <c r="L487" t="s">
        <v>71</v>
      </c>
      <c r="M487" t="s">
        <v>612</v>
      </c>
      <c r="N487" t="s">
        <v>199</v>
      </c>
      <c r="O487">
        <f>VLOOKUP(orders[[#This Row],[OrderID]],Table15[],4,FALSE)</f>
        <v>61</v>
      </c>
      <c r="P487">
        <f>VLOOKUP(orders[[#This Row],[OrderID]],Table15[],2,FALSE)</f>
        <v>1459</v>
      </c>
      <c r="Q487">
        <f>VLOOKUP(orders[[#This Row],[EmployeeID]],employee_territory[],2,FALSE)</f>
        <v>6897</v>
      </c>
      <c r="R487" t="str">
        <f>VLOOKUP(orders[[#This Row],[Territory]],territories[],4,FALSE)</f>
        <v xml:space="preserve">Eastern                                           </v>
      </c>
      <c r="S487" t="str">
        <f>VLOOKUP(orders[[#This Row],[ShipVia]],shippers[],2,FALSE)</f>
        <v>Federal Shipping</v>
      </c>
      <c r="T487">
        <f>YEAR(orders[[#This Row],[OrderDate]])</f>
        <v>1997</v>
      </c>
      <c r="U487" s="45">
        <f>MONTH(orders[[#This Row],[OrderDate]])</f>
        <v>11</v>
      </c>
    </row>
    <row r="488" spans="1:21" x14ac:dyDescent="0.2">
      <c r="A488">
        <v>10734</v>
      </c>
      <c r="B488" t="s">
        <v>833</v>
      </c>
      <c r="C488">
        <v>2</v>
      </c>
      <c r="D488" s="9">
        <v>35741</v>
      </c>
      <c r="E488" s="5">
        <v>35769</v>
      </c>
      <c r="F488" s="5">
        <v>35746</v>
      </c>
      <c r="G488">
        <v>3</v>
      </c>
      <c r="H488">
        <v>1.63</v>
      </c>
      <c r="I488" t="s">
        <v>834</v>
      </c>
      <c r="J488" t="s">
        <v>835</v>
      </c>
      <c r="K488" t="s">
        <v>836</v>
      </c>
      <c r="L488" t="s">
        <v>516</v>
      </c>
      <c r="M488" t="s">
        <v>837</v>
      </c>
      <c r="N488" t="s">
        <v>146</v>
      </c>
      <c r="O488">
        <f>VLOOKUP(orders[[#This Row],[OrderID]],Table15[],4,FALSE)</f>
        <v>65</v>
      </c>
      <c r="P488">
        <f>VLOOKUP(orders[[#This Row],[OrderID]],Table15[],2,FALSE)</f>
        <v>1498.35</v>
      </c>
      <c r="Q488">
        <f>VLOOKUP(orders[[#This Row],[EmployeeID]],employee_territory[],2,FALSE)</f>
        <v>1581</v>
      </c>
      <c r="R488" t="str">
        <f>VLOOKUP(orders[[#This Row],[Territory]],territories[],4,FALSE)</f>
        <v xml:space="preserve">Eastern                                           </v>
      </c>
      <c r="S488" t="str">
        <f>VLOOKUP(orders[[#This Row],[ShipVia]],shippers[],2,FALSE)</f>
        <v>Federal Shipping</v>
      </c>
      <c r="T488">
        <f>YEAR(orders[[#This Row],[OrderDate]])</f>
        <v>1997</v>
      </c>
      <c r="U488" s="45">
        <f>MONTH(orders[[#This Row],[OrderDate]])</f>
        <v>11</v>
      </c>
    </row>
    <row r="489" spans="1:21" x14ac:dyDescent="0.2">
      <c r="A489">
        <v>10735</v>
      </c>
      <c r="B489" t="s">
        <v>882</v>
      </c>
      <c r="C489">
        <v>6</v>
      </c>
      <c r="D489" s="9">
        <v>35744</v>
      </c>
      <c r="E489" s="5">
        <v>35772</v>
      </c>
      <c r="F489" s="5">
        <v>35755</v>
      </c>
      <c r="G489">
        <v>2</v>
      </c>
      <c r="H489">
        <v>45.97</v>
      </c>
      <c r="I489" t="s">
        <v>883</v>
      </c>
      <c r="J489" t="s">
        <v>884</v>
      </c>
      <c r="K489" t="s">
        <v>885</v>
      </c>
      <c r="L489" t="s">
        <v>886</v>
      </c>
      <c r="M489" t="s">
        <v>887</v>
      </c>
      <c r="N489" t="s">
        <v>82</v>
      </c>
      <c r="O489">
        <f>VLOOKUP(orders[[#This Row],[OrderID]],Table15[],4,FALSE)</f>
        <v>22</v>
      </c>
      <c r="P489">
        <f>VLOOKUP(orders[[#This Row],[OrderID]],Table15[],2,FALSE)</f>
        <v>596</v>
      </c>
      <c r="Q489">
        <f>VLOOKUP(orders[[#This Row],[EmployeeID]],employee_territory[],2,FALSE)</f>
        <v>85014</v>
      </c>
      <c r="R489" t="str">
        <f>VLOOKUP(orders[[#This Row],[Territory]],territories[],4,FALSE)</f>
        <v xml:space="preserve">Westerns                                          </v>
      </c>
      <c r="S489" t="str">
        <f>VLOOKUP(orders[[#This Row],[ShipVia]],shippers[],2,FALSE)</f>
        <v>United Package</v>
      </c>
      <c r="T489">
        <f>YEAR(orders[[#This Row],[OrderDate]])</f>
        <v>1997</v>
      </c>
      <c r="U489" s="45">
        <f>MONTH(orders[[#This Row],[OrderDate]])</f>
        <v>11</v>
      </c>
    </row>
    <row r="490" spans="1:21" x14ac:dyDescent="0.2">
      <c r="A490">
        <v>10736</v>
      </c>
      <c r="B490" t="s">
        <v>651</v>
      </c>
      <c r="C490">
        <v>9</v>
      </c>
      <c r="D490" s="9">
        <v>35745</v>
      </c>
      <c r="E490" s="5">
        <v>35773</v>
      </c>
      <c r="F490" s="5">
        <v>35755</v>
      </c>
      <c r="G490">
        <v>2</v>
      </c>
      <c r="H490">
        <v>44.1</v>
      </c>
      <c r="I490" t="s">
        <v>652</v>
      </c>
      <c r="J490" t="s">
        <v>653</v>
      </c>
      <c r="K490" t="s">
        <v>654</v>
      </c>
      <c r="L490" t="s">
        <v>655</v>
      </c>
      <c r="M490" t="s">
        <v>71</v>
      </c>
      <c r="N490" t="s">
        <v>656</v>
      </c>
      <c r="O490">
        <f>VLOOKUP(orders[[#This Row],[OrderID]],Table15[],4,FALSE)</f>
        <v>60</v>
      </c>
      <c r="P490">
        <f>VLOOKUP(orders[[#This Row],[OrderID]],Table15[],2,FALSE)</f>
        <v>997</v>
      </c>
      <c r="Q490">
        <f>VLOOKUP(orders[[#This Row],[EmployeeID]],employee_territory[],2,FALSE)</f>
        <v>3049</v>
      </c>
      <c r="R490" t="str">
        <f>VLOOKUP(orders[[#This Row],[Territory]],territories[],4,FALSE)</f>
        <v xml:space="preserve">Northern                                          </v>
      </c>
      <c r="S490" t="str">
        <f>VLOOKUP(orders[[#This Row],[ShipVia]],shippers[],2,FALSE)</f>
        <v>United Package</v>
      </c>
      <c r="T490">
        <f>YEAR(orders[[#This Row],[OrderDate]])</f>
        <v>1997</v>
      </c>
      <c r="U490" s="45">
        <f>MONTH(orders[[#This Row],[OrderDate]])</f>
        <v>11</v>
      </c>
    </row>
    <row r="491" spans="1:21" x14ac:dyDescent="0.2">
      <c r="A491">
        <v>10737</v>
      </c>
      <c r="B491" t="s">
        <v>474</v>
      </c>
      <c r="C491">
        <v>2</v>
      </c>
      <c r="D491" s="9">
        <v>35745</v>
      </c>
      <c r="E491" s="5">
        <v>35773</v>
      </c>
      <c r="F491" s="5">
        <v>35752</v>
      </c>
      <c r="G491">
        <v>2</v>
      </c>
      <c r="H491">
        <v>7.79</v>
      </c>
      <c r="I491" t="s">
        <v>475</v>
      </c>
      <c r="J491" t="s">
        <v>476</v>
      </c>
      <c r="K491" t="s">
        <v>477</v>
      </c>
      <c r="L491" t="s">
        <v>71</v>
      </c>
      <c r="M491" t="s">
        <v>478</v>
      </c>
      <c r="N491" t="s">
        <v>206</v>
      </c>
      <c r="O491">
        <f>VLOOKUP(orders[[#This Row],[OrderID]],Table15[],4,FALSE)</f>
        <v>16</v>
      </c>
      <c r="P491">
        <f>VLOOKUP(orders[[#This Row],[OrderID]],Table15[],2,FALSE)</f>
        <v>139.80000000000001</v>
      </c>
      <c r="Q491">
        <f>VLOOKUP(orders[[#This Row],[EmployeeID]],employee_territory[],2,FALSE)</f>
        <v>1581</v>
      </c>
      <c r="R491" t="str">
        <f>VLOOKUP(orders[[#This Row],[Territory]],territories[],4,FALSE)</f>
        <v xml:space="preserve">Eastern                                           </v>
      </c>
      <c r="S491" t="str">
        <f>VLOOKUP(orders[[#This Row],[ShipVia]],shippers[],2,FALSE)</f>
        <v>United Package</v>
      </c>
      <c r="T491">
        <f>YEAR(orders[[#This Row],[OrderDate]])</f>
        <v>1997</v>
      </c>
      <c r="U491" s="45">
        <f>MONTH(orders[[#This Row],[OrderDate]])</f>
        <v>11</v>
      </c>
    </row>
    <row r="492" spans="1:21" x14ac:dyDescent="0.2">
      <c r="A492">
        <v>10738</v>
      </c>
      <c r="B492" t="s">
        <v>907</v>
      </c>
      <c r="C492">
        <v>2</v>
      </c>
      <c r="D492" s="9">
        <v>35746</v>
      </c>
      <c r="E492" s="5">
        <v>35774</v>
      </c>
      <c r="F492" s="5">
        <v>35752</v>
      </c>
      <c r="G492">
        <v>1</v>
      </c>
      <c r="H492">
        <v>2.91</v>
      </c>
      <c r="I492" t="s">
        <v>908</v>
      </c>
      <c r="J492" t="s">
        <v>909</v>
      </c>
      <c r="K492" t="s">
        <v>204</v>
      </c>
      <c r="L492" t="s">
        <v>71</v>
      </c>
      <c r="M492" t="s">
        <v>910</v>
      </c>
      <c r="N492" t="s">
        <v>206</v>
      </c>
      <c r="O492">
        <f>VLOOKUP(orders[[#This Row],[OrderID]],Table15[],4,FALSE)</f>
        <v>3</v>
      </c>
      <c r="P492">
        <f>VLOOKUP(orders[[#This Row],[OrderID]],Table15[],2,FALSE)</f>
        <v>52.349999999999994</v>
      </c>
      <c r="Q492">
        <f>VLOOKUP(orders[[#This Row],[EmployeeID]],employee_territory[],2,FALSE)</f>
        <v>1581</v>
      </c>
      <c r="R492" t="str">
        <f>VLOOKUP(orders[[#This Row],[Territory]],territories[],4,FALSE)</f>
        <v xml:space="preserve">Eastern                                           </v>
      </c>
      <c r="S492" t="str">
        <f>VLOOKUP(orders[[#This Row],[ShipVia]],shippers[],2,FALSE)</f>
        <v>Speedy Express</v>
      </c>
      <c r="T492">
        <f>YEAR(orders[[#This Row],[OrderDate]])</f>
        <v>1997</v>
      </c>
      <c r="U492" s="45">
        <f>MONTH(orders[[#This Row],[OrderDate]])</f>
        <v>11</v>
      </c>
    </row>
    <row r="493" spans="1:21" x14ac:dyDescent="0.2">
      <c r="A493">
        <v>10739</v>
      </c>
      <c r="B493" t="s">
        <v>474</v>
      </c>
      <c r="C493">
        <v>3</v>
      </c>
      <c r="D493" s="9">
        <v>35746</v>
      </c>
      <c r="E493" s="5">
        <v>35774</v>
      </c>
      <c r="F493" s="5">
        <v>35751</v>
      </c>
      <c r="G493">
        <v>3</v>
      </c>
      <c r="H493">
        <v>11.08</v>
      </c>
      <c r="I493" t="s">
        <v>475</v>
      </c>
      <c r="J493" t="s">
        <v>476</v>
      </c>
      <c r="K493" t="s">
        <v>477</v>
      </c>
      <c r="L493" t="s">
        <v>71</v>
      </c>
      <c r="M493" t="s">
        <v>478</v>
      </c>
      <c r="N493" t="s">
        <v>206</v>
      </c>
      <c r="O493">
        <f>VLOOKUP(orders[[#This Row],[OrderID]],Table15[],4,FALSE)</f>
        <v>24</v>
      </c>
      <c r="P493">
        <f>VLOOKUP(orders[[#This Row],[OrderID]],Table15[],2,FALSE)</f>
        <v>240</v>
      </c>
      <c r="Q493">
        <f>VLOOKUP(orders[[#This Row],[EmployeeID]],employee_territory[],2,FALSE)</f>
        <v>30346</v>
      </c>
      <c r="R493" t="str">
        <f>VLOOKUP(orders[[#This Row],[Territory]],territories[],4,FALSE)</f>
        <v xml:space="preserve">Southern                                          </v>
      </c>
      <c r="S493" t="str">
        <f>VLOOKUP(orders[[#This Row],[ShipVia]],shippers[],2,FALSE)</f>
        <v>Federal Shipping</v>
      </c>
      <c r="T493">
        <f>YEAR(orders[[#This Row],[OrderDate]])</f>
        <v>1997</v>
      </c>
      <c r="U493" s="45">
        <f>MONTH(orders[[#This Row],[OrderDate]])</f>
        <v>11</v>
      </c>
    </row>
    <row r="494" spans="1:21" x14ac:dyDescent="0.2">
      <c r="A494">
        <v>10740</v>
      </c>
      <c r="B494" t="s">
        <v>577</v>
      </c>
      <c r="C494">
        <v>4</v>
      </c>
      <c r="D494" s="9">
        <v>35747</v>
      </c>
      <c r="E494" s="5">
        <v>35775</v>
      </c>
      <c r="F494" s="5">
        <v>35759</v>
      </c>
      <c r="G494">
        <v>2</v>
      </c>
      <c r="H494">
        <v>81.88</v>
      </c>
      <c r="I494" t="s">
        <v>578</v>
      </c>
      <c r="J494" t="s">
        <v>579</v>
      </c>
      <c r="K494" t="s">
        <v>580</v>
      </c>
      <c r="L494" t="s">
        <v>581</v>
      </c>
      <c r="M494" t="s">
        <v>582</v>
      </c>
      <c r="N494" t="s">
        <v>82</v>
      </c>
      <c r="O494">
        <f>VLOOKUP(orders[[#This Row],[OrderID]],Table15[],4,FALSE)</f>
        <v>94</v>
      </c>
      <c r="P494">
        <f>VLOOKUP(orders[[#This Row],[OrderID]],Table15[],2,FALSE)</f>
        <v>1770</v>
      </c>
      <c r="Q494">
        <f>VLOOKUP(orders[[#This Row],[EmployeeID]],employee_territory[],2,FALSE)</f>
        <v>20852</v>
      </c>
      <c r="R494" t="str">
        <f>VLOOKUP(orders[[#This Row],[Territory]],territories[],4,FALSE)</f>
        <v xml:space="preserve">Eastern                                           </v>
      </c>
      <c r="S494" t="str">
        <f>VLOOKUP(orders[[#This Row],[ShipVia]],shippers[],2,FALSE)</f>
        <v>United Package</v>
      </c>
      <c r="T494">
        <f>YEAR(orders[[#This Row],[OrderDate]])</f>
        <v>1997</v>
      </c>
      <c r="U494" s="45">
        <f>MONTH(orders[[#This Row],[OrderDate]])</f>
        <v>11</v>
      </c>
    </row>
    <row r="495" spans="1:21" x14ac:dyDescent="0.2">
      <c r="A495">
        <v>10741</v>
      </c>
      <c r="B495" t="s">
        <v>752</v>
      </c>
      <c r="C495">
        <v>4</v>
      </c>
      <c r="D495" s="9">
        <v>35748</v>
      </c>
      <c r="E495" s="5">
        <v>35762</v>
      </c>
      <c r="F495" s="5">
        <v>35752</v>
      </c>
      <c r="G495">
        <v>3</v>
      </c>
      <c r="H495">
        <v>10.96</v>
      </c>
      <c r="I495" t="s">
        <v>753</v>
      </c>
      <c r="J495" t="s">
        <v>754</v>
      </c>
      <c r="K495" t="s">
        <v>755</v>
      </c>
      <c r="L495" t="s">
        <v>756</v>
      </c>
      <c r="M495" t="s">
        <v>757</v>
      </c>
      <c r="N495" t="s">
        <v>73</v>
      </c>
      <c r="O495">
        <f>VLOOKUP(orders[[#This Row],[OrderID]],Table15[],4,FALSE)</f>
        <v>15</v>
      </c>
      <c r="P495">
        <f>VLOOKUP(orders[[#This Row],[OrderID]],Table15[],2,FALSE)</f>
        <v>285</v>
      </c>
      <c r="Q495">
        <f>VLOOKUP(orders[[#This Row],[EmployeeID]],employee_territory[],2,FALSE)</f>
        <v>20852</v>
      </c>
      <c r="R495" t="str">
        <f>VLOOKUP(orders[[#This Row],[Territory]],territories[],4,FALSE)</f>
        <v xml:space="preserve">Eastern                                           </v>
      </c>
      <c r="S495" t="str">
        <f>VLOOKUP(orders[[#This Row],[ShipVia]],shippers[],2,FALSE)</f>
        <v>Federal Shipping</v>
      </c>
      <c r="T495">
        <f>YEAR(orders[[#This Row],[OrderDate]])</f>
        <v>1997</v>
      </c>
      <c r="U495" s="45">
        <f>MONTH(orders[[#This Row],[OrderDate]])</f>
        <v>11</v>
      </c>
    </row>
    <row r="496" spans="1:21" x14ac:dyDescent="0.2">
      <c r="A496">
        <v>10742</v>
      </c>
      <c r="B496" t="s">
        <v>805</v>
      </c>
      <c r="C496">
        <v>3</v>
      </c>
      <c r="D496" s="9">
        <v>35748</v>
      </c>
      <c r="E496" s="5">
        <v>35776</v>
      </c>
      <c r="F496" s="5">
        <v>35752</v>
      </c>
      <c r="G496">
        <v>3</v>
      </c>
      <c r="H496">
        <v>243.73</v>
      </c>
      <c r="I496" t="s">
        <v>806</v>
      </c>
      <c r="J496" t="s">
        <v>807</v>
      </c>
      <c r="K496" t="s">
        <v>808</v>
      </c>
      <c r="L496" t="s">
        <v>809</v>
      </c>
      <c r="M496" t="s">
        <v>810</v>
      </c>
      <c r="N496" t="s">
        <v>264</v>
      </c>
      <c r="O496">
        <f>VLOOKUP(orders[[#This Row],[OrderID]],Table15[],4,FALSE)</f>
        <v>105</v>
      </c>
      <c r="P496">
        <f>VLOOKUP(orders[[#This Row],[OrderID]],Table15[],2,FALSE)</f>
        <v>3118</v>
      </c>
      <c r="Q496">
        <f>VLOOKUP(orders[[#This Row],[EmployeeID]],employee_territory[],2,FALSE)</f>
        <v>30346</v>
      </c>
      <c r="R496" t="str">
        <f>VLOOKUP(orders[[#This Row],[Territory]],territories[],4,FALSE)</f>
        <v xml:space="preserve">Southern                                          </v>
      </c>
      <c r="S496" t="str">
        <f>VLOOKUP(orders[[#This Row],[ShipVia]],shippers[],2,FALSE)</f>
        <v>Federal Shipping</v>
      </c>
      <c r="T496">
        <f>YEAR(orders[[#This Row],[OrderDate]])</f>
        <v>1997</v>
      </c>
      <c r="U496" s="45">
        <f>MONTH(orders[[#This Row],[OrderDate]])</f>
        <v>11</v>
      </c>
    </row>
    <row r="497" spans="1:21" x14ac:dyDescent="0.2">
      <c r="A497">
        <v>10743</v>
      </c>
      <c r="B497" t="s">
        <v>752</v>
      </c>
      <c r="C497">
        <v>1</v>
      </c>
      <c r="D497" s="9">
        <v>35751</v>
      </c>
      <c r="E497" s="5">
        <v>35779</v>
      </c>
      <c r="F497" s="5">
        <v>35755</v>
      </c>
      <c r="G497">
        <v>2</v>
      </c>
      <c r="H497">
        <v>23.72</v>
      </c>
      <c r="I497" t="s">
        <v>753</v>
      </c>
      <c r="J497" t="s">
        <v>754</v>
      </c>
      <c r="K497" t="s">
        <v>755</v>
      </c>
      <c r="L497" t="s">
        <v>756</v>
      </c>
      <c r="M497" t="s">
        <v>757</v>
      </c>
      <c r="N497" t="s">
        <v>73</v>
      </c>
      <c r="O497">
        <f>VLOOKUP(orders[[#This Row],[OrderID]],Table15[],4,FALSE)</f>
        <v>28</v>
      </c>
      <c r="P497">
        <f>VLOOKUP(orders[[#This Row],[OrderID]],Table15[],2,FALSE)</f>
        <v>336</v>
      </c>
      <c r="Q497">
        <f>VLOOKUP(orders[[#This Row],[EmployeeID]],employee_territory[],2,FALSE)</f>
        <v>6897</v>
      </c>
      <c r="R497" t="str">
        <f>VLOOKUP(orders[[#This Row],[Territory]],territories[],4,FALSE)</f>
        <v xml:space="preserve">Eastern                                           </v>
      </c>
      <c r="S497" t="str">
        <f>VLOOKUP(orders[[#This Row],[ShipVia]],shippers[],2,FALSE)</f>
        <v>United Package</v>
      </c>
      <c r="T497">
        <f>YEAR(orders[[#This Row],[OrderDate]])</f>
        <v>1997</v>
      </c>
      <c r="U497" s="45">
        <f>MONTH(orders[[#This Row],[OrderDate]])</f>
        <v>11</v>
      </c>
    </row>
    <row r="498" spans="1:21" x14ac:dyDescent="0.2">
      <c r="A498">
        <v>10744</v>
      </c>
      <c r="B498" t="s">
        <v>780</v>
      </c>
      <c r="C498">
        <v>6</v>
      </c>
      <c r="D498" s="9">
        <v>35751</v>
      </c>
      <c r="E498" s="5">
        <v>35779</v>
      </c>
      <c r="F498" s="5">
        <v>35758</v>
      </c>
      <c r="G498">
        <v>1</v>
      </c>
      <c r="H498">
        <v>69.19</v>
      </c>
      <c r="I498" t="s">
        <v>781</v>
      </c>
      <c r="J498" t="s">
        <v>782</v>
      </c>
      <c r="K498" t="s">
        <v>783</v>
      </c>
      <c r="L498" t="s">
        <v>71</v>
      </c>
      <c r="M498" t="s">
        <v>784</v>
      </c>
      <c r="N498" t="s">
        <v>230</v>
      </c>
      <c r="O498">
        <f>VLOOKUP(orders[[#This Row],[OrderID]],Table15[],4,FALSE)</f>
        <v>50</v>
      </c>
      <c r="P498">
        <f>VLOOKUP(orders[[#This Row],[OrderID]],Table15[],2,FALSE)</f>
        <v>919.99999999999989</v>
      </c>
      <c r="Q498">
        <f>VLOOKUP(orders[[#This Row],[EmployeeID]],employee_territory[],2,FALSE)</f>
        <v>85014</v>
      </c>
      <c r="R498" t="str">
        <f>VLOOKUP(orders[[#This Row],[Territory]],territories[],4,FALSE)</f>
        <v xml:space="preserve">Westerns                                          </v>
      </c>
      <c r="S498" t="str">
        <f>VLOOKUP(orders[[#This Row],[ShipVia]],shippers[],2,FALSE)</f>
        <v>Speedy Express</v>
      </c>
      <c r="T498">
        <f>YEAR(orders[[#This Row],[OrderDate]])</f>
        <v>1997</v>
      </c>
      <c r="U498" s="45">
        <f>MONTH(orders[[#This Row],[OrderDate]])</f>
        <v>11</v>
      </c>
    </row>
    <row r="499" spans="1:21" x14ac:dyDescent="0.2">
      <c r="A499">
        <v>10745</v>
      </c>
      <c r="B499" t="s">
        <v>589</v>
      </c>
      <c r="C499">
        <v>9</v>
      </c>
      <c r="D499" s="9">
        <v>35752</v>
      </c>
      <c r="E499" s="5">
        <v>35780</v>
      </c>
      <c r="F499" s="5">
        <v>35761</v>
      </c>
      <c r="G499">
        <v>1</v>
      </c>
      <c r="H499">
        <v>3.52</v>
      </c>
      <c r="I499" t="s">
        <v>590</v>
      </c>
      <c r="J499" t="s">
        <v>591</v>
      </c>
      <c r="K499" t="s">
        <v>592</v>
      </c>
      <c r="L499" t="s">
        <v>71</v>
      </c>
      <c r="M499" t="s">
        <v>593</v>
      </c>
      <c r="N499" t="s">
        <v>154</v>
      </c>
      <c r="O499">
        <f>VLOOKUP(orders[[#This Row],[OrderID]],Table15[],4,FALSE)</f>
        <v>92</v>
      </c>
      <c r="P499">
        <f>VLOOKUP(orders[[#This Row],[OrderID]],Table15[],2,FALSE)</f>
        <v>4529.8</v>
      </c>
      <c r="Q499">
        <f>VLOOKUP(orders[[#This Row],[EmployeeID]],employee_territory[],2,FALSE)</f>
        <v>3049</v>
      </c>
      <c r="R499" t="str">
        <f>VLOOKUP(orders[[#This Row],[Territory]],territories[],4,FALSE)</f>
        <v xml:space="preserve">Northern                                          </v>
      </c>
      <c r="S499" t="str">
        <f>VLOOKUP(orders[[#This Row],[ShipVia]],shippers[],2,FALSE)</f>
        <v>Speedy Express</v>
      </c>
      <c r="T499">
        <f>YEAR(orders[[#This Row],[OrderDate]])</f>
        <v>1997</v>
      </c>
      <c r="U499" s="45">
        <f>MONTH(orders[[#This Row],[OrderDate]])</f>
        <v>11</v>
      </c>
    </row>
    <row r="500" spans="1:21" x14ac:dyDescent="0.2">
      <c r="A500">
        <v>10746</v>
      </c>
      <c r="B500" t="s">
        <v>501</v>
      </c>
      <c r="C500">
        <v>1</v>
      </c>
      <c r="D500" s="9">
        <v>35753</v>
      </c>
      <c r="E500" s="5">
        <v>35781</v>
      </c>
      <c r="F500" s="5">
        <v>35755</v>
      </c>
      <c r="G500">
        <v>3</v>
      </c>
      <c r="H500">
        <v>31.43</v>
      </c>
      <c r="I500" t="s">
        <v>502</v>
      </c>
      <c r="J500" t="s">
        <v>503</v>
      </c>
      <c r="K500" t="s">
        <v>504</v>
      </c>
      <c r="L500" t="s">
        <v>71</v>
      </c>
      <c r="M500" t="s">
        <v>505</v>
      </c>
      <c r="N500" t="s">
        <v>506</v>
      </c>
      <c r="O500">
        <f>VLOOKUP(orders[[#This Row],[OrderID]],Table15[],4,FALSE)</f>
        <v>83</v>
      </c>
      <c r="P500">
        <f>VLOOKUP(orders[[#This Row],[OrderID]],Table15[],2,FALSE)</f>
        <v>2311.6999999999998</v>
      </c>
      <c r="Q500">
        <f>VLOOKUP(orders[[#This Row],[EmployeeID]],employee_territory[],2,FALSE)</f>
        <v>6897</v>
      </c>
      <c r="R500" t="str">
        <f>VLOOKUP(orders[[#This Row],[Territory]],territories[],4,FALSE)</f>
        <v xml:space="preserve">Eastern                                           </v>
      </c>
      <c r="S500" t="str">
        <f>VLOOKUP(orders[[#This Row],[ShipVia]],shippers[],2,FALSE)</f>
        <v>Federal Shipping</v>
      </c>
      <c r="T500">
        <f>YEAR(orders[[#This Row],[OrderDate]])</f>
        <v>1997</v>
      </c>
      <c r="U500" s="45">
        <f>MONTH(orders[[#This Row],[OrderDate]])</f>
        <v>11</v>
      </c>
    </row>
    <row r="501" spans="1:21" x14ac:dyDescent="0.2">
      <c r="A501">
        <v>10747</v>
      </c>
      <c r="B501" t="s">
        <v>747</v>
      </c>
      <c r="C501">
        <v>6</v>
      </c>
      <c r="D501" s="9">
        <v>35753</v>
      </c>
      <c r="E501" s="5">
        <v>35781</v>
      </c>
      <c r="F501" s="5">
        <v>35760</v>
      </c>
      <c r="G501">
        <v>1</v>
      </c>
      <c r="H501">
        <v>117.33</v>
      </c>
      <c r="I501" t="s">
        <v>748</v>
      </c>
      <c r="J501" t="s">
        <v>749</v>
      </c>
      <c r="K501" t="s">
        <v>750</v>
      </c>
      <c r="L501" t="s">
        <v>71</v>
      </c>
      <c r="M501" t="s">
        <v>751</v>
      </c>
      <c r="N501" t="s">
        <v>530</v>
      </c>
      <c r="O501">
        <f>VLOOKUP(orders[[#This Row],[OrderID]],Table15[],4,FALSE)</f>
        <v>82</v>
      </c>
      <c r="P501">
        <f>VLOOKUP(orders[[#This Row],[OrderID]],Table15[],2,FALSE)</f>
        <v>1912.85</v>
      </c>
      <c r="Q501">
        <f>VLOOKUP(orders[[#This Row],[EmployeeID]],employee_territory[],2,FALSE)</f>
        <v>85014</v>
      </c>
      <c r="R501" t="str">
        <f>VLOOKUP(orders[[#This Row],[Territory]],territories[],4,FALSE)</f>
        <v xml:space="preserve">Westerns                                          </v>
      </c>
      <c r="S501" t="str">
        <f>VLOOKUP(orders[[#This Row],[ShipVia]],shippers[],2,FALSE)</f>
        <v>Speedy Express</v>
      </c>
      <c r="T501">
        <f>YEAR(orders[[#This Row],[OrderDate]])</f>
        <v>1997</v>
      </c>
      <c r="U501" s="45">
        <f>MONTH(orders[[#This Row],[OrderDate]])</f>
        <v>11</v>
      </c>
    </row>
    <row r="502" spans="1:21" x14ac:dyDescent="0.2">
      <c r="A502">
        <v>10748</v>
      </c>
      <c r="B502" t="s">
        <v>705</v>
      </c>
      <c r="C502">
        <v>3</v>
      </c>
      <c r="D502" s="9">
        <v>35754</v>
      </c>
      <c r="E502" s="5">
        <v>35782</v>
      </c>
      <c r="F502" s="5">
        <v>35762</v>
      </c>
      <c r="G502">
        <v>1</v>
      </c>
      <c r="H502">
        <v>232.55</v>
      </c>
      <c r="I502" t="s">
        <v>706</v>
      </c>
      <c r="J502" t="s">
        <v>707</v>
      </c>
      <c r="K502" t="s">
        <v>708</v>
      </c>
      <c r="L502" t="s">
        <v>709</v>
      </c>
      <c r="M502" t="s">
        <v>710</v>
      </c>
      <c r="N502" t="s">
        <v>82</v>
      </c>
      <c r="O502">
        <f>VLOOKUP(orders[[#This Row],[OrderID]],Table15[],4,FALSE)</f>
        <v>112</v>
      </c>
      <c r="P502">
        <f>VLOOKUP(orders[[#This Row],[OrderID]],Table15[],2,FALSE)</f>
        <v>2196</v>
      </c>
      <c r="Q502">
        <f>VLOOKUP(orders[[#This Row],[EmployeeID]],employee_territory[],2,FALSE)</f>
        <v>30346</v>
      </c>
      <c r="R502" t="str">
        <f>VLOOKUP(orders[[#This Row],[Territory]],territories[],4,FALSE)</f>
        <v xml:space="preserve">Southern                                          </v>
      </c>
      <c r="S502" t="str">
        <f>VLOOKUP(orders[[#This Row],[ShipVia]],shippers[],2,FALSE)</f>
        <v>Speedy Express</v>
      </c>
      <c r="T502">
        <f>YEAR(orders[[#This Row],[OrderDate]])</f>
        <v>1997</v>
      </c>
      <c r="U502" s="45">
        <f>MONTH(orders[[#This Row],[OrderDate]])</f>
        <v>11</v>
      </c>
    </row>
    <row r="503" spans="1:21" x14ac:dyDescent="0.2">
      <c r="A503">
        <v>10749</v>
      </c>
      <c r="B503" t="s">
        <v>691</v>
      </c>
      <c r="C503">
        <v>4</v>
      </c>
      <c r="D503" s="9">
        <v>35754</v>
      </c>
      <c r="E503" s="5">
        <v>35782</v>
      </c>
      <c r="F503" s="5">
        <v>35783</v>
      </c>
      <c r="G503">
        <v>2</v>
      </c>
      <c r="H503">
        <v>61.53</v>
      </c>
      <c r="I503" t="s">
        <v>692</v>
      </c>
      <c r="J503" t="s">
        <v>693</v>
      </c>
      <c r="K503" t="s">
        <v>694</v>
      </c>
      <c r="L503" t="s">
        <v>695</v>
      </c>
      <c r="M503" t="s">
        <v>696</v>
      </c>
      <c r="N503" t="s">
        <v>73</v>
      </c>
      <c r="O503">
        <f>VLOOKUP(orders[[#This Row],[OrderID]],Table15[],4,FALSE)</f>
        <v>31</v>
      </c>
      <c r="P503">
        <f>VLOOKUP(orders[[#This Row],[OrderID]],Table15[],2,FALSE)</f>
        <v>1080</v>
      </c>
      <c r="Q503">
        <f>VLOOKUP(orders[[#This Row],[EmployeeID]],employee_territory[],2,FALSE)</f>
        <v>20852</v>
      </c>
      <c r="R503" t="str">
        <f>VLOOKUP(orders[[#This Row],[Territory]],territories[],4,FALSE)</f>
        <v xml:space="preserve">Eastern                                           </v>
      </c>
      <c r="S503" t="str">
        <f>VLOOKUP(orders[[#This Row],[ShipVia]],shippers[],2,FALSE)</f>
        <v>United Package</v>
      </c>
      <c r="T503">
        <f>YEAR(orders[[#This Row],[OrderDate]])</f>
        <v>1997</v>
      </c>
      <c r="U503" s="45">
        <f>MONTH(orders[[#This Row],[OrderDate]])</f>
        <v>11</v>
      </c>
    </row>
    <row r="504" spans="1:21" x14ac:dyDescent="0.2">
      <c r="A504">
        <v>10750</v>
      </c>
      <c r="B504" t="s">
        <v>561</v>
      </c>
      <c r="C504">
        <v>9</v>
      </c>
      <c r="D504" s="9">
        <v>35755</v>
      </c>
      <c r="E504" s="5">
        <v>35783</v>
      </c>
      <c r="F504" s="5">
        <v>35758</v>
      </c>
      <c r="G504">
        <v>1</v>
      </c>
      <c r="H504">
        <v>79.3</v>
      </c>
      <c r="I504" t="s">
        <v>562</v>
      </c>
      <c r="J504" t="s">
        <v>563</v>
      </c>
      <c r="K504" t="s">
        <v>564</v>
      </c>
      <c r="L504" t="s">
        <v>71</v>
      </c>
      <c r="M504" t="s">
        <v>565</v>
      </c>
      <c r="N504" t="s">
        <v>248</v>
      </c>
      <c r="O504">
        <f>VLOOKUP(orders[[#This Row],[OrderID]],Table15[],4,FALSE)</f>
        <v>70</v>
      </c>
      <c r="P504">
        <f>VLOOKUP(orders[[#This Row],[OrderID]],Table15[],2,FALSE)</f>
        <v>1871.25</v>
      </c>
      <c r="Q504">
        <f>VLOOKUP(orders[[#This Row],[EmployeeID]],employee_territory[],2,FALSE)</f>
        <v>3049</v>
      </c>
      <c r="R504" t="str">
        <f>VLOOKUP(orders[[#This Row],[Territory]],territories[],4,FALSE)</f>
        <v xml:space="preserve">Northern                                          </v>
      </c>
      <c r="S504" t="str">
        <f>VLOOKUP(orders[[#This Row],[ShipVia]],shippers[],2,FALSE)</f>
        <v>Speedy Express</v>
      </c>
      <c r="T504">
        <f>YEAR(orders[[#This Row],[OrderDate]])</f>
        <v>1997</v>
      </c>
      <c r="U504" s="45">
        <f>MONTH(orders[[#This Row],[OrderDate]])</f>
        <v>11</v>
      </c>
    </row>
    <row r="505" spans="1:21" x14ac:dyDescent="0.2">
      <c r="A505">
        <v>10751</v>
      </c>
      <c r="B505" t="s">
        <v>507</v>
      </c>
      <c r="C505">
        <v>3</v>
      </c>
      <c r="D505" s="9">
        <v>35758</v>
      </c>
      <c r="E505" s="5">
        <v>35786</v>
      </c>
      <c r="F505" s="5">
        <v>35767</v>
      </c>
      <c r="G505">
        <v>3</v>
      </c>
      <c r="H505">
        <v>130.79</v>
      </c>
      <c r="I505" t="s">
        <v>508</v>
      </c>
      <c r="J505" t="s">
        <v>509</v>
      </c>
      <c r="K505" t="s">
        <v>510</v>
      </c>
      <c r="L505" t="s">
        <v>71</v>
      </c>
      <c r="M505" t="s">
        <v>511</v>
      </c>
      <c r="N505" t="s">
        <v>506</v>
      </c>
      <c r="O505">
        <f>VLOOKUP(orders[[#This Row],[OrderID]],Table15[],4,FALSE)</f>
        <v>77</v>
      </c>
      <c r="P505">
        <f>VLOOKUP(orders[[#This Row],[OrderID]],Table15[],2,FALSE)</f>
        <v>1701.46</v>
      </c>
      <c r="Q505">
        <f>VLOOKUP(orders[[#This Row],[EmployeeID]],employee_territory[],2,FALSE)</f>
        <v>30346</v>
      </c>
      <c r="R505" t="str">
        <f>VLOOKUP(orders[[#This Row],[Territory]],territories[],4,FALSE)</f>
        <v xml:space="preserve">Southern                                          </v>
      </c>
      <c r="S505" t="str">
        <f>VLOOKUP(orders[[#This Row],[ShipVia]],shippers[],2,FALSE)</f>
        <v>Federal Shipping</v>
      </c>
      <c r="T505">
        <f>YEAR(orders[[#This Row],[OrderDate]])</f>
        <v>1997</v>
      </c>
      <c r="U505" s="45">
        <f>MONTH(orders[[#This Row],[OrderDate]])</f>
        <v>11</v>
      </c>
    </row>
    <row r="506" spans="1:21" x14ac:dyDescent="0.2">
      <c r="A506">
        <v>10752</v>
      </c>
      <c r="B506" t="s">
        <v>860</v>
      </c>
      <c r="C506">
        <v>2</v>
      </c>
      <c r="D506" s="9">
        <v>35758</v>
      </c>
      <c r="E506" s="5">
        <v>35786</v>
      </c>
      <c r="F506" s="5">
        <v>35762</v>
      </c>
      <c r="G506">
        <v>3</v>
      </c>
      <c r="H506">
        <v>1.39</v>
      </c>
      <c r="I506" t="s">
        <v>861</v>
      </c>
      <c r="J506" t="s">
        <v>862</v>
      </c>
      <c r="K506" t="s">
        <v>70</v>
      </c>
      <c r="L506" t="s">
        <v>71</v>
      </c>
      <c r="M506" t="s">
        <v>863</v>
      </c>
      <c r="N506" t="s">
        <v>73</v>
      </c>
      <c r="O506">
        <f>VLOOKUP(orders[[#This Row],[OrderID]],Table15[],4,FALSE)</f>
        <v>11</v>
      </c>
      <c r="P506">
        <f>VLOOKUP(orders[[#This Row],[OrderID]],Table15[],2,FALSE)</f>
        <v>252</v>
      </c>
      <c r="Q506">
        <f>VLOOKUP(orders[[#This Row],[EmployeeID]],employee_territory[],2,FALSE)</f>
        <v>1581</v>
      </c>
      <c r="R506" t="str">
        <f>VLOOKUP(orders[[#This Row],[Territory]],territories[],4,FALSE)</f>
        <v xml:space="preserve">Eastern                                           </v>
      </c>
      <c r="S506" t="str">
        <f>VLOOKUP(orders[[#This Row],[ShipVia]],shippers[],2,FALSE)</f>
        <v>Federal Shipping</v>
      </c>
      <c r="T506">
        <f>YEAR(orders[[#This Row],[OrderDate]])</f>
        <v>1997</v>
      </c>
      <c r="U506" s="45">
        <f>MONTH(orders[[#This Row],[OrderDate]])</f>
        <v>11</v>
      </c>
    </row>
    <row r="507" spans="1:21" x14ac:dyDescent="0.2">
      <c r="A507">
        <v>10753</v>
      </c>
      <c r="B507" t="s">
        <v>828</v>
      </c>
      <c r="C507">
        <v>3</v>
      </c>
      <c r="D507" s="9">
        <v>35759</v>
      </c>
      <c r="E507" s="5">
        <v>35787</v>
      </c>
      <c r="F507" s="5">
        <v>35761</v>
      </c>
      <c r="G507">
        <v>1</v>
      </c>
      <c r="H507">
        <v>7.7</v>
      </c>
      <c r="I507" t="s">
        <v>829</v>
      </c>
      <c r="J507" t="s">
        <v>830</v>
      </c>
      <c r="K507" t="s">
        <v>831</v>
      </c>
      <c r="L507" t="s">
        <v>71</v>
      </c>
      <c r="M507" t="s">
        <v>832</v>
      </c>
      <c r="N507" t="s">
        <v>176</v>
      </c>
      <c r="O507">
        <f>VLOOKUP(orders[[#This Row],[OrderID]],Table15[],4,FALSE)</f>
        <v>9</v>
      </c>
      <c r="P507">
        <f>VLOOKUP(orders[[#This Row],[OrderID]],Table15[],2,FALSE)</f>
        <v>88</v>
      </c>
      <c r="Q507">
        <f>VLOOKUP(orders[[#This Row],[EmployeeID]],employee_territory[],2,FALSE)</f>
        <v>30346</v>
      </c>
      <c r="R507" t="str">
        <f>VLOOKUP(orders[[#This Row],[Territory]],territories[],4,FALSE)</f>
        <v xml:space="preserve">Southern                                          </v>
      </c>
      <c r="S507" t="str">
        <f>VLOOKUP(orders[[#This Row],[ShipVia]],shippers[],2,FALSE)</f>
        <v>Speedy Express</v>
      </c>
      <c r="T507">
        <f>YEAR(orders[[#This Row],[OrderDate]])</f>
        <v>1997</v>
      </c>
      <c r="U507" s="45">
        <f>MONTH(orders[[#This Row],[OrderDate]])</f>
        <v>11</v>
      </c>
    </row>
    <row r="508" spans="1:21" x14ac:dyDescent="0.2">
      <c r="A508">
        <v>10754</v>
      </c>
      <c r="B508" t="s">
        <v>594</v>
      </c>
      <c r="C508">
        <v>6</v>
      </c>
      <c r="D508" s="9">
        <v>35759</v>
      </c>
      <c r="E508" s="5">
        <v>35787</v>
      </c>
      <c r="F508" s="5">
        <v>35761</v>
      </c>
      <c r="G508">
        <v>3</v>
      </c>
      <c r="H508">
        <v>2.38</v>
      </c>
      <c r="I508" t="s">
        <v>595</v>
      </c>
      <c r="J508" t="s">
        <v>596</v>
      </c>
      <c r="K508" t="s">
        <v>597</v>
      </c>
      <c r="L508" t="s">
        <v>71</v>
      </c>
      <c r="M508" t="s">
        <v>598</v>
      </c>
      <c r="N508" t="s">
        <v>176</v>
      </c>
      <c r="O508">
        <f>VLOOKUP(orders[[#This Row],[OrderID]],Table15[],4,FALSE)</f>
        <v>3</v>
      </c>
      <c r="P508">
        <f>VLOOKUP(orders[[#This Row],[OrderID]],Table15[],2,FALSE)</f>
        <v>55.199999999999996</v>
      </c>
      <c r="Q508">
        <f>VLOOKUP(orders[[#This Row],[EmployeeID]],employee_territory[],2,FALSE)</f>
        <v>85014</v>
      </c>
      <c r="R508" t="str">
        <f>VLOOKUP(orders[[#This Row],[Territory]],territories[],4,FALSE)</f>
        <v xml:space="preserve">Westerns                                          </v>
      </c>
      <c r="S508" t="str">
        <f>VLOOKUP(orders[[#This Row],[ShipVia]],shippers[],2,FALSE)</f>
        <v>Federal Shipping</v>
      </c>
      <c r="T508">
        <f>YEAR(orders[[#This Row],[OrderDate]])</f>
        <v>1997</v>
      </c>
      <c r="U508" s="45">
        <f>MONTH(orders[[#This Row],[OrderDate]])</f>
        <v>11</v>
      </c>
    </row>
    <row r="509" spans="1:21" x14ac:dyDescent="0.2">
      <c r="A509">
        <v>10755</v>
      </c>
      <c r="B509" t="s">
        <v>721</v>
      </c>
      <c r="C509">
        <v>4</v>
      </c>
      <c r="D509" s="9">
        <v>35760</v>
      </c>
      <c r="E509" s="5">
        <v>35788</v>
      </c>
      <c r="F509" s="5">
        <v>35762</v>
      </c>
      <c r="G509">
        <v>2</v>
      </c>
      <c r="H509">
        <v>16.71</v>
      </c>
      <c r="I509" t="s">
        <v>722</v>
      </c>
      <c r="J509" t="s">
        <v>723</v>
      </c>
      <c r="K509" t="s">
        <v>724</v>
      </c>
      <c r="L509" t="s">
        <v>71</v>
      </c>
      <c r="M509" t="s">
        <v>725</v>
      </c>
      <c r="N509" t="s">
        <v>206</v>
      </c>
      <c r="O509">
        <f>VLOOKUP(orders[[#This Row],[OrderID]],Table15[],4,FALSE)</f>
        <v>99</v>
      </c>
      <c r="P509">
        <f>VLOOKUP(orders[[#This Row],[OrderID]],Table15[],2,FALSE)</f>
        <v>2598</v>
      </c>
      <c r="Q509">
        <f>VLOOKUP(orders[[#This Row],[EmployeeID]],employee_territory[],2,FALSE)</f>
        <v>20852</v>
      </c>
      <c r="R509" t="str">
        <f>VLOOKUP(orders[[#This Row],[Territory]],territories[],4,FALSE)</f>
        <v xml:space="preserve">Eastern                                           </v>
      </c>
      <c r="S509" t="str">
        <f>VLOOKUP(orders[[#This Row],[ShipVia]],shippers[],2,FALSE)</f>
        <v>United Package</v>
      </c>
      <c r="T509">
        <f>YEAR(orders[[#This Row],[OrderDate]])</f>
        <v>1997</v>
      </c>
      <c r="U509" s="45">
        <f>MONTH(orders[[#This Row],[OrderDate]])</f>
        <v>11</v>
      </c>
    </row>
    <row r="510" spans="1:21" x14ac:dyDescent="0.2">
      <c r="A510">
        <v>10756</v>
      </c>
      <c r="B510" t="s">
        <v>583</v>
      </c>
      <c r="C510">
        <v>8</v>
      </c>
      <c r="D510" s="9">
        <v>35761</v>
      </c>
      <c r="E510" s="5">
        <v>35789</v>
      </c>
      <c r="F510" s="5">
        <v>35766</v>
      </c>
      <c r="G510">
        <v>2</v>
      </c>
      <c r="H510">
        <v>73.209999999999994</v>
      </c>
      <c r="I510" t="s">
        <v>584</v>
      </c>
      <c r="J510" t="s">
        <v>585</v>
      </c>
      <c r="K510" t="s">
        <v>586</v>
      </c>
      <c r="L510" t="s">
        <v>587</v>
      </c>
      <c r="M510" t="s">
        <v>588</v>
      </c>
      <c r="N510" t="s">
        <v>82</v>
      </c>
      <c r="O510">
        <f>VLOOKUP(orders[[#This Row],[OrderID]],Table15[],4,FALSE)</f>
        <v>67</v>
      </c>
      <c r="P510">
        <f>VLOOKUP(orders[[#This Row],[OrderID]],Table15[],2,FALSE)</f>
        <v>2487.5</v>
      </c>
      <c r="Q510">
        <f>VLOOKUP(orders[[#This Row],[EmployeeID]],employee_territory[],2,FALSE)</f>
        <v>19428</v>
      </c>
      <c r="R510" t="str">
        <f>VLOOKUP(orders[[#This Row],[Territory]],territories[],4,FALSE)</f>
        <v xml:space="preserve">Northern                                          </v>
      </c>
      <c r="S510" t="str">
        <f>VLOOKUP(orders[[#This Row],[ShipVia]],shippers[],2,FALSE)</f>
        <v>United Package</v>
      </c>
      <c r="T510">
        <f>YEAR(orders[[#This Row],[OrderDate]])</f>
        <v>1997</v>
      </c>
      <c r="U510" s="45">
        <f>MONTH(orders[[#This Row],[OrderDate]])</f>
        <v>11</v>
      </c>
    </row>
    <row r="511" spans="1:21" x14ac:dyDescent="0.2">
      <c r="A511">
        <v>10757</v>
      </c>
      <c r="B511" t="s">
        <v>705</v>
      </c>
      <c r="C511">
        <v>6</v>
      </c>
      <c r="D511" s="9">
        <v>35761</v>
      </c>
      <c r="E511" s="5">
        <v>35789</v>
      </c>
      <c r="F511" s="5">
        <v>35779</v>
      </c>
      <c r="G511">
        <v>1</v>
      </c>
      <c r="H511">
        <v>8.19</v>
      </c>
      <c r="I511" t="s">
        <v>706</v>
      </c>
      <c r="J511" t="s">
        <v>707</v>
      </c>
      <c r="K511" t="s">
        <v>708</v>
      </c>
      <c r="L511" t="s">
        <v>709</v>
      </c>
      <c r="M511" t="s">
        <v>710</v>
      </c>
      <c r="N511" t="s">
        <v>82</v>
      </c>
      <c r="O511">
        <f>VLOOKUP(orders[[#This Row],[OrderID]],Table15[],4,FALSE)</f>
        <v>91</v>
      </c>
      <c r="P511">
        <f>VLOOKUP(orders[[#This Row],[OrderID]],Table15[],2,FALSE)</f>
        <v>3082</v>
      </c>
      <c r="Q511">
        <f>VLOOKUP(orders[[#This Row],[EmployeeID]],employee_territory[],2,FALSE)</f>
        <v>85014</v>
      </c>
      <c r="R511" t="str">
        <f>VLOOKUP(orders[[#This Row],[Territory]],territories[],4,FALSE)</f>
        <v xml:space="preserve">Westerns                                          </v>
      </c>
      <c r="S511" t="str">
        <f>VLOOKUP(orders[[#This Row],[ShipVia]],shippers[],2,FALSE)</f>
        <v>Speedy Express</v>
      </c>
      <c r="T511">
        <f>YEAR(orders[[#This Row],[OrderDate]])</f>
        <v>1997</v>
      </c>
      <c r="U511" s="45">
        <f>MONTH(orders[[#This Row],[OrderDate]])</f>
        <v>11</v>
      </c>
    </row>
    <row r="512" spans="1:21" x14ac:dyDescent="0.2">
      <c r="A512">
        <v>10758</v>
      </c>
      <c r="B512" t="s">
        <v>507</v>
      </c>
      <c r="C512">
        <v>3</v>
      </c>
      <c r="D512" s="9">
        <v>35762</v>
      </c>
      <c r="E512" s="5">
        <v>35790</v>
      </c>
      <c r="F512" s="5">
        <v>35768</v>
      </c>
      <c r="G512">
        <v>3</v>
      </c>
      <c r="H512">
        <v>138.16999999999999</v>
      </c>
      <c r="I512" t="s">
        <v>508</v>
      </c>
      <c r="J512" t="s">
        <v>509</v>
      </c>
      <c r="K512" t="s">
        <v>510</v>
      </c>
      <c r="L512" t="s">
        <v>71</v>
      </c>
      <c r="M512" t="s">
        <v>511</v>
      </c>
      <c r="N512" t="s">
        <v>506</v>
      </c>
      <c r="O512">
        <f>VLOOKUP(orders[[#This Row],[OrderID]],Table15[],4,FALSE)</f>
        <v>120</v>
      </c>
      <c r="P512">
        <f>VLOOKUP(orders[[#This Row],[OrderID]],Table15[],2,FALSE)</f>
        <v>1644.6</v>
      </c>
      <c r="Q512">
        <f>VLOOKUP(orders[[#This Row],[EmployeeID]],employee_territory[],2,FALSE)</f>
        <v>30346</v>
      </c>
      <c r="R512" t="str">
        <f>VLOOKUP(orders[[#This Row],[Territory]],territories[],4,FALSE)</f>
        <v xml:space="preserve">Southern                                          </v>
      </c>
      <c r="S512" t="str">
        <f>VLOOKUP(orders[[#This Row],[ShipVia]],shippers[],2,FALSE)</f>
        <v>Federal Shipping</v>
      </c>
      <c r="T512">
        <f>YEAR(orders[[#This Row],[OrderDate]])</f>
        <v>1997</v>
      </c>
      <c r="U512" s="45">
        <f>MONTH(orders[[#This Row],[OrderDate]])</f>
        <v>11</v>
      </c>
    </row>
    <row r="513" spans="1:21" x14ac:dyDescent="0.2">
      <c r="A513">
        <v>10759</v>
      </c>
      <c r="B513" t="s">
        <v>678</v>
      </c>
      <c r="C513">
        <v>3</v>
      </c>
      <c r="D513" s="9">
        <v>35762</v>
      </c>
      <c r="E513" s="5">
        <v>35790</v>
      </c>
      <c r="F513" s="5">
        <v>35776</v>
      </c>
      <c r="G513">
        <v>3</v>
      </c>
      <c r="H513">
        <v>11.99</v>
      </c>
      <c r="I513" t="s">
        <v>679</v>
      </c>
      <c r="J513" t="s">
        <v>680</v>
      </c>
      <c r="K513" t="s">
        <v>534</v>
      </c>
      <c r="L513" t="s">
        <v>71</v>
      </c>
      <c r="M513" t="s">
        <v>681</v>
      </c>
      <c r="N513" t="s">
        <v>535</v>
      </c>
      <c r="O513">
        <f>VLOOKUP(orders[[#This Row],[OrderID]],Table15[],4,FALSE)</f>
        <v>10</v>
      </c>
      <c r="P513">
        <f>VLOOKUP(orders[[#This Row],[OrderID]],Table15[],2,FALSE)</f>
        <v>320</v>
      </c>
      <c r="Q513">
        <f>VLOOKUP(orders[[#This Row],[EmployeeID]],employee_territory[],2,FALSE)</f>
        <v>30346</v>
      </c>
      <c r="R513" t="str">
        <f>VLOOKUP(orders[[#This Row],[Territory]],territories[],4,FALSE)</f>
        <v xml:space="preserve">Southern                                          </v>
      </c>
      <c r="S513" t="str">
        <f>VLOOKUP(orders[[#This Row],[ShipVia]],shippers[],2,FALSE)</f>
        <v>Federal Shipping</v>
      </c>
      <c r="T513">
        <f>YEAR(orders[[#This Row],[OrderDate]])</f>
        <v>1997</v>
      </c>
      <c r="U513" s="45">
        <f>MONTH(orders[[#This Row],[OrderDate]])</f>
        <v>11</v>
      </c>
    </row>
    <row r="514" spans="1:21" x14ac:dyDescent="0.2">
      <c r="A514">
        <v>10760</v>
      </c>
      <c r="B514" t="s">
        <v>872</v>
      </c>
      <c r="C514">
        <v>4</v>
      </c>
      <c r="D514" s="9">
        <v>35765</v>
      </c>
      <c r="E514" s="5">
        <v>35793</v>
      </c>
      <c r="F514" s="5">
        <v>35774</v>
      </c>
      <c r="G514">
        <v>1</v>
      </c>
      <c r="H514">
        <v>155.63999999999999</v>
      </c>
      <c r="I514" t="s">
        <v>873</v>
      </c>
      <c r="J514" t="s">
        <v>874</v>
      </c>
      <c r="K514" t="s">
        <v>875</v>
      </c>
      <c r="L514" t="s">
        <v>71</v>
      </c>
      <c r="M514" t="s">
        <v>876</v>
      </c>
      <c r="N514" t="s">
        <v>500</v>
      </c>
      <c r="O514">
        <f>VLOOKUP(orders[[#This Row],[OrderID]],Table15[],4,FALSE)</f>
        <v>82</v>
      </c>
      <c r="P514">
        <f>VLOOKUP(orders[[#This Row],[OrderID]],Table15[],2,FALSE)</f>
        <v>3304</v>
      </c>
      <c r="Q514">
        <f>VLOOKUP(orders[[#This Row],[EmployeeID]],employee_territory[],2,FALSE)</f>
        <v>20852</v>
      </c>
      <c r="R514" t="str">
        <f>VLOOKUP(orders[[#This Row],[Territory]],territories[],4,FALSE)</f>
        <v xml:space="preserve">Eastern                                           </v>
      </c>
      <c r="S514" t="str">
        <f>VLOOKUP(orders[[#This Row],[ShipVia]],shippers[],2,FALSE)</f>
        <v>Speedy Express</v>
      </c>
      <c r="T514">
        <f>YEAR(orders[[#This Row],[OrderDate]])</f>
        <v>1997</v>
      </c>
      <c r="U514" s="45">
        <f>MONTH(orders[[#This Row],[OrderDate]])</f>
        <v>12</v>
      </c>
    </row>
    <row r="515" spans="1:21" x14ac:dyDescent="0.2">
      <c r="A515">
        <v>10761</v>
      </c>
      <c r="B515" t="s">
        <v>545</v>
      </c>
      <c r="C515">
        <v>5</v>
      </c>
      <c r="D515" s="9">
        <v>35766</v>
      </c>
      <c r="E515" s="5">
        <v>35794</v>
      </c>
      <c r="F515" s="5">
        <v>35772</v>
      </c>
      <c r="G515">
        <v>2</v>
      </c>
      <c r="H515">
        <v>18.66</v>
      </c>
      <c r="I515" t="s">
        <v>546</v>
      </c>
      <c r="J515" t="s">
        <v>547</v>
      </c>
      <c r="K515" t="s">
        <v>548</v>
      </c>
      <c r="L515" t="s">
        <v>549</v>
      </c>
      <c r="M515" t="s">
        <v>550</v>
      </c>
      <c r="N515" t="s">
        <v>82</v>
      </c>
      <c r="O515">
        <f>VLOOKUP(orders[[#This Row],[OrderID]],Table15[],4,FALSE)</f>
        <v>53</v>
      </c>
      <c r="P515">
        <f>VLOOKUP(orders[[#This Row],[OrderID]],Table15[],2,FALSE)</f>
        <v>629.5</v>
      </c>
      <c r="Q515">
        <f>VLOOKUP(orders[[#This Row],[EmployeeID]],employee_territory[],2,FALSE)</f>
        <v>2903</v>
      </c>
      <c r="R515" t="str">
        <f>VLOOKUP(orders[[#This Row],[Territory]],territories[],4,FALSE)</f>
        <v xml:space="preserve">Eastern                                           </v>
      </c>
      <c r="S515" t="str">
        <f>VLOOKUP(orders[[#This Row],[ShipVia]],shippers[],2,FALSE)</f>
        <v>United Package</v>
      </c>
      <c r="T515">
        <f>YEAR(orders[[#This Row],[OrderDate]])</f>
        <v>1997</v>
      </c>
      <c r="U515" s="45">
        <f>MONTH(orders[[#This Row],[OrderDate]])</f>
        <v>12</v>
      </c>
    </row>
    <row r="516" spans="1:21" x14ac:dyDescent="0.2">
      <c r="A516">
        <v>10762</v>
      </c>
      <c r="B516" t="s">
        <v>551</v>
      </c>
      <c r="C516">
        <v>3</v>
      </c>
      <c r="D516" s="9">
        <v>35766</v>
      </c>
      <c r="E516" s="5">
        <v>35794</v>
      </c>
      <c r="F516" s="5">
        <v>35773</v>
      </c>
      <c r="G516">
        <v>1</v>
      </c>
      <c r="H516">
        <v>328.74</v>
      </c>
      <c r="I516" t="s">
        <v>552</v>
      </c>
      <c r="J516" t="s">
        <v>553</v>
      </c>
      <c r="K516" t="s">
        <v>554</v>
      </c>
      <c r="L516" t="s">
        <v>71</v>
      </c>
      <c r="M516" t="s">
        <v>555</v>
      </c>
      <c r="N516" t="s">
        <v>199</v>
      </c>
      <c r="O516">
        <f>VLOOKUP(orders[[#This Row],[OrderID]],Table15[],4,FALSE)</f>
        <v>134</v>
      </c>
      <c r="P516">
        <f>VLOOKUP(orders[[#This Row],[OrderID]],Table15[],2,FALSE)</f>
        <v>4337</v>
      </c>
      <c r="Q516">
        <f>VLOOKUP(orders[[#This Row],[EmployeeID]],employee_territory[],2,FALSE)</f>
        <v>30346</v>
      </c>
      <c r="R516" t="str">
        <f>VLOOKUP(orders[[#This Row],[Territory]],territories[],4,FALSE)</f>
        <v xml:space="preserve">Southern                                          </v>
      </c>
      <c r="S516" t="str">
        <f>VLOOKUP(orders[[#This Row],[ShipVia]],shippers[],2,FALSE)</f>
        <v>Speedy Express</v>
      </c>
      <c r="T516">
        <f>YEAR(orders[[#This Row],[OrderDate]])</f>
        <v>1997</v>
      </c>
      <c r="U516" s="45">
        <f>MONTH(orders[[#This Row],[OrderDate]])</f>
        <v>12</v>
      </c>
    </row>
    <row r="517" spans="1:21" x14ac:dyDescent="0.2">
      <c r="A517">
        <v>10763</v>
      </c>
      <c r="B517" t="s">
        <v>817</v>
      </c>
      <c r="C517">
        <v>3</v>
      </c>
      <c r="D517" s="9">
        <v>35767</v>
      </c>
      <c r="E517" s="5">
        <v>35795</v>
      </c>
      <c r="F517" s="5">
        <v>35772</v>
      </c>
      <c r="G517">
        <v>3</v>
      </c>
      <c r="H517">
        <v>37.35</v>
      </c>
      <c r="I517" t="s">
        <v>818</v>
      </c>
      <c r="J517" t="s">
        <v>819</v>
      </c>
      <c r="K517" t="s">
        <v>820</v>
      </c>
      <c r="L517" t="s">
        <v>71</v>
      </c>
      <c r="M517" t="s">
        <v>821</v>
      </c>
      <c r="N517" t="s">
        <v>206</v>
      </c>
      <c r="O517">
        <f>VLOOKUP(orders[[#This Row],[OrderID]],Table15[],4,FALSE)</f>
        <v>66</v>
      </c>
      <c r="P517">
        <f>VLOOKUP(orders[[#This Row],[OrderID]],Table15[],2,FALSE)</f>
        <v>616</v>
      </c>
      <c r="Q517">
        <f>VLOOKUP(orders[[#This Row],[EmployeeID]],employee_territory[],2,FALSE)</f>
        <v>30346</v>
      </c>
      <c r="R517" t="str">
        <f>VLOOKUP(orders[[#This Row],[Territory]],territories[],4,FALSE)</f>
        <v xml:space="preserve">Southern                                          </v>
      </c>
      <c r="S517" t="str">
        <f>VLOOKUP(orders[[#This Row],[ShipVia]],shippers[],2,FALSE)</f>
        <v>Federal Shipping</v>
      </c>
      <c r="T517">
        <f>YEAR(orders[[#This Row],[OrderDate]])</f>
        <v>1997</v>
      </c>
      <c r="U517" s="45">
        <f>MONTH(orders[[#This Row],[OrderDate]])</f>
        <v>12</v>
      </c>
    </row>
    <row r="518" spans="1:21" x14ac:dyDescent="0.2">
      <c r="A518">
        <v>10764</v>
      </c>
      <c r="B518" t="s">
        <v>525</v>
      </c>
      <c r="C518">
        <v>6</v>
      </c>
      <c r="D518" s="9">
        <v>35767</v>
      </c>
      <c r="E518" s="5">
        <v>35795</v>
      </c>
      <c r="F518" s="5">
        <v>35772</v>
      </c>
      <c r="G518">
        <v>3</v>
      </c>
      <c r="H518">
        <v>145.44999999999999</v>
      </c>
      <c r="I518" t="s">
        <v>526</v>
      </c>
      <c r="J518" t="s">
        <v>527</v>
      </c>
      <c r="K518" t="s">
        <v>528</v>
      </c>
      <c r="L518" t="s">
        <v>71</v>
      </c>
      <c r="M518" t="s">
        <v>529</v>
      </c>
      <c r="N518" t="s">
        <v>530</v>
      </c>
      <c r="O518">
        <f>VLOOKUP(orders[[#This Row],[OrderID]],Table15[],4,FALSE)</f>
        <v>150</v>
      </c>
      <c r="P518">
        <f>VLOOKUP(orders[[#This Row],[OrderID]],Table15[],2,FALSE)</f>
        <v>2540</v>
      </c>
      <c r="Q518">
        <f>VLOOKUP(orders[[#This Row],[EmployeeID]],employee_territory[],2,FALSE)</f>
        <v>85014</v>
      </c>
      <c r="R518" t="str">
        <f>VLOOKUP(orders[[#This Row],[Territory]],territories[],4,FALSE)</f>
        <v xml:space="preserve">Westerns                                          </v>
      </c>
      <c r="S518" t="str">
        <f>VLOOKUP(orders[[#This Row],[ShipVia]],shippers[],2,FALSE)</f>
        <v>Federal Shipping</v>
      </c>
      <c r="T518">
        <f>YEAR(orders[[#This Row],[OrderDate]])</f>
        <v>1997</v>
      </c>
      <c r="U518" s="45">
        <f>MONTH(orders[[#This Row],[OrderDate]])</f>
        <v>12</v>
      </c>
    </row>
    <row r="519" spans="1:21" x14ac:dyDescent="0.2">
      <c r="A519">
        <v>10765</v>
      </c>
      <c r="B519" t="s">
        <v>589</v>
      </c>
      <c r="C519">
        <v>3</v>
      </c>
      <c r="D519" s="9">
        <v>35768</v>
      </c>
      <c r="E519" s="5">
        <v>35796</v>
      </c>
      <c r="F519" s="5">
        <v>35773</v>
      </c>
      <c r="G519">
        <v>3</v>
      </c>
      <c r="H519">
        <v>42.74</v>
      </c>
      <c r="I519" t="s">
        <v>590</v>
      </c>
      <c r="J519" t="s">
        <v>591</v>
      </c>
      <c r="K519" t="s">
        <v>592</v>
      </c>
      <c r="L519" t="s">
        <v>71</v>
      </c>
      <c r="M519" t="s">
        <v>593</v>
      </c>
      <c r="N519" t="s">
        <v>154</v>
      </c>
      <c r="O519">
        <f>VLOOKUP(orders[[#This Row],[OrderID]],Table15[],4,FALSE)</f>
        <v>80</v>
      </c>
      <c r="P519">
        <f>VLOOKUP(orders[[#This Row],[OrderID]],Table15[],2,FALSE)</f>
        <v>1684</v>
      </c>
      <c r="Q519">
        <f>VLOOKUP(orders[[#This Row],[EmployeeID]],employee_territory[],2,FALSE)</f>
        <v>30346</v>
      </c>
      <c r="R519" t="str">
        <f>VLOOKUP(orders[[#This Row],[Territory]],territories[],4,FALSE)</f>
        <v xml:space="preserve">Southern                                          </v>
      </c>
      <c r="S519" t="str">
        <f>VLOOKUP(orders[[#This Row],[ShipVia]],shippers[],2,FALSE)</f>
        <v>Federal Shipping</v>
      </c>
      <c r="T519">
        <f>YEAR(orders[[#This Row],[OrderDate]])</f>
        <v>1997</v>
      </c>
      <c r="U519" s="45">
        <f>MONTH(orders[[#This Row],[OrderDate]])</f>
        <v>12</v>
      </c>
    </row>
    <row r="520" spans="1:21" x14ac:dyDescent="0.2">
      <c r="A520">
        <v>10766</v>
      </c>
      <c r="B520" t="s">
        <v>536</v>
      </c>
      <c r="C520">
        <v>4</v>
      </c>
      <c r="D520" s="9">
        <v>35769</v>
      </c>
      <c r="E520" s="5">
        <v>35797</v>
      </c>
      <c r="F520" s="5">
        <v>35773</v>
      </c>
      <c r="G520">
        <v>1</v>
      </c>
      <c r="H520">
        <v>157.55000000000001</v>
      </c>
      <c r="I520" t="s">
        <v>537</v>
      </c>
      <c r="J520" t="s">
        <v>538</v>
      </c>
      <c r="K520" t="s">
        <v>539</v>
      </c>
      <c r="L520" t="s">
        <v>71</v>
      </c>
      <c r="M520" t="s">
        <v>540</v>
      </c>
      <c r="N520" t="s">
        <v>154</v>
      </c>
      <c r="O520">
        <f>VLOOKUP(orders[[#This Row],[OrderID]],Table15[],4,FALSE)</f>
        <v>115</v>
      </c>
      <c r="P520">
        <f>VLOOKUP(orders[[#This Row],[OrderID]],Table15[],2,FALSE)</f>
        <v>2310</v>
      </c>
      <c r="Q520">
        <f>VLOOKUP(orders[[#This Row],[EmployeeID]],employee_territory[],2,FALSE)</f>
        <v>20852</v>
      </c>
      <c r="R520" t="str">
        <f>VLOOKUP(orders[[#This Row],[Territory]],territories[],4,FALSE)</f>
        <v xml:space="preserve">Eastern                                           </v>
      </c>
      <c r="S520" t="str">
        <f>VLOOKUP(orders[[#This Row],[ShipVia]],shippers[],2,FALSE)</f>
        <v>Speedy Express</v>
      </c>
      <c r="T520">
        <f>YEAR(orders[[#This Row],[OrderDate]])</f>
        <v>1997</v>
      </c>
      <c r="U520" s="45">
        <f>MONTH(orders[[#This Row],[OrderDate]])</f>
        <v>12</v>
      </c>
    </row>
    <row r="521" spans="1:21" x14ac:dyDescent="0.2">
      <c r="A521">
        <v>10767</v>
      </c>
      <c r="B521" t="s">
        <v>495</v>
      </c>
      <c r="C521">
        <v>4</v>
      </c>
      <c r="D521" s="9">
        <v>35769</v>
      </c>
      <c r="E521" s="5">
        <v>35797</v>
      </c>
      <c r="F521" s="5">
        <v>35779</v>
      </c>
      <c r="G521">
        <v>3</v>
      </c>
      <c r="H521">
        <v>1.59</v>
      </c>
      <c r="I521" t="s">
        <v>496</v>
      </c>
      <c r="J521" t="s">
        <v>497</v>
      </c>
      <c r="K521" t="s">
        <v>498</v>
      </c>
      <c r="L521" t="s">
        <v>71</v>
      </c>
      <c r="M521" t="s">
        <v>499</v>
      </c>
      <c r="N521" t="s">
        <v>500</v>
      </c>
      <c r="O521">
        <f>VLOOKUP(orders[[#This Row],[OrderID]],Table15[],4,FALSE)</f>
        <v>2</v>
      </c>
      <c r="P521">
        <f>VLOOKUP(orders[[#This Row],[OrderID]],Table15[],2,FALSE)</f>
        <v>28</v>
      </c>
      <c r="Q521">
        <f>VLOOKUP(orders[[#This Row],[EmployeeID]],employee_territory[],2,FALSE)</f>
        <v>20852</v>
      </c>
      <c r="R521" t="str">
        <f>VLOOKUP(orders[[#This Row],[Territory]],territories[],4,FALSE)</f>
        <v xml:space="preserve">Eastern                                           </v>
      </c>
      <c r="S521" t="str">
        <f>VLOOKUP(orders[[#This Row],[ShipVia]],shippers[],2,FALSE)</f>
        <v>Federal Shipping</v>
      </c>
      <c r="T521">
        <f>YEAR(orders[[#This Row],[OrderDate]])</f>
        <v>1997</v>
      </c>
      <c r="U521" s="45">
        <f>MONTH(orders[[#This Row],[OrderDate]])</f>
        <v>12</v>
      </c>
    </row>
    <row r="522" spans="1:21" x14ac:dyDescent="0.2">
      <c r="A522">
        <v>10768</v>
      </c>
      <c r="B522" t="s">
        <v>752</v>
      </c>
      <c r="C522">
        <v>3</v>
      </c>
      <c r="D522" s="9">
        <v>35772</v>
      </c>
      <c r="E522" s="5">
        <v>35800</v>
      </c>
      <c r="F522" s="5">
        <v>35779</v>
      </c>
      <c r="G522">
        <v>2</v>
      </c>
      <c r="H522">
        <v>146.32</v>
      </c>
      <c r="I522" t="s">
        <v>753</v>
      </c>
      <c r="J522" t="s">
        <v>754</v>
      </c>
      <c r="K522" t="s">
        <v>755</v>
      </c>
      <c r="L522" t="s">
        <v>756</v>
      </c>
      <c r="M522" t="s">
        <v>757</v>
      </c>
      <c r="N522" t="s">
        <v>73</v>
      </c>
      <c r="O522">
        <f>VLOOKUP(orders[[#This Row],[OrderID]],Table15[],4,FALSE)</f>
        <v>81</v>
      </c>
      <c r="P522">
        <f>VLOOKUP(orders[[#This Row],[OrderID]],Table15[],2,FALSE)</f>
        <v>1477</v>
      </c>
      <c r="Q522">
        <f>VLOOKUP(orders[[#This Row],[EmployeeID]],employee_territory[],2,FALSE)</f>
        <v>30346</v>
      </c>
      <c r="R522" t="str">
        <f>VLOOKUP(orders[[#This Row],[Territory]],territories[],4,FALSE)</f>
        <v xml:space="preserve">Southern                                          </v>
      </c>
      <c r="S522" t="str">
        <f>VLOOKUP(orders[[#This Row],[ShipVia]],shippers[],2,FALSE)</f>
        <v>United Package</v>
      </c>
      <c r="T522">
        <f>YEAR(orders[[#This Row],[OrderDate]])</f>
        <v>1997</v>
      </c>
      <c r="U522" s="45">
        <f>MONTH(orders[[#This Row],[OrderDate]])</f>
        <v>12</v>
      </c>
    </row>
    <row r="523" spans="1:21" x14ac:dyDescent="0.2">
      <c r="A523">
        <v>10769</v>
      </c>
      <c r="B523" t="s">
        <v>780</v>
      </c>
      <c r="C523">
        <v>3</v>
      </c>
      <c r="D523" s="9">
        <v>35772</v>
      </c>
      <c r="E523" s="5">
        <v>35800</v>
      </c>
      <c r="F523" s="5">
        <v>35776</v>
      </c>
      <c r="G523">
        <v>1</v>
      </c>
      <c r="H523">
        <v>65.06</v>
      </c>
      <c r="I523" t="s">
        <v>781</v>
      </c>
      <c r="J523" t="s">
        <v>782</v>
      </c>
      <c r="K523" t="s">
        <v>783</v>
      </c>
      <c r="L523" t="s">
        <v>71</v>
      </c>
      <c r="M523" t="s">
        <v>784</v>
      </c>
      <c r="N523" t="s">
        <v>230</v>
      </c>
      <c r="O523">
        <f>VLOOKUP(orders[[#This Row],[OrderID]],Table15[],4,FALSE)</f>
        <v>80</v>
      </c>
      <c r="P523">
        <f>VLOOKUP(orders[[#This Row],[OrderID]],Table15[],2,FALSE)</f>
        <v>1704</v>
      </c>
      <c r="Q523">
        <f>VLOOKUP(orders[[#This Row],[EmployeeID]],employee_territory[],2,FALSE)</f>
        <v>30346</v>
      </c>
      <c r="R523" t="str">
        <f>VLOOKUP(orders[[#This Row],[Territory]],territories[],4,FALSE)</f>
        <v xml:space="preserve">Southern                                          </v>
      </c>
      <c r="S523" t="str">
        <f>VLOOKUP(orders[[#This Row],[ShipVia]],shippers[],2,FALSE)</f>
        <v>Speedy Express</v>
      </c>
      <c r="T523">
        <f>YEAR(orders[[#This Row],[OrderDate]])</f>
        <v>1997</v>
      </c>
      <c r="U523" s="45">
        <f>MONTH(orders[[#This Row],[OrderDate]])</f>
        <v>12</v>
      </c>
    </row>
    <row r="524" spans="1:21" x14ac:dyDescent="0.2">
      <c r="A524">
        <v>10770</v>
      </c>
      <c r="B524" t="s">
        <v>484</v>
      </c>
      <c r="C524">
        <v>8</v>
      </c>
      <c r="D524" s="9">
        <v>35773</v>
      </c>
      <c r="E524" s="5">
        <v>35801</v>
      </c>
      <c r="F524" s="5">
        <v>35781</v>
      </c>
      <c r="G524">
        <v>3</v>
      </c>
      <c r="H524">
        <v>5.32</v>
      </c>
      <c r="I524" t="s">
        <v>485</v>
      </c>
      <c r="J524" t="s">
        <v>486</v>
      </c>
      <c r="K524" t="s">
        <v>487</v>
      </c>
      <c r="L524" t="s">
        <v>488</v>
      </c>
      <c r="M524" t="s">
        <v>489</v>
      </c>
      <c r="N524" t="s">
        <v>146</v>
      </c>
      <c r="O524">
        <f>VLOOKUP(orders[[#This Row],[OrderID]],Table15[],4,FALSE)</f>
        <v>15</v>
      </c>
      <c r="P524">
        <f>VLOOKUP(orders[[#This Row],[OrderID]],Table15[],2,FALSE)</f>
        <v>315</v>
      </c>
      <c r="Q524">
        <f>VLOOKUP(orders[[#This Row],[EmployeeID]],employee_territory[],2,FALSE)</f>
        <v>19428</v>
      </c>
      <c r="R524" t="str">
        <f>VLOOKUP(orders[[#This Row],[Territory]],territories[],4,FALSE)</f>
        <v xml:space="preserve">Northern                                          </v>
      </c>
      <c r="S524" t="str">
        <f>VLOOKUP(orders[[#This Row],[ShipVia]],shippers[],2,FALSE)</f>
        <v>Federal Shipping</v>
      </c>
      <c r="T524">
        <f>YEAR(orders[[#This Row],[OrderDate]])</f>
        <v>1997</v>
      </c>
      <c r="U524" s="45">
        <f>MONTH(orders[[#This Row],[OrderDate]])</f>
        <v>12</v>
      </c>
    </row>
    <row r="525" spans="1:21" x14ac:dyDescent="0.2">
      <c r="A525">
        <v>10771</v>
      </c>
      <c r="B525" t="s">
        <v>525</v>
      </c>
      <c r="C525">
        <v>9</v>
      </c>
      <c r="D525" s="9">
        <v>35774</v>
      </c>
      <c r="E525" s="5">
        <v>35802</v>
      </c>
      <c r="F525" s="5">
        <v>35797</v>
      </c>
      <c r="G525">
        <v>2</v>
      </c>
      <c r="H525">
        <v>11.19</v>
      </c>
      <c r="I525" t="s">
        <v>526</v>
      </c>
      <c r="J525" t="s">
        <v>527</v>
      </c>
      <c r="K525" t="s">
        <v>528</v>
      </c>
      <c r="L525" t="s">
        <v>71</v>
      </c>
      <c r="M525" t="s">
        <v>529</v>
      </c>
      <c r="N525" t="s">
        <v>530</v>
      </c>
      <c r="O525">
        <f>VLOOKUP(orders[[#This Row],[OrderID]],Table15[],4,FALSE)</f>
        <v>16</v>
      </c>
      <c r="P525">
        <f>VLOOKUP(orders[[#This Row],[OrderID]],Table15[],2,FALSE)</f>
        <v>344</v>
      </c>
      <c r="Q525">
        <f>VLOOKUP(orders[[#This Row],[EmployeeID]],employee_territory[],2,FALSE)</f>
        <v>3049</v>
      </c>
      <c r="R525" t="str">
        <f>VLOOKUP(orders[[#This Row],[Territory]],territories[],4,FALSE)</f>
        <v xml:space="preserve">Northern                                          </v>
      </c>
      <c r="S525" t="str">
        <f>VLOOKUP(orders[[#This Row],[ShipVia]],shippers[],2,FALSE)</f>
        <v>United Package</v>
      </c>
      <c r="T525">
        <f>YEAR(orders[[#This Row],[OrderDate]])</f>
        <v>1997</v>
      </c>
      <c r="U525" s="45">
        <f>MONTH(orders[[#This Row],[OrderDate]])</f>
        <v>12</v>
      </c>
    </row>
    <row r="526" spans="1:21" x14ac:dyDescent="0.2">
      <c r="A526">
        <v>10772</v>
      </c>
      <c r="B526" t="s">
        <v>613</v>
      </c>
      <c r="C526">
        <v>3</v>
      </c>
      <c r="D526" s="9">
        <v>35774</v>
      </c>
      <c r="E526" s="5">
        <v>35802</v>
      </c>
      <c r="F526" s="5">
        <v>35783</v>
      </c>
      <c r="G526">
        <v>2</v>
      </c>
      <c r="H526">
        <v>91.28</v>
      </c>
      <c r="I526" t="s">
        <v>614</v>
      </c>
      <c r="J526" t="s">
        <v>615</v>
      </c>
      <c r="K526" t="s">
        <v>616</v>
      </c>
      <c r="L526" t="s">
        <v>71</v>
      </c>
      <c r="M526" t="s">
        <v>617</v>
      </c>
      <c r="N526" t="s">
        <v>154</v>
      </c>
      <c r="O526">
        <f>VLOOKUP(orders[[#This Row],[OrderID]],Table15[],4,FALSE)</f>
        <v>43</v>
      </c>
      <c r="P526">
        <f>VLOOKUP(orders[[#This Row],[OrderID]],Table15[],2,FALSE)</f>
        <v>3603.2200000000003</v>
      </c>
      <c r="Q526">
        <f>VLOOKUP(orders[[#This Row],[EmployeeID]],employee_territory[],2,FALSE)</f>
        <v>30346</v>
      </c>
      <c r="R526" t="str">
        <f>VLOOKUP(orders[[#This Row],[Territory]],territories[],4,FALSE)</f>
        <v xml:space="preserve">Southern                                          </v>
      </c>
      <c r="S526" t="str">
        <f>VLOOKUP(orders[[#This Row],[ShipVia]],shippers[],2,FALSE)</f>
        <v>United Package</v>
      </c>
      <c r="T526">
        <f>YEAR(orders[[#This Row],[OrderDate]])</f>
        <v>1997</v>
      </c>
      <c r="U526" s="45">
        <f>MONTH(orders[[#This Row],[OrderDate]])</f>
        <v>12</v>
      </c>
    </row>
    <row r="527" spans="1:21" x14ac:dyDescent="0.2">
      <c r="A527">
        <v>10773</v>
      </c>
      <c r="B527" t="s">
        <v>525</v>
      </c>
      <c r="C527">
        <v>1</v>
      </c>
      <c r="D527" s="9">
        <v>35775</v>
      </c>
      <c r="E527" s="5">
        <v>35803</v>
      </c>
      <c r="F527" s="5">
        <v>35780</v>
      </c>
      <c r="G527">
        <v>3</v>
      </c>
      <c r="H527">
        <v>96.43</v>
      </c>
      <c r="I527" t="s">
        <v>526</v>
      </c>
      <c r="J527" t="s">
        <v>527</v>
      </c>
      <c r="K527" t="s">
        <v>528</v>
      </c>
      <c r="L527" t="s">
        <v>71</v>
      </c>
      <c r="M527" t="s">
        <v>529</v>
      </c>
      <c r="N527" t="s">
        <v>530</v>
      </c>
      <c r="O527">
        <f>VLOOKUP(orders[[#This Row],[OrderID]],Table15[],4,FALSE)</f>
        <v>110</v>
      </c>
      <c r="P527">
        <f>VLOOKUP(orders[[#This Row],[OrderID]],Table15[],2,FALSE)</f>
        <v>2216.25</v>
      </c>
      <c r="Q527">
        <f>VLOOKUP(orders[[#This Row],[EmployeeID]],employee_territory[],2,FALSE)</f>
        <v>6897</v>
      </c>
      <c r="R527" t="str">
        <f>VLOOKUP(orders[[#This Row],[Territory]],territories[],4,FALSE)</f>
        <v xml:space="preserve">Eastern                                           </v>
      </c>
      <c r="S527" t="str">
        <f>VLOOKUP(orders[[#This Row],[ShipVia]],shippers[],2,FALSE)</f>
        <v>Federal Shipping</v>
      </c>
      <c r="T527">
        <f>YEAR(orders[[#This Row],[OrderDate]])</f>
        <v>1997</v>
      </c>
      <c r="U527" s="45">
        <f>MONTH(orders[[#This Row],[OrderDate]])</f>
        <v>12</v>
      </c>
    </row>
    <row r="528" spans="1:21" x14ac:dyDescent="0.2">
      <c r="A528">
        <v>10774</v>
      </c>
      <c r="B528" t="s">
        <v>551</v>
      </c>
      <c r="C528">
        <v>4</v>
      </c>
      <c r="D528" s="9">
        <v>35775</v>
      </c>
      <c r="E528" s="5">
        <v>35789</v>
      </c>
      <c r="F528" s="5">
        <v>35776</v>
      </c>
      <c r="G528">
        <v>1</v>
      </c>
      <c r="H528">
        <v>48.2</v>
      </c>
      <c r="I528" t="s">
        <v>552</v>
      </c>
      <c r="J528" t="s">
        <v>553</v>
      </c>
      <c r="K528" t="s">
        <v>554</v>
      </c>
      <c r="L528" t="s">
        <v>71</v>
      </c>
      <c r="M528" t="s">
        <v>555</v>
      </c>
      <c r="N528" t="s">
        <v>199</v>
      </c>
      <c r="O528">
        <f>VLOOKUP(orders[[#This Row],[OrderID]],Table15[],4,FALSE)</f>
        <v>52</v>
      </c>
      <c r="P528">
        <f>VLOOKUP(orders[[#This Row],[OrderID]],Table15[],2,FALSE)</f>
        <v>875</v>
      </c>
      <c r="Q528">
        <f>VLOOKUP(orders[[#This Row],[EmployeeID]],employee_territory[],2,FALSE)</f>
        <v>20852</v>
      </c>
      <c r="R528" t="str">
        <f>VLOOKUP(orders[[#This Row],[Territory]],territories[],4,FALSE)</f>
        <v xml:space="preserve">Eastern                                           </v>
      </c>
      <c r="S528" t="str">
        <f>VLOOKUP(orders[[#This Row],[ShipVia]],shippers[],2,FALSE)</f>
        <v>Speedy Express</v>
      </c>
      <c r="T528">
        <f>YEAR(orders[[#This Row],[OrderDate]])</f>
        <v>1997</v>
      </c>
      <c r="U528" s="45">
        <f>MONTH(orders[[#This Row],[OrderDate]])</f>
        <v>12</v>
      </c>
    </row>
    <row r="529" spans="1:21" x14ac:dyDescent="0.2">
      <c r="A529">
        <v>10775</v>
      </c>
      <c r="B529" t="s">
        <v>893</v>
      </c>
      <c r="C529">
        <v>7</v>
      </c>
      <c r="D529" s="9">
        <v>35776</v>
      </c>
      <c r="E529" s="5">
        <v>35804</v>
      </c>
      <c r="F529" s="5">
        <v>35790</v>
      </c>
      <c r="G529">
        <v>1</v>
      </c>
      <c r="H529">
        <v>20.25</v>
      </c>
      <c r="I529" t="s">
        <v>894</v>
      </c>
      <c r="J529" t="s">
        <v>895</v>
      </c>
      <c r="K529" t="s">
        <v>896</v>
      </c>
      <c r="L529" t="s">
        <v>897</v>
      </c>
      <c r="M529" t="s">
        <v>898</v>
      </c>
      <c r="N529" t="s">
        <v>82</v>
      </c>
      <c r="O529">
        <f>VLOOKUP(orders[[#This Row],[OrderID]],Table15[],4,FALSE)</f>
        <v>9</v>
      </c>
      <c r="P529">
        <f>VLOOKUP(orders[[#This Row],[OrderID]],Table15[],2,FALSE)</f>
        <v>228</v>
      </c>
      <c r="Q529">
        <f>VLOOKUP(orders[[#This Row],[EmployeeID]],employee_territory[],2,FALSE)</f>
        <v>60179</v>
      </c>
      <c r="R529" t="str">
        <f>VLOOKUP(orders[[#This Row],[Territory]],territories[],4,FALSE)</f>
        <v xml:space="preserve">Westerns                                          </v>
      </c>
      <c r="S529" t="str">
        <f>VLOOKUP(orders[[#This Row],[ShipVia]],shippers[],2,FALSE)</f>
        <v>Speedy Express</v>
      </c>
      <c r="T529">
        <f>YEAR(orders[[#This Row],[OrderDate]])</f>
        <v>1997</v>
      </c>
      <c r="U529" s="45">
        <f>MONTH(orders[[#This Row],[OrderDate]])</f>
        <v>12</v>
      </c>
    </row>
    <row r="530" spans="1:21" x14ac:dyDescent="0.2">
      <c r="A530">
        <v>10776</v>
      </c>
      <c r="B530" t="s">
        <v>525</v>
      </c>
      <c r="C530">
        <v>1</v>
      </c>
      <c r="D530" s="9">
        <v>35779</v>
      </c>
      <c r="E530" s="5">
        <v>35807</v>
      </c>
      <c r="F530" s="5">
        <v>35782</v>
      </c>
      <c r="G530">
        <v>3</v>
      </c>
      <c r="H530">
        <v>351.53</v>
      </c>
      <c r="I530" t="s">
        <v>526</v>
      </c>
      <c r="J530" t="s">
        <v>527</v>
      </c>
      <c r="K530" t="s">
        <v>528</v>
      </c>
      <c r="L530" t="s">
        <v>71</v>
      </c>
      <c r="M530" t="s">
        <v>529</v>
      </c>
      <c r="N530" t="s">
        <v>530</v>
      </c>
      <c r="O530">
        <f>VLOOKUP(orders[[#This Row],[OrderID]],Table15[],4,FALSE)</f>
        <v>175</v>
      </c>
      <c r="P530">
        <f>VLOOKUP(orders[[#This Row],[OrderID]],Table15[],2,FALSE)</f>
        <v>6984.5</v>
      </c>
      <c r="Q530">
        <f>VLOOKUP(orders[[#This Row],[EmployeeID]],employee_territory[],2,FALSE)</f>
        <v>6897</v>
      </c>
      <c r="R530" t="str">
        <f>VLOOKUP(orders[[#This Row],[Territory]],territories[],4,FALSE)</f>
        <v xml:space="preserve">Eastern                                           </v>
      </c>
      <c r="S530" t="str">
        <f>VLOOKUP(orders[[#This Row],[ShipVia]],shippers[],2,FALSE)</f>
        <v>Federal Shipping</v>
      </c>
      <c r="T530">
        <f>YEAR(orders[[#This Row],[OrderDate]])</f>
        <v>1997</v>
      </c>
      <c r="U530" s="45">
        <f>MONTH(orders[[#This Row],[OrderDate]])</f>
        <v>12</v>
      </c>
    </row>
    <row r="531" spans="1:21" x14ac:dyDescent="0.2">
      <c r="A531">
        <v>10777</v>
      </c>
      <c r="B531" t="s">
        <v>833</v>
      </c>
      <c r="C531">
        <v>7</v>
      </c>
      <c r="D531" s="9">
        <v>35779</v>
      </c>
      <c r="E531" s="5">
        <v>35793</v>
      </c>
      <c r="F531" s="5">
        <v>35816</v>
      </c>
      <c r="G531">
        <v>2</v>
      </c>
      <c r="H531">
        <v>3.01</v>
      </c>
      <c r="I531" t="s">
        <v>834</v>
      </c>
      <c r="J531" t="s">
        <v>835</v>
      </c>
      <c r="K531" t="s">
        <v>836</v>
      </c>
      <c r="L531" t="s">
        <v>516</v>
      </c>
      <c r="M531" t="s">
        <v>837</v>
      </c>
      <c r="N531" t="s">
        <v>146</v>
      </c>
      <c r="O531">
        <f>VLOOKUP(orders[[#This Row],[OrderID]],Table15[],4,FALSE)</f>
        <v>20</v>
      </c>
      <c r="P531">
        <f>VLOOKUP(orders[[#This Row],[OrderID]],Table15[],2,FALSE)</f>
        <v>280</v>
      </c>
      <c r="Q531">
        <f>VLOOKUP(orders[[#This Row],[EmployeeID]],employee_territory[],2,FALSE)</f>
        <v>60179</v>
      </c>
      <c r="R531" t="str">
        <f>VLOOKUP(orders[[#This Row],[Territory]],territories[],4,FALSE)</f>
        <v xml:space="preserve">Westerns                                          </v>
      </c>
      <c r="S531" t="str">
        <f>VLOOKUP(orders[[#This Row],[ShipVia]],shippers[],2,FALSE)</f>
        <v>United Package</v>
      </c>
      <c r="T531">
        <f>YEAR(orders[[#This Row],[OrderDate]])</f>
        <v>1997</v>
      </c>
      <c r="U531" s="45">
        <f>MONTH(orders[[#This Row],[OrderDate]])</f>
        <v>12</v>
      </c>
    </row>
    <row r="532" spans="1:21" x14ac:dyDescent="0.2">
      <c r="A532">
        <v>10778</v>
      </c>
      <c r="B532" t="s">
        <v>608</v>
      </c>
      <c r="C532">
        <v>3</v>
      </c>
      <c r="D532" s="9">
        <v>35780</v>
      </c>
      <c r="E532" s="5">
        <v>35808</v>
      </c>
      <c r="F532" s="5">
        <v>35788</v>
      </c>
      <c r="G532">
        <v>1</v>
      </c>
      <c r="H532">
        <v>6.79</v>
      </c>
      <c r="I532" t="s">
        <v>609</v>
      </c>
      <c r="J532" t="s">
        <v>610</v>
      </c>
      <c r="K532" t="s">
        <v>611</v>
      </c>
      <c r="L532" t="s">
        <v>71</v>
      </c>
      <c r="M532" t="s">
        <v>612</v>
      </c>
      <c r="N532" t="s">
        <v>199</v>
      </c>
      <c r="O532">
        <f>VLOOKUP(orders[[#This Row],[OrderID]],Table15[],4,FALSE)</f>
        <v>10</v>
      </c>
      <c r="P532">
        <f>VLOOKUP(orders[[#This Row],[OrderID]],Table15[],2,FALSE)</f>
        <v>96.5</v>
      </c>
      <c r="Q532">
        <f>VLOOKUP(orders[[#This Row],[EmployeeID]],employee_territory[],2,FALSE)</f>
        <v>30346</v>
      </c>
      <c r="R532" t="str">
        <f>VLOOKUP(orders[[#This Row],[Territory]],territories[],4,FALSE)</f>
        <v xml:space="preserve">Southern                                          </v>
      </c>
      <c r="S532" t="str">
        <f>VLOOKUP(orders[[#This Row],[ShipVia]],shippers[],2,FALSE)</f>
        <v>Speedy Express</v>
      </c>
      <c r="T532">
        <f>YEAR(orders[[#This Row],[OrderDate]])</f>
        <v>1997</v>
      </c>
      <c r="U532" s="45">
        <f>MONTH(orders[[#This Row],[OrderDate]])</f>
        <v>12</v>
      </c>
    </row>
    <row r="533" spans="1:21" x14ac:dyDescent="0.2">
      <c r="A533">
        <v>10779</v>
      </c>
      <c r="B533" t="s">
        <v>603</v>
      </c>
      <c r="C533">
        <v>3</v>
      </c>
      <c r="D533" s="9">
        <v>35780</v>
      </c>
      <c r="E533" s="5">
        <v>35808</v>
      </c>
      <c r="F533" s="5">
        <v>35809</v>
      </c>
      <c r="G533">
        <v>2</v>
      </c>
      <c r="H533">
        <v>58.13</v>
      </c>
      <c r="I533" t="s">
        <v>604</v>
      </c>
      <c r="J533" t="s">
        <v>605</v>
      </c>
      <c r="K533" t="s">
        <v>606</v>
      </c>
      <c r="L533" t="s">
        <v>71</v>
      </c>
      <c r="M533" t="s">
        <v>607</v>
      </c>
      <c r="N533" t="s">
        <v>154</v>
      </c>
      <c r="O533">
        <f>VLOOKUP(orders[[#This Row],[OrderID]],Table15[],4,FALSE)</f>
        <v>40</v>
      </c>
      <c r="P533">
        <f>VLOOKUP(orders[[#This Row],[OrderID]],Table15[],2,FALSE)</f>
        <v>1335</v>
      </c>
      <c r="Q533">
        <f>VLOOKUP(orders[[#This Row],[EmployeeID]],employee_territory[],2,FALSE)</f>
        <v>30346</v>
      </c>
      <c r="R533" t="str">
        <f>VLOOKUP(orders[[#This Row],[Territory]],territories[],4,FALSE)</f>
        <v xml:space="preserve">Southern                                          </v>
      </c>
      <c r="S533" t="str">
        <f>VLOOKUP(orders[[#This Row],[ShipVia]],shippers[],2,FALSE)</f>
        <v>United Package</v>
      </c>
      <c r="T533">
        <f>YEAR(orders[[#This Row],[OrderDate]])</f>
        <v>1997</v>
      </c>
      <c r="U533" s="45">
        <f>MONTH(orders[[#This Row],[OrderDate]])</f>
        <v>12</v>
      </c>
    </row>
    <row r="534" spans="1:21" x14ac:dyDescent="0.2">
      <c r="A534">
        <v>10780</v>
      </c>
      <c r="B534" t="s">
        <v>623</v>
      </c>
      <c r="C534">
        <v>2</v>
      </c>
      <c r="D534" s="9">
        <v>35780</v>
      </c>
      <c r="E534" s="5">
        <v>35794</v>
      </c>
      <c r="F534" s="5">
        <v>35789</v>
      </c>
      <c r="G534">
        <v>1</v>
      </c>
      <c r="H534">
        <v>42.13</v>
      </c>
      <c r="I534" t="s">
        <v>624</v>
      </c>
      <c r="J534" t="s">
        <v>625</v>
      </c>
      <c r="K534" t="s">
        <v>626</v>
      </c>
      <c r="L534" t="s">
        <v>627</v>
      </c>
      <c r="M534" t="s">
        <v>628</v>
      </c>
      <c r="N534" t="s">
        <v>524</v>
      </c>
      <c r="O534">
        <f>VLOOKUP(orders[[#This Row],[OrderID]],Table15[],4,FALSE)</f>
        <v>50</v>
      </c>
      <c r="P534">
        <f>VLOOKUP(orders[[#This Row],[OrderID]],Table15[],2,FALSE)</f>
        <v>720</v>
      </c>
      <c r="Q534">
        <f>VLOOKUP(orders[[#This Row],[EmployeeID]],employee_territory[],2,FALSE)</f>
        <v>1581</v>
      </c>
      <c r="R534" t="str">
        <f>VLOOKUP(orders[[#This Row],[Territory]],territories[],4,FALSE)</f>
        <v xml:space="preserve">Eastern                                           </v>
      </c>
      <c r="S534" t="str">
        <f>VLOOKUP(orders[[#This Row],[ShipVia]],shippers[],2,FALSE)</f>
        <v>Speedy Express</v>
      </c>
      <c r="T534">
        <f>YEAR(orders[[#This Row],[OrderDate]])</f>
        <v>1997</v>
      </c>
      <c r="U534" s="45">
        <f>MONTH(orders[[#This Row],[OrderDate]])</f>
        <v>12</v>
      </c>
    </row>
    <row r="535" spans="1:21" x14ac:dyDescent="0.2">
      <c r="A535">
        <v>10781</v>
      </c>
      <c r="B535" t="s">
        <v>561</v>
      </c>
      <c r="C535">
        <v>2</v>
      </c>
      <c r="D535" s="9">
        <v>35781</v>
      </c>
      <c r="E535" s="5">
        <v>35809</v>
      </c>
      <c r="F535" s="5">
        <v>35783</v>
      </c>
      <c r="G535">
        <v>3</v>
      </c>
      <c r="H535">
        <v>73.16</v>
      </c>
      <c r="I535" t="s">
        <v>562</v>
      </c>
      <c r="J535" t="s">
        <v>563</v>
      </c>
      <c r="K535" t="s">
        <v>564</v>
      </c>
      <c r="L535" t="s">
        <v>71</v>
      </c>
      <c r="M535" t="s">
        <v>565</v>
      </c>
      <c r="N535" t="s">
        <v>248</v>
      </c>
      <c r="O535">
        <f>VLOOKUP(orders[[#This Row],[OrderID]],Table15[],4,FALSE)</f>
        <v>58</v>
      </c>
      <c r="P535">
        <f>VLOOKUP(orders[[#This Row],[OrderID]],Table15[],2,FALSE)</f>
        <v>1132.3499999999999</v>
      </c>
      <c r="Q535">
        <f>VLOOKUP(orders[[#This Row],[EmployeeID]],employee_territory[],2,FALSE)</f>
        <v>1581</v>
      </c>
      <c r="R535" t="str">
        <f>VLOOKUP(orders[[#This Row],[Territory]],territories[],4,FALSE)</f>
        <v xml:space="preserve">Eastern                                           </v>
      </c>
      <c r="S535" t="str">
        <f>VLOOKUP(orders[[#This Row],[ShipVia]],shippers[],2,FALSE)</f>
        <v>Federal Shipping</v>
      </c>
      <c r="T535">
        <f>YEAR(orders[[#This Row],[OrderDate]])</f>
        <v>1997</v>
      </c>
      <c r="U535" s="45">
        <f>MONTH(orders[[#This Row],[OrderDate]])</f>
        <v>12</v>
      </c>
    </row>
    <row r="536" spans="1:21" x14ac:dyDescent="0.2">
      <c r="A536">
        <v>10782</v>
      </c>
      <c r="B536" t="s">
        <v>864</v>
      </c>
      <c r="C536">
        <v>9</v>
      </c>
      <c r="D536" s="9">
        <v>35781</v>
      </c>
      <c r="E536" s="5">
        <v>35809</v>
      </c>
      <c r="F536" s="5">
        <v>35786</v>
      </c>
      <c r="G536">
        <v>3</v>
      </c>
      <c r="H536">
        <v>1.1000000000000001</v>
      </c>
      <c r="I536" t="s">
        <v>865</v>
      </c>
      <c r="J536" t="s">
        <v>866</v>
      </c>
      <c r="K536" t="s">
        <v>825</v>
      </c>
      <c r="L536" t="s">
        <v>71</v>
      </c>
      <c r="M536" t="s">
        <v>826</v>
      </c>
      <c r="N536" t="s">
        <v>827</v>
      </c>
      <c r="O536">
        <f>VLOOKUP(orders[[#This Row],[OrderID]],Table15[],4,FALSE)</f>
        <v>1</v>
      </c>
      <c r="P536">
        <f>VLOOKUP(orders[[#This Row],[OrderID]],Table15[],2,FALSE)</f>
        <v>12.5</v>
      </c>
      <c r="Q536">
        <f>VLOOKUP(orders[[#This Row],[EmployeeID]],employee_territory[],2,FALSE)</f>
        <v>3049</v>
      </c>
      <c r="R536" t="str">
        <f>VLOOKUP(orders[[#This Row],[Territory]],territories[],4,FALSE)</f>
        <v xml:space="preserve">Northern                                          </v>
      </c>
      <c r="S536" t="str">
        <f>VLOOKUP(orders[[#This Row],[ShipVia]],shippers[],2,FALSE)</f>
        <v>Federal Shipping</v>
      </c>
      <c r="T536">
        <f>YEAR(orders[[#This Row],[OrderDate]])</f>
        <v>1997</v>
      </c>
      <c r="U536" s="45">
        <f>MONTH(orders[[#This Row],[OrderDate]])</f>
        <v>12</v>
      </c>
    </row>
    <row r="537" spans="1:21" x14ac:dyDescent="0.2">
      <c r="A537">
        <v>10783</v>
      </c>
      <c r="B537" t="s">
        <v>484</v>
      </c>
      <c r="C537">
        <v>4</v>
      </c>
      <c r="D537" s="9">
        <v>35782</v>
      </c>
      <c r="E537" s="5">
        <v>35810</v>
      </c>
      <c r="F537" s="5">
        <v>35783</v>
      </c>
      <c r="G537">
        <v>2</v>
      </c>
      <c r="H537">
        <v>124.98</v>
      </c>
      <c r="I537" t="s">
        <v>485</v>
      </c>
      <c r="J537" t="s">
        <v>486</v>
      </c>
      <c r="K537" t="s">
        <v>487</v>
      </c>
      <c r="L537" t="s">
        <v>488</v>
      </c>
      <c r="M537" t="s">
        <v>489</v>
      </c>
      <c r="N537" t="s">
        <v>146</v>
      </c>
      <c r="O537">
        <f>VLOOKUP(orders[[#This Row],[OrderID]],Table15[],4,FALSE)</f>
        <v>15</v>
      </c>
      <c r="P537">
        <f>VLOOKUP(orders[[#This Row],[OrderID]],Table15[],2,FALSE)</f>
        <v>1442.5</v>
      </c>
      <c r="Q537">
        <f>VLOOKUP(orders[[#This Row],[EmployeeID]],employee_territory[],2,FALSE)</f>
        <v>20852</v>
      </c>
      <c r="R537" t="str">
        <f>VLOOKUP(orders[[#This Row],[Territory]],territories[],4,FALSE)</f>
        <v xml:space="preserve">Eastern                                           </v>
      </c>
      <c r="S537" t="str">
        <f>VLOOKUP(orders[[#This Row],[ShipVia]],shippers[],2,FALSE)</f>
        <v>United Package</v>
      </c>
      <c r="T537">
        <f>YEAR(orders[[#This Row],[OrderDate]])</f>
        <v>1997</v>
      </c>
      <c r="U537" s="45">
        <f>MONTH(orders[[#This Row],[OrderDate]])</f>
        <v>12</v>
      </c>
    </row>
    <row r="538" spans="1:21" x14ac:dyDescent="0.2">
      <c r="A538">
        <v>10784</v>
      </c>
      <c r="B538" t="s">
        <v>594</v>
      </c>
      <c r="C538">
        <v>4</v>
      </c>
      <c r="D538" s="9">
        <v>35782</v>
      </c>
      <c r="E538" s="5">
        <v>35810</v>
      </c>
      <c r="F538" s="5">
        <v>35786</v>
      </c>
      <c r="G538">
        <v>3</v>
      </c>
      <c r="H538">
        <v>70.09</v>
      </c>
      <c r="I538" t="s">
        <v>595</v>
      </c>
      <c r="J538" t="s">
        <v>596</v>
      </c>
      <c r="K538" t="s">
        <v>597</v>
      </c>
      <c r="L538" t="s">
        <v>71</v>
      </c>
      <c r="M538" t="s">
        <v>598</v>
      </c>
      <c r="N538" t="s">
        <v>176</v>
      </c>
      <c r="O538">
        <f>VLOOKUP(orders[[#This Row],[OrderID]],Table15[],4,FALSE)</f>
        <v>62</v>
      </c>
      <c r="P538">
        <f>VLOOKUP(orders[[#This Row],[OrderID]],Table15[],2,FALSE)</f>
        <v>1650</v>
      </c>
      <c r="Q538">
        <f>VLOOKUP(orders[[#This Row],[EmployeeID]],employee_territory[],2,FALSE)</f>
        <v>20852</v>
      </c>
      <c r="R538" t="str">
        <f>VLOOKUP(orders[[#This Row],[Territory]],territories[],4,FALSE)</f>
        <v xml:space="preserve">Eastern                                           </v>
      </c>
      <c r="S538" t="str">
        <f>VLOOKUP(orders[[#This Row],[ShipVia]],shippers[],2,FALSE)</f>
        <v>Federal Shipping</v>
      </c>
      <c r="T538">
        <f>YEAR(orders[[#This Row],[OrderDate]])</f>
        <v>1997</v>
      </c>
      <c r="U538" s="45">
        <f>MONTH(orders[[#This Row],[OrderDate]])</f>
        <v>12</v>
      </c>
    </row>
    <row r="539" spans="1:21" x14ac:dyDescent="0.2">
      <c r="A539">
        <v>10785</v>
      </c>
      <c r="B539" t="s">
        <v>571</v>
      </c>
      <c r="C539">
        <v>1</v>
      </c>
      <c r="D539" s="9">
        <v>35782</v>
      </c>
      <c r="E539" s="5">
        <v>35810</v>
      </c>
      <c r="F539" s="5">
        <v>35788</v>
      </c>
      <c r="G539">
        <v>3</v>
      </c>
      <c r="H539">
        <v>1.51</v>
      </c>
      <c r="I539" t="s">
        <v>572</v>
      </c>
      <c r="J539" t="s">
        <v>573</v>
      </c>
      <c r="K539" t="s">
        <v>574</v>
      </c>
      <c r="L539" t="s">
        <v>575</v>
      </c>
      <c r="M539" t="s">
        <v>576</v>
      </c>
      <c r="N539" t="s">
        <v>524</v>
      </c>
      <c r="O539">
        <f>VLOOKUP(orders[[#This Row],[OrderID]],Table15[],4,FALSE)</f>
        <v>20</v>
      </c>
      <c r="P539">
        <f>VLOOKUP(orders[[#This Row],[OrderID]],Table15[],2,FALSE)</f>
        <v>387.5</v>
      </c>
      <c r="Q539">
        <f>VLOOKUP(orders[[#This Row],[EmployeeID]],employee_territory[],2,FALSE)</f>
        <v>6897</v>
      </c>
      <c r="R539" t="str">
        <f>VLOOKUP(orders[[#This Row],[Territory]],territories[],4,FALSE)</f>
        <v xml:space="preserve">Eastern                                           </v>
      </c>
      <c r="S539" t="str">
        <f>VLOOKUP(orders[[#This Row],[ShipVia]],shippers[],2,FALSE)</f>
        <v>Federal Shipping</v>
      </c>
      <c r="T539">
        <f>YEAR(orders[[#This Row],[OrderDate]])</f>
        <v>1997</v>
      </c>
      <c r="U539" s="45">
        <f>MONTH(orders[[#This Row],[OrderDate]])</f>
        <v>12</v>
      </c>
    </row>
    <row r="540" spans="1:21" x14ac:dyDescent="0.2">
      <c r="A540">
        <v>10786</v>
      </c>
      <c r="B540" t="s">
        <v>785</v>
      </c>
      <c r="C540">
        <v>8</v>
      </c>
      <c r="D540" s="9">
        <v>35783</v>
      </c>
      <c r="E540" s="5">
        <v>35811</v>
      </c>
      <c r="F540" s="5">
        <v>35787</v>
      </c>
      <c r="G540">
        <v>1</v>
      </c>
      <c r="H540">
        <v>110.87</v>
      </c>
      <c r="I540" t="s">
        <v>786</v>
      </c>
      <c r="J540" t="s">
        <v>787</v>
      </c>
      <c r="K540" t="s">
        <v>645</v>
      </c>
      <c r="L540" t="s">
        <v>516</v>
      </c>
      <c r="M540" t="s">
        <v>788</v>
      </c>
      <c r="N540" t="s">
        <v>146</v>
      </c>
      <c r="O540">
        <f>VLOOKUP(orders[[#This Row],[OrderID]],Table15[],4,FALSE)</f>
        <v>87</v>
      </c>
      <c r="P540">
        <f>VLOOKUP(orders[[#This Row],[OrderID]],Table15[],2,FALSE)</f>
        <v>1913.85</v>
      </c>
      <c r="Q540">
        <f>VLOOKUP(orders[[#This Row],[EmployeeID]],employee_territory[],2,FALSE)</f>
        <v>19428</v>
      </c>
      <c r="R540" t="str">
        <f>VLOOKUP(orders[[#This Row],[Territory]],territories[],4,FALSE)</f>
        <v xml:space="preserve">Northern                                          </v>
      </c>
      <c r="S540" t="str">
        <f>VLOOKUP(orders[[#This Row],[ShipVia]],shippers[],2,FALSE)</f>
        <v>Speedy Express</v>
      </c>
      <c r="T540">
        <f>YEAR(orders[[#This Row],[OrderDate]])</f>
        <v>1997</v>
      </c>
      <c r="U540" s="45">
        <f>MONTH(orders[[#This Row],[OrderDate]])</f>
        <v>12</v>
      </c>
    </row>
    <row r="541" spans="1:21" x14ac:dyDescent="0.2">
      <c r="A541">
        <v>10787</v>
      </c>
      <c r="B541" t="s">
        <v>742</v>
      </c>
      <c r="C541">
        <v>2</v>
      </c>
      <c r="D541" s="9">
        <v>35783</v>
      </c>
      <c r="E541" s="5">
        <v>35797</v>
      </c>
      <c r="F541" s="5">
        <v>35790</v>
      </c>
      <c r="G541">
        <v>1</v>
      </c>
      <c r="H541">
        <v>249.93</v>
      </c>
      <c r="I541" t="s">
        <v>743</v>
      </c>
      <c r="J541" t="s">
        <v>744</v>
      </c>
      <c r="K541" t="s">
        <v>745</v>
      </c>
      <c r="L541" t="s">
        <v>71</v>
      </c>
      <c r="M541" t="s">
        <v>746</v>
      </c>
      <c r="N541" t="s">
        <v>206</v>
      </c>
      <c r="O541">
        <f>VLOOKUP(orders[[#This Row],[OrderID]],Table15[],4,FALSE)</f>
        <v>35</v>
      </c>
      <c r="P541">
        <f>VLOOKUP(orders[[#This Row],[OrderID]],Table15[],2,FALSE)</f>
        <v>2760.8</v>
      </c>
      <c r="Q541">
        <f>VLOOKUP(orders[[#This Row],[EmployeeID]],employee_territory[],2,FALSE)</f>
        <v>1581</v>
      </c>
      <c r="R541" t="str">
        <f>VLOOKUP(orders[[#This Row],[Territory]],territories[],4,FALSE)</f>
        <v xml:space="preserve">Eastern                                           </v>
      </c>
      <c r="S541" t="str">
        <f>VLOOKUP(orders[[#This Row],[ShipVia]],shippers[],2,FALSE)</f>
        <v>Speedy Express</v>
      </c>
      <c r="T541">
        <f>YEAR(orders[[#This Row],[OrderDate]])</f>
        <v>1997</v>
      </c>
      <c r="U541" s="45">
        <f>MONTH(orders[[#This Row],[OrderDate]])</f>
        <v>12</v>
      </c>
    </row>
    <row r="542" spans="1:21" x14ac:dyDescent="0.2">
      <c r="A542">
        <v>10788</v>
      </c>
      <c r="B542" t="s">
        <v>589</v>
      </c>
      <c r="C542">
        <v>1</v>
      </c>
      <c r="D542" s="9">
        <v>35786</v>
      </c>
      <c r="E542" s="5">
        <v>35814</v>
      </c>
      <c r="F542" s="5">
        <v>35814</v>
      </c>
      <c r="G542">
        <v>2</v>
      </c>
      <c r="H542">
        <v>42.7</v>
      </c>
      <c r="I542" t="s">
        <v>590</v>
      </c>
      <c r="J542" t="s">
        <v>591</v>
      </c>
      <c r="K542" t="s">
        <v>592</v>
      </c>
      <c r="L542" t="s">
        <v>71</v>
      </c>
      <c r="M542" t="s">
        <v>593</v>
      </c>
      <c r="N542" t="s">
        <v>154</v>
      </c>
      <c r="O542">
        <f>VLOOKUP(orders[[#This Row],[OrderID]],Table15[],4,FALSE)</f>
        <v>90</v>
      </c>
      <c r="P542">
        <f>VLOOKUP(orders[[#This Row],[OrderID]],Table15[],2,FALSE)</f>
        <v>770</v>
      </c>
      <c r="Q542">
        <f>VLOOKUP(orders[[#This Row],[EmployeeID]],employee_territory[],2,FALSE)</f>
        <v>6897</v>
      </c>
      <c r="R542" t="str">
        <f>VLOOKUP(orders[[#This Row],[Territory]],territories[],4,FALSE)</f>
        <v xml:space="preserve">Eastern                                           </v>
      </c>
      <c r="S542" t="str">
        <f>VLOOKUP(orders[[#This Row],[ShipVia]],shippers[],2,FALSE)</f>
        <v>United Package</v>
      </c>
      <c r="T542">
        <f>YEAR(orders[[#This Row],[OrderDate]])</f>
        <v>1997</v>
      </c>
      <c r="U542" s="45">
        <f>MONTH(orders[[#This Row],[OrderDate]])</f>
        <v>12</v>
      </c>
    </row>
    <row r="543" spans="1:21" x14ac:dyDescent="0.2">
      <c r="A543">
        <v>10789</v>
      </c>
      <c r="B543" t="s">
        <v>817</v>
      </c>
      <c r="C543">
        <v>1</v>
      </c>
      <c r="D543" s="9">
        <v>35786</v>
      </c>
      <c r="E543" s="5">
        <v>35814</v>
      </c>
      <c r="F543" s="5">
        <v>35795</v>
      </c>
      <c r="G543">
        <v>2</v>
      </c>
      <c r="H543">
        <v>100.6</v>
      </c>
      <c r="I543" t="s">
        <v>818</v>
      </c>
      <c r="J543" t="s">
        <v>819</v>
      </c>
      <c r="K543" t="s">
        <v>820</v>
      </c>
      <c r="L543" t="s">
        <v>71</v>
      </c>
      <c r="M543" t="s">
        <v>821</v>
      </c>
      <c r="N543" t="s">
        <v>206</v>
      </c>
      <c r="O543">
        <f>VLOOKUP(orders[[#This Row],[OrderID]],Table15[],4,FALSE)</f>
        <v>93</v>
      </c>
      <c r="P543">
        <f>VLOOKUP(orders[[#This Row],[OrderID]],Table15[],2,FALSE)</f>
        <v>3687</v>
      </c>
      <c r="Q543">
        <f>VLOOKUP(orders[[#This Row],[EmployeeID]],employee_territory[],2,FALSE)</f>
        <v>6897</v>
      </c>
      <c r="R543" t="str">
        <f>VLOOKUP(orders[[#This Row],[Territory]],territories[],4,FALSE)</f>
        <v xml:space="preserve">Eastern                                           </v>
      </c>
      <c r="S543" t="str">
        <f>VLOOKUP(orders[[#This Row],[ShipVia]],shippers[],2,FALSE)</f>
        <v>United Package</v>
      </c>
      <c r="T543">
        <f>YEAR(orders[[#This Row],[OrderDate]])</f>
        <v>1997</v>
      </c>
      <c r="U543" s="45">
        <f>MONTH(orders[[#This Row],[OrderDate]])</f>
        <v>12</v>
      </c>
    </row>
    <row r="544" spans="1:21" x14ac:dyDescent="0.2">
      <c r="A544">
        <v>10790</v>
      </c>
      <c r="B544" t="s">
        <v>833</v>
      </c>
      <c r="C544">
        <v>6</v>
      </c>
      <c r="D544" s="9">
        <v>35786</v>
      </c>
      <c r="E544" s="5">
        <v>35814</v>
      </c>
      <c r="F544" s="5">
        <v>35790</v>
      </c>
      <c r="G544">
        <v>1</v>
      </c>
      <c r="H544">
        <v>28.23</v>
      </c>
      <c r="I544" t="s">
        <v>834</v>
      </c>
      <c r="J544" t="s">
        <v>835</v>
      </c>
      <c r="K544" t="s">
        <v>836</v>
      </c>
      <c r="L544" t="s">
        <v>516</v>
      </c>
      <c r="M544" t="s">
        <v>837</v>
      </c>
      <c r="N544" t="s">
        <v>146</v>
      </c>
      <c r="O544">
        <f>VLOOKUP(orders[[#This Row],[OrderID]],Table15[],4,FALSE)</f>
        <v>23</v>
      </c>
      <c r="P544">
        <f>VLOOKUP(orders[[#This Row],[OrderID]],Table15[],2,FALSE)</f>
        <v>850</v>
      </c>
      <c r="Q544">
        <f>VLOOKUP(orders[[#This Row],[EmployeeID]],employee_territory[],2,FALSE)</f>
        <v>85014</v>
      </c>
      <c r="R544" t="str">
        <f>VLOOKUP(orders[[#This Row],[Territory]],territories[],4,FALSE)</f>
        <v xml:space="preserve">Westerns                                          </v>
      </c>
      <c r="S544" t="str">
        <f>VLOOKUP(orders[[#This Row],[ShipVia]],shippers[],2,FALSE)</f>
        <v>Speedy Express</v>
      </c>
      <c r="T544">
        <f>YEAR(orders[[#This Row],[OrderDate]])</f>
        <v>1997</v>
      </c>
      <c r="U544" s="45">
        <f>MONTH(orders[[#This Row],[OrderDate]])</f>
        <v>12</v>
      </c>
    </row>
    <row r="545" spans="1:21" x14ac:dyDescent="0.2">
      <c r="A545">
        <v>10791</v>
      </c>
      <c r="B545" t="s">
        <v>566</v>
      </c>
      <c r="C545">
        <v>6</v>
      </c>
      <c r="D545" s="9">
        <v>35787</v>
      </c>
      <c r="E545" s="5">
        <v>35815</v>
      </c>
      <c r="F545" s="5">
        <v>35796</v>
      </c>
      <c r="G545">
        <v>2</v>
      </c>
      <c r="H545">
        <v>16.850000000000001</v>
      </c>
      <c r="I545" t="s">
        <v>567</v>
      </c>
      <c r="J545" t="s">
        <v>568</v>
      </c>
      <c r="K545" t="s">
        <v>569</v>
      </c>
      <c r="L545" t="s">
        <v>71</v>
      </c>
      <c r="M545" t="s">
        <v>570</v>
      </c>
      <c r="N545" t="s">
        <v>154</v>
      </c>
      <c r="O545">
        <f>VLOOKUP(orders[[#This Row],[OrderID]],Table15[],4,FALSE)</f>
        <v>34</v>
      </c>
      <c r="P545">
        <f>VLOOKUP(orders[[#This Row],[OrderID]],Table15[],2,FALSE)</f>
        <v>1926.0600000000002</v>
      </c>
      <c r="Q545">
        <f>VLOOKUP(orders[[#This Row],[EmployeeID]],employee_territory[],2,FALSE)</f>
        <v>85014</v>
      </c>
      <c r="R545" t="str">
        <f>VLOOKUP(orders[[#This Row],[Territory]],territories[],4,FALSE)</f>
        <v xml:space="preserve">Westerns                                          </v>
      </c>
      <c r="S545" t="str">
        <f>VLOOKUP(orders[[#This Row],[ShipVia]],shippers[],2,FALSE)</f>
        <v>United Package</v>
      </c>
      <c r="T545">
        <f>YEAR(orders[[#This Row],[OrderDate]])</f>
        <v>1997</v>
      </c>
      <c r="U545" s="45">
        <f>MONTH(orders[[#This Row],[OrderDate]])</f>
        <v>12</v>
      </c>
    </row>
    <row r="546" spans="1:21" x14ac:dyDescent="0.2">
      <c r="A546">
        <v>10792</v>
      </c>
      <c r="B546" t="s">
        <v>789</v>
      </c>
      <c r="C546">
        <v>1</v>
      </c>
      <c r="D546" s="9">
        <v>35787</v>
      </c>
      <c r="E546" s="5">
        <v>35815</v>
      </c>
      <c r="F546" s="5">
        <v>35795</v>
      </c>
      <c r="G546">
        <v>3</v>
      </c>
      <c r="H546">
        <v>23.79</v>
      </c>
      <c r="I546" t="s">
        <v>790</v>
      </c>
      <c r="J546" t="s">
        <v>791</v>
      </c>
      <c r="K546" t="s">
        <v>792</v>
      </c>
      <c r="L546" t="s">
        <v>71</v>
      </c>
      <c r="M546" t="s">
        <v>793</v>
      </c>
      <c r="N546" t="s">
        <v>794</v>
      </c>
      <c r="O546">
        <f>VLOOKUP(orders[[#This Row],[OrderID]],Table15[],4,FALSE)</f>
        <v>28</v>
      </c>
      <c r="P546">
        <f>VLOOKUP(orders[[#This Row],[OrderID]],Table15[],2,FALSE)</f>
        <v>399.85</v>
      </c>
      <c r="Q546">
        <f>VLOOKUP(orders[[#This Row],[EmployeeID]],employee_territory[],2,FALSE)</f>
        <v>6897</v>
      </c>
      <c r="R546" t="str">
        <f>VLOOKUP(orders[[#This Row],[Territory]],territories[],4,FALSE)</f>
        <v xml:space="preserve">Eastern                                           </v>
      </c>
      <c r="S546" t="str">
        <f>VLOOKUP(orders[[#This Row],[ShipVia]],shippers[],2,FALSE)</f>
        <v>Federal Shipping</v>
      </c>
      <c r="T546">
        <f>YEAR(orders[[#This Row],[OrderDate]])</f>
        <v>1997</v>
      </c>
      <c r="U546" s="45">
        <f>MONTH(orders[[#This Row],[OrderDate]])</f>
        <v>12</v>
      </c>
    </row>
    <row r="547" spans="1:21" x14ac:dyDescent="0.2">
      <c r="A547">
        <v>10793</v>
      </c>
      <c r="B547" t="s">
        <v>752</v>
      </c>
      <c r="C547">
        <v>3</v>
      </c>
      <c r="D547" s="9">
        <v>35788</v>
      </c>
      <c r="E547" s="5">
        <v>35816</v>
      </c>
      <c r="F547" s="5">
        <v>35803</v>
      </c>
      <c r="G547">
        <v>3</v>
      </c>
      <c r="H547">
        <v>4.5199999999999996</v>
      </c>
      <c r="I547" t="s">
        <v>753</v>
      </c>
      <c r="J547" t="s">
        <v>754</v>
      </c>
      <c r="K547" t="s">
        <v>755</v>
      </c>
      <c r="L547" t="s">
        <v>756</v>
      </c>
      <c r="M547" t="s">
        <v>757</v>
      </c>
      <c r="N547" t="s">
        <v>73</v>
      </c>
      <c r="O547">
        <f>VLOOKUP(orders[[#This Row],[OrderID]],Table15[],4,FALSE)</f>
        <v>22</v>
      </c>
      <c r="P547">
        <f>VLOOKUP(orders[[#This Row],[OrderID]],Table15[],2,FALSE)</f>
        <v>191.1</v>
      </c>
      <c r="Q547">
        <f>VLOOKUP(orders[[#This Row],[EmployeeID]],employee_territory[],2,FALSE)</f>
        <v>30346</v>
      </c>
      <c r="R547" t="str">
        <f>VLOOKUP(orders[[#This Row],[Territory]],territories[],4,FALSE)</f>
        <v xml:space="preserve">Southern                                          </v>
      </c>
      <c r="S547" t="str">
        <f>VLOOKUP(orders[[#This Row],[ShipVia]],shippers[],2,FALSE)</f>
        <v>Federal Shipping</v>
      </c>
      <c r="T547">
        <f>YEAR(orders[[#This Row],[OrderDate]])</f>
        <v>1997</v>
      </c>
      <c r="U547" s="45">
        <f>MONTH(orders[[#This Row],[OrderDate]])</f>
        <v>12</v>
      </c>
    </row>
    <row r="548" spans="1:21" x14ac:dyDescent="0.2">
      <c r="A548">
        <v>10794</v>
      </c>
      <c r="B548" t="s">
        <v>541</v>
      </c>
      <c r="C548">
        <v>6</v>
      </c>
      <c r="D548" s="9">
        <v>35788</v>
      </c>
      <c r="E548" s="5">
        <v>35816</v>
      </c>
      <c r="F548" s="5">
        <v>35797</v>
      </c>
      <c r="G548">
        <v>1</v>
      </c>
      <c r="H548">
        <v>21.49</v>
      </c>
      <c r="I548" t="s">
        <v>542</v>
      </c>
      <c r="J548" t="s">
        <v>543</v>
      </c>
      <c r="K548" t="s">
        <v>487</v>
      </c>
      <c r="L548" t="s">
        <v>488</v>
      </c>
      <c r="M548" t="s">
        <v>544</v>
      </c>
      <c r="N548" t="s">
        <v>146</v>
      </c>
      <c r="O548">
        <f>VLOOKUP(orders[[#This Row],[OrderID]],Table15[],4,FALSE)</f>
        <v>21</v>
      </c>
      <c r="P548">
        <f>VLOOKUP(orders[[#This Row],[OrderID]],Table15[],2,FALSE)</f>
        <v>393.45</v>
      </c>
      <c r="Q548">
        <f>VLOOKUP(orders[[#This Row],[EmployeeID]],employee_territory[],2,FALSE)</f>
        <v>85014</v>
      </c>
      <c r="R548" t="str">
        <f>VLOOKUP(orders[[#This Row],[Territory]],territories[],4,FALSE)</f>
        <v xml:space="preserve">Westerns                                          </v>
      </c>
      <c r="S548" t="str">
        <f>VLOOKUP(orders[[#This Row],[ShipVia]],shippers[],2,FALSE)</f>
        <v>Speedy Express</v>
      </c>
      <c r="T548">
        <f>YEAR(orders[[#This Row],[OrderDate]])</f>
        <v>1997</v>
      </c>
      <c r="U548" s="45">
        <f>MONTH(orders[[#This Row],[OrderDate]])</f>
        <v>12</v>
      </c>
    </row>
    <row r="549" spans="1:21" x14ac:dyDescent="0.2">
      <c r="A549">
        <v>10795</v>
      </c>
      <c r="B549" t="s">
        <v>525</v>
      </c>
      <c r="C549">
        <v>8</v>
      </c>
      <c r="D549" s="9">
        <v>35788</v>
      </c>
      <c r="E549" s="5">
        <v>35816</v>
      </c>
      <c r="F549" s="5">
        <v>35815</v>
      </c>
      <c r="G549">
        <v>2</v>
      </c>
      <c r="H549">
        <v>126.66</v>
      </c>
      <c r="I549" t="s">
        <v>526</v>
      </c>
      <c r="J549" t="s">
        <v>527</v>
      </c>
      <c r="K549" t="s">
        <v>528</v>
      </c>
      <c r="L549" t="s">
        <v>71</v>
      </c>
      <c r="M549" t="s">
        <v>529</v>
      </c>
      <c r="N549" t="s">
        <v>530</v>
      </c>
      <c r="O549">
        <f>VLOOKUP(orders[[#This Row],[OrderID]],Table15[],4,FALSE)</f>
        <v>100</v>
      </c>
      <c r="P549">
        <f>VLOOKUP(orders[[#This Row],[OrderID]],Table15[],2,FALSE)</f>
        <v>2499.25</v>
      </c>
      <c r="Q549">
        <f>VLOOKUP(orders[[#This Row],[EmployeeID]],employee_territory[],2,FALSE)</f>
        <v>19428</v>
      </c>
      <c r="R549" t="str">
        <f>VLOOKUP(orders[[#This Row],[Territory]],territories[],4,FALSE)</f>
        <v xml:space="preserve">Northern                                          </v>
      </c>
      <c r="S549" t="str">
        <f>VLOOKUP(orders[[#This Row],[ShipVia]],shippers[],2,FALSE)</f>
        <v>United Package</v>
      </c>
      <c r="T549">
        <f>YEAR(orders[[#This Row],[OrderDate]])</f>
        <v>1997</v>
      </c>
      <c r="U549" s="45">
        <f>MONTH(orders[[#This Row],[OrderDate]])</f>
        <v>12</v>
      </c>
    </row>
    <row r="550" spans="1:21" x14ac:dyDescent="0.2">
      <c r="A550">
        <v>10796</v>
      </c>
      <c r="B550" t="s">
        <v>518</v>
      </c>
      <c r="C550">
        <v>3</v>
      </c>
      <c r="D550" s="9">
        <v>35789</v>
      </c>
      <c r="E550" s="5">
        <v>35817</v>
      </c>
      <c r="F550" s="5">
        <v>35809</v>
      </c>
      <c r="G550">
        <v>1</v>
      </c>
      <c r="H550">
        <v>26.52</v>
      </c>
      <c r="I550" t="s">
        <v>519</v>
      </c>
      <c r="J550" t="s">
        <v>520</v>
      </c>
      <c r="K550" t="s">
        <v>521</v>
      </c>
      <c r="L550" t="s">
        <v>522</v>
      </c>
      <c r="M550" t="s">
        <v>523</v>
      </c>
      <c r="N550" t="s">
        <v>524</v>
      </c>
      <c r="O550">
        <f>VLOOKUP(orders[[#This Row],[OrderID]],Table15[],4,FALSE)</f>
        <v>90</v>
      </c>
      <c r="P550">
        <f>VLOOKUP(orders[[#This Row],[OrderID]],Table15[],2,FALSE)</f>
        <v>2878.08</v>
      </c>
      <c r="Q550">
        <f>VLOOKUP(orders[[#This Row],[EmployeeID]],employee_territory[],2,FALSE)</f>
        <v>30346</v>
      </c>
      <c r="R550" t="str">
        <f>VLOOKUP(orders[[#This Row],[Territory]],territories[],4,FALSE)</f>
        <v xml:space="preserve">Southern                                          </v>
      </c>
      <c r="S550" t="str">
        <f>VLOOKUP(orders[[#This Row],[ShipVia]],shippers[],2,FALSE)</f>
        <v>Speedy Express</v>
      </c>
      <c r="T550">
        <f>YEAR(orders[[#This Row],[OrderDate]])</f>
        <v>1997</v>
      </c>
      <c r="U550" s="45">
        <f>MONTH(orders[[#This Row],[OrderDate]])</f>
        <v>12</v>
      </c>
    </row>
    <row r="551" spans="1:21" x14ac:dyDescent="0.2">
      <c r="A551">
        <v>10797</v>
      </c>
      <c r="B551" t="s">
        <v>762</v>
      </c>
      <c r="C551">
        <v>7</v>
      </c>
      <c r="D551" s="9">
        <v>35789</v>
      </c>
      <c r="E551" s="5">
        <v>35817</v>
      </c>
      <c r="F551" s="5">
        <v>35800</v>
      </c>
      <c r="G551">
        <v>2</v>
      </c>
      <c r="H551">
        <v>33.35</v>
      </c>
      <c r="I551" t="s">
        <v>763</v>
      </c>
      <c r="J551" t="s">
        <v>764</v>
      </c>
      <c r="K551" t="s">
        <v>765</v>
      </c>
      <c r="L551" t="s">
        <v>71</v>
      </c>
      <c r="M551" t="s">
        <v>766</v>
      </c>
      <c r="N551" t="s">
        <v>154</v>
      </c>
      <c r="O551">
        <f>VLOOKUP(orders[[#This Row],[OrderID]],Table15[],4,FALSE)</f>
        <v>20</v>
      </c>
      <c r="P551">
        <f>VLOOKUP(orders[[#This Row],[OrderID]],Table15[],2,FALSE)</f>
        <v>420</v>
      </c>
      <c r="Q551">
        <f>VLOOKUP(orders[[#This Row],[EmployeeID]],employee_territory[],2,FALSE)</f>
        <v>60179</v>
      </c>
      <c r="R551" t="str">
        <f>VLOOKUP(orders[[#This Row],[Territory]],territories[],4,FALSE)</f>
        <v xml:space="preserve">Westerns                                          </v>
      </c>
      <c r="S551" t="str">
        <f>VLOOKUP(orders[[#This Row],[ShipVia]],shippers[],2,FALSE)</f>
        <v>United Package</v>
      </c>
      <c r="T551">
        <f>YEAR(orders[[#This Row],[OrderDate]])</f>
        <v>1997</v>
      </c>
      <c r="U551" s="45">
        <f>MONTH(orders[[#This Row],[OrderDate]])</f>
        <v>12</v>
      </c>
    </row>
    <row r="552" spans="1:21" x14ac:dyDescent="0.2">
      <c r="A552">
        <v>10798</v>
      </c>
      <c r="B552" t="s">
        <v>691</v>
      </c>
      <c r="C552">
        <v>2</v>
      </c>
      <c r="D552" s="9">
        <v>35790</v>
      </c>
      <c r="E552" s="5">
        <v>35818</v>
      </c>
      <c r="F552" s="5">
        <v>35800</v>
      </c>
      <c r="G552">
        <v>1</v>
      </c>
      <c r="H552">
        <v>2.33</v>
      </c>
      <c r="I552" t="s">
        <v>692</v>
      </c>
      <c r="J552" t="s">
        <v>693</v>
      </c>
      <c r="K552" t="s">
        <v>694</v>
      </c>
      <c r="L552" t="s">
        <v>695</v>
      </c>
      <c r="M552" t="s">
        <v>696</v>
      </c>
      <c r="N552" t="s">
        <v>73</v>
      </c>
      <c r="O552">
        <f>VLOOKUP(orders[[#This Row],[OrderID]],Table15[],4,FALSE)</f>
        <v>12</v>
      </c>
      <c r="P552">
        <f>VLOOKUP(orders[[#This Row],[OrderID]],Table15[],2,FALSE)</f>
        <v>446.6</v>
      </c>
      <c r="Q552">
        <f>VLOOKUP(orders[[#This Row],[EmployeeID]],employee_territory[],2,FALSE)</f>
        <v>1581</v>
      </c>
      <c r="R552" t="str">
        <f>VLOOKUP(orders[[#This Row],[Territory]],territories[],4,FALSE)</f>
        <v xml:space="preserve">Eastern                                           </v>
      </c>
      <c r="S552" t="str">
        <f>VLOOKUP(orders[[#This Row],[ShipVia]],shippers[],2,FALSE)</f>
        <v>Speedy Express</v>
      </c>
      <c r="T552">
        <f>YEAR(orders[[#This Row],[OrderDate]])</f>
        <v>1997</v>
      </c>
      <c r="U552" s="45">
        <f>MONTH(orders[[#This Row],[OrderDate]])</f>
        <v>12</v>
      </c>
    </row>
    <row r="553" spans="1:21" x14ac:dyDescent="0.2">
      <c r="A553">
        <v>10799</v>
      </c>
      <c r="B553" t="s">
        <v>700</v>
      </c>
      <c r="C553">
        <v>9</v>
      </c>
      <c r="D553" s="9">
        <v>35790</v>
      </c>
      <c r="E553" s="5">
        <v>35832</v>
      </c>
      <c r="F553" s="5">
        <v>35800</v>
      </c>
      <c r="G553">
        <v>3</v>
      </c>
      <c r="H553">
        <v>30.76</v>
      </c>
      <c r="I553" t="s">
        <v>701</v>
      </c>
      <c r="J553" t="s">
        <v>702</v>
      </c>
      <c r="K553" t="s">
        <v>703</v>
      </c>
      <c r="L553" t="s">
        <v>71</v>
      </c>
      <c r="M553" t="s">
        <v>704</v>
      </c>
      <c r="N553" t="s">
        <v>154</v>
      </c>
      <c r="O553">
        <f>VLOOKUP(orders[[#This Row],[OrderID]],Table15[],4,FALSE)</f>
        <v>65</v>
      </c>
      <c r="P553">
        <f>VLOOKUP(orders[[#This Row],[OrderID]],Table15[],2,FALSE)</f>
        <v>1585</v>
      </c>
      <c r="Q553">
        <f>VLOOKUP(orders[[#This Row],[EmployeeID]],employee_territory[],2,FALSE)</f>
        <v>3049</v>
      </c>
      <c r="R553" t="str">
        <f>VLOOKUP(orders[[#This Row],[Territory]],territories[],4,FALSE)</f>
        <v xml:space="preserve">Northern                                          </v>
      </c>
      <c r="S553" t="str">
        <f>VLOOKUP(orders[[#This Row],[ShipVia]],shippers[],2,FALSE)</f>
        <v>Federal Shipping</v>
      </c>
      <c r="T553">
        <f>YEAR(orders[[#This Row],[OrderDate]])</f>
        <v>1997</v>
      </c>
      <c r="U553" s="45">
        <f>MONTH(orders[[#This Row],[OrderDate]])</f>
        <v>12</v>
      </c>
    </row>
    <row r="554" spans="1:21" x14ac:dyDescent="0.2">
      <c r="A554">
        <v>10800</v>
      </c>
      <c r="B554" t="s">
        <v>758</v>
      </c>
      <c r="C554">
        <v>1</v>
      </c>
      <c r="D554" s="9">
        <v>35790</v>
      </c>
      <c r="E554" s="5">
        <v>35818</v>
      </c>
      <c r="F554" s="5">
        <v>35800</v>
      </c>
      <c r="G554">
        <v>3</v>
      </c>
      <c r="H554">
        <v>137.44</v>
      </c>
      <c r="I554" t="s">
        <v>759</v>
      </c>
      <c r="J554" t="s">
        <v>760</v>
      </c>
      <c r="K554" t="s">
        <v>70</v>
      </c>
      <c r="L554" t="s">
        <v>71</v>
      </c>
      <c r="M554" t="s">
        <v>761</v>
      </c>
      <c r="N554" t="s">
        <v>73</v>
      </c>
      <c r="O554">
        <f>VLOOKUP(orders[[#This Row],[OrderID]],Table15[],4,FALSE)</f>
        <v>67</v>
      </c>
      <c r="P554">
        <f>VLOOKUP(orders[[#This Row],[OrderID]],Table15[],2,FALSE)</f>
        <v>1632.15</v>
      </c>
      <c r="Q554">
        <f>VLOOKUP(orders[[#This Row],[EmployeeID]],employee_territory[],2,FALSE)</f>
        <v>6897</v>
      </c>
      <c r="R554" t="str">
        <f>VLOOKUP(orders[[#This Row],[Territory]],territories[],4,FALSE)</f>
        <v xml:space="preserve">Eastern                                           </v>
      </c>
      <c r="S554" t="str">
        <f>VLOOKUP(orders[[#This Row],[ShipVia]],shippers[],2,FALSE)</f>
        <v>Federal Shipping</v>
      </c>
      <c r="T554">
        <f>YEAR(orders[[#This Row],[OrderDate]])</f>
        <v>1997</v>
      </c>
      <c r="U554" s="45">
        <f>MONTH(orders[[#This Row],[OrderDate]])</f>
        <v>12</v>
      </c>
    </row>
    <row r="555" spans="1:21" x14ac:dyDescent="0.2">
      <c r="A555">
        <v>10801</v>
      </c>
      <c r="B555" t="s">
        <v>711</v>
      </c>
      <c r="C555">
        <v>4</v>
      </c>
      <c r="D555" s="9">
        <v>35793</v>
      </c>
      <c r="E555" s="5">
        <v>35821</v>
      </c>
      <c r="F555" s="5">
        <v>35795</v>
      </c>
      <c r="G555">
        <v>2</v>
      </c>
      <c r="H555">
        <v>97.09</v>
      </c>
      <c r="I555" t="s">
        <v>712</v>
      </c>
      <c r="J555" t="s">
        <v>713</v>
      </c>
      <c r="K555" t="s">
        <v>621</v>
      </c>
      <c r="L555" t="s">
        <v>71</v>
      </c>
      <c r="M555" t="s">
        <v>714</v>
      </c>
      <c r="N555" t="s">
        <v>108</v>
      </c>
      <c r="O555">
        <f>VLOOKUP(orders[[#This Row],[OrderID]],Table15[],4,FALSE)</f>
        <v>60</v>
      </c>
      <c r="P555">
        <f>VLOOKUP(orders[[#This Row],[OrderID]],Table15[],2,FALSE)</f>
        <v>4035.8</v>
      </c>
      <c r="Q555">
        <f>VLOOKUP(orders[[#This Row],[EmployeeID]],employee_territory[],2,FALSE)</f>
        <v>20852</v>
      </c>
      <c r="R555" t="str">
        <f>VLOOKUP(orders[[#This Row],[Territory]],territories[],4,FALSE)</f>
        <v xml:space="preserve">Eastern                                           </v>
      </c>
      <c r="S555" t="str">
        <f>VLOOKUP(orders[[#This Row],[ShipVia]],shippers[],2,FALSE)</f>
        <v>United Package</v>
      </c>
      <c r="T555">
        <f>YEAR(orders[[#This Row],[OrderDate]])</f>
        <v>1997</v>
      </c>
      <c r="U555" s="45">
        <f>MONTH(orders[[#This Row],[OrderDate]])</f>
        <v>12</v>
      </c>
    </row>
    <row r="556" spans="1:21" x14ac:dyDescent="0.2">
      <c r="A556">
        <v>10802</v>
      </c>
      <c r="B556" t="s">
        <v>733</v>
      </c>
      <c r="C556">
        <v>4</v>
      </c>
      <c r="D556" s="9">
        <v>35793</v>
      </c>
      <c r="E556" s="5">
        <v>35821</v>
      </c>
      <c r="F556" s="5">
        <v>35797</v>
      </c>
      <c r="G556">
        <v>2</v>
      </c>
      <c r="H556">
        <v>257.26</v>
      </c>
      <c r="I556" t="s">
        <v>734</v>
      </c>
      <c r="J556" t="s">
        <v>735</v>
      </c>
      <c r="K556" t="s">
        <v>736</v>
      </c>
      <c r="L556" t="s">
        <v>71</v>
      </c>
      <c r="M556" t="s">
        <v>737</v>
      </c>
      <c r="N556" t="s">
        <v>230</v>
      </c>
      <c r="O556">
        <f>VLOOKUP(orders[[#This Row],[OrderID]],Table15[],4,FALSE)</f>
        <v>120</v>
      </c>
      <c r="P556">
        <f>VLOOKUP(orders[[#This Row],[OrderID]],Table15[],2,FALSE)</f>
        <v>3923.75</v>
      </c>
      <c r="Q556">
        <f>VLOOKUP(orders[[#This Row],[EmployeeID]],employee_territory[],2,FALSE)</f>
        <v>20852</v>
      </c>
      <c r="R556" t="str">
        <f>VLOOKUP(orders[[#This Row],[Territory]],territories[],4,FALSE)</f>
        <v xml:space="preserve">Eastern                                           </v>
      </c>
      <c r="S556" t="str">
        <f>VLOOKUP(orders[[#This Row],[ShipVia]],shippers[],2,FALSE)</f>
        <v>United Package</v>
      </c>
      <c r="T556">
        <f>YEAR(orders[[#This Row],[OrderDate]])</f>
        <v>1997</v>
      </c>
      <c r="U556" s="45">
        <f>MONTH(orders[[#This Row],[OrderDate]])</f>
        <v>12</v>
      </c>
    </row>
    <row r="557" spans="1:21" x14ac:dyDescent="0.2">
      <c r="A557">
        <v>10803</v>
      </c>
      <c r="B557" t="s">
        <v>512</v>
      </c>
      <c r="C557">
        <v>4</v>
      </c>
      <c r="D557" s="9">
        <v>35794</v>
      </c>
      <c r="E557" s="5">
        <v>35822</v>
      </c>
      <c r="F557" s="5">
        <v>35801</v>
      </c>
      <c r="G557">
        <v>1</v>
      </c>
      <c r="H557">
        <v>55.23</v>
      </c>
      <c r="I557" t="s">
        <v>513</v>
      </c>
      <c r="J557" t="s">
        <v>514</v>
      </c>
      <c r="K557" t="s">
        <v>515</v>
      </c>
      <c r="L557" t="s">
        <v>516</v>
      </c>
      <c r="M557" t="s">
        <v>517</v>
      </c>
      <c r="N557" t="s">
        <v>146</v>
      </c>
      <c r="O557">
        <f>VLOOKUP(orders[[#This Row],[OrderID]],Table15[],4,FALSE)</f>
        <v>54</v>
      </c>
      <c r="P557">
        <f>VLOOKUP(orders[[#This Row],[OrderID]],Table15[],2,FALSE)</f>
        <v>1255.8</v>
      </c>
      <c r="Q557">
        <f>VLOOKUP(orders[[#This Row],[EmployeeID]],employee_territory[],2,FALSE)</f>
        <v>20852</v>
      </c>
      <c r="R557" t="str">
        <f>VLOOKUP(orders[[#This Row],[Territory]],territories[],4,FALSE)</f>
        <v xml:space="preserve">Eastern                                           </v>
      </c>
      <c r="S557" t="str">
        <f>VLOOKUP(orders[[#This Row],[ShipVia]],shippers[],2,FALSE)</f>
        <v>Speedy Express</v>
      </c>
      <c r="T557">
        <f>YEAR(orders[[#This Row],[OrderDate]])</f>
        <v>1997</v>
      </c>
      <c r="U557" s="45">
        <f>MONTH(orders[[#This Row],[OrderDate]])</f>
        <v>12</v>
      </c>
    </row>
    <row r="558" spans="1:21" x14ac:dyDescent="0.2">
      <c r="A558">
        <v>10804</v>
      </c>
      <c r="B558" t="s">
        <v>758</v>
      </c>
      <c r="C558">
        <v>6</v>
      </c>
      <c r="D558" s="9">
        <v>35794</v>
      </c>
      <c r="E558" s="5">
        <v>35822</v>
      </c>
      <c r="F558" s="5">
        <v>35802</v>
      </c>
      <c r="G558">
        <v>2</v>
      </c>
      <c r="H558">
        <v>27.33</v>
      </c>
      <c r="I558" t="s">
        <v>759</v>
      </c>
      <c r="J558" t="s">
        <v>760</v>
      </c>
      <c r="K558" t="s">
        <v>70</v>
      </c>
      <c r="L558" t="s">
        <v>71</v>
      </c>
      <c r="M558" t="s">
        <v>761</v>
      </c>
      <c r="N558" t="s">
        <v>73</v>
      </c>
      <c r="O558">
        <f>VLOOKUP(orders[[#This Row],[OrderID]],Table15[],4,FALSE)</f>
        <v>64</v>
      </c>
      <c r="P558">
        <f>VLOOKUP(orders[[#This Row],[OrderID]],Table15[],2,FALSE)</f>
        <v>2290.4</v>
      </c>
      <c r="Q558">
        <f>VLOOKUP(orders[[#This Row],[EmployeeID]],employee_territory[],2,FALSE)</f>
        <v>85014</v>
      </c>
      <c r="R558" t="str">
        <f>VLOOKUP(orders[[#This Row],[Territory]],territories[],4,FALSE)</f>
        <v xml:space="preserve">Westerns                                          </v>
      </c>
      <c r="S558" t="str">
        <f>VLOOKUP(orders[[#This Row],[ShipVia]],shippers[],2,FALSE)</f>
        <v>United Package</v>
      </c>
      <c r="T558">
        <f>YEAR(orders[[#This Row],[OrderDate]])</f>
        <v>1997</v>
      </c>
      <c r="U558" s="45">
        <f>MONTH(orders[[#This Row],[OrderDate]])</f>
        <v>12</v>
      </c>
    </row>
    <row r="559" spans="1:21" x14ac:dyDescent="0.2">
      <c r="A559">
        <v>10805</v>
      </c>
      <c r="B559" t="s">
        <v>682</v>
      </c>
      <c r="C559">
        <v>2</v>
      </c>
      <c r="D559" s="9">
        <v>35794</v>
      </c>
      <c r="E559" s="5">
        <v>35822</v>
      </c>
      <c r="F559" s="5">
        <v>35804</v>
      </c>
      <c r="G559">
        <v>3</v>
      </c>
      <c r="H559">
        <v>237.34</v>
      </c>
      <c r="I559" t="s">
        <v>683</v>
      </c>
      <c r="J559" t="s">
        <v>684</v>
      </c>
      <c r="K559" t="s">
        <v>676</v>
      </c>
      <c r="L559" t="s">
        <v>191</v>
      </c>
      <c r="M559" t="s">
        <v>685</v>
      </c>
      <c r="N559" t="s">
        <v>82</v>
      </c>
      <c r="O559">
        <f>VLOOKUP(orders[[#This Row],[OrderID]],Table15[],4,FALSE)</f>
        <v>20</v>
      </c>
      <c r="P559">
        <f>VLOOKUP(orders[[#This Row],[OrderID]],Table15[],2,FALSE)</f>
        <v>2775</v>
      </c>
      <c r="Q559">
        <f>VLOOKUP(orders[[#This Row],[EmployeeID]],employee_territory[],2,FALSE)</f>
        <v>1581</v>
      </c>
      <c r="R559" t="str">
        <f>VLOOKUP(orders[[#This Row],[Territory]],territories[],4,FALSE)</f>
        <v xml:space="preserve">Eastern                                           </v>
      </c>
      <c r="S559" t="str">
        <f>VLOOKUP(orders[[#This Row],[ShipVia]],shippers[],2,FALSE)</f>
        <v>Federal Shipping</v>
      </c>
      <c r="T559">
        <f>YEAR(orders[[#This Row],[OrderDate]])</f>
        <v>1997</v>
      </c>
      <c r="U559" s="45">
        <f>MONTH(orders[[#This Row],[OrderDate]])</f>
        <v>12</v>
      </c>
    </row>
    <row r="560" spans="1:21" x14ac:dyDescent="0.2">
      <c r="A560">
        <v>10806</v>
      </c>
      <c r="B560" t="s">
        <v>490</v>
      </c>
      <c r="C560">
        <v>3</v>
      </c>
      <c r="D560" s="9">
        <v>35795</v>
      </c>
      <c r="E560" s="5">
        <v>35823</v>
      </c>
      <c r="F560" s="5">
        <v>35800</v>
      </c>
      <c r="G560">
        <v>2</v>
      </c>
      <c r="H560">
        <v>22.11</v>
      </c>
      <c r="I560" t="s">
        <v>491</v>
      </c>
      <c r="J560" t="s">
        <v>492</v>
      </c>
      <c r="K560" t="s">
        <v>493</v>
      </c>
      <c r="L560" t="s">
        <v>71</v>
      </c>
      <c r="M560" t="s">
        <v>494</v>
      </c>
      <c r="N560" t="s">
        <v>206</v>
      </c>
      <c r="O560">
        <f>VLOOKUP(orders[[#This Row],[OrderID]],Table15[],4,FALSE)</f>
        <v>37</v>
      </c>
      <c r="P560">
        <f>VLOOKUP(orders[[#This Row],[OrderID]],Table15[],2,FALSE)</f>
        <v>572.1</v>
      </c>
      <c r="Q560">
        <f>VLOOKUP(orders[[#This Row],[EmployeeID]],employee_territory[],2,FALSE)</f>
        <v>30346</v>
      </c>
      <c r="R560" t="str">
        <f>VLOOKUP(orders[[#This Row],[Territory]],territories[],4,FALSE)</f>
        <v xml:space="preserve">Southern                                          </v>
      </c>
      <c r="S560" t="str">
        <f>VLOOKUP(orders[[#This Row],[ShipVia]],shippers[],2,FALSE)</f>
        <v>United Package</v>
      </c>
      <c r="T560">
        <f>YEAR(orders[[#This Row],[OrderDate]])</f>
        <v>1997</v>
      </c>
      <c r="U560" s="45">
        <f>MONTH(orders[[#This Row],[OrderDate]])</f>
        <v>12</v>
      </c>
    </row>
    <row r="561" spans="1:21" x14ac:dyDescent="0.2">
      <c r="A561">
        <v>10807</v>
      </c>
      <c r="B561" t="s">
        <v>828</v>
      </c>
      <c r="C561">
        <v>4</v>
      </c>
      <c r="D561" s="9">
        <v>35795</v>
      </c>
      <c r="E561" s="5">
        <v>35823</v>
      </c>
      <c r="F561" s="5">
        <v>35825</v>
      </c>
      <c r="G561">
        <v>1</v>
      </c>
      <c r="H561">
        <v>1.36</v>
      </c>
      <c r="I561" t="s">
        <v>829</v>
      </c>
      <c r="J561" t="s">
        <v>830</v>
      </c>
      <c r="K561" t="s">
        <v>831</v>
      </c>
      <c r="L561" t="s">
        <v>71</v>
      </c>
      <c r="M561" t="s">
        <v>832</v>
      </c>
      <c r="N561" t="s">
        <v>176</v>
      </c>
      <c r="O561">
        <f>VLOOKUP(orders[[#This Row],[OrderID]],Table15[],4,FALSE)</f>
        <v>1</v>
      </c>
      <c r="P561">
        <f>VLOOKUP(orders[[#This Row],[OrderID]],Table15[],2,FALSE)</f>
        <v>18.399999999999999</v>
      </c>
      <c r="Q561">
        <f>VLOOKUP(orders[[#This Row],[EmployeeID]],employee_territory[],2,FALSE)</f>
        <v>20852</v>
      </c>
      <c r="R561" t="str">
        <f>VLOOKUP(orders[[#This Row],[Territory]],territories[],4,FALSE)</f>
        <v xml:space="preserve">Eastern                                           </v>
      </c>
      <c r="S561" t="str">
        <f>VLOOKUP(orders[[#This Row],[ShipVia]],shippers[],2,FALSE)</f>
        <v>Speedy Express</v>
      </c>
      <c r="T561">
        <f>YEAR(orders[[#This Row],[OrderDate]])</f>
        <v>1997</v>
      </c>
      <c r="U561" s="45">
        <f>MONTH(orders[[#This Row],[OrderDate]])</f>
        <v>12</v>
      </c>
    </row>
    <row r="562" spans="1:21" x14ac:dyDescent="0.2">
      <c r="A562">
        <v>10808</v>
      </c>
      <c r="B562" t="s">
        <v>667</v>
      </c>
      <c r="C562">
        <v>2</v>
      </c>
      <c r="D562" s="9">
        <v>35796</v>
      </c>
      <c r="E562" s="5">
        <v>35824</v>
      </c>
      <c r="F562" s="5">
        <v>35804</v>
      </c>
      <c r="G562">
        <v>3</v>
      </c>
      <c r="H562">
        <v>45.53</v>
      </c>
      <c r="I562" t="s">
        <v>668</v>
      </c>
      <c r="J562" t="s">
        <v>669</v>
      </c>
      <c r="K562" t="s">
        <v>670</v>
      </c>
      <c r="L562" t="s">
        <v>671</v>
      </c>
      <c r="M562" t="s">
        <v>672</v>
      </c>
      <c r="N562" t="s">
        <v>82</v>
      </c>
      <c r="O562">
        <f>VLOOKUP(orders[[#This Row],[OrderID]],Table15[],4,FALSE)</f>
        <v>70</v>
      </c>
      <c r="P562">
        <f>VLOOKUP(orders[[#This Row],[OrderID]],Table15[],2,FALSE)</f>
        <v>1660</v>
      </c>
      <c r="Q562">
        <f>VLOOKUP(orders[[#This Row],[EmployeeID]],employee_territory[],2,FALSE)</f>
        <v>1581</v>
      </c>
      <c r="R562" t="str">
        <f>VLOOKUP(orders[[#This Row],[Territory]],territories[],4,FALSE)</f>
        <v xml:space="preserve">Eastern                                           </v>
      </c>
      <c r="S562" t="str">
        <f>VLOOKUP(orders[[#This Row],[ShipVia]],shippers[],2,FALSE)</f>
        <v>Federal Shipping</v>
      </c>
      <c r="T562">
        <f>YEAR(orders[[#This Row],[OrderDate]])</f>
        <v>1998</v>
      </c>
      <c r="U562" s="45">
        <f>MONTH(orders[[#This Row],[OrderDate]])</f>
        <v>1</v>
      </c>
    </row>
    <row r="563" spans="1:21" x14ac:dyDescent="0.2">
      <c r="A563">
        <v>10809</v>
      </c>
      <c r="B563" t="s">
        <v>512</v>
      </c>
      <c r="C563">
        <v>7</v>
      </c>
      <c r="D563" s="9">
        <v>35796</v>
      </c>
      <c r="E563" s="5">
        <v>35824</v>
      </c>
      <c r="F563" s="5">
        <v>35802</v>
      </c>
      <c r="G563">
        <v>1</v>
      </c>
      <c r="H563">
        <v>4.87</v>
      </c>
      <c r="I563" t="s">
        <v>513</v>
      </c>
      <c r="J563" t="s">
        <v>514</v>
      </c>
      <c r="K563" t="s">
        <v>515</v>
      </c>
      <c r="L563" t="s">
        <v>516</v>
      </c>
      <c r="M563" t="s">
        <v>517</v>
      </c>
      <c r="N563" t="s">
        <v>146</v>
      </c>
      <c r="O563">
        <f>VLOOKUP(orders[[#This Row],[OrderID]],Table15[],4,FALSE)</f>
        <v>20</v>
      </c>
      <c r="P563">
        <f>VLOOKUP(orders[[#This Row],[OrderID]],Table15[],2,FALSE)</f>
        <v>140</v>
      </c>
      <c r="Q563">
        <f>VLOOKUP(orders[[#This Row],[EmployeeID]],employee_territory[],2,FALSE)</f>
        <v>60179</v>
      </c>
      <c r="R563" t="str">
        <f>VLOOKUP(orders[[#This Row],[Territory]],territories[],4,FALSE)</f>
        <v xml:space="preserve">Westerns                                          </v>
      </c>
      <c r="S563" t="str">
        <f>VLOOKUP(orders[[#This Row],[ShipVia]],shippers[],2,FALSE)</f>
        <v>Speedy Express</v>
      </c>
      <c r="T563">
        <f>YEAR(orders[[#This Row],[OrderDate]])</f>
        <v>1998</v>
      </c>
      <c r="U563" s="45">
        <f>MONTH(orders[[#This Row],[OrderDate]])</f>
        <v>1</v>
      </c>
    </row>
    <row r="564" spans="1:21" x14ac:dyDescent="0.2">
      <c r="A564">
        <v>10810</v>
      </c>
      <c r="B564" t="s">
        <v>850</v>
      </c>
      <c r="C564">
        <v>2</v>
      </c>
      <c r="D564" s="9">
        <v>35796</v>
      </c>
      <c r="E564" s="5">
        <v>35824</v>
      </c>
      <c r="F564" s="5">
        <v>35802</v>
      </c>
      <c r="G564">
        <v>3</v>
      </c>
      <c r="H564">
        <v>4.33</v>
      </c>
      <c r="I564" t="s">
        <v>851</v>
      </c>
      <c r="J564" t="s">
        <v>852</v>
      </c>
      <c r="K564" t="s">
        <v>853</v>
      </c>
      <c r="L564" t="s">
        <v>809</v>
      </c>
      <c r="M564" t="s">
        <v>854</v>
      </c>
      <c r="N564" t="s">
        <v>264</v>
      </c>
      <c r="O564">
        <f>VLOOKUP(orders[[#This Row],[OrderID]],Table15[],4,FALSE)</f>
        <v>17</v>
      </c>
      <c r="P564">
        <f>VLOOKUP(orders[[#This Row],[OrderID]],Table15[],2,FALSE)</f>
        <v>187</v>
      </c>
      <c r="Q564">
        <f>VLOOKUP(orders[[#This Row],[EmployeeID]],employee_territory[],2,FALSE)</f>
        <v>1581</v>
      </c>
      <c r="R564" t="str">
        <f>VLOOKUP(orders[[#This Row],[Territory]],territories[],4,FALSE)</f>
        <v xml:space="preserve">Eastern                                           </v>
      </c>
      <c r="S564" t="str">
        <f>VLOOKUP(orders[[#This Row],[ShipVia]],shippers[],2,FALSE)</f>
        <v>Federal Shipping</v>
      </c>
      <c r="T564">
        <f>YEAR(orders[[#This Row],[OrderDate]])</f>
        <v>1998</v>
      </c>
      <c r="U564" s="45">
        <f>MONTH(orders[[#This Row],[OrderDate]])</f>
        <v>1</v>
      </c>
    </row>
    <row r="565" spans="1:21" x14ac:dyDescent="0.2">
      <c r="A565">
        <v>10811</v>
      </c>
      <c r="B565" t="s">
        <v>811</v>
      </c>
      <c r="C565">
        <v>8</v>
      </c>
      <c r="D565" s="9">
        <v>35797</v>
      </c>
      <c r="E565" s="5">
        <v>35825</v>
      </c>
      <c r="F565" s="5">
        <v>35803</v>
      </c>
      <c r="G565">
        <v>1</v>
      </c>
      <c r="H565">
        <v>31.22</v>
      </c>
      <c r="I565" t="s">
        <v>812</v>
      </c>
      <c r="J565" t="s">
        <v>813</v>
      </c>
      <c r="K565" t="s">
        <v>814</v>
      </c>
      <c r="L565" t="s">
        <v>815</v>
      </c>
      <c r="M565" t="s">
        <v>816</v>
      </c>
      <c r="N565" t="s">
        <v>524</v>
      </c>
      <c r="O565">
        <f>VLOOKUP(orders[[#This Row],[OrderID]],Table15[],4,FALSE)</f>
        <v>63</v>
      </c>
      <c r="P565">
        <f>VLOOKUP(orders[[#This Row],[OrderID]],Table15[],2,FALSE)</f>
        <v>852</v>
      </c>
      <c r="Q565">
        <f>VLOOKUP(orders[[#This Row],[EmployeeID]],employee_territory[],2,FALSE)</f>
        <v>19428</v>
      </c>
      <c r="R565" t="str">
        <f>VLOOKUP(orders[[#This Row],[Territory]],territories[],4,FALSE)</f>
        <v xml:space="preserve">Northern                                          </v>
      </c>
      <c r="S565" t="str">
        <f>VLOOKUP(orders[[#This Row],[ShipVia]],shippers[],2,FALSE)</f>
        <v>Speedy Express</v>
      </c>
      <c r="T565">
        <f>YEAR(orders[[#This Row],[OrderDate]])</f>
        <v>1998</v>
      </c>
      <c r="U565" s="45">
        <f>MONTH(orders[[#This Row],[OrderDate]])</f>
        <v>1</v>
      </c>
    </row>
    <row r="566" spans="1:21" x14ac:dyDescent="0.2">
      <c r="A566">
        <v>10812</v>
      </c>
      <c r="B566" t="s">
        <v>633</v>
      </c>
      <c r="C566">
        <v>5</v>
      </c>
      <c r="D566" s="9">
        <v>35797</v>
      </c>
      <c r="E566" s="5">
        <v>35825</v>
      </c>
      <c r="F566" s="5">
        <v>35807</v>
      </c>
      <c r="G566">
        <v>1</v>
      </c>
      <c r="H566">
        <v>59.78</v>
      </c>
      <c r="I566" t="s">
        <v>634</v>
      </c>
      <c r="J566" t="s">
        <v>635</v>
      </c>
      <c r="K566" t="s">
        <v>636</v>
      </c>
      <c r="L566" t="s">
        <v>71</v>
      </c>
      <c r="M566" t="s">
        <v>637</v>
      </c>
      <c r="N566" t="s">
        <v>176</v>
      </c>
      <c r="O566">
        <f>VLOOKUP(orders[[#This Row],[OrderID]],Table15[],4,FALSE)</f>
        <v>76</v>
      </c>
      <c r="P566">
        <f>VLOOKUP(orders[[#This Row],[OrderID]],Table15[],2,FALSE)</f>
        <v>1852</v>
      </c>
      <c r="Q566">
        <f>VLOOKUP(orders[[#This Row],[EmployeeID]],employee_territory[],2,FALSE)</f>
        <v>2903</v>
      </c>
      <c r="R566" t="str">
        <f>VLOOKUP(orders[[#This Row],[Territory]],territories[],4,FALSE)</f>
        <v xml:space="preserve">Eastern                                           </v>
      </c>
      <c r="S566" t="str">
        <f>VLOOKUP(orders[[#This Row],[ShipVia]],shippers[],2,FALSE)</f>
        <v>Speedy Express</v>
      </c>
      <c r="T566">
        <f>YEAR(orders[[#This Row],[OrderDate]])</f>
        <v>1998</v>
      </c>
      <c r="U566" s="45">
        <f>MONTH(orders[[#This Row],[OrderDate]])</f>
        <v>1</v>
      </c>
    </row>
    <row r="567" spans="1:21" x14ac:dyDescent="0.2">
      <c r="A567">
        <v>10813</v>
      </c>
      <c r="B567" t="s">
        <v>629</v>
      </c>
      <c r="C567">
        <v>1</v>
      </c>
      <c r="D567" s="9">
        <v>35800</v>
      </c>
      <c r="E567" s="5">
        <v>35828</v>
      </c>
      <c r="F567" s="5">
        <v>35804</v>
      </c>
      <c r="G567">
        <v>1</v>
      </c>
      <c r="H567">
        <v>47.38</v>
      </c>
      <c r="I567" t="s">
        <v>630</v>
      </c>
      <c r="J567" t="s">
        <v>631</v>
      </c>
      <c r="K567" t="s">
        <v>487</v>
      </c>
      <c r="L567" t="s">
        <v>488</v>
      </c>
      <c r="M567" t="s">
        <v>632</v>
      </c>
      <c r="N567" t="s">
        <v>146</v>
      </c>
      <c r="O567">
        <f>VLOOKUP(orders[[#This Row],[OrderID]],Table15[],4,FALSE)</f>
        <v>47</v>
      </c>
      <c r="P567">
        <f>VLOOKUP(orders[[#This Row],[OrderID]],Table15[],2,FALSE)</f>
        <v>648</v>
      </c>
      <c r="Q567">
        <f>VLOOKUP(orders[[#This Row],[EmployeeID]],employee_territory[],2,FALSE)</f>
        <v>6897</v>
      </c>
      <c r="R567" t="str">
        <f>VLOOKUP(orders[[#This Row],[Territory]],territories[],4,FALSE)</f>
        <v xml:space="preserve">Eastern                                           </v>
      </c>
      <c r="S567" t="str">
        <f>VLOOKUP(orders[[#This Row],[ShipVia]],shippers[],2,FALSE)</f>
        <v>Speedy Express</v>
      </c>
      <c r="T567">
        <f>YEAR(orders[[#This Row],[OrderDate]])</f>
        <v>1998</v>
      </c>
      <c r="U567" s="45">
        <f>MONTH(orders[[#This Row],[OrderDate]])</f>
        <v>1</v>
      </c>
    </row>
    <row r="568" spans="1:21" x14ac:dyDescent="0.2">
      <c r="A568">
        <v>10814</v>
      </c>
      <c r="B568" t="s">
        <v>490</v>
      </c>
      <c r="C568">
        <v>3</v>
      </c>
      <c r="D568" s="9">
        <v>35800</v>
      </c>
      <c r="E568" s="5">
        <v>35828</v>
      </c>
      <c r="F568" s="5">
        <v>35809</v>
      </c>
      <c r="G568">
        <v>3</v>
      </c>
      <c r="H568">
        <v>130.94</v>
      </c>
      <c r="I568" t="s">
        <v>491</v>
      </c>
      <c r="J568" t="s">
        <v>492</v>
      </c>
      <c r="K568" t="s">
        <v>493</v>
      </c>
      <c r="L568" t="s">
        <v>71</v>
      </c>
      <c r="M568" t="s">
        <v>494</v>
      </c>
      <c r="N568" t="s">
        <v>206</v>
      </c>
      <c r="O568">
        <f>VLOOKUP(orders[[#This Row],[OrderID]],Table15[],4,FALSE)</f>
        <v>78</v>
      </c>
      <c r="P568">
        <f>VLOOKUP(orders[[#This Row],[OrderID]],Table15[],2,FALSE)</f>
        <v>2070</v>
      </c>
      <c r="Q568">
        <f>VLOOKUP(orders[[#This Row],[EmployeeID]],employee_territory[],2,FALSE)</f>
        <v>30346</v>
      </c>
      <c r="R568" t="str">
        <f>VLOOKUP(orders[[#This Row],[Territory]],territories[],4,FALSE)</f>
        <v xml:space="preserve">Southern                                          </v>
      </c>
      <c r="S568" t="str">
        <f>VLOOKUP(orders[[#This Row],[ShipVia]],shippers[],2,FALSE)</f>
        <v>Federal Shipping</v>
      </c>
      <c r="T568">
        <f>YEAR(orders[[#This Row],[OrderDate]])</f>
        <v>1998</v>
      </c>
      <c r="U568" s="45">
        <f>MONTH(orders[[#This Row],[OrderDate]])</f>
        <v>1</v>
      </c>
    </row>
    <row r="569" spans="1:21" x14ac:dyDescent="0.2">
      <c r="A569">
        <v>10815</v>
      </c>
      <c r="B569" t="s">
        <v>705</v>
      </c>
      <c r="C569">
        <v>2</v>
      </c>
      <c r="D569" s="9">
        <v>35800</v>
      </c>
      <c r="E569" s="5">
        <v>35828</v>
      </c>
      <c r="F569" s="5">
        <v>35809</v>
      </c>
      <c r="G569">
        <v>3</v>
      </c>
      <c r="H569">
        <v>14.62</v>
      </c>
      <c r="I569" t="s">
        <v>706</v>
      </c>
      <c r="J569" t="s">
        <v>707</v>
      </c>
      <c r="K569" t="s">
        <v>708</v>
      </c>
      <c r="L569" t="s">
        <v>709</v>
      </c>
      <c r="M569" t="s">
        <v>710</v>
      </c>
      <c r="N569" t="s">
        <v>82</v>
      </c>
      <c r="O569">
        <f>VLOOKUP(orders[[#This Row],[OrderID]],Table15[],4,FALSE)</f>
        <v>16</v>
      </c>
      <c r="P569">
        <f>VLOOKUP(orders[[#This Row],[OrderID]],Table15[],2,FALSE)</f>
        <v>40</v>
      </c>
      <c r="Q569">
        <f>VLOOKUP(orders[[#This Row],[EmployeeID]],employee_territory[],2,FALSE)</f>
        <v>1581</v>
      </c>
      <c r="R569" t="str">
        <f>VLOOKUP(orders[[#This Row],[Territory]],territories[],4,FALSE)</f>
        <v xml:space="preserve">Eastern                                           </v>
      </c>
      <c r="S569" t="str">
        <f>VLOOKUP(orders[[#This Row],[ShipVia]],shippers[],2,FALSE)</f>
        <v>Federal Shipping</v>
      </c>
      <c r="T569">
        <f>YEAR(orders[[#This Row],[OrderDate]])</f>
        <v>1998</v>
      </c>
      <c r="U569" s="45">
        <f>MONTH(orders[[#This Row],[OrderDate]])</f>
        <v>1</v>
      </c>
    </row>
    <row r="570" spans="1:21" x14ac:dyDescent="0.2">
      <c r="A570">
        <v>10816</v>
      </c>
      <c r="B570" t="s">
        <v>867</v>
      </c>
      <c r="C570">
        <v>4</v>
      </c>
      <c r="D570" s="9">
        <v>35801</v>
      </c>
      <c r="E570" s="5">
        <v>35829</v>
      </c>
      <c r="F570" s="5">
        <v>35830</v>
      </c>
      <c r="G570">
        <v>2</v>
      </c>
      <c r="H570">
        <v>719.78</v>
      </c>
      <c r="I570" t="s">
        <v>868</v>
      </c>
      <c r="J570" t="s">
        <v>869</v>
      </c>
      <c r="K570" t="s">
        <v>870</v>
      </c>
      <c r="L570" t="s">
        <v>191</v>
      </c>
      <c r="M570" t="s">
        <v>871</v>
      </c>
      <c r="N570" t="s">
        <v>82</v>
      </c>
      <c r="O570">
        <f>VLOOKUP(orders[[#This Row],[OrderID]],Table15[],4,FALSE)</f>
        <v>50</v>
      </c>
      <c r="P570">
        <f>VLOOKUP(orders[[#This Row],[OrderID]],Table15[],2,FALSE)</f>
        <v>8891</v>
      </c>
      <c r="Q570">
        <f>VLOOKUP(orders[[#This Row],[EmployeeID]],employee_territory[],2,FALSE)</f>
        <v>20852</v>
      </c>
      <c r="R570" t="str">
        <f>VLOOKUP(orders[[#This Row],[Territory]],territories[],4,FALSE)</f>
        <v xml:space="preserve">Eastern                                           </v>
      </c>
      <c r="S570" t="str">
        <f>VLOOKUP(orders[[#This Row],[ShipVia]],shippers[],2,FALSE)</f>
        <v>United Package</v>
      </c>
      <c r="T570">
        <f>YEAR(orders[[#This Row],[OrderDate]])</f>
        <v>1998</v>
      </c>
      <c r="U570" s="45">
        <f>MONTH(orders[[#This Row],[OrderDate]])</f>
        <v>1</v>
      </c>
    </row>
    <row r="571" spans="1:21" x14ac:dyDescent="0.2">
      <c r="A571">
        <v>10817</v>
      </c>
      <c r="B571" t="s">
        <v>700</v>
      </c>
      <c r="C571">
        <v>3</v>
      </c>
      <c r="D571" s="9">
        <v>35801</v>
      </c>
      <c r="E571" s="5">
        <v>35815</v>
      </c>
      <c r="F571" s="5">
        <v>35808</v>
      </c>
      <c r="G571">
        <v>2</v>
      </c>
      <c r="H571">
        <v>306.07</v>
      </c>
      <c r="I571" t="s">
        <v>701</v>
      </c>
      <c r="J571" t="s">
        <v>702</v>
      </c>
      <c r="K571" t="s">
        <v>703</v>
      </c>
      <c r="L571" t="s">
        <v>71</v>
      </c>
      <c r="M571" t="s">
        <v>704</v>
      </c>
      <c r="N571" t="s">
        <v>154</v>
      </c>
      <c r="O571">
        <f>VLOOKUP(orders[[#This Row],[OrderID]],Table15[],4,FALSE)</f>
        <v>155</v>
      </c>
      <c r="P571">
        <f>VLOOKUP(orders[[#This Row],[OrderID]],Table15[],2,FALSE)</f>
        <v>11490.7</v>
      </c>
      <c r="Q571">
        <f>VLOOKUP(orders[[#This Row],[EmployeeID]],employee_territory[],2,FALSE)</f>
        <v>30346</v>
      </c>
      <c r="R571" t="str">
        <f>VLOOKUP(orders[[#This Row],[Territory]],territories[],4,FALSE)</f>
        <v xml:space="preserve">Southern                                          </v>
      </c>
      <c r="S571" t="str">
        <f>VLOOKUP(orders[[#This Row],[ShipVia]],shippers[],2,FALSE)</f>
        <v>United Package</v>
      </c>
      <c r="T571">
        <f>YEAR(orders[[#This Row],[OrderDate]])</f>
        <v>1998</v>
      </c>
      <c r="U571" s="45">
        <f>MONTH(orders[[#This Row],[OrderDate]])</f>
        <v>1</v>
      </c>
    </row>
    <row r="572" spans="1:21" x14ac:dyDescent="0.2">
      <c r="A572">
        <v>10818</v>
      </c>
      <c r="B572" t="s">
        <v>594</v>
      </c>
      <c r="C572">
        <v>7</v>
      </c>
      <c r="D572" s="9">
        <v>35802</v>
      </c>
      <c r="E572" s="5">
        <v>35830</v>
      </c>
      <c r="F572" s="5">
        <v>35807</v>
      </c>
      <c r="G572">
        <v>3</v>
      </c>
      <c r="H572">
        <v>65.48</v>
      </c>
      <c r="I572" t="s">
        <v>595</v>
      </c>
      <c r="J572" t="s">
        <v>596</v>
      </c>
      <c r="K572" t="s">
        <v>597</v>
      </c>
      <c r="L572" t="s">
        <v>71</v>
      </c>
      <c r="M572" t="s">
        <v>598</v>
      </c>
      <c r="N572" t="s">
        <v>176</v>
      </c>
      <c r="O572">
        <f>VLOOKUP(orders[[#This Row],[OrderID]],Table15[],4,FALSE)</f>
        <v>40</v>
      </c>
      <c r="P572">
        <f>VLOOKUP(orders[[#This Row],[OrderID]],Table15[],2,FALSE)</f>
        <v>833</v>
      </c>
      <c r="Q572">
        <f>VLOOKUP(orders[[#This Row],[EmployeeID]],employee_territory[],2,FALSE)</f>
        <v>60179</v>
      </c>
      <c r="R572" t="str">
        <f>VLOOKUP(orders[[#This Row],[Territory]],territories[],4,FALSE)</f>
        <v xml:space="preserve">Westerns                                          </v>
      </c>
      <c r="S572" t="str">
        <f>VLOOKUP(orders[[#This Row],[ShipVia]],shippers[],2,FALSE)</f>
        <v>Federal Shipping</v>
      </c>
      <c r="T572">
        <f>YEAR(orders[[#This Row],[OrderDate]])</f>
        <v>1998</v>
      </c>
      <c r="U572" s="45">
        <f>MONTH(orders[[#This Row],[OrderDate]])</f>
        <v>1</v>
      </c>
    </row>
    <row r="573" spans="1:21" x14ac:dyDescent="0.2">
      <c r="A573">
        <v>10819</v>
      </c>
      <c r="B573" t="s">
        <v>864</v>
      </c>
      <c r="C573">
        <v>2</v>
      </c>
      <c r="D573" s="9">
        <v>35802</v>
      </c>
      <c r="E573" s="5">
        <v>35830</v>
      </c>
      <c r="F573" s="5">
        <v>35811</v>
      </c>
      <c r="G573">
        <v>3</v>
      </c>
      <c r="H573">
        <v>19.760000000000002</v>
      </c>
      <c r="I573" t="s">
        <v>865</v>
      </c>
      <c r="J573" t="s">
        <v>866</v>
      </c>
      <c r="K573" t="s">
        <v>825</v>
      </c>
      <c r="L573" t="s">
        <v>71</v>
      </c>
      <c r="M573" t="s">
        <v>826</v>
      </c>
      <c r="N573" t="s">
        <v>827</v>
      </c>
      <c r="O573">
        <f>VLOOKUP(orders[[#This Row],[OrderID]],Table15[],4,FALSE)</f>
        <v>27</v>
      </c>
      <c r="P573">
        <f>VLOOKUP(orders[[#This Row],[OrderID]],Table15[],2,FALSE)</f>
        <v>477</v>
      </c>
      <c r="Q573">
        <f>VLOOKUP(orders[[#This Row],[EmployeeID]],employee_territory[],2,FALSE)</f>
        <v>1581</v>
      </c>
      <c r="R573" t="str">
        <f>VLOOKUP(orders[[#This Row],[Territory]],territories[],4,FALSE)</f>
        <v xml:space="preserve">Eastern                                           </v>
      </c>
      <c r="S573" t="str">
        <f>VLOOKUP(orders[[#This Row],[ShipVia]],shippers[],2,FALSE)</f>
        <v>Federal Shipping</v>
      </c>
      <c r="T573">
        <f>YEAR(orders[[#This Row],[OrderDate]])</f>
        <v>1998</v>
      </c>
      <c r="U573" s="45">
        <f>MONTH(orders[[#This Row],[OrderDate]])</f>
        <v>1</v>
      </c>
    </row>
    <row r="574" spans="1:21" x14ac:dyDescent="0.2">
      <c r="A574">
        <v>10820</v>
      </c>
      <c r="B574" t="s">
        <v>545</v>
      </c>
      <c r="C574">
        <v>3</v>
      </c>
      <c r="D574" s="9">
        <v>35802</v>
      </c>
      <c r="E574" s="5">
        <v>35830</v>
      </c>
      <c r="F574" s="5">
        <v>35808</v>
      </c>
      <c r="G574">
        <v>2</v>
      </c>
      <c r="H574">
        <v>37.520000000000003</v>
      </c>
      <c r="I574" t="s">
        <v>546</v>
      </c>
      <c r="J574" t="s">
        <v>547</v>
      </c>
      <c r="K574" t="s">
        <v>548</v>
      </c>
      <c r="L574" t="s">
        <v>549</v>
      </c>
      <c r="M574" t="s">
        <v>550</v>
      </c>
      <c r="N574" t="s">
        <v>82</v>
      </c>
      <c r="O574">
        <f>VLOOKUP(orders[[#This Row],[OrderID]],Table15[],4,FALSE)</f>
        <v>30</v>
      </c>
      <c r="P574">
        <f>VLOOKUP(orders[[#This Row],[OrderID]],Table15[],2,FALSE)</f>
        <v>1140</v>
      </c>
      <c r="Q574">
        <f>VLOOKUP(orders[[#This Row],[EmployeeID]],employee_territory[],2,FALSE)</f>
        <v>30346</v>
      </c>
      <c r="R574" t="str">
        <f>VLOOKUP(orders[[#This Row],[Territory]],territories[],4,FALSE)</f>
        <v xml:space="preserve">Southern                                          </v>
      </c>
      <c r="S574" t="str">
        <f>VLOOKUP(orders[[#This Row],[ShipVia]],shippers[],2,FALSE)</f>
        <v>United Package</v>
      </c>
      <c r="T574">
        <f>YEAR(orders[[#This Row],[OrderDate]])</f>
        <v>1998</v>
      </c>
      <c r="U574" s="45">
        <f>MONTH(orders[[#This Row],[OrderDate]])</f>
        <v>1</v>
      </c>
    </row>
    <row r="575" spans="1:21" x14ac:dyDescent="0.2">
      <c r="A575">
        <v>10821</v>
      </c>
      <c r="B575" t="s">
        <v>583</v>
      </c>
      <c r="C575">
        <v>1</v>
      </c>
      <c r="D575" s="9">
        <v>35803</v>
      </c>
      <c r="E575" s="5">
        <v>35831</v>
      </c>
      <c r="F575" s="5">
        <v>35810</v>
      </c>
      <c r="G575">
        <v>1</v>
      </c>
      <c r="H575">
        <v>36.68</v>
      </c>
      <c r="I575" t="s">
        <v>584</v>
      </c>
      <c r="J575" t="s">
        <v>585</v>
      </c>
      <c r="K575" t="s">
        <v>586</v>
      </c>
      <c r="L575" t="s">
        <v>587</v>
      </c>
      <c r="M575" t="s">
        <v>588</v>
      </c>
      <c r="N575" t="s">
        <v>82</v>
      </c>
      <c r="O575">
        <f>VLOOKUP(orders[[#This Row],[OrderID]],Table15[],4,FALSE)</f>
        <v>26</v>
      </c>
      <c r="P575">
        <f>VLOOKUP(orders[[#This Row],[OrderID]],Table15[],2,FALSE)</f>
        <v>678</v>
      </c>
      <c r="Q575">
        <f>VLOOKUP(orders[[#This Row],[EmployeeID]],employee_territory[],2,FALSE)</f>
        <v>6897</v>
      </c>
      <c r="R575" t="str">
        <f>VLOOKUP(orders[[#This Row],[Territory]],territories[],4,FALSE)</f>
        <v xml:space="preserve">Eastern                                           </v>
      </c>
      <c r="S575" t="str">
        <f>VLOOKUP(orders[[#This Row],[ShipVia]],shippers[],2,FALSE)</f>
        <v>Speedy Express</v>
      </c>
      <c r="T575">
        <f>YEAR(orders[[#This Row],[OrderDate]])</f>
        <v>1998</v>
      </c>
      <c r="U575" s="45">
        <f>MONTH(orders[[#This Row],[OrderDate]])</f>
        <v>1</v>
      </c>
    </row>
    <row r="576" spans="1:21" x14ac:dyDescent="0.2">
      <c r="A576">
        <v>10822</v>
      </c>
      <c r="B576" t="s">
        <v>877</v>
      </c>
      <c r="C576">
        <v>6</v>
      </c>
      <c r="D576" s="9">
        <v>35803</v>
      </c>
      <c r="E576" s="5">
        <v>35831</v>
      </c>
      <c r="F576" s="5">
        <v>35811</v>
      </c>
      <c r="G576">
        <v>3</v>
      </c>
      <c r="H576">
        <v>7</v>
      </c>
      <c r="I576" t="s">
        <v>878</v>
      </c>
      <c r="J576" t="s">
        <v>879</v>
      </c>
      <c r="K576" t="s">
        <v>880</v>
      </c>
      <c r="L576" t="s">
        <v>581</v>
      </c>
      <c r="M576" t="s">
        <v>881</v>
      </c>
      <c r="N576" t="s">
        <v>82</v>
      </c>
      <c r="O576">
        <f>VLOOKUP(orders[[#This Row],[OrderID]],Table15[],4,FALSE)</f>
        <v>9</v>
      </c>
      <c r="P576">
        <f>VLOOKUP(orders[[#This Row],[OrderID]],Table15[],2,FALSE)</f>
        <v>237.89999999999998</v>
      </c>
      <c r="Q576">
        <f>VLOOKUP(orders[[#This Row],[EmployeeID]],employee_territory[],2,FALSE)</f>
        <v>85014</v>
      </c>
      <c r="R576" t="str">
        <f>VLOOKUP(orders[[#This Row],[Territory]],territories[],4,FALSE)</f>
        <v xml:space="preserve">Westerns                                          </v>
      </c>
      <c r="S576" t="str">
        <f>VLOOKUP(orders[[#This Row],[ShipVia]],shippers[],2,FALSE)</f>
        <v>Federal Shipping</v>
      </c>
      <c r="T576">
        <f>YEAR(orders[[#This Row],[OrderDate]])</f>
        <v>1998</v>
      </c>
      <c r="U576" s="45">
        <f>MONTH(orders[[#This Row],[OrderDate]])</f>
        <v>1</v>
      </c>
    </row>
    <row r="577" spans="1:21" x14ac:dyDescent="0.2">
      <c r="A577">
        <v>10823</v>
      </c>
      <c r="B577" t="s">
        <v>623</v>
      </c>
      <c r="C577">
        <v>5</v>
      </c>
      <c r="D577" s="9">
        <v>35804</v>
      </c>
      <c r="E577" s="5">
        <v>35832</v>
      </c>
      <c r="F577" s="5">
        <v>35808</v>
      </c>
      <c r="G577">
        <v>2</v>
      </c>
      <c r="H577">
        <v>163.97</v>
      </c>
      <c r="I577" t="s">
        <v>624</v>
      </c>
      <c r="J577" t="s">
        <v>625</v>
      </c>
      <c r="K577" t="s">
        <v>626</v>
      </c>
      <c r="L577" t="s">
        <v>627</v>
      </c>
      <c r="M577" t="s">
        <v>628</v>
      </c>
      <c r="N577" t="s">
        <v>524</v>
      </c>
      <c r="O577">
        <f>VLOOKUP(orders[[#This Row],[OrderID]],Table15[],4,FALSE)</f>
        <v>90</v>
      </c>
      <c r="P577">
        <f>VLOOKUP(orders[[#This Row],[OrderID]],Table15[],2,FALSE)</f>
        <v>3107.5</v>
      </c>
      <c r="Q577">
        <f>VLOOKUP(orders[[#This Row],[EmployeeID]],employee_territory[],2,FALSE)</f>
        <v>2903</v>
      </c>
      <c r="R577" t="str">
        <f>VLOOKUP(orders[[#This Row],[Territory]],territories[],4,FALSE)</f>
        <v xml:space="preserve">Eastern                                           </v>
      </c>
      <c r="S577" t="str">
        <f>VLOOKUP(orders[[#This Row],[ShipVia]],shippers[],2,FALSE)</f>
        <v>United Package</v>
      </c>
      <c r="T577">
        <f>YEAR(orders[[#This Row],[OrderDate]])</f>
        <v>1998</v>
      </c>
      <c r="U577" s="45">
        <f>MONTH(orders[[#This Row],[OrderDate]])</f>
        <v>1</v>
      </c>
    </row>
    <row r="578" spans="1:21" x14ac:dyDescent="0.2">
      <c r="A578">
        <v>10824</v>
      </c>
      <c r="B578" t="s">
        <v>551</v>
      </c>
      <c r="C578">
        <v>8</v>
      </c>
      <c r="D578" s="9">
        <v>35804</v>
      </c>
      <c r="E578" s="5">
        <v>35832</v>
      </c>
      <c r="F578" s="5">
        <v>35825</v>
      </c>
      <c r="G578">
        <v>1</v>
      </c>
      <c r="H578">
        <v>1.23</v>
      </c>
      <c r="I578" t="s">
        <v>552</v>
      </c>
      <c r="J578" t="s">
        <v>553</v>
      </c>
      <c r="K578" t="s">
        <v>554</v>
      </c>
      <c r="L578" t="s">
        <v>71</v>
      </c>
      <c r="M578" t="s">
        <v>555</v>
      </c>
      <c r="N578" t="s">
        <v>199</v>
      </c>
      <c r="O578">
        <f>VLOOKUP(orders[[#This Row],[OrderID]],Table15[],4,FALSE)</f>
        <v>21</v>
      </c>
      <c r="P578">
        <f>VLOOKUP(orders[[#This Row],[OrderID]],Table15[],2,FALSE)</f>
        <v>250.8</v>
      </c>
      <c r="Q578">
        <f>VLOOKUP(orders[[#This Row],[EmployeeID]],employee_territory[],2,FALSE)</f>
        <v>19428</v>
      </c>
      <c r="R578" t="str">
        <f>VLOOKUP(orders[[#This Row],[Territory]],territories[],4,FALSE)</f>
        <v xml:space="preserve">Northern                                          </v>
      </c>
      <c r="S578" t="str">
        <f>VLOOKUP(orders[[#This Row],[ShipVia]],shippers[],2,FALSE)</f>
        <v>Speedy Express</v>
      </c>
      <c r="T578">
        <f>YEAR(orders[[#This Row],[OrderDate]])</f>
        <v>1998</v>
      </c>
      <c r="U578" s="45">
        <f>MONTH(orders[[#This Row],[OrderDate]])</f>
        <v>1</v>
      </c>
    </row>
    <row r="579" spans="1:21" x14ac:dyDescent="0.2">
      <c r="A579">
        <v>10825</v>
      </c>
      <c r="B579" t="s">
        <v>762</v>
      </c>
      <c r="C579">
        <v>1</v>
      </c>
      <c r="D579" s="9">
        <v>35804</v>
      </c>
      <c r="E579" s="5">
        <v>35832</v>
      </c>
      <c r="F579" s="5">
        <v>35809</v>
      </c>
      <c r="G579">
        <v>1</v>
      </c>
      <c r="H579">
        <v>79.25</v>
      </c>
      <c r="I579" t="s">
        <v>763</v>
      </c>
      <c r="J579" t="s">
        <v>764</v>
      </c>
      <c r="K579" t="s">
        <v>765</v>
      </c>
      <c r="L579" t="s">
        <v>71</v>
      </c>
      <c r="M579" t="s">
        <v>766</v>
      </c>
      <c r="N579" t="s">
        <v>154</v>
      </c>
      <c r="O579">
        <f>VLOOKUP(orders[[#This Row],[OrderID]],Table15[],4,FALSE)</f>
        <v>32</v>
      </c>
      <c r="P579">
        <f>VLOOKUP(orders[[#This Row],[OrderID]],Table15[],2,FALSE)</f>
        <v>1030.76</v>
      </c>
      <c r="Q579">
        <f>VLOOKUP(orders[[#This Row],[EmployeeID]],employee_territory[],2,FALSE)</f>
        <v>6897</v>
      </c>
      <c r="R579" t="str">
        <f>VLOOKUP(orders[[#This Row],[Territory]],territories[],4,FALSE)</f>
        <v xml:space="preserve">Eastern                                           </v>
      </c>
      <c r="S579" t="str">
        <f>VLOOKUP(orders[[#This Row],[ShipVia]],shippers[],2,FALSE)</f>
        <v>Speedy Express</v>
      </c>
      <c r="T579">
        <f>YEAR(orders[[#This Row],[OrderDate]])</f>
        <v>1998</v>
      </c>
      <c r="U579" s="45">
        <f>MONTH(orders[[#This Row],[OrderDate]])</f>
        <v>1</v>
      </c>
    </row>
    <row r="580" spans="1:21" x14ac:dyDescent="0.2">
      <c r="A580">
        <v>10826</v>
      </c>
      <c r="B580" t="s">
        <v>556</v>
      </c>
      <c r="C580">
        <v>6</v>
      </c>
      <c r="D580" s="9">
        <v>35807</v>
      </c>
      <c r="E580" s="5">
        <v>35835</v>
      </c>
      <c r="F580" s="5">
        <v>35832</v>
      </c>
      <c r="G580">
        <v>1</v>
      </c>
      <c r="H580">
        <v>7.09</v>
      </c>
      <c r="I580" t="s">
        <v>557</v>
      </c>
      <c r="J580" t="s">
        <v>558</v>
      </c>
      <c r="K580" t="s">
        <v>559</v>
      </c>
      <c r="L580" t="s">
        <v>71</v>
      </c>
      <c r="M580" t="s">
        <v>560</v>
      </c>
      <c r="N580" t="s">
        <v>206</v>
      </c>
      <c r="O580">
        <f>VLOOKUP(orders[[#This Row],[OrderID]],Table15[],4,FALSE)</f>
        <v>50</v>
      </c>
      <c r="P580">
        <f>VLOOKUP(orders[[#This Row],[OrderID]],Table15[],2,FALSE)</f>
        <v>730</v>
      </c>
      <c r="Q580">
        <f>VLOOKUP(orders[[#This Row],[EmployeeID]],employee_territory[],2,FALSE)</f>
        <v>85014</v>
      </c>
      <c r="R580" t="str">
        <f>VLOOKUP(orders[[#This Row],[Territory]],territories[],4,FALSE)</f>
        <v xml:space="preserve">Westerns                                          </v>
      </c>
      <c r="S580" t="str">
        <f>VLOOKUP(orders[[#This Row],[ShipVia]],shippers[],2,FALSE)</f>
        <v>Speedy Express</v>
      </c>
      <c r="T580">
        <f>YEAR(orders[[#This Row],[OrderDate]])</f>
        <v>1998</v>
      </c>
      <c r="U580" s="45">
        <f>MONTH(orders[[#This Row],[OrderDate]])</f>
        <v>1</v>
      </c>
    </row>
    <row r="581" spans="1:21" x14ac:dyDescent="0.2">
      <c r="A581">
        <v>10827</v>
      </c>
      <c r="B581" t="s">
        <v>721</v>
      </c>
      <c r="C581">
        <v>1</v>
      </c>
      <c r="D581" s="9">
        <v>35807</v>
      </c>
      <c r="E581" s="5">
        <v>35821</v>
      </c>
      <c r="F581" s="5">
        <v>35832</v>
      </c>
      <c r="G581">
        <v>2</v>
      </c>
      <c r="H581">
        <v>63.54</v>
      </c>
      <c r="I581" t="s">
        <v>722</v>
      </c>
      <c r="J581" t="s">
        <v>723</v>
      </c>
      <c r="K581" t="s">
        <v>724</v>
      </c>
      <c r="L581" t="s">
        <v>71</v>
      </c>
      <c r="M581" t="s">
        <v>725</v>
      </c>
      <c r="N581" t="s">
        <v>206</v>
      </c>
      <c r="O581">
        <f>VLOOKUP(orders[[#This Row],[OrderID]],Table15[],4,FALSE)</f>
        <v>36</v>
      </c>
      <c r="P581">
        <f>VLOOKUP(orders[[#This Row],[OrderID]],Table15[],2,FALSE)</f>
        <v>843</v>
      </c>
      <c r="Q581">
        <f>VLOOKUP(orders[[#This Row],[EmployeeID]],employee_territory[],2,FALSE)</f>
        <v>6897</v>
      </c>
      <c r="R581" t="str">
        <f>VLOOKUP(orders[[#This Row],[Territory]],territories[],4,FALSE)</f>
        <v xml:space="preserve">Eastern                                           </v>
      </c>
      <c r="S581" t="str">
        <f>VLOOKUP(orders[[#This Row],[ShipVia]],shippers[],2,FALSE)</f>
        <v>United Package</v>
      </c>
      <c r="T581">
        <f>YEAR(orders[[#This Row],[OrderDate]])</f>
        <v>1998</v>
      </c>
      <c r="U581" s="45">
        <f>MONTH(orders[[#This Row],[OrderDate]])</f>
        <v>1</v>
      </c>
    </row>
    <row r="582" spans="1:21" x14ac:dyDescent="0.2">
      <c r="A582">
        <v>10828</v>
      </c>
      <c r="B582" t="s">
        <v>842</v>
      </c>
      <c r="C582">
        <v>9</v>
      </c>
      <c r="D582" s="9">
        <v>35808</v>
      </c>
      <c r="E582" s="5">
        <v>35822</v>
      </c>
      <c r="F582" s="5">
        <v>35830</v>
      </c>
      <c r="G582">
        <v>1</v>
      </c>
      <c r="H582">
        <v>90.85</v>
      </c>
      <c r="I582" t="s">
        <v>843</v>
      </c>
      <c r="J582" t="s">
        <v>844</v>
      </c>
      <c r="K582" t="s">
        <v>825</v>
      </c>
      <c r="L582" t="s">
        <v>71</v>
      </c>
      <c r="M582" t="s">
        <v>826</v>
      </c>
      <c r="N582" t="s">
        <v>827</v>
      </c>
      <c r="O582">
        <f>VLOOKUP(orders[[#This Row],[OrderID]],Table15[],4,FALSE)</f>
        <v>7</v>
      </c>
      <c r="P582">
        <f>VLOOKUP(orders[[#This Row],[OrderID]],Table15[],2,FALSE)</f>
        <v>932</v>
      </c>
      <c r="Q582">
        <f>VLOOKUP(orders[[#This Row],[EmployeeID]],employee_territory[],2,FALSE)</f>
        <v>3049</v>
      </c>
      <c r="R582" t="str">
        <f>VLOOKUP(orders[[#This Row],[Territory]],territories[],4,FALSE)</f>
        <v xml:space="preserve">Northern                                          </v>
      </c>
      <c r="S582" t="str">
        <f>VLOOKUP(orders[[#This Row],[ShipVia]],shippers[],2,FALSE)</f>
        <v>Speedy Express</v>
      </c>
      <c r="T582">
        <f>YEAR(orders[[#This Row],[OrderDate]])</f>
        <v>1998</v>
      </c>
      <c r="U582" s="45">
        <f>MONTH(orders[[#This Row],[OrderDate]])</f>
        <v>1</v>
      </c>
    </row>
    <row r="583" spans="1:21" x14ac:dyDescent="0.2">
      <c r="A583">
        <v>10829</v>
      </c>
      <c r="B583" t="s">
        <v>691</v>
      </c>
      <c r="C583">
        <v>9</v>
      </c>
      <c r="D583" s="9">
        <v>35808</v>
      </c>
      <c r="E583" s="5">
        <v>35836</v>
      </c>
      <c r="F583" s="5">
        <v>35818</v>
      </c>
      <c r="G583">
        <v>1</v>
      </c>
      <c r="H583">
        <v>154.72</v>
      </c>
      <c r="I583" t="s">
        <v>692</v>
      </c>
      <c r="J583" t="s">
        <v>693</v>
      </c>
      <c r="K583" t="s">
        <v>694</v>
      </c>
      <c r="L583" t="s">
        <v>695</v>
      </c>
      <c r="M583" t="s">
        <v>696</v>
      </c>
      <c r="N583" t="s">
        <v>73</v>
      </c>
      <c r="O583">
        <f>VLOOKUP(orders[[#This Row],[OrderID]],Table15[],4,FALSE)</f>
        <v>61</v>
      </c>
      <c r="P583">
        <f>VLOOKUP(orders[[#This Row],[OrderID]],Table15[],2,FALSE)</f>
        <v>1764</v>
      </c>
      <c r="Q583">
        <f>VLOOKUP(orders[[#This Row],[EmployeeID]],employee_territory[],2,FALSE)</f>
        <v>3049</v>
      </c>
      <c r="R583" t="str">
        <f>VLOOKUP(orders[[#This Row],[Territory]],territories[],4,FALSE)</f>
        <v xml:space="preserve">Northern                                          </v>
      </c>
      <c r="S583" t="str">
        <f>VLOOKUP(orders[[#This Row],[ShipVia]],shippers[],2,FALSE)</f>
        <v>Speedy Express</v>
      </c>
      <c r="T583">
        <f>YEAR(orders[[#This Row],[OrderDate]])</f>
        <v>1998</v>
      </c>
      <c r="U583" s="45">
        <f>MONTH(orders[[#This Row],[OrderDate]])</f>
        <v>1</v>
      </c>
    </row>
    <row r="584" spans="1:21" x14ac:dyDescent="0.2">
      <c r="A584">
        <v>10830</v>
      </c>
      <c r="B584" t="s">
        <v>647</v>
      </c>
      <c r="C584">
        <v>4</v>
      </c>
      <c r="D584" s="9">
        <v>35808</v>
      </c>
      <c r="E584" s="5">
        <v>35850</v>
      </c>
      <c r="F584" s="5">
        <v>35816</v>
      </c>
      <c r="G584">
        <v>2</v>
      </c>
      <c r="H584">
        <v>81.83</v>
      </c>
      <c r="I584" t="s">
        <v>648</v>
      </c>
      <c r="J584" t="s">
        <v>649</v>
      </c>
      <c r="K584" t="s">
        <v>645</v>
      </c>
      <c r="L584" t="s">
        <v>516</v>
      </c>
      <c r="M584" t="s">
        <v>650</v>
      </c>
      <c r="N584" t="s">
        <v>146</v>
      </c>
      <c r="O584">
        <f>VLOOKUP(orders[[#This Row],[OrderID]],Table15[],4,FALSE)</f>
        <v>88</v>
      </c>
      <c r="P584">
        <f>VLOOKUP(orders[[#This Row],[OrderID]],Table15[],2,FALSE)</f>
        <v>1974</v>
      </c>
      <c r="Q584">
        <f>VLOOKUP(orders[[#This Row],[EmployeeID]],employee_territory[],2,FALSE)</f>
        <v>20852</v>
      </c>
      <c r="R584" t="str">
        <f>VLOOKUP(orders[[#This Row],[Territory]],territories[],4,FALSE)</f>
        <v xml:space="preserve">Eastern                                           </v>
      </c>
      <c r="S584" t="str">
        <f>VLOOKUP(orders[[#This Row],[ShipVia]],shippers[],2,FALSE)</f>
        <v>United Package</v>
      </c>
      <c r="T584">
        <f>YEAR(orders[[#This Row],[OrderDate]])</f>
        <v>1998</v>
      </c>
      <c r="U584" s="45">
        <f>MONTH(orders[[#This Row],[OrderDate]])</f>
        <v>1</v>
      </c>
    </row>
    <row r="585" spans="1:21" x14ac:dyDescent="0.2">
      <c r="A585">
        <v>10831</v>
      </c>
      <c r="B585" t="s">
        <v>800</v>
      </c>
      <c r="C585">
        <v>3</v>
      </c>
      <c r="D585" s="9">
        <v>35809</v>
      </c>
      <c r="E585" s="5">
        <v>35837</v>
      </c>
      <c r="F585" s="5">
        <v>35818</v>
      </c>
      <c r="G585">
        <v>2</v>
      </c>
      <c r="H585">
        <v>72.19</v>
      </c>
      <c r="I585" t="s">
        <v>801</v>
      </c>
      <c r="J585" t="s">
        <v>802</v>
      </c>
      <c r="K585" t="s">
        <v>803</v>
      </c>
      <c r="L585" t="s">
        <v>71</v>
      </c>
      <c r="M585" t="s">
        <v>804</v>
      </c>
      <c r="N585" t="s">
        <v>184</v>
      </c>
      <c r="O585">
        <f>VLOOKUP(orders[[#This Row],[OrderID]],Table15[],4,FALSE)</f>
        <v>27</v>
      </c>
      <c r="P585">
        <f>VLOOKUP(orders[[#This Row],[OrderID]],Table15[],2,FALSE)</f>
        <v>2684.4</v>
      </c>
      <c r="Q585">
        <f>VLOOKUP(orders[[#This Row],[EmployeeID]],employee_territory[],2,FALSE)</f>
        <v>30346</v>
      </c>
      <c r="R585" t="str">
        <f>VLOOKUP(orders[[#This Row],[Territory]],territories[],4,FALSE)</f>
        <v xml:space="preserve">Southern                                          </v>
      </c>
      <c r="S585" t="str">
        <f>VLOOKUP(orders[[#This Row],[ShipVia]],shippers[],2,FALSE)</f>
        <v>United Package</v>
      </c>
      <c r="T585">
        <f>YEAR(orders[[#This Row],[OrderDate]])</f>
        <v>1998</v>
      </c>
      <c r="U585" s="45">
        <f>MONTH(orders[[#This Row],[OrderDate]])</f>
        <v>1</v>
      </c>
    </row>
    <row r="586" spans="1:21" x14ac:dyDescent="0.2">
      <c r="A586">
        <v>10832</v>
      </c>
      <c r="B586" t="s">
        <v>742</v>
      </c>
      <c r="C586">
        <v>2</v>
      </c>
      <c r="D586" s="9">
        <v>35809</v>
      </c>
      <c r="E586" s="5">
        <v>35837</v>
      </c>
      <c r="F586" s="5">
        <v>35814</v>
      </c>
      <c r="G586">
        <v>2</v>
      </c>
      <c r="H586">
        <v>43.26</v>
      </c>
      <c r="I586" t="s">
        <v>743</v>
      </c>
      <c r="J586" t="s">
        <v>744</v>
      </c>
      <c r="K586" t="s">
        <v>745</v>
      </c>
      <c r="L586" t="s">
        <v>71</v>
      </c>
      <c r="M586" t="s">
        <v>746</v>
      </c>
      <c r="N586" t="s">
        <v>206</v>
      </c>
      <c r="O586">
        <f>VLOOKUP(orders[[#This Row],[OrderID]],Table15[],4,FALSE)</f>
        <v>32</v>
      </c>
      <c r="P586">
        <f>VLOOKUP(orders[[#This Row],[OrderID]],Table15[],2,FALSE)</f>
        <v>568.95000000000005</v>
      </c>
      <c r="Q586">
        <f>VLOOKUP(orders[[#This Row],[EmployeeID]],employee_territory[],2,FALSE)</f>
        <v>1581</v>
      </c>
      <c r="R586" t="str">
        <f>VLOOKUP(orders[[#This Row],[Territory]],territories[],4,FALSE)</f>
        <v xml:space="preserve">Eastern                                           </v>
      </c>
      <c r="S586" t="str">
        <f>VLOOKUP(orders[[#This Row],[ShipVia]],shippers[],2,FALSE)</f>
        <v>United Package</v>
      </c>
      <c r="T586">
        <f>YEAR(orders[[#This Row],[OrderDate]])</f>
        <v>1998</v>
      </c>
      <c r="U586" s="45">
        <f>MONTH(orders[[#This Row],[OrderDate]])</f>
        <v>1</v>
      </c>
    </row>
    <row r="587" spans="1:21" x14ac:dyDescent="0.2">
      <c r="A587">
        <v>10833</v>
      </c>
      <c r="B587" t="s">
        <v>536</v>
      </c>
      <c r="C587">
        <v>6</v>
      </c>
      <c r="D587" s="9">
        <v>35810</v>
      </c>
      <c r="E587" s="5">
        <v>35838</v>
      </c>
      <c r="F587" s="5">
        <v>35818</v>
      </c>
      <c r="G587">
        <v>2</v>
      </c>
      <c r="H587">
        <v>71.489999999999995</v>
      </c>
      <c r="I587" t="s">
        <v>537</v>
      </c>
      <c r="J587" t="s">
        <v>538</v>
      </c>
      <c r="K587" t="s">
        <v>539</v>
      </c>
      <c r="L587" t="s">
        <v>71</v>
      </c>
      <c r="M587" t="s">
        <v>540</v>
      </c>
      <c r="N587" t="s">
        <v>154</v>
      </c>
      <c r="O587">
        <f>VLOOKUP(orders[[#This Row],[OrderID]],Table15[],4,FALSE)</f>
        <v>38</v>
      </c>
      <c r="P587">
        <f>VLOOKUP(orders[[#This Row],[OrderID]],Table15[],2,FALSE)</f>
        <v>1007.7</v>
      </c>
      <c r="Q587">
        <f>VLOOKUP(orders[[#This Row],[EmployeeID]],employee_territory[],2,FALSE)</f>
        <v>85014</v>
      </c>
      <c r="R587" t="str">
        <f>VLOOKUP(orders[[#This Row],[Territory]],territories[],4,FALSE)</f>
        <v xml:space="preserve">Westerns                                          </v>
      </c>
      <c r="S587" t="str">
        <f>VLOOKUP(orders[[#This Row],[ShipVia]],shippers[],2,FALSE)</f>
        <v>United Package</v>
      </c>
      <c r="T587">
        <f>YEAR(orders[[#This Row],[OrderDate]])</f>
        <v>1998</v>
      </c>
      <c r="U587" s="45">
        <f>MONTH(orders[[#This Row],[OrderDate]])</f>
        <v>1</v>
      </c>
    </row>
    <row r="588" spans="1:21" x14ac:dyDescent="0.2">
      <c r="A588">
        <v>10834</v>
      </c>
      <c r="B588" t="s">
        <v>647</v>
      </c>
      <c r="C588">
        <v>1</v>
      </c>
      <c r="D588" s="9">
        <v>35810</v>
      </c>
      <c r="E588" s="5">
        <v>35838</v>
      </c>
      <c r="F588" s="5">
        <v>35814</v>
      </c>
      <c r="G588">
        <v>3</v>
      </c>
      <c r="H588">
        <v>29.78</v>
      </c>
      <c r="I588" t="s">
        <v>648</v>
      </c>
      <c r="J588" t="s">
        <v>649</v>
      </c>
      <c r="K588" t="s">
        <v>645</v>
      </c>
      <c r="L588" t="s">
        <v>516</v>
      </c>
      <c r="M588" t="s">
        <v>650</v>
      </c>
      <c r="N588" t="s">
        <v>146</v>
      </c>
      <c r="O588">
        <f>VLOOKUP(orders[[#This Row],[OrderID]],Table15[],4,FALSE)</f>
        <v>28</v>
      </c>
      <c r="P588">
        <f>VLOOKUP(orders[[#This Row],[OrderID]],Table15[],2,FALSE)</f>
        <v>1508.12</v>
      </c>
      <c r="Q588">
        <f>VLOOKUP(orders[[#This Row],[EmployeeID]],employee_territory[],2,FALSE)</f>
        <v>6897</v>
      </c>
      <c r="R588" t="str">
        <f>VLOOKUP(orders[[#This Row],[Territory]],territories[],4,FALSE)</f>
        <v xml:space="preserve">Eastern                                           </v>
      </c>
      <c r="S588" t="str">
        <f>VLOOKUP(orders[[#This Row],[ShipVia]],shippers[],2,FALSE)</f>
        <v>Federal Shipping</v>
      </c>
      <c r="T588">
        <f>YEAR(orders[[#This Row],[OrderDate]])</f>
        <v>1998</v>
      </c>
      <c r="U588" s="45">
        <f>MONTH(orders[[#This Row],[OrderDate]])</f>
        <v>1</v>
      </c>
    </row>
    <row r="589" spans="1:21" x14ac:dyDescent="0.2">
      <c r="A589">
        <v>10835</v>
      </c>
      <c r="B589" t="s">
        <v>899</v>
      </c>
      <c r="C589">
        <v>1</v>
      </c>
      <c r="D589" s="9">
        <v>35810</v>
      </c>
      <c r="E589" s="5">
        <v>35838</v>
      </c>
      <c r="F589" s="5">
        <v>35816</v>
      </c>
      <c r="G589">
        <v>3</v>
      </c>
      <c r="H589">
        <v>69.53</v>
      </c>
      <c r="I589" t="s">
        <v>906</v>
      </c>
      <c r="J589" t="s">
        <v>901</v>
      </c>
      <c r="K589" t="s">
        <v>152</v>
      </c>
      <c r="L589" t="s">
        <v>71</v>
      </c>
      <c r="M589" t="s">
        <v>902</v>
      </c>
      <c r="N589" t="s">
        <v>154</v>
      </c>
      <c r="O589">
        <f>VLOOKUP(orders[[#This Row],[OrderID]],Table15[],4,FALSE)</f>
        <v>17</v>
      </c>
      <c r="P589">
        <f>VLOOKUP(orders[[#This Row],[OrderID]],Table15[],2,FALSE)</f>
        <v>851</v>
      </c>
      <c r="Q589">
        <f>VLOOKUP(orders[[#This Row],[EmployeeID]],employee_territory[],2,FALSE)</f>
        <v>6897</v>
      </c>
      <c r="R589" t="str">
        <f>VLOOKUP(orders[[#This Row],[Territory]],territories[],4,FALSE)</f>
        <v xml:space="preserve">Eastern                                           </v>
      </c>
      <c r="S589" t="str">
        <f>VLOOKUP(orders[[#This Row],[ShipVia]],shippers[],2,FALSE)</f>
        <v>Federal Shipping</v>
      </c>
      <c r="T589">
        <f>YEAR(orders[[#This Row],[OrderDate]])</f>
        <v>1998</v>
      </c>
      <c r="U589" s="45">
        <f>MONTH(orders[[#This Row],[OrderDate]])</f>
        <v>1</v>
      </c>
    </row>
    <row r="590" spans="1:21" x14ac:dyDescent="0.2">
      <c r="A590">
        <v>10836</v>
      </c>
      <c r="B590" t="s">
        <v>525</v>
      </c>
      <c r="C590">
        <v>7</v>
      </c>
      <c r="D590" s="9">
        <v>35811</v>
      </c>
      <c r="E590" s="5">
        <v>35839</v>
      </c>
      <c r="F590" s="5">
        <v>35816</v>
      </c>
      <c r="G590">
        <v>1</v>
      </c>
      <c r="H590">
        <v>411.88</v>
      </c>
      <c r="I590" t="s">
        <v>526</v>
      </c>
      <c r="J590" t="s">
        <v>527</v>
      </c>
      <c r="K590" t="s">
        <v>528</v>
      </c>
      <c r="L590" t="s">
        <v>71</v>
      </c>
      <c r="M590" t="s">
        <v>529</v>
      </c>
      <c r="N590" t="s">
        <v>530</v>
      </c>
      <c r="O590">
        <f>VLOOKUP(orders[[#This Row],[OrderID]],Table15[],4,FALSE)</f>
        <v>172</v>
      </c>
      <c r="P590">
        <f>VLOOKUP(orders[[#This Row],[OrderID]],Table15[],2,FALSE)</f>
        <v>4705.5</v>
      </c>
      <c r="Q590">
        <f>VLOOKUP(orders[[#This Row],[EmployeeID]],employee_territory[],2,FALSE)</f>
        <v>60179</v>
      </c>
      <c r="R590" t="str">
        <f>VLOOKUP(orders[[#This Row],[Territory]],territories[],4,FALSE)</f>
        <v xml:space="preserve">Westerns                                          </v>
      </c>
      <c r="S590" t="str">
        <f>VLOOKUP(orders[[#This Row],[ShipVia]],shippers[],2,FALSE)</f>
        <v>Speedy Express</v>
      </c>
      <c r="T590">
        <f>YEAR(orders[[#This Row],[OrderDate]])</f>
        <v>1998</v>
      </c>
      <c r="U590" s="45">
        <f>MONTH(orders[[#This Row],[OrderDate]])</f>
        <v>1</v>
      </c>
    </row>
    <row r="591" spans="1:21" x14ac:dyDescent="0.2">
      <c r="A591">
        <v>10837</v>
      </c>
      <c r="B591" t="s">
        <v>608</v>
      </c>
      <c r="C591">
        <v>9</v>
      </c>
      <c r="D591" s="9">
        <v>35811</v>
      </c>
      <c r="E591" s="5">
        <v>35839</v>
      </c>
      <c r="F591" s="5">
        <v>35818</v>
      </c>
      <c r="G591">
        <v>3</v>
      </c>
      <c r="H591">
        <v>13.32</v>
      </c>
      <c r="I591" t="s">
        <v>609</v>
      </c>
      <c r="J591" t="s">
        <v>610</v>
      </c>
      <c r="K591" t="s">
        <v>611</v>
      </c>
      <c r="L591" t="s">
        <v>71</v>
      </c>
      <c r="M591" t="s">
        <v>612</v>
      </c>
      <c r="N591" t="s">
        <v>199</v>
      </c>
      <c r="O591">
        <f>VLOOKUP(orders[[#This Row],[OrderID]],Table15[],4,FALSE)</f>
        <v>92</v>
      </c>
      <c r="P591">
        <f>VLOOKUP(orders[[#This Row],[OrderID]],Table15[],2,FALSE)</f>
        <v>1254</v>
      </c>
      <c r="Q591">
        <f>VLOOKUP(orders[[#This Row],[EmployeeID]],employee_territory[],2,FALSE)</f>
        <v>3049</v>
      </c>
      <c r="R591" t="str">
        <f>VLOOKUP(orders[[#This Row],[Territory]],territories[],4,FALSE)</f>
        <v xml:space="preserve">Northern                                          </v>
      </c>
      <c r="S591" t="str">
        <f>VLOOKUP(orders[[#This Row],[ShipVia]],shippers[],2,FALSE)</f>
        <v>Federal Shipping</v>
      </c>
      <c r="T591">
        <f>YEAR(orders[[#This Row],[OrderDate]])</f>
        <v>1998</v>
      </c>
      <c r="U591" s="45">
        <f>MONTH(orders[[#This Row],[OrderDate]])</f>
        <v>1</v>
      </c>
    </row>
    <row r="592" spans="1:21" x14ac:dyDescent="0.2">
      <c r="A592">
        <v>10838</v>
      </c>
      <c r="B592" t="s">
        <v>811</v>
      </c>
      <c r="C592">
        <v>3</v>
      </c>
      <c r="D592" s="9">
        <v>35814</v>
      </c>
      <c r="E592" s="5">
        <v>35842</v>
      </c>
      <c r="F592" s="5">
        <v>35818</v>
      </c>
      <c r="G592">
        <v>3</v>
      </c>
      <c r="H592">
        <v>59.28</v>
      </c>
      <c r="I592" t="s">
        <v>812</v>
      </c>
      <c r="J592" t="s">
        <v>813</v>
      </c>
      <c r="K592" t="s">
        <v>814</v>
      </c>
      <c r="L592" t="s">
        <v>815</v>
      </c>
      <c r="M592" t="s">
        <v>816</v>
      </c>
      <c r="N592" t="s">
        <v>524</v>
      </c>
      <c r="O592">
        <f>VLOOKUP(orders[[#This Row],[OrderID]],Table15[],4,FALSE)</f>
        <v>79</v>
      </c>
      <c r="P592">
        <f>VLOOKUP(orders[[#This Row],[OrderID]],Table15[],2,FALSE)</f>
        <v>2584.5</v>
      </c>
      <c r="Q592">
        <f>VLOOKUP(orders[[#This Row],[EmployeeID]],employee_territory[],2,FALSE)</f>
        <v>30346</v>
      </c>
      <c r="R592" t="str">
        <f>VLOOKUP(orders[[#This Row],[Territory]],territories[],4,FALSE)</f>
        <v xml:space="preserve">Southern                                          </v>
      </c>
      <c r="S592" t="str">
        <f>VLOOKUP(orders[[#This Row],[ShipVia]],shippers[],2,FALSE)</f>
        <v>Federal Shipping</v>
      </c>
      <c r="T592">
        <f>YEAR(orders[[#This Row],[OrderDate]])</f>
        <v>1998</v>
      </c>
      <c r="U592" s="45">
        <f>MONTH(orders[[#This Row],[OrderDate]])</f>
        <v>1</v>
      </c>
    </row>
    <row r="593" spans="1:21" x14ac:dyDescent="0.2">
      <c r="A593">
        <v>10839</v>
      </c>
      <c r="B593" t="s">
        <v>647</v>
      </c>
      <c r="C593">
        <v>3</v>
      </c>
      <c r="D593" s="9">
        <v>35814</v>
      </c>
      <c r="E593" s="5">
        <v>35842</v>
      </c>
      <c r="F593" s="5">
        <v>35817</v>
      </c>
      <c r="G593">
        <v>3</v>
      </c>
      <c r="H593">
        <v>35.43</v>
      </c>
      <c r="I593" t="s">
        <v>648</v>
      </c>
      <c r="J593" t="s">
        <v>649</v>
      </c>
      <c r="K593" t="s">
        <v>645</v>
      </c>
      <c r="L593" t="s">
        <v>516</v>
      </c>
      <c r="M593" t="s">
        <v>650</v>
      </c>
      <c r="N593" t="s">
        <v>146</v>
      </c>
      <c r="O593">
        <f>VLOOKUP(orders[[#This Row],[OrderID]],Table15[],4,FALSE)</f>
        <v>45</v>
      </c>
      <c r="P593">
        <f>VLOOKUP(orders[[#This Row],[OrderID]],Table15[],2,FALSE)</f>
        <v>919.5</v>
      </c>
      <c r="Q593">
        <f>VLOOKUP(orders[[#This Row],[EmployeeID]],employee_territory[],2,FALSE)</f>
        <v>30346</v>
      </c>
      <c r="R593" t="str">
        <f>VLOOKUP(orders[[#This Row],[Territory]],territories[],4,FALSE)</f>
        <v xml:space="preserve">Southern                                          </v>
      </c>
      <c r="S593" t="str">
        <f>VLOOKUP(orders[[#This Row],[ShipVia]],shippers[],2,FALSE)</f>
        <v>Federal Shipping</v>
      </c>
      <c r="T593">
        <f>YEAR(orders[[#This Row],[OrderDate]])</f>
        <v>1998</v>
      </c>
      <c r="U593" s="45">
        <f>MONTH(orders[[#This Row],[OrderDate]])</f>
        <v>1</v>
      </c>
    </row>
    <row r="594" spans="1:21" x14ac:dyDescent="0.2">
      <c r="A594">
        <v>10840</v>
      </c>
      <c r="B594" t="s">
        <v>811</v>
      </c>
      <c r="C594">
        <v>4</v>
      </c>
      <c r="D594" s="9">
        <v>35814</v>
      </c>
      <c r="E594" s="5">
        <v>35856</v>
      </c>
      <c r="F594" s="5">
        <v>35842</v>
      </c>
      <c r="G594">
        <v>2</v>
      </c>
      <c r="H594">
        <v>2.71</v>
      </c>
      <c r="I594" t="s">
        <v>812</v>
      </c>
      <c r="J594" t="s">
        <v>813</v>
      </c>
      <c r="K594" t="s">
        <v>814</v>
      </c>
      <c r="L594" t="s">
        <v>815</v>
      </c>
      <c r="M594" t="s">
        <v>816</v>
      </c>
      <c r="N594" t="s">
        <v>524</v>
      </c>
      <c r="O594">
        <f>VLOOKUP(orders[[#This Row],[OrderID]],Table15[],4,FALSE)</f>
        <v>16</v>
      </c>
      <c r="P594">
        <f>VLOOKUP(orders[[#This Row],[OrderID]],Table15[],2,FALSE)</f>
        <v>264</v>
      </c>
      <c r="Q594">
        <f>VLOOKUP(orders[[#This Row],[EmployeeID]],employee_territory[],2,FALSE)</f>
        <v>20852</v>
      </c>
      <c r="R594" t="str">
        <f>VLOOKUP(orders[[#This Row],[Territory]],territories[],4,FALSE)</f>
        <v xml:space="preserve">Eastern                                           </v>
      </c>
      <c r="S594" t="str">
        <f>VLOOKUP(orders[[#This Row],[ShipVia]],shippers[],2,FALSE)</f>
        <v>United Package</v>
      </c>
      <c r="T594">
        <f>YEAR(orders[[#This Row],[OrderDate]])</f>
        <v>1998</v>
      </c>
      <c r="U594" s="45">
        <f>MONTH(orders[[#This Row],[OrderDate]])</f>
        <v>1</v>
      </c>
    </row>
    <row r="595" spans="1:21" x14ac:dyDescent="0.2">
      <c r="A595">
        <v>10841</v>
      </c>
      <c r="B595" t="s">
        <v>495</v>
      </c>
      <c r="C595">
        <v>5</v>
      </c>
      <c r="D595" s="9">
        <v>35815</v>
      </c>
      <c r="E595" s="5">
        <v>35843</v>
      </c>
      <c r="F595" s="5">
        <v>35824</v>
      </c>
      <c r="G595">
        <v>2</v>
      </c>
      <c r="H595">
        <v>424.3</v>
      </c>
      <c r="I595" t="s">
        <v>496</v>
      </c>
      <c r="J595" t="s">
        <v>497</v>
      </c>
      <c r="K595" t="s">
        <v>498</v>
      </c>
      <c r="L595" t="s">
        <v>71</v>
      </c>
      <c r="M595" t="s">
        <v>499</v>
      </c>
      <c r="N595" t="s">
        <v>500</v>
      </c>
      <c r="O595">
        <f>VLOOKUP(orders[[#This Row],[OrderID]],Table15[],4,FALSE)</f>
        <v>111</v>
      </c>
      <c r="P595">
        <f>VLOOKUP(orders[[#This Row],[OrderID]],Table15[],2,FALSE)</f>
        <v>4581</v>
      </c>
      <c r="Q595">
        <f>VLOOKUP(orders[[#This Row],[EmployeeID]],employee_territory[],2,FALSE)</f>
        <v>2903</v>
      </c>
      <c r="R595" t="str">
        <f>VLOOKUP(orders[[#This Row],[Territory]],territories[],4,FALSE)</f>
        <v xml:space="preserve">Eastern                                           </v>
      </c>
      <c r="S595" t="str">
        <f>VLOOKUP(orders[[#This Row],[ShipVia]],shippers[],2,FALSE)</f>
        <v>United Package</v>
      </c>
      <c r="T595">
        <f>YEAR(orders[[#This Row],[OrderDate]])</f>
        <v>1998</v>
      </c>
      <c r="U595" s="45">
        <f>MONTH(orders[[#This Row],[OrderDate]])</f>
        <v>1</v>
      </c>
    </row>
    <row r="596" spans="1:21" x14ac:dyDescent="0.2">
      <c r="A596">
        <v>10842</v>
      </c>
      <c r="B596" t="s">
        <v>599</v>
      </c>
      <c r="C596">
        <v>1</v>
      </c>
      <c r="D596" s="9">
        <v>35815</v>
      </c>
      <c r="E596" s="5">
        <v>35843</v>
      </c>
      <c r="F596" s="5">
        <v>35824</v>
      </c>
      <c r="G596">
        <v>3</v>
      </c>
      <c r="H596">
        <v>54.42</v>
      </c>
      <c r="I596" t="s">
        <v>600</v>
      </c>
      <c r="J596" t="s">
        <v>601</v>
      </c>
      <c r="K596" t="s">
        <v>534</v>
      </c>
      <c r="L596" t="s">
        <v>71</v>
      </c>
      <c r="M596" t="s">
        <v>602</v>
      </c>
      <c r="N596" t="s">
        <v>535</v>
      </c>
      <c r="O596">
        <f>VLOOKUP(orders[[#This Row],[OrderID]],Table15[],4,FALSE)</f>
        <v>52</v>
      </c>
      <c r="P596">
        <f>VLOOKUP(orders[[#This Row],[OrderID]],Table15[],2,FALSE)</f>
        <v>975</v>
      </c>
      <c r="Q596">
        <f>VLOOKUP(orders[[#This Row],[EmployeeID]],employee_territory[],2,FALSE)</f>
        <v>6897</v>
      </c>
      <c r="R596" t="str">
        <f>VLOOKUP(orders[[#This Row],[Territory]],territories[],4,FALSE)</f>
        <v xml:space="preserve">Eastern                                           </v>
      </c>
      <c r="S596" t="str">
        <f>VLOOKUP(orders[[#This Row],[ShipVia]],shippers[],2,FALSE)</f>
        <v>Federal Shipping</v>
      </c>
      <c r="T596">
        <f>YEAR(orders[[#This Row],[OrderDate]])</f>
        <v>1998</v>
      </c>
      <c r="U596" s="45">
        <f>MONTH(orders[[#This Row],[OrderDate]])</f>
        <v>1</v>
      </c>
    </row>
    <row r="597" spans="1:21" x14ac:dyDescent="0.2">
      <c r="A597">
        <v>10843</v>
      </c>
      <c r="B597" t="s">
        <v>490</v>
      </c>
      <c r="C597">
        <v>4</v>
      </c>
      <c r="D597" s="9">
        <v>35816</v>
      </c>
      <c r="E597" s="5">
        <v>35844</v>
      </c>
      <c r="F597" s="5">
        <v>35821</v>
      </c>
      <c r="G597">
        <v>2</v>
      </c>
      <c r="H597">
        <v>9.26</v>
      </c>
      <c r="I597" t="s">
        <v>491</v>
      </c>
      <c r="J597" t="s">
        <v>492</v>
      </c>
      <c r="K597" t="s">
        <v>493</v>
      </c>
      <c r="L597" t="s">
        <v>71</v>
      </c>
      <c r="M597" t="s">
        <v>494</v>
      </c>
      <c r="N597" t="s">
        <v>206</v>
      </c>
      <c r="O597">
        <f>VLOOKUP(orders[[#This Row],[OrderID]],Table15[],4,FALSE)</f>
        <v>4</v>
      </c>
      <c r="P597">
        <f>VLOOKUP(orders[[#This Row],[OrderID]],Table15[],2,FALSE)</f>
        <v>212</v>
      </c>
      <c r="Q597">
        <f>VLOOKUP(orders[[#This Row],[EmployeeID]],employee_territory[],2,FALSE)</f>
        <v>20852</v>
      </c>
      <c r="R597" t="str">
        <f>VLOOKUP(orders[[#This Row],[Territory]],territories[],4,FALSE)</f>
        <v xml:space="preserve">Eastern                                           </v>
      </c>
      <c r="S597" t="str">
        <f>VLOOKUP(orders[[#This Row],[ShipVia]],shippers[],2,FALSE)</f>
        <v>United Package</v>
      </c>
      <c r="T597">
        <f>YEAR(orders[[#This Row],[OrderDate]])</f>
        <v>1998</v>
      </c>
      <c r="U597" s="45">
        <f>MONTH(orders[[#This Row],[OrderDate]])</f>
        <v>1</v>
      </c>
    </row>
    <row r="598" spans="1:21" x14ac:dyDescent="0.2">
      <c r="A598">
        <v>10844</v>
      </c>
      <c r="B598" t="s">
        <v>747</v>
      </c>
      <c r="C598">
        <v>8</v>
      </c>
      <c r="D598" s="9">
        <v>35816</v>
      </c>
      <c r="E598" s="5">
        <v>35844</v>
      </c>
      <c r="F598" s="5">
        <v>35821</v>
      </c>
      <c r="G598">
        <v>2</v>
      </c>
      <c r="H598">
        <v>25.22</v>
      </c>
      <c r="I598" t="s">
        <v>748</v>
      </c>
      <c r="J598" t="s">
        <v>749</v>
      </c>
      <c r="K598" t="s">
        <v>750</v>
      </c>
      <c r="L598" t="s">
        <v>71</v>
      </c>
      <c r="M598" t="s">
        <v>751</v>
      </c>
      <c r="N598" t="s">
        <v>530</v>
      </c>
      <c r="O598">
        <f>VLOOKUP(orders[[#This Row],[OrderID]],Table15[],4,FALSE)</f>
        <v>35</v>
      </c>
      <c r="P598">
        <f>VLOOKUP(orders[[#This Row],[OrderID]],Table15[],2,FALSE)</f>
        <v>735</v>
      </c>
      <c r="Q598">
        <f>VLOOKUP(orders[[#This Row],[EmployeeID]],employee_territory[],2,FALSE)</f>
        <v>19428</v>
      </c>
      <c r="R598" t="str">
        <f>VLOOKUP(orders[[#This Row],[Territory]],territories[],4,FALSE)</f>
        <v xml:space="preserve">Northern                                          </v>
      </c>
      <c r="S598" t="str">
        <f>VLOOKUP(orders[[#This Row],[ShipVia]],shippers[],2,FALSE)</f>
        <v>United Package</v>
      </c>
      <c r="T598">
        <f>YEAR(orders[[#This Row],[OrderDate]])</f>
        <v>1998</v>
      </c>
      <c r="U598" s="45">
        <f>MONTH(orders[[#This Row],[OrderDate]])</f>
        <v>1</v>
      </c>
    </row>
    <row r="599" spans="1:21" x14ac:dyDescent="0.2">
      <c r="A599">
        <v>10845</v>
      </c>
      <c r="B599" t="s">
        <v>589</v>
      </c>
      <c r="C599">
        <v>8</v>
      </c>
      <c r="D599" s="9">
        <v>35816</v>
      </c>
      <c r="E599" s="5">
        <v>35830</v>
      </c>
      <c r="F599" s="5">
        <v>35825</v>
      </c>
      <c r="G599">
        <v>1</v>
      </c>
      <c r="H599">
        <v>212.98</v>
      </c>
      <c r="I599" t="s">
        <v>590</v>
      </c>
      <c r="J599" t="s">
        <v>591</v>
      </c>
      <c r="K599" t="s">
        <v>592</v>
      </c>
      <c r="L599" t="s">
        <v>71</v>
      </c>
      <c r="M599" t="s">
        <v>593</v>
      </c>
      <c r="N599" t="s">
        <v>154</v>
      </c>
      <c r="O599">
        <f>VLOOKUP(orders[[#This Row],[OrderID]],Table15[],4,FALSE)</f>
        <v>245</v>
      </c>
      <c r="P599">
        <f>VLOOKUP(orders[[#This Row],[OrderID]],Table15[],2,FALSE)</f>
        <v>4059</v>
      </c>
      <c r="Q599">
        <f>VLOOKUP(orders[[#This Row],[EmployeeID]],employee_territory[],2,FALSE)</f>
        <v>19428</v>
      </c>
      <c r="R599" t="str">
        <f>VLOOKUP(orders[[#This Row],[Territory]],territories[],4,FALSE)</f>
        <v xml:space="preserve">Northern                                          </v>
      </c>
      <c r="S599" t="str">
        <f>VLOOKUP(orders[[#This Row],[ShipVia]],shippers[],2,FALSE)</f>
        <v>Speedy Express</v>
      </c>
      <c r="T599">
        <f>YEAR(orders[[#This Row],[OrderDate]])</f>
        <v>1998</v>
      </c>
      <c r="U599" s="45">
        <f>MONTH(orders[[#This Row],[OrderDate]])</f>
        <v>1</v>
      </c>
    </row>
    <row r="600" spans="1:21" x14ac:dyDescent="0.2">
      <c r="A600">
        <v>10846</v>
      </c>
      <c r="B600" t="s">
        <v>495</v>
      </c>
      <c r="C600">
        <v>2</v>
      </c>
      <c r="D600" s="9">
        <v>35817</v>
      </c>
      <c r="E600" s="5">
        <v>35859</v>
      </c>
      <c r="F600" s="5">
        <v>35818</v>
      </c>
      <c r="G600">
        <v>3</v>
      </c>
      <c r="H600">
        <v>56.46</v>
      </c>
      <c r="I600" t="s">
        <v>496</v>
      </c>
      <c r="J600" t="s">
        <v>497</v>
      </c>
      <c r="K600" t="s">
        <v>498</v>
      </c>
      <c r="L600" t="s">
        <v>71</v>
      </c>
      <c r="M600" t="s">
        <v>499</v>
      </c>
      <c r="N600" t="s">
        <v>500</v>
      </c>
      <c r="O600">
        <f>VLOOKUP(orders[[#This Row],[OrderID]],Table15[],4,FALSE)</f>
        <v>71</v>
      </c>
      <c r="P600">
        <f>VLOOKUP(orders[[#This Row],[OrderID]],Table15[],2,FALSE)</f>
        <v>1112</v>
      </c>
      <c r="Q600">
        <f>VLOOKUP(orders[[#This Row],[EmployeeID]],employee_territory[],2,FALSE)</f>
        <v>1581</v>
      </c>
      <c r="R600" t="str">
        <f>VLOOKUP(orders[[#This Row],[Territory]],territories[],4,FALSE)</f>
        <v xml:space="preserve">Eastern                                           </v>
      </c>
      <c r="S600" t="str">
        <f>VLOOKUP(orders[[#This Row],[ShipVia]],shippers[],2,FALSE)</f>
        <v>Federal Shipping</v>
      </c>
      <c r="T600">
        <f>YEAR(orders[[#This Row],[OrderDate]])</f>
        <v>1998</v>
      </c>
      <c r="U600" s="45">
        <f>MONTH(orders[[#This Row],[OrderDate]])</f>
        <v>1</v>
      </c>
    </row>
    <row r="601" spans="1:21" x14ac:dyDescent="0.2">
      <c r="A601">
        <v>10847</v>
      </c>
      <c r="B601" t="s">
        <v>705</v>
      </c>
      <c r="C601">
        <v>4</v>
      </c>
      <c r="D601" s="9">
        <v>35817</v>
      </c>
      <c r="E601" s="5">
        <v>35831</v>
      </c>
      <c r="F601" s="5">
        <v>35836</v>
      </c>
      <c r="G601">
        <v>3</v>
      </c>
      <c r="H601">
        <v>487.57</v>
      </c>
      <c r="I601" t="s">
        <v>706</v>
      </c>
      <c r="J601" t="s">
        <v>707</v>
      </c>
      <c r="K601" t="s">
        <v>708</v>
      </c>
      <c r="L601" t="s">
        <v>709</v>
      </c>
      <c r="M601" t="s">
        <v>710</v>
      </c>
      <c r="N601" t="s">
        <v>82</v>
      </c>
      <c r="O601">
        <f>VLOOKUP(orders[[#This Row],[OrderID]],Table15[],4,FALSE)</f>
        <v>288</v>
      </c>
      <c r="P601">
        <f>VLOOKUP(orders[[#This Row],[OrderID]],Table15[],2,FALSE)</f>
        <v>6164.9</v>
      </c>
      <c r="Q601">
        <f>VLOOKUP(orders[[#This Row],[EmployeeID]],employee_territory[],2,FALSE)</f>
        <v>20852</v>
      </c>
      <c r="R601" t="str">
        <f>VLOOKUP(orders[[#This Row],[Territory]],territories[],4,FALSE)</f>
        <v xml:space="preserve">Eastern                                           </v>
      </c>
      <c r="S601" t="str">
        <f>VLOOKUP(orders[[#This Row],[ShipVia]],shippers[],2,FALSE)</f>
        <v>Federal Shipping</v>
      </c>
      <c r="T601">
        <f>YEAR(orders[[#This Row],[OrderDate]])</f>
        <v>1998</v>
      </c>
      <c r="U601" s="45">
        <f>MONTH(orders[[#This Row],[OrderDate]])</f>
        <v>1</v>
      </c>
    </row>
    <row r="602" spans="1:21" x14ac:dyDescent="0.2">
      <c r="A602">
        <v>10848</v>
      </c>
      <c r="B602" t="s">
        <v>838</v>
      </c>
      <c r="C602">
        <v>7</v>
      </c>
      <c r="D602" s="9">
        <v>35818</v>
      </c>
      <c r="E602" s="5">
        <v>35846</v>
      </c>
      <c r="F602" s="5">
        <v>35824</v>
      </c>
      <c r="G602">
        <v>2</v>
      </c>
      <c r="H602">
        <v>38.24</v>
      </c>
      <c r="I602" t="s">
        <v>839</v>
      </c>
      <c r="J602" t="s">
        <v>840</v>
      </c>
      <c r="K602" t="s">
        <v>70</v>
      </c>
      <c r="L602" t="s">
        <v>71</v>
      </c>
      <c r="M602" t="s">
        <v>841</v>
      </c>
      <c r="N602" t="s">
        <v>73</v>
      </c>
      <c r="O602">
        <f>VLOOKUP(orders[[#This Row],[OrderID]],Table15[],4,FALSE)</f>
        <v>33</v>
      </c>
      <c r="P602">
        <f>VLOOKUP(orders[[#This Row],[OrderID]],Table15[],2,FALSE)</f>
        <v>931.5</v>
      </c>
      <c r="Q602">
        <f>VLOOKUP(orders[[#This Row],[EmployeeID]],employee_territory[],2,FALSE)</f>
        <v>60179</v>
      </c>
      <c r="R602" t="str">
        <f>VLOOKUP(orders[[#This Row],[Territory]],territories[],4,FALSE)</f>
        <v xml:space="preserve">Westerns                                          </v>
      </c>
      <c r="S602" t="str">
        <f>VLOOKUP(orders[[#This Row],[ShipVia]],shippers[],2,FALSE)</f>
        <v>United Package</v>
      </c>
      <c r="T602">
        <f>YEAR(orders[[#This Row],[OrderDate]])</f>
        <v>1998</v>
      </c>
      <c r="U602" s="45">
        <f>MONTH(orders[[#This Row],[OrderDate]])</f>
        <v>1</v>
      </c>
    </row>
    <row r="603" spans="1:21" x14ac:dyDescent="0.2">
      <c r="A603">
        <v>10849</v>
      </c>
      <c r="B603" t="s">
        <v>700</v>
      </c>
      <c r="C603">
        <v>9</v>
      </c>
      <c r="D603" s="9">
        <v>35818</v>
      </c>
      <c r="E603" s="5">
        <v>35846</v>
      </c>
      <c r="F603" s="5">
        <v>35825</v>
      </c>
      <c r="G603">
        <v>2</v>
      </c>
      <c r="H603">
        <v>0.56000000000000005</v>
      </c>
      <c r="I603" t="s">
        <v>701</v>
      </c>
      <c r="J603" t="s">
        <v>702</v>
      </c>
      <c r="K603" t="s">
        <v>703</v>
      </c>
      <c r="L603" t="s">
        <v>71</v>
      </c>
      <c r="M603" t="s">
        <v>704</v>
      </c>
      <c r="N603" t="s">
        <v>154</v>
      </c>
      <c r="O603">
        <f>VLOOKUP(orders[[#This Row],[OrderID]],Table15[],4,FALSE)</f>
        <v>67</v>
      </c>
      <c r="P603">
        <f>VLOOKUP(orders[[#This Row],[OrderID]],Table15[],2,FALSE)</f>
        <v>1052.1399999999999</v>
      </c>
      <c r="Q603">
        <f>VLOOKUP(orders[[#This Row],[EmployeeID]],employee_territory[],2,FALSE)</f>
        <v>3049</v>
      </c>
      <c r="R603" t="str">
        <f>VLOOKUP(orders[[#This Row],[Territory]],territories[],4,FALSE)</f>
        <v xml:space="preserve">Northern                                          </v>
      </c>
      <c r="S603" t="str">
        <f>VLOOKUP(orders[[#This Row],[ShipVia]],shippers[],2,FALSE)</f>
        <v>United Package</v>
      </c>
      <c r="T603">
        <f>YEAR(orders[[#This Row],[OrderDate]])</f>
        <v>1998</v>
      </c>
      <c r="U603" s="45">
        <f>MONTH(orders[[#This Row],[OrderDate]])</f>
        <v>1</v>
      </c>
    </row>
    <row r="604" spans="1:21" x14ac:dyDescent="0.2">
      <c r="A604">
        <v>10850</v>
      </c>
      <c r="B604" t="s">
        <v>490</v>
      </c>
      <c r="C604">
        <v>1</v>
      </c>
      <c r="D604" s="9">
        <v>35818</v>
      </c>
      <c r="E604" s="5">
        <v>35860</v>
      </c>
      <c r="F604" s="5">
        <v>35825</v>
      </c>
      <c r="G604">
        <v>1</v>
      </c>
      <c r="H604">
        <v>49.19</v>
      </c>
      <c r="I604" t="s">
        <v>491</v>
      </c>
      <c r="J604" t="s">
        <v>492</v>
      </c>
      <c r="K604" t="s">
        <v>493</v>
      </c>
      <c r="L604" t="s">
        <v>71</v>
      </c>
      <c r="M604" t="s">
        <v>494</v>
      </c>
      <c r="N604" t="s">
        <v>206</v>
      </c>
      <c r="O604">
        <f>VLOOKUP(orders[[#This Row],[OrderID]],Table15[],4,FALSE)</f>
        <v>54</v>
      </c>
      <c r="P604">
        <f>VLOOKUP(orders[[#This Row],[OrderID]],Table15[],2,FALSE)</f>
        <v>740</v>
      </c>
      <c r="Q604">
        <f>VLOOKUP(orders[[#This Row],[EmployeeID]],employee_territory[],2,FALSE)</f>
        <v>6897</v>
      </c>
      <c r="R604" t="str">
        <f>VLOOKUP(orders[[#This Row],[Territory]],territories[],4,FALSE)</f>
        <v xml:space="preserve">Eastern                                           </v>
      </c>
      <c r="S604" t="str">
        <f>VLOOKUP(orders[[#This Row],[ShipVia]],shippers[],2,FALSE)</f>
        <v>Speedy Express</v>
      </c>
      <c r="T604">
        <f>YEAR(orders[[#This Row],[OrderDate]])</f>
        <v>1998</v>
      </c>
      <c r="U604" s="45">
        <f>MONTH(orders[[#This Row],[OrderDate]])</f>
        <v>1</v>
      </c>
    </row>
    <row r="605" spans="1:21" x14ac:dyDescent="0.2">
      <c r="A605">
        <v>10851</v>
      </c>
      <c r="B605" t="s">
        <v>629</v>
      </c>
      <c r="C605">
        <v>5</v>
      </c>
      <c r="D605" s="9">
        <v>35821</v>
      </c>
      <c r="E605" s="5">
        <v>35849</v>
      </c>
      <c r="F605" s="5">
        <v>35828</v>
      </c>
      <c r="G605">
        <v>1</v>
      </c>
      <c r="H605">
        <v>160.55000000000001</v>
      </c>
      <c r="I605" t="s">
        <v>630</v>
      </c>
      <c r="J605" t="s">
        <v>631</v>
      </c>
      <c r="K605" t="s">
        <v>487</v>
      </c>
      <c r="L605" t="s">
        <v>488</v>
      </c>
      <c r="M605" t="s">
        <v>632</v>
      </c>
      <c r="N605" t="s">
        <v>146</v>
      </c>
      <c r="O605">
        <f>VLOOKUP(orders[[#This Row],[OrderID]],Table15[],4,FALSE)</f>
        <v>67</v>
      </c>
      <c r="P605">
        <f>VLOOKUP(orders[[#This Row],[OrderID]],Table15[],2,FALSE)</f>
        <v>2740</v>
      </c>
      <c r="Q605">
        <f>VLOOKUP(orders[[#This Row],[EmployeeID]],employee_territory[],2,FALSE)</f>
        <v>2903</v>
      </c>
      <c r="R605" t="str">
        <f>VLOOKUP(orders[[#This Row],[Territory]],territories[],4,FALSE)</f>
        <v xml:space="preserve">Eastern                                           </v>
      </c>
      <c r="S605" t="str">
        <f>VLOOKUP(orders[[#This Row],[ShipVia]],shippers[],2,FALSE)</f>
        <v>Speedy Express</v>
      </c>
      <c r="T605">
        <f>YEAR(orders[[#This Row],[OrderDate]])</f>
        <v>1998</v>
      </c>
      <c r="U605" s="45">
        <f>MONTH(orders[[#This Row],[OrderDate]])</f>
        <v>1</v>
      </c>
    </row>
    <row r="606" spans="1:21" x14ac:dyDescent="0.2">
      <c r="A606">
        <v>10852</v>
      </c>
      <c r="B606" t="s">
        <v>545</v>
      </c>
      <c r="C606">
        <v>8</v>
      </c>
      <c r="D606" s="9">
        <v>35821</v>
      </c>
      <c r="E606" s="5">
        <v>35835</v>
      </c>
      <c r="F606" s="5">
        <v>35825</v>
      </c>
      <c r="G606">
        <v>1</v>
      </c>
      <c r="H606">
        <v>174.05</v>
      </c>
      <c r="I606" t="s">
        <v>546</v>
      </c>
      <c r="J606" t="s">
        <v>547</v>
      </c>
      <c r="K606" t="s">
        <v>548</v>
      </c>
      <c r="L606" t="s">
        <v>549</v>
      </c>
      <c r="M606" t="s">
        <v>550</v>
      </c>
      <c r="N606" t="s">
        <v>82</v>
      </c>
      <c r="O606">
        <f>VLOOKUP(orders[[#This Row],[OrderID]],Table15[],4,FALSE)</f>
        <v>71</v>
      </c>
      <c r="P606">
        <f>VLOOKUP(orders[[#This Row],[OrderID]],Table15[],2,FALSE)</f>
        <v>2984</v>
      </c>
      <c r="Q606">
        <f>VLOOKUP(orders[[#This Row],[EmployeeID]],employee_territory[],2,FALSE)</f>
        <v>19428</v>
      </c>
      <c r="R606" t="str">
        <f>VLOOKUP(orders[[#This Row],[Territory]],territories[],4,FALSE)</f>
        <v xml:space="preserve">Northern                                          </v>
      </c>
      <c r="S606" t="str">
        <f>VLOOKUP(orders[[#This Row],[ShipVia]],shippers[],2,FALSE)</f>
        <v>Speedy Express</v>
      </c>
      <c r="T606">
        <f>YEAR(orders[[#This Row],[OrderDate]])</f>
        <v>1998</v>
      </c>
      <c r="U606" s="45">
        <f>MONTH(orders[[#This Row],[OrderDate]])</f>
        <v>1</v>
      </c>
    </row>
    <row r="607" spans="1:21" x14ac:dyDescent="0.2">
      <c r="A607">
        <v>10853</v>
      </c>
      <c r="B607" t="s">
        <v>855</v>
      </c>
      <c r="C607">
        <v>9</v>
      </c>
      <c r="D607" s="9">
        <v>35822</v>
      </c>
      <c r="E607" s="5">
        <v>35850</v>
      </c>
      <c r="F607" s="5">
        <v>35829</v>
      </c>
      <c r="G607">
        <v>2</v>
      </c>
      <c r="H607">
        <v>53.83</v>
      </c>
      <c r="I607" t="s">
        <v>856</v>
      </c>
      <c r="J607" t="s">
        <v>857</v>
      </c>
      <c r="K607" t="s">
        <v>858</v>
      </c>
      <c r="L607" t="s">
        <v>71</v>
      </c>
      <c r="M607" t="s">
        <v>859</v>
      </c>
      <c r="N607" t="s">
        <v>154</v>
      </c>
      <c r="O607">
        <f>VLOOKUP(orders[[#This Row],[OrderID]],Table15[],4,FALSE)</f>
        <v>10</v>
      </c>
      <c r="P607">
        <f>VLOOKUP(orders[[#This Row],[OrderID]],Table15[],2,FALSE)</f>
        <v>625</v>
      </c>
      <c r="Q607">
        <f>VLOOKUP(orders[[#This Row],[EmployeeID]],employee_territory[],2,FALSE)</f>
        <v>3049</v>
      </c>
      <c r="R607" t="str">
        <f>VLOOKUP(orders[[#This Row],[Territory]],territories[],4,FALSE)</f>
        <v xml:space="preserve">Northern                                          </v>
      </c>
      <c r="S607" t="str">
        <f>VLOOKUP(orders[[#This Row],[ShipVia]],shippers[],2,FALSE)</f>
        <v>United Package</v>
      </c>
      <c r="T607">
        <f>YEAR(orders[[#This Row],[OrderDate]])</f>
        <v>1998</v>
      </c>
      <c r="U607" s="45">
        <f>MONTH(orders[[#This Row],[OrderDate]])</f>
        <v>1</v>
      </c>
    </row>
    <row r="608" spans="1:21" x14ac:dyDescent="0.2">
      <c r="A608">
        <v>10854</v>
      </c>
      <c r="B608" t="s">
        <v>525</v>
      </c>
      <c r="C608">
        <v>3</v>
      </c>
      <c r="D608" s="9">
        <v>35822</v>
      </c>
      <c r="E608" s="5">
        <v>35850</v>
      </c>
      <c r="F608" s="5">
        <v>35831</v>
      </c>
      <c r="G608">
        <v>2</v>
      </c>
      <c r="H608">
        <v>100.22</v>
      </c>
      <c r="I608" t="s">
        <v>526</v>
      </c>
      <c r="J608" t="s">
        <v>527</v>
      </c>
      <c r="K608" t="s">
        <v>528</v>
      </c>
      <c r="L608" t="s">
        <v>71</v>
      </c>
      <c r="M608" t="s">
        <v>529</v>
      </c>
      <c r="N608" t="s">
        <v>530</v>
      </c>
      <c r="O608">
        <f>VLOOKUP(orders[[#This Row],[OrderID]],Table15[],4,FALSE)</f>
        <v>165</v>
      </c>
      <c r="P608">
        <f>VLOOKUP(orders[[#This Row],[OrderID]],Table15[],2,FALSE)</f>
        <v>3490</v>
      </c>
      <c r="Q608">
        <f>VLOOKUP(orders[[#This Row],[EmployeeID]],employee_territory[],2,FALSE)</f>
        <v>30346</v>
      </c>
      <c r="R608" t="str">
        <f>VLOOKUP(orders[[#This Row],[Territory]],territories[],4,FALSE)</f>
        <v xml:space="preserve">Southern                                          </v>
      </c>
      <c r="S608" t="str">
        <f>VLOOKUP(orders[[#This Row],[ShipVia]],shippers[],2,FALSE)</f>
        <v>United Package</v>
      </c>
      <c r="T608">
        <f>YEAR(orders[[#This Row],[OrderDate]])</f>
        <v>1998</v>
      </c>
      <c r="U608" s="45">
        <f>MONTH(orders[[#This Row],[OrderDate]])</f>
        <v>1</v>
      </c>
    </row>
    <row r="609" spans="1:21" x14ac:dyDescent="0.2">
      <c r="A609">
        <v>10855</v>
      </c>
      <c r="B609" t="s">
        <v>667</v>
      </c>
      <c r="C609">
        <v>3</v>
      </c>
      <c r="D609" s="9">
        <v>35822</v>
      </c>
      <c r="E609" s="5">
        <v>35850</v>
      </c>
      <c r="F609" s="5">
        <v>35830</v>
      </c>
      <c r="G609">
        <v>1</v>
      </c>
      <c r="H609">
        <v>170.97</v>
      </c>
      <c r="I609" t="s">
        <v>668</v>
      </c>
      <c r="J609" t="s">
        <v>669</v>
      </c>
      <c r="K609" t="s">
        <v>670</v>
      </c>
      <c r="L609" t="s">
        <v>671</v>
      </c>
      <c r="M609" t="s">
        <v>672</v>
      </c>
      <c r="N609" t="s">
        <v>82</v>
      </c>
      <c r="O609">
        <f>VLOOKUP(orders[[#This Row],[OrderID]],Table15[],4,FALSE)</f>
        <v>103</v>
      </c>
      <c r="P609">
        <f>VLOOKUP(orders[[#This Row],[OrderID]],Table15[],2,FALSE)</f>
        <v>2275.25</v>
      </c>
      <c r="Q609">
        <f>VLOOKUP(orders[[#This Row],[EmployeeID]],employee_territory[],2,FALSE)</f>
        <v>30346</v>
      </c>
      <c r="R609" t="str">
        <f>VLOOKUP(orders[[#This Row],[Territory]],territories[],4,FALSE)</f>
        <v xml:space="preserve">Southern                                          </v>
      </c>
      <c r="S609" t="str">
        <f>VLOOKUP(orders[[#This Row],[ShipVia]],shippers[],2,FALSE)</f>
        <v>Speedy Express</v>
      </c>
      <c r="T609">
        <f>YEAR(orders[[#This Row],[OrderDate]])</f>
        <v>1998</v>
      </c>
      <c r="U609" s="45">
        <f>MONTH(orders[[#This Row],[OrderDate]])</f>
        <v>1</v>
      </c>
    </row>
    <row r="610" spans="1:21" x14ac:dyDescent="0.2">
      <c r="A610">
        <v>10856</v>
      </c>
      <c r="B610" t="s">
        <v>771</v>
      </c>
      <c r="C610">
        <v>3</v>
      </c>
      <c r="D610" s="9">
        <v>35823</v>
      </c>
      <c r="E610" s="5">
        <v>35851</v>
      </c>
      <c r="F610" s="5">
        <v>35836</v>
      </c>
      <c r="G610">
        <v>2</v>
      </c>
      <c r="H610">
        <v>58.43</v>
      </c>
      <c r="I610" t="s">
        <v>772</v>
      </c>
      <c r="J610" t="s">
        <v>773</v>
      </c>
      <c r="K610" t="s">
        <v>534</v>
      </c>
      <c r="L610" t="s">
        <v>71</v>
      </c>
      <c r="M610" t="s">
        <v>774</v>
      </c>
      <c r="N610" t="s">
        <v>535</v>
      </c>
      <c r="O610">
        <f>VLOOKUP(orders[[#This Row],[OrderID]],Table15[],4,FALSE)</f>
        <v>40</v>
      </c>
      <c r="P610">
        <f>VLOOKUP(orders[[#This Row],[OrderID]],Table15[],2,FALSE)</f>
        <v>660</v>
      </c>
      <c r="Q610">
        <f>VLOOKUP(orders[[#This Row],[EmployeeID]],employee_territory[],2,FALSE)</f>
        <v>30346</v>
      </c>
      <c r="R610" t="str">
        <f>VLOOKUP(orders[[#This Row],[Territory]],territories[],4,FALSE)</f>
        <v xml:space="preserve">Southern                                          </v>
      </c>
      <c r="S610" t="str">
        <f>VLOOKUP(orders[[#This Row],[ShipVia]],shippers[],2,FALSE)</f>
        <v>United Package</v>
      </c>
      <c r="T610">
        <f>YEAR(orders[[#This Row],[OrderDate]])</f>
        <v>1998</v>
      </c>
      <c r="U610" s="45">
        <f>MONTH(orders[[#This Row],[OrderDate]])</f>
        <v>1</v>
      </c>
    </row>
    <row r="611" spans="1:21" x14ac:dyDescent="0.2">
      <c r="A611">
        <v>10857</v>
      </c>
      <c r="B611" t="s">
        <v>608</v>
      </c>
      <c r="C611">
        <v>8</v>
      </c>
      <c r="D611" s="9">
        <v>35823</v>
      </c>
      <c r="E611" s="5">
        <v>35851</v>
      </c>
      <c r="F611" s="5">
        <v>35832</v>
      </c>
      <c r="G611">
        <v>2</v>
      </c>
      <c r="H611">
        <v>188.85</v>
      </c>
      <c r="I611" t="s">
        <v>609</v>
      </c>
      <c r="J611" t="s">
        <v>610</v>
      </c>
      <c r="K611" t="s">
        <v>611</v>
      </c>
      <c r="L611" t="s">
        <v>71</v>
      </c>
      <c r="M611" t="s">
        <v>612</v>
      </c>
      <c r="N611" t="s">
        <v>199</v>
      </c>
      <c r="O611">
        <f>VLOOKUP(orders[[#This Row],[OrderID]],Table15[],4,FALSE)</f>
        <v>75</v>
      </c>
      <c r="P611">
        <f>VLOOKUP(orders[[#This Row],[OrderID]],Table15[],2,FALSE)</f>
        <v>2630.95</v>
      </c>
      <c r="Q611">
        <f>VLOOKUP(orders[[#This Row],[EmployeeID]],employee_territory[],2,FALSE)</f>
        <v>19428</v>
      </c>
      <c r="R611" t="str">
        <f>VLOOKUP(orders[[#This Row],[Territory]],territories[],4,FALSE)</f>
        <v xml:space="preserve">Northern                                          </v>
      </c>
      <c r="S611" t="str">
        <f>VLOOKUP(orders[[#This Row],[ShipVia]],shippers[],2,FALSE)</f>
        <v>United Package</v>
      </c>
      <c r="T611">
        <f>YEAR(orders[[#This Row],[OrderDate]])</f>
        <v>1998</v>
      </c>
      <c r="U611" s="45">
        <f>MONTH(orders[[#This Row],[OrderDate]])</f>
        <v>1</v>
      </c>
    </row>
    <row r="612" spans="1:21" x14ac:dyDescent="0.2">
      <c r="A612">
        <v>10858</v>
      </c>
      <c r="B612" t="s">
        <v>911</v>
      </c>
      <c r="C612">
        <v>2</v>
      </c>
      <c r="D612" s="9">
        <v>35824</v>
      </c>
      <c r="E612" s="5">
        <v>35852</v>
      </c>
      <c r="F612" s="5">
        <v>35829</v>
      </c>
      <c r="G612">
        <v>1</v>
      </c>
      <c r="H612">
        <v>52.51</v>
      </c>
      <c r="I612" t="s">
        <v>912</v>
      </c>
      <c r="J612" t="s">
        <v>913</v>
      </c>
      <c r="K612" t="s">
        <v>914</v>
      </c>
      <c r="L612" t="s">
        <v>71</v>
      </c>
      <c r="M612" t="s">
        <v>915</v>
      </c>
      <c r="N612" t="s">
        <v>206</v>
      </c>
      <c r="O612">
        <f>VLOOKUP(orders[[#This Row],[OrderID]],Table15[],4,FALSE)</f>
        <v>19</v>
      </c>
      <c r="P612">
        <f>VLOOKUP(orders[[#This Row],[OrderID]],Table15[],2,FALSE)</f>
        <v>649</v>
      </c>
      <c r="Q612">
        <f>VLOOKUP(orders[[#This Row],[EmployeeID]],employee_territory[],2,FALSE)</f>
        <v>1581</v>
      </c>
      <c r="R612" t="str">
        <f>VLOOKUP(orders[[#This Row],[Territory]],territories[],4,FALSE)</f>
        <v xml:space="preserve">Eastern                                           </v>
      </c>
      <c r="S612" t="str">
        <f>VLOOKUP(orders[[#This Row],[ShipVia]],shippers[],2,FALSE)</f>
        <v>Speedy Express</v>
      </c>
      <c r="T612">
        <f>YEAR(orders[[#This Row],[OrderDate]])</f>
        <v>1998</v>
      </c>
      <c r="U612" s="45">
        <f>MONTH(orders[[#This Row],[OrderDate]])</f>
        <v>1</v>
      </c>
    </row>
    <row r="613" spans="1:21" x14ac:dyDescent="0.2">
      <c r="A613">
        <v>10859</v>
      </c>
      <c r="B613" t="s">
        <v>566</v>
      </c>
      <c r="C613">
        <v>1</v>
      </c>
      <c r="D613" s="9">
        <v>35824</v>
      </c>
      <c r="E613" s="5">
        <v>35852</v>
      </c>
      <c r="F613" s="5">
        <v>35828</v>
      </c>
      <c r="G613">
        <v>2</v>
      </c>
      <c r="H613">
        <v>76.099999999999994</v>
      </c>
      <c r="I613" t="s">
        <v>567</v>
      </c>
      <c r="J613" t="s">
        <v>568</v>
      </c>
      <c r="K613" t="s">
        <v>569</v>
      </c>
      <c r="L613" t="s">
        <v>71</v>
      </c>
      <c r="M613" t="s">
        <v>570</v>
      </c>
      <c r="N613" t="s">
        <v>154</v>
      </c>
      <c r="O613">
        <f>VLOOKUP(orders[[#This Row],[OrderID]],Table15[],4,FALSE)</f>
        <v>105</v>
      </c>
      <c r="P613">
        <f>VLOOKUP(orders[[#This Row],[OrderID]],Table15[],2,FALSE)</f>
        <v>1438.25</v>
      </c>
      <c r="Q613">
        <f>VLOOKUP(orders[[#This Row],[EmployeeID]],employee_territory[],2,FALSE)</f>
        <v>6897</v>
      </c>
      <c r="R613" t="str">
        <f>VLOOKUP(orders[[#This Row],[Territory]],territories[],4,FALSE)</f>
        <v xml:space="preserve">Eastern                                           </v>
      </c>
      <c r="S613" t="str">
        <f>VLOOKUP(orders[[#This Row],[ShipVia]],shippers[],2,FALSE)</f>
        <v>United Package</v>
      </c>
      <c r="T613">
        <f>YEAR(orders[[#This Row],[OrderDate]])</f>
        <v>1998</v>
      </c>
      <c r="U613" s="45">
        <f>MONTH(orders[[#This Row],[OrderDate]])</f>
        <v>1</v>
      </c>
    </row>
    <row r="614" spans="1:21" x14ac:dyDescent="0.2">
      <c r="A614">
        <v>10860</v>
      </c>
      <c r="B614" t="s">
        <v>903</v>
      </c>
      <c r="C614">
        <v>3</v>
      </c>
      <c r="D614" s="9">
        <v>35824</v>
      </c>
      <c r="E614" s="5">
        <v>35852</v>
      </c>
      <c r="F614" s="5">
        <v>35830</v>
      </c>
      <c r="G614">
        <v>3</v>
      </c>
      <c r="H614">
        <v>19.260000000000002</v>
      </c>
      <c r="I614" t="s">
        <v>904</v>
      </c>
      <c r="J614" t="s">
        <v>905</v>
      </c>
      <c r="K614" t="s">
        <v>689</v>
      </c>
      <c r="L614" t="s">
        <v>71</v>
      </c>
      <c r="M614" t="s">
        <v>690</v>
      </c>
      <c r="N614" t="s">
        <v>206</v>
      </c>
      <c r="O614">
        <f>VLOOKUP(orders[[#This Row],[OrderID]],Table15[],4,FALSE)</f>
        <v>23</v>
      </c>
      <c r="P614">
        <f>VLOOKUP(orders[[#This Row],[OrderID]],Table15[],2,FALSE)</f>
        <v>519</v>
      </c>
      <c r="Q614">
        <f>VLOOKUP(orders[[#This Row],[EmployeeID]],employee_territory[],2,FALSE)</f>
        <v>30346</v>
      </c>
      <c r="R614" t="str">
        <f>VLOOKUP(orders[[#This Row],[Territory]],territories[],4,FALSE)</f>
        <v xml:space="preserve">Southern                                          </v>
      </c>
      <c r="S614" t="str">
        <f>VLOOKUP(orders[[#This Row],[ShipVia]],shippers[],2,FALSE)</f>
        <v>Federal Shipping</v>
      </c>
      <c r="T614">
        <f>YEAR(orders[[#This Row],[OrderDate]])</f>
        <v>1998</v>
      </c>
      <c r="U614" s="45">
        <f>MONTH(orders[[#This Row],[OrderDate]])</f>
        <v>1</v>
      </c>
    </row>
    <row r="615" spans="1:21" x14ac:dyDescent="0.2">
      <c r="A615">
        <v>10861</v>
      </c>
      <c r="B615" t="s">
        <v>577</v>
      </c>
      <c r="C615">
        <v>4</v>
      </c>
      <c r="D615" s="9">
        <v>35825</v>
      </c>
      <c r="E615" s="5">
        <v>35853</v>
      </c>
      <c r="F615" s="5">
        <v>35843</v>
      </c>
      <c r="G615">
        <v>2</v>
      </c>
      <c r="H615">
        <v>14.93</v>
      </c>
      <c r="I615" t="s">
        <v>578</v>
      </c>
      <c r="J615" t="s">
        <v>579</v>
      </c>
      <c r="K615" t="s">
        <v>580</v>
      </c>
      <c r="L615" t="s">
        <v>581</v>
      </c>
      <c r="M615" t="s">
        <v>582</v>
      </c>
      <c r="N615" t="s">
        <v>82</v>
      </c>
      <c r="O615">
        <f>VLOOKUP(orders[[#This Row],[OrderID]],Table15[],4,FALSE)</f>
        <v>140</v>
      </c>
      <c r="P615">
        <f>VLOOKUP(orders[[#This Row],[OrderID]],Table15[],2,FALSE)</f>
        <v>3523.4</v>
      </c>
      <c r="Q615">
        <f>VLOOKUP(orders[[#This Row],[EmployeeID]],employee_territory[],2,FALSE)</f>
        <v>20852</v>
      </c>
      <c r="R615" t="str">
        <f>VLOOKUP(orders[[#This Row],[Territory]],territories[],4,FALSE)</f>
        <v xml:space="preserve">Eastern                                           </v>
      </c>
      <c r="S615" t="str">
        <f>VLOOKUP(orders[[#This Row],[ShipVia]],shippers[],2,FALSE)</f>
        <v>United Package</v>
      </c>
      <c r="T615">
        <f>YEAR(orders[[#This Row],[OrderDate]])</f>
        <v>1998</v>
      </c>
      <c r="U615" s="45">
        <f>MONTH(orders[[#This Row],[OrderDate]])</f>
        <v>1</v>
      </c>
    </row>
    <row r="616" spans="1:21" x14ac:dyDescent="0.2">
      <c r="A616">
        <v>10862</v>
      </c>
      <c r="B616" t="s">
        <v>613</v>
      </c>
      <c r="C616">
        <v>8</v>
      </c>
      <c r="D616" s="9">
        <v>35825</v>
      </c>
      <c r="E616" s="5">
        <v>35867</v>
      </c>
      <c r="F616" s="5">
        <v>35828</v>
      </c>
      <c r="G616">
        <v>2</v>
      </c>
      <c r="H616">
        <v>53.23</v>
      </c>
      <c r="I616" t="s">
        <v>614</v>
      </c>
      <c r="J616" t="s">
        <v>615</v>
      </c>
      <c r="K616" t="s">
        <v>616</v>
      </c>
      <c r="L616" t="s">
        <v>71</v>
      </c>
      <c r="M616" t="s">
        <v>617</v>
      </c>
      <c r="N616" t="s">
        <v>154</v>
      </c>
      <c r="O616">
        <f>VLOOKUP(orders[[#This Row],[OrderID]],Table15[],4,FALSE)</f>
        <v>33</v>
      </c>
      <c r="P616">
        <f>VLOOKUP(orders[[#This Row],[OrderID]],Table15[],2,FALSE)</f>
        <v>581</v>
      </c>
      <c r="Q616">
        <f>VLOOKUP(orders[[#This Row],[EmployeeID]],employee_territory[],2,FALSE)</f>
        <v>19428</v>
      </c>
      <c r="R616" t="str">
        <f>VLOOKUP(orders[[#This Row],[Territory]],territories[],4,FALSE)</f>
        <v xml:space="preserve">Northern                                          </v>
      </c>
      <c r="S616" t="str">
        <f>VLOOKUP(orders[[#This Row],[ShipVia]],shippers[],2,FALSE)</f>
        <v>United Package</v>
      </c>
      <c r="T616">
        <f>YEAR(orders[[#This Row],[OrderDate]])</f>
        <v>1998</v>
      </c>
      <c r="U616" s="45">
        <f>MONTH(orders[[#This Row],[OrderDate]])</f>
        <v>1</v>
      </c>
    </row>
    <row r="617" spans="1:21" x14ac:dyDescent="0.2">
      <c r="A617">
        <v>10863</v>
      </c>
      <c r="B617" t="s">
        <v>518</v>
      </c>
      <c r="C617">
        <v>4</v>
      </c>
      <c r="D617" s="9">
        <v>35828</v>
      </c>
      <c r="E617" s="5">
        <v>35856</v>
      </c>
      <c r="F617" s="5">
        <v>35843</v>
      </c>
      <c r="G617">
        <v>2</v>
      </c>
      <c r="H617">
        <v>30.26</v>
      </c>
      <c r="I617" t="s">
        <v>519</v>
      </c>
      <c r="J617" t="s">
        <v>520</v>
      </c>
      <c r="K617" t="s">
        <v>521</v>
      </c>
      <c r="L617" t="s">
        <v>522</v>
      </c>
      <c r="M617" t="s">
        <v>523</v>
      </c>
      <c r="N617" t="s">
        <v>524</v>
      </c>
      <c r="O617">
        <f>VLOOKUP(orders[[#This Row],[OrderID]],Table15[],4,FALSE)</f>
        <v>32</v>
      </c>
      <c r="P617">
        <f>VLOOKUP(orders[[#This Row],[OrderID]],Table15[],2,FALSE)</f>
        <v>519</v>
      </c>
      <c r="Q617">
        <f>VLOOKUP(orders[[#This Row],[EmployeeID]],employee_territory[],2,FALSE)</f>
        <v>20852</v>
      </c>
      <c r="R617" t="str">
        <f>VLOOKUP(orders[[#This Row],[Territory]],territories[],4,FALSE)</f>
        <v xml:space="preserve">Eastern                                           </v>
      </c>
      <c r="S617" t="str">
        <f>VLOOKUP(orders[[#This Row],[ShipVia]],shippers[],2,FALSE)</f>
        <v>United Package</v>
      </c>
      <c r="T617">
        <f>YEAR(orders[[#This Row],[OrderDate]])</f>
        <v>1998</v>
      </c>
      <c r="U617" s="45">
        <f>MONTH(orders[[#This Row],[OrderDate]])</f>
        <v>2</v>
      </c>
    </row>
    <row r="618" spans="1:21" x14ac:dyDescent="0.2">
      <c r="A618">
        <v>10864</v>
      </c>
      <c r="B618" t="s">
        <v>752</v>
      </c>
      <c r="C618">
        <v>4</v>
      </c>
      <c r="D618" s="9">
        <v>35828</v>
      </c>
      <c r="E618" s="5">
        <v>35856</v>
      </c>
      <c r="F618" s="5">
        <v>35835</v>
      </c>
      <c r="G618">
        <v>2</v>
      </c>
      <c r="H618">
        <v>3.04</v>
      </c>
      <c r="I618" t="s">
        <v>753</v>
      </c>
      <c r="J618" t="s">
        <v>754</v>
      </c>
      <c r="K618" t="s">
        <v>755</v>
      </c>
      <c r="L618" t="s">
        <v>756</v>
      </c>
      <c r="M618" t="s">
        <v>757</v>
      </c>
      <c r="N618" t="s">
        <v>73</v>
      </c>
      <c r="O618">
        <f>VLOOKUP(orders[[#This Row],[OrderID]],Table15[],4,FALSE)</f>
        <v>19</v>
      </c>
      <c r="P618">
        <f>VLOOKUP(orders[[#This Row],[OrderID]],Table15[],2,FALSE)</f>
        <v>282</v>
      </c>
      <c r="Q618">
        <f>VLOOKUP(orders[[#This Row],[EmployeeID]],employee_territory[],2,FALSE)</f>
        <v>20852</v>
      </c>
      <c r="R618" t="str">
        <f>VLOOKUP(orders[[#This Row],[Territory]],territories[],4,FALSE)</f>
        <v xml:space="preserve">Eastern                                           </v>
      </c>
      <c r="S618" t="str">
        <f>VLOOKUP(orders[[#This Row],[ShipVia]],shippers[],2,FALSE)</f>
        <v>United Package</v>
      </c>
      <c r="T618">
        <f>YEAR(orders[[#This Row],[OrderDate]])</f>
        <v>1998</v>
      </c>
      <c r="U618" s="45">
        <f>MONTH(orders[[#This Row],[OrderDate]])</f>
        <v>2</v>
      </c>
    </row>
    <row r="619" spans="1:21" x14ac:dyDescent="0.2">
      <c r="A619">
        <v>10865</v>
      </c>
      <c r="B619" t="s">
        <v>589</v>
      </c>
      <c r="C619">
        <v>2</v>
      </c>
      <c r="D619" s="9">
        <v>35828</v>
      </c>
      <c r="E619" s="5">
        <v>35842</v>
      </c>
      <c r="F619" s="5">
        <v>35838</v>
      </c>
      <c r="G619">
        <v>1</v>
      </c>
      <c r="H619">
        <v>348.14</v>
      </c>
      <c r="I619" t="s">
        <v>590</v>
      </c>
      <c r="J619" t="s">
        <v>591</v>
      </c>
      <c r="K619" t="s">
        <v>592</v>
      </c>
      <c r="L619" t="s">
        <v>71</v>
      </c>
      <c r="M619" t="s">
        <v>593</v>
      </c>
      <c r="N619" t="s">
        <v>154</v>
      </c>
      <c r="O619">
        <f>VLOOKUP(orders[[#This Row],[OrderID]],Table15[],4,FALSE)</f>
        <v>140</v>
      </c>
      <c r="P619">
        <f>VLOOKUP(orders[[#This Row],[OrderID]],Table15[],2,FALSE)</f>
        <v>17250</v>
      </c>
      <c r="Q619">
        <f>VLOOKUP(orders[[#This Row],[EmployeeID]],employee_territory[],2,FALSE)</f>
        <v>1581</v>
      </c>
      <c r="R619" t="str">
        <f>VLOOKUP(orders[[#This Row],[Territory]],territories[],4,FALSE)</f>
        <v xml:space="preserve">Eastern                                           </v>
      </c>
      <c r="S619" t="str">
        <f>VLOOKUP(orders[[#This Row],[ShipVia]],shippers[],2,FALSE)</f>
        <v>Speedy Express</v>
      </c>
      <c r="T619">
        <f>YEAR(orders[[#This Row],[OrderDate]])</f>
        <v>1998</v>
      </c>
      <c r="U619" s="45">
        <f>MONTH(orders[[#This Row],[OrderDate]])</f>
        <v>2</v>
      </c>
    </row>
    <row r="620" spans="1:21" x14ac:dyDescent="0.2">
      <c r="A620">
        <v>10866</v>
      </c>
      <c r="B620" t="s">
        <v>608</v>
      </c>
      <c r="C620">
        <v>5</v>
      </c>
      <c r="D620" s="9">
        <v>35829</v>
      </c>
      <c r="E620" s="5">
        <v>35857</v>
      </c>
      <c r="F620" s="5">
        <v>35838</v>
      </c>
      <c r="G620">
        <v>1</v>
      </c>
      <c r="H620">
        <v>109.11</v>
      </c>
      <c r="I620" t="s">
        <v>609</v>
      </c>
      <c r="J620" t="s">
        <v>610</v>
      </c>
      <c r="K620" t="s">
        <v>611</v>
      </c>
      <c r="L620" t="s">
        <v>71</v>
      </c>
      <c r="M620" t="s">
        <v>612</v>
      </c>
      <c r="N620" t="s">
        <v>199</v>
      </c>
      <c r="O620">
        <f>VLOOKUP(orders[[#This Row],[OrderID]],Table15[],4,FALSE)</f>
        <v>67</v>
      </c>
      <c r="P620">
        <f>VLOOKUP(orders[[#This Row],[OrderID]],Table15[],2,FALSE)</f>
        <v>1461.6</v>
      </c>
      <c r="Q620">
        <f>VLOOKUP(orders[[#This Row],[EmployeeID]],employee_territory[],2,FALSE)</f>
        <v>2903</v>
      </c>
      <c r="R620" t="str">
        <f>VLOOKUP(orders[[#This Row],[Territory]],territories[],4,FALSE)</f>
        <v xml:space="preserve">Eastern                                           </v>
      </c>
      <c r="S620" t="str">
        <f>VLOOKUP(orders[[#This Row],[ShipVia]],shippers[],2,FALSE)</f>
        <v>Speedy Express</v>
      </c>
      <c r="T620">
        <f>YEAR(orders[[#This Row],[OrderDate]])</f>
        <v>1998</v>
      </c>
      <c r="U620" s="45">
        <f>MONTH(orders[[#This Row],[OrderDate]])</f>
        <v>2</v>
      </c>
    </row>
    <row r="621" spans="1:21" x14ac:dyDescent="0.2">
      <c r="A621">
        <v>10867</v>
      </c>
      <c r="B621" t="s">
        <v>673</v>
      </c>
      <c r="C621">
        <v>6</v>
      </c>
      <c r="D621" s="9">
        <v>35829</v>
      </c>
      <c r="E621" s="5">
        <v>35871</v>
      </c>
      <c r="F621" s="5">
        <v>35837</v>
      </c>
      <c r="G621">
        <v>1</v>
      </c>
      <c r="H621">
        <v>1.93</v>
      </c>
      <c r="I621" t="s">
        <v>674</v>
      </c>
      <c r="J621" t="s">
        <v>675</v>
      </c>
      <c r="K621" t="s">
        <v>676</v>
      </c>
      <c r="L621" t="s">
        <v>191</v>
      </c>
      <c r="M621" t="s">
        <v>677</v>
      </c>
      <c r="N621" t="s">
        <v>82</v>
      </c>
      <c r="O621">
        <f>VLOOKUP(orders[[#This Row],[OrderID]],Table15[],4,FALSE)</f>
        <v>3</v>
      </c>
      <c r="P621">
        <f>VLOOKUP(orders[[#This Row],[OrderID]],Table15[],2,FALSE)</f>
        <v>98.399999999999991</v>
      </c>
      <c r="Q621">
        <f>VLOOKUP(orders[[#This Row],[EmployeeID]],employee_territory[],2,FALSE)</f>
        <v>85014</v>
      </c>
      <c r="R621" t="str">
        <f>VLOOKUP(orders[[#This Row],[Territory]],territories[],4,FALSE)</f>
        <v xml:space="preserve">Westerns                                          </v>
      </c>
      <c r="S621" t="str">
        <f>VLOOKUP(orders[[#This Row],[ShipVia]],shippers[],2,FALSE)</f>
        <v>Speedy Express</v>
      </c>
      <c r="T621">
        <f>YEAR(orders[[#This Row],[OrderDate]])</f>
        <v>1998</v>
      </c>
      <c r="U621" s="45">
        <f>MONTH(orders[[#This Row],[OrderDate]])</f>
        <v>2</v>
      </c>
    </row>
    <row r="622" spans="1:21" x14ac:dyDescent="0.2">
      <c r="A622">
        <v>10868</v>
      </c>
      <c r="B622" t="s">
        <v>785</v>
      </c>
      <c r="C622">
        <v>7</v>
      </c>
      <c r="D622" s="9">
        <v>35830</v>
      </c>
      <c r="E622" s="5">
        <v>35858</v>
      </c>
      <c r="F622" s="5">
        <v>35849</v>
      </c>
      <c r="G622">
        <v>2</v>
      </c>
      <c r="H622">
        <v>191.27</v>
      </c>
      <c r="I622" t="s">
        <v>786</v>
      </c>
      <c r="J622" t="s">
        <v>787</v>
      </c>
      <c r="K622" t="s">
        <v>645</v>
      </c>
      <c r="L622" t="s">
        <v>516</v>
      </c>
      <c r="M622" t="s">
        <v>788</v>
      </c>
      <c r="N622" t="s">
        <v>146</v>
      </c>
      <c r="O622">
        <f>VLOOKUP(orders[[#This Row],[OrderID]],Table15[],4,FALSE)</f>
        <v>92</v>
      </c>
      <c r="P622">
        <f>VLOOKUP(orders[[#This Row],[OrderID]],Table15[],2,FALSE)</f>
        <v>2004.6</v>
      </c>
      <c r="Q622">
        <f>VLOOKUP(orders[[#This Row],[EmployeeID]],employee_territory[],2,FALSE)</f>
        <v>60179</v>
      </c>
      <c r="R622" t="str">
        <f>VLOOKUP(orders[[#This Row],[Territory]],territories[],4,FALSE)</f>
        <v xml:space="preserve">Westerns                                          </v>
      </c>
      <c r="S622" t="str">
        <f>VLOOKUP(orders[[#This Row],[ShipVia]],shippers[],2,FALSE)</f>
        <v>United Package</v>
      </c>
      <c r="T622">
        <f>YEAR(orders[[#This Row],[OrderDate]])</f>
        <v>1998</v>
      </c>
      <c r="U622" s="45">
        <f>MONTH(orders[[#This Row],[OrderDate]])</f>
        <v>2</v>
      </c>
    </row>
    <row r="623" spans="1:21" x14ac:dyDescent="0.2">
      <c r="A623">
        <v>10869</v>
      </c>
      <c r="B623" t="s">
        <v>758</v>
      </c>
      <c r="C623">
        <v>5</v>
      </c>
      <c r="D623" s="9">
        <v>35830</v>
      </c>
      <c r="E623" s="5">
        <v>35858</v>
      </c>
      <c r="F623" s="5">
        <v>35835</v>
      </c>
      <c r="G623">
        <v>1</v>
      </c>
      <c r="H623">
        <v>143.28</v>
      </c>
      <c r="I623" t="s">
        <v>759</v>
      </c>
      <c r="J623" t="s">
        <v>760</v>
      </c>
      <c r="K623" t="s">
        <v>70</v>
      </c>
      <c r="L623" t="s">
        <v>71</v>
      </c>
      <c r="M623" t="s">
        <v>761</v>
      </c>
      <c r="N623" t="s">
        <v>73</v>
      </c>
      <c r="O623">
        <f>VLOOKUP(orders[[#This Row],[OrderID]],Table15[],4,FALSE)</f>
        <v>120</v>
      </c>
      <c r="P623">
        <f>VLOOKUP(orders[[#This Row],[OrderID]],Table15[],2,FALSE)</f>
        <v>1630</v>
      </c>
      <c r="Q623">
        <f>VLOOKUP(orders[[#This Row],[EmployeeID]],employee_territory[],2,FALSE)</f>
        <v>2903</v>
      </c>
      <c r="R623" t="str">
        <f>VLOOKUP(orders[[#This Row],[Territory]],territories[],4,FALSE)</f>
        <v xml:space="preserve">Eastern                                           </v>
      </c>
      <c r="S623" t="str">
        <f>VLOOKUP(orders[[#This Row],[ShipVia]],shippers[],2,FALSE)</f>
        <v>Speedy Express</v>
      </c>
      <c r="T623">
        <f>YEAR(orders[[#This Row],[OrderDate]])</f>
        <v>1998</v>
      </c>
      <c r="U623" s="45">
        <f>MONTH(orders[[#This Row],[OrderDate]])</f>
        <v>2</v>
      </c>
    </row>
    <row r="624" spans="1:21" x14ac:dyDescent="0.2">
      <c r="A624">
        <v>10870</v>
      </c>
      <c r="B624" t="s">
        <v>789</v>
      </c>
      <c r="C624">
        <v>5</v>
      </c>
      <c r="D624" s="9">
        <v>35830</v>
      </c>
      <c r="E624" s="5">
        <v>35858</v>
      </c>
      <c r="F624" s="5">
        <v>35839</v>
      </c>
      <c r="G624">
        <v>3</v>
      </c>
      <c r="H624">
        <v>12.04</v>
      </c>
      <c r="I624" t="s">
        <v>790</v>
      </c>
      <c r="J624" t="s">
        <v>791</v>
      </c>
      <c r="K624" t="s">
        <v>792</v>
      </c>
      <c r="L624" t="s">
        <v>71</v>
      </c>
      <c r="M624" t="s">
        <v>793</v>
      </c>
      <c r="N624" t="s">
        <v>794</v>
      </c>
      <c r="O624">
        <f>VLOOKUP(orders[[#This Row],[OrderID]],Table15[],4,FALSE)</f>
        <v>5</v>
      </c>
      <c r="P624">
        <f>VLOOKUP(orders[[#This Row],[OrderID]],Table15[],2,FALSE)</f>
        <v>160</v>
      </c>
      <c r="Q624">
        <f>VLOOKUP(orders[[#This Row],[EmployeeID]],employee_territory[],2,FALSE)</f>
        <v>2903</v>
      </c>
      <c r="R624" t="str">
        <f>VLOOKUP(orders[[#This Row],[Territory]],territories[],4,FALSE)</f>
        <v xml:space="preserve">Eastern                                           </v>
      </c>
      <c r="S624" t="str">
        <f>VLOOKUP(orders[[#This Row],[ShipVia]],shippers[],2,FALSE)</f>
        <v>Federal Shipping</v>
      </c>
      <c r="T624">
        <f>YEAR(orders[[#This Row],[OrderDate]])</f>
        <v>1998</v>
      </c>
      <c r="U624" s="45">
        <f>MONTH(orders[[#This Row],[OrderDate]])</f>
        <v>2</v>
      </c>
    </row>
    <row r="625" spans="1:21" x14ac:dyDescent="0.2">
      <c r="A625">
        <v>10871</v>
      </c>
      <c r="B625" t="s">
        <v>721</v>
      </c>
      <c r="C625">
        <v>9</v>
      </c>
      <c r="D625" s="9">
        <v>35831</v>
      </c>
      <c r="E625" s="5">
        <v>35859</v>
      </c>
      <c r="F625" s="5">
        <v>35836</v>
      </c>
      <c r="G625">
        <v>2</v>
      </c>
      <c r="H625">
        <v>112.27</v>
      </c>
      <c r="I625" t="s">
        <v>722</v>
      </c>
      <c r="J625" t="s">
        <v>723</v>
      </c>
      <c r="K625" t="s">
        <v>724</v>
      </c>
      <c r="L625" t="s">
        <v>71</v>
      </c>
      <c r="M625" t="s">
        <v>725</v>
      </c>
      <c r="N625" t="s">
        <v>206</v>
      </c>
      <c r="O625">
        <f>VLOOKUP(orders[[#This Row],[OrderID]],Table15[],4,FALSE)</f>
        <v>78</v>
      </c>
      <c r="P625">
        <f>VLOOKUP(orders[[#This Row],[OrderID]],Table15[],2,FALSE)</f>
        <v>2083.4</v>
      </c>
      <c r="Q625">
        <f>VLOOKUP(orders[[#This Row],[EmployeeID]],employee_territory[],2,FALSE)</f>
        <v>3049</v>
      </c>
      <c r="R625" t="str">
        <f>VLOOKUP(orders[[#This Row],[Territory]],territories[],4,FALSE)</f>
        <v xml:space="preserve">Northern                                          </v>
      </c>
      <c r="S625" t="str">
        <f>VLOOKUP(orders[[#This Row],[ShipVia]],shippers[],2,FALSE)</f>
        <v>United Package</v>
      </c>
      <c r="T625">
        <f>YEAR(orders[[#This Row],[OrderDate]])</f>
        <v>1998</v>
      </c>
      <c r="U625" s="45">
        <f>MONTH(orders[[#This Row],[OrderDate]])</f>
        <v>2</v>
      </c>
    </row>
    <row r="626" spans="1:21" x14ac:dyDescent="0.2">
      <c r="A626">
        <v>10872</v>
      </c>
      <c r="B626" t="s">
        <v>662</v>
      </c>
      <c r="C626">
        <v>5</v>
      </c>
      <c r="D626" s="9">
        <v>35831</v>
      </c>
      <c r="E626" s="5">
        <v>35859</v>
      </c>
      <c r="F626" s="5">
        <v>35835</v>
      </c>
      <c r="G626">
        <v>2</v>
      </c>
      <c r="H626">
        <v>175.32</v>
      </c>
      <c r="I626" t="s">
        <v>663</v>
      </c>
      <c r="J626" t="s">
        <v>664</v>
      </c>
      <c r="K626" t="s">
        <v>665</v>
      </c>
      <c r="L626" t="s">
        <v>71</v>
      </c>
      <c r="M626" t="s">
        <v>666</v>
      </c>
      <c r="N626" t="s">
        <v>108</v>
      </c>
      <c r="O626">
        <f>VLOOKUP(orders[[#This Row],[OrderID]],Table15[],4,FALSE)</f>
        <v>66</v>
      </c>
      <c r="P626">
        <f>VLOOKUP(orders[[#This Row],[OrderID]],Table15[],2,FALSE)</f>
        <v>2166.8000000000002</v>
      </c>
      <c r="Q626">
        <f>VLOOKUP(orders[[#This Row],[EmployeeID]],employee_territory[],2,FALSE)</f>
        <v>2903</v>
      </c>
      <c r="R626" t="str">
        <f>VLOOKUP(orders[[#This Row],[Territory]],territories[],4,FALSE)</f>
        <v xml:space="preserve">Eastern                                           </v>
      </c>
      <c r="S626" t="str">
        <f>VLOOKUP(orders[[#This Row],[ShipVia]],shippers[],2,FALSE)</f>
        <v>United Package</v>
      </c>
      <c r="T626">
        <f>YEAR(orders[[#This Row],[OrderDate]])</f>
        <v>1998</v>
      </c>
      <c r="U626" s="45">
        <f>MONTH(orders[[#This Row],[OrderDate]])</f>
        <v>2</v>
      </c>
    </row>
    <row r="627" spans="1:21" x14ac:dyDescent="0.2">
      <c r="A627">
        <v>10873</v>
      </c>
      <c r="B627" t="s">
        <v>888</v>
      </c>
      <c r="C627">
        <v>4</v>
      </c>
      <c r="D627" s="9">
        <v>35832</v>
      </c>
      <c r="E627" s="5">
        <v>35860</v>
      </c>
      <c r="F627" s="5">
        <v>35835</v>
      </c>
      <c r="G627">
        <v>1</v>
      </c>
      <c r="H627">
        <v>0.82</v>
      </c>
      <c r="I627" t="s">
        <v>889</v>
      </c>
      <c r="J627" t="s">
        <v>890</v>
      </c>
      <c r="K627" t="s">
        <v>891</v>
      </c>
      <c r="L627" t="s">
        <v>71</v>
      </c>
      <c r="M627" t="s">
        <v>892</v>
      </c>
      <c r="N627" t="s">
        <v>248</v>
      </c>
      <c r="O627">
        <f>VLOOKUP(orders[[#This Row],[OrderID]],Table15[],4,FALSE)</f>
        <v>23</v>
      </c>
      <c r="P627">
        <f>VLOOKUP(orders[[#This Row],[OrderID]],Table15[],2,FALSE)</f>
        <v>336.8</v>
      </c>
      <c r="Q627">
        <f>VLOOKUP(orders[[#This Row],[EmployeeID]],employee_territory[],2,FALSE)</f>
        <v>20852</v>
      </c>
      <c r="R627" t="str">
        <f>VLOOKUP(orders[[#This Row],[Territory]],territories[],4,FALSE)</f>
        <v xml:space="preserve">Eastern                                           </v>
      </c>
      <c r="S627" t="str">
        <f>VLOOKUP(orders[[#This Row],[ShipVia]],shippers[],2,FALSE)</f>
        <v>Speedy Express</v>
      </c>
      <c r="T627">
        <f>YEAR(orders[[#This Row],[OrderDate]])</f>
        <v>1998</v>
      </c>
      <c r="U627" s="45">
        <f>MONTH(orders[[#This Row],[OrderDate]])</f>
        <v>2</v>
      </c>
    </row>
    <row r="628" spans="1:21" x14ac:dyDescent="0.2">
      <c r="A628">
        <v>10874</v>
      </c>
      <c r="B628" t="s">
        <v>662</v>
      </c>
      <c r="C628">
        <v>5</v>
      </c>
      <c r="D628" s="9">
        <v>35832</v>
      </c>
      <c r="E628" s="5">
        <v>35860</v>
      </c>
      <c r="F628" s="5">
        <v>35837</v>
      </c>
      <c r="G628">
        <v>2</v>
      </c>
      <c r="H628">
        <v>19.579999999999998</v>
      </c>
      <c r="I628" t="s">
        <v>663</v>
      </c>
      <c r="J628" t="s">
        <v>664</v>
      </c>
      <c r="K628" t="s">
        <v>665</v>
      </c>
      <c r="L628" t="s">
        <v>71</v>
      </c>
      <c r="M628" t="s">
        <v>666</v>
      </c>
      <c r="N628" t="s">
        <v>108</v>
      </c>
      <c r="O628">
        <f>VLOOKUP(orders[[#This Row],[OrderID]],Table15[],4,FALSE)</f>
        <v>10</v>
      </c>
      <c r="P628">
        <f>VLOOKUP(orders[[#This Row],[OrderID]],Table15[],2,FALSE)</f>
        <v>310</v>
      </c>
      <c r="Q628">
        <f>VLOOKUP(orders[[#This Row],[EmployeeID]],employee_territory[],2,FALSE)</f>
        <v>2903</v>
      </c>
      <c r="R628" t="str">
        <f>VLOOKUP(orders[[#This Row],[Territory]],territories[],4,FALSE)</f>
        <v xml:space="preserve">Eastern                                           </v>
      </c>
      <c r="S628" t="str">
        <f>VLOOKUP(orders[[#This Row],[ShipVia]],shippers[],2,FALSE)</f>
        <v>United Package</v>
      </c>
      <c r="T628">
        <f>YEAR(orders[[#This Row],[OrderDate]])</f>
        <v>1998</v>
      </c>
      <c r="U628" s="45">
        <f>MONTH(orders[[#This Row],[OrderDate]])</f>
        <v>2</v>
      </c>
    </row>
    <row r="629" spans="1:21" x14ac:dyDescent="0.2">
      <c r="A629">
        <v>10875</v>
      </c>
      <c r="B629" t="s">
        <v>608</v>
      </c>
      <c r="C629">
        <v>4</v>
      </c>
      <c r="D629" s="9">
        <v>35832</v>
      </c>
      <c r="E629" s="5">
        <v>35860</v>
      </c>
      <c r="F629" s="5">
        <v>35857</v>
      </c>
      <c r="G629">
        <v>2</v>
      </c>
      <c r="H629">
        <v>32.369999999999997</v>
      </c>
      <c r="I629" t="s">
        <v>609</v>
      </c>
      <c r="J629" t="s">
        <v>610</v>
      </c>
      <c r="K629" t="s">
        <v>611</v>
      </c>
      <c r="L629" t="s">
        <v>71</v>
      </c>
      <c r="M629" t="s">
        <v>612</v>
      </c>
      <c r="N629" t="s">
        <v>199</v>
      </c>
      <c r="O629">
        <f>VLOOKUP(orders[[#This Row],[OrderID]],Table15[],4,FALSE)</f>
        <v>61</v>
      </c>
      <c r="P629">
        <f>VLOOKUP(orders[[#This Row],[OrderID]],Table15[],2,FALSE)</f>
        <v>729.5</v>
      </c>
      <c r="Q629">
        <f>VLOOKUP(orders[[#This Row],[EmployeeID]],employee_territory[],2,FALSE)</f>
        <v>20852</v>
      </c>
      <c r="R629" t="str">
        <f>VLOOKUP(orders[[#This Row],[Territory]],territories[],4,FALSE)</f>
        <v xml:space="preserve">Eastern                                           </v>
      </c>
      <c r="S629" t="str">
        <f>VLOOKUP(orders[[#This Row],[ShipVia]],shippers[],2,FALSE)</f>
        <v>United Package</v>
      </c>
      <c r="T629">
        <f>YEAR(orders[[#This Row],[OrderDate]])</f>
        <v>1998</v>
      </c>
      <c r="U629" s="45">
        <f>MONTH(orders[[#This Row],[OrderDate]])</f>
        <v>2</v>
      </c>
    </row>
    <row r="630" spans="1:21" x14ac:dyDescent="0.2">
      <c r="A630">
        <v>10876</v>
      </c>
      <c r="B630" t="s">
        <v>721</v>
      </c>
      <c r="C630">
        <v>7</v>
      </c>
      <c r="D630" s="9">
        <v>35835</v>
      </c>
      <c r="E630" s="5">
        <v>35863</v>
      </c>
      <c r="F630" s="5">
        <v>35838</v>
      </c>
      <c r="G630">
        <v>3</v>
      </c>
      <c r="H630">
        <v>60.42</v>
      </c>
      <c r="I630" t="s">
        <v>722</v>
      </c>
      <c r="J630" t="s">
        <v>723</v>
      </c>
      <c r="K630" t="s">
        <v>724</v>
      </c>
      <c r="L630" t="s">
        <v>71</v>
      </c>
      <c r="M630" t="s">
        <v>725</v>
      </c>
      <c r="N630" t="s">
        <v>206</v>
      </c>
      <c r="O630">
        <f>VLOOKUP(orders[[#This Row],[OrderID]],Table15[],4,FALSE)</f>
        <v>41</v>
      </c>
      <c r="P630">
        <f>VLOOKUP(orders[[#This Row],[OrderID]],Table15[],2,FALSE)</f>
        <v>917</v>
      </c>
      <c r="Q630">
        <f>VLOOKUP(orders[[#This Row],[EmployeeID]],employee_territory[],2,FALSE)</f>
        <v>60179</v>
      </c>
      <c r="R630" t="str">
        <f>VLOOKUP(orders[[#This Row],[Territory]],territories[],4,FALSE)</f>
        <v xml:space="preserve">Westerns                                          </v>
      </c>
      <c r="S630" t="str">
        <f>VLOOKUP(orders[[#This Row],[ShipVia]],shippers[],2,FALSE)</f>
        <v>Federal Shipping</v>
      </c>
      <c r="T630">
        <f>YEAR(orders[[#This Row],[OrderDate]])</f>
        <v>1998</v>
      </c>
      <c r="U630" s="45">
        <f>MONTH(orders[[#This Row],[OrderDate]])</f>
        <v>2</v>
      </c>
    </row>
    <row r="631" spans="1:21" x14ac:dyDescent="0.2">
      <c r="A631">
        <v>10877</v>
      </c>
      <c r="B631" t="s">
        <v>629</v>
      </c>
      <c r="C631">
        <v>1</v>
      </c>
      <c r="D631" s="9">
        <v>35835</v>
      </c>
      <c r="E631" s="5">
        <v>35863</v>
      </c>
      <c r="F631" s="5">
        <v>35845</v>
      </c>
      <c r="G631">
        <v>1</v>
      </c>
      <c r="H631">
        <v>38.06</v>
      </c>
      <c r="I631" t="s">
        <v>630</v>
      </c>
      <c r="J631" t="s">
        <v>631</v>
      </c>
      <c r="K631" t="s">
        <v>487</v>
      </c>
      <c r="L631" t="s">
        <v>488</v>
      </c>
      <c r="M631" t="s">
        <v>632</v>
      </c>
      <c r="N631" t="s">
        <v>146</v>
      </c>
      <c r="O631">
        <f>VLOOKUP(orders[[#This Row],[OrderID]],Table15[],4,FALSE)</f>
        <v>55</v>
      </c>
      <c r="P631">
        <f>VLOOKUP(orders[[#This Row],[OrderID]],Table15[],2,FALSE)</f>
        <v>2086</v>
      </c>
      <c r="Q631">
        <f>VLOOKUP(orders[[#This Row],[EmployeeID]],employee_territory[],2,FALSE)</f>
        <v>6897</v>
      </c>
      <c r="R631" t="str">
        <f>VLOOKUP(orders[[#This Row],[Territory]],territories[],4,FALSE)</f>
        <v xml:space="preserve">Eastern                                           </v>
      </c>
      <c r="S631" t="str">
        <f>VLOOKUP(orders[[#This Row],[ShipVia]],shippers[],2,FALSE)</f>
        <v>Speedy Express</v>
      </c>
      <c r="T631">
        <f>YEAR(orders[[#This Row],[OrderDate]])</f>
        <v>1998</v>
      </c>
      <c r="U631" s="45">
        <f>MONTH(orders[[#This Row],[OrderDate]])</f>
        <v>2</v>
      </c>
    </row>
    <row r="632" spans="1:21" x14ac:dyDescent="0.2">
      <c r="A632">
        <v>10878</v>
      </c>
      <c r="B632" t="s">
        <v>589</v>
      </c>
      <c r="C632">
        <v>4</v>
      </c>
      <c r="D632" s="9">
        <v>35836</v>
      </c>
      <c r="E632" s="5">
        <v>35864</v>
      </c>
      <c r="F632" s="5">
        <v>35838</v>
      </c>
      <c r="G632">
        <v>1</v>
      </c>
      <c r="H632">
        <v>46.69</v>
      </c>
      <c r="I632" t="s">
        <v>590</v>
      </c>
      <c r="J632" t="s">
        <v>591</v>
      </c>
      <c r="K632" t="s">
        <v>592</v>
      </c>
      <c r="L632" t="s">
        <v>71</v>
      </c>
      <c r="M632" t="s">
        <v>593</v>
      </c>
      <c r="N632" t="s">
        <v>154</v>
      </c>
      <c r="O632">
        <f>VLOOKUP(orders[[#This Row],[OrderID]],Table15[],4,FALSE)</f>
        <v>20</v>
      </c>
      <c r="P632">
        <f>VLOOKUP(orders[[#This Row],[OrderID]],Table15[],2,FALSE)</f>
        <v>1620</v>
      </c>
      <c r="Q632">
        <f>VLOOKUP(orders[[#This Row],[EmployeeID]],employee_territory[],2,FALSE)</f>
        <v>20852</v>
      </c>
      <c r="R632" t="str">
        <f>VLOOKUP(orders[[#This Row],[Territory]],territories[],4,FALSE)</f>
        <v xml:space="preserve">Eastern                                           </v>
      </c>
      <c r="S632" t="str">
        <f>VLOOKUP(orders[[#This Row],[ShipVia]],shippers[],2,FALSE)</f>
        <v>Speedy Express</v>
      </c>
      <c r="T632">
        <f>YEAR(orders[[#This Row],[OrderDate]])</f>
        <v>1998</v>
      </c>
      <c r="U632" s="45">
        <f>MONTH(orders[[#This Row],[OrderDate]])</f>
        <v>2</v>
      </c>
    </row>
    <row r="633" spans="1:21" x14ac:dyDescent="0.2">
      <c r="A633">
        <v>10879</v>
      </c>
      <c r="B633" t="s">
        <v>888</v>
      </c>
      <c r="C633">
        <v>3</v>
      </c>
      <c r="D633" s="9">
        <v>35836</v>
      </c>
      <c r="E633" s="5">
        <v>35864</v>
      </c>
      <c r="F633" s="5">
        <v>35838</v>
      </c>
      <c r="G633">
        <v>3</v>
      </c>
      <c r="H633">
        <v>8.5</v>
      </c>
      <c r="I633" t="s">
        <v>889</v>
      </c>
      <c r="J633" t="s">
        <v>890</v>
      </c>
      <c r="K633" t="s">
        <v>891</v>
      </c>
      <c r="L633" t="s">
        <v>71</v>
      </c>
      <c r="M633" t="s">
        <v>892</v>
      </c>
      <c r="N633" t="s">
        <v>248</v>
      </c>
      <c r="O633">
        <f>VLOOKUP(orders[[#This Row],[OrderID]],Table15[],4,FALSE)</f>
        <v>32</v>
      </c>
      <c r="P633">
        <f>VLOOKUP(orders[[#This Row],[OrderID]],Table15[],2,FALSE)</f>
        <v>611.29999999999995</v>
      </c>
      <c r="Q633">
        <f>VLOOKUP(orders[[#This Row],[EmployeeID]],employee_territory[],2,FALSE)</f>
        <v>30346</v>
      </c>
      <c r="R633" t="str">
        <f>VLOOKUP(orders[[#This Row],[Territory]],territories[],4,FALSE)</f>
        <v xml:space="preserve">Southern                                          </v>
      </c>
      <c r="S633" t="str">
        <f>VLOOKUP(orders[[#This Row],[ShipVia]],shippers[],2,FALSE)</f>
        <v>Federal Shipping</v>
      </c>
      <c r="T633">
        <f>YEAR(orders[[#This Row],[OrderDate]])</f>
        <v>1998</v>
      </c>
      <c r="U633" s="45">
        <f>MONTH(orders[[#This Row],[OrderDate]])</f>
        <v>2</v>
      </c>
    </row>
    <row r="634" spans="1:21" x14ac:dyDescent="0.2">
      <c r="A634">
        <v>10880</v>
      </c>
      <c r="B634" t="s">
        <v>551</v>
      </c>
      <c r="C634">
        <v>7</v>
      </c>
      <c r="D634" s="9">
        <v>35836</v>
      </c>
      <c r="E634" s="5">
        <v>35878</v>
      </c>
      <c r="F634" s="5">
        <v>35844</v>
      </c>
      <c r="G634">
        <v>1</v>
      </c>
      <c r="H634">
        <v>88.01</v>
      </c>
      <c r="I634" t="s">
        <v>552</v>
      </c>
      <c r="J634" t="s">
        <v>553</v>
      </c>
      <c r="K634" t="s">
        <v>554</v>
      </c>
      <c r="L634" t="s">
        <v>71</v>
      </c>
      <c r="M634" t="s">
        <v>555</v>
      </c>
      <c r="N634" t="s">
        <v>199</v>
      </c>
      <c r="O634">
        <f>VLOOKUP(orders[[#This Row],[OrderID]],Table15[],4,FALSE)</f>
        <v>110</v>
      </c>
      <c r="P634">
        <f>VLOOKUP(orders[[#This Row],[OrderID]],Table15[],2,FALSE)</f>
        <v>1875</v>
      </c>
      <c r="Q634">
        <f>VLOOKUP(orders[[#This Row],[EmployeeID]],employee_territory[],2,FALSE)</f>
        <v>60179</v>
      </c>
      <c r="R634" t="str">
        <f>VLOOKUP(orders[[#This Row],[Territory]],territories[],4,FALSE)</f>
        <v xml:space="preserve">Westerns                                          </v>
      </c>
      <c r="S634" t="str">
        <f>VLOOKUP(orders[[#This Row],[ShipVia]],shippers[],2,FALSE)</f>
        <v>Speedy Express</v>
      </c>
      <c r="T634">
        <f>YEAR(orders[[#This Row],[OrderDate]])</f>
        <v>1998</v>
      </c>
      <c r="U634" s="45">
        <f>MONTH(orders[[#This Row],[OrderDate]])</f>
        <v>2</v>
      </c>
    </row>
    <row r="635" spans="1:21" x14ac:dyDescent="0.2">
      <c r="A635">
        <v>10881</v>
      </c>
      <c r="B635" t="s">
        <v>864</v>
      </c>
      <c r="C635">
        <v>4</v>
      </c>
      <c r="D635" s="9">
        <v>35837</v>
      </c>
      <c r="E635" s="5">
        <v>35865</v>
      </c>
      <c r="F635" s="5">
        <v>35844</v>
      </c>
      <c r="G635">
        <v>1</v>
      </c>
      <c r="H635">
        <v>2.84</v>
      </c>
      <c r="I635" t="s">
        <v>865</v>
      </c>
      <c r="J635" t="s">
        <v>866</v>
      </c>
      <c r="K635" t="s">
        <v>825</v>
      </c>
      <c r="L635" t="s">
        <v>71</v>
      </c>
      <c r="M635" t="s">
        <v>826</v>
      </c>
      <c r="N635" t="s">
        <v>827</v>
      </c>
      <c r="O635">
        <f>VLOOKUP(orders[[#This Row],[OrderID]],Table15[],4,FALSE)</f>
        <v>10</v>
      </c>
      <c r="P635">
        <f>VLOOKUP(orders[[#This Row],[OrderID]],Table15[],2,FALSE)</f>
        <v>150</v>
      </c>
      <c r="Q635">
        <f>VLOOKUP(orders[[#This Row],[EmployeeID]],employee_territory[],2,FALSE)</f>
        <v>20852</v>
      </c>
      <c r="R635" t="str">
        <f>VLOOKUP(orders[[#This Row],[Territory]],territories[],4,FALSE)</f>
        <v xml:space="preserve">Eastern                                           </v>
      </c>
      <c r="S635" t="str">
        <f>VLOOKUP(orders[[#This Row],[ShipVia]],shippers[],2,FALSE)</f>
        <v>Speedy Express</v>
      </c>
      <c r="T635">
        <f>YEAR(orders[[#This Row],[OrderDate]])</f>
        <v>1998</v>
      </c>
      <c r="U635" s="45">
        <f>MONTH(orders[[#This Row],[OrderDate]])</f>
        <v>2</v>
      </c>
    </row>
    <row r="636" spans="1:21" x14ac:dyDescent="0.2">
      <c r="A636">
        <v>10882</v>
      </c>
      <c r="B636" t="s">
        <v>705</v>
      </c>
      <c r="C636">
        <v>4</v>
      </c>
      <c r="D636" s="9">
        <v>35837</v>
      </c>
      <c r="E636" s="5">
        <v>35865</v>
      </c>
      <c r="F636" s="5">
        <v>35846</v>
      </c>
      <c r="G636">
        <v>3</v>
      </c>
      <c r="H636">
        <v>23.1</v>
      </c>
      <c r="I636" t="s">
        <v>706</v>
      </c>
      <c r="J636" t="s">
        <v>707</v>
      </c>
      <c r="K636" t="s">
        <v>708</v>
      </c>
      <c r="L636" t="s">
        <v>709</v>
      </c>
      <c r="M636" t="s">
        <v>710</v>
      </c>
      <c r="N636" t="s">
        <v>82</v>
      </c>
      <c r="O636">
        <f>VLOOKUP(orders[[#This Row],[OrderID]],Table15[],4,FALSE)</f>
        <v>77</v>
      </c>
      <c r="P636">
        <f>VLOOKUP(orders[[#This Row],[OrderID]],Table15[],2,FALSE)</f>
        <v>988.4</v>
      </c>
      <c r="Q636">
        <f>VLOOKUP(orders[[#This Row],[EmployeeID]],employee_territory[],2,FALSE)</f>
        <v>20852</v>
      </c>
      <c r="R636" t="str">
        <f>VLOOKUP(orders[[#This Row],[Territory]],territories[],4,FALSE)</f>
        <v xml:space="preserve">Eastern                                           </v>
      </c>
      <c r="S636" t="str">
        <f>VLOOKUP(orders[[#This Row],[ShipVia]],shippers[],2,FALSE)</f>
        <v>Federal Shipping</v>
      </c>
      <c r="T636">
        <f>YEAR(orders[[#This Row],[OrderDate]])</f>
        <v>1998</v>
      </c>
      <c r="U636" s="45">
        <f>MONTH(orders[[#This Row],[OrderDate]])</f>
        <v>2</v>
      </c>
    </row>
    <row r="637" spans="1:21" x14ac:dyDescent="0.2">
      <c r="A637">
        <v>10883</v>
      </c>
      <c r="B637" t="s">
        <v>673</v>
      </c>
      <c r="C637">
        <v>8</v>
      </c>
      <c r="D637" s="9">
        <v>35838</v>
      </c>
      <c r="E637" s="5">
        <v>35866</v>
      </c>
      <c r="F637" s="5">
        <v>35846</v>
      </c>
      <c r="G637">
        <v>3</v>
      </c>
      <c r="H637">
        <v>0.53</v>
      </c>
      <c r="I637" t="s">
        <v>674</v>
      </c>
      <c r="J637" t="s">
        <v>675</v>
      </c>
      <c r="K637" t="s">
        <v>676</v>
      </c>
      <c r="L637" t="s">
        <v>191</v>
      </c>
      <c r="M637" t="s">
        <v>677</v>
      </c>
      <c r="N637" t="s">
        <v>82</v>
      </c>
      <c r="O637">
        <f>VLOOKUP(orders[[#This Row],[OrderID]],Table15[],4,FALSE)</f>
        <v>8</v>
      </c>
      <c r="P637">
        <f>VLOOKUP(orders[[#This Row],[OrderID]],Table15[],2,FALSE)</f>
        <v>36</v>
      </c>
      <c r="Q637">
        <f>VLOOKUP(orders[[#This Row],[EmployeeID]],employee_territory[],2,FALSE)</f>
        <v>19428</v>
      </c>
      <c r="R637" t="str">
        <f>VLOOKUP(orders[[#This Row],[Territory]],territories[],4,FALSE)</f>
        <v xml:space="preserve">Northern                                          </v>
      </c>
      <c r="S637" t="str">
        <f>VLOOKUP(orders[[#This Row],[ShipVia]],shippers[],2,FALSE)</f>
        <v>Federal Shipping</v>
      </c>
      <c r="T637">
        <f>YEAR(orders[[#This Row],[OrderDate]])</f>
        <v>1998</v>
      </c>
      <c r="U637" s="45">
        <f>MONTH(orders[[#This Row],[OrderDate]])</f>
        <v>2</v>
      </c>
    </row>
    <row r="638" spans="1:21" x14ac:dyDescent="0.2">
      <c r="A638">
        <v>10884</v>
      </c>
      <c r="B638" t="s">
        <v>882</v>
      </c>
      <c r="C638">
        <v>4</v>
      </c>
      <c r="D638" s="9">
        <v>35838</v>
      </c>
      <c r="E638" s="5">
        <v>35866</v>
      </c>
      <c r="F638" s="5">
        <v>35839</v>
      </c>
      <c r="G638">
        <v>2</v>
      </c>
      <c r="H638">
        <v>90.97</v>
      </c>
      <c r="I638" t="s">
        <v>883</v>
      </c>
      <c r="J638" t="s">
        <v>884</v>
      </c>
      <c r="K638" t="s">
        <v>885</v>
      </c>
      <c r="L638" t="s">
        <v>886</v>
      </c>
      <c r="M638" t="s">
        <v>887</v>
      </c>
      <c r="N638" t="s">
        <v>82</v>
      </c>
      <c r="O638">
        <f>VLOOKUP(orders[[#This Row],[OrderID]],Table15[],4,FALSE)</f>
        <v>73</v>
      </c>
      <c r="P638">
        <f>VLOOKUP(orders[[#This Row],[OrderID]],Table15[],2,FALSE)</f>
        <v>1450.6</v>
      </c>
      <c r="Q638">
        <f>VLOOKUP(orders[[#This Row],[EmployeeID]],employee_territory[],2,FALSE)</f>
        <v>20852</v>
      </c>
      <c r="R638" t="str">
        <f>VLOOKUP(orders[[#This Row],[Territory]],territories[],4,FALSE)</f>
        <v xml:space="preserve">Eastern                                           </v>
      </c>
      <c r="S638" t="str">
        <f>VLOOKUP(orders[[#This Row],[ShipVia]],shippers[],2,FALSE)</f>
        <v>United Package</v>
      </c>
      <c r="T638">
        <f>YEAR(orders[[#This Row],[OrderDate]])</f>
        <v>1998</v>
      </c>
      <c r="U638" s="45">
        <f>MONTH(orders[[#This Row],[OrderDate]])</f>
        <v>2</v>
      </c>
    </row>
    <row r="639" spans="1:21" x14ac:dyDescent="0.2">
      <c r="A639">
        <v>10885</v>
      </c>
      <c r="B639" t="s">
        <v>495</v>
      </c>
      <c r="C639">
        <v>6</v>
      </c>
      <c r="D639" s="9">
        <v>35838</v>
      </c>
      <c r="E639" s="5">
        <v>35866</v>
      </c>
      <c r="F639" s="5">
        <v>35844</v>
      </c>
      <c r="G639">
        <v>3</v>
      </c>
      <c r="H639">
        <v>5.64</v>
      </c>
      <c r="I639" t="s">
        <v>496</v>
      </c>
      <c r="J639" t="s">
        <v>497</v>
      </c>
      <c r="K639" t="s">
        <v>498</v>
      </c>
      <c r="L639" t="s">
        <v>71</v>
      </c>
      <c r="M639" t="s">
        <v>499</v>
      </c>
      <c r="N639" t="s">
        <v>500</v>
      </c>
      <c r="O639">
        <f>VLOOKUP(orders[[#This Row],[OrderID]],Table15[],4,FALSE)</f>
        <v>87</v>
      </c>
      <c r="P639">
        <f>VLOOKUP(orders[[#This Row],[OrderID]],Table15[],2,FALSE)</f>
        <v>1209</v>
      </c>
      <c r="Q639">
        <f>VLOOKUP(orders[[#This Row],[EmployeeID]],employee_territory[],2,FALSE)</f>
        <v>85014</v>
      </c>
      <c r="R639" t="str">
        <f>VLOOKUP(orders[[#This Row],[Territory]],territories[],4,FALSE)</f>
        <v xml:space="preserve">Westerns                                          </v>
      </c>
      <c r="S639" t="str">
        <f>VLOOKUP(orders[[#This Row],[ShipVia]],shippers[],2,FALSE)</f>
        <v>Federal Shipping</v>
      </c>
      <c r="T639">
        <f>YEAR(orders[[#This Row],[OrderDate]])</f>
        <v>1998</v>
      </c>
      <c r="U639" s="45">
        <f>MONTH(orders[[#This Row],[OrderDate]])</f>
        <v>2</v>
      </c>
    </row>
    <row r="640" spans="1:21" x14ac:dyDescent="0.2">
      <c r="A640">
        <v>10886</v>
      </c>
      <c r="B640" t="s">
        <v>484</v>
      </c>
      <c r="C640">
        <v>1</v>
      </c>
      <c r="D640" s="9">
        <v>35839</v>
      </c>
      <c r="E640" s="5">
        <v>35867</v>
      </c>
      <c r="F640" s="5">
        <v>35856</v>
      </c>
      <c r="G640">
        <v>1</v>
      </c>
      <c r="H640">
        <v>4.99</v>
      </c>
      <c r="I640" t="s">
        <v>485</v>
      </c>
      <c r="J640" t="s">
        <v>486</v>
      </c>
      <c r="K640" t="s">
        <v>487</v>
      </c>
      <c r="L640" t="s">
        <v>488</v>
      </c>
      <c r="M640" t="s">
        <v>489</v>
      </c>
      <c r="N640" t="s">
        <v>146</v>
      </c>
      <c r="O640">
        <f>VLOOKUP(orders[[#This Row],[OrderID]],Table15[],4,FALSE)</f>
        <v>145</v>
      </c>
      <c r="P640">
        <f>VLOOKUP(orders[[#This Row],[OrderID]],Table15[],2,FALSE)</f>
        <v>3127.5</v>
      </c>
      <c r="Q640">
        <f>VLOOKUP(orders[[#This Row],[EmployeeID]],employee_territory[],2,FALSE)</f>
        <v>6897</v>
      </c>
      <c r="R640" t="str">
        <f>VLOOKUP(orders[[#This Row],[Territory]],territories[],4,FALSE)</f>
        <v xml:space="preserve">Eastern                                           </v>
      </c>
      <c r="S640" t="str">
        <f>VLOOKUP(orders[[#This Row],[ShipVia]],shippers[],2,FALSE)</f>
        <v>Speedy Express</v>
      </c>
      <c r="T640">
        <f>YEAR(orders[[#This Row],[OrderDate]])</f>
        <v>1998</v>
      </c>
      <c r="U640" s="45">
        <f>MONTH(orders[[#This Row],[OrderDate]])</f>
        <v>2</v>
      </c>
    </row>
    <row r="641" spans="1:21" x14ac:dyDescent="0.2">
      <c r="A641">
        <v>10887</v>
      </c>
      <c r="B641" t="s">
        <v>775</v>
      </c>
      <c r="C641">
        <v>8</v>
      </c>
      <c r="D641" s="9">
        <v>35839</v>
      </c>
      <c r="E641" s="5">
        <v>35867</v>
      </c>
      <c r="F641" s="5">
        <v>35842</v>
      </c>
      <c r="G641">
        <v>3</v>
      </c>
      <c r="H641">
        <v>1.25</v>
      </c>
      <c r="I641" t="s">
        <v>776</v>
      </c>
      <c r="J641" t="s">
        <v>777</v>
      </c>
      <c r="K641" t="s">
        <v>778</v>
      </c>
      <c r="L641" t="s">
        <v>71</v>
      </c>
      <c r="M641" t="s">
        <v>779</v>
      </c>
      <c r="N641" t="s">
        <v>108</v>
      </c>
      <c r="O641">
        <f>VLOOKUP(orders[[#This Row],[OrderID]],Table15[],4,FALSE)</f>
        <v>5</v>
      </c>
      <c r="P641">
        <f>VLOOKUP(orders[[#This Row],[OrderID]],Table15[],2,FALSE)</f>
        <v>70</v>
      </c>
      <c r="Q641">
        <f>VLOOKUP(orders[[#This Row],[EmployeeID]],employee_territory[],2,FALSE)</f>
        <v>19428</v>
      </c>
      <c r="R641" t="str">
        <f>VLOOKUP(orders[[#This Row],[Territory]],territories[],4,FALSE)</f>
        <v xml:space="preserve">Northern                                          </v>
      </c>
      <c r="S641" t="str">
        <f>VLOOKUP(orders[[#This Row],[ShipVia]],shippers[],2,FALSE)</f>
        <v>Federal Shipping</v>
      </c>
      <c r="T641">
        <f>YEAR(orders[[#This Row],[OrderDate]])</f>
        <v>1998</v>
      </c>
      <c r="U641" s="45">
        <f>MONTH(orders[[#This Row],[OrderDate]])</f>
        <v>2</v>
      </c>
    </row>
    <row r="642" spans="1:21" x14ac:dyDescent="0.2">
      <c r="A642">
        <v>10888</v>
      </c>
      <c r="B642" t="s">
        <v>662</v>
      </c>
      <c r="C642">
        <v>1</v>
      </c>
      <c r="D642" s="9">
        <v>35842</v>
      </c>
      <c r="E642" s="5">
        <v>35870</v>
      </c>
      <c r="F642" s="5">
        <v>35849</v>
      </c>
      <c r="G642">
        <v>2</v>
      </c>
      <c r="H642">
        <v>51.87</v>
      </c>
      <c r="I642" t="s">
        <v>663</v>
      </c>
      <c r="J642" t="s">
        <v>664</v>
      </c>
      <c r="K642" t="s">
        <v>665</v>
      </c>
      <c r="L642" t="s">
        <v>71</v>
      </c>
      <c r="M642" t="s">
        <v>666</v>
      </c>
      <c r="N642" t="s">
        <v>108</v>
      </c>
      <c r="O642">
        <f>VLOOKUP(orders[[#This Row],[OrderID]],Table15[],4,FALSE)</f>
        <v>38</v>
      </c>
      <c r="P642">
        <f>VLOOKUP(orders[[#This Row],[OrderID]],Table15[],2,FALSE)</f>
        <v>605</v>
      </c>
      <c r="Q642">
        <f>VLOOKUP(orders[[#This Row],[EmployeeID]],employee_territory[],2,FALSE)</f>
        <v>6897</v>
      </c>
      <c r="R642" t="str">
        <f>VLOOKUP(orders[[#This Row],[Territory]],territories[],4,FALSE)</f>
        <v xml:space="preserve">Eastern                                           </v>
      </c>
      <c r="S642" t="str">
        <f>VLOOKUP(orders[[#This Row],[ShipVia]],shippers[],2,FALSE)</f>
        <v>United Package</v>
      </c>
      <c r="T642">
        <f>YEAR(orders[[#This Row],[OrderDate]])</f>
        <v>1998</v>
      </c>
      <c r="U642" s="45">
        <f>MONTH(orders[[#This Row],[OrderDate]])</f>
        <v>2</v>
      </c>
    </row>
    <row r="643" spans="1:21" x14ac:dyDescent="0.2">
      <c r="A643">
        <v>10889</v>
      </c>
      <c r="B643" t="s">
        <v>545</v>
      </c>
      <c r="C643">
        <v>9</v>
      </c>
      <c r="D643" s="9">
        <v>35842</v>
      </c>
      <c r="E643" s="5">
        <v>35870</v>
      </c>
      <c r="F643" s="5">
        <v>35849</v>
      </c>
      <c r="G643">
        <v>3</v>
      </c>
      <c r="H643">
        <v>280.61</v>
      </c>
      <c r="I643" t="s">
        <v>546</v>
      </c>
      <c r="J643" t="s">
        <v>547</v>
      </c>
      <c r="K643" t="s">
        <v>548</v>
      </c>
      <c r="L643" t="s">
        <v>549</v>
      </c>
      <c r="M643" t="s">
        <v>550</v>
      </c>
      <c r="N643" t="s">
        <v>82</v>
      </c>
      <c r="O643">
        <f>VLOOKUP(orders[[#This Row],[OrderID]],Table15[],4,FALSE)</f>
        <v>80</v>
      </c>
      <c r="P643">
        <f>VLOOKUP(orders[[#This Row],[OrderID]],Table15[],2,FALSE)</f>
        <v>11380</v>
      </c>
      <c r="Q643">
        <f>VLOOKUP(orders[[#This Row],[EmployeeID]],employee_territory[],2,FALSE)</f>
        <v>3049</v>
      </c>
      <c r="R643" t="str">
        <f>VLOOKUP(orders[[#This Row],[Territory]],territories[],4,FALSE)</f>
        <v xml:space="preserve">Northern                                          </v>
      </c>
      <c r="S643" t="str">
        <f>VLOOKUP(orders[[#This Row],[ShipVia]],shippers[],2,FALSE)</f>
        <v>Federal Shipping</v>
      </c>
      <c r="T643">
        <f>YEAR(orders[[#This Row],[OrderDate]])</f>
        <v>1998</v>
      </c>
      <c r="U643" s="45">
        <f>MONTH(orders[[#This Row],[OrderDate]])</f>
        <v>2</v>
      </c>
    </row>
    <row r="644" spans="1:21" x14ac:dyDescent="0.2">
      <c r="A644">
        <v>10890</v>
      </c>
      <c r="B644" t="s">
        <v>686</v>
      </c>
      <c r="C644">
        <v>7</v>
      </c>
      <c r="D644" s="9">
        <v>35842</v>
      </c>
      <c r="E644" s="5">
        <v>35870</v>
      </c>
      <c r="F644" s="5">
        <v>35844</v>
      </c>
      <c r="G644">
        <v>1</v>
      </c>
      <c r="H644">
        <v>32.76</v>
      </c>
      <c r="I644" t="s">
        <v>687</v>
      </c>
      <c r="J644" t="s">
        <v>688</v>
      </c>
      <c r="K644" t="s">
        <v>689</v>
      </c>
      <c r="L644" t="s">
        <v>71</v>
      </c>
      <c r="M644" t="s">
        <v>690</v>
      </c>
      <c r="N644" t="s">
        <v>206</v>
      </c>
      <c r="O644">
        <f>VLOOKUP(orders[[#This Row],[OrderID]],Table15[],4,FALSE)</f>
        <v>39</v>
      </c>
      <c r="P644">
        <f>VLOOKUP(orders[[#This Row],[OrderID]],Table15[],2,FALSE)</f>
        <v>860.1</v>
      </c>
      <c r="Q644">
        <f>VLOOKUP(orders[[#This Row],[EmployeeID]],employee_territory[],2,FALSE)</f>
        <v>60179</v>
      </c>
      <c r="R644" t="str">
        <f>VLOOKUP(orders[[#This Row],[Territory]],territories[],4,FALSE)</f>
        <v xml:space="preserve">Westerns                                          </v>
      </c>
      <c r="S644" t="str">
        <f>VLOOKUP(orders[[#This Row],[ShipVia]],shippers[],2,FALSE)</f>
        <v>Speedy Express</v>
      </c>
      <c r="T644">
        <f>YEAR(orders[[#This Row],[OrderDate]])</f>
        <v>1998</v>
      </c>
      <c r="U644" s="45">
        <f>MONTH(orders[[#This Row],[OrderDate]])</f>
        <v>2</v>
      </c>
    </row>
    <row r="645" spans="1:21" x14ac:dyDescent="0.2">
      <c r="A645">
        <v>10891</v>
      </c>
      <c r="B645" t="s">
        <v>613</v>
      </c>
      <c r="C645">
        <v>7</v>
      </c>
      <c r="D645" s="9">
        <v>35843</v>
      </c>
      <c r="E645" s="5">
        <v>35871</v>
      </c>
      <c r="F645" s="5">
        <v>35845</v>
      </c>
      <c r="G645">
        <v>2</v>
      </c>
      <c r="H645">
        <v>20.37</v>
      </c>
      <c r="I645" t="s">
        <v>614</v>
      </c>
      <c r="J645" t="s">
        <v>615</v>
      </c>
      <c r="K645" t="s">
        <v>616</v>
      </c>
      <c r="L645" t="s">
        <v>71</v>
      </c>
      <c r="M645" t="s">
        <v>617</v>
      </c>
      <c r="N645" t="s">
        <v>154</v>
      </c>
      <c r="O645">
        <f>VLOOKUP(orders[[#This Row],[OrderID]],Table15[],4,FALSE)</f>
        <v>15</v>
      </c>
      <c r="P645">
        <f>VLOOKUP(orders[[#This Row],[OrderID]],Table15[],2,FALSE)</f>
        <v>388.35</v>
      </c>
      <c r="Q645">
        <f>VLOOKUP(orders[[#This Row],[EmployeeID]],employee_territory[],2,FALSE)</f>
        <v>60179</v>
      </c>
      <c r="R645" t="str">
        <f>VLOOKUP(orders[[#This Row],[Territory]],territories[],4,FALSE)</f>
        <v xml:space="preserve">Westerns                                          </v>
      </c>
      <c r="S645" t="str">
        <f>VLOOKUP(orders[[#This Row],[ShipVia]],shippers[],2,FALSE)</f>
        <v>United Package</v>
      </c>
      <c r="T645">
        <f>YEAR(orders[[#This Row],[OrderDate]])</f>
        <v>1998</v>
      </c>
      <c r="U645" s="45">
        <f>MONTH(orders[[#This Row],[OrderDate]])</f>
        <v>2</v>
      </c>
    </row>
    <row r="646" spans="1:21" x14ac:dyDescent="0.2">
      <c r="A646">
        <v>10892</v>
      </c>
      <c r="B646" t="s">
        <v>872</v>
      </c>
      <c r="C646">
        <v>4</v>
      </c>
      <c r="D646" s="9">
        <v>35843</v>
      </c>
      <c r="E646" s="5">
        <v>35871</v>
      </c>
      <c r="F646" s="5">
        <v>35845</v>
      </c>
      <c r="G646">
        <v>2</v>
      </c>
      <c r="H646">
        <v>120.27</v>
      </c>
      <c r="I646" t="s">
        <v>873</v>
      </c>
      <c r="J646" t="s">
        <v>874</v>
      </c>
      <c r="K646" t="s">
        <v>875</v>
      </c>
      <c r="L646" t="s">
        <v>71</v>
      </c>
      <c r="M646" t="s">
        <v>876</v>
      </c>
      <c r="N646" t="s">
        <v>500</v>
      </c>
      <c r="O646">
        <f>VLOOKUP(orders[[#This Row],[OrderID]],Table15[],4,FALSE)</f>
        <v>40</v>
      </c>
      <c r="P646">
        <f>VLOOKUP(orders[[#This Row],[OrderID]],Table15[],2,FALSE)</f>
        <v>2200</v>
      </c>
      <c r="Q646">
        <f>VLOOKUP(orders[[#This Row],[EmployeeID]],employee_territory[],2,FALSE)</f>
        <v>20852</v>
      </c>
      <c r="R646" t="str">
        <f>VLOOKUP(orders[[#This Row],[Territory]],territories[],4,FALSE)</f>
        <v xml:space="preserve">Eastern                                           </v>
      </c>
      <c r="S646" t="str">
        <f>VLOOKUP(orders[[#This Row],[ShipVia]],shippers[],2,FALSE)</f>
        <v>United Package</v>
      </c>
      <c r="T646">
        <f>YEAR(orders[[#This Row],[OrderDate]])</f>
        <v>1998</v>
      </c>
      <c r="U646" s="45">
        <f>MONTH(orders[[#This Row],[OrderDate]])</f>
        <v>2</v>
      </c>
    </row>
    <row r="647" spans="1:21" x14ac:dyDescent="0.2">
      <c r="A647">
        <v>10893</v>
      </c>
      <c r="B647" t="s">
        <v>700</v>
      </c>
      <c r="C647">
        <v>9</v>
      </c>
      <c r="D647" s="9">
        <v>35844</v>
      </c>
      <c r="E647" s="5">
        <v>35872</v>
      </c>
      <c r="F647" s="5">
        <v>35846</v>
      </c>
      <c r="G647">
        <v>2</v>
      </c>
      <c r="H647">
        <v>77.78</v>
      </c>
      <c r="I647" t="s">
        <v>701</v>
      </c>
      <c r="J647" t="s">
        <v>702</v>
      </c>
      <c r="K647" t="s">
        <v>703</v>
      </c>
      <c r="L647" t="s">
        <v>71</v>
      </c>
      <c r="M647" t="s">
        <v>704</v>
      </c>
      <c r="N647" t="s">
        <v>154</v>
      </c>
      <c r="O647">
        <f>VLOOKUP(orders[[#This Row],[OrderID]],Table15[],4,FALSE)</f>
        <v>119</v>
      </c>
      <c r="P647">
        <f>VLOOKUP(orders[[#This Row],[OrderID]],Table15[],2,FALSE)</f>
        <v>5502.11</v>
      </c>
      <c r="Q647">
        <f>VLOOKUP(orders[[#This Row],[EmployeeID]],employee_territory[],2,FALSE)</f>
        <v>3049</v>
      </c>
      <c r="R647" t="str">
        <f>VLOOKUP(orders[[#This Row],[Territory]],territories[],4,FALSE)</f>
        <v xml:space="preserve">Northern                                          </v>
      </c>
      <c r="S647" t="str">
        <f>VLOOKUP(orders[[#This Row],[ShipVia]],shippers[],2,FALSE)</f>
        <v>United Package</v>
      </c>
      <c r="T647">
        <f>YEAR(orders[[#This Row],[OrderDate]])</f>
        <v>1998</v>
      </c>
      <c r="U647" s="45">
        <f>MONTH(orders[[#This Row],[OrderDate]])</f>
        <v>2</v>
      </c>
    </row>
    <row r="648" spans="1:21" x14ac:dyDescent="0.2">
      <c r="A648">
        <v>10894</v>
      </c>
      <c r="B648" t="s">
        <v>705</v>
      </c>
      <c r="C648">
        <v>1</v>
      </c>
      <c r="D648" s="9">
        <v>35844</v>
      </c>
      <c r="E648" s="5">
        <v>35872</v>
      </c>
      <c r="F648" s="5">
        <v>35846</v>
      </c>
      <c r="G648">
        <v>1</v>
      </c>
      <c r="H648">
        <v>116.13</v>
      </c>
      <c r="I648" t="s">
        <v>706</v>
      </c>
      <c r="J648" t="s">
        <v>707</v>
      </c>
      <c r="K648" t="s">
        <v>708</v>
      </c>
      <c r="L648" t="s">
        <v>709</v>
      </c>
      <c r="M648" t="s">
        <v>710</v>
      </c>
      <c r="N648" t="s">
        <v>82</v>
      </c>
      <c r="O648">
        <f>VLOOKUP(orders[[#This Row],[OrderID]],Table15[],4,FALSE)</f>
        <v>198</v>
      </c>
      <c r="P648">
        <f>VLOOKUP(orders[[#This Row],[OrderID]],Table15[],2,FALSE)</f>
        <v>2898</v>
      </c>
      <c r="Q648">
        <f>VLOOKUP(orders[[#This Row],[EmployeeID]],employee_territory[],2,FALSE)</f>
        <v>6897</v>
      </c>
      <c r="R648" t="str">
        <f>VLOOKUP(orders[[#This Row],[Territory]],territories[],4,FALSE)</f>
        <v xml:space="preserve">Eastern                                           </v>
      </c>
      <c r="S648" t="str">
        <f>VLOOKUP(orders[[#This Row],[ShipVia]],shippers[],2,FALSE)</f>
        <v>Speedy Express</v>
      </c>
      <c r="T648">
        <f>YEAR(orders[[#This Row],[OrderDate]])</f>
        <v>1998</v>
      </c>
      <c r="U648" s="45">
        <f>MONTH(orders[[#This Row],[OrderDate]])</f>
        <v>2</v>
      </c>
    </row>
    <row r="649" spans="1:21" x14ac:dyDescent="0.2">
      <c r="A649">
        <v>10895</v>
      </c>
      <c r="B649" t="s">
        <v>525</v>
      </c>
      <c r="C649">
        <v>3</v>
      </c>
      <c r="D649" s="9">
        <v>35844</v>
      </c>
      <c r="E649" s="5">
        <v>35872</v>
      </c>
      <c r="F649" s="5">
        <v>35849</v>
      </c>
      <c r="G649">
        <v>1</v>
      </c>
      <c r="H649">
        <v>162.75</v>
      </c>
      <c r="I649" t="s">
        <v>526</v>
      </c>
      <c r="J649" t="s">
        <v>527</v>
      </c>
      <c r="K649" t="s">
        <v>528</v>
      </c>
      <c r="L649" t="s">
        <v>71</v>
      </c>
      <c r="M649" t="s">
        <v>529</v>
      </c>
      <c r="N649" t="s">
        <v>530</v>
      </c>
      <c r="O649">
        <f>VLOOKUP(orders[[#This Row],[OrderID]],Table15[],4,FALSE)</f>
        <v>346</v>
      </c>
      <c r="P649">
        <f>VLOOKUP(orders[[#This Row],[OrderID]],Table15[],2,FALSE)</f>
        <v>6379.4</v>
      </c>
      <c r="Q649">
        <f>VLOOKUP(orders[[#This Row],[EmployeeID]],employee_territory[],2,FALSE)</f>
        <v>30346</v>
      </c>
      <c r="R649" t="str">
        <f>VLOOKUP(orders[[#This Row],[Territory]],territories[],4,FALSE)</f>
        <v xml:space="preserve">Southern                                          </v>
      </c>
      <c r="S649" t="str">
        <f>VLOOKUP(orders[[#This Row],[ShipVia]],shippers[],2,FALSE)</f>
        <v>Speedy Express</v>
      </c>
      <c r="T649">
        <f>YEAR(orders[[#This Row],[OrderDate]])</f>
        <v>1998</v>
      </c>
      <c r="U649" s="45">
        <f>MONTH(orders[[#This Row],[OrderDate]])</f>
        <v>2</v>
      </c>
    </row>
    <row r="650" spans="1:21" x14ac:dyDescent="0.2">
      <c r="A650">
        <v>10896</v>
      </c>
      <c r="B650" t="s">
        <v>872</v>
      </c>
      <c r="C650">
        <v>7</v>
      </c>
      <c r="D650" s="9">
        <v>35845</v>
      </c>
      <c r="E650" s="5">
        <v>35873</v>
      </c>
      <c r="F650" s="5">
        <v>35853</v>
      </c>
      <c r="G650">
        <v>3</v>
      </c>
      <c r="H650">
        <v>32.450000000000003</v>
      </c>
      <c r="I650" t="s">
        <v>873</v>
      </c>
      <c r="J650" t="s">
        <v>874</v>
      </c>
      <c r="K650" t="s">
        <v>875</v>
      </c>
      <c r="L650" t="s">
        <v>71</v>
      </c>
      <c r="M650" t="s">
        <v>876</v>
      </c>
      <c r="N650" t="s">
        <v>500</v>
      </c>
      <c r="O650">
        <f>VLOOKUP(orders[[#This Row],[OrderID]],Table15[],4,FALSE)</f>
        <v>31</v>
      </c>
      <c r="P650">
        <f>VLOOKUP(orders[[#This Row],[OrderID]],Table15[],2,FALSE)</f>
        <v>750.5</v>
      </c>
      <c r="Q650">
        <f>VLOOKUP(orders[[#This Row],[EmployeeID]],employee_territory[],2,FALSE)</f>
        <v>60179</v>
      </c>
      <c r="R650" t="str">
        <f>VLOOKUP(orders[[#This Row],[Territory]],territories[],4,FALSE)</f>
        <v xml:space="preserve">Westerns                                          </v>
      </c>
      <c r="S650" t="str">
        <f>VLOOKUP(orders[[#This Row],[ShipVia]],shippers[],2,FALSE)</f>
        <v>Federal Shipping</v>
      </c>
      <c r="T650">
        <f>YEAR(orders[[#This Row],[OrderDate]])</f>
        <v>1998</v>
      </c>
      <c r="U650" s="45">
        <f>MONTH(orders[[#This Row],[OrderDate]])</f>
        <v>2</v>
      </c>
    </row>
    <row r="651" spans="1:21" x14ac:dyDescent="0.2">
      <c r="A651">
        <v>10897</v>
      </c>
      <c r="B651" t="s">
        <v>651</v>
      </c>
      <c r="C651">
        <v>3</v>
      </c>
      <c r="D651" s="9">
        <v>35845</v>
      </c>
      <c r="E651" s="5">
        <v>35873</v>
      </c>
      <c r="F651" s="5">
        <v>35851</v>
      </c>
      <c r="G651">
        <v>2</v>
      </c>
      <c r="H651">
        <v>603.54</v>
      </c>
      <c r="I651" t="s">
        <v>652</v>
      </c>
      <c r="J651" t="s">
        <v>653</v>
      </c>
      <c r="K651" t="s">
        <v>654</v>
      </c>
      <c r="L651" t="s">
        <v>655</v>
      </c>
      <c r="M651" t="s">
        <v>71</v>
      </c>
      <c r="N651" t="s">
        <v>656</v>
      </c>
      <c r="O651">
        <f>VLOOKUP(orders[[#This Row],[OrderID]],Table15[],4,FALSE)</f>
        <v>116</v>
      </c>
      <c r="P651">
        <f>VLOOKUP(orders[[#This Row],[OrderID]],Table15[],2,FALSE)</f>
        <v>10835.240000000002</v>
      </c>
      <c r="Q651">
        <f>VLOOKUP(orders[[#This Row],[EmployeeID]],employee_territory[],2,FALSE)</f>
        <v>30346</v>
      </c>
      <c r="R651" t="str">
        <f>VLOOKUP(orders[[#This Row],[Territory]],territories[],4,FALSE)</f>
        <v xml:space="preserve">Southern                                          </v>
      </c>
      <c r="S651" t="str">
        <f>VLOOKUP(orders[[#This Row],[ShipVia]],shippers[],2,FALSE)</f>
        <v>United Package</v>
      </c>
      <c r="T651">
        <f>YEAR(orders[[#This Row],[OrderDate]])</f>
        <v>1998</v>
      </c>
      <c r="U651" s="45">
        <f>MONTH(orders[[#This Row],[OrderDate]])</f>
        <v>2</v>
      </c>
    </row>
    <row r="652" spans="1:21" x14ac:dyDescent="0.2">
      <c r="A652">
        <v>10898</v>
      </c>
      <c r="B652" t="s">
        <v>822</v>
      </c>
      <c r="C652">
        <v>4</v>
      </c>
      <c r="D652" s="9">
        <v>35846</v>
      </c>
      <c r="E652" s="5">
        <v>35874</v>
      </c>
      <c r="F652" s="5">
        <v>35860</v>
      </c>
      <c r="G652">
        <v>2</v>
      </c>
      <c r="H652">
        <v>1.27</v>
      </c>
      <c r="I652" t="s">
        <v>823</v>
      </c>
      <c r="J652" t="s">
        <v>824</v>
      </c>
      <c r="K652" t="s">
        <v>825</v>
      </c>
      <c r="L652" t="s">
        <v>71</v>
      </c>
      <c r="M652" t="s">
        <v>826</v>
      </c>
      <c r="N652" t="s">
        <v>827</v>
      </c>
      <c r="O652">
        <f>VLOOKUP(orders[[#This Row],[OrderID]],Table15[],4,FALSE)</f>
        <v>5</v>
      </c>
      <c r="P652">
        <f>VLOOKUP(orders[[#This Row],[OrderID]],Table15[],2,FALSE)</f>
        <v>30</v>
      </c>
      <c r="Q652">
        <f>VLOOKUP(orders[[#This Row],[EmployeeID]],employee_territory[],2,FALSE)</f>
        <v>20852</v>
      </c>
      <c r="R652" t="str">
        <f>VLOOKUP(orders[[#This Row],[Territory]],territories[],4,FALSE)</f>
        <v xml:space="preserve">Eastern                                           </v>
      </c>
      <c r="S652" t="str">
        <f>VLOOKUP(orders[[#This Row],[ShipVia]],shippers[],2,FALSE)</f>
        <v>United Package</v>
      </c>
      <c r="T652">
        <f>YEAR(orders[[#This Row],[OrderDate]])</f>
        <v>1998</v>
      </c>
      <c r="U652" s="45">
        <f>MONTH(orders[[#This Row],[OrderDate]])</f>
        <v>2</v>
      </c>
    </row>
    <row r="653" spans="1:21" x14ac:dyDescent="0.2">
      <c r="A653">
        <v>10899</v>
      </c>
      <c r="B653" t="s">
        <v>623</v>
      </c>
      <c r="C653">
        <v>5</v>
      </c>
      <c r="D653" s="9">
        <v>35846</v>
      </c>
      <c r="E653" s="5">
        <v>35874</v>
      </c>
      <c r="F653" s="5">
        <v>35852</v>
      </c>
      <c r="G653">
        <v>3</v>
      </c>
      <c r="H653">
        <v>1.21</v>
      </c>
      <c r="I653" t="s">
        <v>624</v>
      </c>
      <c r="J653" t="s">
        <v>625</v>
      </c>
      <c r="K653" t="s">
        <v>626</v>
      </c>
      <c r="L653" t="s">
        <v>627</v>
      </c>
      <c r="M653" t="s">
        <v>628</v>
      </c>
      <c r="N653" t="s">
        <v>524</v>
      </c>
      <c r="O653">
        <f>VLOOKUP(orders[[#This Row],[OrderID]],Table15[],4,FALSE)</f>
        <v>8</v>
      </c>
      <c r="P653">
        <f>VLOOKUP(orders[[#This Row],[OrderID]],Table15[],2,FALSE)</f>
        <v>144</v>
      </c>
      <c r="Q653">
        <f>VLOOKUP(orders[[#This Row],[EmployeeID]],employee_territory[],2,FALSE)</f>
        <v>2903</v>
      </c>
      <c r="R653" t="str">
        <f>VLOOKUP(orders[[#This Row],[Territory]],territories[],4,FALSE)</f>
        <v xml:space="preserve">Eastern                                           </v>
      </c>
      <c r="S653" t="str">
        <f>VLOOKUP(orders[[#This Row],[ShipVia]],shippers[],2,FALSE)</f>
        <v>Federal Shipping</v>
      </c>
      <c r="T653">
        <f>YEAR(orders[[#This Row],[OrderDate]])</f>
        <v>1998</v>
      </c>
      <c r="U653" s="45">
        <f>MONTH(orders[[#This Row],[OrderDate]])</f>
        <v>2</v>
      </c>
    </row>
    <row r="654" spans="1:21" x14ac:dyDescent="0.2">
      <c r="A654">
        <v>10900</v>
      </c>
      <c r="B654" t="s">
        <v>512</v>
      </c>
      <c r="C654">
        <v>1</v>
      </c>
      <c r="D654" s="9">
        <v>35846</v>
      </c>
      <c r="E654" s="5">
        <v>35874</v>
      </c>
      <c r="F654" s="5">
        <v>35858</v>
      </c>
      <c r="G654">
        <v>2</v>
      </c>
      <c r="H654">
        <v>1.66</v>
      </c>
      <c r="I654" t="s">
        <v>513</v>
      </c>
      <c r="J654" t="s">
        <v>514</v>
      </c>
      <c r="K654" t="s">
        <v>515</v>
      </c>
      <c r="L654" t="s">
        <v>516</v>
      </c>
      <c r="M654" t="s">
        <v>517</v>
      </c>
      <c r="N654" t="s">
        <v>146</v>
      </c>
      <c r="O654">
        <f>VLOOKUP(orders[[#This Row],[OrderID]],Table15[],4,FALSE)</f>
        <v>3</v>
      </c>
      <c r="P654">
        <f>VLOOKUP(orders[[#This Row],[OrderID]],Table15[],2,FALSE)</f>
        <v>45</v>
      </c>
      <c r="Q654">
        <f>VLOOKUP(orders[[#This Row],[EmployeeID]],employee_territory[],2,FALSE)</f>
        <v>6897</v>
      </c>
      <c r="R654" t="str">
        <f>VLOOKUP(orders[[#This Row],[Territory]],territories[],4,FALSE)</f>
        <v xml:space="preserve">Eastern                                           </v>
      </c>
      <c r="S654" t="str">
        <f>VLOOKUP(orders[[#This Row],[ShipVia]],shippers[],2,FALSE)</f>
        <v>United Package</v>
      </c>
      <c r="T654">
        <f>YEAR(orders[[#This Row],[OrderDate]])</f>
        <v>1998</v>
      </c>
      <c r="U654" s="45">
        <f>MONTH(orders[[#This Row],[OrderDate]])</f>
        <v>2</v>
      </c>
    </row>
    <row r="655" spans="1:21" x14ac:dyDescent="0.2">
      <c r="A655">
        <v>10901</v>
      </c>
      <c r="B655" t="s">
        <v>518</v>
      </c>
      <c r="C655">
        <v>4</v>
      </c>
      <c r="D655" s="9">
        <v>35849</v>
      </c>
      <c r="E655" s="5">
        <v>35877</v>
      </c>
      <c r="F655" s="5">
        <v>35852</v>
      </c>
      <c r="G655">
        <v>1</v>
      </c>
      <c r="H655">
        <v>62.09</v>
      </c>
      <c r="I655" t="s">
        <v>519</v>
      </c>
      <c r="J655" t="s">
        <v>520</v>
      </c>
      <c r="K655" t="s">
        <v>521</v>
      </c>
      <c r="L655" t="s">
        <v>522</v>
      </c>
      <c r="M655" t="s">
        <v>523</v>
      </c>
      <c r="N655" t="s">
        <v>524</v>
      </c>
      <c r="O655">
        <f>VLOOKUP(orders[[#This Row],[OrderID]],Table15[],4,FALSE)</f>
        <v>60</v>
      </c>
      <c r="P655">
        <f>VLOOKUP(orders[[#This Row],[OrderID]],Table15[],2,FALSE)</f>
        <v>934.5</v>
      </c>
      <c r="Q655">
        <f>VLOOKUP(orders[[#This Row],[EmployeeID]],employee_territory[],2,FALSE)</f>
        <v>20852</v>
      </c>
      <c r="R655" t="str">
        <f>VLOOKUP(orders[[#This Row],[Territory]],territories[],4,FALSE)</f>
        <v xml:space="preserve">Eastern                                           </v>
      </c>
      <c r="S655" t="str">
        <f>VLOOKUP(orders[[#This Row],[ShipVia]],shippers[],2,FALSE)</f>
        <v>Speedy Express</v>
      </c>
      <c r="T655">
        <f>YEAR(orders[[#This Row],[OrderDate]])</f>
        <v>1998</v>
      </c>
      <c r="U655" s="45">
        <f>MONTH(orders[[#This Row],[OrderDate]])</f>
        <v>2</v>
      </c>
    </row>
    <row r="656" spans="1:21" x14ac:dyDescent="0.2">
      <c r="A656">
        <v>10902</v>
      </c>
      <c r="B656" t="s">
        <v>551</v>
      </c>
      <c r="C656">
        <v>1</v>
      </c>
      <c r="D656" s="9">
        <v>35849</v>
      </c>
      <c r="E656" s="5">
        <v>35877</v>
      </c>
      <c r="F656" s="5">
        <v>35857</v>
      </c>
      <c r="G656">
        <v>1</v>
      </c>
      <c r="H656">
        <v>44.15</v>
      </c>
      <c r="I656" t="s">
        <v>552</v>
      </c>
      <c r="J656" t="s">
        <v>553</v>
      </c>
      <c r="K656" t="s">
        <v>554</v>
      </c>
      <c r="L656" t="s">
        <v>71</v>
      </c>
      <c r="M656" t="s">
        <v>555</v>
      </c>
      <c r="N656" t="s">
        <v>199</v>
      </c>
      <c r="O656">
        <f>VLOOKUP(orders[[#This Row],[OrderID]],Table15[],4,FALSE)</f>
        <v>36</v>
      </c>
      <c r="P656">
        <f>VLOOKUP(orders[[#This Row],[OrderID]],Table15[],2,FALSE)</f>
        <v>1015.8</v>
      </c>
      <c r="Q656">
        <f>VLOOKUP(orders[[#This Row],[EmployeeID]],employee_territory[],2,FALSE)</f>
        <v>6897</v>
      </c>
      <c r="R656" t="str">
        <f>VLOOKUP(orders[[#This Row],[Territory]],territories[],4,FALSE)</f>
        <v xml:space="preserve">Eastern                                           </v>
      </c>
      <c r="S656" t="str">
        <f>VLOOKUP(orders[[#This Row],[ShipVia]],shippers[],2,FALSE)</f>
        <v>Speedy Express</v>
      </c>
      <c r="T656">
        <f>YEAR(orders[[#This Row],[OrderDate]])</f>
        <v>1998</v>
      </c>
      <c r="U656" s="45">
        <f>MONTH(orders[[#This Row],[OrderDate]])</f>
        <v>2</v>
      </c>
    </row>
    <row r="657" spans="1:21" x14ac:dyDescent="0.2">
      <c r="A657">
        <v>10903</v>
      </c>
      <c r="B657" t="s">
        <v>484</v>
      </c>
      <c r="C657">
        <v>3</v>
      </c>
      <c r="D657" s="9">
        <v>35850</v>
      </c>
      <c r="E657" s="5">
        <v>35878</v>
      </c>
      <c r="F657" s="5">
        <v>35858</v>
      </c>
      <c r="G657">
        <v>3</v>
      </c>
      <c r="H657">
        <v>36.71</v>
      </c>
      <c r="I657" t="s">
        <v>485</v>
      </c>
      <c r="J657" t="s">
        <v>486</v>
      </c>
      <c r="K657" t="s">
        <v>487</v>
      </c>
      <c r="L657" t="s">
        <v>488</v>
      </c>
      <c r="M657" t="s">
        <v>489</v>
      </c>
      <c r="N657" t="s">
        <v>146</v>
      </c>
      <c r="O657">
        <f>VLOOKUP(orders[[#This Row],[OrderID]],Table15[],4,FALSE)</f>
        <v>81</v>
      </c>
      <c r="P657">
        <f>VLOOKUP(orders[[#This Row],[OrderID]],Table15[],2,FALSE)</f>
        <v>932.05</v>
      </c>
      <c r="Q657">
        <f>VLOOKUP(orders[[#This Row],[EmployeeID]],employee_territory[],2,FALSE)</f>
        <v>30346</v>
      </c>
      <c r="R657" t="str">
        <f>VLOOKUP(orders[[#This Row],[Territory]],territories[],4,FALSE)</f>
        <v xml:space="preserve">Southern                                          </v>
      </c>
      <c r="S657" t="str">
        <f>VLOOKUP(orders[[#This Row],[ShipVia]],shippers[],2,FALSE)</f>
        <v>Federal Shipping</v>
      </c>
      <c r="T657">
        <f>YEAR(orders[[#This Row],[OrderDate]])</f>
        <v>1998</v>
      </c>
      <c r="U657" s="45">
        <f>MONTH(orders[[#This Row],[OrderDate]])</f>
        <v>2</v>
      </c>
    </row>
    <row r="658" spans="1:21" x14ac:dyDescent="0.2">
      <c r="A658">
        <v>10904</v>
      </c>
      <c r="B658" t="s">
        <v>577</v>
      </c>
      <c r="C658">
        <v>3</v>
      </c>
      <c r="D658" s="9">
        <v>35850</v>
      </c>
      <c r="E658" s="5">
        <v>35878</v>
      </c>
      <c r="F658" s="5">
        <v>35853</v>
      </c>
      <c r="G658">
        <v>3</v>
      </c>
      <c r="H658">
        <v>162.94999999999999</v>
      </c>
      <c r="I658" t="s">
        <v>578</v>
      </c>
      <c r="J658" t="s">
        <v>579</v>
      </c>
      <c r="K658" t="s">
        <v>580</v>
      </c>
      <c r="L658" t="s">
        <v>581</v>
      </c>
      <c r="M658" t="s">
        <v>582</v>
      </c>
      <c r="N658" t="s">
        <v>82</v>
      </c>
      <c r="O658">
        <f>VLOOKUP(orders[[#This Row],[OrderID]],Table15[],4,FALSE)</f>
        <v>50</v>
      </c>
      <c r="P658">
        <f>VLOOKUP(orders[[#This Row],[OrderID]],Table15[],2,FALSE)</f>
        <v>1924.25</v>
      </c>
      <c r="Q658">
        <f>VLOOKUP(orders[[#This Row],[EmployeeID]],employee_territory[],2,FALSE)</f>
        <v>30346</v>
      </c>
      <c r="R658" t="str">
        <f>VLOOKUP(orders[[#This Row],[Territory]],territories[],4,FALSE)</f>
        <v xml:space="preserve">Southern                                          </v>
      </c>
      <c r="S658" t="str">
        <f>VLOOKUP(orders[[#This Row],[ShipVia]],shippers[],2,FALSE)</f>
        <v>Federal Shipping</v>
      </c>
      <c r="T658">
        <f>YEAR(orders[[#This Row],[OrderDate]])</f>
        <v>1998</v>
      </c>
      <c r="U658" s="45">
        <f>MONTH(orders[[#This Row],[OrderDate]])</f>
        <v>2</v>
      </c>
    </row>
    <row r="659" spans="1:21" x14ac:dyDescent="0.2">
      <c r="A659">
        <v>10905</v>
      </c>
      <c r="B659" t="s">
        <v>512</v>
      </c>
      <c r="C659">
        <v>9</v>
      </c>
      <c r="D659" s="9">
        <v>35850</v>
      </c>
      <c r="E659" s="5">
        <v>35878</v>
      </c>
      <c r="F659" s="5">
        <v>35860</v>
      </c>
      <c r="G659">
        <v>2</v>
      </c>
      <c r="H659">
        <v>13.72</v>
      </c>
      <c r="I659" t="s">
        <v>513</v>
      </c>
      <c r="J659" t="s">
        <v>514</v>
      </c>
      <c r="K659" t="s">
        <v>515</v>
      </c>
      <c r="L659" t="s">
        <v>516</v>
      </c>
      <c r="M659" t="s">
        <v>517</v>
      </c>
      <c r="N659" t="s">
        <v>146</v>
      </c>
      <c r="O659">
        <f>VLOOKUP(orders[[#This Row],[OrderID]],Table15[],4,FALSE)</f>
        <v>20</v>
      </c>
      <c r="P659">
        <f>VLOOKUP(orders[[#This Row],[OrderID]],Table15[],2,FALSE)</f>
        <v>360</v>
      </c>
      <c r="Q659">
        <f>VLOOKUP(orders[[#This Row],[EmployeeID]],employee_territory[],2,FALSE)</f>
        <v>3049</v>
      </c>
      <c r="R659" t="str">
        <f>VLOOKUP(orders[[#This Row],[Territory]],territories[],4,FALSE)</f>
        <v xml:space="preserve">Northern                                          </v>
      </c>
      <c r="S659" t="str">
        <f>VLOOKUP(orders[[#This Row],[ShipVia]],shippers[],2,FALSE)</f>
        <v>United Package</v>
      </c>
      <c r="T659">
        <f>YEAR(orders[[#This Row],[OrderDate]])</f>
        <v>1998</v>
      </c>
      <c r="U659" s="45">
        <f>MONTH(orders[[#This Row],[OrderDate]])</f>
        <v>2</v>
      </c>
    </row>
    <row r="660" spans="1:21" x14ac:dyDescent="0.2">
      <c r="A660">
        <v>10906</v>
      </c>
      <c r="B660" t="s">
        <v>789</v>
      </c>
      <c r="C660">
        <v>4</v>
      </c>
      <c r="D660" s="9">
        <v>35851</v>
      </c>
      <c r="E660" s="5">
        <v>35865</v>
      </c>
      <c r="F660" s="5">
        <v>35857</v>
      </c>
      <c r="G660">
        <v>3</v>
      </c>
      <c r="H660">
        <v>26.29</v>
      </c>
      <c r="I660" t="s">
        <v>790</v>
      </c>
      <c r="J660" t="s">
        <v>791</v>
      </c>
      <c r="K660" t="s">
        <v>792</v>
      </c>
      <c r="L660" t="s">
        <v>71</v>
      </c>
      <c r="M660" t="s">
        <v>793</v>
      </c>
      <c r="N660" t="s">
        <v>794</v>
      </c>
      <c r="O660">
        <f>VLOOKUP(orders[[#This Row],[OrderID]],Table15[],4,FALSE)</f>
        <v>15</v>
      </c>
      <c r="P660">
        <f>VLOOKUP(orders[[#This Row],[OrderID]],Table15[],2,FALSE)</f>
        <v>427.5</v>
      </c>
      <c r="Q660">
        <f>VLOOKUP(orders[[#This Row],[EmployeeID]],employee_territory[],2,FALSE)</f>
        <v>20852</v>
      </c>
      <c r="R660" t="str">
        <f>VLOOKUP(orders[[#This Row],[Territory]],territories[],4,FALSE)</f>
        <v xml:space="preserve">Eastern                                           </v>
      </c>
      <c r="S660" t="str">
        <f>VLOOKUP(orders[[#This Row],[ShipVia]],shippers[],2,FALSE)</f>
        <v>Federal Shipping</v>
      </c>
      <c r="T660">
        <f>YEAR(orders[[#This Row],[OrderDate]])</f>
        <v>1998</v>
      </c>
      <c r="U660" s="45">
        <f>MONTH(orders[[#This Row],[OrderDate]])</f>
        <v>2</v>
      </c>
    </row>
    <row r="661" spans="1:21" x14ac:dyDescent="0.2">
      <c r="A661">
        <v>10907</v>
      </c>
      <c r="B661" t="s">
        <v>907</v>
      </c>
      <c r="C661">
        <v>6</v>
      </c>
      <c r="D661" s="9">
        <v>35851</v>
      </c>
      <c r="E661" s="5">
        <v>35879</v>
      </c>
      <c r="F661" s="5">
        <v>35853</v>
      </c>
      <c r="G661">
        <v>3</v>
      </c>
      <c r="H661">
        <v>9.19</v>
      </c>
      <c r="I661" t="s">
        <v>908</v>
      </c>
      <c r="J661" t="s">
        <v>909</v>
      </c>
      <c r="K661" t="s">
        <v>204</v>
      </c>
      <c r="L661" t="s">
        <v>71</v>
      </c>
      <c r="M661" t="s">
        <v>910</v>
      </c>
      <c r="N661" t="s">
        <v>206</v>
      </c>
      <c r="O661">
        <f>VLOOKUP(orders[[#This Row],[OrderID]],Table15[],4,FALSE)</f>
        <v>14</v>
      </c>
      <c r="P661">
        <f>VLOOKUP(orders[[#This Row],[OrderID]],Table15[],2,FALSE)</f>
        <v>108.5</v>
      </c>
      <c r="Q661">
        <f>VLOOKUP(orders[[#This Row],[EmployeeID]],employee_territory[],2,FALSE)</f>
        <v>85014</v>
      </c>
      <c r="R661" t="str">
        <f>VLOOKUP(orders[[#This Row],[Territory]],territories[],4,FALSE)</f>
        <v xml:space="preserve">Westerns                                          </v>
      </c>
      <c r="S661" t="str">
        <f>VLOOKUP(orders[[#This Row],[ShipVia]],shippers[],2,FALSE)</f>
        <v>Federal Shipping</v>
      </c>
      <c r="T661">
        <f>YEAR(orders[[#This Row],[OrderDate]])</f>
        <v>1998</v>
      </c>
      <c r="U661" s="45">
        <f>MONTH(orders[[#This Row],[OrderDate]])</f>
        <v>2</v>
      </c>
    </row>
    <row r="662" spans="1:21" x14ac:dyDescent="0.2">
      <c r="A662">
        <v>10908</v>
      </c>
      <c r="B662" t="s">
        <v>633</v>
      </c>
      <c r="C662">
        <v>4</v>
      </c>
      <c r="D662" s="9">
        <v>35852</v>
      </c>
      <c r="E662" s="5">
        <v>35880</v>
      </c>
      <c r="F662" s="5">
        <v>35860</v>
      </c>
      <c r="G662">
        <v>2</v>
      </c>
      <c r="H662">
        <v>32.96</v>
      </c>
      <c r="I662" t="s">
        <v>634</v>
      </c>
      <c r="J662" t="s">
        <v>635</v>
      </c>
      <c r="K662" t="s">
        <v>636</v>
      </c>
      <c r="L662" t="s">
        <v>71</v>
      </c>
      <c r="M662" t="s">
        <v>637</v>
      </c>
      <c r="N662" t="s">
        <v>176</v>
      </c>
      <c r="O662">
        <f>VLOOKUP(orders[[#This Row],[OrderID]],Table15[],4,FALSE)</f>
        <v>34</v>
      </c>
      <c r="P662">
        <f>VLOOKUP(orders[[#This Row],[OrderID]],Table15[],2,FALSE)</f>
        <v>698</v>
      </c>
      <c r="Q662">
        <f>VLOOKUP(orders[[#This Row],[EmployeeID]],employee_territory[],2,FALSE)</f>
        <v>20852</v>
      </c>
      <c r="R662" t="str">
        <f>VLOOKUP(orders[[#This Row],[Territory]],territories[],4,FALSE)</f>
        <v xml:space="preserve">Eastern                                           </v>
      </c>
      <c r="S662" t="str">
        <f>VLOOKUP(orders[[#This Row],[ShipVia]],shippers[],2,FALSE)</f>
        <v>United Package</v>
      </c>
      <c r="T662">
        <f>YEAR(orders[[#This Row],[OrderDate]])</f>
        <v>1998</v>
      </c>
      <c r="U662" s="45">
        <f>MONTH(orders[[#This Row],[OrderDate]])</f>
        <v>2</v>
      </c>
    </row>
    <row r="663" spans="1:21" x14ac:dyDescent="0.2">
      <c r="A663">
        <v>10909</v>
      </c>
      <c r="B663" t="s">
        <v>800</v>
      </c>
      <c r="C663">
        <v>1</v>
      </c>
      <c r="D663" s="9">
        <v>35852</v>
      </c>
      <c r="E663" s="5">
        <v>35880</v>
      </c>
      <c r="F663" s="5">
        <v>35864</v>
      </c>
      <c r="G663">
        <v>2</v>
      </c>
      <c r="H663">
        <v>53.05</v>
      </c>
      <c r="I663" t="s">
        <v>801</v>
      </c>
      <c r="J663" t="s">
        <v>802</v>
      </c>
      <c r="K663" t="s">
        <v>803</v>
      </c>
      <c r="L663" t="s">
        <v>71</v>
      </c>
      <c r="M663" t="s">
        <v>804</v>
      </c>
      <c r="N663" t="s">
        <v>184</v>
      </c>
      <c r="O663">
        <f>VLOOKUP(orders[[#This Row],[OrderID]],Table15[],4,FALSE)</f>
        <v>32</v>
      </c>
      <c r="P663">
        <f>VLOOKUP(orders[[#This Row],[OrderID]],Table15[],2,FALSE)</f>
        <v>670</v>
      </c>
      <c r="Q663">
        <f>VLOOKUP(orders[[#This Row],[EmployeeID]],employee_territory[],2,FALSE)</f>
        <v>6897</v>
      </c>
      <c r="R663" t="str">
        <f>VLOOKUP(orders[[#This Row],[Territory]],territories[],4,FALSE)</f>
        <v xml:space="preserve">Eastern                                           </v>
      </c>
      <c r="S663" t="str">
        <f>VLOOKUP(orders[[#This Row],[ShipVia]],shippers[],2,FALSE)</f>
        <v>United Package</v>
      </c>
      <c r="T663">
        <f>YEAR(orders[[#This Row],[OrderDate]])</f>
        <v>1998</v>
      </c>
      <c r="U663" s="45">
        <f>MONTH(orders[[#This Row],[OrderDate]])</f>
        <v>2</v>
      </c>
    </row>
    <row r="664" spans="1:21" x14ac:dyDescent="0.2">
      <c r="A664">
        <v>10910</v>
      </c>
      <c r="B664" t="s">
        <v>888</v>
      </c>
      <c r="C664">
        <v>1</v>
      </c>
      <c r="D664" s="9">
        <v>35852</v>
      </c>
      <c r="E664" s="5">
        <v>35880</v>
      </c>
      <c r="F664" s="5">
        <v>35858</v>
      </c>
      <c r="G664">
        <v>3</v>
      </c>
      <c r="H664">
        <v>38.11</v>
      </c>
      <c r="I664" t="s">
        <v>889</v>
      </c>
      <c r="J664" t="s">
        <v>890</v>
      </c>
      <c r="K664" t="s">
        <v>891</v>
      </c>
      <c r="L664" t="s">
        <v>71</v>
      </c>
      <c r="M664" t="s">
        <v>892</v>
      </c>
      <c r="N664" t="s">
        <v>248</v>
      </c>
      <c r="O664">
        <f>VLOOKUP(orders[[#This Row],[OrderID]],Table15[],4,FALSE)</f>
        <v>27</v>
      </c>
      <c r="P664">
        <f>VLOOKUP(orders[[#This Row],[OrderID]],Table15[],2,FALSE)</f>
        <v>452.9</v>
      </c>
      <c r="Q664">
        <f>VLOOKUP(orders[[#This Row],[EmployeeID]],employee_territory[],2,FALSE)</f>
        <v>6897</v>
      </c>
      <c r="R664" t="str">
        <f>VLOOKUP(orders[[#This Row],[Territory]],territories[],4,FALSE)</f>
        <v xml:space="preserve">Eastern                                           </v>
      </c>
      <c r="S664" t="str">
        <f>VLOOKUP(orders[[#This Row],[ShipVia]],shippers[],2,FALSE)</f>
        <v>Federal Shipping</v>
      </c>
      <c r="T664">
        <f>YEAR(orders[[#This Row],[OrderDate]])</f>
        <v>1998</v>
      </c>
      <c r="U664" s="45">
        <f>MONTH(orders[[#This Row],[OrderDate]])</f>
        <v>2</v>
      </c>
    </row>
    <row r="665" spans="1:21" x14ac:dyDescent="0.2">
      <c r="A665">
        <v>10911</v>
      </c>
      <c r="B665" t="s">
        <v>662</v>
      </c>
      <c r="C665">
        <v>3</v>
      </c>
      <c r="D665" s="9">
        <v>35852</v>
      </c>
      <c r="E665" s="5">
        <v>35880</v>
      </c>
      <c r="F665" s="5">
        <v>35859</v>
      </c>
      <c r="G665">
        <v>1</v>
      </c>
      <c r="H665">
        <v>38.19</v>
      </c>
      <c r="I665" t="s">
        <v>663</v>
      </c>
      <c r="J665" t="s">
        <v>664</v>
      </c>
      <c r="K665" t="s">
        <v>665</v>
      </c>
      <c r="L665" t="s">
        <v>71</v>
      </c>
      <c r="M665" t="s">
        <v>666</v>
      </c>
      <c r="N665" t="s">
        <v>108</v>
      </c>
      <c r="O665">
        <f>VLOOKUP(orders[[#This Row],[OrderID]],Table15[],4,FALSE)</f>
        <v>37</v>
      </c>
      <c r="P665">
        <f>VLOOKUP(orders[[#This Row],[OrderID]],Table15[],2,FALSE)</f>
        <v>858</v>
      </c>
      <c r="Q665">
        <f>VLOOKUP(orders[[#This Row],[EmployeeID]],employee_territory[],2,FALSE)</f>
        <v>30346</v>
      </c>
      <c r="R665" t="str">
        <f>VLOOKUP(orders[[#This Row],[Territory]],territories[],4,FALSE)</f>
        <v xml:space="preserve">Southern                                          </v>
      </c>
      <c r="S665" t="str">
        <f>VLOOKUP(orders[[#This Row],[ShipVia]],shippers[],2,FALSE)</f>
        <v>Speedy Express</v>
      </c>
      <c r="T665">
        <f>YEAR(orders[[#This Row],[OrderDate]])</f>
        <v>1998</v>
      </c>
      <c r="U665" s="45">
        <f>MONTH(orders[[#This Row],[OrderDate]])</f>
        <v>2</v>
      </c>
    </row>
    <row r="666" spans="1:21" x14ac:dyDescent="0.2">
      <c r="A666">
        <v>10912</v>
      </c>
      <c r="B666" t="s">
        <v>651</v>
      </c>
      <c r="C666">
        <v>2</v>
      </c>
      <c r="D666" s="9">
        <v>35852</v>
      </c>
      <c r="E666" s="5">
        <v>35880</v>
      </c>
      <c r="F666" s="5">
        <v>35872</v>
      </c>
      <c r="G666">
        <v>2</v>
      </c>
      <c r="H666">
        <v>580.91</v>
      </c>
      <c r="I666" t="s">
        <v>652</v>
      </c>
      <c r="J666" t="s">
        <v>653</v>
      </c>
      <c r="K666" t="s">
        <v>654</v>
      </c>
      <c r="L666" t="s">
        <v>655</v>
      </c>
      <c r="M666" t="s">
        <v>71</v>
      </c>
      <c r="N666" t="s">
        <v>656</v>
      </c>
      <c r="O666">
        <f>VLOOKUP(orders[[#This Row],[OrderID]],Table15[],4,FALSE)</f>
        <v>100</v>
      </c>
      <c r="P666">
        <f>VLOOKUP(orders[[#This Row],[OrderID]],Table15[],2,FALSE)</f>
        <v>8267.4000000000015</v>
      </c>
      <c r="Q666">
        <f>VLOOKUP(orders[[#This Row],[EmployeeID]],employee_territory[],2,FALSE)</f>
        <v>1581</v>
      </c>
      <c r="R666" t="str">
        <f>VLOOKUP(orders[[#This Row],[Territory]],territories[],4,FALSE)</f>
        <v xml:space="preserve">Eastern                                           </v>
      </c>
      <c r="S666" t="str">
        <f>VLOOKUP(orders[[#This Row],[ShipVia]],shippers[],2,FALSE)</f>
        <v>United Package</v>
      </c>
      <c r="T666">
        <f>YEAR(orders[[#This Row],[OrderDate]])</f>
        <v>1998</v>
      </c>
      <c r="U666" s="45">
        <f>MONTH(orders[[#This Row],[OrderDate]])</f>
        <v>2</v>
      </c>
    </row>
    <row r="667" spans="1:21" x14ac:dyDescent="0.2">
      <c r="A667">
        <v>10913</v>
      </c>
      <c r="B667" t="s">
        <v>785</v>
      </c>
      <c r="C667">
        <v>4</v>
      </c>
      <c r="D667" s="9">
        <v>35852</v>
      </c>
      <c r="E667" s="5">
        <v>35880</v>
      </c>
      <c r="F667" s="5">
        <v>35858</v>
      </c>
      <c r="G667">
        <v>1</v>
      </c>
      <c r="H667">
        <v>33.049999999999997</v>
      </c>
      <c r="I667" t="s">
        <v>786</v>
      </c>
      <c r="J667" t="s">
        <v>787</v>
      </c>
      <c r="K667" t="s">
        <v>645</v>
      </c>
      <c r="L667" t="s">
        <v>516</v>
      </c>
      <c r="M667" t="s">
        <v>788</v>
      </c>
      <c r="N667" t="s">
        <v>146</v>
      </c>
      <c r="O667">
        <f>VLOOKUP(orders[[#This Row],[OrderID]],Table15[],4,FALSE)</f>
        <v>85</v>
      </c>
      <c r="P667">
        <f>VLOOKUP(orders[[#This Row],[OrderID]],Table15[],2,FALSE)</f>
        <v>958.75</v>
      </c>
      <c r="Q667">
        <f>VLOOKUP(orders[[#This Row],[EmployeeID]],employee_territory[],2,FALSE)</f>
        <v>20852</v>
      </c>
      <c r="R667" t="str">
        <f>VLOOKUP(orders[[#This Row],[Territory]],territories[],4,FALSE)</f>
        <v xml:space="preserve">Eastern                                           </v>
      </c>
      <c r="S667" t="str">
        <f>VLOOKUP(orders[[#This Row],[ShipVia]],shippers[],2,FALSE)</f>
        <v>Speedy Express</v>
      </c>
      <c r="T667">
        <f>YEAR(orders[[#This Row],[OrderDate]])</f>
        <v>1998</v>
      </c>
      <c r="U667" s="45">
        <f>MONTH(orders[[#This Row],[OrderDate]])</f>
        <v>2</v>
      </c>
    </row>
    <row r="668" spans="1:21" x14ac:dyDescent="0.2">
      <c r="A668">
        <v>10914</v>
      </c>
      <c r="B668" t="s">
        <v>785</v>
      </c>
      <c r="C668">
        <v>6</v>
      </c>
      <c r="D668" s="9">
        <v>35853</v>
      </c>
      <c r="E668" s="5">
        <v>35881</v>
      </c>
      <c r="F668" s="5">
        <v>35856</v>
      </c>
      <c r="G668">
        <v>1</v>
      </c>
      <c r="H668">
        <v>21.19</v>
      </c>
      <c r="I668" t="s">
        <v>786</v>
      </c>
      <c r="J668" t="s">
        <v>787</v>
      </c>
      <c r="K668" t="s">
        <v>645</v>
      </c>
      <c r="L668" t="s">
        <v>516</v>
      </c>
      <c r="M668" t="s">
        <v>788</v>
      </c>
      <c r="N668" t="s">
        <v>146</v>
      </c>
      <c r="O668">
        <f>VLOOKUP(orders[[#This Row],[OrderID]],Table15[],4,FALSE)</f>
        <v>25</v>
      </c>
      <c r="P668">
        <f>VLOOKUP(orders[[#This Row],[OrderID]],Table15[],2,FALSE)</f>
        <v>537.5</v>
      </c>
      <c r="Q668">
        <f>VLOOKUP(orders[[#This Row],[EmployeeID]],employee_territory[],2,FALSE)</f>
        <v>85014</v>
      </c>
      <c r="R668" t="str">
        <f>VLOOKUP(orders[[#This Row],[Territory]],territories[],4,FALSE)</f>
        <v xml:space="preserve">Westerns                                          </v>
      </c>
      <c r="S668" t="str">
        <f>VLOOKUP(orders[[#This Row],[ShipVia]],shippers[],2,FALSE)</f>
        <v>Speedy Express</v>
      </c>
      <c r="T668">
        <f>YEAR(orders[[#This Row],[OrderDate]])</f>
        <v>1998</v>
      </c>
      <c r="U668" s="45">
        <f>MONTH(orders[[#This Row],[OrderDate]])</f>
        <v>2</v>
      </c>
    </row>
    <row r="669" spans="1:21" x14ac:dyDescent="0.2">
      <c r="A669">
        <v>10915</v>
      </c>
      <c r="B669" t="s">
        <v>599</v>
      </c>
      <c r="C669">
        <v>2</v>
      </c>
      <c r="D669" s="9">
        <v>35853</v>
      </c>
      <c r="E669" s="5">
        <v>35881</v>
      </c>
      <c r="F669" s="5">
        <v>35856</v>
      </c>
      <c r="G669">
        <v>2</v>
      </c>
      <c r="H669">
        <v>3.51</v>
      </c>
      <c r="I669" t="s">
        <v>600</v>
      </c>
      <c r="J669" t="s">
        <v>601</v>
      </c>
      <c r="K669" t="s">
        <v>534</v>
      </c>
      <c r="L669" t="s">
        <v>71</v>
      </c>
      <c r="M669" t="s">
        <v>602</v>
      </c>
      <c r="N669" t="s">
        <v>535</v>
      </c>
      <c r="O669">
        <f>VLOOKUP(orders[[#This Row],[OrderID]],Table15[],4,FALSE)</f>
        <v>50</v>
      </c>
      <c r="P669">
        <f>VLOOKUP(orders[[#This Row],[OrderID]],Table15[],2,FALSE)</f>
        <v>539.5</v>
      </c>
      <c r="Q669">
        <f>VLOOKUP(orders[[#This Row],[EmployeeID]],employee_territory[],2,FALSE)</f>
        <v>1581</v>
      </c>
      <c r="R669" t="str">
        <f>VLOOKUP(orders[[#This Row],[Territory]],territories[],4,FALSE)</f>
        <v xml:space="preserve">Eastern                                           </v>
      </c>
      <c r="S669" t="str">
        <f>VLOOKUP(orders[[#This Row],[ShipVia]],shippers[],2,FALSE)</f>
        <v>United Package</v>
      </c>
      <c r="T669">
        <f>YEAR(orders[[#This Row],[OrderDate]])</f>
        <v>1998</v>
      </c>
      <c r="U669" s="45">
        <f>MONTH(orders[[#This Row],[OrderDate]])</f>
        <v>2</v>
      </c>
    </row>
    <row r="670" spans="1:21" x14ac:dyDescent="0.2">
      <c r="A670">
        <v>10916</v>
      </c>
      <c r="B670" t="s">
        <v>842</v>
      </c>
      <c r="C670">
        <v>1</v>
      </c>
      <c r="D670" s="9">
        <v>35853</v>
      </c>
      <c r="E670" s="5">
        <v>35881</v>
      </c>
      <c r="F670" s="5">
        <v>35863</v>
      </c>
      <c r="G670">
        <v>2</v>
      </c>
      <c r="H670">
        <v>63.77</v>
      </c>
      <c r="I670" t="s">
        <v>843</v>
      </c>
      <c r="J670" t="s">
        <v>844</v>
      </c>
      <c r="K670" t="s">
        <v>825</v>
      </c>
      <c r="L670" t="s">
        <v>71</v>
      </c>
      <c r="M670" t="s">
        <v>826</v>
      </c>
      <c r="N670" t="s">
        <v>827</v>
      </c>
      <c r="O670">
        <f>VLOOKUP(orders[[#This Row],[OrderID]],Table15[],4,FALSE)</f>
        <v>32</v>
      </c>
      <c r="P670">
        <f>VLOOKUP(orders[[#This Row],[OrderID]],Table15[],2,FALSE)</f>
        <v>686.7</v>
      </c>
      <c r="Q670">
        <f>VLOOKUP(orders[[#This Row],[EmployeeID]],employee_territory[],2,FALSE)</f>
        <v>6897</v>
      </c>
      <c r="R670" t="str">
        <f>VLOOKUP(orders[[#This Row],[Territory]],territories[],4,FALSE)</f>
        <v xml:space="preserve">Eastern                                           </v>
      </c>
      <c r="S670" t="str">
        <f>VLOOKUP(orders[[#This Row],[ShipVia]],shippers[],2,FALSE)</f>
        <v>United Package</v>
      </c>
      <c r="T670">
        <f>YEAR(orders[[#This Row],[OrderDate]])</f>
        <v>1998</v>
      </c>
      <c r="U670" s="45">
        <f>MONTH(orders[[#This Row],[OrderDate]])</f>
        <v>2</v>
      </c>
    </row>
    <row r="671" spans="1:21" x14ac:dyDescent="0.2">
      <c r="A671">
        <v>10917</v>
      </c>
      <c r="B671" t="s">
        <v>618</v>
      </c>
      <c r="C671">
        <v>4</v>
      </c>
      <c r="D671" s="9">
        <v>35856</v>
      </c>
      <c r="E671" s="5">
        <v>35884</v>
      </c>
      <c r="F671" s="5">
        <v>35865</v>
      </c>
      <c r="G671">
        <v>2</v>
      </c>
      <c r="H671">
        <v>8.2899999999999991</v>
      </c>
      <c r="I671" t="s">
        <v>619</v>
      </c>
      <c r="J671" t="s">
        <v>620</v>
      </c>
      <c r="K671" t="s">
        <v>621</v>
      </c>
      <c r="L671" t="s">
        <v>71</v>
      </c>
      <c r="M671" t="s">
        <v>622</v>
      </c>
      <c r="N671" t="s">
        <v>108</v>
      </c>
      <c r="O671">
        <f>VLOOKUP(orders[[#This Row],[OrderID]],Table15[],4,FALSE)</f>
        <v>11</v>
      </c>
      <c r="P671">
        <f>VLOOKUP(orders[[#This Row],[OrderID]],Table15[],2,FALSE)</f>
        <v>365.89</v>
      </c>
      <c r="Q671">
        <f>VLOOKUP(orders[[#This Row],[EmployeeID]],employee_territory[],2,FALSE)</f>
        <v>20852</v>
      </c>
      <c r="R671" t="str">
        <f>VLOOKUP(orders[[#This Row],[Territory]],territories[],4,FALSE)</f>
        <v xml:space="preserve">Eastern                                           </v>
      </c>
      <c r="S671" t="str">
        <f>VLOOKUP(orders[[#This Row],[ShipVia]],shippers[],2,FALSE)</f>
        <v>United Package</v>
      </c>
      <c r="T671">
        <f>YEAR(orders[[#This Row],[OrderDate]])</f>
        <v>1998</v>
      </c>
      <c r="U671" s="45">
        <f>MONTH(orders[[#This Row],[OrderDate]])</f>
        <v>3</v>
      </c>
    </row>
    <row r="672" spans="1:21" x14ac:dyDescent="0.2">
      <c r="A672">
        <v>10918</v>
      </c>
      <c r="B672" t="s">
        <v>805</v>
      </c>
      <c r="C672">
        <v>3</v>
      </c>
      <c r="D672" s="9">
        <v>35856</v>
      </c>
      <c r="E672" s="5">
        <v>35884</v>
      </c>
      <c r="F672" s="5">
        <v>35865</v>
      </c>
      <c r="G672">
        <v>3</v>
      </c>
      <c r="H672">
        <v>48.83</v>
      </c>
      <c r="I672" t="s">
        <v>806</v>
      </c>
      <c r="J672" t="s">
        <v>807</v>
      </c>
      <c r="K672" t="s">
        <v>808</v>
      </c>
      <c r="L672" t="s">
        <v>809</v>
      </c>
      <c r="M672" t="s">
        <v>810</v>
      </c>
      <c r="N672" t="s">
        <v>264</v>
      </c>
      <c r="O672">
        <f>VLOOKUP(orders[[#This Row],[OrderID]],Table15[],4,FALSE)</f>
        <v>85</v>
      </c>
      <c r="P672">
        <f>VLOOKUP(orders[[#This Row],[OrderID]],Table15[],2,FALSE)</f>
        <v>1930</v>
      </c>
      <c r="Q672">
        <f>VLOOKUP(orders[[#This Row],[EmployeeID]],employee_territory[],2,FALSE)</f>
        <v>30346</v>
      </c>
      <c r="R672" t="str">
        <f>VLOOKUP(orders[[#This Row],[Territory]],territories[],4,FALSE)</f>
        <v xml:space="preserve">Southern                                          </v>
      </c>
      <c r="S672" t="str">
        <f>VLOOKUP(orders[[#This Row],[ShipVia]],shippers[],2,FALSE)</f>
        <v>Federal Shipping</v>
      </c>
      <c r="T672">
        <f>YEAR(orders[[#This Row],[OrderDate]])</f>
        <v>1998</v>
      </c>
      <c r="U672" s="45">
        <f>MONTH(orders[[#This Row],[OrderDate]])</f>
        <v>3</v>
      </c>
    </row>
    <row r="673" spans="1:21" x14ac:dyDescent="0.2">
      <c r="A673">
        <v>10919</v>
      </c>
      <c r="B673" t="s">
        <v>811</v>
      </c>
      <c r="C673">
        <v>2</v>
      </c>
      <c r="D673" s="9">
        <v>35856</v>
      </c>
      <c r="E673" s="5">
        <v>35884</v>
      </c>
      <c r="F673" s="5">
        <v>35858</v>
      </c>
      <c r="G673">
        <v>2</v>
      </c>
      <c r="H673">
        <v>19.8</v>
      </c>
      <c r="I673" t="s">
        <v>812</v>
      </c>
      <c r="J673" t="s">
        <v>813</v>
      </c>
      <c r="K673" t="s">
        <v>814</v>
      </c>
      <c r="L673" t="s">
        <v>815</v>
      </c>
      <c r="M673" t="s">
        <v>816</v>
      </c>
      <c r="N673" t="s">
        <v>524</v>
      </c>
      <c r="O673">
        <f>VLOOKUP(orders[[#This Row],[OrderID]],Table15[],4,FALSE)</f>
        <v>68</v>
      </c>
      <c r="P673">
        <f>VLOOKUP(orders[[#This Row],[OrderID]],Table15[],2,FALSE)</f>
        <v>1122.8</v>
      </c>
      <c r="Q673">
        <f>VLOOKUP(orders[[#This Row],[EmployeeID]],employee_territory[],2,FALSE)</f>
        <v>1581</v>
      </c>
      <c r="R673" t="str">
        <f>VLOOKUP(orders[[#This Row],[Territory]],territories[],4,FALSE)</f>
        <v xml:space="preserve">Eastern                                           </v>
      </c>
      <c r="S673" t="str">
        <f>VLOOKUP(orders[[#This Row],[ShipVia]],shippers[],2,FALSE)</f>
        <v>United Package</v>
      </c>
      <c r="T673">
        <f>YEAR(orders[[#This Row],[OrderDate]])</f>
        <v>1998</v>
      </c>
      <c r="U673" s="45">
        <f>MONTH(orders[[#This Row],[OrderDate]])</f>
        <v>3</v>
      </c>
    </row>
    <row r="674" spans="1:21" x14ac:dyDescent="0.2">
      <c r="A674">
        <v>10920</v>
      </c>
      <c r="B674" t="s">
        <v>752</v>
      </c>
      <c r="C674">
        <v>4</v>
      </c>
      <c r="D674" s="9">
        <v>35857</v>
      </c>
      <c r="E674" s="5">
        <v>35885</v>
      </c>
      <c r="F674" s="5">
        <v>35863</v>
      </c>
      <c r="G674">
        <v>2</v>
      </c>
      <c r="H674">
        <v>29.61</v>
      </c>
      <c r="I674" t="s">
        <v>753</v>
      </c>
      <c r="J674" t="s">
        <v>754</v>
      </c>
      <c r="K674" t="s">
        <v>755</v>
      </c>
      <c r="L674" t="s">
        <v>756</v>
      </c>
      <c r="M674" t="s">
        <v>757</v>
      </c>
      <c r="N674" t="s">
        <v>73</v>
      </c>
      <c r="O674">
        <f>VLOOKUP(orders[[#This Row],[OrderID]],Table15[],4,FALSE)</f>
        <v>24</v>
      </c>
      <c r="P674">
        <f>VLOOKUP(orders[[#This Row],[OrderID]],Table15[],2,FALSE)</f>
        <v>390</v>
      </c>
      <c r="Q674">
        <f>VLOOKUP(orders[[#This Row],[EmployeeID]],employee_territory[],2,FALSE)</f>
        <v>20852</v>
      </c>
      <c r="R674" t="str">
        <f>VLOOKUP(orders[[#This Row],[Territory]],territories[],4,FALSE)</f>
        <v xml:space="preserve">Eastern                                           </v>
      </c>
      <c r="S674" t="str">
        <f>VLOOKUP(orders[[#This Row],[ShipVia]],shippers[],2,FALSE)</f>
        <v>United Package</v>
      </c>
      <c r="T674">
        <f>YEAR(orders[[#This Row],[OrderDate]])</f>
        <v>1998</v>
      </c>
      <c r="U674" s="45">
        <f>MONTH(orders[[#This Row],[OrderDate]])</f>
        <v>3</v>
      </c>
    </row>
    <row r="675" spans="1:21" x14ac:dyDescent="0.2">
      <c r="A675">
        <v>10921</v>
      </c>
      <c r="B675" t="s">
        <v>780</v>
      </c>
      <c r="C675">
        <v>1</v>
      </c>
      <c r="D675" s="9">
        <v>35857</v>
      </c>
      <c r="E675" s="5">
        <v>35899</v>
      </c>
      <c r="F675" s="5">
        <v>35863</v>
      </c>
      <c r="G675">
        <v>1</v>
      </c>
      <c r="H675">
        <v>176.48</v>
      </c>
      <c r="I675" t="s">
        <v>781</v>
      </c>
      <c r="J675" t="s">
        <v>782</v>
      </c>
      <c r="K675" t="s">
        <v>783</v>
      </c>
      <c r="L675" t="s">
        <v>71</v>
      </c>
      <c r="M675" t="s">
        <v>784</v>
      </c>
      <c r="N675" t="s">
        <v>230</v>
      </c>
      <c r="O675">
        <f>VLOOKUP(orders[[#This Row],[OrderID]],Table15[],4,FALSE)</f>
        <v>50</v>
      </c>
      <c r="P675">
        <f>VLOOKUP(orders[[#This Row],[OrderID]],Table15[],2,FALSE)</f>
        <v>1936</v>
      </c>
      <c r="Q675">
        <f>VLOOKUP(orders[[#This Row],[EmployeeID]],employee_territory[],2,FALSE)</f>
        <v>6897</v>
      </c>
      <c r="R675" t="str">
        <f>VLOOKUP(orders[[#This Row],[Territory]],territories[],4,FALSE)</f>
        <v xml:space="preserve">Eastern                                           </v>
      </c>
      <c r="S675" t="str">
        <f>VLOOKUP(orders[[#This Row],[ShipVia]],shippers[],2,FALSE)</f>
        <v>Speedy Express</v>
      </c>
      <c r="T675">
        <f>YEAR(orders[[#This Row],[OrderDate]])</f>
        <v>1998</v>
      </c>
      <c r="U675" s="45">
        <f>MONTH(orders[[#This Row],[OrderDate]])</f>
        <v>3</v>
      </c>
    </row>
    <row r="676" spans="1:21" x14ac:dyDescent="0.2">
      <c r="A676">
        <v>10922</v>
      </c>
      <c r="B676" t="s">
        <v>484</v>
      </c>
      <c r="C676">
        <v>5</v>
      </c>
      <c r="D676" s="9">
        <v>35857</v>
      </c>
      <c r="E676" s="5">
        <v>35885</v>
      </c>
      <c r="F676" s="5">
        <v>35859</v>
      </c>
      <c r="G676">
        <v>3</v>
      </c>
      <c r="H676">
        <v>62.74</v>
      </c>
      <c r="I676" t="s">
        <v>485</v>
      </c>
      <c r="J676" t="s">
        <v>486</v>
      </c>
      <c r="K676" t="s">
        <v>487</v>
      </c>
      <c r="L676" t="s">
        <v>488</v>
      </c>
      <c r="M676" t="s">
        <v>489</v>
      </c>
      <c r="N676" t="s">
        <v>146</v>
      </c>
      <c r="O676">
        <f>VLOOKUP(orders[[#This Row],[OrderID]],Table15[],4,FALSE)</f>
        <v>50</v>
      </c>
      <c r="P676">
        <f>VLOOKUP(orders[[#This Row],[OrderID]],Table15[],2,FALSE)</f>
        <v>742.5</v>
      </c>
      <c r="Q676">
        <f>VLOOKUP(orders[[#This Row],[EmployeeID]],employee_territory[],2,FALSE)</f>
        <v>2903</v>
      </c>
      <c r="R676" t="str">
        <f>VLOOKUP(orders[[#This Row],[Territory]],territories[],4,FALSE)</f>
        <v xml:space="preserve">Eastern                                           </v>
      </c>
      <c r="S676" t="str">
        <f>VLOOKUP(orders[[#This Row],[ShipVia]],shippers[],2,FALSE)</f>
        <v>Federal Shipping</v>
      </c>
      <c r="T676">
        <f>YEAR(orders[[#This Row],[OrderDate]])</f>
        <v>1998</v>
      </c>
      <c r="U676" s="45">
        <f>MONTH(orders[[#This Row],[OrderDate]])</f>
        <v>3</v>
      </c>
    </row>
    <row r="677" spans="1:21" x14ac:dyDescent="0.2">
      <c r="A677">
        <v>10923</v>
      </c>
      <c r="B677" t="s">
        <v>742</v>
      </c>
      <c r="C677">
        <v>7</v>
      </c>
      <c r="D677" s="9">
        <v>35857</v>
      </c>
      <c r="E677" s="5">
        <v>35899</v>
      </c>
      <c r="F677" s="5">
        <v>35867</v>
      </c>
      <c r="G677">
        <v>3</v>
      </c>
      <c r="H677">
        <v>68.260000000000005</v>
      </c>
      <c r="I677" t="s">
        <v>743</v>
      </c>
      <c r="J677" t="s">
        <v>744</v>
      </c>
      <c r="K677" t="s">
        <v>745</v>
      </c>
      <c r="L677" t="s">
        <v>71</v>
      </c>
      <c r="M677" t="s">
        <v>746</v>
      </c>
      <c r="N677" t="s">
        <v>206</v>
      </c>
      <c r="O677">
        <f>VLOOKUP(orders[[#This Row],[OrderID]],Table15[],4,FALSE)</f>
        <v>44</v>
      </c>
      <c r="P677">
        <f>VLOOKUP(orders[[#This Row],[OrderID]],Table15[],2,FALSE)</f>
        <v>936</v>
      </c>
      <c r="Q677">
        <f>VLOOKUP(orders[[#This Row],[EmployeeID]],employee_territory[],2,FALSE)</f>
        <v>60179</v>
      </c>
      <c r="R677" t="str">
        <f>VLOOKUP(orders[[#This Row],[Territory]],territories[],4,FALSE)</f>
        <v xml:space="preserve">Westerns                                          </v>
      </c>
      <c r="S677" t="str">
        <f>VLOOKUP(orders[[#This Row],[ShipVia]],shippers[],2,FALSE)</f>
        <v>Federal Shipping</v>
      </c>
      <c r="T677">
        <f>YEAR(orders[[#This Row],[OrderDate]])</f>
        <v>1998</v>
      </c>
      <c r="U677" s="45">
        <f>MONTH(orders[[#This Row],[OrderDate]])</f>
        <v>3</v>
      </c>
    </row>
    <row r="678" spans="1:21" x14ac:dyDescent="0.2">
      <c r="A678">
        <v>10924</v>
      </c>
      <c r="B678" t="s">
        <v>608</v>
      </c>
      <c r="C678">
        <v>3</v>
      </c>
      <c r="D678" s="9">
        <v>35858</v>
      </c>
      <c r="E678" s="5">
        <v>35886</v>
      </c>
      <c r="F678" s="5">
        <v>35893</v>
      </c>
      <c r="G678">
        <v>2</v>
      </c>
      <c r="H678">
        <v>151.52000000000001</v>
      </c>
      <c r="I678" t="s">
        <v>609</v>
      </c>
      <c r="J678" t="s">
        <v>610</v>
      </c>
      <c r="K678" t="s">
        <v>611</v>
      </c>
      <c r="L678" t="s">
        <v>71</v>
      </c>
      <c r="M678" t="s">
        <v>612</v>
      </c>
      <c r="N678" t="s">
        <v>199</v>
      </c>
      <c r="O678">
        <f>VLOOKUP(orders[[#This Row],[OrderID]],Table15[],4,FALSE)</f>
        <v>56</v>
      </c>
      <c r="P678">
        <f>VLOOKUP(orders[[#This Row],[OrderID]],Table15[],2,FALSE)</f>
        <v>2034.5</v>
      </c>
      <c r="Q678">
        <f>VLOOKUP(orders[[#This Row],[EmployeeID]],employee_territory[],2,FALSE)</f>
        <v>30346</v>
      </c>
      <c r="R678" t="str">
        <f>VLOOKUP(orders[[#This Row],[Territory]],territories[],4,FALSE)</f>
        <v xml:space="preserve">Southern                                          </v>
      </c>
      <c r="S678" t="str">
        <f>VLOOKUP(orders[[#This Row],[ShipVia]],shippers[],2,FALSE)</f>
        <v>United Package</v>
      </c>
      <c r="T678">
        <f>YEAR(orders[[#This Row],[OrderDate]])</f>
        <v>1998</v>
      </c>
      <c r="U678" s="45">
        <f>MONTH(orders[[#This Row],[OrderDate]])</f>
        <v>3</v>
      </c>
    </row>
    <row r="679" spans="1:21" x14ac:dyDescent="0.2">
      <c r="A679">
        <v>10925</v>
      </c>
      <c r="B679" t="s">
        <v>484</v>
      </c>
      <c r="C679">
        <v>3</v>
      </c>
      <c r="D679" s="9">
        <v>35858</v>
      </c>
      <c r="E679" s="5">
        <v>35886</v>
      </c>
      <c r="F679" s="5">
        <v>35867</v>
      </c>
      <c r="G679">
        <v>1</v>
      </c>
      <c r="H679">
        <v>2.27</v>
      </c>
      <c r="I679" t="s">
        <v>485</v>
      </c>
      <c r="J679" t="s">
        <v>486</v>
      </c>
      <c r="K679" t="s">
        <v>487</v>
      </c>
      <c r="L679" t="s">
        <v>488</v>
      </c>
      <c r="M679" t="s">
        <v>489</v>
      </c>
      <c r="N679" t="s">
        <v>146</v>
      </c>
      <c r="O679">
        <f>VLOOKUP(orders[[#This Row],[OrderID]],Table15[],4,FALSE)</f>
        <v>37</v>
      </c>
      <c r="P679">
        <f>VLOOKUP(orders[[#This Row],[OrderID]],Table15[],2,FALSE)</f>
        <v>559</v>
      </c>
      <c r="Q679">
        <f>VLOOKUP(orders[[#This Row],[EmployeeID]],employee_territory[],2,FALSE)</f>
        <v>30346</v>
      </c>
      <c r="R679" t="str">
        <f>VLOOKUP(orders[[#This Row],[Territory]],territories[],4,FALSE)</f>
        <v xml:space="preserve">Southern                                          </v>
      </c>
      <c r="S679" t="str">
        <f>VLOOKUP(orders[[#This Row],[ShipVia]],shippers[],2,FALSE)</f>
        <v>Speedy Express</v>
      </c>
      <c r="T679">
        <f>YEAR(orders[[#This Row],[OrderDate]])</f>
        <v>1998</v>
      </c>
      <c r="U679" s="45">
        <f>MONTH(orders[[#This Row],[OrderDate]])</f>
        <v>3</v>
      </c>
    </row>
    <row r="680" spans="1:21" x14ac:dyDescent="0.2">
      <c r="A680">
        <v>10926</v>
      </c>
      <c r="B680" t="s">
        <v>678</v>
      </c>
      <c r="C680">
        <v>4</v>
      </c>
      <c r="D680" s="9">
        <v>35858</v>
      </c>
      <c r="E680" s="5">
        <v>35886</v>
      </c>
      <c r="F680" s="5">
        <v>35865</v>
      </c>
      <c r="G680">
        <v>3</v>
      </c>
      <c r="H680">
        <v>39.92</v>
      </c>
      <c r="I680" t="s">
        <v>679</v>
      </c>
      <c r="J680" t="s">
        <v>680</v>
      </c>
      <c r="K680" t="s">
        <v>534</v>
      </c>
      <c r="L680" t="s">
        <v>71</v>
      </c>
      <c r="M680" t="s">
        <v>681</v>
      </c>
      <c r="N680" t="s">
        <v>535</v>
      </c>
      <c r="O680">
        <f>VLOOKUP(orders[[#This Row],[OrderID]],Table15[],4,FALSE)</f>
        <v>29</v>
      </c>
      <c r="P680">
        <f>VLOOKUP(orders[[#This Row],[OrderID]],Table15[],2,FALSE)</f>
        <v>514.4</v>
      </c>
      <c r="Q680">
        <f>VLOOKUP(orders[[#This Row],[EmployeeID]],employee_territory[],2,FALSE)</f>
        <v>20852</v>
      </c>
      <c r="R680" t="str">
        <f>VLOOKUP(orders[[#This Row],[Territory]],territories[],4,FALSE)</f>
        <v xml:space="preserve">Eastern                                           </v>
      </c>
      <c r="S680" t="str">
        <f>VLOOKUP(orders[[#This Row],[ShipVia]],shippers[],2,FALSE)</f>
        <v>Federal Shipping</v>
      </c>
      <c r="T680">
        <f>YEAR(orders[[#This Row],[OrderDate]])</f>
        <v>1998</v>
      </c>
      <c r="U680" s="45">
        <f>MONTH(orders[[#This Row],[OrderDate]])</f>
        <v>3</v>
      </c>
    </row>
    <row r="681" spans="1:21" x14ac:dyDescent="0.2">
      <c r="A681">
        <v>10927</v>
      </c>
      <c r="B681" t="s">
        <v>911</v>
      </c>
      <c r="C681">
        <v>4</v>
      </c>
      <c r="D681" s="9">
        <v>35859</v>
      </c>
      <c r="E681" s="5">
        <v>35887</v>
      </c>
      <c r="F681" s="5">
        <v>35893</v>
      </c>
      <c r="G681">
        <v>1</v>
      </c>
      <c r="H681">
        <v>19.79</v>
      </c>
      <c r="I681" t="s">
        <v>912</v>
      </c>
      <c r="J681" t="s">
        <v>913</v>
      </c>
      <c r="K681" t="s">
        <v>914</v>
      </c>
      <c r="L681" t="s">
        <v>71</v>
      </c>
      <c r="M681" t="s">
        <v>915</v>
      </c>
      <c r="N681" t="s">
        <v>206</v>
      </c>
      <c r="O681">
        <f>VLOOKUP(orders[[#This Row],[OrderID]],Table15[],4,FALSE)</f>
        <v>30</v>
      </c>
      <c r="P681">
        <f>VLOOKUP(orders[[#This Row],[OrderID]],Table15[],2,FALSE)</f>
        <v>800</v>
      </c>
      <c r="Q681">
        <f>VLOOKUP(orders[[#This Row],[EmployeeID]],employee_territory[],2,FALSE)</f>
        <v>20852</v>
      </c>
      <c r="R681" t="str">
        <f>VLOOKUP(orders[[#This Row],[Territory]],territories[],4,FALSE)</f>
        <v xml:space="preserve">Eastern                                           </v>
      </c>
      <c r="S681" t="str">
        <f>VLOOKUP(orders[[#This Row],[ShipVia]],shippers[],2,FALSE)</f>
        <v>Speedy Express</v>
      </c>
      <c r="T681">
        <f>YEAR(orders[[#This Row],[OrderDate]])</f>
        <v>1998</v>
      </c>
      <c r="U681" s="45">
        <f>MONTH(orders[[#This Row],[OrderDate]])</f>
        <v>3</v>
      </c>
    </row>
    <row r="682" spans="1:21" x14ac:dyDescent="0.2">
      <c r="A682">
        <v>10928</v>
      </c>
      <c r="B682" t="s">
        <v>775</v>
      </c>
      <c r="C682">
        <v>1</v>
      </c>
      <c r="D682" s="9">
        <v>35859</v>
      </c>
      <c r="E682" s="5">
        <v>35887</v>
      </c>
      <c r="F682" s="5">
        <v>35872</v>
      </c>
      <c r="G682">
        <v>1</v>
      </c>
      <c r="H682">
        <v>1.36</v>
      </c>
      <c r="I682" t="s">
        <v>776</v>
      </c>
      <c r="J682" t="s">
        <v>777</v>
      </c>
      <c r="K682" t="s">
        <v>778</v>
      </c>
      <c r="L682" t="s">
        <v>71</v>
      </c>
      <c r="M682" t="s">
        <v>779</v>
      </c>
      <c r="N682" t="s">
        <v>108</v>
      </c>
      <c r="O682">
        <f>VLOOKUP(orders[[#This Row],[OrderID]],Table15[],4,FALSE)</f>
        <v>10</v>
      </c>
      <c r="P682">
        <f>VLOOKUP(orders[[#This Row],[OrderID]],Table15[],2,FALSE)</f>
        <v>137.5</v>
      </c>
      <c r="Q682">
        <f>VLOOKUP(orders[[#This Row],[EmployeeID]],employee_territory[],2,FALSE)</f>
        <v>6897</v>
      </c>
      <c r="R682" t="str">
        <f>VLOOKUP(orders[[#This Row],[Territory]],territories[],4,FALSE)</f>
        <v xml:space="preserve">Eastern                                           </v>
      </c>
      <c r="S682" t="str">
        <f>VLOOKUP(orders[[#This Row],[ShipVia]],shippers[],2,FALSE)</f>
        <v>Speedy Express</v>
      </c>
      <c r="T682">
        <f>YEAR(orders[[#This Row],[OrderDate]])</f>
        <v>1998</v>
      </c>
      <c r="U682" s="45">
        <f>MONTH(orders[[#This Row],[OrderDate]])</f>
        <v>3</v>
      </c>
    </row>
    <row r="683" spans="1:21" x14ac:dyDescent="0.2">
      <c r="A683">
        <v>10929</v>
      </c>
      <c r="B683" t="s">
        <v>566</v>
      </c>
      <c r="C683">
        <v>6</v>
      </c>
      <c r="D683" s="9">
        <v>35859</v>
      </c>
      <c r="E683" s="5">
        <v>35887</v>
      </c>
      <c r="F683" s="5">
        <v>35866</v>
      </c>
      <c r="G683">
        <v>1</v>
      </c>
      <c r="H683">
        <v>33.93</v>
      </c>
      <c r="I683" t="s">
        <v>567</v>
      </c>
      <c r="J683" t="s">
        <v>568</v>
      </c>
      <c r="K683" t="s">
        <v>569</v>
      </c>
      <c r="L683" t="s">
        <v>71</v>
      </c>
      <c r="M683" t="s">
        <v>570</v>
      </c>
      <c r="N683" t="s">
        <v>154</v>
      </c>
      <c r="O683">
        <f>VLOOKUP(orders[[#This Row],[OrderID]],Table15[],4,FALSE)</f>
        <v>124</v>
      </c>
      <c r="P683">
        <f>VLOOKUP(orders[[#This Row],[OrderID]],Table15[],2,FALSE)</f>
        <v>1174.75</v>
      </c>
      <c r="Q683">
        <f>VLOOKUP(orders[[#This Row],[EmployeeID]],employee_territory[],2,FALSE)</f>
        <v>85014</v>
      </c>
      <c r="R683" t="str">
        <f>VLOOKUP(orders[[#This Row],[Territory]],territories[],4,FALSE)</f>
        <v xml:space="preserve">Westerns                                          </v>
      </c>
      <c r="S683" t="str">
        <f>VLOOKUP(orders[[#This Row],[ShipVia]],shippers[],2,FALSE)</f>
        <v>Speedy Express</v>
      </c>
      <c r="T683">
        <f>YEAR(orders[[#This Row],[OrderDate]])</f>
        <v>1998</v>
      </c>
      <c r="U683" s="45">
        <f>MONTH(orders[[#This Row],[OrderDate]])</f>
        <v>3</v>
      </c>
    </row>
    <row r="684" spans="1:21" x14ac:dyDescent="0.2">
      <c r="A684">
        <v>10930</v>
      </c>
      <c r="B684" t="s">
        <v>495</v>
      </c>
      <c r="C684">
        <v>4</v>
      </c>
      <c r="D684" s="9">
        <v>35860</v>
      </c>
      <c r="E684" s="5">
        <v>35902</v>
      </c>
      <c r="F684" s="5">
        <v>35872</v>
      </c>
      <c r="G684">
        <v>3</v>
      </c>
      <c r="H684">
        <v>15.55</v>
      </c>
      <c r="I684" t="s">
        <v>496</v>
      </c>
      <c r="J684" t="s">
        <v>497</v>
      </c>
      <c r="K684" t="s">
        <v>498</v>
      </c>
      <c r="L684" t="s">
        <v>71</v>
      </c>
      <c r="M684" t="s">
        <v>499</v>
      </c>
      <c r="N684" t="s">
        <v>500</v>
      </c>
      <c r="O684">
        <f>VLOOKUP(orders[[#This Row],[OrderID]],Table15[],4,FALSE)</f>
        <v>116</v>
      </c>
      <c r="P684">
        <f>VLOOKUP(orders[[#This Row],[OrderID]],Table15[],2,FALSE)</f>
        <v>2455</v>
      </c>
      <c r="Q684">
        <f>VLOOKUP(orders[[#This Row],[EmployeeID]],employee_territory[],2,FALSE)</f>
        <v>20852</v>
      </c>
      <c r="R684" t="str">
        <f>VLOOKUP(orders[[#This Row],[Territory]],territories[],4,FALSE)</f>
        <v xml:space="preserve">Eastern                                           </v>
      </c>
      <c r="S684" t="str">
        <f>VLOOKUP(orders[[#This Row],[ShipVia]],shippers[],2,FALSE)</f>
        <v>Federal Shipping</v>
      </c>
      <c r="T684">
        <f>YEAR(orders[[#This Row],[OrderDate]])</f>
        <v>1998</v>
      </c>
      <c r="U684" s="45">
        <f>MONTH(orders[[#This Row],[OrderDate]])</f>
        <v>3</v>
      </c>
    </row>
    <row r="685" spans="1:21" x14ac:dyDescent="0.2">
      <c r="A685">
        <v>10931</v>
      </c>
      <c r="B685" t="s">
        <v>507</v>
      </c>
      <c r="C685">
        <v>4</v>
      </c>
      <c r="D685" s="9">
        <v>35860</v>
      </c>
      <c r="E685" s="5">
        <v>35874</v>
      </c>
      <c r="F685" s="5">
        <v>35873</v>
      </c>
      <c r="G685">
        <v>2</v>
      </c>
      <c r="H685">
        <v>13.6</v>
      </c>
      <c r="I685" t="s">
        <v>508</v>
      </c>
      <c r="J685" t="s">
        <v>509</v>
      </c>
      <c r="K685" t="s">
        <v>510</v>
      </c>
      <c r="L685" t="s">
        <v>71</v>
      </c>
      <c r="M685" t="s">
        <v>511</v>
      </c>
      <c r="N685" t="s">
        <v>506</v>
      </c>
      <c r="O685">
        <f>VLOOKUP(orders[[#This Row],[OrderID]],Table15[],4,FALSE)</f>
        <v>72</v>
      </c>
      <c r="P685">
        <f>VLOOKUP(orders[[#This Row],[OrderID]],Table15[],2,FALSE)</f>
        <v>837</v>
      </c>
      <c r="Q685">
        <f>VLOOKUP(orders[[#This Row],[EmployeeID]],employee_territory[],2,FALSE)</f>
        <v>20852</v>
      </c>
      <c r="R685" t="str">
        <f>VLOOKUP(orders[[#This Row],[Territory]],territories[],4,FALSE)</f>
        <v xml:space="preserve">Eastern                                           </v>
      </c>
      <c r="S685" t="str">
        <f>VLOOKUP(orders[[#This Row],[ShipVia]],shippers[],2,FALSE)</f>
        <v>United Package</v>
      </c>
      <c r="T685">
        <f>YEAR(orders[[#This Row],[OrderDate]])</f>
        <v>1998</v>
      </c>
      <c r="U685" s="45">
        <f>MONTH(orders[[#This Row],[OrderDate]])</f>
        <v>3</v>
      </c>
    </row>
    <row r="686" spans="1:21" x14ac:dyDescent="0.2">
      <c r="A686">
        <v>10932</v>
      </c>
      <c r="B686" t="s">
        <v>721</v>
      </c>
      <c r="C686">
        <v>8</v>
      </c>
      <c r="D686" s="9">
        <v>35860</v>
      </c>
      <c r="E686" s="5">
        <v>35888</v>
      </c>
      <c r="F686" s="5">
        <v>35878</v>
      </c>
      <c r="G686">
        <v>1</v>
      </c>
      <c r="H686">
        <v>134.63999999999999</v>
      </c>
      <c r="I686" t="s">
        <v>722</v>
      </c>
      <c r="J686" t="s">
        <v>723</v>
      </c>
      <c r="K686" t="s">
        <v>724</v>
      </c>
      <c r="L686" t="s">
        <v>71</v>
      </c>
      <c r="M686" t="s">
        <v>725</v>
      </c>
      <c r="N686" t="s">
        <v>206</v>
      </c>
      <c r="O686">
        <f>VLOOKUP(orders[[#This Row],[OrderID]],Table15[],4,FALSE)</f>
        <v>80</v>
      </c>
      <c r="P686">
        <f>VLOOKUP(orders[[#This Row],[OrderID]],Table15[],2,FALSE)</f>
        <v>1925.4999999999998</v>
      </c>
      <c r="Q686">
        <f>VLOOKUP(orders[[#This Row],[EmployeeID]],employee_territory[],2,FALSE)</f>
        <v>19428</v>
      </c>
      <c r="R686" t="str">
        <f>VLOOKUP(orders[[#This Row],[Territory]],territories[],4,FALSE)</f>
        <v xml:space="preserve">Northern                                          </v>
      </c>
      <c r="S686" t="str">
        <f>VLOOKUP(orders[[#This Row],[ShipVia]],shippers[],2,FALSE)</f>
        <v>Speedy Express</v>
      </c>
      <c r="T686">
        <f>YEAR(orders[[#This Row],[OrderDate]])</f>
        <v>1998</v>
      </c>
      <c r="U686" s="45">
        <f>MONTH(orders[[#This Row],[OrderDate]])</f>
        <v>3</v>
      </c>
    </row>
    <row r="687" spans="1:21" x14ac:dyDescent="0.2">
      <c r="A687">
        <v>10933</v>
      </c>
      <c r="B687" t="s">
        <v>691</v>
      </c>
      <c r="C687">
        <v>6</v>
      </c>
      <c r="D687" s="9">
        <v>35860</v>
      </c>
      <c r="E687" s="5">
        <v>35888</v>
      </c>
      <c r="F687" s="5">
        <v>35870</v>
      </c>
      <c r="G687">
        <v>3</v>
      </c>
      <c r="H687">
        <v>54.15</v>
      </c>
      <c r="I687" t="s">
        <v>692</v>
      </c>
      <c r="J687" t="s">
        <v>693</v>
      </c>
      <c r="K687" t="s">
        <v>694</v>
      </c>
      <c r="L687" t="s">
        <v>695</v>
      </c>
      <c r="M687" t="s">
        <v>696</v>
      </c>
      <c r="N687" t="s">
        <v>73</v>
      </c>
      <c r="O687">
        <f>VLOOKUP(orders[[#This Row],[OrderID]],Table15[],4,FALSE)</f>
        <v>32</v>
      </c>
      <c r="P687">
        <f>VLOOKUP(orders[[#This Row],[OrderID]],Table15[],2,FALSE)</f>
        <v>920.6</v>
      </c>
      <c r="Q687">
        <f>VLOOKUP(orders[[#This Row],[EmployeeID]],employee_territory[],2,FALSE)</f>
        <v>85014</v>
      </c>
      <c r="R687" t="str">
        <f>VLOOKUP(orders[[#This Row],[Territory]],territories[],4,FALSE)</f>
        <v xml:space="preserve">Westerns                                          </v>
      </c>
      <c r="S687" t="str">
        <f>VLOOKUP(orders[[#This Row],[ShipVia]],shippers[],2,FALSE)</f>
        <v>Federal Shipping</v>
      </c>
      <c r="T687">
        <f>YEAR(orders[[#This Row],[OrderDate]])</f>
        <v>1998</v>
      </c>
      <c r="U687" s="45">
        <f>MONTH(orders[[#This Row],[OrderDate]])</f>
        <v>3</v>
      </c>
    </row>
    <row r="688" spans="1:21" x14ac:dyDescent="0.2">
      <c r="A688">
        <v>10934</v>
      </c>
      <c r="B688" t="s">
        <v>613</v>
      </c>
      <c r="C688">
        <v>3</v>
      </c>
      <c r="D688" s="9">
        <v>35863</v>
      </c>
      <c r="E688" s="5">
        <v>35891</v>
      </c>
      <c r="F688" s="5">
        <v>35866</v>
      </c>
      <c r="G688">
        <v>3</v>
      </c>
      <c r="H688">
        <v>32.01</v>
      </c>
      <c r="I688" t="s">
        <v>614</v>
      </c>
      <c r="J688" t="s">
        <v>615</v>
      </c>
      <c r="K688" t="s">
        <v>616</v>
      </c>
      <c r="L688" t="s">
        <v>71</v>
      </c>
      <c r="M688" t="s">
        <v>617</v>
      </c>
      <c r="N688" t="s">
        <v>154</v>
      </c>
      <c r="O688">
        <f>VLOOKUP(orders[[#This Row],[OrderID]],Table15[],4,FALSE)</f>
        <v>20</v>
      </c>
      <c r="P688">
        <f>VLOOKUP(orders[[#This Row],[OrderID]],Table15[],2,FALSE)</f>
        <v>500</v>
      </c>
      <c r="Q688">
        <f>VLOOKUP(orders[[#This Row],[EmployeeID]],employee_territory[],2,FALSE)</f>
        <v>30346</v>
      </c>
      <c r="R688" t="str">
        <f>VLOOKUP(orders[[#This Row],[Territory]],territories[],4,FALSE)</f>
        <v xml:space="preserve">Southern                                          </v>
      </c>
      <c r="S688" t="str">
        <f>VLOOKUP(orders[[#This Row],[ShipVia]],shippers[],2,FALSE)</f>
        <v>Federal Shipping</v>
      </c>
      <c r="T688">
        <f>YEAR(orders[[#This Row],[OrderDate]])</f>
        <v>1998</v>
      </c>
      <c r="U688" s="45">
        <f>MONTH(orders[[#This Row],[OrderDate]])</f>
        <v>3</v>
      </c>
    </row>
    <row r="689" spans="1:21" x14ac:dyDescent="0.2">
      <c r="A689">
        <v>10935</v>
      </c>
      <c r="B689" t="s">
        <v>512</v>
      </c>
      <c r="C689">
        <v>4</v>
      </c>
      <c r="D689" s="9">
        <v>35863</v>
      </c>
      <c r="E689" s="5">
        <v>35891</v>
      </c>
      <c r="F689" s="5">
        <v>35872</v>
      </c>
      <c r="G689">
        <v>3</v>
      </c>
      <c r="H689">
        <v>47.59</v>
      </c>
      <c r="I689" t="s">
        <v>513</v>
      </c>
      <c r="J689" t="s">
        <v>514</v>
      </c>
      <c r="K689" t="s">
        <v>515</v>
      </c>
      <c r="L689" t="s">
        <v>516</v>
      </c>
      <c r="M689" t="s">
        <v>517</v>
      </c>
      <c r="N689" t="s">
        <v>146</v>
      </c>
      <c r="O689">
        <f>VLOOKUP(orders[[#This Row],[OrderID]],Table15[],4,FALSE)</f>
        <v>33</v>
      </c>
      <c r="P689">
        <f>VLOOKUP(orders[[#This Row],[OrderID]],Table15[],2,FALSE)</f>
        <v>700</v>
      </c>
      <c r="Q689">
        <f>VLOOKUP(orders[[#This Row],[EmployeeID]],employee_territory[],2,FALSE)</f>
        <v>20852</v>
      </c>
      <c r="R689" t="str">
        <f>VLOOKUP(orders[[#This Row],[Territory]],territories[],4,FALSE)</f>
        <v xml:space="preserve">Eastern                                           </v>
      </c>
      <c r="S689" t="str">
        <f>VLOOKUP(orders[[#This Row],[ShipVia]],shippers[],2,FALSE)</f>
        <v>Federal Shipping</v>
      </c>
      <c r="T689">
        <f>YEAR(orders[[#This Row],[OrderDate]])</f>
        <v>1998</v>
      </c>
      <c r="U689" s="45">
        <f>MONTH(orders[[#This Row],[OrderDate]])</f>
        <v>3</v>
      </c>
    </row>
    <row r="690" spans="1:21" x14ac:dyDescent="0.2">
      <c r="A690">
        <v>10936</v>
      </c>
      <c r="B690" t="s">
        <v>867</v>
      </c>
      <c r="C690">
        <v>3</v>
      </c>
      <c r="D690" s="9">
        <v>35863</v>
      </c>
      <c r="E690" s="5">
        <v>35891</v>
      </c>
      <c r="F690" s="5">
        <v>35872</v>
      </c>
      <c r="G690">
        <v>2</v>
      </c>
      <c r="H690">
        <v>33.68</v>
      </c>
      <c r="I690" t="s">
        <v>868</v>
      </c>
      <c r="J690" t="s">
        <v>869</v>
      </c>
      <c r="K690" t="s">
        <v>870</v>
      </c>
      <c r="L690" t="s">
        <v>191</v>
      </c>
      <c r="M690" t="s">
        <v>871</v>
      </c>
      <c r="N690" t="s">
        <v>82</v>
      </c>
      <c r="O690">
        <f>VLOOKUP(orders[[#This Row],[OrderID]],Table15[],4,FALSE)</f>
        <v>30</v>
      </c>
      <c r="P690">
        <f>VLOOKUP(orders[[#This Row],[OrderID]],Table15[],2,FALSE)</f>
        <v>570</v>
      </c>
      <c r="Q690">
        <f>VLOOKUP(orders[[#This Row],[EmployeeID]],employee_territory[],2,FALSE)</f>
        <v>30346</v>
      </c>
      <c r="R690" t="str">
        <f>VLOOKUP(orders[[#This Row],[Territory]],territories[],4,FALSE)</f>
        <v xml:space="preserve">Southern                                          </v>
      </c>
      <c r="S690" t="str">
        <f>VLOOKUP(orders[[#This Row],[ShipVia]],shippers[],2,FALSE)</f>
        <v>United Package</v>
      </c>
      <c r="T690">
        <f>YEAR(orders[[#This Row],[OrderDate]])</f>
        <v>1998</v>
      </c>
      <c r="U690" s="45">
        <f>MONTH(orders[[#This Row],[OrderDate]])</f>
        <v>3</v>
      </c>
    </row>
    <row r="691" spans="1:21" x14ac:dyDescent="0.2">
      <c r="A691">
        <v>10937</v>
      </c>
      <c r="B691" t="s">
        <v>864</v>
      </c>
      <c r="C691">
        <v>7</v>
      </c>
      <c r="D691" s="9">
        <v>35864</v>
      </c>
      <c r="E691" s="5">
        <v>35878</v>
      </c>
      <c r="F691" s="5">
        <v>35867</v>
      </c>
      <c r="G691">
        <v>3</v>
      </c>
      <c r="H691">
        <v>31.51</v>
      </c>
      <c r="I691" t="s">
        <v>865</v>
      </c>
      <c r="J691" t="s">
        <v>866</v>
      </c>
      <c r="K691" t="s">
        <v>825</v>
      </c>
      <c r="L691" t="s">
        <v>71</v>
      </c>
      <c r="M691" t="s">
        <v>826</v>
      </c>
      <c r="N691" t="s">
        <v>827</v>
      </c>
      <c r="O691">
        <f>VLOOKUP(orders[[#This Row],[OrderID]],Table15[],4,FALSE)</f>
        <v>28</v>
      </c>
      <c r="P691">
        <f>VLOOKUP(orders[[#This Row],[OrderID]],Table15[],2,FALSE)</f>
        <v>644.79999999999995</v>
      </c>
      <c r="Q691">
        <f>VLOOKUP(orders[[#This Row],[EmployeeID]],employee_territory[],2,FALSE)</f>
        <v>60179</v>
      </c>
      <c r="R691" t="str">
        <f>VLOOKUP(orders[[#This Row],[Territory]],territories[],4,FALSE)</f>
        <v xml:space="preserve">Westerns                                          </v>
      </c>
      <c r="S691" t="str">
        <f>VLOOKUP(orders[[#This Row],[ShipVia]],shippers[],2,FALSE)</f>
        <v>Federal Shipping</v>
      </c>
      <c r="T691">
        <f>YEAR(orders[[#This Row],[OrderDate]])</f>
        <v>1998</v>
      </c>
      <c r="U691" s="45">
        <f>MONTH(orders[[#This Row],[OrderDate]])</f>
        <v>3</v>
      </c>
    </row>
    <row r="692" spans="1:21" x14ac:dyDescent="0.2">
      <c r="A692">
        <v>10938</v>
      </c>
      <c r="B692" t="s">
        <v>589</v>
      </c>
      <c r="C692">
        <v>3</v>
      </c>
      <c r="D692" s="9">
        <v>35864</v>
      </c>
      <c r="E692" s="5">
        <v>35892</v>
      </c>
      <c r="F692" s="5">
        <v>35870</v>
      </c>
      <c r="G692">
        <v>2</v>
      </c>
      <c r="H692">
        <v>31.89</v>
      </c>
      <c r="I692" t="s">
        <v>590</v>
      </c>
      <c r="J692" t="s">
        <v>591</v>
      </c>
      <c r="K692" t="s">
        <v>592</v>
      </c>
      <c r="L692" t="s">
        <v>71</v>
      </c>
      <c r="M692" t="s">
        <v>593</v>
      </c>
      <c r="N692" t="s">
        <v>154</v>
      </c>
      <c r="O692">
        <f>VLOOKUP(orders[[#This Row],[OrderID]],Table15[],4,FALSE)</f>
        <v>128</v>
      </c>
      <c r="P692">
        <f>VLOOKUP(orders[[#This Row],[OrderID]],Table15[],2,FALSE)</f>
        <v>3642.5</v>
      </c>
      <c r="Q692">
        <f>VLOOKUP(orders[[#This Row],[EmployeeID]],employee_territory[],2,FALSE)</f>
        <v>30346</v>
      </c>
      <c r="R692" t="str">
        <f>VLOOKUP(orders[[#This Row],[Territory]],territories[],4,FALSE)</f>
        <v xml:space="preserve">Southern                                          </v>
      </c>
      <c r="S692" t="str">
        <f>VLOOKUP(orders[[#This Row],[ShipVia]],shippers[],2,FALSE)</f>
        <v>United Package</v>
      </c>
      <c r="T692">
        <f>YEAR(orders[[#This Row],[OrderDate]])</f>
        <v>1998</v>
      </c>
      <c r="U692" s="45">
        <f>MONTH(orders[[#This Row],[OrderDate]])</f>
        <v>3</v>
      </c>
    </row>
    <row r="693" spans="1:21" x14ac:dyDescent="0.2">
      <c r="A693">
        <v>10939</v>
      </c>
      <c r="B693" t="s">
        <v>594</v>
      </c>
      <c r="C693">
        <v>2</v>
      </c>
      <c r="D693" s="9">
        <v>35864</v>
      </c>
      <c r="E693" s="5">
        <v>35892</v>
      </c>
      <c r="F693" s="5">
        <v>35867</v>
      </c>
      <c r="G693">
        <v>2</v>
      </c>
      <c r="H693">
        <v>76.33</v>
      </c>
      <c r="I693" t="s">
        <v>595</v>
      </c>
      <c r="J693" t="s">
        <v>596</v>
      </c>
      <c r="K693" t="s">
        <v>597</v>
      </c>
      <c r="L693" t="s">
        <v>71</v>
      </c>
      <c r="M693" t="s">
        <v>598</v>
      </c>
      <c r="N693" t="s">
        <v>176</v>
      </c>
      <c r="O693">
        <f>VLOOKUP(orders[[#This Row],[OrderID]],Table15[],4,FALSE)</f>
        <v>50</v>
      </c>
      <c r="P693">
        <f>VLOOKUP(orders[[#This Row],[OrderID]],Table15[],2,FALSE)</f>
        <v>750</v>
      </c>
      <c r="Q693">
        <f>VLOOKUP(orders[[#This Row],[EmployeeID]],employee_territory[],2,FALSE)</f>
        <v>1581</v>
      </c>
      <c r="R693" t="str">
        <f>VLOOKUP(orders[[#This Row],[Territory]],territories[],4,FALSE)</f>
        <v xml:space="preserve">Eastern                                           </v>
      </c>
      <c r="S693" t="str">
        <f>VLOOKUP(orders[[#This Row],[ShipVia]],shippers[],2,FALSE)</f>
        <v>United Package</v>
      </c>
      <c r="T693">
        <f>YEAR(orders[[#This Row],[OrderDate]])</f>
        <v>1998</v>
      </c>
      <c r="U693" s="45">
        <f>MONTH(orders[[#This Row],[OrderDate]])</f>
        <v>3</v>
      </c>
    </row>
    <row r="694" spans="1:21" x14ac:dyDescent="0.2">
      <c r="A694">
        <v>10940</v>
      </c>
      <c r="B694" t="s">
        <v>721</v>
      </c>
      <c r="C694">
        <v>8</v>
      </c>
      <c r="D694" s="9">
        <v>35865</v>
      </c>
      <c r="E694" s="5">
        <v>35893</v>
      </c>
      <c r="F694" s="5">
        <v>35877</v>
      </c>
      <c r="G694">
        <v>3</v>
      </c>
      <c r="H694">
        <v>19.77</v>
      </c>
      <c r="I694" t="s">
        <v>722</v>
      </c>
      <c r="J694" t="s">
        <v>723</v>
      </c>
      <c r="K694" t="s">
        <v>724</v>
      </c>
      <c r="L694" t="s">
        <v>71</v>
      </c>
      <c r="M694" t="s">
        <v>725</v>
      </c>
      <c r="N694" t="s">
        <v>206</v>
      </c>
      <c r="O694">
        <f>VLOOKUP(orders[[#This Row],[OrderID]],Table15[],4,FALSE)</f>
        <v>28</v>
      </c>
      <c r="P694">
        <f>VLOOKUP(orders[[#This Row],[OrderID]],Table15[],2,FALSE)</f>
        <v>360</v>
      </c>
      <c r="Q694">
        <f>VLOOKUP(orders[[#This Row],[EmployeeID]],employee_territory[],2,FALSE)</f>
        <v>19428</v>
      </c>
      <c r="R694" t="str">
        <f>VLOOKUP(orders[[#This Row],[Territory]],territories[],4,FALSE)</f>
        <v xml:space="preserve">Northern                                          </v>
      </c>
      <c r="S694" t="str">
        <f>VLOOKUP(orders[[#This Row],[ShipVia]],shippers[],2,FALSE)</f>
        <v>Federal Shipping</v>
      </c>
      <c r="T694">
        <f>YEAR(orders[[#This Row],[OrderDate]])</f>
        <v>1998</v>
      </c>
      <c r="U694" s="45">
        <f>MONTH(orders[[#This Row],[OrderDate]])</f>
        <v>3</v>
      </c>
    </row>
    <row r="695" spans="1:21" x14ac:dyDescent="0.2">
      <c r="A695">
        <v>10941</v>
      </c>
      <c r="B695" t="s">
        <v>705</v>
      </c>
      <c r="C695">
        <v>7</v>
      </c>
      <c r="D695" s="9">
        <v>35865</v>
      </c>
      <c r="E695" s="5">
        <v>35893</v>
      </c>
      <c r="F695" s="5">
        <v>35874</v>
      </c>
      <c r="G695">
        <v>2</v>
      </c>
      <c r="H695">
        <v>400.81</v>
      </c>
      <c r="I695" t="s">
        <v>706</v>
      </c>
      <c r="J695" t="s">
        <v>707</v>
      </c>
      <c r="K695" t="s">
        <v>708</v>
      </c>
      <c r="L695" t="s">
        <v>709</v>
      </c>
      <c r="M695" t="s">
        <v>710</v>
      </c>
      <c r="N695" t="s">
        <v>82</v>
      </c>
      <c r="O695">
        <f>VLOOKUP(orders[[#This Row],[OrderID]],Table15[],4,FALSE)</f>
        <v>204</v>
      </c>
      <c r="P695">
        <f>VLOOKUP(orders[[#This Row],[OrderID]],Table15[],2,FALSE)</f>
        <v>4769</v>
      </c>
      <c r="Q695">
        <f>VLOOKUP(orders[[#This Row],[EmployeeID]],employee_territory[],2,FALSE)</f>
        <v>60179</v>
      </c>
      <c r="R695" t="str">
        <f>VLOOKUP(orders[[#This Row],[Territory]],territories[],4,FALSE)</f>
        <v xml:space="preserve">Westerns                                          </v>
      </c>
      <c r="S695" t="str">
        <f>VLOOKUP(orders[[#This Row],[ShipVia]],shippers[],2,FALSE)</f>
        <v>United Package</v>
      </c>
      <c r="T695">
        <f>YEAR(orders[[#This Row],[OrderDate]])</f>
        <v>1998</v>
      </c>
      <c r="U695" s="45">
        <f>MONTH(orders[[#This Row],[OrderDate]])</f>
        <v>3</v>
      </c>
    </row>
    <row r="696" spans="1:21" x14ac:dyDescent="0.2">
      <c r="A696">
        <v>10942</v>
      </c>
      <c r="B696" t="s">
        <v>633</v>
      </c>
      <c r="C696">
        <v>9</v>
      </c>
      <c r="D696" s="9">
        <v>35865</v>
      </c>
      <c r="E696" s="5">
        <v>35893</v>
      </c>
      <c r="F696" s="5">
        <v>35872</v>
      </c>
      <c r="G696">
        <v>3</v>
      </c>
      <c r="H696">
        <v>17.95</v>
      </c>
      <c r="I696" t="s">
        <v>634</v>
      </c>
      <c r="J696" t="s">
        <v>635</v>
      </c>
      <c r="K696" t="s">
        <v>636</v>
      </c>
      <c r="L696" t="s">
        <v>71</v>
      </c>
      <c r="M696" t="s">
        <v>637</v>
      </c>
      <c r="N696" t="s">
        <v>176</v>
      </c>
      <c r="O696">
        <f>VLOOKUP(orders[[#This Row],[OrderID]],Table15[],4,FALSE)</f>
        <v>28</v>
      </c>
      <c r="P696">
        <f>VLOOKUP(orders[[#This Row],[OrderID]],Table15[],2,FALSE)</f>
        <v>560</v>
      </c>
      <c r="Q696">
        <f>VLOOKUP(orders[[#This Row],[EmployeeID]],employee_territory[],2,FALSE)</f>
        <v>3049</v>
      </c>
      <c r="R696" t="str">
        <f>VLOOKUP(orders[[#This Row],[Territory]],territories[],4,FALSE)</f>
        <v xml:space="preserve">Northern                                          </v>
      </c>
      <c r="S696" t="str">
        <f>VLOOKUP(orders[[#This Row],[ShipVia]],shippers[],2,FALSE)</f>
        <v>Federal Shipping</v>
      </c>
      <c r="T696">
        <f>YEAR(orders[[#This Row],[OrderDate]])</f>
        <v>1998</v>
      </c>
      <c r="U696" s="45">
        <f>MONTH(orders[[#This Row],[OrderDate]])</f>
        <v>3</v>
      </c>
    </row>
    <row r="697" spans="1:21" x14ac:dyDescent="0.2">
      <c r="A697">
        <v>10943</v>
      </c>
      <c r="B697" t="s">
        <v>638</v>
      </c>
      <c r="C697">
        <v>4</v>
      </c>
      <c r="D697" s="9">
        <v>35865</v>
      </c>
      <c r="E697" s="5">
        <v>35893</v>
      </c>
      <c r="F697" s="5">
        <v>35873</v>
      </c>
      <c r="G697">
        <v>2</v>
      </c>
      <c r="H697">
        <v>2.17</v>
      </c>
      <c r="I697" t="s">
        <v>639</v>
      </c>
      <c r="J697" t="s">
        <v>640</v>
      </c>
      <c r="K697" t="s">
        <v>70</v>
      </c>
      <c r="L697" t="s">
        <v>71</v>
      </c>
      <c r="M697" t="s">
        <v>641</v>
      </c>
      <c r="N697" t="s">
        <v>73</v>
      </c>
      <c r="O697">
        <f>VLOOKUP(orders[[#This Row],[OrderID]],Table15[],4,FALSE)</f>
        <v>51</v>
      </c>
      <c r="P697">
        <f>VLOOKUP(orders[[#This Row],[OrderID]],Table15[],2,FALSE)</f>
        <v>711</v>
      </c>
      <c r="Q697">
        <f>VLOOKUP(orders[[#This Row],[EmployeeID]],employee_territory[],2,FALSE)</f>
        <v>20852</v>
      </c>
      <c r="R697" t="str">
        <f>VLOOKUP(orders[[#This Row],[Territory]],territories[],4,FALSE)</f>
        <v xml:space="preserve">Eastern                                           </v>
      </c>
      <c r="S697" t="str">
        <f>VLOOKUP(orders[[#This Row],[ShipVia]],shippers[],2,FALSE)</f>
        <v>United Package</v>
      </c>
      <c r="T697">
        <f>YEAR(orders[[#This Row],[OrderDate]])</f>
        <v>1998</v>
      </c>
      <c r="U697" s="45">
        <f>MONTH(orders[[#This Row],[OrderDate]])</f>
        <v>3</v>
      </c>
    </row>
    <row r="698" spans="1:21" x14ac:dyDescent="0.2">
      <c r="A698">
        <v>10944</v>
      </c>
      <c r="B698" t="s">
        <v>805</v>
      </c>
      <c r="C698">
        <v>6</v>
      </c>
      <c r="D698" s="9">
        <v>35866</v>
      </c>
      <c r="E698" s="5">
        <v>35880</v>
      </c>
      <c r="F698" s="5">
        <v>35867</v>
      </c>
      <c r="G698">
        <v>3</v>
      </c>
      <c r="H698">
        <v>52.92</v>
      </c>
      <c r="I698" t="s">
        <v>806</v>
      </c>
      <c r="J698" t="s">
        <v>807</v>
      </c>
      <c r="K698" t="s">
        <v>808</v>
      </c>
      <c r="L698" t="s">
        <v>809</v>
      </c>
      <c r="M698" t="s">
        <v>810</v>
      </c>
      <c r="N698" t="s">
        <v>264</v>
      </c>
      <c r="O698">
        <f>VLOOKUP(orders[[#This Row],[OrderID]],Table15[],4,FALSE)</f>
        <v>41</v>
      </c>
      <c r="P698">
        <f>VLOOKUP(orders[[#This Row],[OrderID]],Table15[],2,FALSE)</f>
        <v>1139.0999999999999</v>
      </c>
      <c r="Q698">
        <f>VLOOKUP(orders[[#This Row],[EmployeeID]],employee_territory[],2,FALSE)</f>
        <v>85014</v>
      </c>
      <c r="R698" t="str">
        <f>VLOOKUP(orders[[#This Row],[Territory]],territories[],4,FALSE)</f>
        <v xml:space="preserve">Westerns                                          </v>
      </c>
      <c r="S698" t="str">
        <f>VLOOKUP(orders[[#This Row],[ShipVia]],shippers[],2,FALSE)</f>
        <v>Federal Shipping</v>
      </c>
      <c r="T698">
        <f>YEAR(orders[[#This Row],[OrderDate]])</f>
        <v>1998</v>
      </c>
      <c r="U698" s="45">
        <f>MONTH(orders[[#This Row],[OrderDate]])</f>
        <v>3</v>
      </c>
    </row>
    <row r="699" spans="1:21" x14ac:dyDescent="0.2">
      <c r="A699">
        <v>10945</v>
      </c>
      <c r="B699" t="s">
        <v>603</v>
      </c>
      <c r="C699">
        <v>4</v>
      </c>
      <c r="D699" s="9">
        <v>35866</v>
      </c>
      <c r="E699" s="5">
        <v>35894</v>
      </c>
      <c r="F699" s="5">
        <v>35872</v>
      </c>
      <c r="G699">
        <v>1</v>
      </c>
      <c r="H699">
        <v>10.220000000000001</v>
      </c>
      <c r="I699" t="s">
        <v>604</v>
      </c>
      <c r="J699" t="s">
        <v>605</v>
      </c>
      <c r="K699" t="s">
        <v>606</v>
      </c>
      <c r="L699" t="s">
        <v>71</v>
      </c>
      <c r="M699" t="s">
        <v>607</v>
      </c>
      <c r="N699" t="s">
        <v>154</v>
      </c>
      <c r="O699">
        <f>VLOOKUP(orders[[#This Row],[OrderID]],Table15[],4,FALSE)</f>
        <v>30</v>
      </c>
      <c r="P699">
        <f>VLOOKUP(orders[[#This Row],[OrderID]],Table15[],2,FALSE)</f>
        <v>245</v>
      </c>
      <c r="Q699">
        <f>VLOOKUP(orders[[#This Row],[EmployeeID]],employee_territory[],2,FALSE)</f>
        <v>20852</v>
      </c>
      <c r="R699" t="str">
        <f>VLOOKUP(orders[[#This Row],[Territory]],territories[],4,FALSE)</f>
        <v xml:space="preserve">Eastern                                           </v>
      </c>
      <c r="S699" t="str">
        <f>VLOOKUP(orders[[#This Row],[ShipVia]],shippers[],2,FALSE)</f>
        <v>Speedy Express</v>
      </c>
      <c r="T699">
        <f>YEAR(orders[[#This Row],[OrderDate]])</f>
        <v>1998</v>
      </c>
      <c r="U699" s="45">
        <f>MONTH(orders[[#This Row],[OrderDate]])</f>
        <v>3</v>
      </c>
    </row>
    <row r="700" spans="1:21" x14ac:dyDescent="0.2">
      <c r="A700">
        <v>10946</v>
      </c>
      <c r="B700" t="s">
        <v>780</v>
      </c>
      <c r="C700">
        <v>1</v>
      </c>
      <c r="D700" s="9">
        <v>35866</v>
      </c>
      <c r="E700" s="5">
        <v>35894</v>
      </c>
      <c r="F700" s="5">
        <v>35873</v>
      </c>
      <c r="G700">
        <v>2</v>
      </c>
      <c r="H700">
        <v>27.2</v>
      </c>
      <c r="I700" t="s">
        <v>781</v>
      </c>
      <c r="J700" t="s">
        <v>782</v>
      </c>
      <c r="K700" t="s">
        <v>783</v>
      </c>
      <c r="L700" t="s">
        <v>71</v>
      </c>
      <c r="M700" t="s">
        <v>784</v>
      </c>
      <c r="N700" t="s">
        <v>230</v>
      </c>
      <c r="O700">
        <f>VLOOKUP(orders[[#This Row],[OrderID]],Table15[],4,FALSE)</f>
        <v>90</v>
      </c>
      <c r="P700">
        <f>VLOOKUP(orders[[#This Row],[OrderID]],Table15[],2,FALSE)</f>
        <v>1407.5</v>
      </c>
      <c r="Q700">
        <f>VLOOKUP(orders[[#This Row],[EmployeeID]],employee_territory[],2,FALSE)</f>
        <v>6897</v>
      </c>
      <c r="R700" t="str">
        <f>VLOOKUP(orders[[#This Row],[Territory]],territories[],4,FALSE)</f>
        <v xml:space="preserve">Eastern                                           </v>
      </c>
      <c r="S700" t="str">
        <f>VLOOKUP(orders[[#This Row],[ShipVia]],shippers[],2,FALSE)</f>
        <v>United Package</v>
      </c>
      <c r="T700">
        <f>YEAR(orders[[#This Row],[OrderDate]])</f>
        <v>1998</v>
      </c>
      <c r="U700" s="45">
        <f>MONTH(orders[[#This Row],[OrderDate]])</f>
        <v>3</v>
      </c>
    </row>
    <row r="701" spans="1:21" x14ac:dyDescent="0.2">
      <c r="A701">
        <v>10947</v>
      </c>
      <c r="B701" t="s">
        <v>638</v>
      </c>
      <c r="C701">
        <v>3</v>
      </c>
      <c r="D701" s="9">
        <v>35867</v>
      </c>
      <c r="E701" s="5">
        <v>35895</v>
      </c>
      <c r="F701" s="5">
        <v>35870</v>
      </c>
      <c r="G701">
        <v>2</v>
      </c>
      <c r="H701">
        <v>3.26</v>
      </c>
      <c r="I701" t="s">
        <v>639</v>
      </c>
      <c r="J701" t="s">
        <v>640</v>
      </c>
      <c r="K701" t="s">
        <v>70</v>
      </c>
      <c r="L701" t="s">
        <v>71</v>
      </c>
      <c r="M701" t="s">
        <v>641</v>
      </c>
      <c r="N701" t="s">
        <v>73</v>
      </c>
      <c r="O701">
        <f>VLOOKUP(orders[[#This Row],[OrderID]],Table15[],4,FALSE)</f>
        <v>4</v>
      </c>
      <c r="P701">
        <f>VLOOKUP(orders[[#This Row],[OrderID]],Table15[],2,FALSE)</f>
        <v>220</v>
      </c>
      <c r="Q701">
        <f>VLOOKUP(orders[[#This Row],[EmployeeID]],employee_territory[],2,FALSE)</f>
        <v>30346</v>
      </c>
      <c r="R701" t="str">
        <f>VLOOKUP(orders[[#This Row],[Territory]],territories[],4,FALSE)</f>
        <v xml:space="preserve">Southern                                          </v>
      </c>
      <c r="S701" t="str">
        <f>VLOOKUP(orders[[#This Row],[ShipVia]],shippers[],2,FALSE)</f>
        <v>United Package</v>
      </c>
      <c r="T701">
        <f>YEAR(orders[[#This Row],[OrderDate]])</f>
        <v>1998</v>
      </c>
      <c r="U701" s="45">
        <f>MONTH(orders[[#This Row],[OrderDate]])</f>
        <v>3</v>
      </c>
    </row>
    <row r="702" spans="1:21" x14ac:dyDescent="0.2">
      <c r="A702">
        <v>10948</v>
      </c>
      <c r="B702" t="s">
        <v>662</v>
      </c>
      <c r="C702">
        <v>3</v>
      </c>
      <c r="D702" s="9">
        <v>35867</v>
      </c>
      <c r="E702" s="5">
        <v>35895</v>
      </c>
      <c r="F702" s="5">
        <v>35873</v>
      </c>
      <c r="G702">
        <v>3</v>
      </c>
      <c r="H702">
        <v>23.39</v>
      </c>
      <c r="I702" t="s">
        <v>663</v>
      </c>
      <c r="J702" t="s">
        <v>664</v>
      </c>
      <c r="K702" t="s">
        <v>665</v>
      </c>
      <c r="L702" t="s">
        <v>71</v>
      </c>
      <c r="M702" t="s">
        <v>666</v>
      </c>
      <c r="N702" t="s">
        <v>108</v>
      </c>
      <c r="O702">
        <f>VLOOKUP(orders[[#This Row],[OrderID]],Table15[],4,FALSE)</f>
        <v>53</v>
      </c>
      <c r="P702">
        <f>VLOOKUP(orders[[#This Row],[OrderID]],Table15[],2,FALSE)</f>
        <v>2362.25</v>
      </c>
      <c r="Q702">
        <f>VLOOKUP(orders[[#This Row],[EmployeeID]],employee_territory[],2,FALSE)</f>
        <v>30346</v>
      </c>
      <c r="R702" t="str">
        <f>VLOOKUP(orders[[#This Row],[Territory]],territories[],4,FALSE)</f>
        <v xml:space="preserve">Southern                                          </v>
      </c>
      <c r="S702" t="str">
        <f>VLOOKUP(orders[[#This Row],[ShipVia]],shippers[],2,FALSE)</f>
        <v>Federal Shipping</v>
      </c>
      <c r="T702">
        <f>YEAR(orders[[#This Row],[OrderDate]])</f>
        <v>1998</v>
      </c>
      <c r="U702" s="45">
        <f>MONTH(orders[[#This Row],[OrderDate]])</f>
        <v>3</v>
      </c>
    </row>
    <row r="703" spans="1:21" x14ac:dyDescent="0.2">
      <c r="A703">
        <v>10949</v>
      </c>
      <c r="B703" t="s">
        <v>805</v>
      </c>
      <c r="C703">
        <v>2</v>
      </c>
      <c r="D703" s="9">
        <v>35867</v>
      </c>
      <c r="E703" s="5">
        <v>35895</v>
      </c>
      <c r="F703" s="5">
        <v>35871</v>
      </c>
      <c r="G703">
        <v>3</v>
      </c>
      <c r="H703">
        <v>74.44</v>
      </c>
      <c r="I703" t="s">
        <v>806</v>
      </c>
      <c r="J703" t="s">
        <v>807</v>
      </c>
      <c r="K703" t="s">
        <v>808</v>
      </c>
      <c r="L703" t="s">
        <v>809</v>
      </c>
      <c r="M703" t="s">
        <v>810</v>
      </c>
      <c r="N703" t="s">
        <v>264</v>
      </c>
      <c r="O703">
        <f>VLOOKUP(orders[[#This Row],[OrderID]],Table15[],4,FALSE)</f>
        <v>108</v>
      </c>
      <c r="P703">
        <f>VLOOKUP(orders[[#This Row],[OrderID]],Table15[],2,FALSE)</f>
        <v>4422</v>
      </c>
      <c r="Q703">
        <f>VLOOKUP(orders[[#This Row],[EmployeeID]],employee_territory[],2,FALSE)</f>
        <v>1581</v>
      </c>
      <c r="R703" t="str">
        <f>VLOOKUP(orders[[#This Row],[Territory]],territories[],4,FALSE)</f>
        <v xml:space="preserve">Eastern                                           </v>
      </c>
      <c r="S703" t="str">
        <f>VLOOKUP(orders[[#This Row],[ShipVia]],shippers[],2,FALSE)</f>
        <v>Federal Shipping</v>
      </c>
      <c r="T703">
        <f>YEAR(orders[[#This Row],[OrderDate]])</f>
        <v>1998</v>
      </c>
      <c r="U703" s="45">
        <f>MONTH(orders[[#This Row],[OrderDate]])</f>
        <v>3</v>
      </c>
    </row>
    <row r="704" spans="1:21" x14ac:dyDescent="0.2">
      <c r="A704">
        <v>10950</v>
      </c>
      <c r="B704" t="s">
        <v>594</v>
      </c>
      <c r="C704">
        <v>1</v>
      </c>
      <c r="D704" s="9">
        <v>35870</v>
      </c>
      <c r="E704" s="5">
        <v>35898</v>
      </c>
      <c r="F704" s="5">
        <v>35877</v>
      </c>
      <c r="G704">
        <v>2</v>
      </c>
      <c r="H704">
        <v>2.5</v>
      </c>
      <c r="I704" t="s">
        <v>595</v>
      </c>
      <c r="J704" t="s">
        <v>596</v>
      </c>
      <c r="K704" t="s">
        <v>597</v>
      </c>
      <c r="L704" t="s">
        <v>71</v>
      </c>
      <c r="M704" t="s">
        <v>598</v>
      </c>
      <c r="N704" t="s">
        <v>176</v>
      </c>
      <c r="O704">
        <f>VLOOKUP(orders[[#This Row],[OrderID]],Table15[],4,FALSE)</f>
        <v>5</v>
      </c>
      <c r="P704">
        <f>VLOOKUP(orders[[#This Row],[OrderID]],Table15[],2,FALSE)</f>
        <v>110</v>
      </c>
      <c r="Q704">
        <f>VLOOKUP(orders[[#This Row],[EmployeeID]],employee_territory[],2,FALSE)</f>
        <v>6897</v>
      </c>
      <c r="R704" t="str">
        <f>VLOOKUP(orders[[#This Row],[Territory]],territories[],4,FALSE)</f>
        <v xml:space="preserve">Eastern                                           </v>
      </c>
      <c r="S704" t="str">
        <f>VLOOKUP(orders[[#This Row],[ShipVia]],shippers[],2,FALSE)</f>
        <v>United Package</v>
      </c>
      <c r="T704">
        <f>YEAR(orders[[#This Row],[OrderDate]])</f>
        <v>1998</v>
      </c>
      <c r="U704" s="45">
        <f>MONTH(orders[[#This Row],[OrderDate]])</f>
        <v>3</v>
      </c>
    </row>
    <row r="705" spans="1:21" x14ac:dyDescent="0.2">
      <c r="A705">
        <v>10951</v>
      </c>
      <c r="B705" t="s">
        <v>507</v>
      </c>
      <c r="C705">
        <v>9</v>
      </c>
      <c r="D705" s="9">
        <v>35870</v>
      </c>
      <c r="E705" s="5">
        <v>35912</v>
      </c>
      <c r="F705" s="5">
        <v>35892</v>
      </c>
      <c r="G705">
        <v>2</v>
      </c>
      <c r="H705">
        <v>30.85</v>
      </c>
      <c r="I705" t="s">
        <v>508</v>
      </c>
      <c r="J705" t="s">
        <v>509</v>
      </c>
      <c r="K705" t="s">
        <v>510</v>
      </c>
      <c r="L705" t="s">
        <v>71</v>
      </c>
      <c r="M705" t="s">
        <v>511</v>
      </c>
      <c r="N705" t="s">
        <v>506</v>
      </c>
      <c r="O705">
        <f>VLOOKUP(orders[[#This Row],[OrderID]],Table15[],4,FALSE)</f>
        <v>71</v>
      </c>
      <c r="P705">
        <f>VLOOKUP(orders[[#This Row],[OrderID]],Table15[],2,FALSE)</f>
        <v>482.9</v>
      </c>
      <c r="Q705">
        <f>VLOOKUP(orders[[#This Row],[EmployeeID]],employee_territory[],2,FALSE)</f>
        <v>3049</v>
      </c>
      <c r="R705" t="str">
        <f>VLOOKUP(orders[[#This Row],[Territory]],territories[],4,FALSE)</f>
        <v xml:space="preserve">Northern                                          </v>
      </c>
      <c r="S705" t="str">
        <f>VLOOKUP(orders[[#This Row],[ShipVia]],shippers[],2,FALSE)</f>
        <v>United Package</v>
      </c>
      <c r="T705">
        <f>YEAR(orders[[#This Row],[OrderDate]])</f>
        <v>1998</v>
      </c>
      <c r="U705" s="45">
        <f>MONTH(orders[[#This Row],[OrderDate]])</f>
        <v>3</v>
      </c>
    </row>
    <row r="706" spans="1:21" x14ac:dyDescent="0.2">
      <c r="A706">
        <v>10952</v>
      </c>
      <c r="B706" t="s">
        <v>899</v>
      </c>
      <c r="C706">
        <v>1</v>
      </c>
      <c r="D706" s="9">
        <v>35870</v>
      </c>
      <c r="E706" s="5">
        <v>35912</v>
      </c>
      <c r="F706" s="5">
        <v>35878</v>
      </c>
      <c r="G706">
        <v>1</v>
      </c>
      <c r="H706">
        <v>40.42</v>
      </c>
      <c r="I706" t="s">
        <v>906</v>
      </c>
      <c r="J706" t="s">
        <v>901</v>
      </c>
      <c r="K706" t="s">
        <v>152</v>
      </c>
      <c r="L706" t="s">
        <v>71</v>
      </c>
      <c r="M706" t="s">
        <v>902</v>
      </c>
      <c r="N706" t="s">
        <v>154</v>
      </c>
      <c r="O706">
        <f>VLOOKUP(orders[[#This Row],[OrderID]],Table15[],4,FALSE)</f>
        <v>18</v>
      </c>
      <c r="P706">
        <f>VLOOKUP(orders[[#This Row],[OrderID]],Table15[],2,FALSE)</f>
        <v>491.2</v>
      </c>
      <c r="Q706">
        <f>VLOOKUP(orders[[#This Row],[EmployeeID]],employee_territory[],2,FALSE)</f>
        <v>6897</v>
      </c>
      <c r="R706" t="str">
        <f>VLOOKUP(orders[[#This Row],[Territory]],territories[],4,FALSE)</f>
        <v xml:space="preserve">Eastern                                           </v>
      </c>
      <c r="S706" t="str">
        <f>VLOOKUP(orders[[#This Row],[ShipVia]],shippers[],2,FALSE)</f>
        <v>Speedy Express</v>
      </c>
      <c r="T706">
        <f>YEAR(orders[[#This Row],[OrderDate]])</f>
        <v>1998</v>
      </c>
      <c r="U706" s="45">
        <f>MONTH(orders[[#This Row],[OrderDate]])</f>
        <v>3</v>
      </c>
    </row>
    <row r="707" spans="1:21" x14ac:dyDescent="0.2">
      <c r="A707">
        <v>10953</v>
      </c>
      <c r="B707" t="s">
        <v>752</v>
      </c>
      <c r="C707">
        <v>9</v>
      </c>
      <c r="D707" s="9">
        <v>35870</v>
      </c>
      <c r="E707" s="5">
        <v>35884</v>
      </c>
      <c r="F707" s="5">
        <v>35879</v>
      </c>
      <c r="G707">
        <v>2</v>
      </c>
      <c r="H707">
        <v>23.72</v>
      </c>
      <c r="I707" t="s">
        <v>753</v>
      </c>
      <c r="J707" t="s">
        <v>754</v>
      </c>
      <c r="K707" t="s">
        <v>755</v>
      </c>
      <c r="L707" t="s">
        <v>756</v>
      </c>
      <c r="M707" t="s">
        <v>757</v>
      </c>
      <c r="N707" t="s">
        <v>73</v>
      </c>
      <c r="O707">
        <f>VLOOKUP(orders[[#This Row],[OrderID]],Table15[],4,FALSE)</f>
        <v>100</v>
      </c>
      <c r="P707">
        <f>VLOOKUP(orders[[#This Row],[OrderID]],Table15[],2,FALSE)</f>
        <v>4675</v>
      </c>
      <c r="Q707">
        <f>VLOOKUP(orders[[#This Row],[EmployeeID]],employee_territory[],2,FALSE)</f>
        <v>3049</v>
      </c>
      <c r="R707" t="str">
        <f>VLOOKUP(orders[[#This Row],[Territory]],territories[],4,FALSE)</f>
        <v xml:space="preserve">Northern                                          </v>
      </c>
      <c r="S707" t="str">
        <f>VLOOKUP(orders[[#This Row],[ShipVia]],shippers[],2,FALSE)</f>
        <v>United Package</v>
      </c>
      <c r="T707">
        <f>YEAR(orders[[#This Row],[OrderDate]])</f>
        <v>1998</v>
      </c>
      <c r="U707" s="45">
        <f>MONTH(orders[[#This Row],[OrderDate]])</f>
        <v>3</v>
      </c>
    </row>
    <row r="708" spans="1:21" x14ac:dyDescent="0.2">
      <c r="A708">
        <v>10954</v>
      </c>
      <c r="B708" t="s">
        <v>811</v>
      </c>
      <c r="C708">
        <v>5</v>
      </c>
      <c r="D708" s="9">
        <v>35871</v>
      </c>
      <c r="E708" s="5">
        <v>35913</v>
      </c>
      <c r="F708" s="5">
        <v>35874</v>
      </c>
      <c r="G708">
        <v>1</v>
      </c>
      <c r="H708">
        <v>27.91</v>
      </c>
      <c r="I708" t="s">
        <v>812</v>
      </c>
      <c r="J708" t="s">
        <v>813</v>
      </c>
      <c r="K708" t="s">
        <v>814</v>
      </c>
      <c r="L708" t="s">
        <v>815</v>
      </c>
      <c r="M708" t="s">
        <v>816</v>
      </c>
      <c r="N708" t="s">
        <v>524</v>
      </c>
      <c r="O708">
        <f>VLOOKUP(orders[[#This Row],[OrderID]],Table15[],4,FALSE)</f>
        <v>107</v>
      </c>
      <c r="P708">
        <f>VLOOKUP(orders[[#This Row],[OrderID]],Table15[],2,FALSE)</f>
        <v>1902.1</v>
      </c>
      <c r="Q708">
        <f>VLOOKUP(orders[[#This Row],[EmployeeID]],employee_territory[],2,FALSE)</f>
        <v>2903</v>
      </c>
      <c r="R708" t="str">
        <f>VLOOKUP(orders[[#This Row],[Territory]],territories[],4,FALSE)</f>
        <v xml:space="preserve">Eastern                                           </v>
      </c>
      <c r="S708" t="str">
        <f>VLOOKUP(orders[[#This Row],[ShipVia]],shippers[],2,FALSE)</f>
        <v>Speedy Express</v>
      </c>
      <c r="T708">
        <f>YEAR(orders[[#This Row],[OrderDate]])</f>
        <v>1998</v>
      </c>
      <c r="U708" s="45">
        <f>MONTH(orders[[#This Row],[OrderDate]])</f>
        <v>3</v>
      </c>
    </row>
    <row r="709" spans="1:21" x14ac:dyDescent="0.2">
      <c r="A709">
        <v>10955</v>
      </c>
      <c r="B709" t="s">
        <v>551</v>
      </c>
      <c r="C709">
        <v>8</v>
      </c>
      <c r="D709" s="9">
        <v>35871</v>
      </c>
      <c r="E709" s="5">
        <v>35899</v>
      </c>
      <c r="F709" s="5">
        <v>35874</v>
      </c>
      <c r="G709">
        <v>2</v>
      </c>
      <c r="H709">
        <v>3.26</v>
      </c>
      <c r="I709" t="s">
        <v>552</v>
      </c>
      <c r="J709" t="s">
        <v>553</v>
      </c>
      <c r="K709" t="s">
        <v>554</v>
      </c>
      <c r="L709" t="s">
        <v>71</v>
      </c>
      <c r="M709" t="s">
        <v>555</v>
      </c>
      <c r="N709" t="s">
        <v>199</v>
      </c>
      <c r="O709">
        <f>VLOOKUP(orders[[#This Row],[OrderID]],Table15[],4,FALSE)</f>
        <v>12</v>
      </c>
      <c r="P709">
        <f>VLOOKUP(orders[[#This Row],[OrderID]],Table15[],2,FALSE)</f>
        <v>93</v>
      </c>
      <c r="Q709">
        <f>VLOOKUP(orders[[#This Row],[EmployeeID]],employee_territory[],2,FALSE)</f>
        <v>19428</v>
      </c>
      <c r="R709" t="str">
        <f>VLOOKUP(orders[[#This Row],[Territory]],territories[],4,FALSE)</f>
        <v xml:space="preserve">Northern                                          </v>
      </c>
      <c r="S709" t="str">
        <f>VLOOKUP(orders[[#This Row],[ShipVia]],shippers[],2,FALSE)</f>
        <v>United Package</v>
      </c>
      <c r="T709">
        <f>YEAR(orders[[#This Row],[OrderDate]])</f>
        <v>1998</v>
      </c>
      <c r="U709" s="45">
        <f>MONTH(orders[[#This Row],[OrderDate]])</f>
        <v>3</v>
      </c>
    </row>
    <row r="710" spans="1:21" x14ac:dyDescent="0.2">
      <c r="A710">
        <v>10956</v>
      </c>
      <c r="B710" t="s">
        <v>855</v>
      </c>
      <c r="C710">
        <v>6</v>
      </c>
      <c r="D710" s="9">
        <v>35871</v>
      </c>
      <c r="E710" s="5">
        <v>35913</v>
      </c>
      <c r="F710" s="5">
        <v>35874</v>
      </c>
      <c r="G710">
        <v>2</v>
      </c>
      <c r="H710">
        <v>44.65</v>
      </c>
      <c r="I710" t="s">
        <v>856</v>
      </c>
      <c r="J710" t="s">
        <v>857</v>
      </c>
      <c r="K710" t="s">
        <v>858</v>
      </c>
      <c r="L710" t="s">
        <v>71</v>
      </c>
      <c r="M710" t="s">
        <v>859</v>
      </c>
      <c r="N710" t="s">
        <v>154</v>
      </c>
      <c r="O710">
        <f>VLOOKUP(orders[[#This Row],[OrderID]],Table15[],4,FALSE)</f>
        <v>34</v>
      </c>
      <c r="P710">
        <f>VLOOKUP(orders[[#This Row],[OrderID]],Table15[],2,FALSE)</f>
        <v>677</v>
      </c>
      <c r="Q710">
        <f>VLOOKUP(orders[[#This Row],[EmployeeID]],employee_territory[],2,FALSE)</f>
        <v>85014</v>
      </c>
      <c r="R710" t="str">
        <f>VLOOKUP(orders[[#This Row],[Territory]],territories[],4,FALSE)</f>
        <v xml:space="preserve">Westerns                                          </v>
      </c>
      <c r="S710" t="str">
        <f>VLOOKUP(orders[[#This Row],[ShipVia]],shippers[],2,FALSE)</f>
        <v>United Package</v>
      </c>
      <c r="T710">
        <f>YEAR(orders[[#This Row],[OrderDate]])</f>
        <v>1998</v>
      </c>
      <c r="U710" s="45">
        <f>MONTH(orders[[#This Row],[OrderDate]])</f>
        <v>3</v>
      </c>
    </row>
    <row r="711" spans="1:21" x14ac:dyDescent="0.2">
      <c r="A711">
        <v>10957</v>
      </c>
      <c r="B711" t="s">
        <v>518</v>
      </c>
      <c r="C711">
        <v>8</v>
      </c>
      <c r="D711" s="9">
        <v>35872</v>
      </c>
      <c r="E711" s="5">
        <v>35900</v>
      </c>
      <c r="F711" s="5">
        <v>35881</v>
      </c>
      <c r="G711">
        <v>3</v>
      </c>
      <c r="H711">
        <v>105.36</v>
      </c>
      <c r="I711" t="s">
        <v>519</v>
      </c>
      <c r="J711" t="s">
        <v>520</v>
      </c>
      <c r="K711" t="s">
        <v>521</v>
      </c>
      <c r="L711" t="s">
        <v>522</v>
      </c>
      <c r="M711" t="s">
        <v>523</v>
      </c>
      <c r="N711" t="s">
        <v>524</v>
      </c>
      <c r="O711">
        <f>VLOOKUP(orders[[#This Row],[OrderID]],Table15[],4,FALSE)</f>
        <v>78</v>
      </c>
      <c r="P711">
        <f>VLOOKUP(orders[[#This Row],[OrderID]],Table15[],2,FALSE)</f>
        <v>1762.7</v>
      </c>
      <c r="Q711">
        <f>VLOOKUP(orders[[#This Row],[EmployeeID]],employee_territory[],2,FALSE)</f>
        <v>19428</v>
      </c>
      <c r="R711" t="str">
        <f>VLOOKUP(orders[[#This Row],[Territory]],territories[],4,FALSE)</f>
        <v xml:space="preserve">Northern                                          </v>
      </c>
      <c r="S711" t="str">
        <f>VLOOKUP(orders[[#This Row],[ShipVia]],shippers[],2,FALSE)</f>
        <v>Federal Shipping</v>
      </c>
      <c r="T711">
        <f>YEAR(orders[[#This Row],[OrderDate]])</f>
        <v>1998</v>
      </c>
      <c r="U711" s="45">
        <f>MONTH(orders[[#This Row],[OrderDate]])</f>
        <v>3</v>
      </c>
    </row>
    <row r="712" spans="1:21" x14ac:dyDescent="0.2">
      <c r="A712">
        <v>10958</v>
      </c>
      <c r="B712" t="s">
        <v>822</v>
      </c>
      <c r="C712">
        <v>7</v>
      </c>
      <c r="D712" s="9">
        <v>35872</v>
      </c>
      <c r="E712" s="5">
        <v>35900</v>
      </c>
      <c r="F712" s="5">
        <v>35881</v>
      </c>
      <c r="G712">
        <v>2</v>
      </c>
      <c r="H712">
        <v>49.56</v>
      </c>
      <c r="I712" t="s">
        <v>823</v>
      </c>
      <c r="J712" t="s">
        <v>824</v>
      </c>
      <c r="K712" t="s">
        <v>825</v>
      </c>
      <c r="L712" t="s">
        <v>71</v>
      </c>
      <c r="M712" t="s">
        <v>826</v>
      </c>
      <c r="N712" t="s">
        <v>827</v>
      </c>
      <c r="O712">
        <f>VLOOKUP(orders[[#This Row],[OrderID]],Table15[],4,FALSE)</f>
        <v>31</v>
      </c>
      <c r="P712">
        <f>VLOOKUP(orders[[#This Row],[OrderID]],Table15[],2,FALSE)</f>
        <v>781</v>
      </c>
      <c r="Q712">
        <f>VLOOKUP(orders[[#This Row],[EmployeeID]],employee_territory[],2,FALSE)</f>
        <v>60179</v>
      </c>
      <c r="R712" t="str">
        <f>VLOOKUP(orders[[#This Row],[Territory]],territories[],4,FALSE)</f>
        <v xml:space="preserve">Westerns                                          </v>
      </c>
      <c r="S712" t="str">
        <f>VLOOKUP(orders[[#This Row],[ShipVia]],shippers[],2,FALSE)</f>
        <v>United Package</v>
      </c>
      <c r="T712">
        <f>YEAR(orders[[#This Row],[OrderDate]])</f>
        <v>1998</v>
      </c>
      <c r="U712" s="45">
        <f>MONTH(orders[[#This Row],[OrderDate]])</f>
        <v>3</v>
      </c>
    </row>
    <row r="713" spans="1:21" x14ac:dyDescent="0.2">
      <c r="A713">
        <v>10959</v>
      </c>
      <c r="B713" t="s">
        <v>833</v>
      </c>
      <c r="C713">
        <v>6</v>
      </c>
      <c r="D713" s="9">
        <v>35872</v>
      </c>
      <c r="E713" s="5">
        <v>35914</v>
      </c>
      <c r="F713" s="5">
        <v>35877</v>
      </c>
      <c r="G713">
        <v>2</v>
      </c>
      <c r="H713">
        <v>4.9800000000000004</v>
      </c>
      <c r="I713" t="s">
        <v>834</v>
      </c>
      <c r="J713" t="s">
        <v>835</v>
      </c>
      <c r="K713" t="s">
        <v>836</v>
      </c>
      <c r="L713" t="s">
        <v>516</v>
      </c>
      <c r="M713" t="s">
        <v>837</v>
      </c>
      <c r="N713" t="s">
        <v>146</v>
      </c>
      <c r="O713">
        <f>VLOOKUP(orders[[#This Row],[OrderID]],Table15[],4,FALSE)</f>
        <v>20</v>
      </c>
      <c r="P713">
        <f>VLOOKUP(orders[[#This Row],[OrderID]],Table15[],2,FALSE)</f>
        <v>155</v>
      </c>
      <c r="Q713">
        <f>VLOOKUP(orders[[#This Row],[EmployeeID]],employee_territory[],2,FALSE)</f>
        <v>85014</v>
      </c>
      <c r="R713" t="str">
        <f>VLOOKUP(orders[[#This Row],[Territory]],territories[],4,FALSE)</f>
        <v xml:space="preserve">Westerns                                          </v>
      </c>
      <c r="S713" t="str">
        <f>VLOOKUP(orders[[#This Row],[ShipVia]],shippers[],2,FALSE)</f>
        <v>United Package</v>
      </c>
      <c r="T713">
        <f>YEAR(orders[[#This Row],[OrderDate]])</f>
        <v>1998</v>
      </c>
      <c r="U713" s="45">
        <f>MONTH(orders[[#This Row],[OrderDate]])</f>
        <v>3</v>
      </c>
    </row>
    <row r="714" spans="1:21" x14ac:dyDescent="0.2">
      <c r="A714">
        <v>10960</v>
      </c>
      <c r="B714" t="s">
        <v>518</v>
      </c>
      <c r="C714">
        <v>3</v>
      </c>
      <c r="D714" s="9">
        <v>35873</v>
      </c>
      <c r="E714" s="5">
        <v>35887</v>
      </c>
      <c r="F714" s="5">
        <v>35893</v>
      </c>
      <c r="G714">
        <v>1</v>
      </c>
      <c r="H714">
        <v>2.08</v>
      </c>
      <c r="I714" t="s">
        <v>519</v>
      </c>
      <c r="J714" t="s">
        <v>520</v>
      </c>
      <c r="K714" t="s">
        <v>521</v>
      </c>
      <c r="L714" t="s">
        <v>522</v>
      </c>
      <c r="M714" t="s">
        <v>523</v>
      </c>
      <c r="N714" t="s">
        <v>524</v>
      </c>
      <c r="O714">
        <f>VLOOKUP(orders[[#This Row],[OrderID]],Table15[],4,FALSE)</f>
        <v>34</v>
      </c>
      <c r="P714">
        <f>VLOOKUP(orders[[#This Row],[OrderID]],Table15[],2,FALSE)</f>
        <v>276.60000000000002</v>
      </c>
      <c r="Q714">
        <f>VLOOKUP(orders[[#This Row],[EmployeeID]],employee_territory[],2,FALSE)</f>
        <v>30346</v>
      </c>
      <c r="R714" t="str">
        <f>VLOOKUP(orders[[#This Row],[Territory]],territories[],4,FALSE)</f>
        <v xml:space="preserve">Southern                                          </v>
      </c>
      <c r="S714" t="str">
        <f>VLOOKUP(orders[[#This Row],[ShipVia]],shippers[],2,FALSE)</f>
        <v>Speedy Express</v>
      </c>
      <c r="T714">
        <f>YEAR(orders[[#This Row],[OrderDate]])</f>
        <v>1998</v>
      </c>
      <c r="U714" s="45">
        <f>MONTH(orders[[#This Row],[OrderDate]])</f>
        <v>3</v>
      </c>
    </row>
    <row r="715" spans="1:21" x14ac:dyDescent="0.2">
      <c r="A715">
        <v>10961</v>
      </c>
      <c r="B715" t="s">
        <v>785</v>
      </c>
      <c r="C715">
        <v>8</v>
      </c>
      <c r="D715" s="9">
        <v>35873</v>
      </c>
      <c r="E715" s="5">
        <v>35901</v>
      </c>
      <c r="F715" s="5">
        <v>35884</v>
      </c>
      <c r="G715">
        <v>1</v>
      </c>
      <c r="H715">
        <v>104.47</v>
      </c>
      <c r="I715" t="s">
        <v>786</v>
      </c>
      <c r="J715" t="s">
        <v>787</v>
      </c>
      <c r="K715" t="s">
        <v>645</v>
      </c>
      <c r="L715" t="s">
        <v>516</v>
      </c>
      <c r="M715" t="s">
        <v>788</v>
      </c>
      <c r="N715" t="s">
        <v>146</v>
      </c>
      <c r="O715">
        <f>VLOOKUP(orders[[#This Row],[OrderID]],Table15[],4,FALSE)</f>
        <v>66</v>
      </c>
      <c r="P715">
        <f>VLOOKUP(orders[[#This Row],[OrderID]],Table15[],2,FALSE)</f>
        <v>1122</v>
      </c>
      <c r="Q715">
        <f>VLOOKUP(orders[[#This Row],[EmployeeID]],employee_territory[],2,FALSE)</f>
        <v>19428</v>
      </c>
      <c r="R715" t="str">
        <f>VLOOKUP(orders[[#This Row],[Territory]],territories[],4,FALSE)</f>
        <v xml:space="preserve">Northern                                          </v>
      </c>
      <c r="S715" t="str">
        <f>VLOOKUP(orders[[#This Row],[ShipVia]],shippers[],2,FALSE)</f>
        <v>Speedy Express</v>
      </c>
      <c r="T715">
        <f>YEAR(orders[[#This Row],[OrderDate]])</f>
        <v>1998</v>
      </c>
      <c r="U715" s="45">
        <f>MONTH(orders[[#This Row],[OrderDate]])</f>
        <v>3</v>
      </c>
    </row>
    <row r="716" spans="1:21" x14ac:dyDescent="0.2">
      <c r="A716">
        <v>10962</v>
      </c>
      <c r="B716" t="s">
        <v>589</v>
      </c>
      <c r="C716">
        <v>8</v>
      </c>
      <c r="D716" s="9">
        <v>35873</v>
      </c>
      <c r="E716" s="5">
        <v>35901</v>
      </c>
      <c r="F716" s="5">
        <v>35877</v>
      </c>
      <c r="G716">
        <v>2</v>
      </c>
      <c r="H716">
        <v>275.79000000000002</v>
      </c>
      <c r="I716" t="s">
        <v>590</v>
      </c>
      <c r="J716" t="s">
        <v>591</v>
      </c>
      <c r="K716" t="s">
        <v>592</v>
      </c>
      <c r="L716" t="s">
        <v>71</v>
      </c>
      <c r="M716" t="s">
        <v>593</v>
      </c>
      <c r="N716" t="s">
        <v>154</v>
      </c>
      <c r="O716">
        <f>VLOOKUP(orders[[#This Row],[OrderID]],Table15[],4,FALSE)</f>
        <v>195</v>
      </c>
      <c r="P716">
        <f>VLOOKUP(orders[[#This Row],[OrderID]],Table15[],2,FALSE)</f>
        <v>3584</v>
      </c>
      <c r="Q716">
        <f>VLOOKUP(orders[[#This Row],[EmployeeID]],employee_territory[],2,FALSE)</f>
        <v>19428</v>
      </c>
      <c r="R716" t="str">
        <f>VLOOKUP(orders[[#This Row],[Territory]],territories[],4,FALSE)</f>
        <v xml:space="preserve">Northern                                          </v>
      </c>
      <c r="S716" t="str">
        <f>VLOOKUP(orders[[#This Row],[ShipVia]],shippers[],2,FALSE)</f>
        <v>United Package</v>
      </c>
      <c r="T716">
        <f>YEAR(orders[[#This Row],[OrderDate]])</f>
        <v>1998</v>
      </c>
      <c r="U716" s="45">
        <f>MONTH(orders[[#This Row],[OrderDate]])</f>
        <v>3</v>
      </c>
    </row>
    <row r="717" spans="1:21" x14ac:dyDescent="0.2">
      <c r="A717">
        <v>10963</v>
      </c>
      <c r="B717" t="s">
        <v>715</v>
      </c>
      <c r="C717">
        <v>9</v>
      </c>
      <c r="D717" s="9">
        <v>35873</v>
      </c>
      <c r="E717" s="5">
        <v>35901</v>
      </c>
      <c r="F717" s="5">
        <v>35880</v>
      </c>
      <c r="G717">
        <v>3</v>
      </c>
      <c r="H717">
        <v>2.7</v>
      </c>
      <c r="I717" t="s">
        <v>716</v>
      </c>
      <c r="J717" t="s">
        <v>717</v>
      </c>
      <c r="K717" t="s">
        <v>718</v>
      </c>
      <c r="L717" t="s">
        <v>71</v>
      </c>
      <c r="M717" t="s">
        <v>719</v>
      </c>
      <c r="N717" t="s">
        <v>720</v>
      </c>
      <c r="O717">
        <f>VLOOKUP(orders[[#This Row],[OrderID]],Table15[],4,FALSE)</f>
        <v>2</v>
      </c>
      <c r="P717">
        <f>VLOOKUP(orders[[#This Row],[OrderID]],Table15[],2,FALSE)</f>
        <v>68</v>
      </c>
      <c r="Q717">
        <f>VLOOKUP(orders[[#This Row],[EmployeeID]],employee_territory[],2,FALSE)</f>
        <v>3049</v>
      </c>
      <c r="R717" t="str">
        <f>VLOOKUP(orders[[#This Row],[Territory]],territories[],4,FALSE)</f>
        <v xml:space="preserve">Northern                                          </v>
      </c>
      <c r="S717" t="str">
        <f>VLOOKUP(orders[[#This Row],[ShipVia]],shippers[],2,FALSE)</f>
        <v>Federal Shipping</v>
      </c>
      <c r="T717">
        <f>YEAR(orders[[#This Row],[OrderDate]])</f>
        <v>1998</v>
      </c>
      <c r="U717" s="45">
        <f>MONTH(orders[[#This Row],[OrderDate]])</f>
        <v>3</v>
      </c>
    </row>
    <row r="718" spans="1:21" x14ac:dyDescent="0.2">
      <c r="A718">
        <v>10964</v>
      </c>
      <c r="B718" t="s">
        <v>907</v>
      </c>
      <c r="C718">
        <v>3</v>
      </c>
      <c r="D718" s="9">
        <v>35874</v>
      </c>
      <c r="E718" s="5">
        <v>35902</v>
      </c>
      <c r="F718" s="5">
        <v>35878</v>
      </c>
      <c r="G718">
        <v>2</v>
      </c>
      <c r="H718">
        <v>87.38</v>
      </c>
      <c r="I718" t="s">
        <v>908</v>
      </c>
      <c r="J718" t="s">
        <v>909</v>
      </c>
      <c r="K718" t="s">
        <v>204</v>
      </c>
      <c r="L718" t="s">
        <v>71</v>
      </c>
      <c r="M718" t="s">
        <v>910</v>
      </c>
      <c r="N718" t="s">
        <v>206</v>
      </c>
      <c r="O718">
        <f>VLOOKUP(orders[[#This Row],[OrderID]],Table15[],4,FALSE)</f>
        <v>21</v>
      </c>
      <c r="P718">
        <f>VLOOKUP(orders[[#This Row],[OrderID]],Table15[],2,FALSE)</f>
        <v>2052.5</v>
      </c>
      <c r="Q718">
        <f>VLOOKUP(orders[[#This Row],[EmployeeID]],employee_territory[],2,FALSE)</f>
        <v>30346</v>
      </c>
      <c r="R718" t="str">
        <f>VLOOKUP(orders[[#This Row],[Territory]],territories[],4,FALSE)</f>
        <v xml:space="preserve">Southern                                          </v>
      </c>
      <c r="S718" t="str">
        <f>VLOOKUP(orders[[#This Row],[ShipVia]],shippers[],2,FALSE)</f>
        <v>United Package</v>
      </c>
      <c r="T718">
        <f>YEAR(orders[[#This Row],[OrderDate]])</f>
        <v>1998</v>
      </c>
      <c r="U718" s="45">
        <f>MONTH(orders[[#This Row],[OrderDate]])</f>
        <v>3</v>
      </c>
    </row>
    <row r="719" spans="1:21" x14ac:dyDescent="0.2">
      <c r="A719">
        <v>10965</v>
      </c>
      <c r="B719" t="s">
        <v>667</v>
      </c>
      <c r="C719">
        <v>6</v>
      </c>
      <c r="D719" s="9">
        <v>35874</v>
      </c>
      <c r="E719" s="5">
        <v>35902</v>
      </c>
      <c r="F719" s="5">
        <v>35884</v>
      </c>
      <c r="G719">
        <v>3</v>
      </c>
      <c r="H719">
        <v>144.38</v>
      </c>
      <c r="I719" t="s">
        <v>668</v>
      </c>
      <c r="J719" t="s">
        <v>669</v>
      </c>
      <c r="K719" t="s">
        <v>670</v>
      </c>
      <c r="L719" t="s">
        <v>671</v>
      </c>
      <c r="M719" t="s">
        <v>672</v>
      </c>
      <c r="N719" t="s">
        <v>82</v>
      </c>
      <c r="O719">
        <f>VLOOKUP(orders[[#This Row],[OrderID]],Table15[],4,FALSE)</f>
        <v>16</v>
      </c>
      <c r="P719">
        <f>VLOOKUP(orders[[#This Row],[OrderID]],Table15[],2,FALSE)</f>
        <v>848</v>
      </c>
      <c r="Q719">
        <f>VLOOKUP(orders[[#This Row],[EmployeeID]],employee_territory[],2,FALSE)</f>
        <v>85014</v>
      </c>
      <c r="R719" t="str">
        <f>VLOOKUP(orders[[#This Row],[Territory]],territories[],4,FALSE)</f>
        <v xml:space="preserve">Westerns                                          </v>
      </c>
      <c r="S719" t="str">
        <f>VLOOKUP(orders[[#This Row],[ShipVia]],shippers[],2,FALSE)</f>
        <v>Federal Shipping</v>
      </c>
      <c r="T719">
        <f>YEAR(orders[[#This Row],[OrderDate]])</f>
        <v>1998</v>
      </c>
      <c r="U719" s="45">
        <f>MONTH(orders[[#This Row],[OrderDate]])</f>
        <v>3</v>
      </c>
    </row>
    <row r="720" spans="1:21" x14ac:dyDescent="0.2">
      <c r="A720">
        <v>10966</v>
      </c>
      <c r="B720" t="s">
        <v>501</v>
      </c>
      <c r="C720">
        <v>4</v>
      </c>
      <c r="D720" s="9">
        <v>35874</v>
      </c>
      <c r="E720" s="5">
        <v>35902</v>
      </c>
      <c r="F720" s="5">
        <v>35893</v>
      </c>
      <c r="G720">
        <v>1</v>
      </c>
      <c r="H720">
        <v>27.19</v>
      </c>
      <c r="I720" t="s">
        <v>502</v>
      </c>
      <c r="J720" t="s">
        <v>503</v>
      </c>
      <c r="K720" t="s">
        <v>504</v>
      </c>
      <c r="L720" t="s">
        <v>71</v>
      </c>
      <c r="M720" t="s">
        <v>505</v>
      </c>
      <c r="N720" t="s">
        <v>506</v>
      </c>
      <c r="O720">
        <f>VLOOKUP(orders[[#This Row],[OrderID]],Table15[],4,FALSE)</f>
        <v>32</v>
      </c>
      <c r="P720">
        <f>VLOOKUP(orders[[#This Row],[OrderID]],Table15[],2,FALSE)</f>
        <v>1255.5999999999999</v>
      </c>
      <c r="Q720">
        <f>VLOOKUP(orders[[#This Row],[EmployeeID]],employee_territory[],2,FALSE)</f>
        <v>20852</v>
      </c>
      <c r="R720" t="str">
        <f>VLOOKUP(orders[[#This Row],[Territory]],territories[],4,FALSE)</f>
        <v xml:space="preserve">Eastern                                           </v>
      </c>
      <c r="S720" t="str">
        <f>VLOOKUP(orders[[#This Row],[ShipVia]],shippers[],2,FALSE)</f>
        <v>Speedy Express</v>
      </c>
      <c r="T720">
        <f>YEAR(orders[[#This Row],[OrderDate]])</f>
        <v>1998</v>
      </c>
      <c r="U720" s="45">
        <f>MONTH(orders[[#This Row],[OrderDate]])</f>
        <v>3</v>
      </c>
    </row>
    <row r="721" spans="1:21" x14ac:dyDescent="0.2">
      <c r="A721">
        <v>10967</v>
      </c>
      <c r="B721" t="s">
        <v>479</v>
      </c>
      <c r="C721">
        <v>2</v>
      </c>
      <c r="D721" s="9">
        <v>35877</v>
      </c>
      <c r="E721" s="5">
        <v>35905</v>
      </c>
      <c r="F721" s="5">
        <v>35887</v>
      </c>
      <c r="G721">
        <v>2</v>
      </c>
      <c r="H721">
        <v>62.22</v>
      </c>
      <c r="I721" t="s">
        <v>480</v>
      </c>
      <c r="J721" t="s">
        <v>481</v>
      </c>
      <c r="K721" t="s">
        <v>482</v>
      </c>
      <c r="L721" t="s">
        <v>71</v>
      </c>
      <c r="M721" t="s">
        <v>483</v>
      </c>
      <c r="N721" t="s">
        <v>154</v>
      </c>
      <c r="O721">
        <f>VLOOKUP(orders[[#This Row],[OrderID]],Table15[],4,FALSE)</f>
        <v>52</v>
      </c>
      <c r="P721">
        <f>VLOOKUP(orders[[#This Row],[OrderID]],Table15[],2,FALSE)</f>
        <v>910.4</v>
      </c>
      <c r="Q721">
        <f>VLOOKUP(orders[[#This Row],[EmployeeID]],employee_territory[],2,FALSE)</f>
        <v>1581</v>
      </c>
      <c r="R721" t="str">
        <f>VLOOKUP(orders[[#This Row],[Territory]],territories[],4,FALSE)</f>
        <v xml:space="preserve">Eastern                                           </v>
      </c>
      <c r="S721" t="str">
        <f>VLOOKUP(orders[[#This Row],[ShipVia]],shippers[],2,FALSE)</f>
        <v>United Package</v>
      </c>
      <c r="T721">
        <f>YEAR(orders[[#This Row],[OrderDate]])</f>
        <v>1998</v>
      </c>
      <c r="U721" s="45">
        <f>MONTH(orders[[#This Row],[OrderDate]])</f>
        <v>3</v>
      </c>
    </row>
    <row r="722" spans="1:21" x14ac:dyDescent="0.2">
      <c r="A722">
        <v>10968</v>
      </c>
      <c r="B722" t="s">
        <v>525</v>
      </c>
      <c r="C722">
        <v>1</v>
      </c>
      <c r="D722" s="9">
        <v>35877</v>
      </c>
      <c r="E722" s="5">
        <v>35905</v>
      </c>
      <c r="F722" s="5">
        <v>35886</v>
      </c>
      <c r="G722">
        <v>3</v>
      </c>
      <c r="H722">
        <v>74.599999999999994</v>
      </c>
      <c r="I722" t="s">
        <v>526</v>
      </c>
      <c r="J722" t="s">
        <v>527</v>
      </c>
      <c r="K722" t="s">
        <v>528</v>
      </c>
      <c r="L722" t="s">
        <v>71</v>
      </c>
      <c r="M722" t="s">
        <v>529</v>
      </c>
      <c r="N722" t="s">
        <v>530</v>
      </c>
      <c r="O722">
        <f>VLOOKUP(orders[[#This Row],[OrderID]],Table15[],4,FALSE)</f>
        <v>64</v>
      </c>
      <c r="P722">
        <f>VLOOKUP(orders[[#This Row],[OrderID]],Table15[],2,FALSE)</f>
        <v>1408</v>
      </c>
      <c r="Q722">
        <f>VLOOKUP(orders[[#This Row],[EmployeeID]],employee_territory[],2,FALSE)</f>
        <v>6897</v>
      </c>
      <c r="R722" t="str">
        <f>VLOOKUP(orders[[#This Row],[Territory]],territories[],4,FALSE)</f>
        <v xml:space="preserve">Eastern                                           </v>
      </c>
      <c r="S722" t="str">
        <f>VLOOKUP(orders[[#This Row],[ShipVia]],shippers[],2,FALSE)</f>
        <v>Federal Shipping</v>
      </c>
      <c r="T722">
        <f>YEAR(orders[[#This Row],[OrderDate]])</f>
        <v>1998</v>
      </c>
      <c r="U722" s="45">
        <f>MONTH(orders[[#This Row],[OrderDate]])</f>
        <v>3</v>
      </c>
    </row>
    <row r="723" spans="1:21" x14ac:dyDescent="0.2">
      <c r="A723">
        <v>10969</v>
      </c>
      <c r="B723" t="s">
        <v>642</v>
      </c>
      <c r="C723">
        <v>1</v>
      </c>
      <c r="D723" s="9">
        <v>35877</v>
      </c>
      <c r="E723" s="5">
        <v>35905</v>
      </c>
      <c r="F723" s="5">
        <v>35884</v>
      </c>
      <c r="G723">
        <v>2</v>
      </c>
      <c r="H723">
        <v>0.21</v>
      </c>
      <c r="I723" t="s">
        <v>643</v>
      </c>
      <c r="J723" t="s">
        <v>644</v>
      </c>
      <c r="K723" t="s">
        <v>645</v>
      </c>
      <c r="L723" t="s">
        <v>516</v>
      </c>
      <c r="M723" t="s">
        <v>646</v>
      </c>
      <c r="N723" t="s">
        <v>146</v>
      </c>
      <c r="O723">
        <f>VLOOKUP(orders[[#This Row],[OrderID]],Table15[],4,FALSE)</f>
        <v>9</v>
      </c>
      <c r="P723">
        <f>VLOOKUP(orders[[#This Row],[OrderID]],Table15[],2,FALSE)</f>
        <v>108</v>
      </c>
      <c r="Q723">
        <f>VLOOKUP(orders[[#This Row],[EmployeeID]],employee_territory[],2,FALSE)</f>
        <v>6897</v>
      </c>
      <c r="R723" t="str">
        <f>VLOOKUP(orders[[#This Row],[Territory]],territories[],4,FALSE)</f>
        <v xml:space="preserve">Eastern                                           </v>
      </c>
      <c r="S723" t="str">
        <f>VLOOKUP(orders[[#This Row],[ShipVia]],shippers[],2,FALSE)</f>
        <v>United Package</v>
      </c>
      <c r="T723">
        <f>YEAR(orders[[#This Row],[OrderDate]])</f>
        <v>1998</v>
      </c>
      <c r="U723" s="45">
        <f>MONTH(orders[[#This Row],[OrderDate]])</f>
        <v>3</v>
      </c>
    </row>
    <row r="724" spans="1:21" x14ac:dyDescent="0.2">
      <c r="A724">
        <v>10970</v>
      </c>
      <c r="B724" t="s">
        <v>711</v>
      </c>
      <c r="C724">
        <v>9</v>
      </c>
      <c r="D724" s="9">
        <v>35878</v>
      </c>
      <c r="E724" s="5">
        <v>35892</v>
      </c>
      <c r="F724" s="5">
        <v>35909</v>
      </c>
      <c r="G724">
        <v>1</v>
      </c>
      <c r="H724">
        <v>16.16</v>
      </c>
      <c r="I724" t="s">
        <v>712</v>
      </c>
      <c r="J724" t="s">
        <v>713</v>
      </c>
      <c r="K724" t="s">
        <v>621</v>
      </c>
      <c r="L724" t="s">
        <v>71</v>
      </c>
      <c r="M724" t="s">
        <v>714</v>
      </c>
      <c r="N724" t="s">
        <v>108</v>
      </c>
      <c r="O724">
        <f>VLOOKUP(orders[[#This Row],[OrderID]],Table15[],4,FALSE)</f>
        <v>40</v>
      </c>
      <c r="P724">
        <f>VLOOKUP(orders[[#This Row],[OrderID]],Table15[],2,FALSE)</f>
        <v>280</v>
      </c>
      <c r="Q724">
        <f>VLOOKUP(orders[[#This Row],[EmployeeID]],employee_territory[],2,FALSE)</f>
        <v>3049</v>
      </c>
      <c r="R724" t="str">
        <f>VLOOKUP(orders[[#This Row],[Territory]],territories[],4,FALSE)</f>
        <v xml:space="preserve">Northern                                          </v>
      </c>
      <c r="S724" t="str">
        <f>VLOOKUP(orders[[#This Row],[ShipVia]],shippers[],2,FALSE)</f>
        <v>Speedy Express</v>
      </c>
      <c r="T724">
        <f>YEAR(orders[[#This Row],[OrderDate]])</f>
        <v>1998</v>
      </c>
      <c r="U724" s="45">
        <f>MONTH(orders[[#This Row],[OrderDate]])</f>
        <v>3</v>
      </c>
    </row>
    <row r="725" spans="1:21" x14ac:dyDescent="0.2">
      <c r="A725">
        <v>10971</v>
      </c>
      <c r="B725" t="s">
        <v>903</v>
      </c>
      <c r="C725">
        <v>2</v>
      </c>
      <c r="D725" s="9">
        <v>35878</v>
      </c>
      <c r="E725" s="5">
        <v>35906</v>
      </c>
      <c r="F725" s="5">
        <v>35887</v>
      </c>
      <c r="G725">
        <v>2</v>
      </c>
      <c r="H725">
        <v>121.82</v>
      </c>
      <c r="I725" t="s">
        <v>904</v>
      </c>
      <c r="J725" t="s">
        <v>905</v>
      </c>
      <c r="K725" t="s">
        <v>689</v>
      </c>
      <c r="L725" t="s">
        <v>71</v>
      </c>
      <c r="M725" t="s">
        <v>690</v>
      </c>
      <c r="N725" t="s">
        <v>206</v>
      </c>
      <c r="O725">
        <f>VLOOKUP(orders[[#This Row],[OrderID]],Table15[],4,FALSE)</f>
        <v>14</v>
      </c>
      <c r="P725">
        <f>VLOOKUP(orders[[#This Row],[OrderID]],Table15[],2,FALSE)</f>
        <v>1733.0600000000002</v>
      </c>
      <c r="Q725">
        <f>VLOOKUP(orders[[#This Row],[EmployeeID]],employee_territory[],2,FALSE)</f>
        <v>1581</v>
      </c>
      <c r="R725" t="str">
        <f>VLOOKUP(orders[[#This Row],[Territory]],territories[],4,FALSE)</f>
        <v xml:space="preserve">Eastern                                           </v>
      </c>
      <c r="S725" t="str">
        <f>VLOOKUP(orders[[#This Row],[ShipVia]],shippers[],2,FALSE)</f>
        <v>United Package</v>
      </c>
      <c r="T725">
        <f>YEAR(orders[[#This Row],[OrderDate]])</f>
        <v>1998</v>
      </c>
      <c r="U725" s="45">
        <f>MONTH(orders[[#This Row],[OrderDate]])</f>
        <v>3</v>
      </c>
    </row>
    <row r="726" spans="1:21" x14ac:dyDescent="0.2">
      <c r="A726">
        <v>10972</v>
      </c>
      <c r="B726" t="s">
        <v>911</v>
      </c>
      <c r="C726">
        <v>4</v>
      </c>
      <c r="D726" s="9">
        <v>35878</v>
      </c>
      <c r="E726" s="5">
        <v>35906</v>
      </c>
      <c r="F726" s="5">
        <v>35880</v>
      </c>
      <c r="G726">
        <v>2</v>
      </c>
      <c r="H726">
        <v>0.02</v>
      </c>
      <c r="I726" t="s">
        <v>912</v>
      </c>
      <c r="J726" t="s">
        <v>913</v>
      </c>
      <c r="K726" t="s">
        <v>914</v>
      </c>
      <c r="L726" t="s">
        <v>71</v>
      </c>
      <c r="M726" t="s">
        <v>915</v>
      </c>
      <c r="N726" t="s">
        <v>206</v>
      </c>
      <c r="O726">
        <f>VLOOKUP(orders[[#This Row],[OrderID]],Table15[],4,FALSE)</f>
        <v>13</v>
      </c>
      <c r="P726">
        <f>VLOOKUP(orders[[#This Row],[OrderID]],Table15[],2,FALSE)</f>
        <v>251.5</v>
      </c>
      <c r="Q726">
        <f>VLOOKUP(orders[[#This Row],[EmployeeID]],employee_territory[],2,FALSE)</f>
        <v>20852</v>
      </c>
      <c r="R726" t="str">
        <f>VLOOKUP(orders[[#This Row],[Territory]],territories[],4,FALSE)</f>
        <v xml:space="preserve">Eastern                                           </v>
      </c>
      <c r="S726" t="str">
        <f>VLOOKUP(orders[[#This Row],[ShipVia]],shippers[],2,FALSE)</f>
        <v>United Package</v>
      </c>
      <c r="T726">
        <f>YEAR(orders[[#This Row],[OrderDate]])</f>
        <v>1998</v>
      </c>
      <c r="U726" s="45">
        <f>MONTH(orders[[#This Row],[OrderDate]])</f>
        <v>3</v>
      </c>
    </row>
    <row r="727" spans="1:21" x14ac:dyDescent="0.2">
      <c r="A727">
        <v>10973</v>
      </c>
      <c r="B727" t="s">
        <v>911</v>
      </c>
      <c r="C727">
        <v>6</v>
      </c>
      <c r="D727" s="9">
        <v>35878</v>
      </c>
      <c r="E727" s="5">
        <v>35906</v>
      </c>
      <c r="F727" s="5">
        <v>35881</v>
      </c>
      <c r="G727">
        <v>2</v>
      </c>
      <c r="H727">
        <v>15.17</v>
      </c>
      <c r="I727" t="s">
        <v>912</v>
      </c>
      <c r="J727" t="s">
        <v>913</v>
      </c>
      <c r="K727" t="s">
        <v>914</v>
      </c>
      <c r="L727" t="s">
        <v>71</v>
      </c>
      <c r="M727" t="s">
        <v>915</v>
      </c>
      <c r="N727" t="s">
        <v>206</v>
      </c>
      <c r="O727">
        <f>VLOOKUP(orders[[#This Row],[OrderID]],Table15[],4,FALSE)</f>
        <v>21</v>
      </c>
      <c r="P727">
        <f>VLOOKUP(orders[[#This Row],[OrderID]],Table15[],2,FALSE)</f>
        <v>291.55</v>
      </c>
      <c r="Q727">
        <f>VLOOKUP(orders[[#This Row],[EmployeeID]],employee_territory[],2,FALSE)</f>
        <v>85014</v>
      </c>
      <c r="R727" t="str">
        <f>VLOOKUP(orders[[#This Row],[Territory]],territories[],4,FALSE)</f>
        <v xml:space="preserve">Westerns                                          </v>
      </c>
      <c r="S727" t="str">
        <f>VLOOKUP(orders[[#This Row],[ShipVia]],shippers[],2,FALSE)</f>
        <v>United Package</v>
      </c>
      <c r="T727">
        <f>YEAR(orders[[#This Row],[OrderDate]])</f>
        <v>1998</v>
      </c>
      <c r="U727" s="45">
        <f>MONTH(orders[[#This Row],[OrderDate]])</f>
        <v>3</v>
      </c>
    </row>
    <row r="728" spans="1:21" x14ac:dyDescent="0.2">
      <c r="A728">
        <v>10974</v>
      </c>
      <c r="B728" t="s">
        <v>583</v>
      </c>
      <c r="C728">
        <v>3</v>
      </c>
      <c r="D728" s="9">
        <v>35879</v>
      </c>
      <c r="E728" s="5">
        <v>35893</v>
      </c>
      <c r="F728" s="5">
        <v>35888</v>
      </c>
      <c r="G728">
        <v>3</v>
      </c>
      <c r="H728">
        <v>12.96</v>
      </c>
      <c r="I728" t="s">
        <v>584</v>
      </c>
      <c r="J728" t="s">
        <v>585</v>
      </c>
      <c r="K728" t="s">
        <v>586</v>
      </c>
      <c r="L728" t="s">
        <v>587</v>
      </c>
      <c r="M728" t="s">
        <v>588</v>
      </c>
      <c r="N728" t="s">
        <v>82</v>
      </c>
      <c r="O728">
        <f>VLOOKUP(orders[[#This Row],[OrderID]],Table15[],4,FALSE)</f>
        <v>10</v>
      </c>
      <c r="P728">
        <f>VLOOKUP(orders[[#This Row],[OrderID]],Table15[],2,FALSE)</f>
        <v>439</v>
      </c>
      <c r="Q728">
        <f>VLOOKUP(orders[[#This Row],[EmployeeID]],employee_territory[],2,FALSE)</f>
        <v>30346</v>
      </c>
      <c r="R728" t="str">
        <f>VLOOKUP(orders[[#This Row],[Territory]],territories[],4,FALSE)</f>
        <v xml:space="preserve">Southern                                          </v>
      </c>
      <c r="S728" t="str">
        <f>VLOOKUP(orders[[#This Row],[ShipVia]],shippers[],2,FALSE)</f>
        <v>Federal Shipping</v>
      </c>
      <c r="T728">
        <f>YEAR(orders[[#This Row],[OrderDate]])</f>
        <v>1998</v>
      </c>
      <c r="U728" s="45">
        <f>MONTH(orders[[#This Row],[OrderDate]])</f>
        <v>3</v>
      </c>
    </row>
    <row r="729" spans="1:21" x14ac:dyDescent="0.2">
      <c r="A729">
        <v>10975</v>
      </c>
      <c r="B729" t="s">
        <v>805</v>
      </c>
      <c r="C729">
        <v>1</v>
      </c>
      <c r="D729" s="9">
        <v>35879</v>
      </c>
      <c r="E729" s="5">
        <v>35907</v>
      </c>
      <c r="F729" s="5">
        <v>35881</v>
      </c>
      <c r="G729">
        <v>3</v>
      </c>
      <c r="H729">
        <v>32.270000000000003</v>
      </c>
      <c r="I729" t="s">
        <v>806</v>
      </c>
      <c r="J729" t="s">
        <v>807</v>
      </c>
      <c r="K729" t="s">
        <v>808</v>
      </c>
      <c r="L729" t="s">
        <v>809</v>
      </c>
      <c r="M729" t="s">
        <v>810</v>
      </c>
      <c r="N729" t="s">
        <v>264</v>
      </c>
      <c r="O729">
        <f>VLOOKUP(orders[[#This Row],[OrderID]],Table15[],4,FALSE)</f>
        <v>26</v>
      </c>
      <c r="P729">
        <f>VLOOKUP(orders[[#This Row],[OrderID]],Table15[],2,FALSE)</f>
        <v>717.5</v>
      </c>
      <c r="Q729">
        <f>VLOOKUP(orders[[#This Row],[EmployeeID]],employee_territory[],2,FALSE)</f>
        <v>6897</v>
      </c>
      <c r="R729" t="str">
        <f>VLOOKUP(orders[[#This Row],[Territory]],territories[],4,FALSE)</f>
        <v xml:space="preserve">Eastern                                           </v>
      </c>
      <c r="S729" t="str">
        <f>VLOOKUP(orders[[#This Row],[ShipVia]],shippers[],2,FALSE)</f>
        <v>Federal Shipping</v>
      </c>
      <c r="T729">
        <f>YEAR(orders[[#This Row],[OrderDate]])</f>
        <v>1998</v>
      </c>
      <c r="U729" s="45">
        <f>MONTH(orders[[#This Row],[OrderDate]])</f>
        <v>3</v>
      </c>
    </row>
    <row r="730" spans="1:21" x14ac:dyDescent="0.2">
      <c r="A730">
        <v>10976</v>
      </c>
      <c r="B730" t="s">
        <v>518</v>
      </c>
      <c r="C730">
        <v>1</v>
      </c>
      <c r="D730" s="9">
        <v>35879</v>
      </c>
      <c r="E730" s="5">
        <v>35921</v>
      </c>
      <c r="F730" s="5">
        <v>35888</v>
      </c>
      <c r="G730">
        <v>1</v>
      </c>
      <c r="H730">
        <v>37.97</v>
      </c>
      <c r="I730" t="s">
        <v>519</v>
      </c>
      <c r="J730" t="s">
        <v>520</v>
      </c>
      <c r="K730" t="s">
        <v>521</v>
      </c>
      <c r="L730" t="s">
        <v>522</v>
      </c>
      <c r="M730" t="s">
        <v>523</v>
      </c>
      <c r="N730" t="s">
        <v>524</v>
      </c>
      <c r="O730">
        <f>VLOOKUP(orders[[#This Row],[OrderID]],Table15[],4,FALSE)</f>
        <v>20</v>
      </c>
      <c r="P730">
        <f>VLOOKUP(orders[[#This Row],[OrderID]],Table15[],2,FALSE)</f>
        <v>912</v>
      </c>
      <c r="Q730">
        <f>VLOOKUP(orders[[#This Row],[EmployeeID]],employee_territory[],2,FALSE)</f>
        <v>6897</v>
      </c>
      <c r="R730" t="str">
        <f>VLOOKUP(orders[[#This Row],[Territory]],territories[],4,FALSE)</f>
        <v xml:space="preserve">Eastern                                           </v>
      </c>
      <c r="S730" t="str">
        <f>VLOOKUP(orders[[#This Row],[ShipVia]],shippers[],2,FALSE)</f>
        <v>Speedy Express</v>
      </c>
      <c r="T730">
        <f>YEAR(orders[[#This Row],[OrderDate]])</f>
        <v>1998</v>
      </c>
      <c r="U730" s="45">
        <f>MONTH(orders[[#This Row],[OrderDate]])</f>
        <v>3</v>
      </c>
    </row>
    <row r="731" spans="1:21" x14ac:dyDescent="0.2">
      <c r="A731">
        <v>10977</v>
      </c>
      <c r="B731" t="s">
        <v>551</v>
      </c>
      <c r="C731">
        <v>8</v>
      </c>
      <c r="D731" s="9">
        <v>35880</v>
      </c>
      <c r="E731" s="5">
        <v>35908</v>
      </c>
      <c r="F731" s="5">
        <v>35895</v>
      </c>
      <c r="G731">
        <v>3</v>
      </c>
      <c r="H731">
        <v>208.5</v>
      </c>
      <c r="I731" t="s">
        <v>552</v>
      </c>
      <c r="J731" t="s">
        <v>553</v>
      </c>
      <c r="K731" t="s">
        <v>554</v>
      </c>
      <c r="L731" t="s">
        <v>71</v>
      </c>
      <c r="M731" t="s">
        <v>555</v>
      </c>
      <c r="N731" t="s">
        <v>199</v>
      </c>
      <c r="O731">
        <f>VLOOKUP(orders[[#This Row],[OrderID]],Table15[],4,FALSE)</f>
        <v>90</v>
      </c>
      <c r="P731">
        <f>VLOOKUP(orders[[#This Row],[OrderID]],Table15[],2,FALSE)</f>
        <v>2233</v>
      </c>
      <c r="Q731">
        <f>VLOOKUP(orders[[#This Row],[EmployeeID]],employee_territory[],2,FALSE)</f>
        <v>19428</v>
      </c>
      <c r="R731" t="str">
        <f>VLOOKUP(orders[[#This Row],[Territory]],territories[],4,FALSE)</f>
        <v xml:space="preserve">Northern                                          </v>
      </c>
      <c r="S731" t="str">
        <f>VLOOKUP(orders[[#This Row],[ShipVia]],shippers[],2,FALSE)</f>
        <v>Federal Shipping</v>
      </c>
      <c r="T731">
        <f>YEAR(orders[[#This Row],[OrderDate]])</f>
        <v>1998</v>
      </c>
      <c r="U731" s="45">
        <f>MONTH(orders[[#This Row],[OrderDate]])</f>
        <v>3</v>
      </c>
    </row>
    <row r="732" spans="1:21" x14ac:dyDescent="0.2">
      <c r="A732">
        <v>10978</v>
      </c>
      <c r="B732" t="s">
        <v>872</v>
      </c>
      <c r="C732">
        <v>9</v>
      </c>
      <c r="D732" s="9">
        <v>35880</v>
      </c>
      <c r="E732" s="5">
        <v>35908</v>
      </c>
      <c r="F732" s="5">
        <v>35908</v>
      </c>
      <c r="G732">
        <v>2</v>
      </c>
      <c r="H732">
        <v>32.82</v>
      </c>
      <c r="I732" t="s">
        <v>873</v>
      </c>
      <c r="J732" t="s">
        <v>874</v>
      </c>
      <c r="K732" t="s">
        <v>875</v>
      </c>
      <c r="L732" t="s">
        <v>71</v>
      </c>
      <c r="M732" t="s">
        <v>876</v>
      </c>
      <c r="N732" t="s">
        <v>500</v>
      </c>
      <c r="O732">
        <f>VLOOKUP(orders[[#This Row],[OrderID]],Table15[],4,FALSE)</f>
        <v>76</v>
      </c>
      <c r="P732">
        <f>VLOOKUP(orders[[#This Row],[OrderID]],Table15[],2,FALSE)</f>
        <v>1500.7</v>
      </c>
      <c r="Q732">
        <f>VLOOKUP(orders[[#This Row],[EmployeeID]],employee_territory[],2,FALSE)</f>
        <v>3049</v>
      </c>
      <c r="R732" t="str">
        <f>VLOOKUP(orders[[#This Row],[Territory]],territories[],4,FALSE)</f>
        <v xml:space="preserve">Northern                                          </v>
      </c>
      <c r="S732" t="str">
        <f>VLOOKUP(orders[[#This Row],[ShipVia]],shippers[],2,FALSE)</f>
        <v>United Package</v>
      </c>
      <c r="T732">
        <f>YEAR(orders[[#This Row],[OrderDate]])</f>
        <v>1998</v>
      </c>
      <c r="U732" s="45">
        <f>MONTH(orders[[#This Row],[OrderDate]])</f>
        <v>3</v>
      </c>
    </row>
    <row r="733" spans="1:21" x14ac:dyDescent="0.2">
      <c r="A733">
        <v>10979</v>
      </c>
      <c r="B733" t="s">
        <v>525</v>
      </c>
      <c r="C733">
        <v>8</v>
      </c>
      <c r="D733" s="9">
        <v>35880</v>
      </c>
      <c r="E733" s="5">
        <v>35908</v>
      </c>
      <c r="F733" s="5">
        <v>35885</v>
      </c>
      <c r="G733">
        <v>2</v>
      </c>
      <c r="H733">
        <v>353.07</v>
      </c>
      <c r="I733" t="s">
        <v>526</v>
      </c>
      <c r="J733" t="s">
        <v>527</v>
      </c>
      <c r="K733" t="s">
        <v>528</v>
      </c>
      <c r="L733" t="s">
        <v>71</v>
      </c>
      <c r="M733" t="s">
        <v>529</v>
      </c>
      <c r="N733" t="s">
        <v>530</v>
      </c>
      <c r="O733">
        <f>VLOOKUP(orders[[#This Row],[OrderID]],Table15[],4,FALSE)</f>
        <v>207</v>
      </c>
      <c r="P733">
        <f>VLOOKUP(orders[[#This Row],[OrderID]],Table15[],2,FALSE)</f>
        <v>4813.5</v>
      </c>
      <c r="Q733">
        <f>VLOOKUP(orders[[#This Row],[EmployeeID]],employee_territory[],2,FALSE)</f>
        <v>19428</v>
      </c>
      <c r="R733" t="str">
        <f>VLOOKUP(orders[[#This Row],[Territory]],territories[],4,FALSE)</f>
        <v xml:space="preserve">Northern                                          </v>
      </c>
      <c r="S733" t="str">
        <f>VLOOKUP(orders[[#This Row],[ShipVia]],shippers[],2,FALSE)</f>
        <v>United Package</v>
      </c>
      <c r="T733">
        <f>YEAR(orders[[#This Row],[OrderDate]])</f>
        <v>1998</v>
      </c>
      <c r="U733" s="45">
        <f>MONTH(orders[[#This Row],[OrderDate]])</f>
        <v>3</v>
      </c>
    </row>
    <row r="734" spans="1:21" x14ac:dyDescent="0.2">
      <c r="A734">
        <v>10980</v>
      </c>
      <c r="B734" t="s">
        <v>551</v>
      </c>
      <c r="C734">
        <v>4</v>
      </c>
      <c r="D734" s="9">
        <v>35881</v>
      </c>
      <c r="E734" s="5">
        <v>35923</v>
      </c>
      <c r="F734" s="5">
        <v>35902</v>
      </c>
      <c r="G734">
        <v>1</v>
      </c>
      <c r="H734">
        <v>1.26</v>
      </c>
      <c r="I734" t="s">
        <v>552</v>
      </c>
      <c r="J734" t="s">
        <v>553</v>
      </c>
      <c r="K734" t="s">
        <v>554</v>
      </c>
      <c r="L734" t="s">
        <v>71</v>
      </c>
      <c r="M734" t="s">
        <v>555</v>
      </c>
      <c r="N734" t="s">
        <v>199</v>
      </c>
      <c r="O734">
        <f>VLOOKUP(orders[[#This Row],[OrderID]],Table15[],4,FALSE)</f>
        <v>40</v>
      </c>
      <c r="P734">
        <f>VLOOKUP(orders[[#This Row],[OrderID]],Table15[],2,FALSE)</f>
        <v>310</v>
      </c>
      <c r="Q734">
        <f>VLOOKUP(orders[[#This Row],[EmployeeID]],employee_territory[],2,FALSE)</f>
        <v>20852</v>
      </c>
      <c r="R734" t="str">
        <f>VLOOKUP(orders[[#This Row],[Territory]],territories[],4,FALSE)</f>
        <v xml:space="preserve">Eastern                                           </v>
      </c>
      <c r="S734" t="str">
        <f>VLOOKUP(orders[[#This Row],[ShipVia]],shippers[],2,FALSE)</f>
        <v>Speedy Express</v>
      </c>
      <c r="T734">
        <f>YEAR(orders[[#This Row],[OrderDate]])</f>
        <v>1998</v>
      </c>
      <c r="U734" s="45">
        <f>MONTH(orders[[#This Row],[OrderDate]])</f>
        <v>3</v>
      </c>
    </row>
    <row r="735" spans="1:21" x14ac:dyDescent="0.2">
      <c r="A735">
        <v>10981</v>
      </c>
      <c r="B735" t="s">
        <v>484</v>
      </c>
      <c r="C735">
        <v>1</v>
      </c>
      <c r="D735" s="9">
        <v>35881</v>
      </c>
      <c r="E735" s="5">
        <v>35909</v>
      </c>
      <c r="F735" s="5">
        <v>35887</v>
      </c>
      <c r="G735">
        <v>2</v>
      </c>
      <c r="H735">
        <v>193.37</v>
      </c>
      <c r="I735" t="s">
        <v>485</v>
      </c>
      <c r="J735" t="s">
        <v>486</v>
      </c>
      <c r="K735" t="s">
        <v>487</v>
      </c>
      <c r="L735" t="s">
        <v>488</v>
      </c>
      <c r="M735" t="s">
        <v>489</v>
      </c>
      <c r="N735" t="s">
        <v>146</v>
      </c>
      <c r="O735">
        <f>VLOOKUP(orders[[#This Row],[OrderID]],Table15[],4,FALSE)</f>
        <v>60</v>
      </c>
      <c r="P735">
        <f>VLOOKUP(orders[[#This Row],[OrderID]],Table15[],2,FALSE)</f>
        <v>15810</v>
      </c>
      <c r="Q735">
        <f>VLOOKUP(orders[[#This Row],[EmployeeID]],employee_territory[],2,FALSE)</f>
        <v>6897</v>
      </c>
      <c r="R735" t="str">
        <f>VLOOKUP(orders[[#This Row],[Territory]],territories[],4,FALSE)</f>
        <v xml:space="preserve">Eastern                                           </v>
      </c>
      <c r="S735" t="str">
        <f>VLOOKUP(orders[[#This Row],[ShipVia]],shippers[],2,FALSE)</f>
        <v>United Package</v>
      </c>
      <c r="T735">
        <f>YEAR(orders[[#This Row],[OrderDate]])</f>
        <v>1998</v>
      </c>
      <c r="U735" s="45">
        <f>MONTH(orders[[#This Row],[OrderDate]])</f>
        <v>3</v>
      </c>
    </row>
    <row r="736" spans="1:21" x14ac:dyDescent="0.2">
      <c r="A736">
        <v>10982</v>
      </c>
      <c r="B736" t="s">
        <v>805</v>
      </c>
      <c r="C736">
        <v>2</v>
      </c>
      <c r="D736" s="9">
        <v>35881</v>
      </c>
      <c r="E736" s="5">
        <v>35909</v>
      </c>
      <c r="F736" s="5">
        <v>35893</v>
      </c>
      <c r="G736">
        <v>1</v>
      </c>
      <c r="H736">
        <v>14.01</v>
      </c>
      <c r="I736" t="s">
        <v>806</v>
      </c>
      <c r="J736" t="s">
        <v>807</v>
      </c>
      <c r="K736" t="s">
        <v>808</v>
      </c>
      <c r="L736" t="s">
        <v>809</v>
      </c>
      <c r="M736" t="s">
        <v>810</v>
      </c>
      <c r="N736" t="s">
        <v>264</v>
      </c>
      <c r="O736">
        <f>VLOOKUP(orders[[#This Row],[OrderID]],Table15[],4,FALSE)</f>
        <v>29</v>
      </c>
      <c r="P736">
        <f>VLOOKUP(orders[[#This Row],[OrderID]],Table15[],2,FALSE)</f>
        <v>1014</v>
      </c>
      <c r="Q736">
        <f>VLOOKUP(orders[[#This Row],[EmployeeID]],employee_territory[],2,FALSE)</f>
        <v>1581</v>
      </c>
      <c r="R736" t="str">
        <f>VLOOKUP(orders[[#This Row],[Territory]],territories[],4,FALSE)</f>
        <v xml:space="preserve">Eastern                                           </v>
      </c>
      <c r="S736" t="str">
        <f>VLOOKUP(orders[[#This Row],[ShipVia]],shippers[],2,FALSE)</f>
        <v>Speedy Express</v>
      </c>
      <c r="T736">
        <f>YEAR(orders[[#This Row],[OrderDate]])</f>
        <v>1998</v>
      </c>
      <c r="U736" s="45">
        <f>MONTH(orders[[#This Row],[OrderDate]])</f>
        <v>3</v>
      </c>
    </row>
    <row r="737" spans="1:21" x14ac:dyDescent="0.2">
      <c r="A737">
        <v>10983</v>
      </c>
      <c r="B737" t="s">
        <v>705</v>
      </c>
      <c r="C737">
        <v>2</v>
      </c>
      <c r="D737" s="9">
        <v>35881</v>
      </c>
      <c r="E737" s="5">
        <v>35909</v>
      </c>
      <c r="F737" s="5">
        <v>35891</v>
      </c>
      <c r="G737">
        <v>2</v>
      </c>
      <c r="H737">
        <v>657.54</v>
      </c>
      <c r="I737" t="s">
        <v>706</v>
      </c>
      <c r="J737" t="s">
        <v>707</v>
      </c>
      <c r="K737" t="s">
        <v>708</v>
      </c>
      <c r="L737" t="s">
        <v>709</v>
      </c>
      <c r="M737" t="s">
        <v>710</v>
      </c>
      <c r="N737" t="s">
        <v>82</v>
      </c>
      <c r="O737">
        <f>VLOOKUP(orders[[#This Row],[OrderID]],Table15[],4,FALSE)</f>
        <v>99</v>
      </c>
      <c r="P737">
        <f>VLOOKUP(orders[[#This Row],[OrderID]],Table15[],2,FALSE)</f>
        <v>796.5</v>
      </c>
      <c r="Q737">
        <f>VLOOKUP(orders[[#This Row],[EmployeeID]],employee_territory[],2,FALSE)</f>
        <v>1581</v>
      </c>
      <c r="R737" t="str">
        <f>VLOOKUP(orders[[#This Row],[Territory]],territories[],4,FALSE)</f>
        <v xml:space="preserve">Eastern                                           </v>
      </c>
      <c r="S737" t="str">
        <f>VLOOKUP(orders[[#This Row],[ShipVia]],shippers[],2,FALSE)</f>
        <v>United Package</v>
      </c>
      <c r="T737">
        <f>YEAR(orders[[#This Row],[OrderDate]])</f>
        <v>1998</v>
      </c>
      <c r="U737" s="45">
        <f>MONTH(orders[[#This Row],[OrderDate]])</f>
        <v>3</v>
      </c>
    </row>
    <row r="738" spans="1:21" x14ac:dyDescent="0.2">
      <c r="A738">
        <v>10984</v>
      </c>
      <c r="B738" t="s">
        <v>705</v>
      </c>
      <c r="C738">
        <v>1</v>
      </c>
      <c r="D738" s="9">
        <v>35884</v>
      </c>
      <c r="E738" s="5">
        <v>35912</v>
      </c>
      <c r="F738" s="5">
        <v>35888</v>
      </c>
      <c r="G738">
        <v>3</v>
      </c>
      <c r="H738">
        <v>211.22</v>
      </c>
      <c r="I738" t="s">
        <v>706</v>
      </c>
      <c r="J738" t="s">
        <v>707</v>
      </c>
      <c r="K738" t="s">
        <v>708</v>
      </c>
      <c r="L738" t="s">
        <v>709</v>
      </c>
      <c r="M738" t="s">
        <v>710</v>
      </c>
      <c r="N738" t="s">
        <v>82</v>
      </c>
      <c r="O738">
        <f>VLOOKUP(orders[[#This Row],[OrderID]],Table15[],4,FALSE)</f>
        <v>115</v>
      </c>
      <c r="P738">
        <f>VLOOKUP(orders[[#This Row],[OrderID]],Table15[],2,FALSE)</f>
        <v>1809.75</v>
      </c>
      <c r="Q738">
        <f>VLOOKUP(orders[[#This Row],[EmployeeID]],employee_territory[],2,FALSE)</f>
        <v>6897</v>
      </c>
      <c r="R738" t="str">
        <f>VLOOKUP(orders[[#This Row],[Territory]],territories[],4,FALSE)</f>
        <v xml:space="preserve">Eastern                                           </v>
      </c>
      <c r="S738" t="str">
        <f>VLOOKUP(orders[[#This Row],[ShipVia]],shippers[],2,FALSE)</f>
        <v>Federal Shipping</v>
      </c>
      <c r="T738">
        <f>YEAR(orders[[#This Row],[OrderDate]])</f>
        <v>1998</v>
      </c>
      <c r="U738" s="45">
        <f>MONTH(orders[[#This Row],[OrderDate]])</f>
        <v>3</v>
      </c>
    </row>
    <row r="739" spans="1:21" x14ac:dyDescent="0.2">
      <c r="A739">
        <v>10985</v>
      </c>
      <c r="B739" t="s">
        <v>651</v>
      </c>
      <c r="C739">
        <v>2</v>
      </c>
      <c r="D739" s="9">
        <v>35884</v>
      </c>
      <c r="E739" s="5">
        <v>35912</v>
      </c>
      <c r="F739" s="5">
        <v>35887</v>
      </c>
      <c r="G739">
        <v>1</v>
      </c>
      <c r="H739">
        <v>91.51</v>
      </c>
      <c r="I739" t="s">
        <v>652</v>
      </c>
      <c r="J739" t="s">
        <v>653</v>
      </c>
      <c r="K739" t="s">
        <v>654</v>
      </c>
      <c r="L739" t="s">
        <v>655</v>
      </c>
      <c r="M739" t="s">
        <v>71</v>
      </c>
      <c r="N739" t="s">
        <v>656</v>
      </c>
      <c r="O739">
        <f>VLOOKUP(orders[[#This Row],[OrderID]],Table15[],4,FALSE)</f>
        <v>79</v>
      </c>
      <c r="P739">
        <f>VLOOKUP(orders[[#This Row],[OrderID]],Table15[],2,FALSE)</f>
        <v>2248.1999999999998</v>
      </c>
      <c r="Q739">
        <f>VLOOKUP(orders[[#This Row],[EmployeeID]],employee_territory[],2,FALSE)</f>
        <v>1581</v>
      </c>
      <c r="R739" t="str">
        <f>VLOOKUP(orders[[#This Row],[Territory]],territories[],4,FALSE)</f>
        <v xml:space="preserve">Eastern                                           </v>
      </c>
      <c r="S739" t="str">
        <f>VLOOKUP(orders[[#This Row],[ShipVia]],shippers[],2,FALSE)</f>
        <v>Speedy Express</v>
      </c>
      <c r="T739">
        <f>YEAR(orders[[#This Row],[OrderDate]])</f>
        <v>1998</v>
      </c>
      <c r="U739" s="45">
        <f>MONTH(orders[[#This Row],[OrderDate]])</f>
        <v>3</v>
      </c>
    </row>
    <row r="740" spans="1:21" x14ac:dyDescent="0.2">
      <c r="A740">
        <v>10986</v>
      </c>
      <c r="B740" t="s">
        <v>822</v>
      </c>
      <c r="C740">
        <v>8</v>
      </c>
      <c r="D740" s="9">
        <v>35884</v>
      </c>
      <c r="E740" s="5">
        <v>35912</v>
      </c>
      <c r="F740" s="5">
        <v>35906</v>
      </c>
      <c r="G740">
        <v>2</v>
      </c>
      <c r="H740">
        <v>217.86</v>
      </c>
      <c r="I740" t="s">
        <v>823</v>
      </c>
      <c r="J740" t="s">
        <v>824</v>
      </c>
      <c r="K740" t="s">
        <v>825</v>
      </c>
      <c r="L740" t="s">
        <v>71</v>
      </c>
      <c r="M740" t="s">
        <v>826</v>
      </c>
      <c r="N740" t="s">
        <v>827</v>
      </c>
      <c r="O740">
        <f>VLOOKUP(orders[[#This Row],[OrderID]],Table15[],4,FALSE)</f>
        <v>70</v>
      </c>
      <c r="P740">
        <f>VLOOKUP(orders[[#This Row],[OrderID]],Table15[],2,FALSE)</f>
        <v>2220</v>
      </c>
      <c r="Q740">
        <f>VLOOKUP(orders[[#This Row],[EmployeeID]],employee_territory[],2,FALSE)</f>
        <v>19428</v>
      </c>
      <c r="R740" t="str">
        <f>VLOOKUP(orders[[#This Row],[Territory]],territories[],4,FALSE)</f>
        <v xml:space="preserve">Northern                                          </v>
      </c>
      <c r="S740" t="str">
        <f>VLOOKUP(orders[[#This Row],[ShipVia]],shippers[],2,FALSE)</f>
        <v>United Package</v>
      </c>
      <c r="T740">
        <f>YEAR(orders[[#This Row],[OrderDate]])</f>
        <v>1998</v>
      </c>
      <c r="U740" s="45">
        <f>MONTH(orders[[#This Row],[OrderDate]])</f>
        <v>3</v>
      </c>
    </row>
    <row r="741" spans="1:21" x14ac:dyDescent="0.2">
      <c r="A741">
        <v>10987</v>
      </c>
      <c r="B741" t="s">
        <v>767</v>
      </c>
      <c r="C741">
        <v>8</v>
      </c>
      <c r="D741" s="9">
        <v>35885</v>
      </c>
      <c r="E741" s="5">
        <v>35913</v>
      </c>
      <c r="F741" s="5">
        <v>35891</v>
      </c>
      <c r="G741">
        <v>1</v>
      </c>
      <c r="H741">
        <v>185.48</v>
      </c>
      <c r="I741" t="s">
        <v>768</v>
      </c>
      <c r="J741" t="s">
        <v>769</v>
      </c>
      <c r="K741" t="s">
        <v>70</v>
      </c>
      <c r="L741" t="s">
        <v>71</v>
      </c>
      <c r="M741" t="s">
        <v>770</v>
      </c>
      <c r="N741" t="s">
        <v>73</v>
      </c>
      <c r="O741">
        <f>VLOOKUP(orders[[#This Row],[OrderID]],Table15[],4,FALSE)</f>
        <v>86</v>
      </c>
      <c r="P741">
        <f>VLOOKUP(orders[[#This Row],[OrderID]],Table15[],2,FALSE)</f>
        <v>2772</v>
      </c>
      <c r="Q741">
        <f>VLOOKUP(orders[[#This Row],[EmployeeID]],employee_territory[],2,FALSE)</f>
        <v>19428</v>
      </c>
      <c r="R741" t="str">
        <f>VLOOKUP(orders[[#This Row],[Territory]],territories[],4,FALSE)</f>
        <v xml:space="preserve">Northern                                          </v>
      </c>
      <c r="S741" t="str">
        <f>VLOOKUP(orders[[#This Row],[ShipVia]],shippers[],2,FALSE)</f>
        <v>Speedy Express</v>
      </c>
      <c r="T741">
        <f>YEAR(orders[[#This Row],[OrderDate]])</f>
        <v>1998</v>
      </c>
      <c r="U741" s="45">
        <f>MONTH(orders[[#This Row],[OrderDate]])</f>
        <v>3</v>
      </c>
    </row>
    <row r="742" spans="1:21" x14ac:dyDescent="0.2">
      <c r="A742">
        <v>10988</v>
      </c>
      <c r="B742" t="s">
        <v>545</v>
      </c>
      <c r="C742">
        <v>3</v>
      </c>
      <c r="D742" s="9">
        <v>35885</v>
      </c>
      <c r="E742" s="5">
        <v>35913</v>
      </c>
      <c r="F742" s="5">
        <v>35895</v>
      </c>
      <c r="G742">
        <v>2</v>
      </c>
      <c r="H742">
        <v>61.14</v>
      </c>
      <c r="I742" t="s">
        <v>546</v>
      </c>
      <c r="J742" t="s">
        <v>547</v>
      </c>
      <c r="K742" t="s">
        <v>548</v>
      </c>
      <c r="L742" t="s">
        <v>549</v>
      </c>
      <c r="M742" t="s">
        <v>550</v>
      </c>
      <c r="N742" t="s">
        <v>82</v>
      </c>
      <c r="O742">
        <f>VLOOKUP(orders[[#This Row],[OrderID]],Table15[],4,FALSE)</f>
        <v>100</v>
      </c>
      <c r="P742">
        <f>VLOOKUP(orders[[#This Row],[OrderID]],Table15[],2,FALSE)</f>
        <v>3772</v>
      </c>
      <c r="Q742">
        <f>VLOOKUP(orders[[#This Row],[EmployeeID]],employee_territory[],2,FALSE)</f>
        <v>30346</v>
      </c>
      <c r="R742" t="str">
        <f>VLOOKUP(orders[[#This Row],[Territory]],territories[],4,FALSE)</f>
        <v xml:space="preserve">Southern                                          </v>
      </c>
      <c r="S742" t="str">
        <f>VLOOKUP(orders[[#This Row],[ShipVia]],shippers[],2,FALSE)</f>
        <v>United Package</v>
      </c>
      <c r="T742">
        <f>YEAR(orders[[#This Row],[OrderDate]])</f>
        <v>1998</v>
      </c>
      <c r="U742" s="45">
        <f>MONTH(orders[[#This Row],[OrderDate]])</f>
        <v>3</v>
      </c>
    </row>
    <row r="743" spans="1:21" x14ac:dyDescent="0.2">
      <c r="A743">
        <v>10989</v>
      </c>
      <c r="B743" t="s">
        <v>541</v>
      </c>
      <c r="C743">
        <v>2</v>
      </c>
      <c r="D743" s="9">
        <v>35885</v>
      </c>
      <c r="E743" s="5">
        <v>35913</v>
      </c>
      <c r="F743" s="5">
        <v>35887</v>
      </c>
      <c r="G743">
        <v>1</v>
      </c>
      <c r="H743">
        <v>34.76</v>
      </c>
      <c r="I743" t="s">
        <v>542</v>
      </c>
      <c r="J743" t="s">
        <v>543</v>
      </c>
      <c r="K743" t="s">
        <v>487</v>
      </c>
      <c r="L743" t="s">
        <v>488</v>
      </c>
      <c r="M743" t="s">
        <v>544</v>
      </c>
      <c r="N743" t="s">
        <v>146</v>
      </c>
      <c r="O743">
        <f>VLOOKUP(orders[[#This Row],[OrderID]],Table15[],4,FALSE)</f>
        <v>59</v>
      </c>
      <c r="P743">
        <f>VLOOKUP(orders[[#This Row],[OrderID]],Table15[],2,FALSE)</f>
        <v>1353.6</v>
      </c>
      <c r="Q743">
        <f>VLOOKUP(orders[[#This Row],[EmployeeID]],employee_territory[],2,FALSE)</f>
        <v>1581</v>
      </c>
      <c r="R743" t="str">
        <f>VLOOKUP(orders[[#This Row],[Territory]],territories[],4,FALSE)</f>
        <v xml:space="preserve">Eastern                                           </v>
      </c>
      <c r="S743" t="str">
        <f>VLOOKUP(orders[[#This Row],[ShipVia]],shippers[],2,FALSE)</f>
        <v>Speedy Express</v>
      </c>
      <c r="T743">
        <f>YEAR(orders[[#This Row],[OrderDate]])</f>
        <v>1998</v>
      </c>
      <c r="U743" s="45">
        <f>MONTH(orders[[#This Row],[OrderDate]])</f>
        <v>3</v>
      </c>
    </row>
    <row r="744" spans="1:21" x14ac:dyDescent="0.2">
      <c r="A744">
        <v>10990</v>
      </c>
      <c r="B744" t="s">
        <v>525</v>
      </c>
      <c r="C744">
        <v>2</v>
      </c>
      <c r="D744" s="9">
        <v>35886</v>
      </c>
      <c r="E744" s="5">
        <v>35928</v>
      </c>
      <c r="F744" s="5">
        <v>35892</v>
      </c>
      <c r="G744">
        <v>3</v>
      </c>
      <c r="H744">
        <v>117.61</v>
      </c>
      <c r="I744" t="s">
        <v>526</v>
      </c>
      <c r="J744" t="s">
        <v>527</v>
      </c>
      <c r="K744" t="s">
        <v>528</v>
      </c>
      <c r="L744" t="s">
        <v>71</v>
      </c>
      <c r="M744" t="s">
        <v>529</v>
      </c>
      <c r="N744" t="s">
        <v>530</v>
      </c>
      <c r="O744">
        <f>VLOOKUP(orders[[#This Row],[OrderID]],Table15[],4,FALSE)</f>
        <v>256</v>
      </c>
      <c r="P744">
        <f>VLOOKUP(orders[[#This Row],[OrderID]],Table15[],2,FALSE)</f>
        <v>4931</v>
      </c>
      <c r="Q744">
        <f>VLOOKUP(orders[[#This Row],[EmployeeID]],employee_territory[],2,FALSE)</f>
        <v>1581</v>
      </c>
      <c r="R744" t="str">
        <f>VLOOKUP(orders[[#This Row],[Territory]],territories[],4,FALSE)</f>
        <v xml:space="preserve">Eastern                                           </v>
      </c>
      <c r="S744" t="str">
        <f>VLOOKUP(orders[[#This Row],[ShipVia]],shippers[],2,FALSE)</f>
        <v>Federal Shipping</v>
      </c>
      <c r="T744">
        <f>YEAR(orders[[#This Row],[OrderDate]])</f>
        <v>1998</v>
      </c>
      <c r="U744" s="45">
        <f>MONTH(orders[[#This Row],[OrderDate]])</f>
        <v>4</v>
      </c>
    </row>
    <row r="745" spans="1:21" x14ac:dyDescent="0.2">
      <c r="A745">
        <v>10991</v>
      </c>
      <c r="B745" t="s">
        <v>589</v>
      </c>
      <c r="C745">
        <v>1</v>
      </c>
      <c r="D745" s="9">
        <v>35886</v>
      </c>
      <c r="E745" s="5">
        <v>35914</v>
      </c>
      <c r="F745" s="5">
        <v>35892</v>
      </c>
      <c r="G745">
        <v>1</v>
      </c>
      <c r="H745">
        <v>38.51</v>
      </c>
      <c r="I745" t="s">
        <v>590</v>
      </c>
      <c r="J745" t="s">
        <v>591</v>
      </c>
      <c r="K745" t="s">
        <v>592</v>
      </c>
      <c r="L745" t="s">
        <v>71</v>
      </c>
      <c r="M745" t="s">
        <v>593</v>
      </c>
      <c r="N745" t="s">
        <v>154</v>
      </c>
      <c r="O745">
        <f>VLOOKUP(orders[[#This Row],[OrderID]],Table15[],4,FALSE)</f>
        <v>160</v>
      </c>
      <c r="P745">
        <f>VLOOKUP(orders[[#This Row],[OrderID]],Table15[],2,FALSE)</f>
        <v>2870</v>
      </c>
      <c r="Q745">
        <f>VLOOKUP(orders[[#This Row],[EmployeeID]],employee_territory[],2,FALSE)</f>
        <v>6897</v>
      </c>
      <c r="R745" t="str">
        <f>VLOOKUP(orders[[#This Row],[Territory]],territories[],4,FALSE)</f>
        <v xml:space="preserve">Eastern                                           </v>
      </c>
      <c r="S745" t="str">
        <f>VLOOKUP(orders[[#This Row],[ShipVia]],shippers[],2,FALSE)</f>
        <v>Speedy Express</v>
      </c>
      <c r="T745">
        <f>YEAR(orders[[#This Row],[OrderDate]])</f>
        <v>1998</v>
      </c>
      <c r="U745" s="45">
        <f>MONTH(orders[[#This Row],[OrderDate]])</f>
        <v>4</v>
      </c>
    </row>
    <row r="746" spans="1:21" x14ac:dyDescent="0.2">
      <c r="A746">
        <v>10992</v>
      </c>
      <c r="B746" t="s">
        <v>682</v>
      </c>
      <c r="C746">
        <v>1</v>
      </c>
      <c r="D746" s="9">
        <v>35886</v>
      </c>
      <c r="E746" s="5">
        <v>35914</v>
      </c>
      <c r="F746" s="5">
        <v>35888</v>
      </c>
      <c r="G746">
        <v>3</v>
      </c>
      <c r="H746">
        <v>4.2699999999999996</v>
      </c>
      <c r="I746" t="s">
        <v>683</v>
      </c>
      <c r="J746" t="s">
        <v>684</v>
      </c>
      <c r="K746" t="s">
        <v>676</v>
      </c>
      <c r="L746" t="s">
        <v>191</v>
      </c>
      <c r="M746" t="s">
        <v>685</v>
      </c>
      <c r="N746" t="s">
        <v>82</v>
      </c>
      <c r="O746">
        <f>VLOOKUP(orders[[#This Row],[OrderID]],Table15[],4,FALSE)</f>
        <v>2</v>
      </c>
      <c r="P746">
        <f>VLOOKUP(orders[[#This Row],[OrderID]],Table15[],2,FALSE)</f>
        <v>69.599999999999994</v>
      </c>
      <c r="Q746">
        <f>VLOOKUP(orders[[#This Row],[EmployeeID]],employee_territory[],2,FALSE)</f>
        <v>6897</v>
      </c>
      <c r="R746" t="str">
        <f>VLOOKUP(orders[[#This Row],[Territory]],territories[],4,FALSE)</f>
        <v xml:space="preserve">Eastern                                           </v>
      </c>
      <c r="S746" t="str">
        <f>VLOOKUP(orders[[#This Row],[ShipVia]],shippers[],2,FALSE)</f>
        <v>Federal Shipping</v>
      </c>
      <c r="T746">
        <f>YEAR(orders[[#This Row],[OrderDate]])</f>
        <v>1998</v>
      </c>
      <c r="U746" s="45">
        <f>MONTH(orders[[#This Row],[OrderDate]])</f>
        <v>4</v>
      </c>
    </row>
    <row r="747" spans="1:21" x14ac:dyDescent="0.2">
      <c r="A747">
        <v>10993</v>
      </c>
      <c r="B747" t="s">
        <v>551</v>
      </c>
      <c r="C747">
        <v>7</v>
      </c>
      <c r="D747" s="9">
        <v>35886</v>
      </c>
      <c r="E747" s="5">
        <v>35914</v>
      </c>
      <c r="F747" s="5">
        <v>35895</v>
      </c>
      <c r="G747">
        <v>3</v>
      </c>
      <c r="H747">
        <v>8.81</v>
      </c>
      <c r="I747" t="s">
        <v>552</v>
      </c>
      <c r="J747" t="s">
        <v>553</v>
      </c>
      <c r="K747" t="s">
        <v>554</v>
      </c>
      <c r="L747" t="s">
        <v>71</v>
      </c>
      <c r="M747" t="s">
        <v>555</v>
      </c>
      <c r="N747" t="s">
        <v>199</v>
      </c>
      <c r="O747">
        <f>VLOOKUP(orders[[#This Row],[OrderID]],Table15[],4,FALSE)</f>
        <v>85</v>
      </c>
      <c r="P747">
        <f>VLOOKUP(orders[[#This Row],[OrderID]],Table15[],2,FALSE)</f>
        <v>6527.25</v>
      </c>
      <c r="Q747">
        <f>VLOOKUP(orders[[#This Row],[EmployeeID]],employee_territory[],2,FALSE)</f>
        <v>60179</v>
      </c>
      <c r="R747" t="str">
        <f>VLOOKUP(orders[[#This Row],[Territory]],territories[],4,FALSE)</f>
        <v xml:space="preserve">Westerns                                          </v>
      </c>
      <c r="S747" t="str">
        <f>VLOOKUP(orders[[#This Row],[ShipVia]],shippers[],2,FALSE)</f>
        <v>Federal Shipping</v>
      </c>
      <c r="T747">
        <f>YEAR(orders[[#This Row],[OrderDate]])</f>
        <v>1998</v>
      </c>
      <c r="U747" s="45">
        <f>MONTH(orders[[#This Row],[OrderDate]])</f>
        <v>4</v>
      </c>
    </row>
    <row r="748" spans="1:21" x14ac:dyDescent="0.2">
      <c r="A748">
        <v>10994</v>
      </c>
      <c r="B748" t="s">
        <v>780</v>
      </c>
      <c r="C748">
        <v>2</v>
      </c>
      <c r="D748" s="9">
        <v>35887</v>
      </c>
      <c r="E748" s="5">
        <v>35901</v>
      </c>
      <c r="F748" s="5">
        <v>35894</v>
      </c>
      <c r="G748">
        <v>3</v>
      </c>
      <c r="H748">
        <v>65.53</v>
      </c>
      <c r="I748" t="s">
        <v>781</v>
      </c>
      <c r="J748" t="s">
        <v>782</v>
      </c>
      <c r="K748" t="s">
        <v>783</v>
      </c>
      <c r="L748" t="s">
        <v>71</v>
      </c>
      <c r="M748" t="s">
        <v>784</v>
      </c>
      <c r="N748" t="s">
        <v>230</v>
      </c>
      <c r="O748">
        <f>VLOOKUP(orders[[#This Row],[OrderID]],Table15[],4,FALSE)</f>
        <v>18</v>
      </c>
      <c r="P748">
        <f>VLOOKUP(orders[[#This Row],[OrderID]],Table15[],2,FALSE)</f>
        <v>990</v>
      </c>
      <c r="Q748">
        <f>VLOOKUP(orders[[#This Row],[EmployeeID]],employee_territory[],2,FALSE)</f>
        <v>1581</v>
      </c>
      <c r="R748" t="str">
        <f>VLOOKUP(orders[[#This Row],[Territory]],territories[],4,FALSE)</f>
        <v xml:space="preserve">Eastern                                           </v>
      </c>
      <c r="S748" t="str">
        <f>VLOOKUP(orders[[#This Row],[ShipVia]],shippers[],2,FALSE)</f>
        <v>Federal Shipping</v>
      </c>
      <c r="T748">
        <f>YEAR(orders[[#This Row],[OrderDate]])</f>
        <v>1998</v>
      </c>
      <c r="U748" s="45">
        <f>MONTH(orders[[#This Row],[OrderDate]])</f>
        <v>4</v>
      </c>
    </row>
    <row r="749" spans="1:21" x14ac:dyDescent="0.2">
      <c r="A749">
        <v>10995</v>
      </c>
      <c r="B749" t="s">
        <v>697</v>
      </c>
      <c r="C749">
        <v>1</v>
      </c>
      <c r="D749" s="9">
        <v>35887</v>
      </c>
      <c r="E749" s="5">
        <v>35915</v>
      </c>
      <c r="F749" s="5">
        <v>35891</v>
      </c>
      <c r="G749">
        <v>3</v>
      </c>
      <c r="H749">
        <v>46</v>
      </c>
      <c r="I749" t="s">
        <v>698</v>
      </c>
      <c r="J749" t="s">
        <v>699</v>
      </c>
      <c r="K749" t="s">
        <v>534</v>
      </c>
      <c r="L749" t="s">
        <v>71</v>
      </c>
      <c r="M749" t="s">
        <v>602</v>
      </c>
      <c r="N749" t="s">
        <v>535</v>
      </c>
      <c r="O749">
        <f>VLOOKUP(orders[[#This Row],[OrderID]],Table15[],4,FALSE)</f>
        <v>24</v>
      </c>
      <c r="P749">
        <f>VLOOKUP(orders[[#This Row],[OrderID]],Table15[],2,FALSE)</f>
        <v>1196</v>
      </c>
      <c r="Q749">
        <f>VLOOKUP(orders[[#This Row],[EmployeeID]],employee_territory[],2,FALSE)</f>
        <v>6897</v>
      </c>
      <c r="R749" t="str">
        <f>VLOOKUP(orders[[#This Row],[Territory]],territories[],4,FALSE)</f>
        <v xml:space="preserve">Eastern                                           </v>
      </c>
      <c r="S749" t="str">
        <f>VLOOKUP(orders[[#This Row],[ShipVia]],shippers[],2,FALSE)</f>
        <v>Federal Shipping</v>
      </c>
      <c r="T749">
        <f>YEAR(orders[[#This Row],[OrderDate]])</f>
        <v>1998</v>
      </c>
      <c r="U749" s="45">
        <f>MONTH(orders[[#This Row],[OrderDate]])</f>
        <v>4</v>
      </c>
    </row>
    <row r="750" spans="1:21" x14ac:dyDescent="0.2">
      <c r="A750">
        <v>10996</v>
      </c>
      <c r="B750" t="s">
        <v>589</v>
      </c>
      <c r="C750">
        <v>4</v>
      </c>
      <c r="D750" s="9">
        <v>35887</v>
      </c>
      <c r="E750" s="5">
        <v>35915</v>
      </c>
      <c r="F750" s="5">
        <v>35895</v>
      </c>
      <c r="G750">
        <v>2</v>
      </c>
      <c r="H750">
        <v>1.1200000000000001</v>
      </c>
      <c r="I750" t="s">
        <v>590</v>
      </c>
      <c r="J750" t="s">
        <v>591</v>
      </c>
      <c r="K750" t="s">
        <v>592</v>
      </c>
      <c r="L750" t="s">
        <v>71</v>
      </c>
      <c r="M750" t="s">
        <v>593</v>
      </c>
      <c r="N750" t="s">
        <v>154</v>
      </c>
      <c r="O750">
        <f>VLOOKUP(orders[[#This Row],[OrderID]],Table15[],4,FALSE)</f>
        <v>40</v>
      </c>
      <c r="P750">
        <f>VLOOKUP(orders[[#This Row],[OrderID]],Table15[],2,FALSE)</f>
        <v>560</v>
      </c>
      <c r="Q750">
        <f>VLOOKUP(orders[[#This Row],[EmployeeID]],employee_territory[],2,FALSE)</f>
        <v>20852</v>
      </c>
      <c r="R750" t="str">
        <f>VLOOKUP(orders[[#This Row],[Territory]],territories[],4,FALSE)</f>
        <v xml:space="preserve">Eastern                                           </v>
      </c>
      <c r="S750" t="str">
        <f>VLOOKUP(orders[[#This Row],[ShipVia]],shippers[],2,FALSE)</f>
        <v>United Package</v>
      </c>
      <c r="T750">
        <f>YEAR(orders[[#This Row],[OrderDate]])</f>
        <v>1998</v>
      </c>
      <c r="U750" s="45">
        <f>MONTH(orders[[#This Row],[OrderDate]])</f>
        <v>4</v>
      </c>
    </row>
    <row r="751" spans="1:21" x14ac:dyDescent="0.2">
      <c r="A751">
        <v>10997</v>
      </c>
      <c r="B751" t="s">
        <v>623</v>
      </c>
      <c r="C751">
        <v>8</v>
      </c>
      <c r="D751" s="9">
        <v>35888</v>
      </c>
      <c r="E751" s="5">
        <v>35930</v>
      </c>
      <c r="F751" s="5">
        <v>35898</v>
      </c>
      <c r="G751">
        <v>2</v>
      </c>
      <c r="H751">
        <v>73.91</v>
      </c>
      <c r="I751" t="s">
        <v>624</v>
      </c>
      <c r="J751" t="s">
        <v>625</v>
      </c>
      <c r="K751" t="s">
        <v>626</v>
      </c>
      <c r="L751" t="s">
        <v>627</v>
      </c>
      <c r="M751" t="s">
        <v>628</v>
      </c>
      <c r="N751" t="s">
        <v>524</v>
      </c>
      <c r="O751">
        <f>VLOOKUP(orders[[#This Row],[OrderID]],Table15[],4,FALSE)</f>
        <v>90</v>
      </c>
      <c r="P751">
        <f>VLOOKUP(orders[[#This Row],[OrderID]],Table15[],2,FALSE)</f>
        <v>1980</v>
      </c>
      <c r="Q751">
        <f>VLOOKUP(orders[[#This Row],[EmployeeID]],employee_territory[],2,FALSE)</f>
        <v>19428</v>
      </c>
      <c r="R751" t="str">
        <f>VLOOKUP(orders[[#This Row],[Territory]],territories[],4,FALSE)</f>
        <v xml:space="preserve">Northern                                          </v>
      </c>
      <c r="S751" t="str">
        <f>VLOOKUP(orders[[#This Row],[ShipVia]],shippers[],2,FALSE)</f>
        <v>United Package</v>
      </c>
      <c r="T751">
        <f>YEAR(orders[[#This Row],[OrderDate]])</f>
        <v>1998</v>
      </c>
      <c r="U751" s="45">
        <f>MONTH(orders[[#This Row],[OrderDate]])</f>
        <v>4</v>
      </c>
    </row>
    <row r="752" spans="1:21" x14ac:dyDescent="0.2">
      <c r="A752">
        <v>10998</v>
      </c>
      <c r="B752" t="s">
        <v>789</v>
      </c>
      <c r="C752">
        <v>8</v>
      </c>
      <c r="D752" s="9">
        <v>35888</v>
      </c>
      <c r="E752" s="5">
        <v>35902</v>
      </c>
      <c r="F752" s="5">
        <v>35902</v>
      </c>
      <c r="G752">
        <v>2</v>
      </c>
      <c r="H752">
        <v>20.309999999999999</v>
      </c>
      <c r="I752" t="s">
        <v>790</v>
      </c>
      <c r="J752" t="s">
        <v>791</v>
      </c>
      <c r="K752" t="s">
        <v>792</v>
      </c>
      <c r="L752" t="s">
        <v>71</v>
      </c>
      <c r="M752" t="s">
        <v>793</v>
      </c>
      <c r="N752" t="s">
        <v>794</v>
      </c>
      <c r="O752">
        <f>VLOOKUP(orders[[#This Row],[OrderID]],Table15[],4,FALSE)</f>
        <v>69</v>
      </c>
      <c r="P752">
        <f>VLOOKUP(orders[[#This Row],[OrderID]],Table15[],2,FALSE)</f>
        <v>686</v>
      </c>
      <c r="Q752">
        <f>VLOOKUP(orders[[#This Row],[EmployeeID]],employee_territory[],2,FALSE)</f>
        <v>19428</v>
      </c>
      <c r="R752" t="str">
        <f>VLOOKUP(orders[[#This Row],[Territory]],territories[],4,FALSE)</f>
        <v xml:space="preserve">Northern                                          </v>
      </c>
      <c r="S752" t="str">
        <f>VLOOKUP(orders[[#This Row],[ShipVia]],shippers[],2,FALSE)</f>
        <v>United Package</v>
      </c>
      <c r="T752">
        <f>YEAR(orders[[#This Row],[OrderDate]])</f>
        <v>1998</v>
      </c>
      <c r="U752" s="45">
        <f>MONTH(orders[[#This Row],[OrderDate]])</f>
        <v>4</v>
      </c>
    </row>
    <row r="753" spans="1:21" x14ac:dyDescent="0.2">
      <c r="A753">
        <v>10999</v>
      </c>
      <c r="B753" t="s">
        <v>536</v>
      </c>
      <c r="C753">
        <v>6</v>
      </c>
      <c r="D753" s="9">
        <v>35888</v>
      </c>
      <c r="E753" s="5">
        <v>35916</v>
      </c>
      <c r="F753" s="5">
        <v>35895</v>
      </c>
      <c r="G753">
        <v>2</v>
      </c>
      <c r="H753">
        <v>96.35</v>
      </c>
      <c r="I753" t="s">
        <v>537</v>
      </c>
      <c r="J753" t="s">
        <v>538</v>
      </c>
      <c r="K753" t="s">
        <v>539</v>
      </c>
      <c r="L753" t="s">
        <v>71</v>
      </c>
      <c r="M753" t="s">
        <v>540</v>
      </c>
      <c r="N753" t="s">
        <v>154</v>
      </c>
      <c r="O753">
        <f>VLOOKUP(orders[[#This Row],[OrderID]],Table15[],4,FALSE)</f>
        <v>56</v>
      </c>
      <c r="P753">
        <f>VLOOKUP(orders[[#This Row],[OrderID]],Table15[],2,FALSE)</f>
        <v>1261</v>
      </c>
      <c r="Q753">
        <f>VLOOKUP(orders[[#This Row],[EmployeeID]],employee_territory[],2,FALSE)</f>
        <v>85014</v>
      </c>
      <c r="R753" t="str">
        <f>VLOOKUP(orders[[#This Row],[Territory]],territories[],4,FALSE)</f>
        <v xml:space="preserve">Westerns                                          </v>
      </c>
      <c r="S753" t="str">
        <f>VLOOKUP(orders[[#This Row],[ShipVia]],shippers[],2,FALSE)</f>
        <v>United Package</v>
      </c>
      <c r="T753">
        <f>YEAR(orders[[#This Row],[OrderDate]])</f>
        <v>1998</v>
      </c>
      <c r="U753" s="45">
        <f>MONTH(orders[[#This Row],[OrderDate]])</f>
        <v>4</v>
      </c>
    </row>
    <row r="754" spans="1:21" x14ac:dyDescent="0.2">
      <c r="A754">
        <v>11000</v>
      </c>
      <c r="B754" t="s">
        <v>545</v>
      </c>
      <c r="C754">
        <v>2</v>
      </c>
      <c r="D754" s="9">
        <v>35891</v>
      </c>
      <c r="E754" s="5">
        <v>35919</v>
      </c>
      <c r="F754" s="5">
        <v>35899</v>
      </c>
      <c r="G754">
        <v>3</v>
      </c>
      <c r="H754">
        <v>55.12</v>
      </c>
      <c r="I754" t="s">
        <v>546</v>
      </c>
      <c r="J754" t="s">
        <v>547</v>
      </c>
      <c r="K754" t="s">
        <v>548</v>
      </c>
      <c r="L754" t="s">
        <v>549</v>
      </c>
      <c r="M754" t="s">
        <v>550</v>
      </c>
      <c r="N754" t="s">
        <v>82</v>
      </c>
      <c r="O754">
        <f>VLOOKUP(orders[[#This Row],[OrderID]],Table15[],4,FALSE)</f>
        <v>85</v>
      </c>
      <c r="P754">
        <f>VLOOKUP(orders[[#This Row],[OrderID]],Table15[],2,FALSE)</f>
        <v>1075</v>
      </c>
      <c r="Q754">
        <f>VLOOKUP(orders[[#This Row],[EmployeeID]],employee_territory[],2,FALSE)</f>
        <v>1581</v>
      </c>
      <c r="R754" t="str">
        <f>VLOOKUP(orders[[#This Row],[Territory]],territories[],4,FALSE)</f>
        <v xml:space="preserve">Eastern                                           </v>
      </c>
      <c r="S754" t="str">
        <f>VLOOKUP(orders[[#This Row],[ShipVia]],shippers[],2,FALSE)</f>
        <v>Federal Shipping</v>
      </c>
      <c r="T754">
        <f>YEAR(orders[[#This Row],[OrderDate]])</f>
        <v>1998</v>
      </c>
      <c r="U754" s="45">
        <f>MONTH(orders[[#This Row],[OrderDate]])</f>
        <v>4</v>
      </c>
    </row>
    <row r="755" spans="1:21" x14ac:dyDescent="0.2">
      <c r="A755">
        <v>11001</v>
      </c>
      <c r="B755" t="s">
        <v>551</v>
      </c>
      <c r="C755">
        <v>2</v>
      </c>
      <c r="D755" s="9">
        <v>35891</v>
      </c>
      <c r="E755" s="5">
        <v>35919</v>
      </c>
      <c r="F755" s="5">
        <v>35899</v>
      </c>
      <c r="G755">
        <v>2</v>
      </c>
      <c r="H755">
        <v>197.3</v>
      </c>
      <c r="I755" t="s">
        <v>552</v>
      </c>
      <c r="J755" t="s">
        <v>553</v>
      </c>
      <c r="K755" t="s">
        <v>554</v>
      </c>
      <c r="L755" t="s">
        <v>71</v>
      </c>
      <c r="M755" t="s">
        <v>555</v>
      </c>
      <c r="N755" t="s">
        <v>199</v>
      </c>
      <c r="O755">
        <f>VLOOKUP(orders[[#This Row],[OrderID]],Table15[],4,FALSE)</f>
        <v>116</v>
      </c>
      <c r="P755">
        <f>VLOOKUP(orders[[#This Row],[OrderID]],Table15[],2,FALSE)</f>
        <v>2769</v>
      </c>
      <c r="Q755">
        <f>VLOOKUP(orders[[#This Row],[EmployeeID]],employee_territory[],2,FALSE)</f>
        <v>1581</v>
      </c>
      <c r="R755" t="str">
        <f>VLOOKUP(orders[[#This Row],[Territory]],territories[],4,FALSE)</f>
        <v xml:space="preserve">Eastern                                           </v>
      </c>
      <c r="S755" t="str">
        <f>VLOOKUP(orders[[#This Row],[ShipVia]],shippers[],2,FALSE)</f>
        <v>United Package</v>
      </c>
      <c r="T755">
        <f>YEAR(orders[[#This Row],[OrderDate]])</f>
        <v>1998</v>
      </c>
      <c r="U755" s="45">
        <f>MONTH(orders[[#This Row],[OrderDate]])</f>
        <v>4</v>
      </c>
    </row>
    <row r="756" spans="1:21" x14ac:dyDescent="0.2">
      <c r="A756">
        <v>11002</v>
      </c>
      <c r="B756" t="s">
        <v>705</v>
      </c>
      <c r="C756">
        <v>4</v>
      </c>
      <c r="D756" s="9">
        <v>35891</v>
      </c>
      <c r="E756" s="5">
        <v>35919</v>
      </c>
      <c r="F756" s="5">
        <v>35901</v>
      </c>
      <c r="G756">
        <v>1</v>
      </c>
      <c r="H756">
        <v>141.16</v>
      </c>
      <c r="I756" t="s">
        <v>706</v>
      </c>
      <c r="J756" t="s">
        <v>707</v>
      </c>
      <c r="K756" t="s">
        <v>708</v>
      </c>
      <c r="L756" t="s">
        <v>709</v>
      </c>
      <c r="M756" t="s">
        <v>710</v>
      </c>
      <c r="N756" t="s">
        <v>82</v>
      </c>
      <c r="O756">
        <f>VLOOKUP(orders[[#This Row],[OrderID]],Table15[],4,FALSE)</f>
        <v>135</v>
      </c>
      <c r="P756">
        <f>VLOOKUP(orders[[#This Row],[OrderID]],Table15[],2,FALSE)</f>
        <v>1902</v>
      </c>
      <c r="Q756">
        <f>VLOOKUP(orders[[#This Row],[EmployeeID]],employee_territory[],2,FALSE)</f>
        <v>20852</v>
      </c>
      <c r="R756" t="str">
        <f>VLOOKUP(orders[[#This Row],[Territory]],territories[],4,FALSE)</f>
        <v xml:space="preserve">Eastern                                           </v>
      </c>
      <c r="S756" t="str">
        <f>VLOOKUP(orders[[#This Row],[ShipVia]],shippers[],2,FALSE)</f>
        <v>Speedy Express</v>
      </c>
      <c r="T756">
        <f>YEAR(orders[[#This Row],[OrderDate]])</f>
        <v>1998</v>
      </c>
      <c r="U756" s="45">
        <f>MONTH(orders[[#This Row],[OrderDate]])</f>
        <v>4</v>
      </c>
    </row>
    <row r="757" spans="1:21" x14ac:dyDescent="0.2">
      <c r="A757">
        <v>11003</v>
      </c>
      <c r="B757" t="s">
        <v>893</v>
      </c>
      <c r="C757">
        <v>3</v>
      </c>
      <c r="D757" s="9">
        <v>35891</v>
      </c>
      <c r="E757" s="5">
        <v>35919</v>
      </c>
      <c r="F757" s="5">
        <v>35893</v>
      </c>
      <c r="G757">
        <v>3</v>
      </c>
      <c r="H757">
        <v>14.91</v>
      </c>
      <c r="I757" t="s">
        <v>894</v>
      </c>
      <c r="J757" t="s">
        <v>895</v>
      </c>
      <c r="K757" t="s">
        <v>896</v>
      </c>
      <c r="L757" t="s">
        <v>897</v>
      </c>
      <c r="M757" t="s">
        <v>898</v>
      </c>
      <c r="N757" t="s">
        <v>82</v>
      </c>
      <c r="O757">
        <f>VLOOKUP(orders[[#This Row],[OrderID]],Table15[],4,FALSE)</f>
        <v>24</v>
      </c>
      <c r="P757">
        <f>VLOOKUP(orders[[#This Row],[OrderID]],Table15[],2,FALSE)</f>
        <v>326</v>
      </c>
      <c r="Q757">
        <f>VLOOKUP(orders[[#This Row],[EmployeeID]],employee_territory[],2,FALSE)</f>
        <v>30346</v>
      </c>
      <c r="R757" t="str">
        <f>VLOOKUP(orders[[#This Row],[Territory]],territories[],4,FALSE)</f>
        <v xml:space="preserve">Southern                                          </v>
      </c>
      <c r="S757" t="str">
        <f>VLOOKUP(orders[[#This Row],[ShipVia]],shippers[],2,FALSE)</f>
        <v>Federal Shipping</v>
      </c>
      <c r="T757">
        <f>YEAR(orders[[#This Row],[OrderDate]])</f>
        <v>1998</v>
      </c>
      <c r="U757" s="45">
        <f>MONTH(orders[[#This Row],[OrderDate]])</f>
        <v>4</v>
      </c>
    </row>
    <row r="758" spans="1:21" x14ac:dyDescent="0.2">
      <c r="A758">
        <v>11004</v>
      </c>
      <c r="B758" t="s">
        <v>872</v>
      </c>
      <c r="C758">
        <v>3</v>
      </c>
      <c r="D758" s="9">
        <v>35892</v>
      </c>
      <c r="E758" s="5">
        <v>35920</v>
      </c>
      <c r="F758" s="5">
        <v>35905</v>
      </c>
      <c r="G758">
        <v>1</v>
      </c>
      <c r="H758">
        <v>44.84</v>
      </c>
      <c r="I758" t="s">
        <v>873</v>
      </c>
      <c r="J758" t="s">
        <v>874</v>
      </c>
      <c r="K758" t="s">
        <v>875</v>
      </c>
      <c r="L758" t="s">
        <v>71</v>
      </c>
      <c r="M758" t="s">
        <v>876</v>
      </c>
      <c r="N758" t="s">
        <v>500</v>
      </c>
      <c r="O758">
        <f>VLOOKUP(orders[[#This Row],[OrderID]],Table15[],4,FALSE)</f>
        <v>12</v>
      </c>
      <c r="P758">
        <f>VLOOKUP(orders[[#This Row],[OrderID]],Table15[],2,FALSE)</f>
        <v>295.38</v>
      </c>
      <c r="Q758">
        <f>VLOOKUP(orders[[#This Row],[EmployeeID]],employee_territory[],2,FALSE)</f>
        <v>30346</v>
      </c>
      <c r="R758" t="str">
        <f>VLOOKUP(orders[[#This Row],[Territory]],territories[],4,FALSE)</f>
        <v xml:space="preserve">Southern                                          </v>
      </c>
      <c r="S758" t="str">
        <f>VLOOKUP(orders[[#This Row],[ShipVia]],shippers[],2,FALSE)</f>
        <v>Speedy Express</v>
      </c>
      <c r="T758">
        <f>YEAR(orders[[#This Row],[OrderDate]])</f>
        <v>1998</v>
      </c>
      <c r="U758" s="45">
        <f>MONTH(orders[[#This Row],[OrderDate]])</f>
        <v>4</v>
      </c>
    </row>
    <row r="759" spans="1:21" x14ac:dyDescent="0.2">
      <c r="A759">
        <v>11005</v>
      </c>
      <c r="B759" t="s">
        <v>888</v>
      </c>
      <c r="C759">
        <v>2</v>
      </c>
      <c r="D759" s="9">
        <v>35892</v>
      </c>
      <c r="E759" s="5">
        <v>35920</v>
      </c>
      <c r="F759" s="5">
        <v>35895</v>
      </c>
      <c r="G759">
        <v>1</v>
      </c>
      <c r="H759">
        <v>0.75</v>
      </c>
      <c r="I759" t="s">
        <v>889</v>
      </c>
      <c r="J759" t="s">
        <v>890</v>
      </c>
      <c r="K759" t="s">
        <v>891</v>
      </c>
      <c r="L759" t="s">
        <v>71</v>
      </c>
      <c r="M759" t="s">
        <v>892</v>
      </c>
      <c r="N759" t="s">
        <v>248</v>
      </c>
      <c r="O759">
        <f>VLOOKUP(orders[[#This Row],[OrderID]],Table15[],4,FALSE)</f>
        <v>12</v>
      </c>
      <c r="P759">
        <f>VLOOKUP(orders[[#This Row],[OrderID]],Table15[],2,FALSE)</f>
        <v>586</v>
      </c>
      <c r="Q759">
        <f>VLOOKUP(orders[[#This Row],[EmployeeID]],employee_territory[],2,FALSE)</f>
        <v>1581</v>
      </c>
      <c r="R759" t="str">
        <f>VLOOKUP(orders[[#This Row],[Territory]],territories[],4,FALSE)</f>
        <v xml:space="preserve">Eastern                                           </v>
      </c>
      <c r="S759" t="str">
        <f>VLOOKUP(orders[[#This Row],[ShipVia]],shippers[],2,FALSE)</f>
        <v>Speedy Express</v>
      </c>
      <c r="T759">
        <f>YEAR(orders[[#This Row],[OrderDate]])</f>
        <v>1998</v>
      </c>
      <c r="U759" s="45">
        <f>MONTH(orders[[#This Row],[OrderDate]])</f>
        <v>4</v>
      </c>
    </row>
    <row r="760" spans="1:21" x14ac:dyDescent="0.2">
      <c r="A760">
        <v>11006</v>
      </c>
      <c r="B760" t="s">
        <v>867</v>
      </c>
      <c r="C760">
        <v>3</v>
      </c>
      <c r="D760" s="9">
        <v>35892</v>
      </c>
      <c r="E760" s="5">
        <v>35920</v>
      </c>
      <c r="F760" s="5">
        <v>35900</v>
      </c>
      <c r="G760">
        <v>2</v>
      </c>
      <c r="H760">
        <v>25.19</v>
      </c>
      <c r="I760" t="s">
        <v>868</v>
      </c>
      <c r="J760" t="s">
        <v>869</v>
      </c>
      <c r="K760" t="s">
        <v>870</v>
      </c>
      <c r="L760" t="s">
        <v>191</v>
      </c>
      <c r="M760" t="s">
        <v>871</v>
      </c>
      <c r="N760" t="s">
        <v>82</v>
      </c>
      <c r="O760">
        <f>VLOOKUP(orders[[#This Row],[OrderID]],Table15[],4,FALSE)</f>
        <v>10</v>
      </c>
      <c r="P760">
        <f>VLOOKUP(orders[[#This Row],[OrderID]],Table15[],2,FALSE)</f>
        <v>391.58000000000004</v>
      </c>
      <c r="Q760">
        <f>VLOOKUP(orders[[#This Row],[EmployeeID]],employee_territory[],2,FALSE)</f>
        <v>30346</v>
      </c>
      <c r="R760" t="str">
        <f>VLOOKUP(orders[[#This Row],[Territory]],territories[],4,FALSE)</f>
        <v xml:space="preserve">Southern                                          </v>
      </c>
      <c r="S760" t="str">
        <f>VLOOKUP(orders[[#This Row],[ShipVia]],shippers[],2,FALSE)</f>
        <v>United Package</v>
      </c>
      <c r="T760">
        <f>YEAR(orders[[#This Row],[OrderDate]])</f>
        <v>1998</v>
      </c>
      <c r="U760" s="45">
        <f>MONTH(orders[[#This Row],[OrderDate]])</f>
        <v>4</v>
      </c>
    </row>
    <row r="761" spans="1:21" x14ac:dyDescent="0.2">
      <c r="A761">
        <v>11007</v>
      </c>
      <c r="B761" t="s">
        <v>729</v>
      </c>
      <c r="C761">
        <v>8</v>
      </c>
      <c r="D761" s="9">
        <v>35893</v>
      </c>
      <c r="E761" s="5">
        <v>35921</v>
      </c>
      <c r="F761" s="5">
        <v>35898</v>
      </c>
      <c r="G761">
        <v>2</v>
      </c>
      <c r="H761">
        <v>202.24</v>
      </c>
      <c r="I761" t="s">
        <v>730</v>
      </c>
      <c r="J761" t="s">
        <v>731</v>
      </c>
      <c r="K761" t="s">
        <v>718</v>
      </c>
      <c r="L761" t="s">
        <v>71</v>
      </c>
      <c r="M761" t="s">
        <v>732</v>
      </c>
      <c r="N761" t="s">
        <v>720</v>
      </c>
      <c r="O761">
        <f>VLOOKUP(orders[[#This Row],[OrderID]],Table15[],4,FALSE)</f>
        <v>54</v>
      </c>
      <c r="P761">
        <f>VLOOKUP(orders[[#This Row],[OrderID]],Table15[],2,FALSE)</f>
        <v>2633.9</v>
      </c>
      <c r="Q761">
        <f>VLOOKUP(orders[[#This Row],[EmployeeID]],employee_territory[],2,FALSE)</f>
        <v>19428</v>
      </c>
      <c r="R761" t="str">
        <f>VLOOKUP(orders[[#This Row],[Territory]],territories[],4,FALSE)</f>
        <v xml:space="preserve">Northern                                          </v>
      </c>
      <c r="S761" t="str">
        <f>VLOOKUP(orders[[#This Row],[ShipVia]],shippers[],2,FALSE)</f>
        <v>United Package</v>
      </c>
      <c r="T761">
        <f>YEAR(orders[[#This Row],[OrderDate]])</f>
        <v>1998</v>
      </c>
      <c r="U761" s="45">
        <f>MONTH(orders[[#This Row],[OrderDate]])</f>
        <v>4</v>
      </c>
    </row>
    <row r="762" spans="1:21" x14ac:dyDescent="0.2">
      <c r="A762">
        <v>11008</v>
      </c>
      <c r="B762" t="s">
        <v>525</v>
      </c>
      <c r="C762">
        <v>7</v>
      </c>
      <c r="D762" s="9">
        <v>35893</v>
      </c>
      <c r="E762" s="5">
        <v>35921</v>
      </c>
      <c r="F762" s="5"/>
      <c r="G762">
        <v>3</v>
      </c>
      <c r="H762">
        <v>79.459999999999994</v>
      </c>
      <c r="I762" t="s">
        <v>526</v>
      </c>
      <c r="J762" t="s">
        <v>527</v>
      </c>
      <c r="K762" t="s">
        <v>528</v>
      </c>
      <c r="L762" t="s">
        <v>71</v>
      </c>
      <c r="M762" t="s">
        <v>529</v>
      </c>
      <c r="N762" t="s">
        <v>530</v>
      </c>
      <c r="O762">
        <f>VLOOKUP(orders[[#This Row],[OrderID]],Table15[],4,FALSE)</f>
        <v>181</v>
      </c>
      <c r="P762">
        <f>VLOOKUP(orders[[#This Row],[OrderID]],Table15[],2,FALSE)</f>
        <v>4903.5</v>
      </c>
      <c r="Q762">
        <f>VLOOKUP(orders[[#This Row],[EmployeeID]],employee_territory[],2,FALSE)</f>
        <v>60179</v>
      </c>
      <c r="R762" t="str">
        <f>VLOOKUP(orders[[#This Row],[Territory]],territories[],4,FALSE)</f>
        <v xml:space="preserve">Westerns                                          </v>
      </c>
      <c r="S762" t="str">
        <f>VLOOKUP(orders[[#This Row],[ShipVia]],shippers[],2,FALSE)</f>
        <v>Federal Shipping</v>
      </c>
      <c r="T762">
        <f>YEAR(orders[[#This Row],[OrderDate]])</f>
        <v>1998</v>
      </c>
      <c r="U762" s="45">
        <f>MONTH(orders[[#This Row],[OrderDate]])</f>
        <v>4</v>
      </c>
    </row>
    <row r="763" spans="1:21" x14ac:dyDescent="0.2">
      <c r="A763">
        <v>11009</v>
      </c>
      <c r="B763" t="s">
        <v>662</v>
      </c>
      <c r="C763">
        <v>2</v>
      </c>
      <c r="D763" s="9">
        <v>35893</v>
      </c>
      <c r="E763" s="5">
        <v>35921</v>
      </c>
      <c r="F763" s="5">
        <v>35895</v>
      </c>
      <c r="G763">
        <v>1</v>
      </c>
      <c r="H763">
        <v>59.11</v>
      </c>
      <c r="I763" t="s">
        <v>663</v>
      </c>
      <c r="J763" t="s">
        <v>664</v>
      </c>
      <c r="K763" t="s">
        <v>665</v>
      </c>
      <c r="L763" t="s">
        <v>71</v>
      </c>
      <c r="M763" t="s">
        <v>666</v>
      </c>
      <c r="N763" t="s">
        <v>108</v>
      </c>
      <c r="O763">
        <f>VLOOKUP(orders[[#This Row],[OrderID]],Table15[],4,FALSE)</f>
        <v>39</v>
      </c>
      <c r="P763">
        <f>VLOOKUP(orders[[#This Row],[OrderID]],Table15[],2,FALSE)</f>
        <v>702</v>
      </c>
      <c r="Q763">
        <f>VLOOKUP(orders[[#This Row],[EmployeeID]],employee_territory[],2,FALSE)</f>
        <v>1581</v>
      </c>
      <c r="R763" t="str">
        <f>VLOOKUP(orders[[#This Row],[Territory]],territories[],4,FALSE)</f>
        <v xml:space="preserve">Eastern                                           </v>
      </c>
      <c r="S763" t="str">
        <f>VLOOKUP(orders[[#This Row],[ShipVia]],shippers[],2,FALSE)</f>
        <v>Speedy Express</v>
      </c>
      <c r="T763">
        <f>YEAR(orders[[#This Row],[OrderDate]])</f>
        <v>1998</v>
      </c>
      <c r="U763" s="45">
        <f>MONTH(orders[[#This Row],[OrderDate]])</f>
        <v>4</v>
      </c>
    </row>
    <row r="764" spans="1:21" x14ac:dyDescent="0.2">
      <c r="A764">
        <v>11010</v>
      </c>
      <c r="B764" t="s">
        <v>633</v>
      </c>
      <c r="C764">
        <v>2</v>
      </c>
      <c r="D764" s="9">
        <v>35894</v>
      </c>
      <c r="E764" s="5">
        <v>35922</v>
      </c>
      <c r="F764" s="5">
        <v>35906</v>
      </c>
      <c r="G764">
        <v>2</v>
      </c>
      <c r="H764">
        <v>28.71</v>
      </c>
      <c r="I764" t="s">
        <v>634</v>
      </c>
      <c r="J764" t="s">
        <v>635</v>
      </c>
      <c r="K764" t="s">
        <v>636</v>
      </c>
      <c r="L764" t="s">
        <v>71</v>
      </c>
      <c r="M764" t="s">
        <v>637</v>
      </c>
      <c r="N764" t="s">
        <v>176</v>
      </c>
      <c r="O764">
        <f>VLOOKUP(orders[[#This Row],[OrderID]],Table15[],4,FALSE)</f>
        <v>30</v>
      </c>
      <c r="P764">
        <f>VLOOKUP(orders[[#This Row],[OrderID]],Table15[],2,FALSE)</f>
        <v>645</v>
      </c>
      <c r="Q764">
        <f>VLOOKUP(orders[[#This Row],[EmployeeID]],employee_territory[],2,FALSE)</f>
        <v>1581</v>
      </c>
      <c r="R764" t="str">
        <f>VLOOKUP(orders[[#This Row],[Territory]],territories[],4,FALSE)</f>
        <v xml:space="preserve">Eastern                                           </v>
      </c>
      <c r="S764" t="str">
        <f>VLOOKUP(orders[[#This Row],[ShipVia]],shippers[],2,FALSE)</f>
        <v>United Package</v>
      </c>
      <c r="T764">
        <f>YEAR(orders[[#This Row],[OrderDate]])</f>
        <v>1998</v>
      </c>
      <c r="U764" s="45">
        <f>MONTH(orders[[#This Row],[OrderDate]])</f>
        <v>4</v>
      </c>
    </row>
    <row r="765" spans="1:21" x14ac:dyDescent="0.2">
      <c r="A765">
        <v>11011</v>
      </c>
      <c r="B765" t="s">
        <v>899</v>
      </c>
      <c r="C765">
        <v>3</v>
      </c>
      <c r="D765" s="9">
        <v>35894</v>
      </c>
      <c r="E765" s="5">
        <v>35922</v>
      </c>
      <c r="F765" s="5">
        <v>35898</v>
      </c>
      <c r="G765">
        <v>1</v>
      </c>
      <c r="H765">
        <v>1.21</v>
      </c>
      <c r="I765" t="s">
        <v>906</v>
      </c>
      <c r="J765" t="s">
        <v>901</v>
      </c>
      <c r="K765" t="s">
        <v>152</v>
      </c>
      <c r="L765" t="s">
        <v>71</v>
      </c>
      <c r="M765" t="s">
        <v>902</v>
      </c>
      <c r="N765" t="s">
        <v>154</v>
      </c>
      <c r="O765">
        <f>VLOOKUP(orders[[#This Row],[OrderID]],Table15[],4,FALSE)</f>
        <v>60</v>
      </c>
      <c r="P765">
        <f>VLOOKUP(orders[[#This Row],[OrderID]],Table15[],2,FALSE)</f>
        <v>960</v>
      </c>
      <c r="Q765">
        <f>VLOOKUP(orders[[#This Row],[EmployeeID]],employee_territory[],2,FALSE)</f>
        <v>30346</v>
      </c>
      <c r="R765" t="str">
        <f>VLOOKUP(orders[[#This Row],[Territory]],territories[],4,FALSE)</f>
        <v xml:space="preserve">Southern                                          </v>
      </c>
      <c r="S765" t="str">
        <f>VLOOKUP(orders[[#This Row],[ShipVia]],shippers[],2,FALSE)</f>
        <v>Speedy Express</v>
      </c>
      <c r="T765">
        <f>YEAR(orders[[#This Row],[OrderDate]])</f>
        <v>1998</v>
      </c>
      <c r="U765" s="45">
        <f>MONTH(orders[[#This Row],[OrderDate]])</f>
        <v>4</v>
      </c>
    </row>
    <row r="766" spans="1:21" x14ac:dyDescent="0.2">
      <c r="A766">
        <v>11012</v>
      </c>
      <c r="B766" t="s">
        <v>566</v>
      </c>
      <c r="C766">
        <v>1</v>
      </c>
      <c r="D766" s="9">
        <v>35894</v>
      </c>
      <c r="E766" s="5">
        <v>35908</v>
      </c>
      <c r="F766" s="5">
        <v>35902</v>
      </c>
      <c r="G766">
        <v>3</v>
      </c>
      <c r="H766">
        <v>242.95</v>
      </c>
      <c r="I766" t="s">
        <v>567</v>
      </c>
      <c r="J766" t="s">
        <v>568</v>
      </c>
      <c r="K766" t="s">
        <v>569</v>
      </c>
      <c r="L766" t="s">
        <v>71</v>
      </c>
      <c r="M766" t="s">
        <v>570</v>
      </c>
      <c r="N766" t="s">
        <v>154</v>
      </c>
      <c r="O766">
        <f>VLOOKUP(orders[[#This Row],[OrderID]],Table15[],4,FALSE)</f>
        <v>146</v>
      </c>
      <c r="P766">
        <f>VLOOKUP(orders[[#This Row],[OrderID]],Table15[],2,FALSE)</f>
        <v>2974</v>
      </c>
      <c r="Q766">
        <f>VLOOKUP(orders[[#This Row],[EmployeeID]],employee_territory[],2,FALSE)</f>
        <v>6897</v>
      </c>
      <c r="R766" t="str">
        <f>VLOOKUP(orders[[#This Row],[Territory]],territories[],4,FALSE)</f>
        <v xml:space="preserve">Eastern                                           </v>
      </c>
      <c r="S766" t="str">
        <f>VLOOKUP(orders[[#This Row],[ShipVia]],shippers[],2,FALSE)</f>
        <v>Federal Shipping</v>
      </c>
      <c r="T766">
        <f>YEAR(orders[[#This Row],[OrderDate]])</f>
        <v>1998</v>
      </c>
      <c r="U766" s="45">
        <f>MONTH(orders[[#This Row],[OrderDate]])</f>
        <v>4</v>
      </c>
    </row>
    <row r="767" spans="1:21" x14ac:dyDescent="0.2">
      <c r="A767">
        <v>11013</v>
      </c>
      <c r="B767" t="s">
        <v>618</v>
      </c>
      <c r="C767">
        <v>2</v>
      </c>
      <c r="D767" s="9">
        <v>35894</v>
      </c>
      <c r="E767" s="5">
        <v>35922</v>
      </c>
      <c r="F767" s="5">
        <v>35895</v>
      </c>
      <c r="G767">
        <v>1</v>
      </c>
      <c r="H767">
        <v>32.99</v>
      </c>
      <c r="I767" t="s">
        <v>619</v>
      </c>
      <c r="J767" t="s">
        <v>620</v>
      </c>
      <c r="K767" t="s">
        <v>621</v>
      </c>
      <c r="L767" t="s">
        <v>71</v>
      </c>
      <c r="M767" t="s">
        <v>622</v>
      </c>
      <c r="N767" t="s">
        <v>108</v>
      </c>
      <c r="O767">
        <f>VLOOKUP(orders[[#This Row],[OrderID]],Table15[],4,FALSE)</f>
        <v>36</v>
      </c>
      <c r="P767">
        <f>VLOOKUP(orders[[#This Row],[OrderID]],Table15[],2,FALSE)</f>
        <v>361</v>
      </c>
      <c r="Q767">
        <f>VLOOKUP(orders[[#This Row],[EmployeeID]],employee_territory[],2,FALSE)</f>
        <v>1581</v>
      </c>
      <c r="R767" t="str">
        <f>VLOOKUP(orders[[#This Row],[Territory]],territories[],4,FALSE)</f>
        <v xml:space="preserve">Eastern                                           </v>
      </c>
      <c r="S767" t="str">
        <f>VLOOKUP(orders[[#This Row],[ShipVia]],shippers[],2,FALSE)</f>
        <v>Speedy Express</v>
      </c>
      <c r="T767">
        <f>YEAR(orders[[#This Row],[OrderDate]])</f>
        <v>1998</v>
      </c>
      <c r="U767" s="45">
        <f>MONTH(orders[[#This Row],[OrderDate]])</f>
        <v>4</v>
      </c>
    </row>
    <row r="768" spans="1:21" x14ac:dyDescent="0.2">
      <c r="A768">
        <v>11014</v>
      </c>
      <c r="B768" t="s">
        <v>811</v>
      </c>
      <c r="C768">
        <v>2</v>
      </c>
      <c r="D768" s="9">
        <v>35895</v>
      </c>
      <c r="E768" s="5">
        <v>35923</v>
      </c>
      <c r="F768" s="5">
        <v>35900</v>
      </c>
      <c r="G768">
        <v>3</v>
      </c>
      <c r="H768">
        <v>23.6</v>
      </c>
      <c r="I768" t="s">
        <v>812</v>
      </c>
      <c r="J768" t="s">
        <v>813</v>
      </c>
      <c r="K768" t="s">
        <v>814</v>
      </c>
      <c r="L768" t="s">
        <v>815</v>
      </c>
      <c r="M768" t="s">
        <v>816</v>
      </c>
      <c r="N768" t="s">
        <v>524</v>
      </c>
      <c r="O768">
        <f>VLOOKUP(orders[[#This Row],[OrderID]],Table15[],4,FALSE)</f>
        <v>28</v>
      </c>
      <c r="P768">
        <f>VLOOKUP(orders[[#This Row],[OrderID]],Table15[],2,FALSE)</f>
        <v>270.2</v>
      </c>
      <c r="Q768">
        <f>VLOOKUP(orders[[#This Row],[EmployeeID]],employee_territory[],2,FALSE)</f>
        <v>1581</v>
      </c>
      <c r="R768" t="str">
        <f>VLOOKUP(orders[[#This Row],[Territory]],territories[],4,FALSE)</f>
        <v xml:space="preserve">Eastern                                           </v>
      </c>
      <c r="S768" t="str">
        <f>VLOOKUP(orders[[#This Row],[ShipVia]],shippers[],2,FALSE)</f>
        <v>Federal Shipping</v>
      </c>
      <c r="T768">
        <f>YEAR(orders[[#This Row],[OrderDate]])</f>
        <v>1998</v>
      </c>
      <c r="U768" s="45">
        <f>MONTH(orders[[#This Row],[OrderDate]])</f>
        <v>4</v>
      </c>
    </row>
    <row r="769" spans="1:21" x14ac:dyDescent="0.2">
      <c r="A769">
        <v>11015</v>
      </c>
      <c r="B769" t="s">
        <v>800</v>
      </c>
      <c r="C769">
        <v>2</v>
      </c>
      <c r="D769" s="9">
        <v>35895</v>
      </c>
      <c r="E769" s="5">
        <v>35909</v>
      </c>
      <c r="F769" s="5">
        <v>35905</v>
      </c>
      <c r="G769">
        <v>2</v>
      </c>
      <c r="H769">
        <v>4.62</v>
      </c>
      <c r="I769" t="s">
        <v>801</v>
      </c>
      <c r="J769" t="s">
        <v>802</v>
      </c>
      <c r="K769" t="s">
        <v>803</v>
      </c>
      <c r="L769" t="s">
        <v>71</v>
      </c>
      <c r="M769" t="s">
        <v>804</v>
      </c>
      <c r="N769" t="s">
        <v>184</v>
      </c>
      <c r="O769">
        <f>VLOOKUP(orders[[#This Row],[OrderID]],Table15[],4,FALSE)</f>
        <v>33</v>
      </c>
      <c r="P769">
        <f>VLOOKUP(orders[[#This Row],[OrderID]],Table15[],2,FALSE)</f>
        <v>622.35</v>
      </c>
      <c r="Q769">
        <f>VLOOKUP(orders[[#This Row],[EmployeeID]],employee_territory[],2,FALSE)</f>
        <v>1581</v>
      </c>
      <c r="R769" t="str">
        <f>VLOOKUP(orders[[#This Row],[Territory]],territories[],4,FALSE)</f>
        <v xml:space="preserve">Eastern                                           </v>
      </c>
      <c r="S769" t="str">
        <f>VLOOKUP(orders[[#This Row],[ShipVia]],shippers[],2,FALSE)</f>
        <v>United Package</v>
      </c>
      <c r="T769">
        <f>YEAR(orders[[#This Row],[OrderDate]])</f>
        <v>1998</v>
      </c>
      <c r="U769" s="45">
        <f>MONTH(orders[[#This Row],[OrderDate]])</f>
        <v>4</v>
      </c>
    </row>
    <row r="770" spans="1:21" x14ac:dyDescent="0.2">
      <c r="A770">
        <v>11016</v>
      </c>
      <c r="B770" t="s">
        <v>752</v>
      </c>
      <c r="C770">
        <v>9</v>
      </c>
      <c r="D770" s="9">
        <v>35895</v>
      </c>
      <c r="E770" s="5">
        <v>35923</v>
      </c>
      <c r="F770" s="5">
        <v>35898</v>
      </c>
      <c r="G770">
        <v>2</v>
      </c>
      <c r="H770">
        <v>33.799999999999997</v>
      </c>
      <c r="I770" t="s">
        <v>753</v>
      </c>
      <c r="J770" t="s">
        <v>754</v>
      </c>
      <c r="K770" t="s">
        <v>755</v>
      </c>
      <c r="L770" t="s">
        <v>756</v>
      </c>
      <c r="M770" t="s">
        <v>757</v>
      </c>
      <c r="N770" t="s">
        <v>73</v>
      </c>
      <c r="O770">
        <f>VLOOKUP(orders[[#This Row],[OrderID]],Table15[],4,FALSE)</f>
        <v>31</v>
      </c>
      <c r="P770">
        <f>VLOOKUP(orders[[#This Row],[OrderID]],Table15[],2,FALSE)</f>
        <v>491.5</v>
      </c>
      <c r="Q770">
        <f>VLOOKUP(orders[[#This Row],[EmployeeID]],employee_territory[],2,FALSE)</f>
        <v>3049</v>
      </c>
      <c r="R770" t="str">
        <f>VLOOKUP(orders[[#This Row],[Territory]],territories[],4,FALSE)</f>
        <v xml:space="preserve">Northern                                          </v>
      </c>
      <c r="S770" t="str">
        <f>VLOOKUP(orders[[#This Row],[ShipVia]],shippers[],2,FALSE)</f>
        <v>United Package</v>
      </c>
      <c r="T770">
        <f>YEAR(orders[[#This Row],[OrderDate]])</f>
        <v>1998</v>
      </c>
      <c r="U770" s="45">
        <f>MONTH(orders[[#This Row],[OrderDate]])</f>
        <v>4</v>
      </c>
    </row>
    <row r="771" spans="1:21" x14ac:dyDescent="0.2">
      <c r="A771">
        <v>11017</v>
      </c>
      <c r="B771" t="s">
        <v>525</v>
      </c>
      <c r="C771">
        <v>9</v>
      </c>
      <c r="D771" s="9">
        <v>35898</v>
      </c>
      <c r="E771" s="5">
        <v>35926</v>
      </c>
      <c r="F771" s="5">
        <v>35905</v>
      </c>
      <c r="G771">
        <v>2</v>
      </c>
      <c r="H771">
        <v>754.26</v>
      </c>
      <c r="I771" t="s">
        <v>526</v>
      </c>
      <c r="J771" t="s">
        <v>527</v>
      </c>
      <c r="K771" t="s">
        <v>528</v>
      </c>
      <c r="L771" t="s">
        <v>71</v>
      </c>
      <c r="M771" t="s">
        <v>529</v>
      </c>
      <c r="N771" t="s">
        <v>530</v>
      </c>
      <c r="O771">
        <f>VLOOKUP(orders[[#This Row],[OrderID]],Table15[],4,FALSE)</f>
        <v>165</v>
      </c>
      <c r="P771">
        <f>VLOOKUP(orders[[#This Row],[OrderID]],Table15[],2,FALSE)</f>
        <v>6750</v>
      </c>
      <c r="Q771">
        <f>VLOOKUP(orders[[#This Row],[EmployeeID]],employee_territory[],2,FALSE)</f>
        <v>3049</v>
      </c>
      <c r="R771" t="str">
        <f>VLOOKUP(orders[[#This Row],[Territory]],territories[],4,FALSE)</f>
        <v xml:space="preserve">Northern                                          </v>
      </c>
      <c r="S771" t="str">
        <f>VLOOKUP(orders[[#This Row],[ShipVia]],shippers[],2,FALSE)</f>
        <v>United Package</v>
      </c>
      <c r="T771">
        <f>YEAR(orders[[#This Row],[OrderDate]])</f>
        <v>1998</v>
      </c>
      <c r="U771" s="45">
        <f>MONTH(orders[[#This Row],[OrderDate]])</f>
        <v>4</v>
      </c>
    </row>
    <row r="772" spans="1:21" x14ac:dyDescent="0.2">
      <c r="A772">
        <v>11018</v>
      </c>
      <c r="B772" t="s">
        <v>673</v>
      </c>
      <c r="C772">
        <v>4</v>
      </c>
      <c r="D772" s="9">
        <v>35898</v>
      </c>
      <c r="E772" s="5">
        <v>35926</v>
      </c>
      <c r="F772" s="5">
        <v>35901</v>
      </c>
      <c r="G772">
        <v>2</v>
      </c>
      <c r="H772">
        <v>11.65</v>
      </c>
      <c r="I772" t="s">
        <v>674</v>
      </c>
      <c r="J772" t="s">
        <v>675</v>
      </c>
      <c r="K772" t="s">
        <v>676</v>
      </c>
      <c r="L772" t="s">
        <v>191</v>
      </c>
      <c r="M772" t="s">
        <v>677</v>
      </c>
      <c r="N772" t="s">
        <v>82</v>
      </c>
      <c r="O772">
        <f>VLOOKUP(orders[[#This Row],[OrderID]],Table15[],4,FALSE)</f>
        <v>35</v>
      </c>
      <c r="P772">
        <f>VLOOKUP(orders[[#This Row],[OrderID]],Table15[],2,FALSE)</f>
        <v>1575</v>
      </c>
      <c r="Q772">
        <f>VLOOKUP(orders[[#This Row],[EmployeeID]],employee_territory[],2,FALSE)</f>
        <v>20852</v>
      </c>
      <c r="R772" t="str">
        <f>VLOOKUP(orders[[#This Row],[Territory]],territories[],4,FALSE)</f>
        <v xml:space="preserve">Eastern                                           </v>
      </c>
      <c r="S772" t="str">
        <f>VLOOKUP(orders[[#This Row],[ShipVia]],shippers[],2,FALSE)</f>
        <v>United Package</v>
      </c>
      <c r="T772">
        <f>YEAR(orders[[#This Row],[OrderDate]])</f>
        <v>1998</v>
      </c>
      <c r="U772" s="45">
        <f>MONTH(orders[[#This Row],[OrderDate]])</f>
        <v>4</v>
      </c>
    </row>
    <row r="773" spans="1:21" x14ac:dyDescent="0.2">
      <c r="A773">
        <v>11019</v>
      </c>
      <c r="B773" t="s">
        <v>842</v>
      </c>
      <c r="C773">
        <v>6</v>
      </c>
      <c r="D773" s="9">
        <v>35898</v>
      </c>
      <c r="E773" s="5">
        <v>35926</v>
      </c>
      <c r="F773" s="5"/>
      <c r="G773">
        <v>3</v>
      </c>
      <c r="H773">
        <v>3.17</v>
      </c>
      <c r="I773" t="s">
        <v>843</v>
      </c>
      <c r="J773" t="s">
        <v>844</v>
      </c>
      <c r="K773" t="s">
        <v>825</v>
      </c>
      <c r="L773" t="s">
        <v>71</v>
      </c>
      <c r="M773" t="s">
        <v>826</v>
      </c>
      <c r="N773" t="s">
        <v>827</v>
      </c>
      <c r="O773">
        <f>VLOOKUP(orders[[#This Row],[OrderID]],Table15[],4,FALSE)</f>
        <v>5</v>
      </c>
      <c r="P773">
        <f>VLOOKUP(orders[[#This Row],[OrderID]],Table15[],2,FALSE)</f>
        <v>76</v>
      </c>
      <c r="Q773">
        <f>VLOOKUP(orders[[#This Row],[EmployeeID]],employee_territory[],2,FALSE)</f>
        <v>85014</v>
      </c>
      <c r="R773" t="str">
        <f>VLOOKUP(orders[[#This Row],[Territory]],territories[],4,FALSE)</f>
        <v xml:space="preserve">Westerns                                          </v>
      </c>
      <c r="S773" t="str">
        <f>VLOOKUP(orders[[#This Row],[ShipVia]],shippers[],2,FALSE)</f>
        <v>Federal Shipping</v>
      </c>
      <c r="T773">
        <f>YEAR(orders[[#This Row],[OrderDate]])</f>
        <v>1998</v>
      </c>
      <c r="U773" s="45">
        <f>MONTH(orders[[#This Row],[OrderDate]])</f>
        <v>4</v>
      </c>
    </row>
    <row r="774" spans="1:21" x14ac:dyDescent="0.2">
      <c r="A774">
        <v>11020</v>
      </c>
      <c r="B774" t="s">
        <v>536</v>
      </c>
      <c r="C774">
        <v>2</v>
      </c>
      <c r="D774" s="9">
        <v>35899</v>
      </c>
      <c r="E774" s="5">
        <v>35927</v>
      </c>
      <c r="F774" s="5">
        <v>35901</v>
      </c>
      <c r="G774">
        <v>2</v>
      </c>
      <c r="H774">
        <v>43.3</v>
      </c>
      <c r="I774" t="s">
        <v>537</v>
      </c>
      <c r="J774" t="s">
        <v>538</v>
      </c>
      <c r="K774" t="s">
        <v>539</v>
      </c>
      <c r="L774" t="s">
        <v>71</v>
      </c>
      <c r="M774" t="s">
        <v>540</v>
      </c>
      <c r="N774" t="s">
        <v>154</v>
      </c>
      <c r="O774">
        <f>VLOOKUP(orders[[#This Row],[OrderID]],Table15[],4,FALSE)</f>
        <v>24</v>
      </c>
      <c r="P774">
        <f>VLOOKUP(orders[[#This Row],[OrderID]],Table15[],2,FALSE)</f>
        <v>744</v>
      </c>
      <c r="Q774">
        <f>VLOOKUP(orders[[#This Row],[EmployeeID]],employee_territory[],2,FALSE)</f>
        <v>1581</v>
      </c>
      <c r="R774" t="str">
        <f>VLOOKUP(orders[[#This Row],[Territory]],territories[],4,FALSE)</f>
        <v xml:space="preserve">Eastern                                           </v>
      </c>
      <c r="S774" t="str">
        <f>VLOOKUP(orders[[#This Row],[ShipVia]],shippers[],2,FALSE)</f>
        <v>United Package</v>
      </c>
      <c r="T774">
        <f>YEAR(orders[[#This Row],[OrderDate]])</f>
        <v>1998</v>
      </c>
      <c r="U774" s="45">
        <f>MONTH(orders[[#This Row],[OrderDate]])</f>
        <v>4</v>
      </c>
    </row>
    <row r="775" spans="1:21" x14ac:dyDescent="0.2">
      <c r="A775">
        <v>11021</v>
      </c>
      <c r="B775" t="s">
        <v>589</v>
      </c>
      <c r="C775">
        <v>3</v>
      </c>
      <c r="D775" s="9">
        <v>35899</v>
      </c>
      <c r="E775" s="5">
        <v>35927</v>
      </c>
      <c r="F775" s="5">
        <v>35906</v>
      </c>
      <c r="G775">
        <v>1</v>
      </c>
      <c r="H775">
        <v>297.18</v>
      </c>
      <c r="I775" t="s">
        <v>590</v>
      </c>
      <c r="J775" t="s">
        <v>591</v>
      </c>
      <c r="K775" t="s">
        <v>592</v>
      </c>
      <c r="L775" t="s">
        <v>71</v>
      </c>
      <c r="M775" t="s">
        <v>593</v>
      </c>
      <c r="N775" t="s">
        <v>154</v>
      </c>
      <c r="O775">
        <f>VLOOKUP(orders[[#This Row],[OrderID]],Table15[],4,FALSE)</f>
        <v>168</v>
      </c>
      <c r="P775">
        <f>VLOOKUP(orders[[#This Row],[OrderID]],Table15[],2,FALSE)</f>
        <v>6941.49</v>
      </c>
      <c r="Q775">
        <f>VLOOKUP(orders[[#This Row],[EmployeeID]],employee_territory[],2,FALSE)</f>
        <v>30346</v>
      </c>
      <c r="R775" t="str">
        <f>VLOOKUP(orders[[#This Row],[Territory]],territories[],4,FALSE)</f>
        <v xml:space="preserve">Southern                                          </v>
      </c>
      <c r="S775" t="str">
        <f>VLOOKUP(orders[[#This Row],[ShipVia]],shippers[],2,FALSE)</f>
        <v>Speedy Express</v>
      </c>
      <c r="T775">
        <f>YEAR(orders[[#This Row],[OrderDate]])</f>
        <v>1998</v>
      </c>
      <c r="U775" s="45">
        <f>MONTH(orders[[#This Row],[OrderDate]])</f>
        <v>4</v>
      </c>
    </row>
    <row r="776" spans="1:21" x14ac:dyDescent="0.2">
      <c r="A776">
        <v>11022</v>
      </c>
      <c r="B776" t="s">
        <v>484</v>
      </c>
      <c r="C776">
        <v>9</v>
      </c>
      <c r="D776" s="9">
        <v>35899</v>
      </c>
      <c r="E776" s="5">
        <v>35927</v>
      </c>
      <c r="F776" s="5">
        <v>35919</v>
      </c>
      <c r="G776">
        <v>2</v>
      </c>
      <c r="H776">
        <v>6.27</v>
      </c>
      <c r="I776" t="s">
        <v>485</v>
      </c>
      <c r="J776" t="s">
        <v>486</v>
      </c>
      <c r="K776" t="s">
        <v>487</v>
      </c>
      <c r="L776" t="s">
        <v>488</v>
      </c>
      <c r="M776" t="s">
        <v>489</v>
      </c>
      <c r="N776" t="s">
        <v>146</v>
      </c>
      <c r="O776">
        <f>VLOOKUP(orders[[#This Row],[OrderID]],Table15[],4,FALSE)</f>
        <v>65</v>
      </c>
      <c r="P776">
        <f>VLOOKUP(orders[[#This Row],[OrderID]],Table15[],2,FALSE)</f>
        <v>1402</v>
      </c>
      <c r="Q776">
        <f>VLOOKUP(orders[[#This Row],[EmployeeID]],employee_territory[],2,FALSE)</f>
        <v>3049</v>
      </c>
      <c r="R776" t="str">
        <f>VLOOKUP(orders[[#This Row],[Territory]],territories[],4,FALSE)</f>
        <v xml:space="preserve">Northern                                          </v>
      </c>
      <c r="S776" t="str">
        <f>VLOOKUP(orders[[#This Row],[ShipVia]],shippers[],2,FALSE)</f>
        <v>United Package</v>
      </c>
      <c r="T776">
        <f>YEAR(orders[[#This Row],[OrderDate]])</f>
        <v>1998</v>
      </c>
      <c r="U776" s="45">
        <f>MONTH(orders[[#This Row],[OrderDate]])</f>
        <v>4</v>
      </c>
    </row>
    <row r="777" spans="1:21" x14ac:dyDescent="0.2">
      <c r="A777">
        <v>11023</v>
      </c>
      <c r="B777" t="s">
        <v>638</v>
      </c>
      <c r="C777">
        <v>1</v>
      </c>
      <c r="D777" s="9">
        <v>35899</v>
      </c>
      <c r="E777" s="5">
        <v>35913</v>
      </c>
      <c r="F777" s="5">
        <v>35909</v>
      </c>
      <c r="G777">
        <v>2</v>
      </c>
      <c r="H777">
        <v>123.83</v>
      </c>
      <c r="I777" t="s">
        <v>639</v>
      </c>
      <c r="J777" t="s">
        <v>640</v>
      </c>
      <c r="K777" t="s">
        <v>70</v>
      </c>
      <c r="L777" t="s">
        <v>71</v>
      </c>
      <c r="M777" t="s">
        <v>641</v>
      </c>
      <c r="N777" t="s">
        <v>73</v>
      </c>
      <c r="O777">
        <f>VLOOKUP(orders[[#This Row],[OrderID]],Table15[],4,FALSE)</f>
        <v>34</v>
      </c>
      <c r="P777">
        <f>VLOOKUP(orders[[#This Row],[OrderID]],Table15[],2,FALSE)</f>
        <v>1500</v>
      </c>
      <c r="Q777">
        <f>VLOOKUP(orders[[#This Row],[EmployeeID]],employee_territory[],2,FALSE)</f>
        <v>6897</v>
      </c>
      <c r="R777" t="str">
        <f>VLOOKUP(orders[[#This Row],[Territory]],territories[],4,FALSE)</f>
        <v xml:space="preserve">Eastern                                           </v>
      </c>
      <c r="S777" t="str">
        <f>VLOOKUP(orders[[#This Row],[ShipVia]],shippers[],2,FALSE)</f>
        <v>United Package</v>
      </c>
      <c r="T777">
        <f>YEAR(orders[[#This Row],[OrderDate]])</f>
        <v>1998</v>
      </c>
      <c r="U777" s="45">
        <f>MONTH(orders[[#This Row],[OrderDate]])</f>
        <v>4</v>
      </c>
    </row>
    <row r="778" spans="1:21" x14ac:dyDescent="0.2">
      <c r="A778">
        <v>11024</v>
      </c>
      <c r="B778" t="s">
        <v>767</v>
      </c>
      <c r="C778">
        <v>4</v>
      </c>
      <c r="D778" s="9">
        <v>35900</v>
      </c>
      <c r="E778" s="5">
        <v>35928</v>
      </c>
      <c r="F778" s="5">
        <v>35905</v>
      </c>
      <c r="G778">
        <v>1</v>
      </c>
      <c r="H778">
        <v>74.36</v>
      </c>
      <c r="I778" t="s">
        <v>768</v>
      </c>
      <c r="J778" t="s">
        <v>769</v>
      </c>
      <c r="K778" t="s">
        <v>70</v>
      </c>
      <c r="L778" t="s">
        <v>71</v>
      </c>
      <c r="M778" t="s">
        <v>770</v>
      </c>
      <c r="N778" t="s">
        <v>73</v>
      </c>
      <c r="O778">
        <f>VLOOKUP(orders[[#This Row],[OrderID]],Table15[],4,FALSE)</f>
        <v>113</v>
      </c>
      <c r="P778">
        <f>VLOOKUP(orders[[#This Row],[OrderID]],Table15[],2,FALSE)</f>
        <v>1966.81</v>
      </c>
      <c r="Q778">
        <f>VLOOKUP(orders[[#This Row],[EmployeeID]],employee_territory[],2,FALSE)</f>
        <v>20852</v>
      </c>
      <c r="R778" t="str">
        <f>VLOOKUP(orders[[#This Row],[Territory]],territories[],4,FALSE)</f>
        <v xml:space="preserve">Eastern                                           </v>
      </c>
      <c r="S778" t="str">
        <f>VLOOKUP(orders[[#This Row],[ShipVia]],shippers[],2,FALSE)</f>
        <v>Speedy Express</v>
      </c>
      <c r="T778">
        <f>YEAR(orders[[#This Row],[OrderDate]])</f>
        <v>1998</v>
      </c>
      <c r="U778" s="45">
        <f>MONTH(orders[[#This Row],[OrderDate]])</f>
        <v>4</v>
      </c>
    </row>
    <row r="779" spans="1:21" x14ac:dyDescent="0.2">
      <c r="A779">
        <v>11025</v>
      </c>
      <c r="B779" t="s">
        <v>561</v>
      </c>
      <c r="C779">
        <v>6</v>
      </c>
      <c r="D779" s="9">
        <v>35900</v>
      </c>
      <c r="E779" s="5">
        <v>35928</v>
      </c>
      <c r="F779" s="5">
        <v>35909</v>
      </c>
      <c r="G779">
        <v>3</v>
      </c>
      <c r="H779">
        <v>29.17</v>
      </c>
      <c r="I779" t="s">
        <v>562</v>
      </c>
      <c r="J779" t="s">
        <v>563</v>
      </c>
      <c r="K779" t="s">
        <v>564</v>
      </c>
      <c r="L779" t="s">
        <v>71</v>
      </c>
      <c r="M779" t="s">
        <v>565</v>
      </c>
      <c r="N779" t="s">
        <v>248</v>
      </c>
      <c r="O779">
        <f>VLOOKUP(orders[[#This Row],[OrderID]],Table15[],4,FALSE)</f>
        <v>30</v>
      </c>
      <c r="P779">
        <f>VLOOKUP(orders[[#This Row],[OrderID]],Table15[],2,FALSE)</f>
        <v>300</v>
      </c>
      <c r="Q779">
        <f>VLOOKUP(orders[[#This Row],[EmployeeID]],employee_territory[],2,FALSE)</f>
        <v>85014</v>
      </c>
      <c r="R779" t="str">
        <f>VLOOKUP(orders[[#This Row],[Territory]],territories[],4,FALSE)</f>
        <v xml:space="preserve">Westerns                                          </v>
      </c>
      <c r="S779" t="str">
        <f>VLOOKUP(orders[[#This Row],[ShipVia]],shippers[],2,FALSE)</f>
        <v>Federal Shipping</v>
      </c>
      <c r="T779">
        <f>YEAR(orders[[#This Row],[OrderDate]])</f>
        <v>1998</v>
      </c>
      <c r="U779" s="45">
        <f>MONTH(orders[[#This Row],[OrderDate]])</f>
        <v>4</v>
      </c>
    </row>
    <row r="780" spans="1:21" x14ac:dyDescent="0.2">
      <c r="A780">
        <v>11026</v>
      </c>
      <c r="B780" t="s">
        <v>828</v>
      </c>
      <c r="C780">
        <v>4</v>
      </c>
      <c r="D780" s="9">
        <v>35900</v>
      </c>
      <c r="E780" s="5">
        <v>35928</v>
      </c>
      <c r="F780" s="5">
        <v>35913</v>
      </c>
      <c r="G780">
        <v>1</v>
      </c>
      <c r="H780">
        <v>47.09</v>
      </c>
      <c r="I780" t="s">
        <v>829</v>
      </c>
      <c r="J780" t="s">
        <v>830</v>
      </c>
      <c r="K780" t="s">
        <v>831</v>
      </c>
      <c r="L780" t="s">
        <v>71</v>
      </c>
      <c r="M780" t="s">
        <v>832</v>
      </c>
      <c r="N780" t="s">
        <v>176</v>
      </c>
      <c r="O780">
        <f>VLOOKUP(orders[[#This Row],[OrderID]],Table15[],4,FALSE)</f>
        <v>18</v>
      </c>
      <c r="P780">
        <f>VLOOKUP(orders[[#This Row],[OrderID]],Table15[],2,FALSE)</f>
        <v>1030</v>
      </c>
      <c r="Q780">
        <f>VLOOKUP(orders[[#This Row],[EmployeeID]],employee_territory[],2,FALSE)</f>
        <v>20852</v>
      </c>
      <c r="R780" t="str">
        <f>VLOOKUP(orders[[#This Row],[Territory]],territories[],4,FALSE)</f>
        <v xml:space="preserve">Eastern                                           </v>
      </c>
      <c r="S780" t="str">
        <f>VLOOKUP(orders[[#This Row],[ShipVia]],shippers[],2,FALSE)</f>
        <v>Speedy Express</v>
      </c>
      <c r="T780">
        <f>YEAR(orders[[#This Row],[OrderDate]])</f>
        <v>1998</v>
      </c>
      <c r="U780" s="45">
        <f>MONTH(orders[[#This Row],[OrderDate]])</f>
        <v>4</v>
      </c>
    </row>
    <row r="781" spans="1:21" x14ac:dyDescent="0.2">
      <c r="A781">
        <v>11027</v>
      </c>
      <c r="B781" t="s">
        <v>805</v>
      </c>
      <c r="C781">
        <v>1</v>
      </c>
      <c r="D781" s="9">
        <v>35901</v>
      </c>
      <c r="E781" s="5">
        <v>35929</v>
      </c>
      <c r="F781" s="5">
        <v>35905</v>
      </c>
      <c r="G781">
        <v>1</v>
      </c>
      <c r="H781">
        <v>52.52</v>
      </c>
      <c r="I781" t="s">
        <v>806</v>
      </c>
      <c r="J781" t="s">
        <v>807</v>
      </c>
      <c r="K781" t="s">
        <v>808</v>
      </c>
      <c r="L781" t="s">
        <v>809</v>
      </c>
      <c r="M781" t="s">
        <v>810</v>
      </c>
      <c r="N781" t="s">
        <v>264</v>
      </c>
      <c r="O781">
        <f>VLOOKUP(orders[[#This Row],[OrderID]],Table15[],4,FALSE)</f>
        <v>51</v>
      </c>
      <c r="P781">
        <f>VLOOKUP(orders[[#This Row],[OrderID]],Table15[],2,FALSE)</f>
        <v>1170.3</v>
      </c>
      <c r="Q781">
        <f>VLOOKUP(orders[[#This Row],[EmployeeID]],employee_territory[],2,FALSE)</f>
        <v>6897</v>
      </c>
      <c r="R781" t="str">
        <f>VLOOKUP(orders[[#This Row],[Territory]],territories[],4,FALSE)</f>
        <v xml:space="preserve">Eastern                                           </v>
      </c>
      <c r="S781" t="str">
        <f>VLOOKUP(orders[[#This Row],[ShipVia]],shippers[],2,FALSE)</f>
        <v>Speedy Express</v>
      </c>
      <c r="T781">
        <f>YEAR(orders[[#This Row],[OrderDate]])</f>
        <v>1998</v>
      </c>
      <c r="U781" s="45">
        <f>MONTH(orders[[#This Row],[OrderDate]])</f>
        <v>4</v>
      </c>
    </row>
    <row r="782" spans="1:21" x14ac:dyDescent="0.2">
      <c r="A782">
        <v>11028</v>
      </c>
      <c r="B782" t="s">
        <v>700</v>
      </c>
      <c r="C782">
        <v>2</v>
      </c>
      <c r="D782" s="9">
        <v>35901</v>
      </c>
      <c r="E782" s="5">
        <v>35929</v>
      </c>
      <c r="F782" s="5">
        <v>35907</v>
      </c>
      <c r="G782">
        <v>1</v>
      </c>
      <c r="H782">
        <v>29.59</v>
      </c>
      <c r="I782" t="s">
        <v>701</v>
      </c>
      <c r="J782" t="s">
        <v>702</v>
      </c>
      <c r="K782" t="s">
        <v>703</v>
      </c>
      <c r="L782" t="s">
        <v>71</v>
      </c>
      <c r="M782" t="s">
        <v>704</v>
      </c>
      <c r="N782" t="s">
        <v>154</v>
      </c>
      <c r="O782">
        <f>VLOOKUP(orders[[#This Row],[OrderID]],Table15[],4,FALSE)</f>
        <v>59</v>
      </c>
      <c r="P782">
        <f>VLOOKUP(orders[[#This Row],[OrderID]],Table15[],2,FALSE)</f>
        <v>2160</v>
      </c>
      <c r="Q782">
        <f>VLOOKUP(orders[[#This Row],[EmployeeID]],employee_territory[],2,FALSE)</f>
        <v>1581</v>
      </c>
      <c r="R782" t="str">
        <f>VLOOKUP(orders[[#This Row],[Territory]],territories[],4,FALSE)</f>
        <v xml:space="preserve">Eastern                                           </v>
      </c>
      <c r="S782" t="str">
        <f>VLOOKUP(orders[[#This Row],[ShipVia]],shippers[],2,FALSE)</f>
        <v>Speedy Express</v>
      </c>
      <c r="T782">
        <f>YEAR(orders[[#This Row],[OrderDate]])</f>
        <v>1998</v>
      </c>
      <c r="U782" s="45">
        <f>MONTH(orders[[#This Row],[OrderDate]])</f>
        <v>4</v>
      </c>
    </row>
    <row r="783" spans="1:21" x14ac:dyDescent="0.2">
      <c r="A783">
        <v>11029</v>
      </c>
      <c r="B783" t="s">
        <v>501</v>
      </c>
      <c r="C783">
        <v>4</v>
      </c>
      <c r="D783" s="9">
        <v>35901</v>
      </c>
      <c r="E783" s="5">
        <v>35929</v>
      </c>
      <c r="F783" s="5">
        <v>35912</v>
      </c>
      <c r="G783">
        <v>1</v>
      </c>
      <c r="H783">
        <v>47.84</v>
      </c>
      <c r="I783" t="s">
        <v>502</v>
      </c>
      <c r="J783" t="s">
        <v>503</v>
      </c>
      <c r="K783" t="s">
        <v>504</v>
      </c>
      <c r="L783" t="s">
        <v>71</v>
      </c>
      <c r="M783" t="s">
        <v>505</v>
      </c>
      <c r="N783" t="s">
        <v>506</v>
      </c>
      <c r="O783">
        <f>VLOOKUP(orders[[#This Row],[OrderID]],Table15[],4,FALSE)</f>
        <v>32</v>
      </c>
      <c r="P783">
        <f>VLOOKUP(orders[[#This Row],[OrderID]],Table15[],2,FALSE)</f>
        <v>1286.8</v>
      </c>
      <c r="Q783">
        <f>VLOOKUP(orders[[#This Row],[EmployeeID]],employee_territory[],2,FALSE)</f>
        <v>20852</v>
      </c>
      <c r="R783" t="str">
        <f>VLOOKUP(orders[[#This Row],[Territory]],territories[],4,FALSE)</f>
        <v xml:space="preserve">Eastern                                           </v>
      </c>
      <c r="S783" t="str">
        <f>VLOOKUP(orders[[#This Row],[ShipVia]],shippers[],2,FALSE)</f>
        <v>Speedy Express</v>
      </c>
      <c r="T783">
        <f>YEAR(orders[[#This Row],[OrderDate]])</f>
        <v>1998</v>
      </c>
      <c r="U783" s="45">
        <f>MONTH(orders[[#This Row],[OrderDate]])</f>
        <v>4</v>
      </c>
    </row>
    <row r="784" spans="1:21" x14ac:dyDescent="0.2">
      <c r="A784">
        <v>11030</v>
      </c>
      <c r="B784" t="s">
        <v>705</v>
      </c>
      <c r="C784">
        <v>7</v>
      </c>
      <c r="D784" s="9">
        <v>35902</v>
      </c>
      <c r="E784" s="5">
        <v>35930</v>
      </c>
      <c r="F784" s="5">
        <v>35912</v>
      </c>
      <c r="G784">
        <v>2</v>
      </c>
      <c r="H784">
        <v>830.75</v>
      </c>
      <c r="I784" t="s">
        <v>706</v>
      </c>
      <c r="J784" t="s">
        <v>707</v>
      </c>
      <c r="K784" t="s">
        <v>708</v>
      </c>
      <c r="L784" t="s">
        <v>709</v>
      </c>
      <c r="M784" t="s">
        <v>710</v>
      </c>
      <c r="N784" t="s">
        <v>82</v>
      </c>
      <c r="O784">
        <f>VLOOKUP(orders[[#This Row],[OrderID]],Table15[],4,FALSE)</f>
        <v>330</v>
      </c>
      <c r="P784">
        <f>VLOOKUP(orders[[#This Row],[OrderID]],Table15[],2,FALSE)</f>
        <v>16321.900000000001</v>
      </c>
      <c r="Q784">
        <f>VLOOKUP(orders[[#This Row],[EmployeeID]],employee_territory[],2,FALSE)</f>
        <v>60179</v>
      </c>
      <c r="R784" t="str">
        <f>VLOOKUP(orders[[#This Row],[Territory]],territories[],4,FALSE)</f>
        <v xml:space="preserve">Westerns                                          </v>
      </c>
      <c r="S784" t="str">
        <f>VLOOKUP(orders[[#This Row],[ShipVia]],shippers[],2,FALSE)</f>
        <v>United Package</v>
      </c>
      <c r="T784">
        <f>YEAR(orders[[#This Row],[OrderDate]])</f>
        <v>1998</v>
      </c>
      <c r="U784" s="45">
        <f>MONTH(orders[[#This Row],[OrderDate]])</f>
        <v>4</v>
      </c>
    </row>
    <row r="785" spans="1:21" x14ac:dyDescent="0.2">
      <c r="A785">
        <v>11031</v>
      </c>
      <c r="B785" t="s">
        <v>705</v>
      </c>
      <c r="C785">
        <v>6</v>
      </c>
      <c r="D785" s="9">
        <v>35902</v>
      </c>
      <c r="E785" s="5">
        <v>35930</v>
      </c>
      <c r="F785" s="5">
        <v>35909</v>
      </c>
      <c r="G785">
        <v>2</v>
      </c>
      <c r="H785">
        <v>227.22</v>
      </c>
      <c r="I785" t="s">
        <v>706</v>
      </c>
      <c r="J785" t="s">
        <v>707</v>
      </c>
      <c r="K785" t="s">
        <v>708</v>
      </c>
      <c r="L785" t="s">
        <v>709</v>
      </c>
      <c r="M785" t="s">
        <v>710</v>
      </c>
      <c r="N785" t="s">
        <v>82</v>
      </c>
      <c r="O785">
        <f>VLOOKUP(orders[[#This Row],[OrderID]],Table15[],4,FALSE)</f>
        <v>182</v>
      </c>
      <c r="P785">
        <f>VLOOKUP(orders[[#This Row],[OrderID]],Table15[],2,FALSE)</f>
        <v>2393.5</v>
      </c>
      <c r="Q785">
        <f>VLOOKUP(orders[[#This Row],[EmployeeID]],employee_territory[],2,FALSE)</f>
        <v>85014</v>
      </c>
      <c r="R785" t="str">
        <f>VLOOKUP(orders[[#This Row],[Territory]],territories[],4,FALSE)</f>
        <v xml:space="preserve">Westerns                                          </v>
      </c>
      <c r="S785" t="str">
        <f>VLOOKUP(orders[[#This Row],[ShipVia]],shippers[],2,FALSE)</f>
        <v>United Package</v>
      </c>
      <c r="T785">
        <f>YEAR(orders[[#This Row],[OrderDate]])</f>
        <v>1998</v>
      </c>
      <c r="U785" s="45">
        <f>MONTH(orders[[#This Row],[OrderDate]])</f>
        <v>4</v>
      </c>
    </row>
    <row r="786" spans="1:21" x14ac:dyDescent="0.2">
      <c r="A786">
        <v>11032</v>
      </c>
      <c r="B786" t="s">
        <v>577</v>
      </c>
      <c r="C786">
        <v>2</v>
      </c>
      <c r="D786" s="9">
        <v>35902</v>
      </c>
      <c r="E786" s="5">
        <v>35930</v>
      </c>
      <c r="F786" s="5">
        <v>35908</v>
      </c>
      <c r="G786">
        <v>3</v>
      </c>
      <c r="H786">
        <v>606.19000000000005</v>
      </c>
      <c r="I786" t="s">
        <v>578</v>
      </c>
      <c r="J786" t="s">
        <v>579</v>
      </c>
      <c r="K786" t="s">
        <v>580</v>
      </c>
      <c r="L786" t="s">
        <v>581</v>
      </c>
      <c r="M786" t="s">
        <v>582</v>
      </c>
      <c r="N786" t="s">
        <v>82</v>
      </c>
      <c r="O786">
        <f>VLOOKUP(orders[[#This Row],[OrderID]],Table15[],4,FALSE)</f>
        <v>90</v>
      </c>
      <c r="P786">
        <f>VLOOKUP(orders[[#This Row],[OrderID]],Table15[],2,FALSE)</f>
        <v>8902.5</v>
      </c>
      <c r="Q786">
        <f>VLOOKUP(orders[[#This Row],[EmployeeID]],employee_territory[],2,FALSE)</f>
        <v>1581</v>
      </c>
      <c r="R786" t="str">
        <f>VLOOKUP(orders[[#This Row],[Territory]],territories[],4,FALSE)</f>
        <v xml:space="preserve">Eastern                                           </v>
      </c>
      <c r="S786" t="str">
        <f>VLOOKUP(orders[[#This Row],[ShipVia]],shippers[],2,FALSE)</f>
        <v>Federal Shipping</v>
      </c>
      <c r="T786">
        <f>YEAR(orders[[#This Row],[OrderDate]])</f>
        <v>1998</v>
      </c>
      <c r="U786" s="45">
        <f>MONTH(orders[[#This Row],[OrderDate]])</f>
        <v>4</v>
      </c>
    </row>
    <row r="787" spans="1:21" x14ac:dyDescent="0.2">
      <c r="A787">
        <v>11033</v>
      </c>
      <c r="B787" t="s">
        <v>507</v>
      </c>
      <c r="C787">
        <v>7</v>
      </c>
      <c r="D787" s="9">
        <v>35902</v>
      </c>
      <c r="E787" s="5">
        <v>35930</v>
      </c>
      <c r="F787" s="5">
        <v>35908</v>
      </c>
      <c r="G787">
        <v>3</v>
      </c>
      <c r="H787">
        <v>84.74</v>
      </c>
      <c r="I787" t="s">
        <v>508</v>
      </c>
      <c r="J787" t="s">
        <v>509</v>
      </c>
      <c r="K787" t="s">
        <v>510</v>
      </c>
      <c r="L787" t="s">
        <v>71</v>
      </c>
      <c r="M787" t="s">
        <v>511</v>
      </c>
      <c r="N787" t="s">
        <v>506</v>
      </c>
      <c r="O787">
        <f>VLOOKUP(orders[[#This Row],[OrderID]],Table15[],4,FALSE)</f>
        <v>106</v>
      </c>
      <c r="P787">
        <f>VLOOKUP(orders[[#This Row],[OrderID]],Table15[],2,FALSE)</f>
        <v>3592</v>
      </c>
      <c r="Q787">
        <f>VLOOKUP(orders[[#This Row],[EmployeeID]],employee_territory[],2,FALSE)</f>
        <v>60179</v>
      </c>
      <c r="R787" t="str">
        <f>VLOOKUP(orders[[#This Row],[Territory]],territories[],4,FALSE)</f>
        <v xml:space="preserve">Westerns                                          </v>
      </c>
      <c r="S787" t="str">
        <f>VLOOKUP(orders[[#This Row],[ShipVia]],shippers[],2,FALSE)</f>
        <v>Federal Shipping</v>
      </c>
      <c r="T787">
        <f>YEAR(orders[[#This Row],[OrderDate]])</f>
        <v>1998</v>
      </c>
      <c r="U787" s="45">
        <f>MONTH(orders[[#This Row],[OrderDate]])</f>
        <v>4</v>
      </c>
    </row>
    <row r="788" spans="1:21" x14ac:dyDescent="0.2">
      <c r="A788">
        <v>11034</v>
      </c>
      <c r="B788" t="s">
        <v>667</v>
      </c>
      <c r="C788">
        <v>8</v>
      </c>
      <c r="D788" s="9">
        <v>35905</v>
      </c>
      <c r="E788" s="5">
        <v>35947</v>
      </c>
      <c r="F788" s="5">
        <v>35912</v>
      </c>
      <c r="G788">
        <v>1</v>
      </c>
      <c r="H788">
        <v>40.32</v>
      </c>
      <c r="I788" t="s">
        <v>668</v>
      </c>
      <c r="J788" t="s">
        <v>669</v>
      </c>
      <c r="K788" t="s">
        <v>670</v>
      </c>
      <c r="L788" t="s">
        <v>671</v>
      </c>
      <c r="M788" t="s">
        <v>672</v>
      </c>
      <c r="N788" t="s">
        <v>82</v>
      </c>
      <c r="O788">
        <f>VLOOKUP(orders[[#This Row],[OrderID]],Table15[],4,FALSE)</f>
        <v>33</v>
      </c>
      <c r="P788">
        <f>VLOOKUP(orders[[#This Row],[OrderID]],Table15[],2,FALSE)</f>
        <v>554.4</v>
      </c>
      <c r="Q788">
        <f>VLOOKUP(orders[[#This Row],[EmployeeID]],employee_territory[],2,FALSE)</f>
        <v>19428</v>
      </c>
      <c r="R788" t="str">
        <f>VLOOKUP(orders[[#This Row],[Territory]],territories[],4,FALSE)</f>
        <v xml:space="preserve">Northern                                          </v>
      </c>
      <c r="S788" t="str">
        <f>VLOOKUP(orders[[#This Row],[ShipVia]],shippers[],2,FALSE)</f>
        <v>Speedy Express</v>
      </c>
      <c r="T788">
        <f>YEAR(orders[[#This Row],[OrderDate]])</f>
        <v>1998</v>
      </c>
      <c r="U788" s="45">
        <f>MONTH(orders[[#This Row],[OrderDate]])</f>
        <v>4</v>
      </c>
    </row>
    <row r="789" spans="1:21" x14ac:dyDescent="0.2">
      <c r="A789">
        <v>11035</v>
      </c>
      <c r="B789" t="s">
        <v>495</v>
      </c>
      <c r="C789">
        <v>2</v>
      </c>
      <c r="D789" s="9">
        <v>35905</v>
      </c>
      <c r="E789" s="5">
        <v>35933</v>
      </c>
      <c r="F789" s="5">
        <v>35909</v>
      </c>
      <c r="G789">
        <v>2</v>
      </c>
      <c r="H789">
        <v>0.17</v>
      </c>
      <c r="I789" t="s">
        <v>496</v>
      </c>
      <c r="J789" t="s">
        <v>497</v>
      </c>
      <c r="K789" t="s">
        <v>498</v>
      </c>
      <c r="L789" t="s">
        <v>71</v>
      </c>
      <c r="M789" t="s">
        <v>499</v>
      </c>
      <c r="N789" t="s">
        <v>500</v>
      </c>
      <c r="O789">
        <f>VLOOKUP(orders[[#This Row],[OrderID]],Table15[],4,FALSE)</f>
        <v>110</v>
      </c>
      <c r="P789">
        <f>VLOOKUP(orders[[#This Row],[OrderID]],Table15[],2,FALSE)</f>
        <v>1754.5</v>
      </c>
      <c r="Q789">
        <f>VLOOKUP(orders[[#This Row],[EmployeeID]],employee_territory[],2,FALSE)</f>
        <v>1581</v>
      </c>
      <c r="R789" t="str">
        <f>VLOOKUP(orders[[#This Row],[Territory]],territories[],4,FALSE)</f>
        <v xml:space="preserve">Eastern                                           </v>
      </c>
      <c r="S789" t="str">
        <f>VLOOKUP(orders[[#This Row],[ShipVia]],shippers[],2,FALSE)</f>
        <v>United Package</v>
      </c>
      <c r="T789">
        <f>YEAR(orders[[#This Row],[OrderDate]])</f>
        <v>1998</v>
      </c>
      <c r="U789" s="45">
        <f>MONTH(orders[[#This Row],[OrderDate]])</f>
        <v>4</v>
      </c>
    </row>
    <row r="790" spans="1:21" x14ac:dyDescent="0.2">
      <c r="A790">
        <v>11036</v>
      </c>
      <c r="B790" t="s">
        <v>762</v>
      </c>
      <c r="C790">
        <v>8</v>
      </c>
      <c r="D790" s="9">
        <v>35905</v>
      </c>
      <c r="E790" s="5">
        <v>35933</v>
      </c>
      <c r="F790" s="5">
        <v>35907</v>
      </c>
      <c r="G790">
        <v>3</v>
      </c>
      <c r="H790">
        <v>149.47</v>
      </c>
      <c r="I790" t="s">
        <v>763</v>
      </c>
      <c r="J790" t="s">
        <v>764</v>
      </c>
      <c r="K790" t="s">
        <v>765</v>
      </c>
      <c r="L790" t="s">
        <v>71</v>
      </c>
      <c r="M790" t="s">
        <v>766</v>
      </c>
      <c r="N790" t="s">
        <v>154</v>
      </c>
      <c r="O790">
        <f>VLOOKUP(orders[[#This Row],[OrderID]],Table15[],4,FALSE)</f>
        <v>37</v>
      </c>
      <c r="P790">
        <f>VLOOKUP(orders[[#This Row],[OrderID]],Table15[],2,FALSE)</f>
        <v>1692</v>
      </c>
      <c r="Q790">
        <f>VLOOKUP(orders[[#This Row],[EmployeeID]],employee_territory[],2,FALSE)</f>
        <v>19428</v>
      </c>
      <c r="R790" t="str">
        <f>VLOOKUP(orders[[#This Row],[Territory]],territories[],4,FALSE)</f>
        <v xml:space="preserve">Northern                                          </v>
      </c>
      <c r="S790" t="str">
        <f>VLOOKUP(orders[[#This Row],[ShipVia]],shippers[],2,FALSE)</f>
        <v>Federal Shipping</v>
      </c>
      <c r="T790">
        <f>YEAR(orders[[#This Row],[OrderDate]])</f>
        <v>1998</v>
      </c>
      <c r="U790" s="45">
        <f>MONTH(orders[[#This Row],[OrderDate]])</f>
        <v>4</v>
      </c>
    </row>
    <row r="791" spans="1:21" x14ac:dyDescent="0.2">
      <c r="A791">
        <v>11037</v>
      </c>
      <c r="B791" t="s">
        <v>662</v>
      </c>
      <c r="C791">
        <v>7</v>
      </c>
      <c r="D791" s="9">
        <v>35906</v>
      </c>
      <c r="E791" s="5">
        <v>35934</v>
      </c>
      <c r="F791" s="5">
        <v>35912</v>
      </c>
      <c r="G791">
        <v>1</v>
      </c>
      <c r="H791">
        <v>3.2</v>
      </c>
      <c r="I791" t="s">
        <v>663</v>
      </c>
      <c r="J791" t="s">
        <v>664</v>
      </c>
      <c r="K791" t="s">
        <v>665</v>
      </c>
      <c r="L791" t="s">
        <v>71</v>
      </c>
      <c r="M791" t="s">
        <v>666</v>
      </c>
      <c r="N791" t="s">
        <v>108</v>
      </c>
      <c r="O791">
        <f>VLOOKUP(orders[[#This Row],[OrderID]],Table15[],4,FALSE)</f>
        <v>4</v>
      </c>
      <c r="P791">
        <f>VLOOKUP(orders[[#This Row],[OrderID]],Table15[],2,FALSE)</f>
        <v>60</v>
      </c>
      <c r="Q791">
        <f>VLOOKUP(orders[[#This Row],[EmployeeID]],employee_territory[],2,FALSE)</f>
        <v>60179</v>
      </c>
      <c r="R791" t="str">
        <f>VLOOKUP(orders[[#This Row],[Territory]],territories[],4,FALSE)</f>
        <v xml:space="preserve">Westerns                                          </v>
      </c>
      <c r="S791" t="str">
        <f>VLOOKUP(orders[[#This Row],[ShipVia]],shippers[],2,FALSE)</f>
        <v>Speedy Express</v>
      </c>
      <c r="T791">
        <f>YEAR(orders[[#This Row],[OrderDate]])</f>
        <v>1998</v>
      </c>
      <c r="U791" s="45">
        <f>MONTH(orders[[#This Row],[OrderDate]])</f>
        <v>4</v>
      </c>
    </row>
    <row r="792" spans="1:21" x14ac:dyDescent="0.2">
      <c r="A792">
        <v>11038</v>
      </c>
      <c r="B792" t="s">
        <v>495</v>
      </c>
      <c r="C792">
        <v>1</v>
      </c>
      <c r="D792" s="9">
        <v>35906</v>
      </c>
      <c r="E792" s="5">
        <v>35934</v>
      </c>
      <c r="F792" s="5">
        <v>35915</v>
      </c>
      <c r="G792">
        <v>2</v>
      </c>
      <c r="H792">
        <v>29.59</v>
      </c>
      <c r="I792" t="s">
        <v>496</v>
      </c>
      <c r="J792" t="s">
        <v>497</v>
      </c>
      <c r="K792" t="s">
        <v>498</v>
      </c>
      <c r="L792" t="s">
        <v>71</v>
      </c>
      <c r="M792" t="s">
        <v>499</v>
      </c>
      <c r="N792" t="s">
        <v>500</v>
      </c>
      <c r="O792">
        <f>VLOOKUP(orders[[#This Row],[OrderID]],Table15[],4,FALSE)</f>
        <v>37</v>
      </c>
      <c r="P792">
        <f>VLOOKUP(orders[[#This Row],[OrderID]],Table15[],2,FALSE)</f>
        <v>751</v>
      </c>
      <c r="Q792">
        <f>VLOOKUP(orders[[#This Row],[EmployeeID]],employee_territory[],2,FALSE)</f>
        <v>6897</v>
      </c>
      <c r="R792" t="str">
        <f>VLOOKUP(orders[[#This Row],[Territory]],territories[],4,FALSE)</f>
        <v xml:space="preserve">Eastern                                           </v>
      </c>
      <c r="S792" t="str">
        <f>VLOOKUP(orders[[#This Row],[ShipVia]],shippers[],2,FALSE)</f>
        <v>United Package</v>
      </c>
      <c r="T792">
        <f>YEAR(orders[[#This Row],[OrderDate]])</f>
        <v>1998</v>
      </c>
      <c r="U792" s="45">
        <f>MONTH(orders[[#This Row],[OrderDate]])</f>
        <v>4</v>
      </c>
    </row>
    <row r="793" spans="1:21" x14ac:dyDescent="0.2">
      <c r="A793">
        <v>11039</v>
      </c>
      <c r="B793" t="s">
        <v>811</v>
      </c>
      <c r="C793">
        <v>1</v>
      </c>
      <c r="D793" s="9">
        <v>35906</v>
      </c>
      <c r="E793" s="5">
        <v>35934</v>
      </c>
      <c r="F793" s="5"/>
      <c r="G793">
        <v>2</v>
      </c>
      <c r="H793">
        <v>65</v>
      </c>
      <c r="I793" t="s">
        <v>812</v>
      </c>
      <c r="J793" t="s">
        <v>813</v>
      </c>
      <c r="K793" t="s">
        <v>814</v>
      </c>
      <c r="L793" t="s">
        <v>815</v>
      </c>
      <c r="M793" t="s">
        <v>816</v>
      </c>
      <c r="N793" t="s">
        <v>524</v>
      </c>
      <c r="O793">
        <f>VLOOKUP(orders[[#This Row],[OrderID]],Table15[],4,FALSE)</f>
        <v>132</v>
      </c>
      <c r="P793">
        <f>VLOOKUP(orders[[#This Row],[OrderID]],Table15[],2,FALSE)</f>
        <v>3090</v>
      </c>
      <c r="Q793">
        <f>VLOOKUP(orders[[#This Row],[EmployeeID]],employee_territory[],2,FALSE)</f>
        <v>6897</v>
      </c>
      <c r="R793" t="str">
        <f>VLOOKUP(orders[[#This Row],[Territory]],territories[],4,FALSE)</f>
        <v xml:space="preserve">Eastern                                           </v>
      </c>
      <c r="S793" t="str">
        <f>VLOOKUP(orders[[#This Row],[ShipVia]],shippers[],2,FALSE)</f>
        <v>United Package</v>
      </c>
      <c r="T793">
        <f>YEAR(orders[[#This Row],[OrderDate]])</f>
        <v>1998</v>
      </c>
      <c r="U793" s="45">
        <f>MONTH(orders[[#This Row],[OrderDate]])</f>
        <v>4</v>
      </c>
    </row>
    <row r="794" spans="1:21" x14ac:dyDescent="0.2">
      <c r="A794">
        <v>11040</v>
      </c>
      <c r="B794" t="s">
        <v>867</v>
      </c>
      <c r="C794">
        <v>4</v>
      </c>
      <c r="D794" s="9">
        <v>35907</v>
      </c>
      <c r="E794" s="5">
        <v>35935</v>
      </c>
      <c r="F794" s="5"/>
      <c r="G794">
        <v>3</v>
      </c>
      <c r="H794">
        <v>18.84</v>
      </c>
      <c r="I794" t="s">
        <v>868</v>
      </c>
      <c r="J794" t="s">
        <v>869</v>
      </c>
      <c r="K794" t="s">
        <v>870</v>
      </c>
      <c r="L794" t="s">
        <v>191</v>
      </c>
      <c r="M794" t="s">
        <v>871</v>
      </c>
      <c r="N794" t="s">
        <v>82</v>
      </c>
      <c r="O794">
        <f>VLOOKUP(orders[[#This Row],[OrderID]],Table15[],4,FALSE)</f>
        <v>20</v>
      </c>
      <c r="P794">
        <f>VLOOKUP(orders[[#This Row],[OrderID]],Table15[],2,FALSE)</f>
        <v>200</v>
      </c>
      <c r="Q794">
        <f>VLOOKUP(orders[[#This Row],[EmployeeID]],employee_territory[],2,FALSE)</f>
        <v>20852</v>
      </c>
      <c r="R794" t="str">
        <f>VLOOKUP(orders[[#This Row],[Territory]],territories[],4,FALSE)</f>
        <v xml:space="preserve">Eastern                                           </v>
      </c>
      <c r="S794" t="str">
        <f>VLOOKUP(orders[[#This Row],[ShipVia]],shippers[],2,FALSE)</f>
        <v>Federal Shipping</v>
      </c>
      <c r="T794">
        <f>YEAR(orders[[#This Row],[OrderDate]])</f>
        <v>1998</v>
      </c>
      <c r="U794" s="45">
        <f>MONTH(orders[[#This Row],[OrderDate]])</f>
        <v>4</v>
      </c>
    </row>
    <row r="795" spans="1:21" x14ac:dyDescent="0.2">
      <c r="A795">
        <v>11041</v>
      </c>
      <c r="B795" t="s">
        <v>501</v>
      </c>
      <c r="C795">
        <v>3</v>
      </c>
      <c r="D795" s="9">
        <v>35907</v>
      </c>
      <c r="E795" s="5">
        <v>35935</v>
      </c>
      <c r="F795" s="5">
        <v>35913</v>
      </c>
      <c r="G795">
        <v>2</v>
      </c>
      <c r="H795">
        <v>48.22</v>
      </c>
      <c r="I795" t="s">
        <v>502</v>
      </c>
      <c r="J795" t="s">
        <v>503</v>
      </c>
      <c r="K795" t="s">
        <v>504</v>
      </c>
      <c r="L795" t="s">
        <v>71</v>
      </c>
      <c r="M795" t="s">
        <v>505</v>
      </c>
      <c r="N795" t="s">
        <v>506</v>
      </c>
      <c r="O795">
        <f>VLOOKUP(orders[[#This Row],[OrderID]],Table15[],4,FALSE)</f>
        <v>60</v>
      </c>
      <c r="P795">
        <f>VLOOKUP(orders[[#This Row],[OrderID]],Table15[],2,FALSE)</f>
        <v>1887</v>
      </c>
      <c r="Q795">
        <f>VLOOKUP(orders[[#This Row],[EmployeeID]],employee_territory[],2,FALSE)</f>
        <v>30346</v>
      </c>
      <c r="R795" t="str">
        <f>VLOOKUP(orders[[#This Row],[Territory]],territories[],4,FALSE)</f>
        <v xml:space="preserve">Southern                                          </v>
      </c>
      <c r="S795" t="str">
        <f>VLOOKUP(orders[[#This Row],[ShipVia]],shippers[],2,FALSE)</f>
        <v>United Package</v>
      </c>
      <c r="T795">
        <f>YEAR(orders[[#This Row],[OrderDate]])</f>
        <v>1998</v>
      </c>
      <c r="U795" s="45">
        <f>MONTH(orders[[#This Row],[OrderDate]])</f>
        <v>4</v>
      </c>
    </row>
    <row r="796" spans="1:21" x14ac:dyDescent="0.2">
      <c r="A796">
        <v>11042</v>
      </c>
      <c r="B796" t="s">
        <v>642</v>
      </c>
      <c r="C796">
        <v>2</v>
      </c>
      <c r="D796" s="9">
        <v>35907</v>
      </c>
      <c r="E796" s="5">
        <v>35921</v>
      </c>
      <c r="F796" s="5">
        <v>35916</v>
      </c>
      <c r="G796">
        <v>1</v>
      </c>
      <c r="H796">
        <v>29.99</v>
      </c>
      <c r="I796" t="s">
        <v>643</v>
      </c>
      <c r="J796" t="s">
        <v>644</v>
      </c>
      <c r="K796" t="s">
        <v>645</v>
      </c>
      <c r="L796" t="s">
        <v>516</v>
      </c>
      <c r="M796" t="s">
        <v>646</v>
      </c>
      <c r="N796" t="s">
        <v>146</v>
      </c>
      <c r="O796">
        <f>VLOOKUP(orders[[#This Row],[OrderID]],Table15[],4,FALSE)</f>
        <v>19</v>
      </c>
      <c r="P796">
        <f>VLOOKUP(orders[[#This Row],[OrderID]],Table15[],2,FALSE)</f>
        <v>405.75</v>
      </c>
      <c r="Q796">
        <f>VLOOKUP(orders[[#This Row],[EmployeeID]],employee_territory[],2,FALSE)</f>
        <v>1581</v>
      </c>
      <c r="R796" t="str">
        <f>VLOOKUP(orders[[#This Row],[Territory]],territories[],4,FALSE)</f>
        <v xml:space="preserve">Eastern                                           </v>
      </c>
      <c r="S796" t="str">
        <f>VLOOKUP(orders[[#This Row],[ShipVia]],shippers[],2,FALSE)</f>
        <v>Speedy Express</v>
      </c>
      <c r="T796">
        <f>YEAR(orders[[#This Row],[OrderDate]])</f>
        <v>1998</v>
      </c>
      <c r="U796" s="45">
        <f>MONTH(orders[[#This Row],[OrderDate]])</f>
        <v>4</v>
      </c>
    </row>
    <row r="797" spans="1:21" x14ac:dyDescent="0.2">
      <c r="A797">
        <v>11043</v>
      </c>
      <c r="B797" t="s">
        <v>907</v>
      </c>
      <c r="C797">
        <v>5</v>
      </c>
      <c r="D797" s="9">
        <v>35907</v>
      </c>
      <c r="E797" s="5">
        <v>35935</v>
      </c>
      <c r="F797" s="5">
        <v>35914</v>
      </c>
      <c r="G797">
        <v>2</v>
      </c>
      <c r="H797">
        <v>8.8000000000000007</v>
      </c>
      <c r="I797" t="s">
        <v>908</v>
      </c>
      <c r="J797" t="s">
        <v>909</v>
      </c>
      <c r="K797" t="s">
        <v>204</v>
      </c>
      <c r="L797" t="s">
        <v>71</v>
      </c>
      <c r="M797" t="s">
        <v>910</v>
      </c>
      <c r="N797" t="s">
        <v>206</v>
      </c>
      <c r="O797">
        <f>VLOOKUP(orders[[#This Row],[OrderID]],Table15[],4,FALSE)</f>
        <v>10</v>
      </c>
      <c r="P797">
        <f>VLOOKUP(orders[[#This Row],[OrderID]],Table15[],2,FALSE)</f>
        <v>210</v>
      </c>
      <c r="Q797">
        <f>VLOOKUP(orders[[#This Row],[EmployeeID]],employee_territory[],2,FALSE)</f>
        <v>2903</v>
      </c>
      <c r="R797" t="str">
        <f>VLOOKUP(orders[[#This Row],[Territory]],territories[],4,FALSE)</f>
        <v xml:space="preserve">Eastern                                           </v>
      </c>
      <c r="S797" t="str">
        <f>VLOOKUP(orders[[#This Row],[ShipVia]],shippers[],2,FALSE)</f>
        <v>United Package</v>
      </c>
      <c r="T797">
        <f>YEAR(orders[[#This Row],[OrderDate]])</f>
        <v>1998</v>
      </c>
      <c r="U797" s="45">
        <f>MONTH(orders[[#This Row],[OrderDate]])</f>
        <v>4</v>
      </c>
    </row>
    <row r="798" spans="1:21" x14ac:dyDescent="0.2">
      <c r="A798">
        <v>11044</v>
      </c>
      <c r="B798" t="s">
        <v>789</v>
      </c>
      <c r="C798">
        <v>4</v>
      </c>
      <c r="D798" s="9">
        <v>35908</v>
      </c>
      <c r="E798" s="5">
        <v>35936</v>
      </c>
      <c r="F798" s="5">
        <v>35916</v>
      </c>
      <c r="G798">
        <v>1</v>
      </c>
      <c r="H798">
        <v>8.7200000000000006</v>
      </c>
      <c r="I798" t="s">
        <v>790</v>
      </c>
      <c r="J798" t="s">
        <v>791</v>
      </c>
      <c r="K798" t="s">
        <v>792</v>
      </c>
      <c r="L798" t="s">
        <v>71</v>
      </c>
      <c r="M798" t="s">
        <v>793</v>
      </c>
      <c r="N798" t="s">
        <v>794</v>
      </c>
      <c r="O798">
        <f>VLOOKUP(orders[[#This Row],[OrderID]],Table15[],4,FALSE)</f>
        <v>12</v>
      </c>
      <c r="P798">
        <f>VLOOKUP(orders[[#This Row],[OrderID]],Table15[],2,FALSE)</f>
        <v>591.59999999999991</v>
      </c>
      <c r="Q798">
        <f>VLOOKUP(orders[[#This Row],[EmployeeID]],employee_territory[],2,FALSE)</f>
        <v>20852</v>
      </c>
      <c r="R798" t="str">
        <f>VLOOKUP(orders[[#This Row],[Territory]],territories[],4,FALSE)</f>
        <v xml:space="preserve">Eastern                                           </v>
      </c>
      <c r="S798" t="str">
        <f>VLOOKUP(orders[[#This Row],[ShipVia]],shippers[],2,FALSE)</f>
        <v>Speedy Express</v>
      </c>
      <c r="T798">
        <f>YEAR(orders[[#This Row],[OrderDate]])</f>
        <v>1998</v>
      </c>
      <c r="U798" s="45">
        <f>MONTH(orders[[#This Row],[OrderDate]])</f>
        <v>4</v>
      </c>
    </row>
    <row r="799" spans="1:21" x14ac:dyDescent="0.2">
      <c r="A799">
        <v>11045</v>
      </c>
      <c r="B799" t="s">
        <v>805</v>
      </c>
      <c r="C799">
        <v>6</v>
      </c>
      <c r="D799" s="9">
        <v>35908</v>
      </c>
      <c r="E799" s="5">
        <v>35936</v>
      </c>
      <c r="F799" s="5"/>
      <c r="G799">
        <v>2</v>
      </c>
      <c r="H799">
        <v>70.58</v>
      </c>
      <c r="I799" t="s">
        <v>806</v>
      </c>
      <c r="J799" t="s">
        <v>807</v>
      </c>
      <c r="K799" t="s">
        <v>808</v>
      </c>
      <c r="L799" t="s">
        <v>809</v>
      </c>
      <c r="M799" t="s">
        <v>810</v>
      </c>
      <c r="N799" t="s">
        <v>264</v>
      </c>
      <c r="O799">
        <f>VLOOKUP(orders[[#This Row],[OrderID]],Table15[],4,FALSE)</f>
        <v>39</v>
      </c>
      <c r="P799">
        <f>VLOOKUP(orders[[#This Row],[OrderID]],Table15[],2,FALSE)</f>
        <v>1309.5</v>
      </c>
      <c r="Q799">
        <f>VLOOKUP(orders[[#This Row],[EmployeeID]],employee_territory[],2,FALSE)</f>
        <v>85014</v>
      </c>
      <c r="R799" t="str">
        <f>VLOOKUP(orders[[#This Row],[Territory]],territories[],4,FALSE)</f>
        <v xml:space="preserve">Westerns                                          </v>
      </c>
      <c r="S799" t="str">
        <f>VLOOKUP(orders[[#This Row],[ShipVia]],shippers[],2,FALSE)</f>
        <v>United Package</v>
      </c>
      <c r="T799">
        <f>YEAR(orders[[#This Row],[OrderDate]])</f>
        <v>1998</v>
      </c>
      <c r="U799" s="45">
        <f>MONTH(orders[[#This Row],[OrderDate]])</f>
        <v>4</v>
      </c>
    </row>
    <row r="800" spans="1:21" x14ac:dyDescent="0.2">
      <c r="A800">
        <v>11046</v>
      </c>
      <c r="B800" t="s">
        <v>657</v>
      </c>
      <c r="C800">
        <v>8</v>
      </c>
      <c r="D800" s="9">
        <v>35908</v>
      </c>
      <c r="E800" s="5">
        <v>35936</v>
      </c>
      <c r="F800" s="5">
        <v>35909</v>
      </c>
      <c r="G800">
        <v>2</v>
      </c>
      <c r="H800">
        <v>71.64</v>
      </c>
      <c r="I800" t="s">
        <v>658</v>
      </c>
      <c r="J800" t="s">
        <v>659</v>
      </c>
      <c r="K800" t="s">
        <v>660</v>
      </c>
      <c r="L800" t="s">
        <v>71</v>
      </c>
      <c r="M800" t="s">
        <v>661</v>
      </c>
      <c r="N800" t="s">
        <v>154</v>
      </c>
      <c r="O800">
        <f>VLOOKUP(orders[[#This Row],[OrderID]],Table15[],4,FALSE)</f>
        <v>53</v>
      </c>
      <c r="P800">
        <f>VLOOKUP(orders[[#This Row],[OrderID]],Table15[],2,FALSE)</f>
        <v>1564</v>
      </c>
      <c r="Q800">
        <f>VLOOKUP(orders[[#This Row],[EmployeeID]],employee_territory[],2,FALSE)</f>
        <v>19428</v>
      </c>
      <c r="R800" t="str">
        <f>VLOOKUP(orders[[#This Row],[Territory]],territories[],4,FALSE)</f>
        <v xml:space="preserve">Northern                                          </v>
      </c>
      <c r="S800" t="str">
        <f>VLOOKUP(orders[[#This Row],[ShipVia]],shippers[],2,FALSE)</f>
        <v>United Package</v>
      </c>
      <c r="T800">
        <f>YEAR(orders[[#This Row],[OrderDate]])</f>
        <v>1998</v>
      </c>
      <c r="U800" s="45">
        <f>MONTH(orders[[#This Row],[OrderDate]])</f>
        <v>4</v>
      </c>
    </row>
    <row r="801" spans="1:21" x14ac:dyDescent="0.2">
      <c r="A801">
        <v>11047</v>
      </c>
      <c r="B801" t="s">
        <v>767</v>
      </c>
      <c r="C801">
        <v>7</v>
      </c>
      <c r="D801" s="9">
        <v>35909</v>
      </c>
      <c r="E801" s="5">
        <v>35937</v>
      </c>
      <c r="F801" s="5">
        <v>35916</v>
      </c>
      <c r="G801">
        <v>3</v>
      </c>
      <c r="H801">
        <v>46.62</v>
      </c>
      <c r="I801" t="s">
        <v>768</v>
      </c>
      <c r="J801" t="s">
        <v>769</v>
      </c>
      <c r="K801" t="s">
        <v>70</v>
      </c>
      <c r="L801" t="s">
        <v>71</v>
      </c>
      <c r="M801" t="s">
        <v>770</v>
      </c>
      <c r="N801" t="s">
        <v>73</v>
      </c>
      <c r="O801">
        <f>VLOOKUP(orders[[#This Row],[OrderID]],Table15[],4,FALSE)</f>
        <v>55</v>
      </c>
      <c r="P801">
        <f>VLOOKUP(orders[[#This Row],[OrderID]],Table15[],2,FALSE)</f>
        <v>1090.5</v>
      </c>
      <c r="Q801">
        <f>VLOOKUP(orders[[#This Row],[EmployeeID]],employee_territory[],2,FALSE)</f>
        <v>60179</v>
      </c>
      <c r="R801" t="str">
        <f>VLOOKUP(orders[[#This Row],[Territory]],territories[],4,FALSE)</f>
        <v xml:space="preserve">Westerns                                          </v>
      </c>
      <c r="S801" t="str">
        <f>VLOOKUP(orders[[#This Row],[ShipVia]],shippers[],2,FALSE)</f>
        <v>Federal Shipping</v>
      </c>
      <c r="T801">
        <f>YEAR(orders[[#This Row],[OrderDate]])</f>
        <v>1998</v>
      </c>
      <c r="U801" s="45">
        <f>MONTH(orders[[#This Row],[OrderDate]])</f>
        <v>4</v>
      </c>
    </row>
    <row r="802" spans="1:21" x14ac:dyDescent="0.2">
      <c r="A802">
        <v>11048</v>
      </c>
      <c r="B802" t="s">
        <v>805</v>
      </c>
      <c r="C802">
        <v>7</v>
      </c>
      <c r="D802" s="9">
        <v>35909</v>
      </c>
      <c r="E802" s="5">
        <v>35937</v>
      </c>
      <c r="F802" s="5">
        <v>35915</v>
      </c>
      <c r="G802">
        <v>3</v>
      </c>
      <c r="H802">
        <v>24.12</v>
      </c>
      <c r="I802" t="s">
        <v>806</v>
      </c>
      <c r="J802" t="s">
        <v>807</v>
      </c>
      <c r="K802" t="s">
        <v>808</v>
      </c>
      <c r="L802" t="s">
        <v>809</v>
      </c>
      <c r="M802" t="s">
        <v>810</v>
      </c>
      <c r="N802" t="s">
        <v>264</v>
      </c>
      <c r="O802">
        <f>VLOOKUP(orders[[#This Row],[OrderID]],Table15[],4,FALSE)</f>
        <v>42</v>
      </c>
      <c r="P802">
        <f>VLOOKUP(orders[[#This Row],[OrderID]],Table15[],2,FALSE)</f>
        <v>525</v>
      </c>
      <c r="Q802">
        <f>VLOOKUP(orders[[#This Row],[EmployeeID]],employee_territory[],2,FALSE)</f>
        <v>60179</v>
      </c>
      <c r="R802" t="str">
        <f>VLOOKUP(orders[[#This Row],[Territory]],territories[],4,FALSE)</f>
        <v xml:space="preserve">Westerns                                          </v>
      </c>
      <c r="S802" t="str">
        <f>VLOOKUP(orders[[#This Row],[ShipVia]],shippers[],2,FALSE)</f>
        <v>Federal Shipping</v>
      </c>
      <c r="T802">
        <f>YEAR(orders[[#This Row],[OrderDate]])</f>
        <v>1998</v>
      </c>
      <c r="U802" s="45">
        <f>MONTH(orders[[#This Row],[OrderDate]])</f>
        <v>4</v>
      </c>
    </row>
    <row r="803" spans="1:21" x14ac:dyDescent="0.2">
      <c r="A803">
        <v>11049</v>
      </c>
      <c r="B803" t="s">
        <v>833</v>
      </c>
      <c r="C803">
        <v>3</v>
      </c>
      <c r="D803" s="9">
        <v>35909</v>
      </c>
      <c r="E803" s="5">
        <v>35937</v>
      </c>
      <c r="F803" s="5">
        <v>35919</v>
      </c>
      <c r="G803">
        <v>1</v>
      </c>
      <c r="H803">
        <v>8.34</v>
      </c>
      <c r="I803" t="s">
        <v>834</v>
      </c>
      <c r="J803" t="s">
        <v>835</v>
      </c>
      <c r="K803" t="s">
        <v>836</v>
      </c>
      <c r="L803" t="s">
        <v>516</v>
      </c>
      <c r="M803" t="s">
        <v>837</v>
      </c>
      <c r="N803" t="s">
        <v>146</v>
      </c>
      <c r="O803">
        <f>VLOOKUP(orders[[#This Row],[OrderID]],Table15[],4,FALSE)</f>
        <v>14</v>
      </c>
      <c r="P803">
        <f>VLOOKUP(orders[[#This Row],[OrderID]],Table15[],2,FALSE)</f>
        <v>342</v>
      </c>
      <c r="Q803">
        <f>VLOOKUP(orders[[#This Row],[EmployeeID]],employee_territory[],2,FALSE)</f>
        <v>30346</v>
      </c>
      <c r="R803" t="str">
        <f>VLOOKUP(orders[[#This Row],[Territory]],territories[],4,FALSE)</f>
        <v xml:space="preserve">Southern                                          </v>
      </c>
      <c r="S803" t="str">
        <f>VLOOKUP(orders[[#This Row],[ShipVia]],shippers[],2,FALSE)</f>
        <v>Speedy Express</v>
      </c>
      <c r="T803">
        <f>YEAR(orders[[#This Row],[OrderDate]])</f>
        <v>1998</v>
      </c>
      <c r="U803" s="45">
        <f>MONTH(orders[[#This Row],[OrderDate]])</f>
        <v>4</v>
      </c>
    </row>
    <row r="804" spans="1:21" x14ac:dyDescent="0.2">
      <c r="A804">
        <v>11050</v>
      </c>
      <c r="B804" t="s">
        <v>551</v>
      </c>
      <c r="C804">
        <v>8</v>
      </c>
      <c r="D804" s="9">
        <v>35912</v>
      </c>
      <c r="E804" s="5">
        <v>35940</v>
      </c>
      <c r="F804" s="5">
        <v>35920</v>
      </c>
      <c r="G804">
        <v>2</v>
      </c>
      <c r="H804">
        <v>59.41</v>
      </c>
      <c r="I804" t="s">
        <v>552</v>
      </c>
      <c r="J804" t="s">
        <v>553</v>
      </c>
      <c r="K804" t="s">
        <v>554</v>
      </c>
      <c r="L804" t="s">
        <v>71</v>
      </c>
      <c r="M804" t="s">
        <v>555</v>
      </c>
      <c r="N804" t="s">
        <v>199</v>
      </c>
      <c r="O804">
        <f>VLOOKUP(orders[[#This Row],[OrderID]],Table15[],4,FALSE)</f>
        <v>50</v>
      </c>
      <c r="P804">
        <f>VLOOKUP(orders[[#This Row],[OrderID]],Table15[],2,FALSE)</f>
        <v>900</v>
      </c>
      <c r="Q804">
        <f>VLOOKUP(orders[[#This Row],[EmployeeID]],employee_territory[],2,FALSE)</f>
        <v>19428</v>
      </c>
      <c r="R804" t="str">
        <f>VLOOKUP(orders[[#This Row],[Territory]],territories[],4,FALSE)</f>
        <v xml:space="preserve">Northern                                          </v>
      </c>
      <c r="S804" t="str">
        <f>VLOOKUP(orders[[#This Row],[ShipVia]],shippers[],2,FALSE)</f>
        <v>United Package</v>
      </c>
      <c r="T804">
        <f>YEAR(orders[[#This Row],[OrderDate]])</f>
        <v>1998</v>
      </c>
      <c r="U804" s="45">
        <f>MONTH(orders[[#This Row],[OrderDate]])</f>
        <v>4</v>
      </c>
    </row>
    <row r="805" spans="1:21" x14ac:dyDescent="0.2">
      <c r="A805">
        <v>11051</v>
      </c>
      <c r="B805" t="s">
        <v>742</v>
      </c>
      <c r="C805">
        <v>7</v>
      </c>
      <c r="D805" s="9">
        <v>35912</v>
      </c>
      <c r="E805" s="5">
        <v>35940</v>
      </c>
      <c r="F805" s="5"/>
      <c r="G805">
        <v>3</v>
      </c>
      <c r="H805">
        <v>2.79</v>
      </c>
      <c r="I805" t="s">
        <v>743</v>
      </c>
      <c r="J805" t="s">
        <v>744</v>
      </c>
      <c r="K805" t="s">
        <v>745</v>
      </c>
      <c r="L805" t="s">
        <v>71</v>
      </c>
      <c r="M805" t="s">
        <v>746</v>
      </c>
      <c r="N805" t="s">
        <v>206</v>
      </c>
      <c r="O805">
        <f>VLOOKUP(orders[[#This Row],[OrderID]],Table15[],4,FALSE)</f>
        <v>10</v>
      </c>
      <c r="P805">
        <f>VLOOKUP(orders[[#This Row],[OrderID]],Table15[],2,FALSE)</f>
        <v>45</v>
      </c>
      <c r="Q805">
        <f>VLOOKUP(orders[[#This Row],[EmployeeID]],employee_territory[],2,FALSE)</f>
        <v>60179</v>
      </c>
      <c r="R805" t="str">
        <f>VLOOKUP(orders[[#This Row],[Territory]],territories[],4,FALSE)</f>
        <v xml:space="preserve">Westerns                                          </v>
      </c>
      <c r="S805" t="str">
        <f>VLOOKUP(orders[[#This Row],[ShipVia]],shippers[],2,FALSE)</f>
        <v>Federal Shipping</v>
      </c>
      <c r="T805">
        <f>YEAR(orders[[#This Row],[OrderDate]])</f>
        <v>1998</v>
      </c>
      <c r="U805" s="45">
        <f>MONTH(orders[[#This Row],[OrderDate]])</f>
        <v>4</v>
      </c>
    </row>
    <row r="806" spans="1:21" x14ac:dyDescent="0.2">
      <c r="A806">
        <v>11052</v>
      </c>
      <c r="B806" t="s">
        <v>484</v>
      </c>
      <c r="C806">
        <v>3</v>
      </c>
      <c r="D806" s="9">
        <v>35912</v>
      </c>
      <c r="E806" s="5">
        <v>35940</v>
      </c>
      <c r="F806" s="5">
        <v>35916</v>
      </c>
      <c r="G806">
        <v>1</v>
      </c>
      <c r="H806">
        <v>67.260000000000005</v>
      </c>
      <c r="I806" t="s">
        <v>485</v>
      </c>
      <c r="J806" t="s">
        <v>486</v>
      </c>
      <c r="K806" t="s">
        <v>487</v>
      </c>
      <c r="L806" t="s">
        <v>488</v>
      </c>
      <c r="M806" t="s">
        <v>489</v>
      </c>
      <c r="N806" t="s">
        <v>146</v>
      </c>
      <c r="O806">
        <f>VLOOKUP(orders[[#This Row],[OrderID]],Table15[],4,FALSE)</f>
        <v>40</v>
      </c>
      <c r="P806">
        <f>VLOOKUP(orders[[#This Row],[OrderID]],Table15[],2,FALSE)</f>
        <v>1665</v>
      </c>
      <c r="Q806">
        <f>VLOOKUP(orders[[#This Row],[EmployeeID]],employee_territory[],2,FALSE)</f>
        <v>30346</v>
      </c>
      <c r="R806" t="str">
        <f>VLOOKUP(orders[[#This Row],[Territory]],territories[],4,FALSE)</f>
        <v xml:space="preserve">Southern                                          </v>
      </c>
      <c r="S806" t="str">
        <f>VLOOKUP(orders[[#This Row],[ShipVia]],shippers[],2,FALSE)</f>
        <v>Speedy Express</v>
      </c>
      <c r="T806">
        <f>YEAR(orders[[#This Row],[OrderDate]])</f>
        <v>1998</v>
      </c>
      <c r="U806" s="45">
        <f>MONTH(orders[[#This Row],[OrderDate]])</f>
        <v>4</v>
      </c>
    </row>
    <row r="807" spans="1:21" x14ac:dyDescent="0.2">
      <c r="A807">
        <v>11053</v>
      </c>
      <c r="B807" t="s">
        <v>747</v>
      </c>
      <c r="C807">
        <v>2</v>
      </c>
      <c r="D807" s="9">
        <v>35912</v>
      </c>
      <c r="E807" s="5">
        <v>35940</v>
      </c>
      <c r="F807" s="5">
        <v>35914</v>
      </c>
      <c r="G807">
        <v>2</v>
      </c>
      <c r="H807">
        <v>53.05</v>
      </c>
      <c r="I807" t="s">
        <v>748</v>
      </c>
      <c r="J807" t="s">
        <v>749</v>
      </c>
      <c r="K807" t="s">
        <v>750</v>
      </c>
      <c r="L807" t="s">
        <v>71</v>
      </c>
      <c r="M807" t="s">
        <v>751</v>
      </c>
      <c r="N807" t="s">
        <v>530</v>
      </c>
      <c r="O807">
        <f>VLOOKUP(orders[[#This Row],[OrderID]],Table15[],4,FALSE)</f>
        <v>80</v>
      </c>
      <c r="P807">
        <f>VLOOKUP(orders[[#This Row],[OrderID]],Table15[],2,FALSE)</f>
        <v>3658.75</v>
      </c>
      <c r="Q807">
        <f>VLOOKUP(orders[[#This Row],[EmployeeID]],employee_territory[],2,FALSE)</f>
        <v>1581</v>
      </c>
      <c r="R807" t="str">
        <f>VLOOKUP(orders[[#This Row],[Territory]],territories[],4,FALSE)</f>
        <v xml:space="preserve">Eastern                                           </v>
      </c>
      <c r="S807" t="str">
        <f>VLOOKUP(orders[[#This Row],[ShipVia]],shippers[],2,FALSE)</f>
        <v>United Package</v>
      </c>
      <c r="T807">
        <f>YEAR(orders[[#This Row],[OrderDate]])</f>
        <v>1998</v>
      </c>
      <c r="U807" s="45">
        <f>MONTH(orders[[#This Row],[OrderDate]])</f>
        <v>4</v>
      </c>
    </row>
    <row r="808" spans="1:21" x14ac:dyDescent="0.2">
      <c r="A808">
        <v>11054</v>
      </c>
      <c r="B808" t="s">
        <v>864</v>
      </c>
      <c r="C808">
        <v>8</v>
      </c>
      <c r="D808" s="9">
        <v>35913</v>
      </c>
      <c r="E808" s="5">
        <v>35941</v>
      </c>
      <c r="F808" s="5"/>
      <c r="G808">
        <v>1</v>
      </c>
      <c r="H808">
        <v>0.33</v>
      </c>
      <c r="I808" t="s">
        <v>865</v>
      </c>
      <c r="J808" t="s">
        <v>866</v>
      </c>
      <c r="K808" t="s">
        <v>825</v>
      </c>
      <c r="L808" t="s">
        <v>71</v>
      </c>
      <c r="M808" t="s">
        <v>826</v>
      </c>
      <c r="N808" t="s">
        <v>827</v>
      </c>
      <c r="O808">
        <f>VLOOKUP(orders[[#This Row],[OrderID]],Table15[],4,FALSE)</f>
        <v>30</v>
      </c>
      <c r="P808">
        <f>VLOOKUP(orders[[#This Row],[OrderID]],Table15[],2,FALSE)</f>
        <v>305</v>
      </c>
      <c r="Q808">
        <f>VLOOKUP(orders[[#This Row],[EmployeeID]],employee_territory[],2,FALSE)</f>
        <v>19428</v>
      </c>
      <c r="R808" t="str">
        <f>VLOOKUP(orders[[#This Row],[Territory]],territories[],4,FALSE)</f>
        <v xml:space="preserve">Northern                                          </v>
      </c>
      <c r="S808" t="str">
        <f>VLOOKUP(orders[[#This Row],[ShipVia]],shippers[],2,FALSE)</f>
        <v>Speedy Express</v>
      </c>
      <c r="T808">
        <f>YEAR(orders[[#This Row],[OrderDate]])</f>
        <v>1998</v>
      </c>
      <c r="U808" s="45">
        <f>MONTH(orders[[#This Row],[OrderDate]])</f>
        <v>4</v>
      </c>
    </row>
    <row r="809" spans="1:21" x14ac:dyDescent="0.2">
      <c r="A809">
        <v>11055</v>
      </c>
      <c r="B809" t="s">
        <v>518</v>
      </c>
      <c r="C809">
        <v>7</v>
      </c>
      <c r="D809" s="9">
        <v>35913</v>
      </c>
      <c r="E809" s="5">
        <v>35941</v>
      </c>
      <c r="F809" s="5">
        <v>35920</v>
      </c>
      <c r="G809">
        <v>2</v>
      </c>
      <c r="H809">
        <v>120.92</v>
      </c>
      <c r="I809" t="s">
        <v>519</v>
      </c>
      <c r="J809" t="s">
        <v>520</v>
      </c>
      <c r="K809" t="s">
        <v>521</v>
      </c>
      <c r="L809" t="s">
        <v>522</v>
      </c>
      <c r="M809" t="s">
        <v>523</v>
      </c>
      <c r="N809" t="s">
        <v>524</v>
      </c>
      <c r="O809">
        <f>VLOOKUP(orders[[#This Row],[OrderID]],Table15[],4,FALSE)</f>
        <v>70</v>
      </c>
      <c r="P809">
        <f>VLOOKUP(orders[[#This Row],[OrderID]],Table15[],2,FALSE)</f>
        <v>1727.5</v>
      </c>
      <c r="Q809">
        <f>VLOOKUP(orders[[#This Row],[EmployeeID]],employee_territory[],2,FALSE)</f>
        <v>60179</v>
      </c>
      <c r="R809" t="str">
        <f>VLOOKUP(orders[[#This Row],[Territory]],territories[],4,FALSE)</f>
        <v xml:space="preserve">Westerns                                          </v>
      </c>
      <c r="S809" t="str">
        <f>VLOOKUP(orders[[#This Row],[ShipVia]],shippers[],2,FALSE)</f>
        <v>United Package</v>
      </c>
      <c r="T809">
        <f>YEAR(orders[[#This Row],[OrderDate]])</f>
        <v>1998</v>
      </c>
      <c r="U809" s="45">
        <f>MONTH(orders[[#This Row],[OrderDate]])</f>
        <v>4</v>
      </c>
    </row>
    <row r="810" spans="1:21" x14ac:dyDescent="0.2">
      <c r="A810">
        <v>11056</v>
      </c>
      <c r="B810" t="s">
        <v>767</v>
      </c>
      <c r="C810">
        <v>8</v>
      </c>
      <c r="D810" s="9">
        <v>35913</v>
      </c>
      <c r="E810" s="5">
        <v>35927</v>
      </c>
      <c r="F810" s="5">
        <v>35916</v>
      </c>
      <c r="G810">
        <v>2</v>
      </c>
      <c r="H810">
        <v>278.95999999999998</v>
      </c>
      <c r="I810" t="s">
        <v>768</v>
      </c>
      <c r="J810" t="s">
        <v>769</v>
      </c>
      <c r="K810" t="s">
        <v>70</v>
      </c>
      <c r="L810" t="s">
        <v>71</v>
      </c>
      <c r="M810" t="s">
        <v>770</v>
      </c>
      <c r="N810" t="s">
        <v>73</v>
      </c>
      <c r="O810">
        <f>VLOOKUP(orders[[#This Row],[OrderID]],Table15[],4,FALSE)</f>
        <v>125</v>
      </c>
      <c r="P810">
        <f>VLOOKUP(orders[[#This Row],[OrderID]],Table15[],2,FALSE)</f>
        <v>3740</v>
      </c>
      <c r="Q810">
        <f>VLOOKUP(orders[[#This Row],[EmployeeID]],employee_territory[],2,FALSE)</f>
        <v>19428</v>
      </c>
      <c r="R810" t="str">
        <f>VLOOKUP(orders[[#This Row],[Territory]],territories[],4,FALSE)</f>
        <v xml:space="preserve">Northern                                          </v>
      </c>
      <c r="S810" t="str">
        <f>VLOOKUP(orders[[#This Row],[ShipVia]],shippers[],2,FALSE)</f>
        <v>United Package</v>
      </c>
      <c r="T810">
        <f>YEAR(orders[[#This Row],[OrderDate]])</f>
        <v>1998</v>
      </c>
      <c r="U810" s="45">
        <f>MONTH(orders[[#This Row],[OrderDate]])</f>
        <v>4</v>
      </c>
    </row>
    <row r="811" spans="1:21" x14ac:dyDescent="0.2">
      <c r="A811">
        <v>11057</v>
      </c>
      <c r="B811" t="s">
        <v>860</v>
      </c>
      <c r="C811">
        <v>3</v>
      </c>
      <c r="D811" s="9">
        <v>35914</v>
      </c>
      <c r="E811" s="5">
        <v>35942</v>
      </c>
      <c r="F811" s="5">
        <v>35916</v>
      </c>
      <c r="G811">
        <v>3</v>
      </c>
      <c r="H811">
        <v>4.13</v>
      </c>
      <c r="I811" t="s">
        <v>861</v>
      </c>
      <c r="J811" t="s">
        <v>862</v>
      </c>
      <c r="K811" t="s">
        <v>70</v>
      </c>
      <c r="L811" t="s">
        <v>71</v>
      </c>
      <c r="M811" t="s">
        <v>863</v>
      </c>
      <c r="N811" t="s">
        <v>73</v>
      </c>
      <c r="O811">
        <f>VLOOKUP(orders[[#This Row],[OrderID]],Table15[],4,FALSE)</f>
        <v>3</v>
      </c>
      <c r="P811">
        <f>VLOOKUP(orders[[#This Row],[OrderID]],Table15[],2,FALSE)</f>
        <v>45</v>
      </c>
      <c r="Q811">
        <f>VLOOKUP(orders[[#This Row],[EmployeeID]],employee_territory[],2,FALSE)</f>
        <v>30346</v>
      </c>
      <c r="R811" t="str">
        <f>VLOOKUP(orders[[#This Row],[Territory]],territories[],4,FALSE)</f>
        <v xml:space="preserve">Southern                                          </v>
      </c>
      <c r="S811" t="str">
        <f>VLOOKUP(orders[[#This Row],[ShipVia]],shippers[],2,FALSE)</f>
        <v>Federal Shipping</v>
      </c>
      <c r="T811">
        <f>YEAR(orders[[#This Row],[OrderDate]])</f>
        <v>1998</v>
      </c>
      <c r="U811" s="45">
        <f>MONTH(orders[[#This Row],[OrderDate]])</f>
        <v>4</v>
      </c>
    </row>
    <row r="812" spans="1:21" x14ac:dyDescent="0.2">
      <c r="A812">
        <v>11058</v>
      </c>
      <c r="B812" t="s">
        <v>855</v>
      </c>
      <c r="C812">
        <v>9</v>
      </c>
      <c r="D812" s="9">
        <v>35914</v>
      </c>
      <c r="E812" s="5">
        <v>35942</v>
      </c>
      <c r="F812" s="5"/>
      <c r="G812">
        <v>3</v>
      </c>
      <c r="H812">
        <v>31.14</v>
      </c>
      <c r="I812" t="s">
        <v>856</v>
      </c>
      <c r="J812" t="s">
        <v>857</v>
      </c>
      <c r="K812" t="s">
        <v>858</v>
      </c>
      <c r="L812" t="s">
        <v>71</v>
      </c>
      <c r="M812" t="s">
        <v>859</v>
      </c>
      <c r="N812" t="s">
        <v>154</v>
      </c>
      <c r="O812">
        <f>VLOOKUP(orders[[#This Row],[OrderID]],Table15[],4,FALSE)</f>
        <v>28</v>
      </c>
      <c r="P812">
        <f>VLOOKUP(orders[[#This Row],[OrderID]],Table15[],2,FALSE)</f>
        <v>858</v>
      </c>
      <c r="Q812">
        <f>VLOOKUP(orders[[#This Row],[EmployeeID]],employee_territory[],2,FALSE)</f>
        <v>3049</v>
      </c>
      <c r="R812" t="str">
        <f>VLOOKUP(orders[[#This Row],[Territory]],territories[],4,FALSE)</f>
        <v xml:space="preserve">Northern                                          </v>
      </c>
      <c r="S812" t="str">
        <f>VLOOKUP(orders[[#This Row],[ShipVia]],shippers[],2,FALSE)</f>
        <v>Federal Shipping</v>
      </c>
      <c r="T812">
        <f>YEAR(orders[[#This Row],[OrderDate]])</f>
        <v>1998</v>
      </c>
      <c r="U812" s="45">
        <f>MONTH(orders[[#This Row],[OrderDate]])</f>
        <v>4</v>
      </c>
    </row>
    <row r="813" spans="1:21" x14ac:dyDescent="0.2">
      <c r="A813">
        <v>11059</v>
      </c>
      <c r="B813" t="s">
        <v>629</v>
      </c>
      <c r="C813">
        <v>2</v>
      </c>
      <c r="D813" s="9">
        <v>35914</v>
      </c>
      <c r="E813" s="5">
        <v>35956</v>
      </c>
      <c r="F813" s="5"/>
      <c r="G813">
        <v>2</v>
      </c>
      <c r="H813">
        <v>85.8</v>
      </c>
      <c r="I813" t="s">
        <v>630</v>
      </c>
      <c r="J813" t="s">
        <v>631</v>
      </c>
      <c r="K813" t="s">
        <v>487</v>
      </c>
      <c r="L813" t="s">
        <v>488</v>
      </c>
      <c r="M813" t="s">
        <v>632</v>
      </c>
      <c r="N813" t="s">
        <v>146</v>
      </c>
      <c r="O813">
        <f>VLOOKUP(orders[[#This Row],[OrderID]],Table15[],4,FALSE)</f>
        <v>77</v>
      </c>
      <c r="P813">
        <f>VLOOKUP(orders[[#This Row],[OrderID]],Table15[],2,FALSE)</f>
        <v>1838</v>
      </c>
      <c r="Q813">
        <f>VLOOKUP(orders[[#This Row],[EmployeeID]],employee_territory[],2,FALSE)</f>
        <v>1581</v>
      </c>
      <c r="R813" t="str">
        <f>VLOOKUP(orders[[#This Row],[Territory]],territories[],4,FALSE)</f>
        <v xml:space="preserve">Eastern                                           </v>
      </c>
      <c r="S813" t="str">
        <f>VLOOKUP(orders[[#This Row],[ShipVia]],shippers[],2,FALSE)</f>
        <v>United Package</v>
      </c>
      <c r="T813">
        <f>YEAR(orders[[#This Row],[OrderDate]])</f>
        <v>1998</v>
      </c>
      <c r="U813" s="45">
        <f>MONTH(orders[[#This Row],[OrderDate]])</f>
        <v>4</v>
      </c>
    </row>
    <row r="814" spans="1:21" x14ac:dyDescent="0.2">
      <c r="A814">
        <v>11060</v>
      </c>
      <c r="B814" t="s">
        <v>828</v>
      </c>
      <c r="C814">
        <v>2</v>
      </c>
      <c r="D814" s="9">
        <v>35915</v>
      </c>
      <c r="E814" s="5">
        <v>35943</v>
      </c>
      <c r="F814" s="5">
        <v>35919</v>
      </c>
      <c r="G814">
        <v>2</v>
      </c>
      <c r="H814">
        <v>10.98</v>
      </c>
      <c r="I814" t="s">
        <v>829</v>
      </c>
      <c r="J814" t="s">
        <v>830</v>
      </c>
      <c r="K814" t="s">
        <v>831</v>
      </c>
      <c r="L814" t="s">
        <v>71</v>
      </c>
      <c r="M814" t="s">
        <v>832</v>
      </c>
      <c r="N814" t="s">
        <v>176</v>
      </c>
      <c r="O814">
        <f>VLOOKUP(orders[[#This Row],[OrderID]],Table15[],4,FALSE)</f>
        <v>14</v>
      </c>
      <c r="P814">
        <f>VLOOKUP(orders[[#This Row],[OrderID]],Table15[],2,FALSE)</f>
        <v>266</v>
      </c>
      <c r="Q814">
        <f>VLOOKUP(orders[[#This Row],[EmployeeID]],employee_territory[],2,FALSE)</f>
        <v>1581</v>
      </c>
      <c r="R814" t="str">
        <f>VLOOKUP(orders[[#This Row],[Territory]],territories[],4,FALSE)</f>
        <v xml:space="preserve">Eastern                                           </v>
      </c>
      <c r="S814" t="str">
        <f>VLOOKUP(orders[[#This Row],[ShipVia]],shippers[],2,FALSE)</f>
        <v>United Package</v>
      </c>
      <c r="T814">
        <f>YEAR(orders[[#This Row],[OrderDate]])</f>
        <v>1998</v>
      </c>
      <c r="U814" s="45">
        <f>MONTH(orders[[#This Row],[OrderDate]])</f>
        <v>4</v>
      </c>
    </row>
    <row r="815" spans="1:21" x14ac:dyDescent="0.2">
      <c r="A815">
        <v>11061</v>
      </c>
      <c r="B815" t="s">
        <v>867</v>
      </c>
      <c r="C815">
        <v>4</v>
      </c>
      <c r="D815" s="9">
        <v>35915</v>
      </c>
      <c r="E815" s="5">
        <v>35957</v>
      </c>
      <c r="F815" s="5"/>
      <c r="G815">
        <v>3</v>
      </c>
      <c r="H815">
        <v>14.01</v>
      </c>
      <c r="I815" t="s">
        <v>868</v>
      </c>
      <c r="J815" t="s">
        <v>869</v>
      </c>
      <c r="K815" t="s">
        <v>870</v>
      </c>
      <c r="L815" t="s">
        <v>191</v>
      </c>
      <c r="M815" t="s">
        <v>871</v>
      </c>
      <c r="N815" t="s">
        <v>82</v>
      </c>
      <c r="O815">
        <f>VLOOKUP(orders[[#This Row],[OrderID]],Table15[],4,FALSE)</f>
        <v>15</v>
      </c>
      <c r="P815">
        <f>VLOOKUP(orders[[#This Row],[OrderID]],Table15[],2,FALSE)</f>
        <v>510</v>
      </c>
      <c r="Q815">
        <f>VLOOKUP(orders[[#This Row],[EmployeeID]],employee_territory[],2,FALSE)</f>
        <v>20852</v>
      </c>
      <c r="R815" t="str">
        <f>VLOOKUP(orders[[#This Row],[Territory]],territories[],4,FALSE)</f>
        <v xml:space="preserve">Eastern                                           </v>
      </c>
      <c r="S815" t="str">
        <f>VLOOKUP(orders[[#This Row],[ShipVia]],shippers[],2,FALSE)</f>
        <v>Federal Shipping</v>
      </c>
      <c r="T815">
        <f>YEAR(orders[[#This Row],[OrderDate]])</f>
        <v>1998</v>
      </c>
      <c r="U815" s="45">
        <f>MONTH(orders[[#This Row],[OrderDate]])</f>
        <v>4</v>
      </c>
    </row>
    <row r="816" spans="1:21" x14ac:dyDescent="0.2">
      <c r="A816">
        <v>11062</v>
      </c>
      <c r="B816" t="s">
        <v>633</v>
      </c>
      <c r="C816">
        <v>4</v>
      </c>
      <c r="D816" s="9">
        <v>35915</v>
      </c>
      <c r="E816" s="5">
        <v>35943</v>
      </c>
      <c r="F816" s="5"/>
      <c r="G816">
        <v>2</v>
      </c>
      <c r="H816">
        <v>29.93</v>
      </c>
      <c r="I816" t="s">
        <v>634</v>
      </c>
      <c r="J816" t="s">
        <v>635</v>
      </c>
      <c r="K816" t="s">
        <v>636</v>
      </c>
      <c r="L816" t="s">
        <v>71</v>
      </c>
      <c r="M816" t="s">
        <v>637</v>
      </c>
      <c r="N816" t="s">
        <v>176</v>
      </c>
      <c r="O816">
        <f>VLOOKUP(orders[[#This Row],[OrderID]],Table15[],4,FALSE)</f>
        <v>22</v>
      </c>
      <c r="P816">
        <f>VLOOKUP(orders[[#This Row],[OrderID]],Table15[],2,FALSE)</f>
        <v>508</v>
      </c>
      <c r="Q816">
        <f>VLOOKUP(orders[[#This Row],[EmployeeID]],employee_territory[],2,FALSE)</f>
        <v>20852</v>
      </c>
      <c r="R816" t="str">
        <f>VLOOKUP(orders[[#This Row],[Territory]],territories[],4,FALSE)</f>
        <v xml:space="preserve">Eastern                                           </v>
      </c>
      <c r="S816" t="str">
        <f>VLOOKUP(orders[[#This Row],[ShipVia]],shippers[],2,FALSE)</f>
        <v>United Package</v>
      </c>
      <c r="T816">
        <f>YEAR(orders[[#This Row],[OrderDate]])</f>
        <v>1998</v>
      </c>
      <c r="U816" s="45">
        <f>MONTH(orders[[#This Row],[OrderDate]])</f>
        <v>4</v>
      </c>
    </row>
    <row r="817" spans="1:21" x14ac:dyDescent="0.2">
      <c r="A817">
        <v>11063</v>
      </c>
      <c r="B817" t="s">
        <v>651</v>
      </c>
      <c r="C817">
        <v>3</v>
      </c>
      <c r="D817" s="9">
        <v>35915</v>
      </c>
      <c r="E817" s="5">
        <v>35943</v>
      </c>
      <c r="F817" s="5">
        <v>35921</v>
      </c>
      <c r="G817">
        <v>2</v>
      </c>
      <c r="H817">
        <v>81.73</v>
      </c>
      <c r="I817" t="s">
        <v>652</v>
      </c>
      <c r="J817" t="s">
        <v>653</v>
      </c>
      <c r="K817" t="s">
        <v>654</v>
      </c>
      <c r="L817" t="s">
        <v>655</v>
      </c>
      <c r="M817" t="s">
        <v>71</v>
      </c>
      <c r="N817" t="s">
        <v>656</v>
      </c>
      <c r="O817">
        <f>VLOOKUP(orders[[#This Row],[OrderID]],Table15[],4,FALSE)</f>
        <v>100</v>
      </c>
      <c r="P817">
        <f>VLOOKUP(orders[[#This Row],[OrderID]],Table15[],2,FALSE)</f>
        <v>1445.5</v>
      </c>
      <c r="Q817">
        <f>VLOOKUP(orders[[#This Row],[EmployeeID]],employee_territory[],2,FALSE)</f>
        <v>30346</v>
      </c>
      <c r="R817" t="str">
        <f>VLOOKUP(orders[[#This Row],[Territory]],territories[],4,FALSE)</f>
        <v xml:space="preserve">Southern                                          </v>
      </c>
      <c r="S817" t="str">
        <f>VLOOKUP(orders[[#This Row],[ShipVia]],shippers[],2,FALSE)</f>
        <v>United Package</v>
      </c>
      <c r="T817">
        <f>YEAR(orders[[#This Row],[OrderDate]])</f>
        <v>1998</v>
      </c>
      <c r="U817" s="45">
        <f>MONTH(orders[[#This Row],[OrderDate]])</f>
        <v>4</v>
      </c>
    </row>
    <row r="818" spans="1:21" x14ac:dyDescent="0.2">
      <c r="A818">
        <v>11064</v>
      </c>
      <c r="B818" t="s">
        <v>705</v>
      </c>
      <c r="C818">
        <v>1</v>
      </c>
      <c r="D818" s="9">
        <v>35916</v>
      </c>
      <c r="E818" s="5">
        <v>35944</v>
      </c>
      <c r="F818" s="5">
        <v>35919</v>
      </c>
      <c r="G818">
        <v>1</v>
      </c>
      <c r="H818">
        <v>30.09</v>
      </c>
      <c r="I818" t="s">
        <v>706</v>
      </c>
      <c r="J818" t="s">
        <v>707</v>
      </c>
      <c r="K818" t="s">
        <v>708</v>
      </c>
      <c r="L818" t="s">
        <v>709</v>
      </c>
      <c r="M818" t="s">
        <v>710</v>
      </c>
      <c r="N818" t="s">
        <v>82</v>
      </c>
      <c r="O818">
        <f>VLOOKUP(orders[[#This Row],[OrderID]],Table15[],4,FALSE)</f>
        <v>173</v>
      </c>
      <c r="P818">
        <f>VLOOKUP(orders[[#This Row],[OrderID]],Table15[],2,FALSE)</f>
        <v>4722.3</v>
      </c>
      <c r="Q818">
        <f>VLOOKUP(orders[[#This Row],[EmployeeID]],employee_territory[],2,FALSE)</f>
        <v>6897</v>
      </c>
      <c r="R818" t="str">
        <f>VLOOKUP(orders[[#This Row],[Territory]],territories[],4,FALSE)</f>
        <v xml:space="preserve">Eastern                                           </v>
      </c>
      <c r="S818" t="str">
        <f>VLOOKUP(orders[[#This Row],[ShipVia]],shippers[],2,FALSE)</f>
        <v>Speedy Express</v>
      </c>
      <c r="T818">
        <f>YEAR(orders[[#This Row],[OrderDate]])</f>
        <v>1998</v>
      </c>
      <c r="U818" s="45">
        <f>MONTH(orders[[#This Row],[OrderDate]])</f>
        <v>5</v>
      </c>
    </row>
    <row r="819" spans="1:21" x14ac:dyDescent="0.2">
      <c r="A819">
        <v>11065</v>
      </c>
      <c r="B819" t="s">
        <v>623</v>
      </c>
      <c r="C819">
        <v>8</v>
      </c>
      <c r="D819" s="9">
        <v>35916</v>
      </c>
      <c r="E819" s="5">
        <v>35944</v>
      </c>
      <c r="F819" s="5"/>
      <c r="G819">
        <v>1</v>
      </c>
      <c r="H819">
        <v>12.91</v>
      </c>
      <c r="I819" t="s">
        <v>624</v>
      </c>
      <c r="J819" t="s">
        <v>625</v>
      </c>
      <c r="K819" t="s">
        <v>626</v>
      </c>
      <c r="L819" t="s">
        <v>627</v>
      </c>
      <c r="M819" t="s">
        <v>628</v>
      </c>
      <c r="N819" t="s">
        <v>524</v>
      </c>
      <c r="O819">
        <f>VLOOKUP(orders[[#This Row],[OrderID]],Table15[],4,FALSE)</f>
        <v>24</v>
      </c>
      <c r="P819">
        <f>VLOOKUP(orders[[#This Row],[OrderID]],Table15[],2,FALSE)</f>
        <v>252.56</v>
      </c>
      <c r="Q819">
        <f>VLOOKUP(orders[[#This Row],[EmployeeID]],employee_territory[],2,FALSE)</f>
        <v>19428</v>
      </c>
      <c r="R819" t="str">
        <f>VLOOKUP(orders[[#This Row],[Territory]],territories[],4,FALSE)</f>
        <v xml:space="preserve">Northern                                          </v>
      </c>
      <c r="S819" t="str">
        <f>VLOOKUP(orders[[#This Row],[ShipVia]],shippers[],2,FALSE)</f>
        <v>Speedy Express</v>
      </c>
      <c r="T819">
        <f>YEAR(orders[[#This Row],[OrderDate]])</f>
        <v>1998</v>
      </c>
      <c r="U819" s="45">
        <f>MONTH(orders[[#This Row],[OrderDate]])</f>
        <v>5</v>
      </c>
    </row>
    <row r="820" spans="1:21" x14ac:dyDescent="0.2">
      <c r="A820">
        <v>11066</v>
      </c>
      <c r="B820" t="s">
        <v>577</v>
      </c>
      <c r="C820">
        <v>7</v>
      </c>
      <c r="D820" s="9">
        <v>35916</v>
      </c>
      <c r="E820" s="5">
        <v>35944</v>
      </c>
      <c r="F820" s="5">
        <v>35919</v>
      </c>
      <c r="G820">
        <v>2</v>
      </c>
      <c r="H820">
        <v>44.72</v>
      </c>
      <c r="I820" t="s">
        <v>578</v>
      </c>
      <c r="J820" t="s">
        <v>579</v>
      </c>
      <c r="K820" t="s">
        <v>580</v>
      </c>
      <c r="L820" t="s">
        <v>581</v>
      </c>
      <c r="M820" t="s">
        <v>582</v>
      </c>
      <c r="N820" t="s">
        <v>82</v>
      </c>
      <c r="O820">
        <f>VLOOKUP(orders[[#This Row],[OrderID]],Table15[],4,FALSE)</f>
        <v>80</v>
      </c>
      <c r="P820">
        <f>VLOOKUP(orders[[#This Row],[OrderID]],Table15[],2,FALSE)</f>
        <v>928.75</v>
      </c>
      <c r="Q820">
        <f>VLOOKUP(orders[[#This Row],[EmployeeID]],employee_territory[],2,FALSE)</f>
        <v>60179</v>
      </c>
      <c r="R820" t="str">
        <f>VLOOKUP(orders[[#This Row],[Territory]],territories[],4,FALSE)</f>
        <v xml:space="preserve">Westerns                                          </v>
      </c>
      <c r="S820" t="str">
        <f>VLOOKUP(orders[[#This Row],[ShipVia]],shippers[],2,FALSE)</f>
        <v>United Package</v>
      </c>
      <c r="T820">
        <f>YEAR(orders[[#This Row],[OrderDate]])</f>
        <v>1998</v>
      </c>
      <c r="U820" s="45">
        <f>MONTH(orders[[#This Row],[OrderDate]])</f>
        <v>5</v>
      </c>
    </row>
    <row r="821" spans="1:21" x14ac:dyDescent="0.2">
      <c r="A821">
        <v>11067</v>
      </c>
      <c r="B821" t="s">
        <v>762</v>
      </c>
      <c r="C821">
        <v>1</v>
      </c>
      <c r="D821" s="9">
        <v>35919</v>
      </c>
      <c r="E821" s="5">
        <v>35933</v>
      </c>
      <c r="F821" s="5">
        <v>35921</v>
      </c>
      <c r="G821">
        <v>2</v>
      </c>
      <c r="H821">
        <v>7.98</v>
      </c>
      <c r="I821" t="s">
        <v>763</v>
      </c>
      <c r="J821" t="s">
        <v>764</v>
      </c>
      <c r="K821" t="s">
        <v>765</v>
      </c>
      <c r="L821" t="s">
        <v>71</v>
      </c>
      <c r="M821" t="s">
        <v>766</v>
      </c>
      <c r="N821" t="s">
        <v>154</v>
      </c>
      <c r="O821">
        <f>VLOOKUP(orders[[#This Row],[OrderID]],Table15[],4,FALSE)</f>
        <v>9</v>
      </c>
      <c r="P821">
        <f>VLOOKUP(orders[[#This Row],[OrderID]],Table15[],2,FALSE)</f>
        <v>86.850000000000009</v>
      </c>
      <c r="Q821">
        <f>VLOOKUP(orders[[#This Row],[EmployeeID]],employee_territory[],2,FALSE)</f>
        <v>6897</v>
      </c>
      <c r="R821" t="str">
        <f>VLOOKUP(orders[[#This Row],[Territory]],territories[],4,FALSE)</f>
        <v xml:space="preserve">Eastern                                           </v>
      </c>
      <c r="S821" t="str">
        <f>VLOOKUP(orders[[#This Row],[ShipVia]],shippers[],2,FALSE)</f>
        <v>United Package</v>
      </c>
      <c r="T821">
        <f>YEAR(orders[[#This Row],[OrderDate]])</f>
        <v>1998</v>
      </c>
      <c r="U821" s="45">
        <f>MONTH(orders[[#This Row],[OrderDate]])</f>
        <v>5</v>
      </c>
    </row>
    <row r="822" spans="1:21" x14ac:dyDescent="0.2">
      <c r="A822">
        <v>11068</v>
      </c>
      <c r="B822" t="s">
        <v>785</v>
      </c>
      <c r="C822">
        <v>8</v>
      </c>
      <c r="D822" s="9">
        <v>35919</v>
      </c>
      <c r="E822" s="5">
        <v>35947</v>
      </c>
      <c r="F822" s="5"/>
      <c r="G822">
        <v>2</v>
      </c>
      <c r="H822">
        <v>81.75</v>
      </c>
      <c r="I822" t="s">
        <v>786</v>
      </c>
      <c r="J822" t="s">
        <v>787</v>
      </c>
      <c r="K822" t="s">
        <v>645</v>
      </c>
      <c r="L822" t="s">
        <v>516</v>
      </c>
      <c r="M822" t="s">
        <v>788</v>
      </c>
      <c r="N822" t="s">
        <v>146</v>
      </c>
      <c r="O822">
        <f>VLOOKUP(orders[[#This Row],[OrderID]],Table15[],4,FALSE)</f>
        <v>72</v>
      </c>
      <c r="P822">
        <f>VLOOKUP(orders[[#This Row],[OrderID]],Table15[],2,FALSE)</f>
        <v>2384.8000000000002</v>
      </c>
      <c r="Q822">
        <f>VLOOKUP(orders[[#This Row],[EmployeeID]],employee_territory[],2,FALSE)</f>
        <v>19428</v>
      </c>
      <c r="R822" t="str">
        <f>VLOOKUP(orders[[#This Row],[Territory]],territories[],4,FALSE)</f>
        <v xml:space="preserve">Northern                                          </v>
      </c>
      <c r="S822" t="str">
        <f>VLOOKUP(orders[[#This Row],[ShipVia]],shippers[],2,FALSE)</f>
        <v>United Package</v>
      </c>
      <c r="T822">
        <f>YEAR(orders[[#This Row],[OrderDate]])</f>
        <v>1998</v>
      </c>
      <c r="U822" s="45">
        <f>MONTH(orders[[#This Row],[OrderDate]])</f>
        <v>5</v>
      </c>
    </row>
    <row r="823" spans="1:21" x14ac:dyDescent="0.2">
      <c r="A823">
        <v>11069</v>
      </c>
      <c r="B823" t="s">
        <v>599</v>
      </c>
      <c r="C823">
        <v>1</v>
      </c>
      <c r="D823" s="9">
        <v>35919</v>
      </c>
      <c r="E823" s="5">
        <v>35947</v>
      </c>
      <c r="F823" s="5">
        <v>35921</v>
      </c>
      <c r="G823">
        <v>2</v>
      </c>
      <c r="H823">
        <v>15.67</v>
      </c>
      <c r="I823" t="s">
        <v>600</v>
      </c>
      <c r="J823" t="s">
        <v>601</v>
      </c>
      <c r="K823" t="s">
        <v>534</v>
      </c>
      <c r="L823" t="s">
        <v>71</v>
      </c>
      <c r="M823" t="s">
        <v>602</v>
      </c>
      <c r="N823" t="s">
        <v>535</v>
      </c>
      <c r="O823">
        <f>VLOOKUP(orders[[#This Row],[OrderID]],Table15[],4,FALSE)</f>
        <v>20</v>
      </c>
      <c r="P823">
        <f>VLOOKUP(orders[[#This Row],[OrderID]],Table15[],2,FALSE)</f>
        <v>360</v>
      </c>
      <c r="Q823">
        <f>VLOOKUP(orders[[#This Row],[EmployeeID]],employee_territory[],2,FALSE)</f>
        <v>6897</v>
      </c>
      <c r="R823" t="str">
        <f>VLOOKUP(orders[[#This Row],[Territory]],territories[],4,FALSE)</f>
        <v xml:space="preserve">Eastern                                           </v>
      </c>
      <c r="S823" t="str">
        <f>VLOOKUP(orders[[#This Row],[ShipVia]],shippers[],2,FALSE)</f>
        <v>United Package</v>
      </c>
      <c r="T823">
        <f>YEAR(orders[[#This Row],[OrderDate]])</f>
        <v>1998</v>
      </c>
      <c r="U823" s="45">
        <f>MONTH(orders[[#This Row],[OrderDate]])</f>
        <v>5</v>
      </c>
    </row>
    <row r="824" spans="1:21" x14ac:dyDescent="0.2">
      <c r="A824">
        <v>11070</v>
      </c>
      <c r="B824" t="s">
        <v>613</v>
      </c>
      <c r="C824">
        <v>2</v>
      </c>
      <c r="D824" s="9">
        <v>35920</v>
      </c>
      <c r="E824" s="5">
        <v>35948</v>
      </c>
      <c r="F824" s="5"/>
      <c r="G824">
        <v>1</v>
      </c>
      <c r="H824">
        <v>136</v>
      </c>
      <c r="I824" t="s">
        <v>614</v>
      </c>
      <c r="J824" t="s">
        <v>615</v>
      </c>
      <c r="K824" t="s">
        <v>616</v>
      </c>
      <c r="L824" t="s">
        <v>71</v>
      </c>
      <c r="M824" t="s">
        <v>617</v>
      </c>
      <c r="N824" t="s">
        <v>154</v>
      </c>
      <c r="O824">
        <f>VLOOKUP(orders[[#This Row],[OrderID]],Table15[],4,FALSE)</f>
        <v>110</v>
      </c>
      <c r="P824">
        <f>VLOOKUP(orders[[#This Row],[OrderID]],Table15[],2,FALSE)</f>
        <v>1873.5</v>
      </c>
      <c r="Q824">
        <f>VLOOKUP(orders[[#This Row],[EmployeeID]],employee_territory[],2,FALSE)</f>
        <v>1581</v>
      </c>
      <c r="R824" t="str">
        <f>VLOOKUP(orders[[#This Row],[Territory]],territories[],4,FALSE)</f>
        <v xml:space="preserve">Eastern                                           </v>
      </c>
      <c r="S824" t="str">
        <f>VLOOKUP(orders[[#This Row],[ShipVia]],shippers[],2,FALSE)</f>
        <v>Speedy Express</v>
      </c>
      <c r="T824">
        <f>YEAR(orders[[#This Row],[OrderDate]])</f>
        <v>1998</v>
      </c>
      <c r="U824" s="45">
        <f>MONTH(orders[[#This Row],[OrderDate]])</f>
        <v>5</v>
      </c>
    </row>
    <row r="825" spans="1:21" x14ac:dyDescent="0.2">
      <c r="A825">
        <v>11071</v>
      </c>
      <c r="B825" t="s">
        <v>623</v>
      </c>
      <c r="C825">
        <v>1</v>
      </c>
      <c r="D825" s="9">
        <v>35920</v>
      </c>
      <c r="E825" s="5">
        <v>35948</v>
      </c>
      <c r="F825" s="5"/>
      <c r="G825">
        <v>1</v>
      </c>
      <c r="H825">
        <v>0.93</v>
      </c>
      <c r="I825" t="s">
        <v>624</v>
      </c>
      <c r="J825" t="s">
        <v>625</v>
      </c>
      <c r="K825" t="s">
        <v>626</v>
      </c>
      <c r="L825" t="s">
        <v>627</v>
      </c>
      <c r="M825" t="s">
        <v>628</v>
      </c>
      <c r="N825" t="s">
        <v>524</v>
      </c>
      <c r="O825">
        <f>VLOOKUP(orders[[#This Row],[OrderID]],Table15[],4,FALSE)</f>
        <v>25</v>
      </c>
      <c r="P825">
        <f>VLOOKUP(orders[[#This Row],[OrderID]],Table15[],2,FALSE)</f>
        <v>510</v>
      </c>
      <c r="Q825">
        <f>VLOOKUP(orders[[#This Row],[EmployeeID]],employee_territory[],2,FALSE)</f>
        <v>6897</v>
      </c>
      <c r="R825" t="str">
        <f>VLOOKUP(orders[[#This Row],[Territory]],territories[],4,FALSE)</f>
        <v xml:space="preserve">Eastern                                           </v>
      </c>
      <c r="S825" t="str">
        <f>VLOOKUP(orders[[#This Row],[ShipVia]],shippers[],2,FALSE)</f>
        <v>Speedy Express</v>
      </c>
      <c r="T825">
        <f>YEAR(orders[[#This Row],[OrderDate]])</f>
        <v>1998</v>
      </c>
      <c r="U825" s="45">
        <f>MONTH(orders[[#This Row],[OrderDate]])</f>
        <v>5</v>
      </c>
    </row>
    <row r="826" spans="1:21" x14ac:dyDescent="0.2">
      <c r="A826">
        <v>11072</v>
      </c>
      <c r="B826" t="s">
        <v>525</v>
      </c>
      <c r="C826">
        <v>4</v>
      </c>
      <c r="D826" s="9">
        <v>35920</v>
      </c>
      <c r="E826" s="5">
        <v>35948</v>
      </c>
      <c r="F826" s="5"/>
      <c r="G826">
        <v>2</v>
      </c>
      <c r="H826">
        <v>258.64</v>
      </c>
      <c r="I826" t="s">
        <v>526</v>
      </c>
      <c r="J826" t="s">
        <v>527</v>
      </c>
      <c r="K826" t="s">
        <v>528</v>
      </c>
      <c r="L826" t="s">
        <v>71</v>
      </c>
      <c r="M826" t="s">
        <v>529</v>
      </c>
      <c r="N826" t="s">
        <v>530</v>
      </c>
      <c r="O826">
        <f>VLOOKUP(orders[[#This Row],[OrderID]],Table15[],4,FALSE)</f>
        <v>200</v>
      </c>
      <c r="P826">
        <f>VLOOKUP(orders[[#This Row],[OrderID]],Table15[],2,FALSE)</f>
        <v>5218</v>
      </c>
      <c r="Q826">
        <f>VLOOKUP(orders[[#This Row],[EmployeeID]],employee_territory[],2,FALSE)</f>
        <v>20852</v>
      </c>
      <c r="R826" t="str">
        <f>VLOOKUP(orders[[#This Row],[Territory]],territories[],4,FALSE)</f>
        <v xml:space="preserve">Eastern                                           </v>
      </c>
      <c r="S826" t="str">
        <f>VLOOKUP(orders[[#This Row],[ShipVia]],shippers[],2,FALSE)</f>
        <v>United Package</v>
      </c>
      <c r="T826">
        <f>YEAR(orders[[#This Row],[OrderDate]])</f>
        <v>1998</v>
      </c>
      <c r="U826" s="45">
        <f>MONTH(orders[[#This Row],[OrderDate]])</f>
        <v>5</v>
      </c>
    </row>
    <row r="827" spans="1:21" x14ac:dyDescent="0.2">
      <c r="A827">
        <v>11073</v>
      </c>
      <c r="B827" t="s">
        <v>697</v>
      </c>
      <c r="C827">
        <v>2</v>
      </c>
      <c r="D827" s="9">
        <v>35920</v>
      </c>
      <c r="E827" s="5">
        <v>35948</v>
      </c>
      <c r="F827" s="5"/>
      <c r="G827">
        <v>2</v>
      </c>
      <c r="H827">
        <v>24.95</v>
      </c>
      <c r="I827" t="s">
        <v>698</v>
      </c>
      <c r="J827" t="s">
        <v>699</v>
      </c>
      <c r="K827" t="s">
        <v>534</v>
      </c>
      <c r="L827" t="s">
        <v>71</v>
      </c>
      <c r="M827" t="s">
        <v>602</v>
      </c>
      <c r="N827" t="s">
        <v>535</v>
      </c>
      <c r="O827">
        <f>VLOOKUP(orders[[#This Row],[OrderID]],Table15[],4,FALSE)</f>
        <v>30</v>
      </c>
      <c r="P827">
        <f>VLOOKUP(orders[[#This Row],[OrderID]],Table15[],2,FALSE)</f>
        <v>300</v>
      </c>
      <c r="Q827">
        <f>VLOOKUP(orders[[#This Row],[EmployeeID]],employee_territory[],2,FALSE)</f>
        <v>1581</v>
      </c>
      <c r="R827" t="str">
        <f>VLOOKUP(orders[[#This Row],[Territory]],territories[],4,FALSE)</f>
        <v xml:space="preserve">Eastern                                           </v>
      </c>
      <c r="S827" t="str">
        <f>VLOOKUP(orders[[#This Row],[ShipVia]],shippers[],2,FALSE)</f>
        <v>United Package</v>
      </c>
      <c r="T827">
        <f>YEAR(orders[[#This Row],[OrderDate]])</f>
        <v>1998</v>
      </c>
      <c r="U827" s="45">
        <f>MONTH(orders[[#This Row],[OrderDate]])</f>
        <v>5</v>
      </c>
    </row>
    <row r="828" spans="1:21" x14ac:dyDescent="0.2">
      <c r="A828">
        <v>11074</v>
      </c>
      <c r="B828" t="s">
        <v>733</v>
      </c>
      <c r="C828">
        <v>7</v>
      </c>
      <c r="D828" s="9">
        <v>35921</v>
      </c>
      <c r="E828" s="5">
        <v>35949</v>
      </c>
      <c r="F828" s="5"/>
      <c r="G828">
        <v>2</v>
      </c>
      <c r="H828">
        <v>18.440000000000001</v>
      </c>
      <c r="I828" t="s">
        <v>734</v>
      </c>
      <c r="J828" t="s">
        <v>735</v>
      </c>
      <c r="K828" t="s">
        <v>736</v>
      </c>
      <c r="L828" t="s">
        <v>71</v>
      </c>
      <c r="M828" t="s">
        <v>737</v>
      </c>
      <c r="N828" t="s">
        <v>230</v>
      </c>
      <c r="O828">
        <f>VLOOKUP(orders[[#This Row],[OrderID]],Table15[],4,FALSE)</f>
        <v>14</v>
      </c>
      <c r="P828">
        <f>VLOOKUP(orders[[#This Row],[OrderID]],Table15[],2,FALSE)</f>
        <v>244.29999999999998</v>
      </c>
      <c r="Q828">
        <f>VLOOKUP(orders[[#This Row],[EmployeeID]],employee_territory[],2,FALSE)</f>
        <v>60179</v>
      </c>
      <c r="R828" t="str">
        <f>VLOOKUP(orders[[#This Row],[Territory]],territories[],4,FALSE)</f>
        <v xml:space="preserve">Westerns                                          </v>
      </c>
      <c r="S828" t="str">
        <f>VLOOKUP(orders[[#This Row],[ShipVia]],shippers[],2,FALSE)</f>
        <v>United Package</v>
      </c>
      <c r="T828">
        <f>YEAR(orders[[#This Row],[OrderDate]])</f>
        <v>1998</v>
      </c>
      <c r="U828" s="45">
        <f>MONTH(orders[[#This Row],[OrderDate]])</f>
        <v>5</v>
      </c>
    </row>
    <row r="829" spans="1:21" x14ac:dyDescent="0.2">
      <c r="A829">
        <v>11075</v>
      </c>
      <c r="B829" t="s">
        <v>507</v>
      </c>
      <c r="C829">
        <v>8</v>
      </c>
      <c r="D829" s="9">
        <v>35921</v>
      </c>
      <c r="E829" s="5">
        <v>35949</v>
      </c>
      <c r="F829" s="5"/>
      <c r="G829">
        <v>2</v>
      </c>
      <c r="H829">
        <v>6.19</v>
      </c>
      <c r="I829" t="s">
        <v>508</v>
      </c>
      <c r="J829" t="s">
        <v>509</v>
      </c>
      <c r="K829" t="s">
        <v>510</v>
      </c>
      <c r="L829" t="s">
        <v>71</v>
      </c>
      <c r="M829" t="s">
        <v>511</v>
      </c>
      <c r="N829" t="s">
        <v>506</v>
      </c>
      <c r="O829">
        <f>VLOOKUP(orders[[#This Row],[OrderID]],Table15[],4,FALSE)</f>
        <v>42</v>
      </c>
      <c r="P829">
        <f>VLOOKUP(orders[[#This Row],[OrderID]],Table15[],2,FALSE)</f>
        <v>586</v>
      </c>
      <c r="Q829">
        <f>VLOOKUP(orders[[#This Row],[EmployeeID]],employee_territory[],2,FALSE)</f>
        <v>19428</v>
      </c>
      <c r="R829" t="str">
        <f>VLOOKUP(orders[[#This Row],[Territory]],territories[],4,FALSE)</f>
        <v xml:space="preserve">Northern                                          </v>
      </c>
      <c r="S829" t="str">
        <f>VLOOKUP(orders[[#This Row],[ShipVia]],shippers[],2,FALSE)</f>
        <v>United Package</v>
      </c>
      <c r="T829">
        <f>YEAR(orders[[#This Row],[OrderDate]])</f>
        <v>1998</v>
      </c>
      <c r="U829" s="45">
        <f>MONTH(orders[[#This Row],[OrderDate]])</f>
        <v>5</v>
      </c>
    </row>
    <row r="830" spans="1:21" x14ac:dyDescent="0.2">
      <c r="A830">
        <v>11076</v>
      </c>
      <c r="B830" t="s">
        <v>721</v>
      </c>
      <c r="C830">
        <v>4</v>
      </c>
      <c r="D830" s="9">
        <v>35921</v>
      </c>
      <c r="E830" s="5">
        <v>35949</v>
      </c>
      <c r="F830" s="5"/>
      <c r="G830">
        <v>2</v>
      </c>
      <c r="H830">
        <v>38.28</v>
      </c>
      <c r="I830" t="s">
        <v>722</v>
      </c>
      <c r="J830" t="s">
        <v>723</v>
      </c>
      <c r="K830" t="s">
        <v>724</v>
      </c>
      <c r="L830" t="s">
        <v>71</v>
      </c>
      <c r="M830" t="s">
        <v>725</v>
      </c>
      <c r="N830" t="s">
        <v>206</v>
      </c>
      <c r="O830">
        <f>VLOOKUP(orders[[#This Row],[OrderID]],Table15[],4,FALSE)</f>
        <v>50</v>
      </c>
      <c r="P830">
        <f>VLOOKUP(orders[[#This Row],[OrderID]],Table15[],2,FALSE)</f>
        <v>1057</v>
      </c>
      <c r="Q830">
        <f>VLOOKUP(orders[[#This Row],[EmployeeID]],employee_territory[],2,FALSE)</f>
        <v>20852</v>
      </c>
      <c r="R830" t="str">
        <f>VLOOKUP(orders[[#This Row],[Territory]],territories[],4,FALSE)</f>
        <v xml:space="preserve">Eastern                                           </v>
      </c>
      <c r="S830" t="str">
        <f>VLOOKUP(orders[[#This Row],[ShipVia]],shippers[],2,FALSE)</f>
        <v>United Package</v>
      </c>
      <c r="T830">
        <f>YEAR(orders[[#This Row],[OrderDate]])</f>
        <v>1998</v>
      </c>
      <c r="U830" s="45">
        <f>MONTH(orders[[#This Row],[OrderDate]])</f>
        <v>5</v>
      </c>
    </row>
    <row r="831" spans="1:21" x14ac:dyDescent="0.2">
      <c r="A831">
        <v>11077</v>
      </c>
      <c r="B831" t="s">
        <v>545</v>
      </c>
      <c r="C831">
        <v>1</v>
      </c>
      <c r="D831" s="9">
        <v>35921</v>
      </c>
      <c r="E831" s="5">
        <v>35949</v>
      </c>
      <c r="F831" s="5"/>
      <c r="G831">
        <v>2</v>
      </c>
      <c r="H831">
        <v>8.5299999999999994</v>
      </c>
      <c r="I831" t="s">
        <v>546</v>
      </c>
      <c r="J831" t="s">
        <v>547</v>
      </c>
      <c r="K831" t="s">
        <v>548</v>
      </c>
      <c r="L831" t="s">
        <v>549</v>
      </c>
      <c r="M831" t="s">
        <v>550</v>
      </c>
      <c r="N831" t="s">
        <v>82</v>
      </c>
      <c r="O831">
        <f>VLOOKUP(orders[[#This Row],[OrderID]],Table15[],4,FALSE)</f>
        <v>72</v>
      </c>
      <c r="P831">
        <f>VLOOKUP(orders[[#This Row],[OrderID]],Table15[],2,FALSE)</f>
        <v>1374.6</v>
      </c>
      <c r="Q831">
        <f>VLOOKUP(orders[[#This Row],[EmployeeID]],employee_territory[],2,FALSE)</f>
        <v>6897</v>
      </c>
      <c r="R831" t="str">
        <f>VLOOKUP(orders[[#This Row],[Territory]],territories[],4,FALSE)</f>
        <v xml:space="preserve">Eastern                                           </v>
      </c>
      <c r="S831" t="str">
        <f>VLOOKUP(orders[[#This Row],[ShipVia]],shippers[],2,FALSE)</f>
        <v>United Package</v>
      </c>
      <c r="T831">
        <f>YEAR(orders[[#This Row],[OrderDate]])</f>
        <v>1998</v>
      </c>
      <c r="U831" s="45">
        <f>MONTH(orders[[#This Row],[OrderDate]])</f>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6D6BF-36D9-804D-89B9-554C3689F1FA}">
  <dimension ref="AR23"/>
  <sheetViews>
    <sheetView showGridLines="0" tabSelected="1" topLeftCell="B1" zoomScale="91" zoomScaleNormal="102" workbookViewId="0"/>
  </sheetViews>
  <sheetFormatPr baseColWidth="10" defaultRowHeight="15" x14ac:dyDescent="0.2"/>
  <cols>
    <col min="1" max="16384" width="10.83203125" style="8"/>
  </cols>
  <sheetData>
    <row r="23" spans="44:44" x14ac:dyDescent="0.2">
      <c r="AR23" s="8" t="s">
        <v>1319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E4DCD-52FA-2544-85C3-0D11CB961533}">
  <dimension ref="A1"/>
  <sheetViews>
    <sheetView showGridLines="0" zoomScale="92" zoomScaleNormal="100" workbookViewId="0"/>
  </sheetViews>
  <sheetFormatPr baseColWidth="10" defaultRowHeight="15" x14ac:dyDescent="0.2"/>
  <cols>
    <col min="1" max="16384" width="10.832031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EF6C-CF1A-6641-BA87-3701404A865A}">
  <dimension ref="A1:Y2156"/>
  <sheetViews>
    <sheetView workbookViewId="0">
      <selection activeCell="R3" sqref="R3"/>
    </sheetView>
  </sheetViews>
  <sheetFormatPr baseColWidth="10" defaultRowHeight="15" x14ac:dyDescent="0.2"/>
  <cols>
    <col min="1" max="1" width="9.6640625" bestFit="1" customWidth="1"/>
    <col min="2" max="2" width="11.33203125" bestFit="1" customWidth="1"/>
    <col min="4" max="5" width="10.33203125" bestFit="1" customWidth="1"/>
    <col min="7" max="7" width="13.33203125" customWidth="1"/>
    <col min="9" max="9" width="26" customWidth="1"/>
    <col min="10" max="10" width="27.33203125" customWidth="1"/>
    <col min="11" max="11" width="13.83203125" customWidth="1"/>
    <col min="13" max="13" width="14.1640625" customWidth="1"/>
    <col min="14" max="14" width="13" customWidth="1"/>
    <col min="16" max="16" width="10.83203125" customWidth="1"/>
    <col min="17" max="17" width="14.33203125" customWidth="1"/>
  </cols>
  <sheetData>
    <row r="1" spans="1:25" x14ac:dyDescent="0.2">
      <c r="A1" t="s">
        <v>460</v>
      </c>
      <c r="B1" t="s">
        <v>304</v>
      </c>
      <c r="C1" t="s">
        <v>308</v>
      </c>
      <c r="D1" t="s">
        <v>916</v>
      </c>
      <c r="E1" t="s">
        <v>917</v>
      </c>
      <c r="F1" t="s">
        <v>1288</v>
      </c>
      <c r="G1" t="s">
        <v>55</v>
      </c>
      <c r="H1" t="s">
        <v>1301</v>
      </c>
      <c r="I1" t="s">
        <v>305</v>
      </c>
      <c r="J1" t="s">
        <v>1312</v>
      </c>
      <c r="K1" t="s">
        <v>473</v>
      </c>
      <c r="L1" t="s">
        <v>1315</v>
      </c>
      <c r="M1" t="s">
        <v>1316</v>
      </c>
      <c r="N1" t="s">
        <v>461</v>
      </c>
      <c r="O1" t="s">
        <v>61</v>
      </c>
      <c r="P1" t="s">
        <v>306</v>
      </c>
      <c r="Q1" t="s">
        <v>1269</v>
      </c>
      <c r="R1" s="58" t="s">
        <v>1321</v>
      </c>
    </row>
    <row r="2" spans="1:25" x14ac:dyDescent="0.2">
      <c r="A2">
        <v>10248</v>
      </c>
      <c r="B2">
        <v>11</v>
      </c>
      <c r="C2">
        <v>14</v>
      </c>
      <c r="D2">
        <v>12</v>
      </c>
      <c r="E2">
        <v>0</v>
      </c>
      <c r="F2">
        <f>order_details__2[[#This Row],[UnitPrice]]*order_details__2[[#This Row],[Quantity]]</f>
        <v>168</v>
      </c>
      <c r="G2">
        <f>VLOOKUP(order_details__2[[#This Row],[ProductID]],products[],3,FALSE)</f>
        <v>5</v>
      </c>
      <c r="H2">
        <f>VLOOKUP(order_details__2[[#This Row],[OrderID]],orders[],20,FALSE)</f>
        <v>1996</v>
      </c>
      <c r="I2" t="str">
        <f>VLOOKUP(order_details__2[[#This Row],[ProductID]],products[],2,FALSE)</f>
        <v>Queso Cabrales</v>
      </c>
      <c r="J2" t="str">
        <f>VLOOKUP(order_details__2[[#This Row],[SupplierID]],suppliers[],2,FALSE)</f>
        <v>Cooperativa de Quesos 'Las Cabras'</v>
      </c>
      <c r="K2" t="str">
        <f>VLOOKUP(order_details__2[[#This Row],[OrderID]],orders[],14,FALSE)</f>
        <v>France</v>
      </c>
      <c r="L2">
        <f>VLOOKUP(order_details__2[[#This Row],[OrderID]],orders[],7,FALSE)</f>
        <v>3</v>
      </c>
      <c r="M2" t="str">
        <f>VLOOKUP(order_details__2[[#This Row],[ShipVia ]],shippers[],2,FALSE)</f>
        <v>Federal Shipping</v>
      </c>
      <c r="N2" t="str">
        <f>VLOOKUP(order_details__2[[#This Row],[OrderID]],orders[],2,FALSE)</f>
        <v>VINET</v>
      </c>
      <c r="O2" t="str">
        <f>VLOOKUP(order_details__2[[#This Row],[OrderID]],orders[],18,FALSE)</f>
        <v xml:space="preserve">Eastern                                           </v>
      </c>
      <c r="P2">
        <f>VLOOKUP(order_details__2[[#This Row],[ProductID]],products[],4,FALSE)</f>
        <v>4</v>
      </c>
      <c r="Q2" t="str">
        <f>VLOOKUP(order_details__2[[#This Row],[CategoryID]],categories[],2,FALSE)</f>
        <v>Dairy Products</v>
      </c>
      <c r="R2" s="57">
        <f>VLOOKUP(order_details__2[[#This Row],[OrderID]],orders[],21,FALSE)</f>
        <v>7</v>
      </c>
    </row>
    <row r="3" spans="1:25" x14ac:dyDescent="0.2">
      <c r="A3">
        <v>10248</v>
      </c>
      <c r="B3">
        <v>42</v>
      </c>
      <c r="C3">
        <v>9.8000000000000007</v>
      </c>
      <c r="D3">
        <v>10</v>
      </c>
      <c r="E3">
        <v>0</v>
      </c>
      <c r="F3">
        <f>order_details__2[[#This Row],[UnitPrice]]*order_details__2[[#This Row],[Quantity]]</f>
        <v>98</v>
      </c>
      <c r="G3">
        <f>VLOOKUP(order_details__2[[#This Row],[ProductID]],products[],3,FALSE)</f>
        <v>20</v>
      </c>
      <c r="H3">
        <f>VLOOKUP(order_details__2[[#This Row],[OrderID]],orders[],20,FALSE)</f>
        <v>1996</v>
      </c>
      <c r="I3" t="str">
        <f>VLOOKUP(order_details__2[[#This Row],[ProductID]],products[],2,FALSE)</f>
        <v>Singaporean Hokkien Fried Mee</v>
      </c>
      <c r="J3" t="str">
        <f>VLOOKUP(order_details__2[[#This Row],[SupplierID]],suppliers[],2,FALSE)</f>
        <v>Leka Trading</v>
      </c>
      <c r="K3" t="str">
        <f>VLOOKUP(order_details__2[[#This Row],[OrderID]],orders[],14,FALSE)</f>
        <v>France</v>
      </c>
      <c r="L3">
        <f>VLOOKUP(order_details__2[[#This Row],[OrderID]],orders[],7,FALSE)</f>
        <v>3</v>
      </c>
      <c r="M3" t="str">
        <f>VLOOKUP(order_details__2[[#This Row],[ShipVia ]],shippers[],2,FALSE)</f>
        <v>Federal Shipping</v>
      </c>
      <c r="N3" t="str">
        <f>VLOOKUP(order_details__2[[#This Row],[OrderID]],orders[],2,FALSE)</f>
        <v>VINET</v>
      </c>
      <c r="O3" t="str">
        <f>VLOOKUP(order_details__2[[#This Row],[OrderID]],orders[],18,FALSE)</f>
        <v xml:space="preserve">Eastern                                           </v>
      </c>
      <c r="P3">
        <f>VLOOKUP(order_details__2[[#This Row],[ProductID]],products[],4,FALSE)</f>
        <v>5</v>
      </c>
      <c r="Q3" t="str">
        <f>VLOOKUP(order_details__2[[#This Row],[CategoryID]],categories[],2,FALSE)</f>
        <v>Grains/Cereals</v>
      </c>
      <c r="R3" s="57">
        <f>VLOOKUP(order_details__2[[#This Row],[OrderID]],orders[],21,FALSE)</f>
        <v>7</v>
      </c>
    </row>
    <row r="4" spans="1:25" x14ac:dyDescent="0.2">
      <c r="A4">
        <v>10248</v>
      </c>
      <c r="B4">
        <v>72</v>
      </c>
      <c r="C4">
        <v>34.799999999999997</v>
      </c>
      <c r="D4">
        <v>5</v>
      </c>
      <c r="E4">
        <v>0</v>
      </c>
      <c r="F4">
        <f>order_details__2[[#This Row],[UnitPrice]]*order_details__2[[#This Row],[Quantity]]</f>
        <v>174</v>
      </c>
      <c r="G4">
        <f>VLOOKUP(order_details__2[[#This Row],[ProductID]],products[],3,FALSE)</f>
        <v>14</v>
      </c>
      <c r="H4">
        <f>VLOOKUP(order_details__2[[#This Row],[OrderID]],orders[],20,FALSE)</f>
        <v>1996</v>
      </c>
      <c r="I4" t="str">
        <f>VLOOKUP(order_details__2[[#This Row],[ProductID]],products[],2,FALSE)</f>
        <v>Mozzarella di Giovanni</v>
      </c>
      <c r="J4" t="str">
        <f>VLOOKUP(order_details__2[[#This Row],[SupplierID]],suppliers[],2,FALSE)</f>
        <v>Formaggi Fortini s.r.l.</v>
      </c>
      <c r="K4" t="str">
        <f>VLOOKUP(order_details__2[[#This Row],[OrderID]],orders[],14,FALSE)</f>
        <v>France</v>
      </c>
      <c r="L4">
        <f>VLOOKUP(order_details__2[[#This Row],[OrderID]],orders[],7,FALSE)</f>
        <v>3</v>
      </c>
      <c r="M4" t="str">
        <f>VLOOKUP(order_details__2[[#This Row],[ShipVia ]],shippers[],2,FALSE)</f>
        <v>Federal Shipping</v>
      </c>
      <c r="N4" t="str">
        <f>VLOOKUP(order_details__2[[#This Row],[OrderID]],orders[],2,FALSE)</f>
        <v>VINET</v>
      </c>
      <c r="O4" t="str">
        <f>VLOOKUP(order_details__2[[#This Row],[OrderID]],orders[],18,FALSE)</f>
        <v xml:space="preserve">Eastern                                           </v>
      </c>
      <c r="P4">
        <f>VLOOKUP(order_details__2[[#This Row],[ProductID]],products[],4,FALSE)</f>
        <v>4</v>
      </c>
      <c r="Q4" t="str">
        <f>VLOOKUP(order_details__2[[#This Row],[CategoryID]],categories[],2,FALSE)</f>
        <v>Dairy Products</v>
      </c>
      <c r="R4" s="57">
        <f>VLOOKUP(order_details__2[[#This Row],[OrderID]],orders[],21,FALSE)</f>
        <v>7</v>
      </c>
    </row>
    <row r="5" spans="1:25" x14ac:dyDescent="0.2">
      <c r="A5">
        <v>10249</v>
      </c>
      <c r="B5">
        <v>14</v>
      </c>
      <c r="C5">
        <v>18.600000000000001</v>
      </c>
      <c r="D5">
        <v>9</v>
      </c>
      <c r="E5">
        <v>0</v>
      </c>
      <c r="F5">
        <f>order_details__2[[#This Row],[UnitPrice]]*order_details__2[[#This Row],[Quantity]]</f>
        <v>167.4</v>
      </c>
      <c r="G5">
        <f>VLOOKUP(order_details__2[[#This Row],[ProductID]],products[],3,FALSE)</f>
        <v>6</v>
      </c>
      <c r="H5">
        <f>VLOOKUP(order_details__2[[#This Row],[OrderID]],orders[],20,FALSE)</f>
        <v>1996</v>
      </c>
      <c r="I5" t="str">
        <f>VLOOKUP(order_details__2[[#This Row],[ProductID]],products[],2,FALSE)</f>
        <v>Tofu</v>
      </c>
      <c r="J5" t="str">
        <f>VLOOKUP(order_details__2[[#This Row],[SupplierID]],suppliers[],2,FALSE)</f>
        <v>Mayumi's</v>
      </c>
      <c r="K5" t="str">
        <f>VLOOKUP(order_details__2[[#This Row],[OrderID]],orders[],14,FALSE)</f>
        <v>Germany</v>
      </c>
      <c r="L5">
        <f>VLOOKUP(order_details__2[[#This Row],[OrderID]],orders[],7,FALSE)</f>
        <v>1</v>
      </c>
      <c r="M5" t="str">
        <f>VLOOKUP(order_details__2[[#This Row],[ShipVia ]],shippers[],2,FALSE)</f>
        <v>Speedy Express</v>
      </c>
      <c r="N5" t="str">
        <f>VLOOKUP(order_details__2[[#This Row],[OrderID]],orders[],2,FALSE)</f>
        <v>TOMSP</v>
      </c>
      <c r="O5" t="str">
        <f>VLOOKUP(order_details__2[[#This Row],[OrderID]],orders[],18,FALSE)</f>
        <v xml:space="preserve">Westerns                                          </v>
      </c>
      <c r="P5">
        <f>VLOOKUP(order_details__2[[#This Row],[ProductID]],products[],4,FALSE)</f>
        <v>7</v>
      </c>
      <c r="Q5" t="str">
        <f>VLOOKUP(order_details__2[[#This Row],[CategoryID]],categories[],2,FALSE)</f>
        <v>Produce</v>
      </c>
      <c r="R5" s="57">
        <f>VLOOKUP(order_details__2[[#This Row],[OrderID]],orders[],21,FALSE)</f>
        <v>7</v>
      </c>
    </row>
    <row r="6" spans="1:25" x14ac:dyDescent="0.2">
      <c r="A6">
        <v>10249</v>
      </c>
      <c r="B6">
        <v>51</v>
      </c>
      <c r="C6">
        <v>42.4</v>
      </c>
      <c r="D6">
        <v>40</v>
      </c>
      <c r="E6">
        <v>0</v>
      </c>
      <c r="F6">
        <f>order_details__2[[#This Row],[UnitPrice]]*order_details__2[[#This Row],[Quantity]]</f>
        <v>1696</v>
      </c>
      <c r="G6">
        <f>VLOOKUP(order_details__2[[#This Row],[ProductID]],products[],3,FALSE)</f>
        <v>24</v>
      </c>
      <c r="H6">
        <f>VLOOKUP(order_details__2[[#This Row],[OrderID]],orders[],20,FALSE)</f>
        <v>1996</v>
      </c>
      <c r="I6" t="str">
        <f>VLOOKUP(order_details__2[[#This Row],[ProductID]],products[],2,FALSE)</f>
        <v>Manjimup Dried Apples</v>
      </c>
      <c r="J6" t="str">
        <f>VLOOKUP(order_details__2[[#This Row],[SupplierID]],suppliers[],2,FALSE)</f>
        <v>G'day, Mate</v>
      </c>
      <c r="K6" t="str">
        <f>VLOOKUP(order_details__2[[#This Row],[OrderID]],orders[],14,FALSE)</f>
        <v>Germany</v>
      </c>
      <c r="L6">
        <f>VLOOKUP(order_details__2[[#This Row],[OrderID]],orders[],7,FALSE)</f>
        <v>1</v>
      </c>
      <c r="M6" t="str">
        <f>VLOOKUP(order_details__2[[#This Row],[ShipVia ]],shippers[],2,FALSE)</f>
        <v>Speedy Express</v>
      </c>
      <c r="N6" t="str">
        <f>VLOOKUP(order_details__2[[#This Row],[OrderID]],orders[],2,FALSE)</f>
        <v>TOMSP</v>
      </c>
      <c r="O6" t="str">
        <f>VLOOKUP(order_details__2[[#This Row],[OrderID]],orders[],18,FALSE)</f>
        <v xml:space="preserve">Westerns                                          </v>
      </c>
      <c r="P6">
        <f>VLOOKUP(order_details__2[[#This Row],[ProductID]],products[],4,FALSE)</f>
        <v>7</v>
      </c>
      <c r="Q6" t="str">
        <f>VLOOKUP(order_details__2[[#This Row],[CategoryID]],categories[],2,FALSE)</f>
        <v>Produce</v>
      </c>
      <c r="R6" s="57">
        <f>VLOOKUP(order_details__2[[#This Row],[OrderID]],orders[],21,FALSE)</f>
        <v>7</v>
      </c>
    </row>
    <row r="7" spans="1:25" x14ac:dyDescent="0.2">
      <c r="A7">
        <v>10250</v>
      </c>
      <c r="B7">
        <v>41</v>
      </c>
      <c r="C7">
        <v>7.7</v>
      </c>
      <c r="D7">
        <v>10</v>
      </c>
      <c r="E7">
        <v>0</v>
      </c>
      <c r="F7">
        <f>order_details__2[[#This Row],[UnitPrice]]*order_details__2[[#This Row],[Quantity]]</f>
        <v>77</v>
      </c>
      <c r="G7">
        <f>VLOOKUP(order_details__2[[#This Row],[ProductID]],products[],3,FALSE)</f>
        <v>19</v>
      </c>
      <c r="H7">
        <f>VLOOKUP(order_details__2[[#This Row],[OrderID]],orders[],20,FALSE)</f>
        <v>1996</v>
      </c>
      <c r="I7" t="str">
        <f>VLOOKUP(order_details__2[[#This Row],[ProductID]],products[],2,FALSE)</f>
        <v>Jack's New England Clam Chowder</v>
      </c>
      <c r="J7" t="str">
        <f>VLOOKUP(order_details__2[[#This Row],[SupplierID]],suppliers[],2,FALSE)</f>
        <v>New England Seafood Cannery</v>
      </c>
      <c r="K7" t="str">
        <f>VLOOKUP(order_details__2[[#This Row],[OrderID]],orders[],14,FALSE)</f>
        <v>Brazil</v>
      </c>
      <c r="L7">
        <f>VLOOKUP(order_details__2[[#This Row],[OrderID]],orders[],7,FALSE)</f>
        <v>2</v>
      </c>
      <c r="M7" t="str">
        <f>VLOOKUP(order_details__2[[#This Row],[ShipVia ]],shippers[],2,FALSE)</f>
        <v>United Package</v>
      </c>
      <c r="N7" t="str">
        <f>VLOOKUP(order_details__2[[#This Row],[OrderID]],orders[],2,FALSE)</f>
        <v>HANAR</v>
      </c>
      <c r="O7" t="str">
        <f>VLOOKUP(order_details__2[[#This Row],[OrderID]],orders[],18,FALSE)</f>
        <v xml:space="preserve">Eastern                                           </v>
      </c>
      <c r="P7">
        <f>VLOOKUP(order_details__2[[#This Row],[ProductID]],products[],4,FALSE)</f>
        <v>8</v>
      </c>
      <c r="Q7" t="str">
        <f>VLOOKUP(order_details__2[[#This Row],[CategoryID]],categories[],2,FALSE)</f>
        <v>Seafood</v>
      </c>
      <c r="R7" s="57">
        <f>VLOOKUP(order_details__2[[#This Row],[OrderID]],orders[],21,FALSE)</f>
        <v>7</v>
      </c>
    </row>
    <row r="8" spans="1:25" x14ac:dyDescent="0.2">
      <c r="A8">
        <v>10250</v>
      </c>
      <c r="B8">
        <v>51</v>
      </c>
      <c r="C8">
        <v>42.4</v>
      </c>
      <c r="D8">
        <v>35</v>
      </c>
      <c r="E8">
        <v>0</v>
      </c>
      <c r="F8">
        <f>order_details__2[[#This Row],[UnitPrice]]*order_details__2[[#This Row],[Quantity]]</f>
        <v>1484</v>
      </c>
      <c r="G8">
        <f>VLOOKUP(order_details__2[[#This Row],[ProductID]],products[],3,FALSE)</f>
        <v>24</v>
      </c>
      <c r="H8">
        <f>VLOOKUP(order_details__2[[#This Row],[OrderID]],orders[],20,FALSE)</f>
        <v>1996</v>
      </c>
      <c r="I8" t="str">
        <f>VLOOKUP(order_details__2[[#This Row],[ProductID]],products[],2,FALSE)</f>
        <v>Manjimup Dried Apples</v>
      </c>
      <c r="J8" t="str">
        <f>VLOOKUP(order_details__2[[#This Row],[SupplierID]],suppliers[],2,FALSE)</f>
        <v>G'day, Mate</v>
      </c>
      <c r="K8" t="str">
        <f>VLOOKUP(order_details__2[[#This Row],[OrderID]],orders[],14,FALSE)</f>
        <v>Brazil</v>
      </c>
      <c r="L8">
        <f>VLOOKUP(order_details__2[[#This Row],[OrderID]],orders[],7,FALSE)</f>
        <v>2</v>
      </c>
      <c r="M8" t="str">
        <f>VLOOKUP(order_details__2[[#This Row],[ShipVia ]],shippers[],2,FALSE)</f>
        <v>United Package</v>
      </c>
      <c r="N8" t="str">
        <f>VLOOKUP(order_details__2[[#This Row],[OrderID]],orders[],2,FALSE)</f>
        <v>HANAR</v>
      </c>
      <c r="O8" t="str">
        <f>VLOOKUP(order_details__2[[#This Row],[OrderID]],orders[],18,FALSE)</f>
        <v xml:space="preserve">Eastern                                           </v>
      </c>
      <c r="P8">
        <f>VLOOKUP(order_details__2[[#This Row],[ProductID]],products[],4,FALSE)</f>
        <v>7</v>
      </c>
      <c r="Q8" t="str">
        <f>VLOOKUP(order_details__2[[#This Row],[CategoryID]],categories[],2,FALSE)</f>
        <v>Produce</v>
      </c>
      <c r="R8" s="57">
        <f>VLOOKUP(order_details__2[[#This Row],[OrderID]],orders[],21,FALSE)</f>
        <v>7</v>
      </c>
    </row>
    <row r="9" spans="1:25" x14ac:dyDescent="0.2">
      <c r="A9">
        <v>10250</v>
      </c>
      <c r="B9">
        <v>65</v>
      </c>
      <c r="C9">
        <v>16.8</v>
      </c>
      <c r="D9">
        <v>15</v>
      </c>
      <c r="E9">
        <v>0</v>
      </c>
      <c r="F9">
        <f>order_details__2[[#This Row],[UnitPrice]]*order_details__2[[#This Row],[Quantity]]</f>
        <v>252</v>
      </c>
      <c r="G9">
        <f>VLOOKUP(order_details__2[[#This Row],[ProductID]],products[],3,FALSE)</f>
        <v>2</v>
      </c>
      <c r="H9">
        <f>VLOOKUP(order_details__2[[#This Row],[OrderID]],orders[],20,FALSE)</f>
        <v>1996</v>
      </c>
      <c r="I9" t="str">
        <f>VLOOKUP(order_details__2[[#This Row],[ProductID]],products[],2,FALSE)</f>
        <v>Louisiana Fiery Hot Pepper Sauce</v>
      </c>
      <c r="J9" t="str">
        <f>VLOOKUP(order_details__2[[#This Row],[SupplierID]],suppliers[],2,FALSE)</f>
        <v>New Orleans Cajun Delights</v>
      </c>
      <c r="K9" t="str">
        <f>VLOOKUP(order_details__2[[#This Row],[OrderID]],orders[],14,FALSE)</f>
        <v>Brazil</v>
      </c>
      <c r="L9">
        <f>VLOOKUP(order_details__2[[#This Row],[OrderID]],orders[],7,FALSE)</f>
        <v>2</v>
      </c>
      <c r="M9" t="str">
        <f>VLOOKUP(order_details__2[[#This Row],[ShipVia ]],shippers[],2,FALSE)</f>
        <v>United Package</v>
      </c>
      <c r="N9" t="str">
        <f>VLOOKUP(order_details__2[[#This Row],[OrderID]],orders[],2,FALSE)</f>
        <v>HANAR</v>
      </c>
      <c r="O9" t="str">
        <f>VLOOKUP(order_details__2[[#This Row],[OrderID]],orders[],18,FALSE)</f>
        <v xml:space="preserve">Eastern                                           </v>
      </c>
      <c r="P9">
        <f>VLOOKUP(order_details__2[[#This Row],[ProductID]],products[],4,FALSE)</f>
        <v>2</v>
      </c>
      <c r="Q9" t="str">
        <f>VLOOKUP(order_details__2[[#This Row],[CategoryID]],categories[],2,FALSE)</f>
        <v>Condiments</v>
      </c>
      <c r="R9" s="57">
        <f>VLOOKUP(order_details__2[[#This Row],[OrderID]],orders[],21,FALSE)</f>
        <v>7</v>
      </c>
    </row>
    <row r="10" spans="1:25" x14ac:dyDescent="0.2">
      <c r="A10">
        <v>10251</v>
      </c>
      <c r="B10">
        <v>22</v>
      </c>
      <c r="C10">
        <v>16.8</v>
      </c>
      <c r="D10">
        <v>6</v>
      </c>
      <c r="E10">
        <v>0</v>
      </c>
      <c r="F10">
        <f>order_details__2[[#This Row],[UnitPrice]]*order_details__2[[#This Row],[Quantity]]</f>
        <v>100.80000000000001</v>
      </c>
      <c r="G10">
        <f>VLOOKUP(order_details__2[[#This Row],[ProductID]],products[],3,FALSE)</f>
        <v>9</v>
      </c>
      <c r="H10">
        <f>VLOOKUP(order_details__2[[#This Row],[OrderID]],orders[],20,FALSE)</f>
        <v>1996</v>
      </c>
      <c r="I10" t="str">
        <f>VLOOKUP(order_details__2[[#This Row],[ProductID]],products[],2,FALSE)</f>
        <v>Gustaf's Knckebrd</v>
      </c>
      <c r="J10" t="str">
        <f>VLOOKUP(order_details__2[[#This Row],[SupplierID]],suppliers[],2,FALSE)</f>
        <v>PB Knckebrd AB</v>
      </c>
      <c r="K10" t="str">
        <f>VLOOKUP(order_details__2[[#This Row],[OrderID]],orders[],14,FALSE)</f>
        <v>France</v>
      </c>
      <c r="L10">
        <f>VLOOKUP(order_details__2[[#This Row],[OrderID]],orders[],7,FALSE)</f>
        <v>1</v>
      </c>
      <c r="M10" t="str">
        <f>VLOOKUP(order_details__2[[#This Row],[ShipVia ]],shippers[],2,FALSE)</f>
        <v>Speedy Express</v>
      </c>
      <c r="N10" t="str">
        <f>VLOOKUP(order_details__2[[#This Row],[OrderID]],orders[],2,FALSE)</f>
        <v>VICTE</v>
      </c>
      <c r="O10" t="str">
        <f>VLOOKUP(order_details__2[[#This Row],[OrderID]],orders[],18,FALSE)</f>
        <v xml:space="preserve">Southern                                          </v>
      </c>
      <c r="P10">
        <f>VLOOKUP(order_details__2[[#This Row],[ProductID]],products[],4,FALSE)</f>
        <v>5</v>
      </c>
      <c r="Q10" t="str">
        <f>VLOOKUP(order_details__2[[#This Row],[CategoryID]],categories[],2,FALSE)</f>
        <v>Grains/Cereals</v>
      </c>
      <c r="R10" s="57">
        <f>VLOOKUP(order_details__2[[#This Row],[OrderID]],orders[],21,FALSE)</f>
        <v>7</v>
      </c>
    </row>
    <row r="11" spans="1:25" x14ac:dyDescent="0.2">
      <c r="A11">
        <v>10251</v>
      </c>
      <c r="B11">
        <v>57</v>
      </c>
      <c r="C11">
        <v>15.6</v>
      </c>
      <c r="D11">
        <v>15</v>
      </c>
      <c r="E11">
        <v>0</v>
      </c>
      <c r="F11">
        <f>order_details__2[[#This Row],[UnitPrice]]*order_details__2[[#This Row],[Quantity]]</f>
        <v>234</v>
      </c>
      <c r="G11">
        <f>VLOOKUP(order_details__2[[#This Row],[ProductID]],products[],3,FALSE)</f>
        <v>26</v>
      </c>
      <c r="H11">
        <f>VLOOKUP(order_details__2[[#This Row],[OrderID]],orders[],20,FALSE)</f>
        <v>1996</v>
      </c>
      <c r="I11" t="str">
        <f>VLOOKUP(order_details__2[[#This Row],[ProductID]],products[],2,FALSE)</f>
        <v>Ravioli Angelo</v>
      </c>
      <c r="J11" t="str">
        <f>VLOOKUP(order_details__2[[#This Row],[SupplierID]],suppliers[],2,FALSE)</f>
        <v>Pasta Buttini s.r.l.</v>
      </c>
      <c r="K11" t="str">
        <f>VLOOKUP(order_details__2[[#This Row],[OrderID]],orders[],14,FALSE)</f>
        <v>France</v>
      </c>
      <c r="L11">
        <f>VLOOKUP(order_details__2[[#This Row],[OrderID]],orders[],7,FALSE)</f>
        <v>1</v>
      </c>
      <c r="M11" t="str">
        <f>VLOOKUP(order_details__2[[#This Row],[ShipVia ]],shippers[],2,FALSE)</f>
        <v>Speedy Express</v>
      </c>
      <c r="N11" t="str">
        <f>VLOOKUP(order_details__2[[#This Row],[OrderID]],orders[],2,FALSE)</f>
        <v>VICTE</v>
      </c>
      <c r="O11" t="str">
        <f>VLOOKUP(order_details__2[[#This Row],[OrderID]],orders[],18,FALSE)</f>
        <v xml:space="preserve">Southern                                          </v>
      </c>
      <c r="P11">
        <f>VLOOKUP(order_details__2[[#This Row],[ProductID]],products[],4,FALSE)</f>
        <v>5</v>
      </c>
      <c r="Q11" t="str">
        <f>VLOOKUP(order_details__2[[#This Row],[CategoryID]],categories[],2,FALSE)</f>
        <v>Grains/Cereals</v>
      </c>
      <c r="R11" s="57">
        <f>VLOOKUP(order_details__2[[#This Row],[OrderID]],orders[],21,FALSE)</f>
        <v>7</v>
      </c>
      <c r="Y11" t="s">
        <v>1313</v>
      </c>
    </row>
    <row r="12" spans="1:25" x14ac:dyDescent="0.2">
      <c r="A12">
        <v>10251</v>
      </c>
      <c r="B12">
        <v>65</v>
      </c>
      <c r="C12">
        <v>16.8</v>
      </c>
      <c r="D12">
        <v>20</v>
      </c>
      <c r="E12">
        <v>0</v>
      </c>
      <c r="F12">
        <f>order_details__2[[#This Row],[UnitPrice]]*order_details__2[[#This Row],[Quantity]]</f>
        <v>336</v>
      </c>
      <c r="G12">
        <f>VLOOKUP(order_details__2[[#This Row],[ProductID]],products[],3,FALSE)</f>
        <v>2</v>
      </c>
      <c r="H12">
        <f>VLOOKUP(order_details__2[[#This Row],[OrderID]],orders[],20,FALSE)</f>
        <v>1996</v>
      </c>
      <c r="I12" t="str">
        <f>VLOOKUP(order_details__2[[#This Row],[ProductID]],products[],2,FALSE)</f>
        <v>Louisiana Fiery Hot Pepper Sauce</v>
      </c>
      <c r="J12" t="str">
        <f>VLOOKUP(order_details__2[[#This Row],[SupplierID]],suppliers[],2,FALSE)</f>
        <v>New Orleans Cajun Delights</v>
      </c>
      <c r="K12" t="str">
        <f>VLOOKUP(order_details__2[[#This Row],[OrderID]],orders[],14,FALSE)</f>
        <v>France</v>
      </c>
      <c r="L12">
        <f>VLOOKUP(order_details__2[[#This Row],[OrderID]],orders[],7,FALSE)</f>
        <v>1</v>
      </c>
      <c r="M12" t="str">
        <f>VLOOKUP(order_details__2[[#This Row],[ShipVia ]],shippers[],2,FALSE)</f>
        <v>Speedy Express</v>
      </c>
      <c r="N12" t="str">
        <f>VLOOKUP(order_details__2[[#This Row],[OrderID]],orders[],2,FALSE)</f>
        <v>VICTE</v>
      </c>
      <c r="O12" t="str">
        <f>VLOOKUP(order_details__2[[#This Row],[OrderID]],orders[],18,FALSE)</f>
        <v xml:space="preserve">Southern                                          </v>
      </c>
      <c r="P12">
        <f>VLOOKUP(order_details__2[[#This Row],[ProductID]],products[],4,FALSE)</f>
        <v>2</v>
      </c>
      <c r="Q12" t="str">
        <f>VLOOKUP(order_details__2[[#This Row],[CategoryID]],categories[],2,FALSE)</f>
        <v>Condiments</v>
      </c>
      <c r="R12" s="57">
        <f>VLOOKUP(order_details__2[[#This Row],[OrderID]],orders[],21,FALSE)</f>
        <v>7</v>
      </c>
      <c r="Y12" t="s">
        <v>1314</v>
      </c>
    </row>
    <row r="13" spans="1:25" x14ac:dyDescent="0.2">
      <c r="A13">
        <v>10252</v>
      </c>
      <c r="B13">
        <v>20</v>
      </c>
      <c r="C13">
        <v>64.8</v>
      </c>
      <c r="D13">
        <v>40</v>
      </c>
      <c r="E13">
        <v>0</v>
      </c>
      <c r="F13">
        <f>order_details__2[[#This Row],[UnitPrice]]*order_details__2[[#This Row],[Quantity]]</f>
        <v>2592</v>
      </c>
      <c r="G13">
        <f>VLOOKUP(order_details__2[[#This Row],[ProductID]],products[],3,FALSE)</f>
        <v>8</v>
      </c>
      <c r="H13">
        <f>VLOOKUP(order_details__2[[#This Row],[OrderID]],orders[],20,FALSE)</f>
        <v>1996</v>
      </c>
      <c r="I13" t="str">
        <f>VLOOKUP(order_details__2[[#This Row],[ProductID]],products[],2,FALSE)</f>
        <v>Sir Rodney's Marmalade</v>
      </c>
      <c r="J13" t="str">
        <f>VLOOKUP(order_details__2[[#This Row],[SupplierID]],suppliers[],2,FALSE)</f>
        <v>Specialty Biscuits, Ltd.</v>
      </c>
      <c r="K13" t="str">
        <f>VLOOKUP(order_details__2[[#This Row],[OrderID]],orders[],14,FALSE)</f>
        <v>Belgium</v>
      </c>
      <c r="L13">
        <f>VLOOKUP(order_details__2[[#This Row],[OrderID]],orders[],7,FALSE)</f>
        <v>2</v>
      </c>
      <c r="M13" t="str">
        <f>VLOOKUP(order_details__2[[#This Row],[ShipVia ]],shippers[],2,FALSE)</f>
        <v>United Package</v>
      </c>
      <c r="N13" t="str">
        <f>VLOOKUP(order_details__2[[#This Row],[OrderID]],orders[],2,FALSE)</f>
        <v>SUPRD</v>
      </c>
      <c r="O13" t="str">
        <f>VLOOKUP(order_details__2[[#This Row],[OrderID]],orders[],18,FALSE)</f>
        <v xml:space="preserve">Eastern                                           </v>
      </c>
      <c r="P13">
        <f>VLOOKUP(order_details__2[[#This Row],[ProductID]],products[],4,FALSE)</f>
        <v>3</v>
      </c>
      <c r="Q13" t="str">
        <f>VLOOKUP(order_details__2[[#This Row],[CategoryID]],categories[],2,FALSE)</f>
        <v>Confections</v>
      </c>
      <c r="R13" s="57">
        <f>VLOOKUP(order_details__2[[#This Row],[OrderID]],orders[],21,FALSE)</f>
        <v>7</v>
      </c>
    </row>
    <row r="14" spans="1:25" x14ac:dyDescent="0.2">
      <c r="A14">
        <v>10252</v>
      </c>
      <c r="B14">
        <v>33</v>
      </c>
      <c r="C14">
        <v>2</v>
      </c>
      <c r="D14">
        <v>25</v>
      </c>
      <c r="E14">
        <v>0</v>
      </c>
      <c r="F14">
        <f>order_details__2[[#This Row],[UnitPrice]]*order_details__2[[#This Row],[Quantity]]</f>
        <v>50</v>
      </c>
      <c r="G14">
        <f>VLOOKUP(order_details__2[[#This Row],[ProductID]],products[],3,FALSE)</f>
        <v>15</v>
      </c>
      <c r="H14">
        <f>VLOOKUP(order_details__2[[#This Row],[OrderID]],orders[],20,FALSE)</f>
        <v>1996</v>
      </c>
      <c r="I14" t="str">
        <f>VLOOKUP(order_details__2[[#This Row],[ProductID]],products[],2,FALSE)</f>
        <v>Geitost</v>
      </c>
      <c r="J14" t="str">
        <f>VLOOKUP(order_details__2[[#This Row],[SupplierID]],suppliers[],2,FALSE)</f>
        <v>Norske Meierier</v>
      </c>
      <c r="K14" t="str">
        <f>VLOOKUP(order_details__2[[#This Row],[OrderID]],orders[],14,FALSE)</f>
        <v>Belgium</v>
      </c>
      <c r="L14">
        <f>VLOOKUP(order_details__2[[#This Row],[OrderID]],orders[],7,FALSE)</f>
        <v>2</v>
      </c>
      <c r="M14" t="str">
        <f>VLOOKUP(order_details__2[[#This Row],[ShipVia ]],shippers[],2,FALSE)</f>
        <v>United Package</v>
      </c>
      <c r="N14" t="str">
        <f>VLOOKUP(order_details__2[[#This Row],[OrderID]],orders[],2,FALSE)</f>
        <v>SUPRD</v>
      </c>
      <c r="O14" t="str">
        <f>VLOOKUP(order_details__2[[#This Row],[OrderID]],orders[],18,FALSE)</f>
        <v xml:space="preserve">Eastern                                           </v>
      </c>
      <c r="P14">
        <f>VLOOKUP(order_details__2[[#This Row],[ProductID]],products[],4,FALSE)</f>
        <v>4</v>
      </c>
      <c r="Q14" t="str">
        <f>VLOOKUP(order_details__2[[#This Row],[CategoryID]],categories[],2,FALSE)</f>
        <v>Dairy Products</v>
      </c>
      <c r="R14" s="57">
        <f>VLOOKUP(order_details__2[[#This Row],[OrderID]],orders[],21,FALSE)</f>
        <v>7</v>
      </c>
    </row>
    <row r="15" spans="1:25" x14ac:dyDescent="0.2">
      <c r="A15">
        <v>10252</v>
      </c>
      <c r="B15">
        <v>60</v>
      </c>
      <c r="C15">
        <v>27.2</v>
      </c>
      <c r="D15">
        <v>40</v>
      </c>
      <c r="E15">
        <v>0</v>
      </c>
      <c r="F15">
        <f>order_details__2[[#This Row],[UnitPrice]]*order_details__2[[#This Row],[Quantity]]</f>
        <v>1088</v>
      </c>
      <c r="G15">
        <f>VLOOKUP(order_details__2[[#This Row],[ProductID]],products[],3,FALSE)</f>
        <v>28</v>
      </c>
      <c r="H15">
        <f>VLOOKUP(order_details__2[[#This Row],[OrderID]],orders[],20,FALSE)</f>
        <v>1996</v>
      </c>
      <c r="I15" t="str">
        <f>VLOOKUP(order_details__2[[#This Row],[ProductID]],products[],2,FALSE)</f>
        <v>Camembert Pierrot</v>
      </c>
      <c r="J15" t="str">
        <f>VLOOKUP(order_details__2[[#This Row],[SupplierID]],suppliers[],2,FALSE)</f>
        <v>Gai pturage</v>
      </c>
      <c r="K15" t="str">
        <f>VLOOKUP(order_details__2[[#This Row],[OrderID]],orders[],14,FALSE)</f>
        <v>Belgium</v>
      </c>
      <c r="L15">
        <f>VLOOKUP(order_details__2[[#This Row],[OrderID]],orders[],7,FALSE)</f>
        <v>2</v>
      </c>
      <c r="M15" t="str">
        <f>VLOOKUP(order_details__2[[#This Row],[ShipVia ]],shippers[],2,FALSE)</f>
        <v>United Package</v>
      </c>
      <c r="N15" t="str">
        <f>VLOOKUP(order_details__2[[#This Row],[OrderID]],orders[],2,FALSE)</f>
        <v>SUPRD</v>
      </c>
      <c r="O15" t="str">
        <f>VLOOKUP(order_details__2[[#This Row],[OrderID]],orders[],18,FALSE)</f>
        <v xml:space="preserve">Eastern                                           </v>
      </c>
      <c r="P15">
        <f>VLOOKUP(order_details__2[[#This Row],[ProductID]],products[],4,FALSE)</f>
        <v>4</v>
      </c>
      <c r="Q15" t="str">
        <f>VLOOKUP(order_details__2[[#This Row],[CategoryID]],categories[],2,FALSE)</f>
        <v>Dairy Products</v>
      </c>
      <c r="R15" s="57">
        <f>VLOOKUP(order_details__2[[#This Row],[OrderID]],orders[],21,FALSE)</f>
        <v>7</v>
      </c>
    </row>
    <row r="16" spans="1:25" x14ac:dyDescent="0.2">
      <c r="A16">
        <v>10253</v>
      </c>
      <c r="B16">
        <v>31</v>
      </c>
      <c r="C16">
        <v>10</v>
      </c>
      <c r="D16">
        <v>20</v>
      </c>
      <c r="E16">
        <v>0</v>
      </c>
      <c r="F16">
        <f>order_details__2[[#This Row],[UnitPrice]]*order_details__2[[#This Row],[Quantity]]</f>
        <v>200</v>
      </c>
      <c r="G16">
        <f>VLOOKUP(order_details__2[[#This Row],[ProductID]],products[],3,FALSE)</f>
        <v>14</v>
      </c>
      <c r="H16">
        <f>VLOOKUP(order_details__2[[#This Row],[OrderID]],orders[],20,FALSE)</f>
        <v>1996</v>
      </c>
      <c r="I16" t="str">
        <f>VLOOKUP(order_details__2[[#This Row],[ProductID]],products[],2,FALSE)</f>
        <v>Gorgonzola Telino</v>
      </c>
      <c r="J16" t="str">
        <f>VLOOKUP(order_details__2[[#This Row],[SupplierID]],suppliers[],2,FALSE)</f>
        <v>Formaggi Fortini s.r.l.</v>
      </c>
      <c r="K16" t="str">
        <f>VLOOKUP(order_details__2[[#This Row],[OrderID]],orders[],14,FALSE)</f>
        <v>Brazil</v>
      </c>
      <c r="L16">
        <f>VLOOKUP(order_details__2[[#This Row],[OrderID]],orders[],7,FALSE)</f>
        <v>2</v>
      </c>
      <c r="M16" t="str">
        <f>VLOOKUP(order_details__2[[#This Row],[ShipVia ]],shippers[],2,FALSE)</f>
        <v>United Package</v>
      </c>
      <c r="N16" t="str">
        <f>VLOOKUP(order_details__2[[#This Row],[OrderID]],orders[],2,FALSE)</f>
        <v>HANAR</v>
      </c>
      <c r="O16" t="str">
        <f>VLOOKUP(order_details__2[[#This Row],[OrderID]],orders[],18,FALSE)</f>
        <v xml:space="preserve">Southern                                          </v>
      </c>
      <c r="P16">
        <f>VLOOKUP(order_details__2[[#This Row],[ProductID]],products[],4,FALSE)</f>
        <v>4</v>
      </c>
      <c r="Q16" t="str">
        <f>VLOOKUP(order_details__2[[#This Row],[CategoryID]],categories[],2,FALSE)</f>
        <v>Dairy Products</v>
      </c>
      <c r="R16" s="57">
        <f>VLOOKUP(order_details__2[[#This Row],[OrderID]],orders[],21,FALSE)</f>
        <v>7</v>
      </c>
    </row>
    <row r="17" spans="1:18" x14ac:dyDescent="0.2">
      <c r="A17">
        <v>10253</v>
      </c>
      <c r="B17">
        <v>39</v>
      </c>
      <c r="C17">
        <v>14.4</v>
      </c>
      <c r="D17">
        <v>42</v>
      </c>
      <c r="E17">
        <v>0</v>
      </c>
      <c r="F17">
        <f>order_details__2[[#This Row],[UnitPrice]]*order_details__2[[#This Row],[Quantity]]</f>
        <v>604.80000000000007</v>
      </c>
      <c r="G17">
        <f>VLOOKUP(order_details__2[[#This Row],[ProductID]],products[],3,FALSE)</f>
        <v>18</v>
      </c>
      <c r="H17">
        <f>VLOOKUP(order_details__2[[#This Row],[OrderID]],orders[],20,FALSE)</f>
        <v>1996</v>
      </c>
      <c r="I17" t="str">
        <f>VLOOKUP(order_details__2[[#This Row],[ProductID]],products[],2,FALSE)</f>
        <v>Chartreuse verte</v>
      </c>
      <c r="J17" t="str">
        <f>VLOOKUP(order_details__2[[#This Row],[SupplierID]],suppliers[],2,FALSE)</f>
        <v>Aux joyeux ecclsiastiques</v>
      </c>
      <c r="K17" t="str">
        <f>VLOOKUP(order_details__2[[#This Row],[OrderID]],orders[],14,FALSE)</f>
        <v>Brazil</v>
      </c>
      <c r="L17">
        <f>VLOOKUP(order_details__2[[#This Row],[OrderID]],orders[],7,FALSE)</f>
        <v>2</v>
      </c>
      <c r="M17" t="str">
        <f>VLOOKUP(order_details__2[[#This Row],[ShipVia ]],shippers[],2,FALSE)</f>
        <v>United Package</v>
      </c>
      <c r="N17" t="str">
        <f>VLOOKUP(order_details__2[[#This Row],[OrderID]],orders[],2,FALSE)</f>
        <v>HANAR</v>
      </c>
      <c r="O17" t="str">
        <f>VLOOKUP(order_details__2[[#This Row],[OrderID]],orders[],18,FALSE)</f>
        <v xml:space="preserve">Southern                                          </v>
      </c>
      <c r="P17">
        <f>VLOOKUP(order_details__2[[#This Row],[ProductID]],products[],4,FALSE)</f>
        <v>1</v>
      </c>
      <c r="Q17" t="str">
        <f>VLOOKUP(order_details__2[[#This Row],[CategoryID]],categories[],2,FALSE)</f>
        <v>Beverages</v>
      </c>
      <c r="R17" s="57">
        <f>VLOOKUP(order_details__2[[#This Row],[OrderID]],orders[],21,FALSE)</f>
        <v>7</v>
      </c>
    </row>
    <row r="18" spans="1:18" x14ac:dyDescent="0.2">
      <c r="A18">
        <v>10253</v>
      </c>
      <c r="B18">
        <v>49</v>
      </c>
      <c r="C18">
        <v>16</v>
      </c>
      <c r="D18">
        <v>40</v>
      </c>
      <c r="E18">
        <v>0</v>
      </c>
      <c r="F18">
        <f>order_details__2[[#This Row],[UnitPrice]]*order_details__2[[#This Row],[Quantity]]</f>
        <v>640</v>
      </c>
      <c r="G18">
        <f>VLOOKUP(order_details__2[[#This Row],[ProductID]],products[],3,FALSE)</f>
        <v>23</v>
      </c>
      <c r="H18">
        <f>VLOOKUP(order_details__2[[#This Row],[OrderID]],orders[],20,FALSE)</f>
        <v>1996</v>
      </c>
      <c r="I18" t="str">
        <f>VLOOKUP(order_details__2[[#This Row],[ProductID]],products[],2,FALSE)</f>
        <v>Maxilaku</v>
      </c>
      <c r="J18" t="str">
        <f>VLOOKUP(order_details__2[[#This Row],[SupplierID]],suppliers[],2,FALSE)</f>
        <v>Karkki Oy</v>
      </c>
      <c r="K18" t="str">
        <f>VLOOKUP(order_details__2[[#This Row],[OrderID]],orders[],14,FALSE)</f>
        <v>Brazil</v>
      </c>
      <c r="L18">
        <f>VLOOKUP(order_details__2[[#This Row],[OrderID]],orders[],7,FALSE)</f>
        <v>2</v>
      </c>
      <c r="M18" t="str">
        <f>VLOOKUP(order_details__2[[#This Row],[ShipVia ]],shippers[],2,FALSE)</f>
        <v>United Package</v>
      </c>
      <c r="N18" t="str">
        <f>VLOOKUP(order_details__2[[#This Row],[OrderID]],orders[],2,FALSE)</f>
        <v>HANAR</v>
      </c>
      <c r="O18" t="str">
        <f>VLOOKUP(order_details__2[[#This Row],[OrderID]],orders[],18,FALSE)</f>
        <v xml:space="preserve">Southern                                          </v>
      </c>
      <c r="P18">
        <f>VLOOKUP(order_details__2[[#This Row],[ProductID]],products[],4,FALSE)</f>
        <v>3</v>
      </c>
      <c r="Q18" t="str">
        <f>VLOOKUP(order_details__2[[#This Row],[CategoryID]],categories[],2,FALSE)</f>
        <v>Confections</v>
      </c>
      <c r="R18" s="57">
        <f>VLOOKUP(order_details__2[[#This Row],[OrderID]],orders[],21,FALSE)</f>
        <v>7</v>
      </c>
    </row>
    <row r="19" spans="1:18" x14ac:dyDescent="0.2">
      <c r="A19">
        <v>10254</v>
      </c>
      <c r="B19">
        <v>24</v>
      </c>
      <c r="C19">
        <v>3.6</v>
      </c>
      <c r="D19">
        <v>15</v>
      </c>
      <c r="E19">
        <v>0</v>
      </c>
      <c r="F19">
        <f>order_details__2[[#This Row],[UnitPrice]]*order_details__2[[#This Row],[Quantity]]</f>
        <v>54</v>
      </c>
      <c r="G19">
        <f>VLOOKUP(order_details__2[[#This Row],[ProductID]],products[],3,FALSE)</f>
        <v>10</v>
      </c>
      <c r="H19">
        <f>VLOOKUP(order_details__2[[#This Row],[OrderID]],orders[],20,FALSE)</f>
        <v>1996</v>
      </c>
      <c r="I19" t="str">
        <f>VLOOKUP(order_details__2[[#This Row],[ProductID]],products[],2,FALSE)</f>
        <v>Guaran Fantstica</v>
      </c>
      <c r="J19" t="str">
        <f>VLOOKUP(order_details__2[[#This Row],[SupplierID]],suppliers[],2,FALSE)</f>
        <v>Refrescos Americanas LTDA</v>
      </c>
      <c r="K19" t="str">
        <f>VLOOKUP(order_details__2[[#This Row],[OrderID]],orders[],14,FALSE)</f>
        <v>Switzerland</v>
      </c>
      <c r="L19">
        <f>VLOOKUP(order_details__2[[#This Row],[OrderID]],orders[],7,FALSE)</f>
        <v>2</v>
      </c>
      <c r="M19" t="str">
        <f>VLOOKUP(order_details__2[[#This Row],[ShipVia ]],shippers[],2,FALSE)</f>
        <v>United Package</v>
      </c>
      <c r="N19" t="str">
        <f>VLOOKUP(order_details__2[[#This Row],[OrderID]],orders[],2,FALSE)</f>
        <v>CHOPS</v>
      </c>
      <c r="O19" t="str">
        <f>VLOOKUP(order_details__2[[#This Row],[OrderID]],orders[],18,FALSE)</f>
        <v xml:space="preserve">Eastern                                           </v>
      </c>
      <c r="P19">
        <f>VLOOKUP(order_details__2[[#This Row],[ProductID]],products[],4,FALSE)</f>
        <v>1</v>
      </c>
      <c r="Q19" t="str">
        <f>VLOOKUP(order_details__2[[#This Row],[CategoryID]],categories[],2,FALSE)</f>
        <v>Beverages</v>
      </c>
      <c r="R19" s="57">
        <f>VLOOKUP(order_details__2[[#This Row],[OrderID]],orders[],21,FALSE)</f>
        <v>7</v>
      </c>
    </row>
    <row r="20" spans="1:18" x14ac:dyDescent="0.2">
      <c r="A20">
        <v>10254</v>
      </c>
      <c r="B20">
        <v>55</v>
      </c>
      <c r="C20">
        <v>19.2</v>
      </c>
      <c r="D20">
        <v>21</v>
      </c>
      <c r="E20">
        <v>0</v>
      </c>
      <c r="F20">
        <f>order_details__2[[#This Row],[UnitPrice]]*order_details__2[[#This Row],[Quantity]]</f>
        <v>403.2</v>
      </c>
      <c r="G20">
        <f>VLOOKUP(order_details__2[[#This Row],[ProductID]],products[],3,FALSE)</f>
        <v>25</v>
      </c>
      <c r="H20">
        <f>VLOOKUP(order_details__2[[#This Row],[OrderID]],orders[],20,FALSE)</f>
        <v>1996</v>
      </c>
      <c r="I20" t="str">
        <f>VLOOKUP(order_details__2[[#This Row],[ProductID]],products[],2,FALSE)</f>
        <v>Pt chinois</v>
      </c>
      <c r="J20" t="str">
        <f>VLOOKUP(order_details__2[[#This Row],[SupplierID]],suppliers[],2,FALSE)</f>
        <v>Ma Maison</v>
      </c>
      <c r="K20" t="str">
        <f>VLOOKUP(order_details__2[[#This Row],[OrderID]],orders[],14,FALSE)</f>
        <v>Switzerland</v>
      </c>
      <c r="L20">
        <f>VLOOKUP(order_details__2[[#This Row],[OrderID]],orders[],7,FALSE)</f>
        <v>2</v>
      </c>
      <c r="M20" t="str">
        <f>VLOOKUP(order_details__2[[#This Row],[ShipVia ]],shippers[],2,FALSE)</f>
        <v>United Package</v>
      </c>
      <c r="N20" t="str">
        <f>VLOOKUP(order_details__2[[#This Row],[OrderID]],orders[],2,FALSE)</f>
        <v>CHOPS</v>
      </c>
      <c r="O20" t="str">
        <f>VLOOKUP(order_details__2[[#This Row],[OrderID]],orders[],18,FALSE)</f>
        <v xml:space="preserve">Eastern                                           </v>
      </c>
      <c r="P20">
        <f>VLOOKUP(order_details__2[[#This Row],[ProductID]],products[],4,FALSE)</f>
        <v>6</v>
      </c>
      <c r="Q20" t="str">
        <f>VLOOKUP(order_details__2[[#This Row],[CategoryID]],categories[],2,FALSE)</f>
        <v>Meat/Poultry</v>
      </c>
      <c r="R20" s="57">
        <f>VLOOKUP(order_details__2[[#This Row],[OrderID]],orders[],21,FALSE)</f>
        <v>7</v>
      </c>
    </row>
    <row r="21" spans="1:18" x14ac:dyDescent="0.2">
      <c r="A21">
        <v>10254</v>
      </c>
      <c r="B21">
        <v>74</v>
      </c>
      <c r="C21">
        <v>8</v>
      </c>
      <c r="D21">
        <v>21</v>
      </c>
      <c r="E21">
        <v>0</v>
      </c>
      <c r="F21">
        <f>order_details__2[[#This Row],[UnitPrice]]*order_details__2[[#This Row],[Quantity]]</f>
        <v>168</v>
      </c>
      <c r="G21">
        <f>VLOOKUP(order_details__2[[#This Row],[ProductID]],products[],3,FALSE)</f>
        <v>4</v>
      </c>
      <c r="H21">
        <f>VLOOKUP(order_details__2[[#This Row],[OrderID]],orders[],20,FALSE)</f>
        <v>1996</v>
      </c>
      <c r="I21" t="str">
        <f>VLOOKUP(order_details__2[[#This Row],[ProductID]],products[],2,FALSE)</f>
        <v>Longlife Tofu</v>
      </c>
      <c r="J21" t="str">
        <f>VLOOKUP(order_details__2[[#This Row],[SupplierID]],suppliers[],2,FALSE)</f>
        <v>Tokyo Traders</v>
      </c>
      <c r="K21" t="str">
        <f>VLOOKUP(order_details__2[[#This Row],[OrderID]],orders[],14,FALSE)</f>
        <v>Switzerland</v>
      </c>
      <c r="L21">
        <f>VLOOKUP(order_details__2[[#This Row],[OrderID]],orders[],7,FALSE)</f>
        <v>2</v>
      </c>
      <c r="M21" t="str">
        <f>VLOOKUP(order_details__2[[#This Row],[ShipVia ]],shippers[],2,FALSE)</f>
        <v>United Package</v>
      </c>
      <c r="N21" t="str">
        <f>VLOOKUP(order_details__2[[#This Row],[OrderID]],orders[],2,FALSE)</f>
        <v>CHOPS</v>
      </c>
      <c r="O21" t="str">
        <f>VLOOKUP(order_details__2[[#This Row],[OrderID]],orders[],18,FALSE)</f>
        <v xml:space="preserve">Eastern                                           </v>
      </c>
      <c r="P21">
        <f>VLOOKUP(order_details__2[[#This Row],[ProductID]],products[],4,FALSE)</f>
        <v>7</v>
      </c>
      <c r="Q21" t="str">
        <f>VLOOKUP(order_details__2[[#This Row],[CategoryID]],categories[],2,FALSE)</f>
        <v>Produce</v>
      </c>
      <c r="R21" s="57">
        <f>VLOOKUP(order_details__2[[#This Row],[OrderID]],orders[],21,FALSE)</f>
        <v>7</v>
      </c>
    </row>
    <row r="22" spans="1:18" x14ac:dyDescent="0.2">
      <c r="A22">
        <v>10255</v>
      </c>
      <c r="B22">
        <v>2</v>
      </c>
      <c r="C22">
        <v>15.2</v>
      </c>
      <c r="D22">
        <v>20</v>
      </c>
      <c r="E22">
        <v>0</v>
      </c>
      <c r="F22">
        <f>order_details__2[[#This Row],[UnitPrice]]*order_details__2[[#This Row],[Quantity]]</f>
        <v>304</v>
      </c>
      <c r="G22">
        <f>VLOOKUP(order_details__2[[#This Row],[ProductID]],products[],3,FALSE)</f>
        <v>1</v>
      </c>
      <c r="H22">
        <f>VLOOKUP(order_details__2[[#This Row],[OrderID]],orders[],20,FALSE)</f>
        <v>1996</v>
      </c>
      <c r="I22" t="str">
        <f>VLOOKUP(order_details__2[[#This Row],[ProductID]],products[],2,FALSE)</f>
        <v>Chang</v>
      </c>
      <c r="J22" t="str">
        <f>VLOOKUP(order_details__2[[#This Row],[SupplierID]],suppliers[],2,FALSE)</f>
        <v>Exotic Liquids</v>
      </c>
      <c r="K22" t="str">
        <f>VLOOKUP(order_details__2[[#This Row],[OrderID]],orders[],14,FALSE)</f>
        <v>Switzerland</v>
      </c>
      <c r="L22">
        <f>VLOOKUP(order_details__2[[#This Row],[OrderID]],orders[],7,FALSE)</f>
        <v>3</v>
      </c>
      <c r="M22" t="str">
        <f>VLOOKUP(order_details__2[[#This Row],[ShipVia ]],shippers[],2,FALSE)</f>
        <v>Federal Shipping</v>
      </c>
      <c r="N22" t="str">
        <f>VLOOKUP(order_details__2[[#This Row],[OrderID]],orders[],2,FALSE)</f>
        <v>RICSU</v>
      </c>
      <c r="O22" t="str">
        <f>VLOOKUP(order_details__2[[#This Row],[OrderID]],orders[],18,FALSE)</f>
        <v xml:space="preserve">Northern                                          </v>
      </c>
      <c r="P22">
        <f>VLOOKUP(order_details__2[[#This Row],[ProductID]],products[],4,FALSE)</f>
        <v>1</v>
      </c>
      <c r="Q22" t="str">
        <f>VLOOKUP(order_details__2[[#This Row],[CategoryID]],categories[],2,FALSE)</f>
        <v>Beverages</v>
      </c>
      <c r="R22" s="57">
        <f>VLOOKUP(order_details__2[[#This Row],[OrderID]],orders[],21,FALSE)</f>
        <v>7</v>
      </c>
    </row>
    <row r="23" spans="1:18" x14ac:dyDescent="0.2">
      <c r="A23">
        <v>10255</v>
      </c>
      <c r="B23">
        <v>16</v>
      </c>
      <c r="C23">
        <v>13.9</v>
      </c>
      <c r="D23">
        <v>35</v>
      </c>
      <c r="E23">
        <v>0</v>
      </c>
      <c r="F23">
        <f>order_details__2[[#This Row],[UnitPrice]]*order_details__2[[#This Row],[Quantity]]</f>
        <v>486.5</v>
      </c>
      <c r="G23">
        <f>VLOOKUP(order_details__2[[#This Row],[ProductID]],products[],3,FALSE)</f>
        <v>7</v>
      </c>
      <c r="H23">
        <f>VLOOKUP(order_details__2[[#This Row],[OrderID]],orders[],20,FALSE)</f>
        <v>1996</v>
      </c>
      <c r="I23" t="str">
        <f>VLOOKUP(order_details__2[[#This Row],[ProductID]],products[],2,FALSE)</f>
        <v>Pavlova</v>
      </c>
      <c r="J23" t="str">
        <f>VLOOKUP(order_details__2[[#This Row],[SupplierID]],suppliers[],2,FALSE)</f>
        <v>Pavlova, Ltd.</v>
      </c>
      <c r="K23" t="str">
        <f>VLOOKUP(order_details__2[[#This Row],[OrderID]],orders[],14,FALSE)</f>
        <v>Switzerland</v>
      </c>
      <c r="L23">
        <f>VLOOKUP(order_details__2[[#This Row],[OrderID]],orders[],7,FALSE)</f>
        <v>3</v>
      </c>
      <c r="M23" t="str">
        <f>VLOOKUP(order_details__2[[#This Row],[ShipVia ]],shippers[],2,FALSE)</f>
        <v>Federal Shipping</v>
      </c>
      <c r="N23" t="str">
        <f>VLOOKUP(order_details__2[[#This Row],[OrderID]],orders[],2,FALSE)</f>
        <v>RICSU</v>
      </c>
      <c r="O23" t="str">
        <f>VLOOKUP(order_details__2[[#This Row],[OrderID]],orders[],18,FALSE)</f>
        <v xml:space="preserve">Northern                                          </v>
      </c>
      <c r="P23">
        <f>VLOOKUP(order_details__2[[#This Row],[ProductID]],products[],4,FALSE)</f>
        <v>3</v>
      </c>
      <c r="Q23" t="str">
        <f>VLOOKUP(order_details__2[[#This Row],[CategoryID]],categories[],2,FALSE)</f>
        <v>Confections</v>
      </c>
      <c r="R23" s="57">
        <f>VLOOKUP(order_details__2[[#This Row],[OrderID]],orders[],21,FALSE)</f>
        <v>7</v>
      </c>
    </row>
    <row r="24" spans="1:18" x14ac:dyDescent="0.2">
      <c r="A24">
        <v>10255</v>
      </c>
      <c r="B24">
        <v>36</v>
      </c>
      <c r="C24">
        <v>15.2</v>
      </c>
      <c r="D24">
        <v>25</v>
      </c>
      <c r="E24">
        <v>0</v>
      </c>
      <c r="F24">
        <f>order_details__2[[#This Row],[UnitPrice]]*order_details__2[[#This Row],[Quantity]]</f>
        <v>380</v>
      </c>
      <c r="G24">
        <f>VLOOKUP(order_details__2[[#This Row],[ProductID]],products[],3,FALSE)</f>
        <v>17</v>
      </c>
      <c r="H24">
        <f>VLOOKUP(order_details__2[[#This Row],[OrderID]],orders[],20,FALSE)</f>
        <v>1996</v>
      </c>
      <c r="I24" t="str">
        <f>VLOOKUP(order_details__2[[#This Row],[ProductID]],products[],2,FALSE)</f>
        <v>Inlagd Sill</v>
      </c>
      <c r="J24" t="str">
        <f>VLOOKUP(order_details__2[[#This Row],[SupplierID]],suppliers[],2,FALSE)</f>
        <v>Svensk Sjfda AB</v>
      </c>
      <c r="K24" t="str">
        <f>VLOOKUP(order_details__2[[#This Row],[OrderID]],orders[],14,FALSE)</f>
        <v>Switzerland</v>
      </c>
      <c r="L24">
        <f>VLOOKUP(order_details__2[[#This Row],[OrderID]],orders[],7,FALSE)</f>
        <v>3</v>
      </c>
      <c r="M24" t="str">
        <f>VLOOKUP(order_details__2[[#This Row],[ShipVia ]],shippers[],2,FALSE)</f>
        <v>Federal Shipping</v>
      </c>
      <c r="N24" t="str">
        <f>VLOOKUP(order_details__2[[#This Row],[OrderID]],orders[],2,FALSE)</f>
        <v>RICSU</v>
      </c>
      <c r="O24" t="str">
        <f>VLOOKUP(order_details__2[[#This Row],[OrderID]],orders[],18,FALSE)</f>
        <v xml:space="preserve">Northern                                          </v>
      </c>
      <c r="P24">
        <f>VLOOKUP(order_details__2[[#This Row],[ProductID]],products[],4,FALSE)</f>
        <v>8</v>
      </c>
      <c r="Q24" t="str">
        <f>VLOOKUP(order_details__2[[#This Row],[CategoryID]],categories[],2,FALSE)</f>
        <v>Seafood</v>
      </c>
      <c r="R24" s="57">
        <f>VLOOKUP(order_details__2[[#This Row],[OrderID]],orders[],21,FALSE)</f>
        <v>7</v>
      </c>
    </row>
    <row r="25" spans="1:18" x14ac:dyDescent="0.2">
      <c r="A25">
        <v>10255</v>
      </c>
      <c r="B25">
        <v>59</v>
      </c>
      <c r="C25">
        <v>44</v>
      </c>
      <c r="D25">
        <v>30</v>
      </c>
      <c r="E25">
        <v>0</v>
      </c>
      <c r="F25">
        <f>order_details__2[[#This Row],[UnitPrice]]*order_details__2[[#This Row],[Quantity]]</f>
        <v>1320</v>
      </c>
      <c r="G25">
        <f>VLOOKUP(order_details__2[[#This Row],[ProductID]],products[],3,FALSE)</f>
        <v>28</v>
      </c>
      <c r="H25">
        <f>VLOOKUP(order_details__2[[#This Row],[OrderID]],orders[],20,FALSE)</f>
        <v>1996</v>
      </c>
      <c r="I25" t="str">
        <f>VLOOKUP(order_details__2[[#This Row],[ProductID]],products[],2,FALSE)</f>
        <v>Raclette Courdavault</v>
      </c>
      <c r="J25" t="str">
        <f>VLOOKUP(order_details__2[[#This Row],[SupplierID]],suppliers[],2,FALSE)</f>
        <v>Gai pturage</v>
      </c>
      <c r="K25" t="str">
        <f>VLOOKUP(order_details__2[[#This Row],[OrderID]],orders[],14,FALSE)</f>
        <v>Switzerland</v>
      </c>
      <c r="L25">
        <f>VLOOKUP(order_details__2[[#This Row],[OrderID]],orders[],7,FALSE)</f>
        <v>3</v>
      </c>
      <c r="M25" t="str">
        <f>VLOOKUP(order_details__2[[#This Row],[ShipVia ]],shippers[],2,FALSE)</f>
        <v>Federal Shipping</v>
      </c>
      <c r="N25" t="str">
        <f>VLOOKUP(order_details__2[[#This Row],[OrderID]],orders[],2,FALSE)</f>
        <v>RICSU</v>
      </c>
      <c r="O25" t="str">
        <f>VLOOKUP(order_details__2[[#This Row],[OrderID]],orders[],18,FALSE)</f>
        <v xml:space="preserve">Northern                                          </v>
      </c>
      <c r="P25">
        <f>VLOOKUP(order_details__2[[#This Row],[ProductID]],products[],4,FALSE)</f>
        <v>4</v>
      </c>
      <c r="Q25" t="str">
        <f>VLOOKUP(order_details__2[[#This Row],[CategoryID]],categories[],2,FALSE)</f>
        <v>Dairy Products</v>
      </c>
      <c r="R25" s="57">
        <f>VLOOKUP(order_details__2[[#This Row],[OrderID]],orders[],21,FALSE)</f>
        <v>7</v>
      </c>
    </row>
    <row r="26" spans="1:18" x14ac:dyDescent="0.2">
      <c r="A26">
        <v>10256</v>
      </c>
      <c r="B26">
        <v>53</v>
      </c>
      <c r="C26">
        <v>26.2</v>
      </c>
      <c r="D26">
        <v>15</v>
      </c>
      <c r="E26">
        <v>0</v>
      </c>
      <c r="F26">
        <f>order_details__2[[#This Row],[UnitPrice]]*order_details__2[[#This Row],[Quantity]]</f>
        <v>393</v>
      </c>
      <c r="G26">
        <f>VLOOKUP(order_details__2[[#This Row],[ProductID]],products[],3,FALSE)</f>
        <v>24</v>
      </c>
      <c r="H26">
        <f>VLOOKUP(order_details__2[[#This Row],[OrderID]],orders[],20,FALSE)</f>
        <v>1996</v>
      </c>
      <c r="I26" t="str">
        <f>VLOOKUP(order_details__2[[#This Row],[ProductID]],products[],2,FALSE)</f>
        <v>Perth Pasties</v>
      </c>
      <c r="J26" t="str">
        <f>VLOOKUP(order_details__2[[#This Row],[SupplierID]],suppliers[],2,FALSE)</f>
        <v>G'day, Mate</v>
      </c>
      <c r="K26" t="str">
        <f>VLOOKUP(order_details__2[[#This Row],[OrderID]],orders[],14,FALSE)</f>
        <v>Brazil</v>
      </c>
      <c r="L26">
        <f>VLOOKUP(order_details__2[[#This Row],[OrderID]],orders[],7,FALSE)</f>
        <v>2</v>
      </c>
      <c r="M26" t="str">
        <f>VLOOKUP(order_details__2[[#This Row],[ShipVia ]],shippers[],2,FALSE)</f>
        <v>United Package</v>
      </c>
      <c r="N26" t="str">
        <f>VLOOKUP(order_details__2[[#This Row],[OrderID]],orders[],2,FALSE)</f>
        <v>WELLI</v>
      </c>
      <c r="O26" t="str">
        <f>VLOOKUP(order_details__2[[#This Row],[OrderID]],orders[],18,FALSE)</f>
        <v xml:space="preserve">Southern                                          </v>
      </c>
      <c r="P26">
        <f>VLOOKUP(order_details__2[[#This Row],[ProductID]],products[],4,FALSE)</f>
        <v>6</v>
      </c>
      <c r="Q26" t="str">
        <f>VLOOKUP(order_details__2[[#This Row],[CategoryID]],categories[],2,FALSE)</f>
        <v>Meat/Poultry</v>
      </c>
      <c r="R26" s="57">
        <f>VLOOKUP(order_details__2[[#This Row],[OrderID]],orders[],21,FALSE)</f>
        <v>7</v>
      </c>
    </row>
    <row r="27" spans="1:18" x14ac:dyDescent="0.2">
      <c r="A27">
        <v>10256</v>
      </c>
      <c r="B27">
        <v>77</v>
      </c>
      <c r="C27">
        <v>10.4</v>
      </c>
      <c r="D27">
        <v>12</v>
      </c>
      <c r="E27">
        <v>0</v>
      </c>
      <c r="F27">
        <f>order_details__2[[#This Row],[UnitPrice]]*order_details__2[[#This Row],[Quantity]]</f>
        <v>124.80000000000001</v>
      </c>
      <c r="G27">
        <f>VLOOKUP(order_details__2[[#This Row],[ProductID]],products[],3,FALSE)</f>
        <v>12</v>
      </c>
      <c r="H27">
        <f>VLOOKUP(order_details__2[[#This Row],[OrderID]],orders[],20,FALSE)</f>
        <v>1996</v>
      </c>
      <c r="I27" t="str">
        <f>VLOOKUP(order_details__2[[#This Row],[ProductID]],products[],2,FALSE)</f>
        <v>Original Frankfurter grne Soe</v>
      </c>
      <c r="J27" t="str">
        <f>VLOOKUP(order_details__2[[#This Row],[SupplierID]],suppliers[],2,FALSE)</f>
        <v>Plutzer Lebensmittelgromrkte AG</v>
      </c>
      <c r="K27" t="str">
        <f>VLOOKUP(order_details__2[[#This Row],[OrderID]],orders[],14,FALSE)</f>
        <v>Brazil</v>
      </c>
      <c r="L27">
        <f>VLOOKUP(order_details__2[[#This Row],[OrderID]],orders[],7,FALSE)</f>
        <v>2</v>
      </c>
      <c r="M27" t="str">
        <f>VLOOKUP(order_details__2[[#This Row],[ShipVia ]],shippers[],2,FALSE)</f>
        <v>United Package</v>
      </c>
      <c r="N27" t="str">
        <f>VLOOKUP(order_details__2[[#This Row],[OrderID]],orders[],2,FALSE)</f>
        <v>WELLI</v>
      </c>
      <c r="O27" t="str">
        <f>VLOOKUP(order_details__2[[#This Row],[OrderID]],orders[],18,FALSE)</f>
        <v xml:space="preserve">Southern                                          </v>
      </c>
      <c r="P27">
        <f>VLOOKUP(order_details__2[[#This Row],[ProductID]],products[],4,FALSE)</f>
        <v>2</v>
      </c>
      <c r="Q27" t="str">
        <f>VLOOKUP(order_details__2[[#This Row],[CategoryID]],categories[],2,FALSE)</f>
        <v>Condiments</v>
      </c>
      <c r="R27" s="57">
        <f>VLOOKUP(order_details__2[[#This Row],[OrderID]],orders[],21,FALSE)</f>
        <v>7</v>
      </c>
    </row>
    <row r="28" spans="1:18" x14ac:dyDescent="0.2">
      <c r="A28">
        <v>10257</v>
      </c>
      <c r="B28">
        <v>27</v>
      </c>
      <c r="C28">
        <v>35.1</v>
      </c>
      <c r="D28">
        <v>25</v>
      </c>
      <c r="E28">
        <v>0</v>
      </c>
      <c r="F28">
        <f>order_details__2[[#This Row],[UnitPrice]]*order_details__2[[#This Row],[Quantity]]</f>
        <v>877.5</v>
      </c>
      <c r="G28">
        <f>VLOOKUP(order_details__2[[#This Row],[ProductID]],products[],3,FALSE)</f>
        <v>11</v>
      </c>
      <c r="H28">
        <f>VLOOKUP(order_details__2[[#This Row],[OrderID]],orders[],20,FALSE)</f>
        <v>1996</v>
      </c>
      <c r="I28" t="str">
        <f>VLOOKUP(order_details__2[[#This Row],[ProductID]],products[],2,FALSE)</f>
        <v>Schoggi Schokolade</v>
      </c>
      <c r="J28" t="str">
        <f>VLOOKUP(order_details__2[[#This Row],[SupplierID]],suppliers[],2,FALSE)</f>
        <v>Heli Swaren GmbH &amp; Co. KG</v>
      </c>
      <c r="K28" t="str">
        <f>VLOOKUP(order_details__2[[#This Row],[OrderID]],orders[],14,FALSE)</f>
        <v>Venezuela</v>
      </c>
      <c r="L28">
        <f>VLOOKUP(order_details__2[[#This Row],[OrderID]],orders[],7,FALSE)</f>
        <v>3</v>
      </c>
      <c r="M28" t="str">
        <f>VLOOKUP(order_details__2[[#This Row],[ShipVia ]],shippers[],2,FALSE)</f>
        <v>Federal Shipping</v>
      </c>
      <c r="N28" t="str">
        <f>VLOOKUP(order_details__2[[#This Row],[OrderID]],orders[],2,FALSE)</f>
        <v>HILAA</v>
      </c>
      <c r="O28" t="str">
        <f>VLOOKUP(order_details__2[[#This Row],[OrderID]],orders[],18,FALSE)</f>
        <v xml:space="preserve">Eastern                                           </v>
      </c>
      <c r="P28">
        <f>VLOOKUP(order_details__2[[#This Row],[ProductID]],products[],4,FALSE)</f>
        <v>3</v>
      </c>
      <c r="Q28" t="str">
        <f>VLOOKUP(order_details__2[[#This Row],[CategoryID]],categories[],2,FALSE)</f>
        <v>Confections</v>
      </c>
      <c r="R28" s="57">
        <f>VLOOKUP(order_details__2[[#This Row],[OrderID]],orders[],21,FALSE)</f>
        <v>7</v>
      </c>
    </row>
    <row r="29" spans="1:18" x14ac:dyDescent="0.2">
      <c r="A29">
        <v>10257</v>
      </c>
      <c r="B29">
        <v>39</v>
      </c>
      <c r="C29">
        <v>14.4</v>
      </c>
      <c r="D29">
        <v>6</v>
      </c>
      <c r="E29">
        <v>0</v>
      </c>
      <c r="F29">
        <f>order_details__2[[#This Row],[UnitPrice]]*order_details__2[[#This Row],[Quantity]]</f>
        <v>86.4</v>
      </c>
      <c r="G29">
        <f>VLOOKUP(order_details__2[[#This Row],[ProductID]],products[],3,FALSE)</f>
        <v>18</v>
      </c>
      <c r="H29">
        <f>VLOOKUP(order_details__2[[#This Row],[OrderID]],orders[],20,FALSE)</f>
        <v>1996</v>
      </c>
      <c r="I29" t="str">
        <f>VLOOKUP(order_details__2[[#This Row],[ProductID]],products[],2,FALSE)</f>
        <v>Chartreuse verte</v>
      </c>
      <c r="J29" t="str">
        <f>VLOOKUP(order_details__2[[#This Row],[SupplierID]],suppliers[],2,FALSE)</f>
        <v>Aux joyeux ecclsiastiques</v>
      </c>
      <c r="K29" t="str">
        <f>VLOOKUP(order_details__2[[#This Row],[OrderID]],orders[],14,FALSE)</f>
        <v>Venezuela</v>
      </c>
      <c r="L29">
        <f>VLOOKUP(order_details__2[[#This Row],[OrderID]],orders[],7,FALSE)</f>
        <v>3</v>
      </c>
      <c r="M29" t="str">
        <f>VLOOKUP(order_details__2[[#This Row],[ShipVia ]],shippers[],2,FALSE)</f>
        <v>Federal Shipping</v>
      </c>
      <c r="N29" t="str">
        <f>VLOOKUP(order_details__2[[#This Row],[OrderID]],orders[],2,FALSE)</f>
        <v>HILAA</v>
      </c>
      <c r="O29" t="str">
        <f>VLOOKUP(order_details__2[[#This Row],[OrderID]],orders[],18,FALSE)</f>
        <v xml:space="preserve">Eastern                                           </v>
      </c>
      <c r="P29">
        <f>VLOOKUP(order_details__2[[#This Row],[ProductID]],products[],4,FALSE)</f>
        <v>1</v>
      </c>
      <c r="Q29" t="str">
        <f>VLOOKUP(order_details__2[[#This Row],[CategoryID]],categories[],2,FALSE)</f>
        <v>Beverages</v>
      </c>
      <c r="R29" s="57">
        <f>VLOOKUP(order_details__2[[#This Row],[OrderID]],orders[],21,FALSE)</f>
        <v>7</v>
      </c>
    </row>
    <row r="30" spans="1:18" x14ac:dyDescent="0.2">
      <c r="A30">
        <v>10257</v>
      </c>
      <c r="B30">
        <v>77</v>
      </c>
      <c r="C30">
        <v>10.4</v>
      </c>
      <c r="D30">
        <v>15</v>
      </c>
      <c r="E30">
        <v>0</v>
      </c>
      <c r="F30">
        <f>order_details__2[[#This Row],[UnitPrice]]*order_details__2[[#This Row],[Quantity]]</f>
        <v>156</v>
      </c>
      <c r="G30">
        <f>VLOOKUP(order_details__2[[#This Row],[ProductID]],products[],3,FALSE)</f>
        <v>12</v>
      </c>
      <c r="H30">
        <f>VLOOKUP(order_details__2[[#This Row],[OrderID]],orders[],20,FALSE)</f>
        <v>1996</v>
      </c>
      <c r="I30" t="str">
        <f>VLOOKUP(order_details__2[[#This Row],[ProductID]],products[],2,FALSE)</f>
        <v>Original Frankfurter grne Soe</v>
      </c>
      <c r="J30" t="str">
        <f>VLOOKUP(order_details__2[[#This Row],[SupplierID]],suppliers[],2,FALSE)</f>
        <v>Plutzer Lebensmittelgromrkte AG</v>
      </c>
      <c r="K30" t="str">
        <f>VLOOKUP(order_details__2[[#This Row],[OrderID]],orders[],14,FALSE)</f>
        <v>Venezuela</v>
      </c>
      <c r="L30">
        <f>VLOOKUP(order_details__2[[#This Row],[OrderID]],orders[],7,FALSE)</f>
        <v>3</v>
      </c>
      <c r="M30" t="str">
        <f>VLOOKUP(order_details__2[[#This Row],[ShipVia ]],shippers[],2,FALSE)</f>
        <v>Federal Shipping</v>
      </c>
      <c r="N30" t="str">
        <f>VLOOKUP(order_details__2[[#This Row],[OrderID]],orders[],2,FALSE)</f>
        <v>HILAA</v>
      </c>
      <c r="O30" t="str">
        <f>VLOOKUP(order_details__2[[#This Row],[OrderID]],orders[],18,FALSE)</f>
        <v xml:space="preserve">Eastern                                           </v>
      </c>
      <c r="P30">
        <f>VLOOKUP(order_details__2[[#This Row],[ProductID]],products[],4,FALSE)</f>
        <v>2</v>
      </c>
      <c r="Q30" t="str">
        <f>VLOOKUP(order_details__2[[#This Row],[CategoryID]],categories[],2,FALSE)</f>
        <v>Condiments</v>
      </c>
      <c r="R30" s="57">
        <f>VLOOKUP(order_details__2[[#This Row],[OrderID]],orders[],21,FALSE)</f>
        <v>7</v>
      </c>
    </row>
    <row r="31" spans="1:18" x14ac:dyDescent="0.2">
      <c r="A31">
        <v>10258</v>
      </c>
      <c r="B31">
        <v>2</v>
      </c>
      <c r="C31">
        <v>15.2</v>
      </c>
      <c r="D31">
        <v>50</v>
      </c>
      <c r="E31">
        <v>0</v>
      </c>
      <c r="F31">
        <f>order_details__2[[#This Row],[UnitPrice]]*order_details__2[[#This Row],[Quantity]]</f>
        <v>760</v>
      </c>
      <c r="G31">
        <f>VLOOKUP(order_details__2[[#This Row],[ProductID]],products[],3,FALSE)</f>
        <v>1</v>
      </c>
      <c r="H31">
        <f>VLOOKUP(order_details__2[[#This Row],[OrderID]],orders[],20,FALSE)</f>
        <v>1996</v>
      </c>
      <c r="I31" t="str">
        <f>VLOOKUP(order_details__2[[#This Row],[ProductID]],products[],2,FALSE)</f>
        <v>Chang</v>
      </c>
      <c r="J31" t="str">
        <f>VLOOKUP(order_details__2[[#This Row],[SupplierID]],suppliers[],2,FALSE)</f>
        <v>Exotic Liquids</v>
      </c>
      <c r="K31" t="str">
        <f>VLOOKUP(order_details__2[[#This Row],[OrderID]],orders[],14,FALSE)</f>
        <v>Austria</v>
      </c>
      <c r="L31">
        <f>VLOOKUP(order_details__2[[#This Row],[OrderID]],orders[],7,FALSE)</f>
        <v>1</v>
      </c>
      <c r="M31" t="str">
        <f>VLOOKUP(order_details__2[[#This Row],[ShipVia ]],shippers[],2,FALSE)</f>
        <v>Speedy Express</v>
      </c>
      <c r="N31" t="str">
        <f>VLOOKUP(order_details__2[[#This Row],[OrderID]],orders[],2,FALSE)</f>
        <v>ERNSH</v>
      </c>
      <c r="O31" t="str">
        <f>VLOOKUP(order_details__2[[#This Row],[OrderID]],orders[],18,FALSE)</f>
        <v xml:space="preserve">Eastern                                           </v>
      </c>
      <c r="P31">
        <f>VLOOKUP(order_details__2[[#This Row],[ProductID]],products[],4,FALSE)</f>
        <v>1</v>
      </c>
      <c r="Q31" t="str">
        <f>VLOOKUP(order_details__2[[#This Row],[CategoryID]],categories[],2,FALSE)</f>
        <v>Beverages</v>
      </c>
      <c r="R31" s="57">
        <f>VLOOKUP(order_details__2[[#This Row],[OrderID]],orders[],21,FALSE)</f>
        <v>7</v>
      </c>
    </row>
    <row r="32" spans="1:18" x14ac:dyDescent="0.2">
      <c r="A32">
        <v>10258</v>
      </c>
      <c r="B32">
        <v>5</v>
      </c>
      <c r="C32">
        <v>17</v>
      </c>
      <c r="D32">
        <v>65</v>
      </c>
      <c r="E32">
        <v>0</v>
      </c>
      <c r="F32">
        <f>order_details__2[[#This Row],[UnitPrice]]*order_details__2[[#This Row],[Quantity]]</f>
        <v>1105</v>
      </c>
      <c r="G32">
        <f>VLOOKUP(order_details__2[[#This Row],[ProductID]],products[],3,FALSE)</f>
        <v>2</v>
      </c>
      <c r="H32">
        <f>VLOOKUP(order_details__2[[#This Row],[OrderID]],orders[],20,FALSE)</f>
        <v>1996</v>
      </c>
      <c r="I32" t="str">
        <f>VLOOKUP(order_details__2[[#This Row],[ProductID]],products[],2,FALSE)</f>
        <v>Chef Anton's Gumbo Mix</v>
      </c>
      <c r="J32" t="str">
        <f>VLOOKUP(order_details__2[[#This Row],[SupplierID]],suppliers[],2,FALSE)</f>
        <v>New Orleans Cajun Delights</v>
      </c>
      <c r="K32" t="str">
        <f>VLOOKUP(order_details__2[[#This Row],[OrderID]],orders[],14,FALSE)</f>
        <v>Austria</v>
      </c>
      <c r="L32">
        <f>VLOOKUP(order_details__2[[#This Row],[OrderID]],orders[],7,FALSE)</f>
        <v>1</v>
      </c>
      <c r="M32" t="str">
        <f>VLOOKUP(order_details__2[[#This Row],[ShipVia ]],shippers[],2,FALSE)</f>
        <v>Speedy Express</v>
      </c>
      <c r="N32" t="str">
        <f>VLOOKUP(order_details__2[[#This Row],[OrderID]],orders[],2,FALSE)</f>
        <v>ERNSH</v>
      </c>
      <c r="O32" t="str">
        <f>VLOOKUP(order_details__2[[#This Row],[OrderID]],orders[],18,FALSE)</f>
        <v xml:space="preserve">Eastern                                           </v>
      </c>
      <c r="P32">
        <f>VLOOKUP(order_details__2[[#This Row],[ProductID]],products[],4,FALSE)</f>
        <v>2</v>
      </c>
      <c r="Q32" t="str">
        <f>VLOOKUP(order_details__2[[#This Row],[CategoryID]],categories[],2,FALSE)</f>
        <v>Condiments</v>
      </c>
      <c r="R32" s="57">
        <f>VLOOKUP(order_details__2[[#This Row],[OrderID]],orders[],21,FALSE)</f>
        <v>7</v>
      </c>
    </row>
    <row r="33" spans="1:18" x14ac:dyDescent="0.2">
      <c r="A33">
        <v>10258</v>
      </c>
      <c r="B33">
        <v>32</v>
      </c>
      <c r="C33">
        <v>25.6</v>
      </c>
      <c r="D33">
        <v>6</v>
      </c>
      <c r="E33">
        <v>0</v>
      </c>
      <c r="F33">
        <f>order_details__2[[#This Row],[UnitPrice]]*order_details__2[[#This Row],[Quantity]]</f>
        <v>153.60000000000002</v>
      </c>
      <c r="G33">
        <f>VLOOKUP(order_details__2[[#This Row],[ProductID]],products[],3,FALSE)</f>
        <v>14</v>
      </c>
      <c r="H33">
        <f>VLOOKUP(order_details__2[[#This Row],[OrderID]],orders[],20,FALSE)</f>
        <v>1996</v>
      </c>
      <c r="I33" t="str">
        <f>VLOOKUP(order_details__2[[#This Row],[ProductID]],products[],2,FALSE)</f>
        <v>Mascarpone Fabioli</v>
      </c>
      <c r="J33" t="str">
        <f>VLOOKUP(order_details__2[[#This Row],[SupplierID]],suppliers[],2,FALSE)</f>
        <v>Formaggi Fortini s.r.l.</v>
      </c>
      <c r="K33" t="str">
        <f>VLOOKUP(order_details__2[[#This Row],[OrderID]],orders[],14,FALSE)</f>
        <v>Austria</v>
      </c>
      <c r="L33">
        <f>VLOOKUP(order_details__2[[#This Row],[OrderID]],orders[],7,FALSE)</f>
        <v>1</v>
      </c>
      <c r="M33" t="str">
        <f>VLOOKUP(order_details__2[[#This Row],[ShipVia ]],shippers[],2,FALSE)</f>
        <v>Speedy Express</v>
      </c>
      <c r="N33" t="str">
        <f>VLOOKUP(order_details__2[[#This Row],[OrderID]],orders[],2,FALSE)</f>
        <v>ERNSH</v>
      </c>
      <c r="O33" t="str">
        <f>VLOOKUP(order_details__2[[#This Row],[OrderID]],orders[],18,FALSE)</f>
        <v xml:space="preserve">Eastern                                           </v>
      </c>
      <c r="P33">
        <f>VLOOKUP(order_details__2[[#This Row],[ProductID]],products[],4,FALSE)</f>
        <v>4</v>
      </c>
      <c r="Q33" t="str">
        <f>VLOOKUP(order_details__2[[#This Row],[CategoryID]],categories[],2,FALSE)</f>
        <v>Dairy Products</v>
      </c>
      <c r="R33" s="57">
        <f>VLOOKUP(order_details__2[[#This Row],[OrderID]],orders[],21,FALSE)</f>
        <v>7</v>
      </c>
    </row>
    <row r="34" spans="1:18" x14ac:dyDescent="0.2">
      <c r="A34">
        <v>10259</v>
      </c>
      <c r="B34">
        <v>21</v>
      </c>
      <c r="C34">
        <v>8</v>
      </c>
      <c r="D34">
        <v>10</v>
      </c>
      <c r="E34">
        <v>0</v>
      </c>
      <c r="F34">
        <f>order_details__2[[#This Row],[UnitPrice]]*order_details__2[[#This Row],[Quantity]]</f>
        <v>80</v>
      </c>
      <c r="G34">
        <f>VLOOKUP(order_details__2[[#This Row],[ProductID]],products[],3,FALSE)</f>
        <v>8</v>
      </c>
      <c r="H34">
        <f>VLOOKUP(order_details__2[[#This Row],[OrderID]],orders[],20,FALSE)</f>
        <v>1996</v>
      </c>
      <c r="I34" t="str">
        <f>VLOOKUP(order_details__2[[#This Row],[ProductID]],products[],2,FALSE)</f>
        <v>Sir Rodney's Scones</v>
      </c>
      <c r="J34" t="str">
        <f>VLOOKUP(order_details__2[[#This Row],[SupplierID]],suppliers[],2,FALSE)</f>
        <v>Specialty Biscuits, Ltd.</v>
      </c>
      <c r="K34" t="str">
        <f>VLOOKUP(order_details__2[[#This Row],[OrderID]],orders[],14,FALSE)</f>
        <v>Mexico</v>
      </c>
      <c r="L34">
        <f>VLOOKUP(order_details__2[[#This Row],[OrderID]],orders[],7,FALSE)</f>
        <v>3</v>
      </c>
      <c r="M34" t="str">
        <f>VLOOKUP(order_details__2[[#This Row],[ShipVia ]],shippers[],2,FALSE)</f>
        <v>Federal Shipping</v>
      </c>
      <c r="N34" t="str">
        <f>VLOOKUP(order_details__2[[#This Row],[OrderID]],orders[],2,FALSE)</f>
        <v>CENTC</v>
      </c>
      <c r="O34" t="str">
        <f>VLOOKUP(order_details__2[[#This Row],[OrderID]],orders[],18,FALSE)</f>
        <v xml:space="preserve">Eastern                                           </v>
      </c>
      <c r="P34">
        <f>VLOOKUP(order_details__2[[#This Row],[ProductID]],products[],4,FALSE)</f>
        <v>3</v>
      </c>
      <c r="Q34" t="str">
        <f>VLOOKUP(order_details__2[[#This Row],[CategoryID]],categories[],2,FALSE)</f>
        <v>Confections</v>
      </c>
      <c r="R34" s="57">
        <f>VLOOKUP(order_details__2[[#This Row],[OrderID]],orders[],21,FALSE)</f>
        <v>7</v>
      </c>
    </row>
    <row r="35" spans="1:18" x14ac:dyDescent="0.2">
      <c r="A35">
        <v>10259</v>
      </c>
      <c r="B35">
        <v>37</v>
      </c>
      <c r="C35">
        <v>20.8</v>
      </c>
      <c r="D35">
        <v>1</v>
      </c>
      <c r="E35">
        <v>0</v>
      </c>
      <c r="F35">
        <f>order_details__2[[#This Row],[UnitPrice]]*order_details__2[[#This Row],[Quantity]]</f>
        <v>20.8</v>
      </c>
      <c r="G35">
        <f>VLOOKUP(order_details__2[[#This Row],[ProductID]],products[],3,FALSE)</f>
        <v>17</v>
      </c>
      <c r="H35">
        <f>VLOOKUP(order_details__2[[#This Row],[OrderID]],orders[],20,FALSE)</f>
        <v>1996</v>
      </c>
      <c r="I35" t="str">
        <f>VLOOKUP(order_details__2[[#This Row],[ProductID]],products[],2,FALSE)</f>
        <v>Gravad lax</v>
      </c>
      <c r="J35" t="str">
        <f>VLOOKUP(order_details__2[[#This Row],[SupplierID]],suppliers[],2,FALSE)</f>
        <v>Svensk Sjfda AB</v>
      </c>
      <c r="K35" t="str">
        <f>VLOOKUP(order_details__2[[#This Row],[OrderID]],orders[],14,FALSE)</f>
        <v>Mexico</v>
      </c>
      <c r="L35">
        <f>VLOOKUP(order_details__2[[#This Row],[OrderID]],orders[],7,FALSE)</f>
        <v>3</v>
      </c>
      <c r="M35" t="str">
        <f>VLOOKUP(order_details__2[[#This Row],[ShipVia ]],shippers[],2,FALSE)</f>
        <v>Federal Shipping</v>
      </c>
      <c r="N35" t="str">
        <f>VLOOKUP(order_details__2[[#This Row],[OrderID]],orders[],2,FALSE)</f>
        <v>CENTC</v>
      </c>
      <c r="O35" t="str">
        <f>VLOOKUP(order_details__2[[#This Row],[OrderID]],orders[],18,FALSE)</f>
        <v xml:space="preserve">Eastern                                           </v>
      </c>
      <c r="P35">
        <f>VLOOKUP(order_details__2[[#This Row],[ProductID]],products[],4,FALSE)</f>
        <v>8</v>
      </c>
      <c r="Q35" t="str">
        <f>VLOOKUP(order_details__2[[#This Row],[CategoryID]],categories[],2,FALSE)</f>
        <v>Seafood</v>
      </c>
      <c r="R35" s="57">
        <f>VLOOKUP(order_details__2[[#This Row],[OrderID]],orders[],21,FALSE)</f>
        <v>7</v>
      </c>
    </row>
    <row r="36" spans="1:18" x14ac:dyDescent="0.2">
      <c r="A36">
        <v>10260</v>
      </c>
      <c r="B36">
        <v>41</v>
      </c>
      <c r="C36">
        <v>7.7</v>
      </c>
      <c r="D36">
        <v>16</v>
      </c>
      <c r="E36">
        <v>0</v>
      </c>
      <c r="F36">
        <f>order_details__2[[#This Row],[UnitPrice]]*order_details__2[[#This Row],[Quantity]]</f>
        <v>123.2</v>
      </c>
      <c r="G36">
        <f>VLOOKUP(order_details__2[[#This Row],[ProductID]],products[],3,FALSE)</f>
        <v>19</v>
      </c>
      <c r="H36">
        <f>VLOOKUP(order_details__2[[#This Row],[OrderID]],orders[],20,FALSE)</f>
        <v>1996</v>
      </c>
      <c r="I36" t="str">
        <f>VLOOKUP(order_details__2[[#This Row],[ProductID]],products[],2,FALSE)</f>
        <v>Jack's New England Clam Chowder</v>
      </c>
      <c r="J36" t="str">
        <f>VLOOKUP(order_details__2[[#This Row],[SupplierID]],suppliers[],2,FALSE)</f>
        <v>New England Seafood Cannery</v>
      </c>
      <c r="K36" t="str">
        <f>VLOOKUP(order_details__2[[#This Row],[OrderID]],orders[],14,FALSE)</f>
        <v>Germany</v>
      </c>
      <c r="L36">
        <f>VLOOKUP(order_details__2[[#This Row],[OrderID]],orders[],7,FALSE)</f>
        <v>1</v>
      </c>
      <c r="M36" t="str">
        <f>VLOOKUP(order_details__2[[#This Row],[ShipVia ]],shippers[],2,FALSE)</f>
        <v>Speedy Express</v>
      </c>
      <c r="N36" t="str">
        <f>VLOOKUP(order_details__2[[#This Row],[OrderID]],orders[],2,FALSE)</f>
        <v>OTTIK</v>
      </c>
      <c r="O36" t="str">
        <f>VLOOKUP(order_details__2[[#This Row],[OrderID]],orders[],18,FALSE)</f>
        <v xml:space="preserve">Eastern                                           </v>
      </c>
      <c r="P36">
        <f>VLOOKUP(order_details__2[[#This Row],[ProductID]],products[],4,FALSE)</f>
        <v>8</v>
      </c>
      <c r="Q36" t="str">
        <f>VLOOKUP(order_details__2[[#This Row],[CategoryID]],categories[],2,FALSE)</f>
        <v>Seafood</v>
      </c>
      <c r="R36" s="57">
        <f>VLOOKUP(order_details__2[[#This Row],[OrderID]],orders[],21,FALSE)</f>
        <v>7</v>
      </c>
    </row>
    <row r="37" spans="1:18" x14ac:dyDescent="0.2">
      <c r="A37">
        <v>10260</v>
      </c>
      <c r="B37">
        <v>57</v>
      </c>
      <c r="C37">
        <v>15.6</v>
      </c>
      <c r="D37">
        <v>50</v>
      </c>
      <c r="E37">
        <v>0</v>
      </c>
      <c r="F37">
        <f>order_details__2[[#This Row],[UnitPrice]]*order_details__2[[#This Row],[Quantity]]</f>
        <v>780</v>
      </c>
      <c r="G37">
        <f>VLOOKUP(order_details__2[[#This Row],[ProductID]],products[],3,FALSE)</f>
        <v>26</v>
      </c>
      <c r="H37">
        <f>VLOOKUP(order_details__2[[#This Row],[OrderID]],orders[],20,FALSE)</f>
        <v>1996</v>
      </c>
      <c r="I37" t="str">
        <f>VLOOKUP(order_details__2[[#This Row],[ProductID]],products[],2,FALSE)</f>
        <v>Ravioli Angelo</v>
      </c>
      <c r="J37" t="str">
        <f>VLOOKUP(order_details__2[[#This Row],[SupplierID]],suppliers[],2,FALSE)</f>
        <v>Pasta Buttini s.r.l.</v>
      </c>
      <c r="K37" t="str">
        <f>VLOOKUP(order_details__2[[#This Row],[OrderID]],orders[],14,FALSE)</f>
        <v>Germany</v>
      </c>
      <c r="L37">
        <f>VLOOKUP(order_details__2[[#This Row],[OrderID]],orders[],7,FALSE)</f>
        <v>1</v>
      </c>
      <c r="M37" t="str">
        <f>VLOOKUP(order_details__2[[#This Row],[ShipVia ]],shippers[],2,FALSE)</f>
        <v>Speedy Express</v>
      </c>
      <c r="N37" t="str">
        <f>VLOOKUP(order_details__2[[#This Row],[OrderID]],orders[],2,FALSE)</f>
        <v>OTTIK</v>
      </c>
      <c r="O37" t="str">
        <f>VLOOKUP(order_details__2[[#This Row],[OrderID]],orders[],18,FALSE)</f>
        <v xml:space="preserve">Eastern                                           </v>
      </c>
      <c r="P37">
        <f>VLOOKUP(order_details__2[[#This Row],[ProductID]],products[],4,FALSE)</f>
        <v>5</v>
      </c>
      <c r="Q37" t="str">
        <f>VLOOKUP(order_details__2[[#This Row],[CategoryID]],categories[],2,FALSE)</f>
        <v>Grains/Cereals</v>
      </c>
      <c r="R37" s="57">
        <f>VLOOKUP(order_details__2[[#This Row],[OrderID]],orders[],21,FALSE)</f>
        <v>7</v>
      </c>
    </row>
    <row r="38" spans="1:18" x14ac:dyDescent="0.2">
      <c r="A38">
        <v>10260</v>
      </c>
      <c r="B38">
        <v>62</v>
      </c>
      <c r="C38">
        <v>39.4</v>
      </c>
      <c r="D38">
        <v>15</v>
      </c>
      <c r="E38">
        <v>0</v>
      </c>
      <c r="F38">
        <f>order_details__2[[#This Row],[UnitPrice]]*order_details__2[[#This Row],[Quantity]]</f>
        <v>591</v>
      </c>
      <c r="G38">
        <f>VLOOKUP(order_details__2[[#This Row],[ProductID]],products[],3,FALSE)</f>
        <v>29</v>
      </c>
      <c r="H38">
        <f>VLOOKUP(order_details__2[[#This Row],[OrderID]],orders[],20,FALSE)</f>
        <v>1996</v>
      </c>
      <c r="I38" t="str">
        <f>VLOOKUP(order_details__2[[#This Row],[ProductID]],products[],2,FALSE)</f>
        <v>Tarte au sucre</v>
      </c>
      <c r="J38" t="str">
        <f>VLOOKUP(order_details__2[[#This Row],[SupplierID]],suppliers[],2,FALSE)</f>
        <v>Forts d'rables</v>
      </c>
      <c r="K38" t="str">
        <f>VLOOKUP(order_details__2[[#This Row],[OrderID]],orders[],14,FALSE)</f>
        <v>Germany</v>
      </c>
      <c r="L38">
        <f>VLOOKUP(order_details__2[[#This Row],[OrderID]],orders[],7,FALSE)</f>
        <v>1</v>
      </c>
      <c r="M38" t="str">
        <f>VLOOKUP(order_details__2[[#This Row],[ShipVia ]],shippers[],2,FALSE)</f>
        <v>Speedy Express</v>
      </c>
      <c r="N38" t="str">
        <f>VLOOKUP(order_details__2[[#This Row],[OrderID]],orders[],2,FALSE)</f>
        <v>OTTIK</v>
      </c>
      <c r="O38" t="str">
        <f>VLOOKUP(order_details__2[[#This Row],[OrderID]],orders[],18,FALSE)</f>
        <v xml:space="preserve">Eastern                                           </v>
      </c>
      <c r="P38">
        <f>VLOOKUP(order_details__2[[#This Row],[ProductID]],products[],4,FALSE)</f>
        <v>3</v>
      </c>
      <c r="Q38" t="str">
        <f>VLOOKUP(order_details__2[[#This Row],[CategoryID]],categories[],2,FALSE)</f>
        <v>Confections</v>
      </c>
      <c r="R38" s="57">
        <f>VLOOKUP(order_details__2[[#This Row],[OrderID]],orders[],21,FALSE)</f>
        <v>7</v>
      </c>
    </row>
    <row r="39" spans="1:18" x14ac:dyDescent="0.2">
      <c r="A39">
        <v>10260</v>
      </c>
      <c r="B39">
        <v>70</v>
      </c>
      <c r="C39">
        <v>12</v>
      </c>
      <c r="D39">
        <v>21</v>
      </c>
      <c r="E39">
        <v>0</v>
      </c>
      <c r="F39">
        <f>order_details__2[[#This Row],[UnitPrice]]*order_details__2[[#This Row],[Quantity]]</f>
        <v>252</v>
      </c>
      <c r="G39">
        <f>VLOOKUP(order_details__2[[#This Row],[ProductID]],products[],3,FALSE)</f>
        <v>7</v>
      </c>
      <c r="H39">
        <f>VLOOKUP(order_details__2[[#This Row],[OrderID]],orders[],20,FALSE)</f>
        <v>1996</v>
      </c>
      <c r="I39" t="str">
        <f>VLOOKUP(order_details__2[[#This Row],[ProductID]],products[],2,FALSE)</f>
        <v>Outback Lager</v>
      </c>
      <c r="J39" t="str">
        <f>VLOOKUP(order_details__2[[#This Row],[SupplierID]],suppliers[],2,FALSE)</f>
        <v>Pavlova, Ltd.</v>
      </c>
      <c r="K39" t="str">
        <f>VLOOKUP(order_details__2[[#This Row],[OrderID]],orders[],14,FALSE)</f>
        <v>Germany</v>
      </c>
      <c r="L39">
        <f>VLOOKUP(order_details__2[[#This Row],[OrderID]],orders[],7,FALSE)</f>
        <v>1</v>
      </c>
      <c r="M39" t="str">
        <f>VLOOKUP(order_details__2[[#This Row],[ShipVia ]],shippers[],2,FALSE)</f>
        <v>Speedy Express</v>
      </c>
      <c r="N39" t="str">
        <f>VLOOKUP(order_details__2[[#This Row],[OrderID]],orders[],2,FALSE)</f>
        <v>OTTIK</v>
      </c>
      <c r="O39" t="str">
        <f>VLOOKUP(order_details__2[[#This Row],[OrderID]],orders[],18,FALSE)</f>
        <v xml:space="preserve">Eastern                                           </v>
      </c>
      <c r="P39">
        <f>VLOOKUP(order_details__2[[#This Row],[ProductID]],products[],4,FALSE)</f>
        <v>1</v>
      </c>
      <c r="Q39" t="str">
        <f>VLOOKUP(order_details__2[[#This Row],[CategoryID]],categories[],2,FALSE)</f>
        <v>Beverages</v>
      </c>
      <c r="R39" s="57">
        <f>VLOOKUP(order_details__2[[#This Row],[OrderID]],orders[],21,FALSE)</f>
        <v>7</v>
      </c>
    </row>
    <row r="40" spans="1:18" x14ac:dyDescent="0.2">
      <c r="A40">
        <v>10261</v>
      </c>
      <c r="B40">
        <v>21</v>
      </c>
      <c r="C40">
        <v>8</v>
      </c>
      <c r="D40">
        <v>20</v>
      </c>
      <c r="E40">
        <v>0</v>
      </c>
      <c r="F40">
        <f>order_details__2[[#This Row],[UnitPrice]]*order_details__2[[#This Row],[Quantity]]</f>
        <v>160</v>
      </c>
      <c r="G40">
        <f>VLOOKUP(order_details__2[[#This Row],[ProductID]],products[],3,FALSE)</f>
        <v>8</v>
      </c>
      <c r="H40">
        <f>VLOOKUP(order_details__2[[#This Row],[OrderID]],orders[],20,FALSE)</f>
        <v>1996</v>
      </c>
      <c r="I40" t="str">
        <f>VLOOKUP(order_details__2[[#This Row],[ProductID]],products[],2,FALSE)</f>
        <v>Sir Rodney's Scones</v>
      </c>
      <c r="J40" t="str">
        <f>VLOOKUP(order_details__2[[#This Row],[SupplierID]],suppliers[],2,FALSE)</f>
        <v>Specialty Biscuits, Ltd.</v>
      </c>
      <c r="K40" t="str">
        <f>VLOOKUP(order_details__2[[#This Row],[OrderID]],orders[],14,FALSE)</f>
        <v>Brazil</v>
      </c>
      <c r="L40">
        <f>VLOOKUP(order_details__2[[#This Row],[OrderID]],orders[],7,FALSE)</f>
        <v>2</v>
      </c>
      <c r="M40" t="str">
        <f>VLOOKUP(order_details__2[[#This Row],[ShipVia ]],shippers[],2,FALSE)</f>
        <v>United Package</v>
      </c>
      <c r="N40" t="str">
        <f>VLOOKUP(order_details__2[[#This Row],[OrderID]],orders[],2,FALSE)</f>
        <v>QUEDE</v>
      </c>
      <c r="O40" t="str">
        <f>VLOOKUP(order_details__2[[#This Row],[OrderID]],orders[],18,FALSE)</f>
        <v xml:space="preserve">Eastern                                           </v>
      </c>
      <c r="P40">
        <f>VLOOKUP(order_details__2[[#This Row],[ProductID]],products[],4,FALSE)</f>
        <v>3</v>
      </c>
      <c r="Q40" t="str">
        <f>VLOOKUP(order_details__2[[#This Row],[CategoryID]],categories[],2,FALSE)</f>
        <v>Confections</v>
      </c>
      <c r="R40" s="57">
        <f>VLOOKUP(order_details__2[[#This Row],[OrderID]],orders[],21,FALSE)</f>
        <v>7</v>
      </c>
    </row>
    <row r="41" spans="1:18" x14ac:dyDescent="0.2">
      <c r="A41">
        <v>10261</v>
      </c>
      <c r="B41">
        <v>35</v>
      </c>
      <c r="C41">
        <v>14.4</v>
      </c>
      <c r="D41">
        <v>20</v>
      </c>
      <c r="E41">
        <v>0</v>
      </c>
      <c r="F41">
        <f>order_details__2[[#This Row],[UnitPrice]]*order_details__2[[#This Row],[Quantity]]</f>
        <v>288</v>
      </c>
      <c r="G41">
        <f>VLOOKUP(order_details__2[[#This Row],[ProductID]],products[],3,FALSE)</f>
        <v>16</v>
      </c>
      <c r="H41">
        <f>VLOOKUP(order_details__2[[#This Row],[OrderID]],orders[],20,FALSE)</f>
        <v>1996</v>
      </c>
      <c r="I41" t="str">
        <f>VLOOKUP(order_details__2[[#This Row],[ProductID]],products[],2,FALSE)</f>
        <v>Steeleye Stout</v>
      </c>
      <c r="J41" t="str">
        <f>VLOOKUP(order_details__2[[#This Row],[SupplierID]],suppliers[],2,FALSE)</f>
        <v>Bigfoot Breweries</v>
      </c>
      <c r="K41" t="str">
        <f>VLOOKUP(order_details__2[[#This Row],[OrderID]],orders[],14,FALSE)</f>
        <v>Brazil</v>
      </c>
      <c r="L41">
        <f>VLOOKUP(order_details__2[[#This Row],[OrderID]],orders[],7,FALSE)</f>
        <v>2</v>
      </c>
      <c r="M41" t="str">
        <f>VLOOKUP(order_details__2[[#This Row],[ShipVia ]],shippers[],2,FALSE)</f>
        <v>United Package</v>
      </c>
      <c r="N41" t="str">
        <f>VLOOKUP(order_details__2[[#This Row],[OrderID]],orders[],2,FALSE)</f>
        <v>QUEDE</v>
      </c>
      <c r="O41" t="str">
        <f>VLOOKUP(order_details__2[[#This Row],[OrderID]],orders[],18,FALSE)</f>
        <v xml:space="preserve">Eastern                                           </v>
      </c>
      <c r="P41">
        <f>VLOOKUP(order_details__2[[#This Row],[ProductID]],products[],4,FALSE)</f>
        <v>1</v>
      </c>
      <c r="Q41" t="str">
        <f>VLOOKUP(order_details__2[[#This Row],[CategoryID]],categories[],2,FALSE)</f>
        <v>Beverages</v>
      </c>
      <c r="R41" s="57">
        <f>VLOOKUP(order_details__2[[#This Row],[OrderID]],orders[],21,FALSE)</f>
        <v>7</v>
      </c>
    </row>
    <row r="42" spans="1:18" x14ac:dyDescent="0.2">
      <c r="A42">
        <v>10262</v>
      </c>
      <c r="B42">
        <v>5</v>
      </c>
      <c r="C42">
        <v>17</v>
      </c>
      <c r="D42">
        <v>12</v>
      </c>
      <c r="E42">
        <v>0</v>
      </c>
      <c r="F42">
        <f>order_details__2[[#This Row],[UnitPrice]]*order_details__2[[#This Row],[Quantity]]</f>
        <v>204</v>
      </c>
      <c r="G42">
        <f>VLOOKUP(order_details__2[[#This Row],[ProductID]],products[],3,FALSE)</f>
        <v>2</v>
      </c>
      <c r="H42">
        <f>VLOOKUP(order_details__2[[#This Row],[OrderID]],orders[],20,FALSE)</f>
        <v>1996</v>
      </c>
      <c r="I42" t="str">
        <f>VLOOKUP(order_details__2[[#This Row],[ProductID]],products[],2,FALSE)</f>
        <v>Chef Anton's Gumbo Mix</v>
      </c>
      <c r="J42" t="str">
        <f>VLOOKUP(order_details__2[[#This Row],[SupplierID]],suppliers[],2,FALSE)</f>
        <v>New Orleans Cajun Delights</v>
      </c>
      <c r="K42" t="str">
        <f>VLOOKUP(order_details__2[[#This Row],[OrderID]],orders[],14,FALSE)</f>
        <v>USA</v>
      </c>
      <c r="L42">
        <f>VLOOKUP(order_details__2[[#This Row],[OrderID]],orders[],7,FALSE)</f>
        <v>3</v>
      </c>
      <c r="M42" t="str">
        <f>VLOOKUP(order_details__2[[#This Row],[ShipVia ]],shippers[],2,FALSE)</f>
        <v>Federal Shipping</v>
      </c>
      <c r="N42" t="str">
        <f>VLOOKUP(order_details__2[[#This Row],[OrderID]],orders[],2,FALSE)</f>
        <v>RATTC</v>
      </c>
      <c r="O42" t="str">
        <f>VLOOKUP(order_details__2[[#This Row],[OrderID]],orders[],18,FALSE)</f>
        <v xml:space="preserve">Northern                                          </v>
      </c>
      <c r="P42">
        <f>VLOOKUP(order_details__2[[#This Row],[ProductID]],products[],4,FALSE)</f>
        <v>2</v>
      </c>
      <c r="Q42" t="str">
        <f>VLOOKUP(order_details__2[[#This Row],[CategoryID]],categories[],2,FALSE)</f>
        <v>Condiments</v>
      </c>
      <c r="R42" s="57">
        <f>VLOOKUP(order_details__2[[#This Row],[OrderID]],orders[],21,FALSE)</f>
        <v>7</v>
      </c>
    </row>
    <row r="43" spans="1:18" x14ac:dyDescent="0.2">
      <c r="A43">
        <v>10262</v>
      </c>
      <c r="B43">
        <v>7</v>
      </c>
      <c r="C43">
        <v>24</v>
      </c>
      <c r="D43">
        <v>15</v>
      </c>
      <c r="E43">
        <v>0</v>
      </c>
      <c r="F43">
        <f>order_details__2[[#This Row],[UnitPrice]]*order_details__2[[#This Row],[Quantity]]</f>
        <v>360</v>
      </c>
      <c r="G43">
        <f>VLOOKUP(order_details__2[[#This Row],[ProductID]],products[],3,FALSE)</f>
        <v>3</v>
      </c>
      <c r="H43">
        <f>VLOOKUP(order_details__2[[#This Row],[OrderID]],orders[],20,FALSE)</f>
        <v>1996</v>
      </c>
      <c r="I43" t="str">
        <f>VLOOKUP(order_details__2[[#This Row],[ProductID]],products[],2,FALSE)</f>
        <v>Uncle Bob's Organic Dried Pears</v>
      </c>
      <c r="J43" t="str">
        <f>VLOOKUP(order_details__2[[#This Row],[SupplierID]],suppliers[],2,FALSE)</f>
        <v>Grandma Kelly's Homestead</v>
      </c>
      <c r="K43" t="str">
        <f>VLOOKUP(order_details__2[[#This Row],[OrderID]],orders[],14,FALSE)</f>
        <v>USA</v>
      </c>
      <c r="L43">
        <f>VLOOKUP(order_details__2[[#This Row],[OrderID]],orders[],7,FALSE)</f>
        <v>3</v>
      </c>
      <c r="M43" t="str">
        <f>VLOOKUP(order_details__2[[#This Row],[ShipVia ]],shippers[],2,FALSE)</f>
        <v>Federal Shipping</v>
      </c>
      <c r="N43" t="str">
        <f>VLOOKUP(order_details__2[[#This Row],[OrderID]],orders[],2,FALSE)</f>
        <v>RATTC</v>
      </c>
      <c r="O43" t="str">
        <f>VLOOKUP(order_details__2[[#This Row],[OrderID]],orders[],18,FALSE)</f>
        <v xml:space="preserve">Northern                                          </v>
      </c>
      <c r="P43">
        <f>VLOOKUP(order_details__2[[#This Row],[ProductID]],products[],4,FALSE)</f>
        <v>7</v>
      </c>
      <c r="Q43" t="str">
        <f>VLOOKUP(order_details__2[[#This Row],[CategoryID]],categories[],2,FALSE)</f>
        <v>Produce</v>
      </c>
      <c r="R43" s="57">
        <f>VLOOKUP(order_details__2[[#This Row],[OrderID]],orders[],21,FALSE)</f>
        <v>7</v>
      </c>
    </row>
    <row r="44" spans="1:18" x14ac:dyDescent="0.2">
      <c r="A44">
        <v>10262</v>
      </c>
      <c r="B44">
        <v>56</v>
      </c>
      <c r="C44">
        <v>30.4</v>
      </c>
      <c r="D44">
        <v>2</v>
      </c>
      <c r="E44">
        <v>0</v>
      </c>
      <c r="F44">
        <f>order_details__2[[#This Row],[UnitPrice]]*order_details__2[[#This Row],[Quantity]]</f>
        <v>60.8</v>
      </c>
      <c r="G44">
        <f>VLOOKUP(order_details__2[[#This Row],[ProductID]],products[],3,FALSE)</f>
        <v>26</v>
      </c>
      <c r="H44">
        <f>VLOOKUP(order_details__2[[#This Row],[OrderID]],orders[],20,FALSE)</f>
        <v>1996</v>
      </c>
      <c r="I44" t="str">
        <f>VLOOKUP(order_details__2[[#This Row],[ProductID]],products[],2,FALSE)</f>
        <v>Gnocchi di nonna Alice</v>
      </c>
      <c r="J44" t="str">
        <f>VLOOKUP(order_details__2[[#This Row],[SupplierID]],suppliers[],2,FALSE)</f>
        <v>Pasta Buttini s.r.l.</v>
      </c>
      <c r="K44" t="str">
        <f>VLOOKUP(order_details__2[[#This Row],[OrderID]],orders[],14,FALSE)</f>
        <v>USA</v>
      </c>
      <c r="L44">
        <f>VLOOKUP(order_details__2[[#This Row],[OrderID]],orders[],7,FALSE)</f>
        <v>3</v>
      </c>
      <c r="M44" t="str">
        <f>VLOOKUP(order_details__2[[#This Row],[ShipVia ]],shippers[],2,FALSE)</f>
        <v>Federal Shipping</v>
      </c>
      <c r="N44" t="str">
        <f>VLOOKUP(order_details__2[[#This Row],[OrderID]],orders[],2,FALSE)</f>
        <v>RATTC</v>
      </c>
      <c r="O44" t="str">
        <f>VLOOKUP(order_details__2[[#This Row],[OrderID]],orders[],18,FALSE)</f>
        <v xml:space="preserve">Northern                                          </v>
      </c>
      <c r="P44">
        <f>VLOOKUP(order_details__2[[#This Row],[ProductID]],products[],4,FALSE)</f>
        <v>5</v>
      </c>
      <c r="Q44" t="str">
        <f>VLOOKUP(order_details__2[[#This Row],[CategoryID]],categories[],2,FALSE)</f>
        <v>Grains/Cereals</v>
      </c>
      <c r="R44" s="57">
        <f>VLOOKUP(order_details__2[[#This Row],[OrderID]],orders[],21,FALSE)</f>
        <v>7</v>
      </c>
    </row>
    <row r="45" spans="1:18" x14ac:dyDescent="0.2">
      <c r="A45">
        <v>10263</v>
      </c>
      <c r="B45">
        <v>16</v>
      </c>
      <c r="C45">
        <v>13.9</v>
      </c>
      <c r="D45">
        <v>60</v>
      </c>
      <c r="E45">
        <v>0</v>
      </c>
      <c r="F45">
        <f>order_details__2[[#This Row],[UnitPrice]]*order_details__2[[#This Row],[Quantity]]</f>
        <v>834</v>
      </c>
      <c r="G45">
        <f>VLOOKUP(order_details__2[[#This Row],[ProductID]],products[],3,FALSE)</f>
        <v>7</v>
      </c>
      <c r="H45">
        <f>VLOOKUP(order_details__2[[#This Row],[OrderID]],orders[],20,FALSE)</f>
        <v>1996</v>
      </c>
      <c r="I45" t="str">
        <f>VLOOKUP(order_details__2[[#This Row],[ProductID]],products[],2,FALSE)</f>
        <v>Pavlova</v>
      </c>
      <c r="J45" t="str">
        <f>VLOOKUP(order_details__2[[#This Row],[SupplierID]],suppliers[],2,FALSE)</f>
        <v>Pavlova, Ltd.</v>
      </c>
      <c r="K45" t="str">
        <f>VLOOKUP(order_details__2[[#This Row],[OrderID]],orders[],14,FALSE)</f>
        <v>Austria</v>
      </c>
      <c r="L45">
        <f>VLOOKUP(order_details__2[[#This Row],[OrderID]],orders[],7,FALSE)</f>
        <v>3</v>
      </c>
      <c r="M45" t="str">
        <f>VLOOKUP(order_details__2[[#This Row],[ShipVia ]],shippers[],2,FALSE)</f>
        <v>Federal Shipping</v>
      </c>
      <c r="N45" t="str">
        <f>VLOOKUP(order_details__2[[#This Row],[OrderID]],orders[],2,FALSE)</f>
        <v>ERNSH</v>
      </c>
      <c r="O45" t="str">
        <f>VLOOKUP(order_details__2[[#This Row],[OrderID]],orders[],18,FALSE)</f>
        <v xml:space="preserve">Northern                                          </v>
      </c>
      <c r="P45">
        <f>VLOOKUP(order_details__2[[#This Row],[ProductID]],products[],4,FALSE)</f>
        <v>3</v>
      </c>
      <c r="Q45" t="str">
        <f>VLOOKUP(order_details__2[[#This Row],[CategoryID]],categories[],2,FALSE)</f>
        <v>Confections</v>
      </c>
      <c r="R45" s="57">
        <f>VLOOKUP(order_details__2[[#This Row],[OrderID]],orders[],21,FALSE)</f>
        <v>7</v>
      </c>
    </row>
    <row r="46" spans="1:18" x14ac:dyDescent="0.2">
      <c r="A46">
        <v>10263</v>
      </c>
      <c r="B46">
        <v>24</v>
      </c>
      <c r="C46">
        <v>3.6</v>
      </c>
      <c r="D46">
        <v>28</v>
      </c>
      <c r="E46">
        <v>0</v>
      </c>
      <c r="F46">
        <f>order_details__2[[#This Row],[UnitPrice]]*order_details__2[[#This Row],[Quantity]]</f>
        <v>100.8</v>
      </c>
      <c r="G46">
        <f>VLOOKUP(order_details__2[[#This Row],[ProductID]],products[],3,FALSE)</f>
        <v>10</v>
      </c>
      <c r="H46">
        <f>VLOOKUP(order_details__2[[#This Row],[OrderID]],orders[],20,FALSE)</f>
        <v>1996</v>
      </c>
      <c r="I46" t="str">
        <f>VLOOKUP(order_details__2[[#This Row],[ProductID]],products[],2,FALSE)</f>
        <v>Guaran Fantstica</v>
      </c>
      <c r="J46" t="str">
        <f>VLOOKUP(order_details__2[[#This Row],[SupplierID]],suppliers[],2,FALSE)</f>
        <v>Refrescos Americanas LTDA</v>
      </c>
      <c r="K46" t="str">
        <f>VLOOKUP(order_details__2[[#This Row],[OrderID]],orders[],14,FALSE)</f>
        <v>Austria</v>
      </c>
      <c r="L46">
        <f>VLOOKUP(order_details__2[[#This Row],[OrderID]],orders[],7,FALSE)</f>
        <v>3</v>
      </c>
      <c r="M46" t="str">
        <f>VLOOKUP(order_details__2[[#This Row],[ShipVia ]],shippers[],2,FALSE)</f>
        <v>Federal Shipping</v>
      </c>
      <c r="N46" t="str">
        <f>VLOOKUP(order_details__2[[#This Row],[OrderID]],orders[],2,FALSE)</f>
        <v>ERNSH</v>
      </c>
      <c r="O46" t="str">
        <f>VLOOKUP(order_details__2[[#This Row],[OrderID]],orders[],18,FALSE)</f>
        <v xml:space="preserve">Northern                                          </v>
      </c>
      <c r="P46">
        <f>VLOOKUP(order_details__2[[#This Row],[ProductID]],products[],4,FALSE)</f>
        <v>1</v>
      </c>
      <c r="Q46" t="str">
        <f>VLOOKUP(order_details__2[[#This Row],[CategoryID]],categories[],2,FALSE)</f>
        <v>Beverages</v>
      </c>
      <c r="R46" s="57">
        <f>VLOOKUP(order_details__2[[#This Row],[OrderID]],orders[],21,FALSE)</f>
        <v>7</v>
      </c>
    </row>
    <row r="47" spans="1:18" x14ac:dyDescent="0.2">
      <c r="A47">
        <v>10263</v>
      </c>
      <c r="B47">
        <v>30</v>
      </c>
      <c r="C47">
        <v>20.7</v>
      </c>
      <c r="D47">
        <v>60</v>
      </c>
      <c r="E47">
        <v>0</v>
      </c>
      <c r="F47">
        <f>order_details__2[[#This Row],[UnitPrice]]*order_details__2[[#This Row],[Quantity]]</f>
        <v>1242</v>
      </c>
      <c r="G47">
        <f>VLOOKUP(order_details__2[[#This Row],[ProductID]],products[],3,FALSE)</f>
        <v>13</v>
      </c>
      <c r="H47">
        <f>VLOOKUP(order_details__2[[#This Row],[OrderID]],orders[],20,FALSE)</f>
        <v>1996</v>
      </c>
      <c r="I47" t="str">
        <f>VLOOKUP(order_details__2[[#This Row],[ProductID]],products[],2,FALSE)</f>
        <v>Nord-Ost Matjeshering</v>
      </c>
      <c r="J47" t="str">
        <f>VLOOKUP(order_details__2[[#This Row],[SupplierID]],suppliers[],2,FALSE)</f>
        <v>Nord-Ost-Fisch Handelsgesellschaft mbH</v>
      </c>
      <c r="K47" t="str">
        <f>VLOOKUP(order_details__2[[#This Row],[OrderID]],orders[],14,FALSE)</f>
        <v>Austria</v>
      </c>
      <c r="L47">
        <f>VLOOKUP(order_details__2[[#This Row],[OrderID]],orders[],7,FALSE)</f>
        <v>3</v>
      </c>
      <c r="M47" t="str">
        <f>VLOOKUP(order_details__2[[#This Row],[ShipVia ]],shippers[],2,FALSE)</f>
        <v>Federal Shipping</v>
      </c>
      <c r="N47" t="str">
        <f>VLOOKUP(order_details__2[[#This Row],[OrderID]],orders[],2,FALSE)</f>
        <v>ERNSH</v>
      </c>
      <c r="O47" t="str">
        <f>VLOOKUP(order_details__2[[#This Row],[OrderID]],orders[],18,FALSE)</f>
        <v xml:space="preserve">Northern                                          </v>
      </c>
      <c r="P47">
        <f>VLOOKUP(order_details__2[[#This Row],[ProductID]],products[],4,FALSE)</f>
        <v>8</v>
      </c>
      <c r="Q47" t="str">
        <f>VLOOKUP(order_details__2[[#This Row],[CategoryID]],categories[],2,FALSE)</f>
        <v>Seafood</v>
      </c>
      <c r="R47" s="57">
        <f>VLOOKUP(order_details__2[[#This Row],[OrderID]],orders[],21,FALSE)</f>
        <v>7</v>
      </c>
    </row>
    <row r="48" spans="1:18" x14ac:dyDescent="0.2">
      <c r="A48">
        <v>10263</v>
      </c>
      <c r="B48">
        <v>74</v>
      </c>
      <c r="C48">
        <v>8</v>
      </c>
      <c r="D48">
        <v>36</v>
      </c>
      <c r="E48">
        <v>0</v>
      </c>
      <c r="F48">
        <f>order_details__2[[#This Row],[UnitPrice]]*order_details__2[[#This Row],[Quantity]]</f>
        <v>288</v>
      </c>
      <c r="G48">
        <f>VLOOKUP(order_details__2[[#This Row],[ProductID]],products[],3,FALSE)</f>
        <v>4</v>
      </c>
      <c r="H48">
        <f>VLOOKUP(order_details__2[[#This Row],[OrderID]],orders[],20,FALSE)</f>
        <v>1996</v>
      </c>
      <c r="I48" t="str">
        <f>VLOOKUP(order_details__2[[#This Row],[ProductID]],products[],2,FALSE)</f>
        <v>Longlife Tofu</v>
      </c>
      <c r="J48" t="str">
        <f>VLOOKUP(order_details__2[[#This Row],[SupplierID]],suppliers[],2,FALSE)</f>
        <v>Tokyo Traders</v>
      </c>
      <c r="K48" t="str">
        <f>VLOOKUP(order_details__2[[#This Row],[OrderID]],orders[],14,FALSE)</f>
        <v>Austria</v>
      </c>
      <c r="L48">
        <f>VLOOKUP(order_details__2[[#This Row],[OrderID]],orders[],7,FALSE)</f>
        <v>3</v>
      </c>
      <c r="M48" t="str">
        <f>VLOOKUP(order_details__2[[#This Row],[ShipVia ]],shippers[],2,FALSE)</f>
        <v>Federal Shipping</v>
      </c>
      <c r="N48" t="str">
        <f>VLOOKUP(order_details__2[[#This Row],[OrderID]],orders[],2,FALSE)</f>
        <v>ERNSH</v>
      </c>
      <c r="O48" t="str">
        <f>VLOOKUP(order_details__2[[#This Row],[OrderID]],orders[],18,FALSE)</f>
        <v xml:space="preserve">Northern                                          </v>
      </c>
      <c r="P48">
        <f>VLOOKUP(order_details__2[[#This Row],[ProductID]],products[],4,FALSE)</f>
        <v>7</v>
      </c>
      <c r="Q48" t="str">
        <f>VLOOKUP(order_details__2[[#This Row],[CategoryID]],categories[],2,FALSE)</f>
        <v>Produce</v>
      </c>
      <c r="R48" s="57">
        <f>VLOOKUP(order_details__2[[#This Row],[OrderID]],orders[],21,FALSE)</f>
        <v>7</v>
      </c>
    </row>
    <row r="49" spans="1:18" x14ac:dyDescent="0.2">
      <c r="A49">
        <v>10264</v>
      </c>
      <c r="B49">
        <v>2</v>
      </c>
      <c r="C49">
        <v>15.2</v>
      </c>
      <c r="D49">
        <v>35</v>
      </c>
      <c r="E49">
        <v>0</v>
      </c>
      <c r="F49">
        <f>order_details__2[[#This Row],[UnitPrice]]*order_details__2[[#This Row],[Quantity]]</f>
        <v>532</v>
      </c>
      <c r="G49">
        <f>VLOOKUP(order_details__2[[#This Row],[ProductID]],products[],3,FALSE)</f>
        <v>1</v>
      </c>
      <c r="H49">
        <f>VLOOKUP(order_details__2[[#This Row],[OrderID]],orders[],20,FALSE)</f>
        <v>1996</v>
      </c>
      <c r="I49" t="str">
        <f>VLOOKUP(order_details__2[[#This Row],[ProductID]],products[],2,FALSE)</f>
        <v>Chang</v>
      </c>
      <c r="J49" t="str">
        <f>VLOOKUP(order_details__2[[#This Row],[SupplierID]],suppliers[],2,FALSE)</f>
        <v>Exotic Liquids</v>
      </c>
      <c r="K49" t="str">
        <f>VLOOKUP(order_details__2[[#This Row],[OrderID]],orders[],14,FALSE)</f>
        <v>Sweden</v>
      </c>
      <c r="L49">
        <f>VLOOKUP(order_details__2[[#This Row],[OrderID]],orders[],7,FALSE)</f>
        <v>3</v>
      </c>
      <c r="M49" t="str">
        <f>VLOOKUP(order_details__2[[#This Row],[ShipVia ]],shippers[],2,FALSE)</f>
        <v>Federal Shipping</v>
      </c>
      <c r="N49" t="str">
        <f>VLOOKUP(order_details__2[[#This Row],[OrderID]],orders[],2,FALSE)</f>
        <v>FOLKO</v>
      </c>
      <c r="O49" t="str">
        <f>VLOOKUP(order_details__2[[#This Row],[OrderID]],orders[],18,FALSE)</f>
        <v xml:space="preserve">Westerns                                          </v>
      </c>
      <c r="P49">
        <f>VLOOKUP(order_details__2[[#This Row],[ProductID]],products[],4,FALSE)</f>
        <v>1</v>
      </c>
      <c r="Q49" t="str">
        <f>VLOOKUP(order_details__2[[#This Row],[CategoryID]],categories[],2,FALSE)</f>
        <v>Beverages</v>
      </c>
      <c r="R49" s="57">
        <f>VLOOKUP(order_details__2[[#This Row],[OrderID]],orders[],21,FALSE)</f>
        <v>7</v>
      </c>
    </row>
    <row r="50" spans="1:18" x14ac:dyDescent="0.2">
      <c r="A50">
        <v>10264</v>
      </c>
      <c r="B50">
        <v>41</v>
      </c>
      <c r="C50">
        <v>7.7</v>
      </c>
      <c r="D50">
        <v>25</v>
      </c>
      <c r="E50">
        <v>0</v>
      </c>
      <c r="F50">
        <f>order_details__2[[#This Row],[UnitPrice]]*order_details__2[[#This Row],[Quantity]]</f>
        <v>192.5</v>
      </c>
      <c r="G50">
        <f>VLOOKUP(order_details__2[[#This Row],[ProductID]],products[],3,FALSE)</f>
        <v>19</v>
      </c>
      <c r="H50">
        <f>VLOOKUP(order_details__2[[#This Row],[OrderID]],orders[],20,FALSE)</f>
        <v>1996</v>
      </c>
      <c r="I50" t="str">
        <f>VLOOKUP(order_details__2[[#This Row],[ProductID]],products[],2,FALSE)</f>
        <v>Jack's New England Clam Chowder</v>
      </c>
      <c r="J50" t="str">
        <f>VLOOKUP(order_details__2[[#This Row],[SupplierID]],suppliers[],2,FALSE)</f>
        <v>New England Seafood Cannery</v>
      </c>
      <c r="K50" t="str">
        <f>VLOOKUP(order_details__2[[#This Row],[OrderID]],orders[],14,FALSE)</f>
        <v>Sweden</v>
      </c>
      <c r="L50">
        <f>VLOOKUP(order_details__2[[#This Row],[OrderID]],orders[],7,FALSE)</f>
        <v>3</v>
      </c>
      <c r="M50" t="str">
        <f>VLOOKUP(order_details__2[[#This Row],[ShipVia ]],shippers[],2,FALSE)</f>
        <v>Federal Shipping</v>
      </c>
      <c r="N50" t="str">
        <f>VLOOKUP(order_details__2[[#This Row],[OrderID]],orders[],2,FALSE)</f>
        <v>FOLKO</v>
      </c>
      <c r="O50" t="str">
        <f>VLOOKUP(order_details__2[[#This Row],[OrderID]],orders[],18,FALSE)</f>
        <v xml:space="preserve">Westerns                                          </v>
      </c>
      <c r="P50">
        <f>VLOOKUP(order_details__2[[#This Row],[ProductID]],products[],4,FALSE)</f>
        <v>8</v>
      </c>
      <c r="Q50" t="str">
        <f>VLOOKUP(order_details__2[[#This Row],[CategoryID]],categories[],2,FALSE)</f>
        <v>Seafood</v>
      </c>
      <c r="R50" s="57">
        <f>VLOOKUP(order_details__2[[#This Row],[OrderID]],orders[],21,FALSE)</f>
        <v>7</v>
      </c>
    </row>
    <row r="51" spans="1:18" x14ac:dyDescent="0.2">
      <c r="A51">
        <v>10265</v>
      </c>
      <c r="B51">
        <v>17</v>
      </c>
      <c r="C51">
        <v>31.2</v>
      </c>
      <c r="D51">
        <v>30</v>
      </c>
      <c r="E51">
        <v>0</v>
      </c>
      <c r="F51">
        <f>order_details__2[[#This Row],[UnitPrice]]*order_details__2[[#This Row],[Quantity]]</f>
        <v>936</v>
      </c>
      <c r="G51">
        <f>VLOOKUP(order_details__2[[#This Row],[ProductID]],products[],3,FALSE)</f>
        <v>7</v>
      </c>
      <c r="H51">
        <f>VLOOKUP(order_details__2[[#This Row],[OrderID]],orders[],20,FALSE)</f>
        <v>1996</v>
      </c>
      <c r="I51" t="str">
        <f>VLOOKUP(order_details__2[[#This Row],[ProductID]],products[],2,FALSE)</f>
        <v>Alice Mutton</v>
      </c>
      <c r="J51" t="str">
        <f>VLOOKUP(order_details__2[[#This Row],[SupplierID]],suppliers[],2,FALSE)</f>
        <v>Pavlova, Ltd.</v>
      </c>
      <c r="K51" t="str">
        <f>VLOOKUP(order_details__2[[#This Row],[OrderID]],orders[],14,FALSE)</f>
        <v>France</v>
      </c>
      <c r="L51">
        <f>VLOOKUP(order_details__2[[#This Row],[OrderID]],orders[],7,FALSE)</f>
        <v>1</v>
      </c>
      <c r="M51" t="str">
        <f>VLOOKUP(order_details__2[[#This Row],[ShipVia ]],shippers[],2,FALSE)</f>
        <v>Speedy Express</v>
      </c>
      <c r="N51" t="str">
        <f>VLOOKUP(order_details__2[[#This Row],[OrderID]],orders[],2,FALSE)</f>
        <v>BLONP</v>
      </c>
      <c r="O51" t="str">
        <f>VLOOKUP(order_details__2[[#This Row],[OrderID]],orders[],18,FALSE)</f>
        <v xml:space="preserve">Eastern                                           </v>
      </c>
      <c r="P51">
        <f>VLOOKUP(order_details__2[[#This Row],[ProductID]],products[],4,FALSE)</f>
        <v>6</v>
      </c>
      <c r="Q51" t="str">
        <f>VLOOKUP(order_details__2[[#This Row],[CategoryID]],categories[],2,FALSE)</f>
        <v>Meat/Poultry</v>
      </c>
      <c r="R51" s="57">
        <f>VLOOKUP(order_details__2[[#This Row],[OrderID]],orders[],21,FALSE)</f>
        <v>7</v>
      </c>
    </row>
    <row r="52" spans="1:18" x14ac:dyDescent="0.2">
      <c r="A52">
        <v>10265</v>
      </c>
      <c r="B52">
        <v>70</v>
      </c>
      <c r="C52">
        <v>12</v>
      </c>
      <c r="D52">
        <v>20</v>
      </c>
      <c r="E52">
        <v>0</v>
      </c>
      <c r="F52">
        <f>order_details__2[[#This Row],[UnitPrice]]*order_details__2[[#This Row],[Quantity]]</f>
        <v>240</v>
      </c>
      <c r="G52">
        <f>VLOOKUP(order_details__2[[#This Row],[ProductID]],products[],3,FALSE)</f>
        <v>7</v>
      </c>
      <c r="H52">
        <f>VLOOKUP(order_details__2[[#This Row],[OrderID]],orders[],20,FALSE)</f>
        <v>1996</v>
      </c>
      <c r="I52" t="str">
        <f>VLOOKUP(order_details__2[[#This Row],[ProductID]],products[],2,FALSE)</f>
        <v>Outback Lager</v>
      </c>
      <c r="J52" t="str">
        <f>VLOOKUP(order_details__2[[#This Row],[SupplierID]],suppliers[],2,FALSE)</f>
        <v>Pavlova, Ltd.</v>
      </c>
      <c r="K52" t="str">
        <f>VLOOKUP(order_details__2[[#This Row],[OrderID]],orders[],14,FALSE)</f>
        <v>France</v>
      </c>
      <c r="L52">
        <f>VLOOKUP(order_details__2[[#This Row],[OrderID]],orders[],7,FALSE)</f>
        <v>1</v>
      </c>
      <c r="M52" t="str">
        <f>VLOOKUP(order_details__2[[#This Row],[ShipVia ]],shippers[],2,FALSE)</f>
        <v>Speedy Express</v>
      </c>
      <c r="N52" t="str">
        <f>VLOOKUP(order_details__2[[#This Row],[OrderID]],orders[],2,FALSE)</f>
        <v>BLONP</v>
      </c>
      <c r="O52" t="str">
        <f>VLOOKUP(order_details__2[[#This Row],[OrderID]],orders[],18,FALSE)</f>
        <v xml:space="preserve">Eastern                                           </v>
      </c>
      <c r="P52">
        <f>VLOOKUP(order_details__2[[#This Row],[ProductID]],products[],4,FALSE)</f>
        <v>1</v>
      </c>
      <c r="Q52" t="str">
        <f>VLOOKUP(order_details__2[[#This Row],[CategoryID]],categories[],2,FALSE)</f>
        <v>Beverages</v>
      </c>
      <c r="R52" s="57">
        <f>VLOOKUP(order_details__2[[#This Row],[OrderID]],orders[],21,FALSE)</f>
        <v>7</v>
      </c>
    </row>
    <row r="53" spans="1:18" x14ac:dyDescent="0.2">
      <c r="A53">
        <v>10266</v>
      </c>
      <c r="B53">
        <v>12</v>
      </c>
      <c r="C53">
        <v>30.4</v>
      </c>
      <c r="D53">
        <v>12</v>
      </c>
      <c r="E53">
        <v>0</v>
      </c>
      <c r="F53">
        <f>order_details__2[[#This Row],[UnitPrice]]*order_details__2[[#This Row],[Quantity]]</f>
        <v>364.79999999999995</v>
      </c>
      <c r="G53">
        <f>VLOOKUP(order_details__2[[#This Row],[ProductID]],products[],3,FALSE)</f>
        <v>5</v>
      </c>
      <c r="H53">
        <f>VLOOKUP(order_details__2[[#This Row],[OrderID]],orders[],20,FALSE)</f>
        <v>1996</v>
      </c>
      <c r="I53" t="str">
        <f>VLOOKUP(order_details__2[[#This Row],[ProductID]],products[],2,FALSE)</f>
        <v>Queso Manchego La Pastora</v>
      </c>
      <c r="J53" t="str">
        <f>VLOOKUP(order_details__2[[#This Row],[SupplierID]],suppliers[],2,FALSE)</f>
        <v>Cooperativa de Quesos 'Las Cabras'</v>
      </c>
      <c r="K53" t="str">
        <f>VLOOKUP(order_details__2[[#This Row],[OrderID]],orders[],14,FALSE)</f>
        <v>Finland</v>
      </c>
      <c r="L53">
        <f>VLOOKUP(order_details__2[[#This Row],[OrderID]],orders[],7,FALSE)</f>
        <v>3</v>
      </c>
      <c r="M53" t="str">
        <f>VLOOKUP(order_details__2[[#This Row],[ShipVia ]],shippers[],2,FALSE)</f>
        <v>Federal Shipping</v>
      </c>
      <c r="N53" t="str">
        <f>VLOOKUP(order_details__2[[#This Row],[OrderID]],orders[],2,FALSE)</f>
        <v>WARTH</v>
      </c>
      <c r="O53" t="str">
        <f>VLOOKUP(order_details__2[[#This Row],[OrderID]],orders[],18,FALSE)</f>
        <v xml:space="preserve">Southern                                          </v>
      </c>
      <c r="P53">
        <f>VLOOKUP(order_details__2[[#This Row],[ProductID]],products[],4,FALSE)</f>
        <v>4</v>
      </c>
      <c r="Q53" t="str">
        <f>VLOOKUP(order_details__2[[#This Row],[CategoryID]],categories[],2,FALSE)</f>
        <v>Dairy Products</v>
      </c>
      <c r="R53" s="57">
        <f>VLOOKUP(order_details__2[[#This Row],[OrderID]],orders[],21,FALSE)</f>
        <v>7</v>
      </c>
    </row>
    <row r="54" spans="1:18" x14ac:dyDescent="0.2">
      <c r="A54">
        <v>10267</v>
      </c>
      <c r="B54">
        <v>40</v>
      </c>
      <c r="C54">
        <v>14.7</v>
      </c>
      <c r="D54">
        <v>50</v>
      </c>
      <c r="E54">
        <v>0</v>
      </c>
      <c r="F54">
        <f>order_details__2[[#This Row],[UnitPrice]]*order_details__2[[#This Row],[Quantity]]</f>
        <v>735</v>
      </c>
      <c r="G54">
        <f>VLOOKUP(order_details__2[[#This Row],[ProductID]],products[],3,FALSE)</f>
        <v>19</v>
      </c>
      <c r="H54">
        <f>VLOOKUP(order_details__2[[#This Row],[OrderID]],orders[],20,FALSE)</f>
        <v>1996</v>
      </c>
      <c r="I54" t="str">
        <f>VLOOKUP(order_details__2[[#This Row],[ProductID]],products[],2,FALSE)</f>
        <v>Boston Crab Meat</v>
      </c>
      <c r="J54" t="str">
        <f>VLOOKUP(order_details__2[[#This Row],[SupplierID]],suppliers[],2,FALSE)</f>
        <v>New England Seafood Cannery</v>
      </c>
      <c r="K54" t="str">
        <f>VLOOKUP(order_details__2[[#This Row],[OrderID]],orders[],14,FALSE)</f>
        <v>Germany</v>
      </c>
      <c r="L54">
        <f>VLOOKUP(order_details__2[[#This Row],[OrderID]],orders[],7,FALSE)</f>
        <v>1</v>
      </c>
      <c r="M54" t="str">
        <f>VLOOKUP(order_details__2[[#This Row],[ShipVia ]],shippers[],2,FALSE)</f>
        <v>Speedy Express</v>
      </c>
      <c r="N54" t="str">
        <f>VLOOKUP(order_details__2[[#This Row],[OrderID]],orders[],2,FALSE)</f>
        <v>FRANK</v>
      </c>
      <c r="O54" t="str">
        <f>VLOOKUP(order_details__2[[#This Row],[OrderID]],orders[],18,FALSE)</f>
        <v xml:space="preserve">Eastern                                           </v>
      </c>
      <c r="P54">
        <f>VLOOKUP(order_details__2[[#This Row],[ProductID]],products[],4,FALSE)</f>
        <v>8</v>
      </c>
      <c r="Q54" t="str">
        <f>VLOOKUP(order_details__2[[#This Row],[CategoryID]],categories[],2,FALSE)</f>
        <v>Seafood</v>
      </c>
      <c r="R54" s="57">
        <f>VLOOKUP(order_details__2[[#This Row],[OrderID]],orders[],21,FALSE)</f>
        <v>7</v>
      </c>
    </row>
    <row r="55" spans="1:18" x14ac:dyDescent="0.2">
      <c r="A55">
        <v>10267</v>
      </c>
      <c r="B55">
        <v>59</v>
      </c>
      <c r="C55">
        <v>44</v>
      </c>
      <c r="D55">
        <v>70</v>
      </c>
      <c r="E55">
        <v>0</v>
      </c>
      <c r="F55">
        <f>order_details__2[[#This Row],[UnitPrice]]*order_details__2[[#This Row],[Quantity]]</f>
        <v>3080</v>
      </c>
      <c r="G55">
        <f>VLOOKUP(order_details__2[[#This Row],[ProductID]],products[],3,FALSE)</f>
        <v>28</v>
      </c>
      <c r="H55">
        <f>VLOOKUP(order_details__2[[#This Row],[OrderID]],orders[],20,FALSE)</f>
        <v>1996</v>
      </c>
      <c r="I55" t="str">
        <f>VLOOKUP(order_details__2[[#This Row],[ProductID]],products[],2,FALSE)</f>
        <v>Raclette Courdavault</v>
      </c>
      <c r="J55" t="str">
        <f>VLOOKUP(order_details__2[[#This Row],[SupplierID]],suppliers[],2,FALSE)</f>
        <v>Gai pturage</v>
      </c>
      <c r="K55" t="str">
        <f>VLOOKUP(order_details__2[[#This Row],[OrderID]],orders[],14,FALSE)</f>
        <v>Germany</v>
      </c>
      <c r="L55">
        <f>VLOOKUP(order_details__2[[#This Row],[OrderID]],orders[],7,FALSE)</f>
        <v>1</v>
      </c>
      <c r="M55" t="str">
        <f>VLOOKUP(order_details__2[[#This Row],[ShipVia ]],shippers[],2,FALSE)</f>
        <v>Speedy Express</v>
      </c>
      <c r="N55" t="str">
        <f>VLOOKUP(order_details__2[[#This Row],[OrderID]],orders[],2,FALSE)</f>
        <v>FRANK</v>
      </c>
      <c r="O55" t="str">
        <f>VLOOKUP(order_details__2[[#This Row],[OrderID]],orders[],18,FALSE)</f>
        <v xml:space="preserve">Eastern                                           </v>
      </c>
      <c r="P55">
        <f>VLOOKUP(order_details__2[[#This Row],[ProductID]],products[],4,FALSE)</f>
        <v>4</v>
      </c>
      <c r="Q55" t="str">
        <f>VLOOKUP(order_details__2[[#This Row],[CategoryID]],categories[],2,FALSE)</f>
        <v>Dairy Products</v>
      </c>
      <c r="R55" s="57">
        <f>VLOOKUP(order_details__2[[#This Row],[OrderID]],orders[],21,FALSE)</f>
        <v>7</v>
      </c>
    </row>
    <row r="56" spans="1:18" x14ac:dyDescent="0.2">
      <c r="A56">
        <v>10267</v>
      </c>
      <c r="B56">
        <v>76</v>
      </c>
      <c r="C56">
        <v>14.4</v>
      </c>
      <c r="D56">
        <v>15</v>
      </c>
      <c r="E56">
        <v>0</v>
      </c>
      <c r="F56">
        <f>order_details__2[[#This Row],[UnitPrice]]*order_details__2[[#This Row],[Quantity]]</f>
        <v>216</v>
      </c>
      <c r="G56">
        <f>VLOOKUP(order_details__2[[#This Row],[ProductID]],products[],3,FALSE)</f>
        <v>23</v>
      </c>
      <c r="H56">
        <f>VLOOKUP(order_details__2[[#This Row],[OrderID]],orders[],20,FALSE)</f>
        <v>1996</v>
      </c>
      <c r="I56" t="str">
        <f>VLOOKUP(order_details__2[[#This Row],[ProductID]],products[],2,FALSE)</f>
        <v>Lakkalikri</v>
      </c>
      <c r="J56" t="str">
        <f>VLOOKUP(order_details__2[[#This Row],[SupplierID]],suppliers[],2,FALSE)</f>
        <v>Karkki Oy</v>
      </c>
      <c r="K56" t="str">
        <f>VLOOKUP(order_details__2[[#This Row],[OrderID]],orders[],14,FALSE)</f>
        <v>Germany</v>
      </c>
      <c r="L56">
        <f>VLOOKUP(order_details__2[[#This Row],[OrderID]],orders[],7,FALSE)</f>
        <v>1</v>
      </c>
      <c r="M56" t="str">
        <f>VLOOKUP(order_details__2[[#This Row],[ShipVia ]],shippers[],2,FALSE)</f>
        <v>Speedy Express</v>
      </c>
      <c r="N56" t="str">
        <f>VLOOKUP(order_details__2[[#This Row],[OrderID]],orders[],2,FALSE)</f>
        <v>FRANK</v>
      </c>
      <c r="O56" t="str">
        <f>VLOOKUP(order_details__2[[#This Row],[OrderID]],orders[],18,FALSE)</f>
        <v xml:space="preserve">Eastern                                           </v>
      </c>
      <c r="P56">
        <f>VLOOKUP(order_details__2[[#This Row],[ProductID]],products[],4,FALSE)</f>
        <v>1</v>
      </c>
      <c r="Q56" t="str">
        <f>VLOOKUP(order_details__2[[#This Row],[CategoryID]],categories[],2,FALSE)</f>
        <v>Beverages</v>
      </c>
      <c r="R56" s="57">
        <f>VLOOKUP(order_details__2[[#This Row],[OrderID]],orders[],21,FALSE)</f>
        <v>7</v>
      </c>
    </row>
    <row r="57" spans="1:18" x14ac:dyDescent="0.2">
      <c r="A57">
        <v>10268</v>
      </c>
      <c r="B57">
        <v>29</v>
      </c>
      <c r="C57">
        <v>99</v>
      </c>
      <c r="D57">
        <v>10</v>
      </c>
      <c r="E57">
        <v>0</v>
      </c>
      <c r="F57">
        <f>order_details__2[[#This Row],[UnitPrice]]*order_details__2[[#This Row],[Quantity]]</f>
        <v>990</v>
      </c>
      <c r="G57">
        <f>VLOOKUP(order_details__2[[#This Row],[ProductID]],products[],3,FALSE)</f>
        <v>12</v>
      </c>
      <c r="H57">
        <f>VLOOKUP(order_details__2[[#This Row],[OrderID]],orders[],20,FALSE)</f>
        <v>1996</v>
      </c>
      <c r="I57" t="str">
        <f>VLOOKUP(order_details__2[[#This Row],[ProductID]],products[],2,FALSE)</f>
        <v>Thringer Rostbratwurst</v>
      </c>
      <c r="J57" t="str">
        <f>VLOOKUP(order_details__2[[#This Row],[SupplierID]],suppliers[],2,FALSE)</f>
        <v>Plutzer Lebensmittelgromrkte AG</v>
      </c>
      <c r="K57" t="str">
        <f>VLOOKUP(order_details__2[[#This Row],[OrderID]],orders[],14,FALSE)</f>
        <v>Venezuela</v>
      </c>
      <c r="L57">
        <f>VLOOKUP(order_details__2[[#This Row],[OrderID]],orders[],7,FALSE)</f>
        <v>3</v>
      </c>
      <c r="M57" t="str">
        <f>VLOOKUP(order_details__2[[#This Row],[ShipVia ]],shippers[],2,FALSE)</f>
        <v>Federal Shipping</v>
      </c>
      <c r="N57" t="str">
        <f>VLOOKUP(order_details__2[[#This Row],[OrderID]],orders[],2,FALSE)</f>
        <v>GROSR</v>
      </c>
      <c r="O57" t="str">
        <f>VLOOKUP(order_details__2[[#This Row],[OrderID]],orders[],18,FALSE)</f>
        <v xml:space="preserve">Northern                                          </v>
      </c>
      <c r="P57">
        <f>VLOOKUP(order_details__2[[#This Row],[ProductID]],products[],4,FALSE)</f>
        <v>6</v>
      </c>
      <c r="Q57" t="str">
        <f>VLOOKUP(order_details__2[[#This Row],[CategoryID]],categories[],2,FALSE)</f>
        <v>Meat/Poultry</v>
      </c>
      <c r="R57" s="57">
        <f>VLOOKUP(order_details__2[[#This Row],[OrderID]],orders[],21,FALSE)</f>
        <v>7</v>
      </c>
    </row>
    <row r="58" spans="1:18" x14ac:dyDescent="0.2">
      <c r="A58">
        <v>10268</v>
      </c>
      <c r="B58">
        <v>72</v>
      </c>
      <c r="C58">
        <v>27.8</v>
      </c>
      <c r="D58">
        <v>4</v>
      </c>
      <c r="E58">
        <v>0</v>
      </c>
      <c r="F58">
        <f>order_details__2[[#This Row],[UnitPrice]]*order_details__2[[#This Row],[Quantity]]</f>
        <v>111.2</v>
      </c>
      <c r="G58">
        <f>VLOOKUP(order_details__2[[#This Row],[ProductID]],products[],3,FALSE)</f>
        <v>14</v>
      </c>
      <c r="H58">
        <f>VLOOKUP(order_details__2[[#This Row],[OrderID]],orders[],20,FALSE)</f>
        <v>1996</v>
      </c>
      <c r="I58" t="str">
        <f>VLOOKUP(order_details__2[[#This Row],[ProductID]],products[],2,FALSE)</f>
        <v>Mozzarella di Giovanni</v>
      </c>
      <c r="J58" t="str">
        <f>VLOOKUP(order_details__2[[#This Row],[SupplierID]],suppliers[],2,FALSE)</f>
        <v>Formaggi Fortini s.r.l.</v>
      </c>
      <c r="K58" t="str">
        <f>VLOOKUP(order_details__2[[#This Row],[OrderID]],orders[],14,FALSE)</f>
        <v>Venezuela</v>
      </c>
      <c r="L58">
        <f>VLOOKUP(order_details__2[[#This Row],[OrderID]],orders[],7,FALSE)</f>
        <v>3</v>
      </c>
      <c r="M58" t="str">
        <f>VLOOKUP(order_details__2[[#This Row],[ShipVia ]],shippers[],2,FALSE)</f>
        <v>Federal Shipping</v>
      </c>
      <c r="N58" t="str">
        <f>VLOOKUP(order_details__2[[#This Row],[OrderID]],orders[],2,FALSE)</f>
        <v>GROSR</v>
      </c>
      <c r="O58" t="str">
        <f>VLOOKUP(order_details__2[[#This Row],[OrderID]],orders[],18,FALSE)</f>
        <v xml:space="preserve">Northern                                          </v>
      </c>
      <c r="P58">
        <f>VLOOKUP(order_details__2[[#This Row],[ProductID]],products[],4,FALSE)</f>
        <v>4</v>
      </c>
      <c r="Q58" t="str">
        <f>VLOOKUP(order_details__2[[#This Row],[CategoryID]],categories[],2,FALSE)</f>
        <v>Dairy Products</v>
      </c>
      <c r="R58" s="57">
        <f>VLOOKUP(order_details__2[[#This Row],[OrderID]],orders[],21,FALSE)</f>
        <v>7</v>
      </c>
    </row>
    <row r="59" spans="1:18" x14ac:dyDescent="0.2">
      <c r="A59">
        <v>10269</v>
      </c>
      <c r="B59">
        <v>33</v>
      </c>
      <c r="C59">
        <v>2</v>
      </c>
      <c r="D59">
        <v>60</v>
      </c>
      <c r="E59">
        <v>0</v>
      </c>
      <c r="F59">
        <f>order_details__2[[#This Row],[UnitPrice]]*order_details__2[[#This Row],[Quantity]]</f>
        <v>120</v>
      </c>
      <c r="G59">
        <f>VLOOKUP(order_details__2[[#This Row],[ProductID]],products[],3,FALSE)</f>
        <v>15</v>
      </c>
      <c r="H59">
        <f>VLOOKUP(order_details__2[[#This Row],[OrderID]],orders[],20,FALSE)</f>
        <v>1996</v>
      </c>
      <c r="I59" t="str">
        <f>VLOOKUP(order_details__2[[#This Row],[ProductID]],products[],2,FALSE)</f>
        <v>Geitost</v>
      </c>
      <c r="J59" t="str">
        <f>VLOOKUP(order_details__2[[#This Row],[SupplierID]],suppliers[],2,FALSE)</f>
        <v>Norske Meierier</v>
      </c>
      <c r="K59" t="str">
        <f>VLOOKUP(order_details__2[[#This Row],[OrderID]],orders[],14,FALSE)</f>
        <v>USA</v>
      </c>
      <c r="L59">
        <f>VLOOKUP(order_details__2[[#This Row],[OrderID]],orders[],7,FALSE)</f>
        <v>1</v>
      </c>
      <c r="M59" t="str">
        <f>VLOOKUP(order_details__2[[#This Row],[ShipVia ]],shippers[],2,FALSE)</f>
        <v>Speedy Express</v>
      </c>
      <c r="N59" t="str">
        <f>VLOOKUP(order_details__2[[#This Row],[OrderID]],orders[],2,FALSE)</f>
        <v>WHITC</v>
      </c>
      <c r="O59" t="str">
        <f>VLOOKUP(order_details__2[[#This Row],[OrderID]],orders[],18,FALSE)</f>
        <v xml:space="preserve">Eastern                                           </v>
      </c>
      <c r="P59">
        <f>VLOOKUP(order_details__2[[#This Row],[ProductID]],products[],4,FALSE)</f>
        <v>4</v>
      </c>
      <c r="Q59" t="str">
        <f>VLOOKUP(order_details__2[[#This Row],[CategoryID]],categories[],2,FALSE)</f>
        <v>Dairy Products</v>
      </c>
      <c r="R59" s="57">
        <f>VLOOKUP(order_details__2[[#This Row],[OrderID]],orders[],21,FALSE)</f>
        <v>7</v>
      </c>
    </row>
    <row r="60" spans="1:18" x14ac:dyDescent="0.2">
      <c r="A60">
        <v>10269</v>
      </c>
      <c r="B60">
        <v>72</v>
      </c>
      <c r="C60">
        <v>27.8</v>
      </c>
      <c r="D60">
        <v>20</v>
      </c>
      <c r="E60">
        <v>0</v>
      </c>
      <c r="F60">
        <f>order_details__2[[#This Row],[UnitPrice]]*order_details__2[[#This Row],[Quantity]]</f>
        <v>556</v>
      </c>
      <c r="G60">
        <f>VLOOKUP(order_details__2[[#This Row],[ProductID]],products[],3,FALSE)</f>
        <v>14</v>
      </c>
      <c r="H60">
        <f>VLOOKUP(order_details__2[[#This Row],[OrderID]],orders[],20,FALSE)</f>
        <v>1996</v>
      </c>
      <c r="I60" t="str">
        <f>VLOOKUP(order_details__2[[#This Row],[ProductID]],products[],2,FALSE)</f>
        <v>Mozzarella di Giovanni</v>
      </c>
      <c r="J60" t="str">
        <f>VLOOKUP(order_details__2[[#This Row],[SupplierID]],suppliers[],2,FALSE)</f>
        <v>Formaggi Fortini s.r.l.</v>
      </c>
      <c r="K60" t="str">
        <f>VLOOKUP(order_details__2[[#This Row],[OrderID]],orders[],14,FALSE)</f>
        <v>USA</v>
      </c>
      <c r="L60">
        <f>VLOOKUP(order_details__2[[#This Row],[OrderID]],orders[],7,FALSE)</f>
        <v>1</v>
      </c>
      <c r="M60" t="str">
        <f>VLOOKUP(order_details__2[[#This Row],[ShipVia ]],shippers[],2,FALSE)</f>
        <v>Speedy Express</v>
      </c>
      <c r="N60" t="str">
        <f>VLOOKUP(order_details__2[[#This Row],[OrderID]],orders[],2,FALSE)</f>
        <v>WHITC</v>
      </c>
      <c r="O60" t="str">
        <f>VLOOKUP(order_details__2[[#This Row],[OrderID]],orders[],18,FALSE)</f>
        <v xml:space="preserve">Eastern                                           </v>
      </c>
      <c r="P60">
        <f>VLOOKUP(order_details__2[[#This Row],[ProductID]],products[],4,FALSE)</f>
        <v>4</v>
      </c>
      <c r="Q60" t="str">
        <f>VLOOKUP(order_details__2[[#This Row],[CategoryID]],categories[],2,FALSE)</f>
        <v>Dairy Products</v>
      </c>
      <c r="R60" s="57">
        <f>VLOOKUP(order_details__2[[#This Row],[OrderID]],orders[],21,FALSE)</f>
        <v>7</v>
      </c>
    </row>
    <row r="61" spans="1:18" x14ac:dyDescent="0.2">
      <c r="A61">
        <v>10270</v>
      </c>
      <c r="B61">
        <v>36</v>
      </c>
      <c r="C61">
        <v>15.2</v>
      </c>
      <c r="D61">
        <v>30</v>
      </c>
      <c r="E61">
        <v>0</v>
      </c>
      <c r="F61">
        <f>order_details__2[[#This Row],[UnitPrice]]*order_details__2[[#This Row],[Quantity]]</f>
        <v>456</v>
      </c>
      <c r="G61">
        <f>VLOOKUP(order_details__2[[#This Row],[ProductID]],products[],3,FALSE)</f>
        <v>17</v>
      </c>
      <c r="H61">
        <f>VLOOKUP(order_details__2[[#This Row],[OrderID]],orders[],20,FALSE)</f>
        <v>1996</v>
      </c>
      <c r="I61" t="str">
        <f>VLOOKUP(order_details__2[[#This Row],[ProductID]],products[],2,FALSE)</f>
        <v>Inlagd Sill</v>
      </c>
      <c r="J61" t="str">
        <f>VLOOKUP(order_details__2[[#This Row],[SupplierID]],suppliers[],2,FALSE)</f>
        <v>Svensk Sjfda AB</v>
      </c>
      <c r="K61" t="str">
        <f>VLOOKUP(order_details__2[[#This Row],[OrderID]],orders[],14,FALSE)</f>
        <v>Finland</v>
      </c>
      <c r="L61">
        <f>VLOOKUP(order_details__2[[#This Row],[OrderID]],orders[],7,FALSE)</f>
        <v>1</v>
      </c>
      <c r="M61" t="str">
        <f>VLOOKUP(order_details__2[[#This Row],[ShipVia ]],shippers[],2,FALSE)</f>
        <v>Speedy Express</v>
      </c>
      <c r="N61" t="str">
        <f>VLOOKUP(order_details__2[[#This Row],[OrderID]],orders[],2,FALSE)</f>
        <v>WARTH</v>
      </c>
      <c r="O61" t="str">
        <f>VLOOKUP(order_details__2[[#This Row],[OrderID]],orders[],18,FALSE)</f>
        <v xml:space="preserve">Eastern                                           </v>
      </c>
      <c r="P61">
        <f>VLOOKUP(order_details__2[[#This Row],[ProductID]],products[],4,FALSE)</f>
        <v>8</v>
      </c>
      <c r="Q61" t="str">
        <f>VLOOKUP(order_details__2[[#This Row],[CategoryID]],categories[],2,FALSE)</f>
        <v>Seafood</v>
      </c>
      <c r="R61" s="57">
        <f>VLOOKUP(order_details__2[[#This Row],[OrderID]],orders[],21,FALSE)</f>
        <v>8</v>
      </c>
    </row>
    <row r="62" spans="1:18" x14ac:dyDescent="0.2">
      <c r="A62">
        <v>10270</v>
      </c>
      <c r="B62">
        <v>43</v>
      </c>
      <c r="C62">
        <v>36.799999999999997</v>
      </c>
      <c r="D62">
        <v>25</v>
      </c>
      <c r="E62">
        <v>0</v>
      </c>
      <c r="F62">
        <f>order_details__2[[#This Row],[UnitPrice]]*order_details__2[[#This Row],[Quantity]]</f>
        <v>919.99999999999989</v>
      </c>
      <c r="G62">
        <f>VLOOKUP(order_details__2[[#This Row],[ProductID]],products[],3,FALSE)</f>
        <v>20</v>
      </c>
      <c r="H62">
        <f>VLOOKUP(order_details__2[[#This Row],[OrderID]],orders[],20,FALSE)</f>
        <v>1996</v>
      </c>
      <c r="I62" t="str">
        <f>VLOOKUP(order_details__2[[#This Row],[ProductID]],products[],2,FALSE)</f>
        <v>Ipoh Coffee</v>
      </c>
      <c r="J62" t="str">
        <f>VLOOKUP(order_details__2[[#This Row],[SupplierID]],suppliers[],2,FALSE)</f>
        <v>Leka Trading</v>
      </c>
      <c r="K62" t="str">
        <f>VLOOKUP(order_details__2[[#This Row],[OrderID]],orders[],14,FALSE)</f>
        <v>Finland</v>
      </c>
      <c r="L62">
        <f>VLOOKUP(order_details__2[[#This Row],[OrderID]],orders[],7,FALSE)</f>
        <v>1</v>
      </c>
      <c r="M62" t="str">
        <f>VLOOKUP(order_details__2[[#This Row],[ShipVia ]],shippers[],2,FALSE)</f>
        <v>Speedy Express</v>
      </c>
      <c r="N62" t="str">
        <f>VLOOKUP(order_details__2[[#This Row],[OrderID]],orders[],2,FALSE)</f>
        <v>WARTH</v>
      </c>
      <c r="O62" t="str">
        <f>VLOOKUP(order_details__2[[#This Row],[OrderID]],orders[],18,FALSE)</f>
        <v xml:space="preserve">Eastern                                           </v>
      </c>
      <c r="P62">
        <f>VLOOKUP(order_details__2[[#This Row],[ProductID]],products[],4,FALSE)</f>
        <v>1</v>
      </c>
      <c r="Q62" t="str">
        <f>VLOOKUP(order_details__2[[#This Row],[CategoryID]],categories[],2,FALSE)</f>
        <v>Beverages</v>
      </c>
      <c r="R62" s="57">
        <f>VLOOKUP(order_details__2[[#This Row],[OrderID]],orders[],21,FALSE)</f>
        <v>8</v>
      </c>
    </row>
    <row r="63" spans="1:18" x14ac:dyDescent="0.2">
      <c r="A63">
        <v>10271</v>
      </c>
      <c r="B63">
        <v>33</v>
      </c>
      <c r="C63">
        <v>2</v>
      </c>
      <c r="D63">
        <v>24</v>
      </c>
      <c r="E63">
        <v>0</v>
      </c>
      <c r="F63">
        <f>order_details__2[[#This Row],[UnitPrice]]*order_details__2[[#This Row],[Quantity]]</f>
        <v>48</v>
      </c>
      <c r="G63">
        <f>VLOOKUP(order_details__2[[#This Row],[ProductID]],products[],3,FALSE)</f>
        <v>15</v>
      </c>
      <c r="H63">
        <f>VLOOKUP(order_details__2[[#This Row],[OrderID]],orders[],20,FALSE)</f>
        <v>1996</v>
      </c>
      <c r="I63" t="str">
        <f>VLOOKUP(order_details__2[[#This Row],[ProductID]],products[],2,FALSE)</f>
        <v>Geitost</v>
      </c>
      <c r="J63" t="str">
        <f>VLOOKUP(order_details__2[[#This Row],[SupplierID]],suppliers[],2,FALSE)</f>
        <v>Norske Meierier</v>
      </c>
      <c r="K63" t="str">
        <f>VLOOKUP(order_details__2[[#This Row],[OrderID]],orders[],14,FALSE)</f>
        <v>USA</v>
      </c>
      <c r="L63">
        <f>VLOOKUP(order_details__2[[#This Row],[OrderID]],orders[],7,FALSE)</f>
        <v>2</v>
      </c>
      <c r="M63" t="str">
        <f>VLOOKUP(order_details__2[[#This Row],[ShipVia ]],shippers[],2,FALSE)</f>
        <v>United Package</v>
      </c>
      <c r="N63" t="str">
        <f>VLOOKUP(order_details__2[[#This Row],[OrderID]],orders[],2,FALSE)</f>
        <v>SPLIR</v>
      </c>
      <c r="O63" t="str">
        <f>VLOOKUP(order_details__2[[#This Row],[OrderID]],orders[],18,FALSE)</f>
        <v xml:space="preserve">Westerns                                          </v>
      </c>
      <c r="P63">
        <f>VLOOKUP(order_details__2[[#This Row],[ProductID]],products[],4,FALSE)</f>
        <v>4</v>
      </c>
      <c r="Q63" t="str">
        <f>VLOOKUP(order_details__2[[#This Row],[CategoryID]],categories[],2,FALSE)</f>
        <v>Dairy Products</v>
      </c>
      <c r="R63" s="57">
        <f>VLOOKUP(order_details__2[[#This Row],[OrderID]],orders[],21,FALSE)</f>
        <v>8</v>
      </c>
    </row>
    <row r="64" spans="1:18" x14ac:dyDescent="0.2">
      <c r="A64">
        <v>10272</v>
      </c>
      <c r="B64">
        <v>20</v>
      </c>
      <c r="C64">
        <v>64.8</v>
      </c>
      <c r="D64">
        <v>6</v>
      </c>
      <c r="E64">
        <v>0</v>
      </c>
      <c r="F64">
        <f>order_details__2[[#This Row],[UnitPrice]]*order_details__2[[#This Row],[Quantity]]</f>
        <v>388.79999999999995</v>
      </c>
      <c r="G64">
        <f>VLOOKUP(order_details__2[[#This Row],[ProductID]],products[],3,FALSE)</f>
        <v>8</v>
      </c>
      <c r="H64">
        <f>VLOOKUP(order_details__2[[#This Row],[OrderID]],orders[],20,FALSE)</f>
        <v>1996</v>
      </c>
      <c r="I64" t="str">
        <f>VLOOKUP(order_details__2[[#This Row],[ProductID]],products[],2,FALSE)</f>
        <v>Sir Rodney's Marmalade</v>
      </c>
      <c r="J64" t="str">
        <f>VLOOKUP(order_details__2[[#This Row],[SupplierID]],suppliers[],2,FALSE)</f>
        <v>Specialty Biscuits, Ltd.</v>
      </c>
      <c r="K64" t="str">
        <f>VLOOKUP(order_details__2[[#This Row],[OrderID]],orders[],14,FALSE)</f>
        <v>USA</v>
      </c>
      <c r="L64">
        <f>VLOOKUP(order_details__2[[#This Row],[OrderID]],orders[],7,FALSE)</f>
        <v>2</v>
      </c>
      <c r="M64" t="str">
        <f>VLOOKUP(order_details__2[[#This Row],[ShipVia ]],shippers[],2,FALSE)</f>
        <v>United Package</v>
      </c>
      <c r="N64" t="str">
        <f>VLOOKUP(order_details__2[[#This Row],[OrderID]],orders[],2,FALSE)</f>
        <v>RATTC</v>
      </c>
      <c r="O64" t="str">
        <f>VLOOKUP(order_details__2[[#This Row],[OrderID]],orders[],18,FALSE)</f>
        <v xml:space="preserve">Westerns                                          </v>
      </c>
      <c r="P64">
        <f>VLOOKUP(order_details__2[[#This Row],[ProductID]],products[],4,FALSE)</f>
        <v>3</v>
      </c>
      <c r="Q64" t="str">
        <f>VLOOKUP(order_details__2[[#This Row],[CategoryID]],categories[],2,FALSE)</f>
        <v>Confections</v>
      </c>
      <c r="R64" s="57">
        <f>VLOOKUP(order_details__2[[#This Row],[OrderID]],orders[],21,FALSE)</f>
        <v>8</v>
      </c>
    </row>
    <row r="65" spans="1:18" x14ac:dyDescent="0.2">
      <c r="A65">
        <v>10272</v>
      </c>
      <c r="B65">
        <v>31</v>
      </c>
      <c r="C65">
        <v>10</v>
      </c>
      <c r="D65">
        <v>40</v>
      </c>
      <c r="E65">
        <v>0</v>
      </c>
      <c r="F65">
        <f>order_details__2[[#This Row],[UnitPrice]]*order_details__2[[#This Row],[Quantity]]</f>
        <v>400</v>
      </c>
      <c r="G65">
        <f>VLOOKUP(order_details__2[[#This Row],[ProductID]],products[],3,FALSE)</f>
        <v>14</v>
      </c>
      <c r="H65">
        <f>VLOOKUP(order_details__2[[#This Row],[OrderID]],orders[],20,FALSE)</f>
        <v>1996</v>
      </c>
      <c r="I65" t="str">
        <f>VLOOKUP(order_details__2[[#This Row],[ProductID]],products[],2,FALSE)</f>
        <v>Gorgonzola Telino</v>
      </c>
      <c r="J65" t="str">
        <f>VLOOKUP(order_details__2[[#This Row],[SupplierID]],suppliers[],2,FALSE)</f>
        <v>Formaggi Fortini s.r.l.</v>
      </c>
      <c r="K65" t="str">
        <f>VLOOKUP(order_details__2[[#This Row],[OrderID]],orders[],14,FALSE)</f>
        <v>USA</v>
      </c>
      <c r="L65">
        <f>VLOOKUP(order_details__2[[#This Row],[OrderID]],orders[],7,FALSE)</f>
        <v>2</v>
      </c>
      <c r="M65" t="str">
        <f>VLOOKUP(order_details__2[[#This Row],[ShipVia ]],shippers[],2,FALSE)</f>
        <v>United Package</v>
      </c>
      <c r="N65" t="str">
        <f>VLOOKUP(order_details__2[[#This Row],[OrderID]],orders[],2,FALSE)</f>
        <v>RATTC</v>
      </c>
      <c r="O65" t="str">
        <f>VLOOKUP(order_details__2[[#This Row],[OrderID]],orders[],18,FALSE)</f>
        <v xml:space="preserve">Westerns                                          </v>
      </c>
      <c r="P65">
        <f>VLOOKUP(order_details__2[[#This Row],[ProductID]],products[],4,FALSE)</f>
        <v>4</v>
      </c>
      <c r="Q65" t="str">
        <f>VLOOKUP(order_details__2[[#This Row],[CategoryID]],categories[],2,FALSE)</f>
        <v>Dairy Products</v>
      </c>
      <c r="R65" s="57">
        <f>VLOOKUP(order_details__2[[#This Row],[OrderID]],orders[],21,FALSE)</f>
        <v>8</v>
      </c>
    </row>
    <row r="66" spans="1:18" x14ac:dyDescent="0.2">
      <c r="A66">
        <v>10272</v>
      </c>
      <c r="B66">
        <v>72</v>
      </c>
      <c r="C66">
        <v>27.8</v>
      </c>
      <c r="D66">
        <v>24</v>
      </c>
      <c r="E66">
        <v>0</v>
      </c>
      <c r="F66">
        <f>order_details__2[[#This Row],[UnitPrice]]*order_details__2[[#This Row],[Quantity]]</f>
        <v>667.2</v>
      </c>
      <c r="G66">
        <f>VLOOKUP(order_details__2[[#This Row],[ProductID]],products[],3,FALSE)</f>
        <v>14</v>
      </c>
      <c r="H66">
        <f>VLOOKUP(order_details__2[[#This Row],[OrderID]],orders[],20,FALSE)</f>
        <v>1996</v>
      </c>
      <c r="I66" t="str">
        <f>VLOOKUP(order_details__2[[#This Row],[ProductID]],products[],2,FALSE)</f>
        <v>Mozzarella di Giovanni</v>
      </c>
      <c r="J66" t="str">
        <f>VLOOKUP(order_details__2[[#This Row],[SupplierID]],suppliers[],2,FALSE)</f>
        <v>Formaggi Fortini s.r.l.</v>
      </c>
      <c r="K66" t="str">
        <f>VLOOKUP(order_details__2[[#This Row],[OrderID]],orders[],14,FALSE)</f>
        <v>USA</v>
      </c>
      <c r="L66">
        <f>VLOOKUP(order_details__2[[#This Row],[OrderID]],orders[],7,FALSE)</f>
        <v>2</v>
      </c>
      <c r="M66" t="str">
        <f>VLOOKUP(order_details__2[[#This Row],[ShipVia ]],shippers[],2,FALSE)</f>
        <v>United Package</v>
      </c>
      <c r="N66" t="str">
        <f>VLOOKUP(order_details__2[[#This Row],[OrderID]],orders[],2,FALSE)</f>
        <v>RATTC</v>
      </c>
      <c r="O66" t="str">
        <f>VLOOKUP(order_details__2[[#This Row],[OrderID]],orders[],18,FALSE)</f>
        <v xml:space="preserve">Westerns                                          </v>
      </c>
      <c r="P66">
        <f>VLOOKUP(order_details__2[[#This Row],[ProductID]],products[],4,FALSE)</f>
        <v>4</v>
      </c>
      <c r="Q66" t="str">
        <f>VLOOKUP(order_details__2[[#This Row],[CategoryID]],categories[],2,FALSE)</f>
        <v>Dairy Products</v>
      </c>
      <c r="R66" s="57">
        <f>VLOOKUP(order_details__2[[#This Row],[OrderID]],orders[],21,FALSE)</f>
        <v>8</v>
      </c>
    </row>
    <row r="67" spans="1:18" x14ac:dyDescent="0.2">
      <c r="A67">
        <v>10273</v>
      </c>
      <c r="B67">
        <v>10</v>
      </c>
      <c r="C67">
        <v>24.8</v>
      </c>
      <c r="D67">
        <v>24</v>
      </c>
      <c r="E67">
        <v>0</v>
      </c>
      <c r="F67">
        <f>order_details__2[[#This Row],[UnitPrice]]*order_details__2[[#This Row],[Quantity]]</f>
        <v>595.20000000000005</v>
      </c>
      <c r="G67">
        <f>VLOOKUP(order_details__2[[#This Row],[ProductID]],products[],3,FALSE)</f>
        <v>4</v>
      </c>
      <c r="H67">
        <f>VLOOKUP(order_details__2[[#This Row],[OrderID]],orders[],20,FALSE)</f>
        <v>1996</v>
      </c>
      <c r="I67" t="str">
        <f>VLOOKUP(order_details__2[[#This Row],[ProductID]],products[],2,FALSE)</f>
        <v>Ikura</v>
      </c>
      <c r="J67" t="str">
        <f>VLOOKUP(order_details__2[[#This Row],[SupplierID]],suppliers[],2,FALSE)</f>
        <v>Tokyo Traders</v>
      </c>
      <c r="K67" t="str">
        <f>VLOOKUP(order_details__2[[#This Row],[OrderID]],orders[],14,FALSE)</f>
        <v>Germany</v>
      </c>
      <c r="L67">
        <f>VLOOKUP(order_details__2[[#This Row],[OrderID]],orders[],7,FALSE)</f>
        <v>3</v>
      </c>
      <c r="M67" t="str">
        <f>VLOOKUP(order_details__2[[#This Row],[ShipVia ]],shippers[],2,FALSE)</f>
        <v>Federal Shipping</v>
      </c>
      <c r="N67" t="str">
        <f>VLOOKUP(order_details__2[[#This Row],[OrderID]],orders[],2,FALSE)</f>
        <v>QUICK</v>
      </c>
      <c r="O67" t="str">
        <f>VLOOKUP(order_details__2[[#This Row],[OrderID]],orders[],18,FALSE)</f>
        <v xml:space="preserve">Southern                                          </v>
      </c>
      <c r="P67">
        <f>VLOOKUP(order_details__2[[#This Row],[ProductID]],products[],4,FALSE)</f>
        <v>8</v>
      </c>
      <c r="Q67" t="str">
        <f>VLOOKUP(order_details__2[[#This Row],[CategoryID]],categories[],2,FALSE)</f>
        <v>Seafood</v>
      </c>
      <c r="R67" s="57">
        <f>VLOOKUP(order_details__2[[#This Row],[OrderID]],orders[],21,FALSE)</f>
        <v>8</v>
      </c>
    </row>
    <row r="68" spans="1:18" x14ac:dyDescent="0.2">
      <c r="A68">
        <v>10273</v>
      </c>
      <c r="B68">
        <v>31</v>
      </c>
      <c r="C68">
        <v>10</v>
      </c>
      <c r="D68">
        <v>15</v>
      </c>
      <c r="E68">
        <v>0</v>
      </c>
      <c r="F68">
        <f>order_details__2[[#This Row],[UnitPrice]]*order_details__2[[#This Row],[Quantity]]</f>
        <v>150</v>
      </c>
      <c r="G68">
        <f>VLOOKUP(order_details__2[[#This Row],[ProductID]],products[],3,FALSE)</f>
        <v>14</v>
      </c>
      <c r="H68">
        <f>VLOOKUP(order_details__2[[#This Row],[OrderID]],orders[],20,FALSE)</f>
        <v>1996</v>
      </c>
      <c r="I68" t="str">
        <f>VLOOKUP(order_details__2[[#This Row],[ProductID]],products[],2,FALSE)</f>
        <v>Gorgonzola Telino</v>
      </c>
      <c r="J68" t="str">
        <f>VLOOKUP(order_details__2[[#This Row],[SupplierID]],suppliers[],2,FALSE)</f>
        <v>Formaggi Fortini s.r.l.</v>
      </c>
      <c r="K68" t="str">
        <f>VLOOKUP(order_details__2[[#This Row],[OrderID]],orders[],14,FALSE)</f>
        <v>Germany</v>
      </c>
      <c r="L68">
        <f>VLOOKUP(order_details__2[[#This Row],[OrderID]],orders[],7,FALSE)</f>
        <v>3</v>
      </c>
      <c r="M68" t="str">
        <f>VLOOKUP(order_details__2[[#This Row],[ShipVia ]],shippers[],2,FALSE)</f>
        <v>Federal Shipping</v>
      </c>
      <c r="N68" t="str">
        <f>VLOOKUP(order_details__2[[#This Row],[OrderID]],orders[],2,FALSE)</f>
        <v>QUICK</v>
      </c>
      <c r="O68" t="str">
        <f>VLOOKUP(order_details__2[[#This Row],[OrderID]],orders[],18,FALSE)</f>
        <v xml:space="preserve">Southern                                          </v>
      </c>
      <c r="P68">
        <f>VLOOKUP(order_details__2[[#This Row],[ProductID]],products[],4,FALSE)</f>
        <v>4</v>
      </c>
      <c r="Q68" t="str">
        <f>VLOOKUP(order_details__2[[#This Row],[CategoryID]],categories[],2,FALSE)</f>
        <v>Dairy Products</v>
      </c>
      <c r="R68" s="57">
        <f>VLOOKUP(order_details__2[[#This Row],[OrderID]],orders[],21,FALSE)</f>
        <v>8</v>
      </c>
    </row>
    <row r="69" spans="1:18" x14ac:dyDescent="0.2">
      <c r="A69">
        <v>10273</v>
      </c>
      <c r="B69">
        <v>33</v>
      </c>
      <c r="C69">
        <v>2</v>
      </c>
      <c r="D69">
        <v>20</v>
      </c>
      <c r="E69">
        <v>0</v>
      </c>
      <c r="F69">
        <f>order_details__2[[#This Row],[UnitPrice]]*order_details__2[[#This Row],[Quantity]]</f>
        <v>40</v>
      </c>
      <c r="G69">
        <f>VLOOKUP(order_details__2[[#This Row],[ProductID]],products[],3,FALSE)</f>
        <v>15</v>
      </c>
      <c r="H69">
        <f>VLOOKUP(order_details__2[[#This Row],[OrderID]],orders[],20,FALSE)</f>
        <v>1996</v>
      </c>
      <c r="I69" t="str">
        <f>VLOOKUP(order_details__2[[#This Row],[ProductID]],products[],2,FALSE)</f>
        <v>Geitost</v>
      </c>
      <c r="J69" t="str">
        <f>VLOOKUP(order_details__2[[#This Row],[SupplierID]],suppliers[],2,FALSE)</f>
        <v>Norske Meierier</v>
      </c>
      <c r="K69" t="str">
        <f>VLOOKUP(order_details__2[[#This Row],[OrderID]],orders[],14,FALSE)</f>
        <v>Germany</v>
      </c>
      <c r="L69">
        <f>VLOOKUP(order_details__2[[#This Row],[OrderID]],orders[],7,FALSE)</f>
        <v>3</v>
      </c>
      <c r="M69" t="str">
        <f>VLOOKUP(order_details__2[[#This Row],[ShipVia ]],shippers[],2,FALSE)</f>
        <v>Federal Shipping</v>
      </c>
      <c r="N69" t="str">
        <f>VLOOKUP(order_details__2[[#This Row],[OrderID]],orders[],2,FALSE)</f>
        <v>QUICK</v>
      </c>
      <c r="O69" t="str">
        <f>VLOOKUP(order_details__2[[#This Row],[OrderID]],orders[],18,FALSE)</f>
        <v xml:space="preserve">Southern                                          </v>
      </c>
      <c r="P69">
        <f>VLOOKUP(order_details__2[[#This Row],[ProductID]],products[],4,FALSE)</f>
        <v>4</v>
      </c>
      <c r="Q69" t="str">
        <f>VLOOKUP(order_details__2[[#This Row],[CategoryID]],categories[],2,FALSE)</f>
        <v>Dairy Products</v>
      </c>
      <c r="R69" s="57">
        <f>VLOOKUP(order_details__2[[#This Row],[OrderID]],orders[],21,FALSE)</f>
        <v>8</v>
      </c>
    </row>
    <row r="70" spans="1:18" x14ac:dyDescent="0.2">
      <c r="A70">
        <v>10273</v>
      </c>
      <c r="B70">
        <v>40</v>
      </c>
      <c r="C70">
        <v>14.7</v>
      </c>
      <c r="D70">
        <v>60</v>
      </c>
      <c r="E70">
        <v>0</v>
      </c>
      <c r="F70">
        <f>order_details__2[[#This Row],[UnitPrice]]*order_details__2[[#This Row],[Quantity]]</f>
        <v>882</v>
      </c>
      <c r="G70">
        <f>VLOOKUP(order_details__2[[#This Row],[ProductID]],products[],3,FALSE)</f>
        <v>19</v>
      </c>
      <c r="H70">
        <f>VLOOKUP(order_details__2[[#This Row],[OrderID]],orders[],20,FALSE)</f>
        <v>1996</v>
      </c>
      <c r="I70" t="str">
        <f>VLOOKUP(order_details__2[[#This Row],[ProductID]],products[],2,FALSE)</f>
        <v>Boston Crab Meat</v>
      </c>
      <c r="J70" t="str">
        <f>VLOOKUP(order_details__2[[#This Row],[SupplierID]],suppliers[],2,FALSE)</f>
        <v>New England Seafood Cannery</v>
      </c>
      <c r="K70" t="str">
        <f>VLOOKUP(order_details__2[[#This Row],[OrderID]],orders[],14,FALSE)</f>
        <v>Germany</v>
      </c>
      <c r="L70">
        <f>VLOOKUP(order_details__2[[#This Row],[OrderID]],orders[],7,FALSE)</f>
        <v>3</v>
      </c>
      <c r="M70" t="str">
        <f>VLOOKUP(order_details__2[[#This Row],[ShipVia ]],shippers[],2,FALSE)</f>
        <v>Federal Shipping</v>
      </c>
      <c r="N70" t="str">
        <f>VLOOKUP(order_details__2[[#This Row],[OrderID]],orders[],2,FALSE)</f>
        <v>QUICK</v>
      </c>
      <c r="O70" t="str">
        <f>VLOOKUP(order_details__2[[#This Row],[OrderID]],orders[],18,FALSE)</f>
        <v xml:space="preserve">Southern                                          </v>
      </c>
      <c r="P70">
        <f>VLOOKUP(order_details__2[[#This Row],[ProductID]],products[],4,FALSE)</f>
        <v>8</v>
      </c>
      <c r="Q70" t="str">
        <f>VLOOKUP(order_details__2[[#This Row],[CategoryID]],categories[],2,FALSE)</f>
        <v>Seafood</v>
      </c>
      <c r="R70" s="57">
        <f>VLOOKUP(order_details__2[[#This Row],[OrderID]],orders[],21,FALSE)</f>
        <v>8</v>
      </c>
    </row>
    <row r="71" spans="1:18" x14ac:dyDescent="0.2">
      <c r="A71">
        <v>10273</v>
      </c>
      <c r="B71">
        <v>76</v>
      </c>
      <c r="C71">
        <v>14.4</v>
      </c>
      <c r="D71">
        <v>33</v>
      </c>
      <c r="E71">
        <v>0</v>
      </c>
      <c r="F71">
        <f>order_details__2[[#This Row],[UnitPrice]]*order_details__2[[#This Row],[Quantity]]</f>
        <v>475.2</v>
      </c>
      <c r="G71">
        <f>VLOOKUP(order_details__2[[#This Row],[ProductID]],products[],3,FALSE)</f>
        <v>23</v>
      </c>
      <c r="H71">
        <f>VLOOKUP(order_details__2[[#This Row],[OrderID]],orders[],20,FALSE)</f>
        <v>1996</v>
      </c>
      <c r="I71" t="str">
        <f>VLOOKUP(order_details__2[[#This Row],[ProductID]],products[],2,FALSE)</f>
        <v>Lakkalikri</v>
      </c>
      <c r="J71" t="str">
        <f>VLOOKUP(order_details__2[[#This Row],[SupplierID]],suppliers[],2,FALSE)</f>
        <v>Karkki Oy</v>
      </c>
      <c r="K71" t="str">
        <f>VLOOKUP(order_details__2[[#This Row],[OrderID]],orders[],14,FALSE)</f>
        <v>Germany</v>
      </c>
      <c r="L71">
        <f>VLOOKUP(order_details__2[[#This Row],[OrderID]],orders[],7,FALSE)</f>
        <v>3</v>
      </c>
      <c r="M71" t="str">
        <f>VLOOKUP(order_details__2[[#This Row],[ShipVia ]],shippers[],2,FALSE)</f>
        <v>Federal Shipping</v>
      </c>
      <c r="N71" t="str">
        <f>VLOOKUP(order_details__2[[#This Row],[OrderID]],orders[],2,FALSE)</f>
        <v>QUICK</v>
      </c>
      <c r="O71" t="str">
        <f>VLOOKUP(order_details__2[[#This Row],[OrderID]],orders[],18,FALSE)</f>
        <v xml:space="preserve">Southern                                          </v>
      </c>
      <c r="P71">
        <f>VLOOKUP(order_details__2[[#This Row],[ProductID]],products[],4,FALSE)</f>
        <v>1</v>
      </c>
      <c r="Q71" t="str">
        <f>VLOOKUP(order_details__2[[#This Row],[CategoryID]],categories[],2,FALSE)</f>
        <v>Beverages</v>
      </c>
      <c r="R71" s="57">
        <f>VLOOKUP(order_details__2[[#This Row],[OrderID]],orders[],21,FALSE)</f>
        <v>8</v>
      </c>
    </row>
    <row r="72" spans="1:18" x14ac:dyDescent="0.2">
      <c r="A72">
        <v>10274</v>
      </c>
      <c r="B72">
        <v>71</v>
      </c>
      <c r="C72">
        <v>17.2</v>
      </c>
      <c r="D72">
        <v>20</v>
      </c>
      <c r="E72">
        <v>0</v>
      </c>
      <c r="F72">
        <f>order_details__2[[#This Row],[UnitPrice]]*order_details__2[[#This Row],[Quantity]]</f>
        <v>344</v>
      </c>
      <c r="G72">
        <f>VLOOKUP(order_details__2[[#This Row],[ProductID]],products[],3,FALSE)</f>
        <v>15</v>
      </c>
      <c r="H72">
        <f>VLOOKUP(order_details__2[[#This Row],[OrderID]],orders[],20,FALSE)</f>
        <v>1996</v>
      </c>
      <c r="I72" t="str">
        <f>VLOOKUP(order_details__2[[#This Row],[ProductID]],products[],2,FALSE)</f>
        <v>Flotemysost</v>
      </c>
      <c r="J72" t="str">
        <f>VLOOKUP(order_details__2[[#This Row],[SupplierID]],suppliers[],2,FALSE)</f>
        <v>Norske Meierier</v>
      </c>
      <c r="K72" t="str">
        <f>VLOOKUP(order_details__2[[#This Row],[OrderID]],orders[],14,FALSE)</f>
        <v>France</v>
      </c>
      <c r="L72">
        <f>VLOOKUP(order_details__2[[#This Row],[OrderID]],orders[],7,FALSE)</f>
        <v>1</v>
      </c>
      <c r="M72" t="str">
        <f>VLOOKUP(order_details__2[[#This Row],[ShipVia ]],shippers[],2,FALSE)</f>
        <v>Speedy Express</v>
      </c>
      <c r="N72" t="str">
        <f>VLOOKUP(order_details__2[[#This Row],[OrderID]],orders[],2,FALSE)</f>
        <v>VINET</v>
      </c>
      <c r="O72" t="str">
        <f>VLOOKUP(order_details__2[[#This Row],[OrderID]],orders[],18,FALSE)</f>
        <v xml:space="preserve">Westerns                                          </v>
      </c>
      <c r="P72">
        <f>VLOOKUP(order_details__2[[#This Row],[ProductID]],products[],4,FALSE)</f>
        <v>4</v>
      </c>
      <c r="Q72" t="str">
        <f>VLOOKUP(order_details__2[[#This Row],[CategoryID]],categories[],2,FALSE)</f>
        <v>Dairy Products</v>
      </c>
      <c r="R72" s="57">
        <f>VLOOKUP(order_details__2[[#This Row],[OrderID]],orders[],21,FALSE)</f>
        <v>8</v>
      </c>
    </row>
    <row r="73" spans="1:18" x14ac:dyDescent="0.2">
      <c r="A73">
        <v>10274</v>
      </c>
      <c r="B73">
        <v>72</v>
      </c>
      <c r="C73">
        <v>27.8</v>
      </c>
      <c r="D73">
        <v>7</v>
      </c>
      <c r="E73">
        <v>0</v>
      </c>
      <c r="F73">
        <f>order_details__2[[#This Row],[UnitPrice]]*order_details__2[[#This Row],[Quantity]]</f>
        <v>194.6</v>
      </c>
      <c r="G73">
        <f>VLOOKUP(order_details__2[[#This Row],[ProductID]],products[],3,FALSE)</f>
        <v>14</v>
      </c>
      <c r="H73">
        <f>VLOOKUP(order_details__2[[#This Row],[OrderID]],orders[],20,FALSE)</f>
        <v>1996</v>
      </c>
      <c r="I73" t="str">
        <f>VLOOKUP(order_details__2[[#This Row],[ProductID]],products[],2,FALSE)</f>
        <v>Mozzarella di Giovanni</v>
      </c>
      <c r="J73" t="str">
        <f>VLOOKUP(order_details__2[[#This Row],[SupplierID]],suppliers[],2,FALSE)</f>
        <v>Formaggi Fortini s.r.l.</v>
      </c>
      <c r="K73" t="str">
        <f>VLOOKUP(order_details__2[[#This Row],[OrderID]],orders[],14,FALSE)</f>
        <v>France</v>
      </c>
      <c r="L73">
        <f>VLOOKUP(order_details__2[[#This Row],[OrderID]],orders[],7,FALSE)</f>
        <v>1</v>
      </c>
      <c r="M73" t="str">
        <f>VLOOKUP(order_details__2[[#This Row],[ShipVia ]],shippers[],2,FALSE)</f>
        <v>Speedy Express</v>
      </c>
      <c r="N73" t="str">
        <f>VLOOKUP(order_details__2[[#This Row],[OrderID]],orders[],2,FALSE)</f>
        <v>VINET</v>
      </c>
      <c r="O73" t="str">
        <f>VLOOKUP(order_details__2[[#This Row],[OrderID]],orders[],18,FALSE)</f>
        <v xml:space="preserve">Westerns                                          </v>
      </c>
      <c r="P73">
        <f>VLOOKUP(order_details__2[[#This Row],[ProductID]],products[],4,FALSE)</f>
        <v>4</v>
      </c>
      <c r="Q73" t="str">
        <f>VLOOKUP(order_details__2[[#This Row],[CategoryID]],categories[],2,FALSE)</f>
        <v>Dairy Products</v>
      </c>
      <c r="R73" s="57">
        <f>VLOOKUP(order_details__2[[#This Row],[OrderID]],orders[],21,FALSE)</f>
        <v>8</v>
      </c>
    </row>
    <row r="74" spans="1:18" x14ac:dyDescent="0.2">
      <c r="A74">
        <v>10275</v>
      </c>
      <c r="B74">
        <v>24</v>
      </c>
      <c r="C74">
        <v>3.6</v>
      </c>
      <c r="D74">
        <v>12</v>
      </c>
      <c r="E74">
        <v>0</v>
      </c>
      <c r="F74">
        <f>order_details__2[[#This Row],[UnitPrice]]*order_details__2[[#This Row],[Quantity]]</f>
        <v>43.2</v>
      </c>
      <c r="G74">
        <f>VLOOKUP(order_details__2[[#This Row],[ProductID]],products[],3,FALSE)</f>
        <v>10</v>
      </c>
      <c r="H74">
        <f>VLOOKUP(order_details__2[[#This Row],[OrderID]],orders[],20,FALSE)</f>
        <v>1996</v>
      </c>
      <c r="I74" t="str">
        <f>VLOOKUP(order_details__2[[#This Row],[ProductID]],products[],2,FALSE)</f>
        <v>Guaran Fantstica</v>
      </c>
      <c r="J74" t="str">
        <f>VLOOKUP(order_details__2[[#This Row],[SupplierID]],suppliers[],2,FALSE)</f>
        <v>Refrescos Americanas LTDA</v>
      </c>
      <c r="K74" t="str">
        <f>VLOOKUP(order_details__2[[#This Row],[OrderID]],orders[],14,FALSE)</f>
        <v>Italy</v>
      </c>
      <c r="L74">
        <f>VLOOKUP(order_details__2[[#This Row],[OrderID]],orders[],7,FALSE)</f>
        <v>1</v>
      </c>
      <c r="M74" t="str">
        <f>VLOOKUP(order_details__2[[#This Row],[ShipVia ]],shippers[],2,FALSE)</f>
        <v>Speedy Express</v>
      </c>
      <c r="N74" t="str">
        <f>VLOOKUP(order_details__2[[#This Row],[OrderID]],orders[],2,FALSE)</f>
        <v>MAGAA</v>
      </c>
      <c r="O74" t="str">
        <f>VLOOKUP(order_details__2[[#This Row],[OrderID]],orders[],18,FALSE)</f>
        <v xml:space="preserve">Eastern                                           </v>
      </c>
      <c r="P74">
        <f>VLOOKUP(order_details__2[[#This Row],[ProductID]],products[],4,FALSE)</f>
        <v>1</v>
      </c>
      <c r="Q74" t="str">
        <f>VLOOKUP(order_details__2[[#This Row],[CategoryID]],categories[],2,FALSE)</f>
        <v>Beverages</v>
      </c>
      <c r="R74" s="57">
        <f>VLOOKUP(order_details__2[[#This Row],[OrderID]],orders[],21,FALSE)</f>
        <v>8</v>
      </c>
    </row>
    <row r="75" spans="1:18" x14ac:dyDescent="0.2">
      <c r="A75">
        <v>10275</v>
      </c>
      <c r="B75">
        <v>59</v>
      </c>
      <c r="C75">
        <v>44</v>
      </c>
      <c r="D75">
        <v>6</v>
      </c>
      <c r="E75">
        <v>0</v>
      </c>
      <c r="F75">
        <f>order_details__2[[#This Row],[UnitPrice]]*order_details__2[[#This Row],[Quantity]]</f>
        <v>264</v>
      </c>
      <c r="G75">
        <f>VLOOKUP(order_details__2[[#This Row],[ProductID]],products[],3,FALSE)</f>
        <v>28</v>
      </c>
      <c r="H75">
        <f>VLOOKUP(order_details__2[[#This Row],[OrderID]],orders[],20,FALSE)</f>
        <v>1996</v>
      </c>
      <c r="I75" t="str">
        <f>VLOOKUP(order_details__2[[#This Row],[ProductID]],products[],2,FALSE)</f>
        <v>Raclette Courdavault</v>
      </c>
      <c r="J75" t="str">
        <f>VLOOKUP(order_details__2[[#This Row],[SupplierID]],suppliers[],2,FALSE)</f>
        <v>Gai pturage</v>
      </c>
      <c r="K75" t="str">
        <f>VLOOKUP(order_details__2[[#This Row],[OrderID]],orders[],14,FALSE)</f>
        <v>Italy</v>
      </c>
      <c r="L75">
        <f>VLOOKUP(order_details__2[[#This Row],[OrderID]],orders[],7,FALSE)</f>
        <v>1</v>
      </c>
      <c r="M75" t="str">
        <f>VLOOKUP(order_details__2[[#This Row],[ShipVia ]],shippers[],2,FALSE)</f>
        <v>Speedy Express</v>
      </c>
      <c r="N75" t="str">
        <f>VLOOKUP(order_details__2[[#This Row],[OrderID]],orders[],2,FALSE)</f>
        <v>MAGAA</v>
      </c>
      <c r="O75" t="str">
        <f>VLOOKUP(order_details__2[[#This Row],[OrderID]],orders[],18,FALSE)</f>
        <v xml:space="preserve">Eastern                                           </v>
      </c>
      <c r="P75">
        <f>VLOOKUP(order_details__2[[#This Row],[ProductID]],products[],4,FALSE)</f>
        <v>4</v>
      </c>
      <c r="Q75" t="str">
        <f>VLOOKUP(order_details__2[[#This Row],[CategoryID]],categories[],2,FALSE)</f>
        <v>Dairy Products</v>
      </c>
      <c r="R75" s="57">
        <f>VLOOKUP(order_details__2[[#This Row],[OrderID]],orders[],21,FALSE)</f>
        <v>8</v>
      </c>
    </row>
    <row r="76" spans="1:18" x14ac:dyDescent="0.2">
      <c r="A76">
        <v>10276</v>
      </c>
      <c r="B76">
        <v>10</v>
      </c>
      <c r="C76">
        <v>24.8</v>
      </c>
      <c r="D76">
        <v>15</v>
      </c>
      <c r="E76">
        <v>0</v>
      </c>
      <c r="F76">
        <f>order_details__2[[#This Row],[UnitPrice]]*order_details__2[[#This Row],[Quantity]]</f>
        <v>372</v>
      </c>
      <c r="G76">
        <f>VLOOKUP(order_details__2[[#This Row],[ProductID]],products[],3,FALSE)</f>
        <v>4</v>
      </c>
      <c r="H76">
        <f>VLOOKUP(order_details__2[[#This Row],[OrderID]],orders[],20,FALSE)</f>
        <v>1996</v>
      </c>
      <c r="I76" t="str">
        <f>VLOOKUP(order_details__2[[#This Row],[ProductID]],products[],2,FALSE)</f>
        <v>Ikura</v>
      </c>
      <c r="J76" t="str">
        <f>VLOOKUP(order_details__2[[#This Row],[SupplierID]],suppliers[],2,FALSE)</f>
        <v>Tokyo Traders</v>
      </c>
      <c r="K76" t="str">
        <f>VLOOKUP(order_details__2[[#This Row],[OrderID]],orders[],14,FALSE)</f>
        <v>Mexico</v>
      </c>
      <c r="L76">
        <f>VLOOKUP(order_details__2[[#This Row],[OrderID]],orders[],7,FALSE)</f>
        <v>3</v>
      </c>
      <c r="M76" t="str">
        <f>VLOOKUP(order_details__2[[#This Row],[ShipVia ]],shippers[],2,FALSE)</f>
        <v>Federal Shipping</v>
      </c>
      <c r="N76" t="str">
        <f>VLOOKUP(order_details__2[[#This Row],[OrderID]],orders[],2,FALSE)</f>
        <v>TORTU</v>
      </c>
      <c r="O76" t="str">
        <f>VLOOKUP(order_details__2[[#This Row],[OrderID]],orders[],18,FALSE)</f>
        <v xml:space="preserve">Northern                                          </v>
      </c>
      <c r="P76">
        <f>VLOOKUP(order_details__2[[#This Row],[ProductID]],products[],4,FALSE)</f>
        <v>8</v>
      </c>
      <c r="Q76" t="str">
        <f>VLOOKUP(order_details__2[[#This Row],[CategoryID]],categories[],2,FALSE)</f>
        <v>Seafood</v>
      </c>
      <c r="R76" s="57">
        <f>VLOOKUP(order_details__2[[#This Row],[OrderID]],orders[],21,FALSE)</f>
        <v>8</v>
      </c>
    </row>
    <row r="77" spans="1:18" x14ac:dyDescent="0.2">
      <c r="A77">
        <v>10276</v>
      </c>
      <c r="B77">
        <v>13</v>
      </c>
      <c r="C77">
        <v>4.8</v>
      </c>
      <c r="D77">
        <v>10</v>
      </c>
      <c r="E77">
        <v>0</v>
      </c>
      <c r="F77">
        <f>order_details__2[[#This Row],[UnitPrice]]*order_details__2[[#This Row],[Quantity]]</f>
        <v>48</v>
      </c>
      <c r="G77">
        <f>VLOOKUP(order_details__2[[#This Row],[ProductID]],products[],3,FALSE)</f>
        <v>6</v>
      </c>
      <c r="H77">
        <f>VLOOKUP(order_details__2[[#This Row],[OrderID]],orders[],20,FALSE)</f>
        <v>1996</v>
      </c>
      <c r="I77" t="str">
        <f>VLOOKUP(order_details__2[[#This Row],[ProductID]],products[],2,FALSE)</f>
        <v>Konbu</v>
      </c>
      <c r="J77" t="str">
        <f>VLOOKUP(order_details__2[[#This Row],[SupplierID]],suppliers[],2,FALSE)</f>
        <v>Mayumi's</v>
      </c>
      <c r="K77" t="str">
        <f>VLOOKUP(order_details__2[[#This Row],[OrderID]],orders[],14,FALSE)</f>
        <v>Mexico</v>
      </c>
      <c r="L77">
        <f>VLOOKUP(order_details__2[[#This Row],[OrderID]],orders[],7,FALSE)</f>
        <v>3</v>
      </c>
      <c r="M77" t="str">
        <f>VLOOKUP(order_details__2[[#This Row],[ShipVia ]],shippers[],2,FALSE)</f>
        <v>Federal Shipping</v>
      </c>
      <c r="N77" t="str">
        <f>VLOOKUP(order_details__2[[#This Row],[OrderID]],orders[],2,FALSE)</f>
        <v>TORTU</v>
      </c>
      <c r="O77" t="str">
        <f>VLOOKUP(order_details__2[[#This Row],[OrderID]],orders[],18,FALSE)</f>
        <v xml:space="preserve">Northern                                          </v>
      </c>
      <c r="P77">
        <f>VLOOKUP(order_details__2[[#This Row],[ProductID]],products[],4,FALSE)</f>
        <v>8</v>
      </c>
      <c r="Q77" t="str">
        <f>VLOOKUP(order_details__2[[#This Row],[CategoryID]],categories[],2,FALSE)</f>
        <v>Seafood</v>
      </c>
      <c r="R77" s="57">
        <f>VLOOKUP(order_details__2[[#This Row],[OrderID]],orders[],21,FALSE)</f>
        <v>8</v>
      </c>
    </row>
    <row r="78" spans="1:18" x14ac:dyDescent="0.2">
      <c r="A78">
        <v>10277</v>
      </c>
      <c r="B78">
        <v>28</v>
      </c>
      <c r="C78">
        <v>36.4</v>
      </c>
      <c r="D78">
        <v>20</v>
      </c>
      <c r="E78">
        <v>0</v>
      </c>
      <c r="F78">
        <f>order_details__2[[#This Row],[UnitPrice]]*order_details__2[[#This Row],[Quantity]]</f>
        <v>728</v>
      </c>
      <c r="G78">
        <f>VLOOKUP(order_details__2[[#This Row],[ProductID]],products[],3,FALSE)</f>
        <v>12</v>
      </c>
      <c r="H78">
        <f>VLOOKUP(order_details__2[[#This Row],[OrderID]],orders[],20,FALSE)</f>
        <v>1996</v>
      </c>
      <c r="I78" t="str">
        <f>VLOOKUP(order_details__2[[#This Row],[ProductID]],products[],2,FALSE)</f>
        <v>Rssle Sauerkraut</v>
      </c>
      <c r="J78" t="str">
        <f>VLOOKUP(order_details__2[[#This Row],[SupplierID]],suppliers[],2,FALSE)</f>
        <v>Plutzer Lebensmittelgromrkte AG</v>
      </c>
      <c r="K78" t="str">
        <f>VLOOKUP(order_details__2[[#This Row],[OrderID]],orders[],14,FALSE)</f>
        <v>Germany</v>
      </c>
      <c r="L78">
        <f>VLOOKUP(order_details__2[[#This Row],[OrderID]],orders[],7,FALSE)</f>
        <v>3</v>
      </c>
      <c r="M78" t="str">
        <f>VLOOKUP(order_details__2[[#This Row],[ShipVia ]],shippers[],2,FALSE)</f>
        <v>Federal Shipping</v>
      </c>
      <c r="N78" t="str">
        <f>VLOOKUP(order_details__2[[#This Row],[OrderID]],orders[],2,FALSE)</f>
        <v>MORGK</v>
      </c>
      <c r="O78" t="str">
        <f>VLOOKUP(order_details__2[[#This Row],[OrderID]],orders[],18,FALSE)</f>
        <v xml:space="preserve">Eastern                                           </v>
      </c>
      <c r="P78">
        <f>VLOOKUP(order_details__2[[#This Row],[ProductID]],products[],4,FALSE)</f>
        <v>7</v>
      </c>
      <c r="Q78" t="str">
        <f>VLOOKUP(order_details__2[[#This Row],[CategoryID]],categories[],2,FALSE)</f>
        <v>Produce</v>
      </c>
      <c r="R78" s="57">
        <f>VLOOKUP(order_details__2[[#This Row],[OrderID]],orders[],21,FALSE)</f>
        <v>8</v>
      </c>
    </row>
    <row r="79" spans="1:18" x14ac:dyDescent="0.2">
      <c r="A79">
        <v>10277</v>
      </c>
      <c r="B79">
        <v>62</v>
      </c>
      <c r="C79">
        <v>39.4</v>
      </c>
      <c r="D79">
        <v>12</v>
      </c>
      <c r="E79">
        <v>0</v>
      </c>
      <c r="F79">
        <f>order_details__2[[#This Row],[UnitPrice]]*order_details__2[[#This Row],[Quantity]]</f>
        <v>472.79999999999995</v>
      </c>
      <c r="G79">
        <f>VLOOKUP(order_details__2[[#This Row],[ProductID]],products[],3,FALSE)</f>
        <v>29</v>
      </c>
      <c r="H79">
        <f>VLOOKUP(order_details__2[[#This Row],[OrderID]],orders[],20,FALSE)</f>
        <v>1996</v>
      </c>
      <c r="I79" t="str">
        <f>VLOOKUP(order_details__2[[#This Row],[ProductID]],products[],2,FALSE)</f>
        <v>Tarte au sucre</v>
      </c>
      <c r="J79" t="str">
        <f>VLOOKUP(order_details__2[[#This Row],[SupplierID]],suppliers[],2,FALSE)</f>
        <v>Forts d'rables</v>
      </c>
      <c r="K79" t="str">
        <f>VLOOKUP(order_details__2[[#This Row],[OrderID]],orders[],14,FALSE)</f>
        <v>Germany</v>
      </c>
      <c r="L79">
        <f>VLOOKUP(order_details__2[[#This Row],[OrderID]],orders[],7,FALSE)</f>
        <v>3</v>
      </c>
      <c r="M79" t="str">
        <f>VLOOKUP(order_details__2[[#This Row],[ShipVia ]],shippers[],2,FALSE)</f>
        <v>Federal Shipping</v>
      </c>
      <c r="N79" t="str">
        <f>VLOOKUP(order_details__2[[#This Row],[OrderID]],orders[],2,FALSE)</f>
        <v>MORGK</v>
      </c>
      <c r="O79" t="str">
        <f>VLOOKUP(order_details__2[[#This Row],[OrderID]],orders[],18,FALSE)</f>
        <v xml:space="preserve">Eastern                                           </v>
      </c>
      <c r="P79">
        <f>VLOOKUP(order_details__2[[#This Row],[ProductID]],products[],4,FALSE)</f>
        <v>3</v>
      </c>
      <c r="Q79" t="str">
        <f>VLOOKUP(order_details__2[[#This Row],[CategoryID]],categories[],2,FALSE)</f>
        <v>Confections</v>
      </c>
      <c r="R79" s="57">
        <f>VLOOKUP(order_details__2[[#This Row],[OrderID]],orders[],21,FALSE)</f>
        <v>8</v>
      </c>
    </row>
    <row r="80" spans="1:18" x14ac:dyDescent="0.2">
      <c r="A80">
        <v>10278</v>
      </c>
      <c r="B80">
        <v>44</v>
      </c>
      <c r="C80">
        <v>15.5</v>
      </c>
      <c r="D80">
        <v>16</v>
      </c>
      <c r="E80">
        <v>0</v>
      </c>
      <c r="F80">
        <f>order_details__2[[#This Row],[UnitPrice]]*order_details__2[[#This Row],[Quantity]]</f>
        <v>248</v>
      </c>
      <c r="G80">
        <f>VLOOKUP(order_details__2[[#This Row],[ProductID]],products[],3,FALSE)</f>
        <v>20</v>
      </c>
      <c r="H80">
        <f>VLOOKUP(order_details__2[[#This Row],[OrderID]],orders[],20,FALSE)</f>
        <v>1996</v>
      </c>
      <c r="I80" t="str">
        <f>VLOOKUP(order_details__2[[#This Row],[ProductID]],products[],2,FALSE)</f>
        <v>Gula Malacca</v>
      </c>
      <c r="J80" t="str">
        <f>VLOOKUP(order_details__2[[#This Row],[SupplierID]],suppliers[],2,FALSE)</f>
        <v>Leka Trading</v>
      </c>
      <c r="K80" t="str">
        <f>VLOOKUP(order_details__2[[#This Row],[OrderID]],orders[],14,FALSE)</f>
        <v>Sweden</v>
      </c>
      <c r="L80">
        <f>VLOOKUP(order_details__2[[#This Row],[OrderID]],orders[],7,FALSE)</f>
        <v>2</v>
      </c>
      <c r="M80" t="str">
        <f>VLOOKUP(order_details__2[[#This Row],[ShipVia ]],shippers[],2,FALSE)</f>
        <v>United Package</v>
      </c>
      <c r="N80" t="str">
        <f>VLOOKUP(order_details__2[[#This Row],[OrderID]],orders[],2,FALSE)</f>
        <v>BERGS</v>
      </c>
      <c r="O80" t="str">
        <f>VLOOKUP(order_details__2[[#This Row],[OrderID]],orders[],18,FALSE)</f>
        <v xml:space="preserve">Northern                                          </v>
      </c>
      <c r="P80">
        <f>VLOOKUP(order_details__2[[#This Row],[ProductID]],products[],4,FALSE)</f>
        <v>2</v>
      </c>
      <c r="Q80" t="str">
        <f>VLOOKUP(order_details__2[[#This Row],[CategoryID]],categories[],2,FALSE)</f>
        <v>Condiments</v>
      </c>
      <c r="R80" s="57">
        <f>VLOOKUP(order_details__2[[#This Row],[OrderID]],orders[],21,FALSE)</f>
        <v>8</v>
      </c>
    </row>
    <row r="81" spans="1:18" x14ac:dyDescent="0.2">
      <c r="A81">
        <v>10278</v>
      </c>
      <c r="B81">
        <v>59</v>
      </c>
      <c r="C81">
        <v>44</v>
      </c>
      <c r="D81">
        <v>15</v>
      </c>
      <c r="E81">
        <v>0</v>
      </c>
      <c r="F81">
        <f>order_details__2[[#This Row],[UnitPrice]]*order_details__2[[#This Row],[Quantity]]</f>
        <v>660</v>
      </c>
      <c r="G81">
        <f>VLOOKUP(order_details__2[[#This Row],[ProductID]],products[],3,FALSE)</f>
        <v>28</v>
      </c>
      <c r="H81">
        <f>VLOOKUP(order_details__2[[#This Row],[OrderID]],orders[],20,FALSE)</f>
        <v>1996</v>
      </c>
      <c r="I81" t="str">
        <f>VLOOKUP(order_details__2[[#This Row],[ProductID]],products[],2,FALSE)</f>
        <v>Raclette Courdavault</v>
      </c>
      <c r="J81" t="str">
        <f>VLOOKUP(order_details__2[[#This Row],[SupplierID]],suppliers[],2,FALSE)</f>
        <v>Gai pturage</v>
      </c>
      <c r="K81" t="str">
        <f>VLOOKUP(order_details__2[[#This Row],[OrderID]],orders[],14,FALSE)</f>
        <v>Sweden</v>
      </c>
      <c r="L81">
        <f>VLOOKUP(order_details__2[[#This Row],[OrderID]],orders[],7,FALSE)</f>
        <v>2</v>
      </c>
      <c r="M81" t="str">
        <f>VLOOKUP(order_details__2[[#This Row],[ShipVia ]],shippers[],2,FALSE)</f>
        <v>United Package</v>
      </c>
      <c r="N81" t="str">
        <f>VLOOKUP(order_details__2[[#This Row],[OrderID]],orders[],2,FALSE)</f>
        <v>BERGS</v>
      </c>
      <c r="O81" t="str">
        <f>VLOOKUP(order_details__2[[#This Row],[OrderID]],orders[],18,FALSE)</f>
        <v xml:space="preserve">Northern                                          </v>
      </c>
      <c r="P81">
        <f>VLOOKUP(order_details__2[[#This Row],[ProductID]],products[],4,FALSE)</f>
        <v>4</v>
      </c>
      <c r="Q81" t="str">
        <f>VLOOKUP(order_details__2[[#This Row],[CategoryID]],categories[],2,FALSE)</f>
        <v>Dairy Products</v>
      </c>
      <c r="R81" s="57">
        <f>VLOOKUP(order_details__2[[#This Row],[OrderID]],orders[],21,FALSE)</f>
        <v>8</v>
      </c>
    </row>
    <row r="82" spans="1:18" x14ac:dyDescent="0.2">
      <c r="A82">
        <v>10278</v>
      </c>
      <c r="B82">
        <v>63</v>
      </c>
      <c r="C82">
        <v>35.1</v>
      </c>
      <c r="D82">
        <v>8</v>
      </c>
      <c r="E82">
        <v>0</v>
      </c>
      <c r="F82">
        <f>order_details__2[[#This Row],[UnitPrice]]*order_details__2[[#This Row],[Quantity]]</f>
        <v>280.8</v>
      </c>
      <c r="G82">
        <f>VLOOKUP(order_details__2[[#This Row],[ProductID]],products[],3,FALSE)</f>
        <v>7</v>
      </c>
      <c r="H82">
        <f>VLOOKUP(order_details__2[[#This Row],[OrderID]],orders[],20,FALSE)</f>
        <v>1996</v>
      </c>
      <c r="I82" t="str">
        <f>VLOOKUP(order_details__2[[#This Row],[ProductID]],products[],2,FALSE)</f>
        <v>Vegie-spread</v>
      </c>
      <c r="J82" t="str">
        <f>VLOOKUP(order_details__2[[#This Row],[SupplierID]],suppliers[],2,FALSE)</f>
        <v>Pavlova, Ltd.</v>
      </c>
      <c r="K82" t="str">
        <f>VLOOKUP(order_details__2[[#This Row],[OrderID]],orders[],14,FALSE)</f>
        <v>Sweden</v>
      </c>
      <c r="L82">
        <f>VLOOKUP(order_details__2[[#This Row],[OrderID]],orders[],7,FALSE)</f>
        <v>2</v>
      </c>
      <c r="M82" t="str">
        <f>VLOOKUP(order_details__2[[#This Row],[ShipVia ]],shippers[],2,FALSE)</f>
        <v>United Package</v>
      </c>
      <c r="N82" t="str">
        <f>VLOOKUP(order_details__2[[#This Row],[OrderID]],orders[],2,FALSE)</f>
        <v>BERGS</v>
      </c>
      <c r="O82" t="str">
        <f>VLOOKUP(order_details__2[[#This Row],[OrderID]],orders[],18,FALSE)</f>
        <v xml:space="preserve">Northern                                          </v>
      </c>
      <c r="P82">
        <f>VLOOKUP(order_details__2[[#This Row],[ProductID]],products[],4,FALSE)</f>
        <v>2</v>
      </c>
      <c r="Q82" t="str">
        <f>VLOOKUP(order_details__2[[#This Row],[CategoryID]],categories[],2,FALSE)</f>
        <v>Condiments</v>
      </c>
      <c r="R82" s="57">
        <f>VLOOKUP(order_details__2[[#This Row],[OrderID]],orders[],21,FALSE)</f>
        <v>8</v>
      </c>
    </row>
    <row r="83" spans="1:18" x14ac:dyDescent="0.2">
      <c r="A83">
        <v>10278</v>
      </c>
      <c r="B83">
        <v>73</v>
      </c>
      <c r="C83">
        <v>12</v>
      </c>
      <c r="D83">
        <v>25</v>
      </c>
      <c r="E83">
        <v>0</v>
      </c>
      <c r="F83">
        <f>order_details__2[[#This Row],[UnitPrice]]*order_details__2[[#This Row],[Quantity]]</f>
        <v>300</v>
      </c>
      <c r="G83">
        <f>VLOOKUP(order_details__2[[#This Row],[ProductID]],products[],3,FALSE)</f>
        <v>17</v>
      </c>
      <c r="H83">
        <f>VLOOKUP(order_details__2[[#This Row],[OrderID]],orders[],20,FALSE)</f>
        <v>1996</v>
      </c>
      <c r="I83" t="str">
        <f>VLOOKUP(order_details__2[[#This Row],[ProductID]],products[],2,FALSE)</f>
        <v>Rd Kaviar</v>
      </c>
      <c r="J83" t="str">
        <f>VLOOKUP(order_details__2[[#This Row],[SupplierID]],suppliers[],2,FALSE)</f>
        <v>Svensk Sjfda AB</v>
      </c>
      <c r="K83" t="str">
        <f>VLOOKUP(order_details__2[[#This Row],[OrderID]],orders[],14,FALSE)</f>
        <v>Sweden</v>
      </c>
      <c r="L83">
        <f>VLOOKUP(order_details__2[[#This Row],[OrderID]],orders[],7,FALSE)</f>
        <v>2</v>
      </c>
      <c r="M83" t="str">
        <f>VLOOKUP(order_details__2[[#This Row],[ShipVia ]],shippers[],2,FALSE)</f>
        <v>United Package</v>
      </c>
      <c r="N83" t="str">
        <f>VLOOKUP(order_details__2[[#This Row],[OrderID]],orders[],2,FALSE)</f>
        <v>BERGS</v>
      </c>
      <c r="O83" t="str">
        <f>VLOOKUP(order_details__2[[#This Row],[OrderID]],orders[],18,FALSE)</f>
        <v xml:space="preserve">Northern                                          </v>
      </c>
      <c r="P83">
        <f>VLOOKUP(order_details__2[[#This Row],[ProductID]],products[],4,FALSE)</f>
        <v>8</v>
      </c>
      <c r="Q83" t="str">
        <f>VLOOKUP(order_details__2[[#This Row],[CategoryID]],categories[],2,FALSE)</f>
        <v>Seafood</v>
      </c>
      <c r="R83" s="57">
        <f>VLOOKUP(order_details__2[[#This Row],[OrderID]],orders[],21,FALSE)</f>
        <v>8</v>
      </c>
    </row>
    <row r="84" spans="1:18" x14ac:dyDescent="0.2">
      <c r="A84">
        <v>10279</v>
      </c>
      <c r="B84">
        <v>17</v>
      </c>
      <c r="C84">
        <v>31.2</v>
      </c>
      <c r="D84">
        <v>15</v>
      </c>
      <c r="E84">
        <v>0</v>
      </c>
      <c r="F84">
        <f>order_details__2[[#This Row],[UnitPrice]]*order_details__2[[#This Row],[Quantity]]</f>
        <v>468</v>
      </c>
      <c r="G84">
        <f>VLOOKUP(order_details__2[[#This Row],[ProductID]],products[],3,FALSE)</f>
        <v>7</v>
      </c>
      <c r="H84">
        <f>VLOOKUP(order_details__2[[#This Row],[OrderID]],orders[],20,FALSE)</f>
        <v>1996</v>
      </c>
      <c r="I84" t="str">
        <f>VLOOKUP(order_details__2[[#This Row],[ProductID]],products[],2,FALSE)</f>
        <v>Alice Mutton</v>
      </c>
      <c r="J84" t="str">
        <f>VLOOKUP(order_details__2[[#This Row],[SupplierID]],suppliers[],2,FALSE)</f>
        <v>Pavlova, Ltd.</v>
      </c>
      <c r="K84" t="str">
        <f>VLOOKUP(order_details__2[[#This Row],[OrderID]],orders[],14,FALSE)</f>
        <v>Germany</v>
      </c>
      <c r="L84">
        <f>VLOOKUP(order_details__2[[#This Row],[OrderID]],orders[],7,FALSE)</f>
        <v>2</v>
      </c>
      <c r="M84" t="str">
        <f>VLOOKUP(order_details__2[[#This Row],[ShipVia ]],shippers[],2,FALSE)</f>
        <v>United Package</v>
      </c>
      <c r="N84" t="str">
        <f>VLOOKUP(order_details__2[[#This Row],[OrderID]],orders[],2,FALSE)</f>
        <v>LEHMS</v>
      </c>
      <c r="O84" t="str">
        <f>VLOOKUP(order_details__2[[#This Row],[OrderID]],orders[],18,FALSE)</f>
        <v xml:space="preserve">Northern                                          </v>
      </c>
      <c r="P84">
        <f>VLOOKUP(order_details__2[[#This Row],[ProductID]],products[],4,FALSE)</f>
        <v>6</v>
      </c>
      <c r="Q84" t="str">
        <f>VLOOKUP(order_details__2[[#This Row],[CategoryID]],categories[],2,FALSE)</f>
        <v>Meat/Poultry</v>
      </c>
      <c r="R84" s="57">
        <f>VLOOKUP(order_details__2[[#This Row],[OrderID]],orders[],21,FALSE)</f>
        <v>8</v>
      </c>
    </row>
    <row r="85" spans="1:18" x14ac:dyDescent="0.2">
      <c r="A85">
        <v>10280</v>
      </c>
      <c r="B85">
        <v>24</v>
      </c>
      <c r="C85">
        <v>3.6</v>
      </c>
      <c r="D85">
        <v>12</v>
      </c>
      <c r="E85">
        <v>0</v>
      </c>
      <c r="F85">
        <f>order_details__2[[#This Row],[UnitPrice]]*order_details__2[[#This Row],[Quantity]]</f>
        <v>43.2</v>
      </c>
      <c r="G85">
        <f>VLOOKUP(order_details__2[[#This Row],[ProductID]],products[],3,FALSE)</f>
        <v>10</v>
      </c>
      <c r="H85">
        <f>VLOOKUP(order_details__2[[#This Row],[OrderID]],orders[],20,FALSE)</f>
        <v>1996</v>
      </c>
      <c r="I85" t="str">
        <f>VLOOKUP(order_details__2[[#This Row],[ProductID]],products[],2,FALSE)</f>
        <v>Guaran Fantstica</v>
      </c>
      <c r="J85" t="str">
        <f>VLOOKUP(order_details__2[[#This Row],[SupplierID]],suppliers[],2,FALSE)</f>
        <v>Refrescos Americanas LTDA</v>
      </c>
      <c r="K85" t="str">
        <f>VLOOKUP(order_details__2[[#This Row],[OrderID]],orders[],14,FALSE)</f>
        <v>Sweden</v>
      </c>
      <c r="L85">
        <f>VLOOKUP(order_details__2[[#This Row],[OrderID]],orders[],7,FALSE)</f>
        <v>1</v>
      </c>
      <c r="M85" t="str">
        <f>VLOOKUP(order_details__2[[#This Row],[ShipVia ]],shippers[],2,FALSE)</f>
        <v>Speedy Express</v>
      </c>
      <c r="N85" t="str">
        <f>VLOOKUP(order_details__2[[#This Row],[OrderID]],orders[],2,FALSE)</f>
        <v>BERGS</v>
      </c>
      <c r="O85" t="str">
        <f>VLOOKUP(order_details__2[[#This Row],[OrderID]],orders[],18,FALSE)</f>
        <v xml:space="preserve">Eastern                                           </v>
      </c>
      <c r="P85">
        <f>VLOOKUP(order_details__2[[#This Row],[ProductID]],products[],4,FALSE)</f>
        <v>1</v>
      </c>
      <c r="Q85" t="str">
        <f>VLOOKUP(order_details__2[[#This Row],[CategoryID]],categories[],2,FALSE)</f>
        <v>Beverages</v>
      </c>
      <c r="R85" s="57">
        <f>VLOOKUP(order_details__2[[#This Row],[OrderID]],orders[],21,FALSE)</f>
        <v>8</v>
      </c>
    </row>
    <row r="86" spans="1:18" x14ac:dyDescent="0.2">
      <c r="A86">
        <v>10280</v>
      </c>
      <c r="B86">
        <v>55</v>
      </c>
      <c r="C86">
        <v>19.2</v>
      </c>
      <c r="D86">
        <v>20</v>
      </c>
      <c r="E86">
        <v>0</v>
      </c>
      <c r="F86">
        <f>order_details__2[[#This Row],[UnitPrice]]*order_details__2[[#This Row],[Quantity]]</f>
        <v>384</v>
      </c>
      <c r="G86">
        <f>VLOOKUP(order_details__2[[#This Row],[ProductID]],products[],3,FALSE)</f>
        <v>25</v>
      </c>
      <c r="H86">
        <f>VLOOKUP(order_details__2[[#This Row],[OrderID]],orders[],20,FALSE)</f>
        <v>1996</v>
      </c>
      <c r="I86" t="str">
        <f>VLOOKUP(order_details__2[[#This Row],[ProductID]],products[],2,FALSE)</f>
        <v>Pt chinois</v>
      </c>
      <c r="J86" t="str">
        <f>VLOOKUP(order_details__2[[#This Row],[SupplierID]],suppliers[],2,FALSE)</f>
        <v>Ma Maison</v>
      </c>
      <c r="K86" t="str">
        <f>VLOOKUP(order_details__2[[#This Row],[OrderID]],orders[],14,FALSE)</f>
        <v>Sweden</v>
      </c>
      <c r="L86">
        <f>VLOOKUP(order_details__2[[#This Row],[OrderID]],orders[],7,FALSE)</f>
        <v>1</v>
      </c>
      <c r="M86" t="str">
        <f>VLOOKUP(order_details__2[[#This Row],[ShipVia ]],shippers[],2,FALSE)</f>
        <v>Speedy Express</v>
      </c>
      <c r="N86" t="str">
        <f>VLOOKUP(order_details__2[[#This Row],[OrderID]],orders[],2,FALSE)</f>
        <v>BERGS</v>
      </c>
      <c r="O86" t="str">
        <f>VLOOKUP(order_details__2[[#This Row],[OrderID]],orders[],18,FALSE)</f>
        <v xml:space="preserve">Eastern                                           </v>
      </c>
      <c r="P86">
        <f>VLOOKUP(order_details__2[[#This Row],[ProductID]],products[],4,FALSE)</f>
        <v>6</v>
      </c>
      <c r="Q86" t="str">
        <f>VLOOKUP(order_details__2[[#This Row],[CategoryID]],categories[],2,FALSE)</f>
        <v>Meat/Poultry</v>
      </c>
      <c r="R86" s="57">
        <f>VLOOKUP(order_details__2[[#This Row],[OrderID]],orders[],21,FALSE)</f>
        <v>8</v>
      </c>
    </row>
    <row r="87" spans="1:18" x14ac:dyDescent="0.2">
      <c r="A87">
        <v>10280</v>
      </c>
      <c r="B87">
        <v>75</v>
      </c>
      <c r="C87">
        <v>6.2</v>
      </c>
      <c r="D87">
        <v>30</v>
      </c>
      <c r="E87">
        <v>0</v>
      </c>
      <c r="F87">
        <f>order_details__2[[#This Row],[UnitPrice]]*order_details__2[[#This Row],[Quantity]]</f>
        <v>186</v>
      </c>
      <c r="G87">
        <f>VLOOKUP(order_details__2[[#This Row],[ProductID]],products[],3,FALSE)</f>
        <v>12</v>
      </c>
      <c r="H87">
        <f>VLOOKUP(order_details__2[[#This Row],[OrderID]],orders[],20,FALSE)</f>
        <v>1996</v>
      </c>
      <c r="I87" t="str">
        <f>VLOOKUP(order_details__2[[#This Row],[ProductID]],products[],2,FALSE)</f>
        <v>Rhnbru Klosterbier</v>
      </c>
      <c r="J87" t="str">
        <f>VLOOKUP(order_details__2[[#This Row],[SupplierID]],suppliers[],2,FALSE)</f>
        <v>Plutzer Lebensmittelgromrkte AG</v>
      </c>
      <c r="K87" t="str">
        <f>VLOOKUP(order_details__2[[#This Row],[OrderID]],orders[],14,FALSE)</f>
        <v>Sweden</v>
      </c>
      <c r="L87">
        <f>VLOOKUP(order_details__2[[#This Row],[OrderID]],orders[],7,FALSE)</f>
        <v>1</v>
      </c>
      <c r="M87" t="str">
        <f>VLOOKUP(order_details__2[[#This Row],[ShipVia ]],shippers[],2,FALSE)</f>
        <v>Speedy Express</v>
      </c>
      <c r="N87" t="str">
        <f>VLOOKUP(order_details__2[[#This Row],[OrderID]],orders[],2,FALSE)</f>
        <v>BERGS</v>
      </c>
      <c r="O87" t="str">
        <f>VLOOKUP(order_details__2[[#This Row],[OrderID]],orders[],18,FALSE)</f>
        <v xml:space="preserve">Eastern                                           </v>
      </c>
      <c r="P87">
        <f>VLOOKUP(order_details__2[[#This Row],[ProductID]],products[],4,FALSE)</f>
        <v>1</v>
      </c>
      <c r="Q87" t="str">
        <f>VLOOKUP(order_details__2[[#This Row],[CategoryID]],categories[],2,FALSE)</f>
        <v>Beverages</v>
      </c>
      <c r="R87" s="57">
        <f>VLOOKUP(order_details__2[[#This Row],[OrderID]],orders[],21,FALSE)</f>
        <v>8</v>
      </c>
    </row>
    <row r="88" spans="1:18" x14ac:dyDescent="0.2">
      <c r="A88">
        <v>10281</v>
      </c>
      <c r="B88">
        <v>19</v>
      </c>
      <c r="C88">
        <v>7.3</v>
      </c>
      <c r="D88">
        <v>1</v>
      </c>
      <c r="E88">
        <v>0</v>
      </c>
      <c r="F88">
        <f>order_details__2[[#This Row],[UnitPrice]]*order_details__2[[#This Row],[Quantity]]</f>
        <v>7.3</v>
      </c>
      <c r="G88">
        <f>VLOOKUP(order_details__2[[#This Row],[ProductID]],products[],3,FALSE)</f>
        <v>8</v>
      </c>
      <c r="H88">
        <f>VLOOKUP(order_details__2[[#This Row],[OrderID]],orders[],20,FALSE)</f>
        <v>1996</v>
      </c>
      <c r="I88" t="str">
        <f>VLOOKUP(order_details__2[[#This Row],[ProductID]],products[],2,FALSE)</f>
        <v>Teatime Chocolate Biscuits</v>
      </c>
      <c r="J88" t="str">
        <f>VLOOKUP(order_details__2[[#This Row],[SupplierID]],suppliers[],2,FALSE)</f>
        <v>Specialty Biscuits, Ltd.</v>
      </c>
      <c r="K88" t="str">
        <f>VLOOKUP(order_details__2[[#This Row],[OrderID]],orders[],14,FALSE)</f>
        <v>Spain</v>
      </c>
      <c r="L88">
        <f>VLOOKUP(order_details__2[[#This Row],[OrderID]],orders[],7,FALSE)</f>
        <v>1</v>
      </c>
      <c r="M88" t="str">
        <f>VLOOKUP(order_details__2[[#This Row],[ShipVia ]],shippers[],2,FALSE)</f>
        <v>Speedy Express</v>
      </c>
      <c r="N88" t="str">
        <f>VLOOKUP(order_details__2[[#This Row],[OrderID]],orders[],2,FALSE)</f>
        <v>ROMEY</v>
      </c>
      <c r="O88" t="str">
        <f>VLOOKUP(order_details__2[[#This Row],[OrderID]],orders[],18,FALSE)</f>
        <v xml:space="preserve">Eastern                                           </v>
      </c>
      <c r="P88">
        <f>VLOOKUP(order_details__2[[#This Row],[ProductID]],products[],4,FALSE)</f>
        <v>3</v>
      </c>
      <c r="Q88" t="str">
        <f>VLOOKUP(order_details__2[[#This Row],[CategoryID]],categories[],2,FALSE)</f>
        <v>Confections</v>
      </c>
      <c r="R88" s="57">
        <f>VLOOKUP(order_details__2[[#This Row],[OrderID]],orders[],21,FALSE)</f>
        <v>8</v>
      </c>
    </row>
    <row r="89" spans="1:18" x14ac:dyDescent="0.2">
      <c r="A89">
        <v>10281</v>
      </c>
      <c r="B89">
        <v>24</v>
      </c>
      <c r="C89">
        <v>3.6</v>
      </c>
      <c r="D89">
        <v>6</v>
      </c>
      <c r="E89">
        <v>0</v>
      </c>
      <c r="F89">
        <f>order_details__2[[#This Row],[UnitPrice]]*order_details__2[[#This Row],[Quantity]]</f>
        <v>21.6</v>
      </c>
      <c r="G89">
        <f>VLOOKUP(order_details__2[[#This Row],[ProductID]],products[],3,FALSE)</f>
        <v>10</v>
      </c>
      <c r="H89">
        <f>VLOOKUP(order_details__2[[#This Row],[OrderID]],orders[],20,FALSE)</f>
        <v>1996</v>
      </c>
      <c r="I89" t="str">
        <f>VLOOKUP(order_details__2[[#This Row],[ProductID]],products[],2,FALSE)</f>
        <v>Guaran Fantstica</v>
      </c>
      <c r="J89" t="str">
        <f>VLOOKUP(order_details__2[[#This Row],[SupplierID]],suppliers[],2,FALSE)</f>
        <v>Refrescos Americanas LTDA</v>
      </c>
      <c r="K89" t="str">
        <f>VLOOKUP(order_details__2[[#This Row],[OrderID]],orders[],14,FALSE)</f>
        <v>Spain</v>
      </c>
      <c r="L89">
        <f>VLOOKUP(order_details__2[[#This Row],[OrderID]],orders[],7,FALSE)</f>
        <v>1</v>
      </c>
      <c r="M89" t="str">
        <f>VLOOKUP(order_details__2[[#This Row],[ShipVia ]],shippers[],2,FALSE)</f>
        <v>Speedy Express</v>
      </c>
      <c r="N89" t="str">
        <f>VLOOKUP(order_details__2[[#This Row],[OrderID]],orders[],2,FALSE)</f>
        <v>ROMEY</v>
      </c>
      <c r="O89" t="str">
        <f>VLOOKUP(order_details__2[[#This Row],[OrderID]],orders[],18,FALSE)</f>
        <v xml:space="preserve">Eastern                                           </v>
      </c>
      <c r="P89">
        <f>VLOOKUP(order_details__2[[#This Row],[ProductID]],products[],4,FALSE)</f>
        <v>1</v>
      </c>
      <c r="Q89" t="str">
        <f>VLOOKUP(order_details__2[[#This Row],[CategoryID]],categories[],2,FALSE)</f>
        <v>Beverages</v>
      </c>
      <c r="R89" s="57">
        <f>VLOOKUP(order_details__2[[#This Row],[OrderID]],orders[],21,FALSE)</f>
        <v>8</v>
      </c>
    </row>
    <row r="90" spans="1:18" x14ac:dyDescent="0.2">
      <c r="A90">
        <v>10281</v>
      </c>
      <c r="B90">
        <v>35</v>
      </c>
      <c r="C90">
        <v>14.4</v>
      </c>
      <c r="D90">
        <v>4</v>
      </c>
      <c r="E90">
        <v>0</v>
      </c>
      <c r="F90">
        <f>order_details__2[[#This Row],[UnitPrice]]*order_details__2[[#This Row],[Quantity]]</f>
        <v>57.6</v>
      </c>
      <c r="G90">
        <f>VLOOKUP(order_details__2[[#This Row],[ProductID]],products[],3,FALSE)</f>
        <v>16</v>
      </c>
      <c r="H90">
        <f>VLOOKUP(order_details__2[[#This Row],[OrderID]],orders[],20,FALSE)</f>
        <v>1996</v>
      </c>
      <c r="I90" t="str">
        <f>VLOOKUP(order_details__2[[#This Row],[ProductID]],products[],2,FALSE)</f>
        <v>Steeleye Stout</v>
      </c>
      <c r="J90" t="str">
        <f>VLOOKUP(order_details__2[[#This Row],[SupplierID]],suppliers[],2,FALSE)</f>
        <v>Bigfoot Breweries</v>
      </c>
      <c r="K90" t="str">
        <f>VLOOKUP(order_details__2[[#This Row],[OrderID]],orders[],14,FALSE)</f>
        <v>Spain</v>
      </c>
      <c r="L90">
        <f>VLOOKUP(order_details__2[[#This Row],[OrderID]],orders[],7,FALSE)</f>
        <v>1</v>
      </c>
      <c r="M90" t="str">
        <f>VLOOKUP(order_details__2[[#This Row],[ShipVia ]],shippers[],2,FALSE)</f>
        <v>Speedy Express</v>
      </c>
      <c r="N90" t="str">
        <f>VLOOKUP(order_details__2[[#This Row],[OrderID]],orders[],2,FALSE)</f>
        <v>ROMEY</v>
      </c>
      <c r="O90" t="str">
        <f>VLOOKUP(order_details__2[[#This Row],[OrderID]],orders[],18,FALSE)</f>
        <v xml:space="preserve">Eastern                                           </v>
      </c>
      <c r="P90">
        <f>VLOOKUP(order_details__2[[#This Row],[ProductID]],products[],4,FALSE)</f>
        <v>1</v>
      </c>
      <c r="Q90" t="str">
        <f>VLOOKUP(order_details__2[[#This Row],[CategoryID]],categories[],2,FALSE)</f>
        <v>Beverages</v>
      </c>
      <c r="R90" s="57">
        <f>VLOOKUP(order_details__2[[#This Row],[OrderID]],orders[],21,FALSE)</f>
        <v>8</v>
      </c>
    </row>
    <row r="91" spans="1:18" x14ac:dyDescent="0.2">
      <c r="A91">
        <v>10282</v>
      </c>
      <c r="B91">
        <v>30</v>
      </c>
      <c r="C91">
        <v>20.7</v>
      </c>
      <c r="D91">
        <v>6</v>
      </c>
      <c r="E91">
        <v>0</v>
      </c>
      <c r="F91">
        <f>order_details__2[[#This Row],[UnitPrice]]*order_details__2[[#This Row],[Quantity]]</f>
        <v>124.19999999999999</v>
      </c>
      <c r="G91">
        <f>VLOOKUP(order_details__2[[#This Row],[ProductID]],products[],3,FALSE)</f>
        <v>13</v>
      </c>
      <c r="H91">
        <f>VLOOKUP(order_details__2[[#This Row],[OrderID]],orders[],20,FALSE)</f>
        <v>1996</v>
      </c>
      <c r="I91" t="str">
        <f>VLOOKUP(order_details__2[[#This Row],[ProductID]],products[],2,FALSE)</f>
        <v>Nord-Ost Matjeshering</v>
      </c>
      <c r="J91" t="str">
        <f>VLOOKUP(order_details__2[[#This Row],[SupplierID]],suppliers[],2,FALSE)</f>
        <v>Nord-Ost-Fisch Handelsgesellschaft mbH</v>
      </c>
      <c r="K91" t="str">
        <f>VLOOKUP(order_details__2[[#This Row],[OrderID]],orders[],14,FALSE)</f>
        <v>Spain</v>
      </c>
      <c r="L91">
        <f>VLOOKUP(order_details__2[[#This Row],[OrderID]],orders[],7,FALSE)</f>
        <v>1</v>
      </c>
      <c r="M91" t="str">
        <f>VLOOKUP(order_details__2[[#This Row],[ShipVia ]],shippers[],2,FALSE)</f>
        <v>Speedy Express</v>
      </c>
      <c r="N91" t="str">
        <f>VLOOKUP(order_details__2[[#This Row],[OrderID]],orders[],2,FALSE)</f>
        <v>ROMEY</v>
      </c>
      <c r="O91" t="str">
        <f>VLOOKUP(order_details__2[[#This Row],[OrderID]],orders[],18,FALSE)</f>
        <v xml:space="preserve">Eastern                                           </v>
      </c>
      <c r="P91">
        <f>VLOOKUP(order_details__2[[#This Row],[ProductID]],products[],4,FALSE)</f>
        <v>8</v>
      </c>
      <c r="Q91" t="str">
        <f>VLOOKUP(order_details__2[[#This Row],[CategoryID]],categories[],2,FALSE)</f>
        <v>Seafood</v>
      </c>
      <c r="R91" s="57">
        <f>VLOOKUP(order_details__2[[#This Row],[OrderID]],orders[],21,FALSE)</f>
        <v>8</v>
      </c>
    </row>
    <row r="92" spans="1:18" x14ac:dyDescent="0.2">
      <c r="A92">
        <v>10282</v>
      </c>
      <c r="B92">
        <v>57</v>
      </c>
      <c r="C92">
        <v>15.6</v>
      </c>
      <c r="D92">
        <v>2</v>
      </c>
      <c r="E92">
        <v>0</v>
      </c>
      <c r="F92">
        <f>order_details__2[[#This Row],[UnitPrice]]*order_details__2[[#This Row],[Quantity]]</f>
        <v>31.2</v>
      </c>
      <c r="G92">
        <f>VLOOKUP(order_details__2[[#This Row],[ProductID]],products[],3,FALSE)</f>
        <v>26</v>
      </c>
      <c r="H92">
        <f>VLOOKUP(order_details__2[[#This Row],[OrderID]],orders[],20,FALSE)</f>
        <v>1996</v>
      </c>
      <c r="I92" t="str">
        <f>VLOOKUP(order_details__2[[#This Row],[ProductID]],products[],2,FALSE)</f>
        <v>Ravioli Angelo</v>
      </c>
      <c r="J92" t="str">
        <f>VLOOKUP(order_details__2[[#This Row],[SupplierID]],suppliers[],2,FALSE)</f>
        <v>Pasta Buttini s.r.l.</v>
      </c>
      <c r="K92" t="str">
        <f>VLOOKUP(order_details__2[[#This Row],[OrderID]],orders[],14,FALSE)</f>
        <v>Spain</v>
      </c>
      <c r="L92">
        <f>VLOOKUP(order_details__2[[#This Row],[OrderID]],orders[],7,FALSE)</f>
        <v>1</v>
      </c>
      <c r="M92" t="str">
        <f>VLOOKUP(order_details__2[[#This Row],[ShipVia ]],shippers[],2,FALSE)</f>
        <v>Speedy Express</v>
      </c>
      <c r="N92" t="str">
        <f>VLOOKUP(order_details__2[[#This Row],[OrderID]],orders[],2,FALSE)</f>
        <v>ROMEY</v>
      </c>
      <c r="O92" t="str">
        <f>VLOOKUP(order_details__2[[#This Row],[OrderID]],orders[],18,FALSE)</f>
        <v xml:space="preserve">Eastern                                           </v>
      </c>
      <c r="P92">
        <f>VLOOKUP(order_details__2[[#This Row],[ProductID]],products[],4,FALSE)</f>
        <v>5</v>
      </c>
      <c r="Q92" t="str">
        <f>VLOOKUP(order_details__2[[#This Row],[CategoryID]],categories[],2,FALSE)</f>
        <v>Grains/Cereals</v>
      </c>
      <c r="R92" s="57">
        <f>VLOOKUP(order_details__2[[#This Row],[OrderID]],orders[],21,FALSE)</f>
        <v>8</v>
      </c>
    </row>
    <row r="93" spans="1:18" x14ac:dyDescent="0.2">
      <c r="A93">
        <v>10283</v>
      </c>
      <c r="B93">
        <v>15</v>
      </c>
      <c r="C93">
        <v>12.4</v>
      </c>
      <c r="D93">
        <v>20</v>
      </c>
      <c r="E93">
        <v>0</v>
      </c>
      <c r="F93">
        <f>order_details__2[[#This Row],[UnitPrice]]*order_details__2[[#This Row],[Quantity]]</f>
        <v>248</v>
      </c>
      <c r="G93">
        <f>VLOOKUP(order_details__2[[#This Row],[ProductID]],products[],3,FALSE)</f>
        <v>6</v>
      </c>
      <c r="H93">
        <f>VLOOKUP(order_details__2[[#This Row],[OrderID]],orders[],20,FALSE)</f>
        <v>1996</v>
      </c>
      <c r="I93" t="str">
        <f>VLOOKUP(order_details__2[[#This Row],[ProductID]],products[],2,FALSE)</f>
        <v>Genen Shouyu</v>
      </c>
      <c r="J93" t="str">
        <f>VLOOKUP(order_details__2[[#This Row],[SupplierID]],suppliers[],2,FALSE)</f>
        <v>Mayumi's</v>
      </c>
      <c r="K93" t="str">
        <f>VLOOKUP(order_details__2[[#This Row],[OrderID]],orders[],14,FALSE)</f>
        <v>Venezuela</v>
      </c>
      <c r="L93">
        <f>VLOOKUP(order_details__2[[#This Row],[OrderID]],orders[],7,FALSE)</f>
        <v>3</v>
      </c>
      <c r="M93" t="str">
        <f>VLOOKUP(order_details__2[[#This Row],[ShipVia ]],shippers[],2,FALSE)</f>
        <v>Federal Shipping</v>
      </c>
      <c r="N93" t="str">
        <f>VLOOKUP(order_details__2[[#This Row],[OrderID]],orders[],2,FALSE)</f>
        <v>LILAS</v>
      </c>
      <c r="O93" t="str">
        <f>VLOOKUP(order_details__2[[#This Row],[OrderID]],orders[],18,FALSE)</f>
        <v xml:space="preserve">Southern                                          </v>
      </c>
      <c r="P93">
        <f>VLOOKUP(order_details__2[[#This Row],[ProductID]],products[],4,FALSE)</f>
        <v>2</v>
      </c>
      <c r="Q93" t="str">
        <f>VLOOKUP(order_details__2[[#This Row],[CategoryID]],categories[],2,FALSE)</f>
        <v>Condiments</v>
      </c>
      <c r="R93" s="57">
        <f>VLOOKUP(order_details__2[[#This Row],[OrderID]],orders[],21,FALSE)</f>
        <v>8</v>
      </c>
    </row>
    <row r="94" spans="1:18" x14ac:dyDescent="0.2">
      <c r="A94">
        <v>10283</v>
      </c>
      <c r="B94">
        <v>19</v>
      </c>
      <c r="C94">
        <v>7.3</v>
      </c>
      <c r="D94">
        <v>18</v>
      </c>
      <c r="E94">
        <v>0</v>
      </c>
      <c r="F94">
        <f>order_details__2[[#This Row],[UnitPrice]]*order_details__2[[#This Row],[Quantity]]</f>
        <v>131.4</v>
      </c>
      <c r="G94">
        <f>VLOOKUP(order_details__2[[#This Row],[ProductID]],products[],3,FALSE)</f>
        <v>8</v>
      </c>
      <c r="H94">
        <f>VLOOKUP(order_details__2[[#This Row],[OrderID]],orders[],20,FALSE)</f>
        <v>1996</v>
      </c>
      <c r="I94" t="str">
        <f>VLOOKUP(order_details__2[[#This Row],[ProductID]],products[],2,FALSE)</f>
        <v>Teatime Chocolate Biscuits</v>
      </c>
      <c r="J94" t="str">
        <f>VLOOKUP(order_details__2[[#This Row],[SupplierID]],suppliers[],2,FALSE)</f>
        <v>Specialty Biscuits, Ltd.</v>
      </c>
      <c r="K94" t="str">
        <f>VLOOKUP(order_details__2[[#This Row],[OrderID]],orders[],14,FALSE)</f>
        <v>Venezuela</v>
      </c>
      <c r="L94">
        <f>VLOOKUP(order_details__2[[#This Row],[OrderID]],orders[],7,FALSE)</f>
        <v>3</v>
      </c>
      <c r="M94" t="str">
        <f>VLOOKUP(order_details__2[[#This Row],[ShipVia ]],shippers[],2,FALSE)</f>
        <v>Federal Shipping</v>
      </c>
      <c r="N94" t="str">
        <f>VLOOKUP(order_details__2[[#This Row],[OrderID]],orders[],2,FALSE)</f>
        <v>LILAS</v>
      </c>
      <c r="O94" t="str">
        <f>VLOOKUP(order_details__2[[#This Row],[OrderID]],orders[],18,FALSE)</f>
        <v xml:space="preserve">Southern                                          </v>
      </c>
      <c r="P94">
        <f>VLOOKUP(order_details__2[[#This Row],[ProductID]],products[],4,FALSE)</f>
        <v>3</v>
      </c>
      <c r="Q94" t="str">
        <f>VLOOKUP(order_details__2[[#This Row],[CategoryID]],categories[],2,FALSE)</f>
        <v>Confections</v>
      </c>
      <c r="R94" s="57">
        <f>VLOOKUP(order_details__2[[#This Row],[OrderID]],orders[],21,FALSE)</f>
        <v>8</v>
      </c>
    </row>
    <row r="95" spans="1:18" x14ac:dyDescent="0.2">
      <c r="A95">
        <v>10283</v>
      </c>
      <c r="B95">
        <v>60</v>
      </c>
      <c r="C95">
        <v>27.2</v>
      </c>
      <c r="D95">
        <v>35</v>
      </c>
      <c r="E95">
        <v>0</v>
      </c>
      <c r="F95">
        <f>order_details__2[[#This Row],[UnitPrice]]*order_details__2[[#This Row],[Quantity]]</f>
        <v>952</v>
      </c>
      <c r="G95">
        <f>VLOOKUP(order_details__2[[#This Row],[ProductID]],products[],3,FALSE)</f>
        <v>28</v>
      </c>
      <c r="H95">
        <f>VLOOKUP(order_details__2[[#This Row],[OrderID]],orders[],20,FALSE)</f>
        <v>1996</v>
      </c>
      <c r="I95" t="str">
        <f>VLOOKUP(order_details__2[[#This Row],[ProductID]],products[],2,FALSE)</f>
        <v>Camembert Pierrot</v>
      </c>
      <c r="J95" t="str">
        <f>VLOOKUP(order_details__2[[#This Row],[SupplierID]],suppliers[],2,FALSE)</f>
        <v>Gai pturage</v>
      </c>
      <c r="K95" t="str">
        <f>VLOOKUP(order_details__2[[#This Row],[OrderID]],orders[],14,FALSE)</f>
        <v>Venezuela</v>
      </c>
      <c r="L95">
        <f>VLOOKUP(order_details__2[[#This Row],[OrderID]],orders[],7,FALSE)</f>
        <v>3</v>
      </c>
      <c r="M95" t="str">
        <f>VLOOKUP(order_details__2[[#This Row],[ShipVia ]],shippers[],2,FALSE)</f>
        <v>Federal Shipping</v>
      </c>
      <c r="N95" t="str">
        <f>VLOOKUP(order_details__2[[#This Row],[OrderID]],orders[],2,FALSE)</f>
        <v>LILAS</v>
      </c>
      <c r="O95" t="str">
        <f>VLOOKUP(order_details__2[[#This Row],[OrderID]],orders[],18,FALSE)</f>
        <v xml:space="preserve">Southern                                          </v>
      </c>
      <c r="P95">
        <f>VLOOKUP(order_details__2[[#This Row],[ProductID]],products[],4,FALSE)</f>
        <v>4</v>
      </c>
      <c r="Q95" t="str">
        <f>VLOOKUP(order_details__2[[#This Row],[CategoryID]],categories[],2,FALSE)</f>
        <v>Dairy Products</v>
      </c>
      <c r="R95" s="57">
        <f>VLOOKUP(order_details__2[[#This Row],[OrderID]],orders[],21,FALSE)</f>
        <v>8</v>
      </c>
    </row>
    <row r="96" spans="1:18" x14ac:dyDescent="0.2">
      <c r="A96">
        <v>10283</v>
      </c>
      <c r="B96">
        <v>72</v>
      </c>
      <c r="C96">
        <v>27.8</v>
      </c>
      <c r="D96">
        <v>3</v>
      </c>
      <c r="E96">
        <v>0</v>
      </c>
      <c r="F96">
        <f>order_details__2[[#This Row],[UnitPrice]]*order_details__2[[#This Row],[Quantity]]</f>
        <v>83.4</v>
      </c>
      <c r="G96">
        <f>VLOOKUP(order_details__2[[#This Row],[ProductID]],products[],3,FALSE)</f>
        <v>14</v>
      </c>
      <c r="H96">
        <f>VLOOKUP(order_details__2[[#This Row],[OrderID]],orders[],20,FALSE)</f>
        <v>1996</v>
      </c>
      <c r="I96" t="str">
        <f>VLOOKUP(order_details__2[[#This Row],[ProductID]],products[],2,FALSE)</f>
        <v>Mozzarella di Giovanni</v>
      </c>
      <c r="J96" t="str">
        <f>VLOOKUP(order_details__2[[#This Row],[SupplierID]],suppliers[],2,FALSE)</f>
        <v>Formaggi Fortini s.r.l.</v>
      </c>
      <c r="K96" t="str">
        <f>VLOOKUP(order_details__2[[#This Row],[OrderID]],orders[],14,FALSE)</f>
        <v>Venezuela</v>
      </c>
      <c r="L96">
        <f>VLOOKUP(order_details__2[[#This Row],[OrderID]],orders[],7,FALSE)</f>
        <v>3</v>
      </c>
      <c r="M96" t="str">
        <f>VLOOKUP(order_details__2[[#This Row],[ShipVia ]],shippers[],2,FALSE)</f>
        <v>Federal Shipping</v>
      </c>
      <c r="N96" t="str">
        <f>VLOOKUP(order_details__2[[#This Row],[OrderID]],orders[],2,FALSE)</f>
        <v>LILAS</v>
      </c>
      <c r="O96" t="str">
        <f>VLOOKUP(order_details__2[[#This Row],[OrderID]],orders[],18,FALSE)</f>
        <v xml:space="preserve">Southern                                          </v>
      </c>
      <c r="P96">
        <f>VLOOKUP(order_details__2[[#This Row],[ProductID]],products[],4,FALSE)</f>
        <v>4</v>
      </c>
      <c r="Q96" t="str">
        <f>VLOOKUP(order_details__2[[#This Row],[CategoryID]],categories[],2,FALSE)</f>
        <v>Dairy Products</v>
      </c>
      <c r="R96" s="57">
        <f>VLOOKUP(order_details__2[[#This Row],[OrderID]],orders[],21,FALSE)</f>
        <v>8</v>
      </c>
    </row>
    <row r="97" spans="1:18" x14ac:dyDescent="0.2">
      <c r="A97">
        <v>10284</v>
      </c>
      <c r="B97">
        <v>27</v>
      </c>
      <c r="C97">
        <v>35.1</v>
      </c>
      <c r="D97">
        <v>15</v>
      </c>
      <c r="E97">
        <v>0</v>
      </c>
      <c r="F97">
        <f>order_details__2[[#This Row],[UnitPrice]]*order_details__2[[#This Row],[Quantity]]</f>
        <v>526.5</v>
      </c>
      <c r="G97">
        <f>VLOOKUP(order_details__2[[#This Row],[ProductID]],products[],3,FALSE)</f>
        <v>11</v>
      </c>
      <c r="H97">
        <f>VLOOKUP(order_details__2[[#This Row],[OrderID]],orders[],20,FALSE)</f>
        <v>1996</v>
      </c>
      <c r="I97" t="str">
        <f>VLOOKUP(order_details__2[[#This Row],[ProductID]],products[],2,FALSE)</f>
        <v>Schoggi Schokolade</v>
      </c>
      <c r="J97" t="str">
        <f>VLOOKUP(order_details__2[[#This Row],[SupplierID]],suppliers[],2,FALSE)</f>
        <v>Heli Swaren GmbH &amp; Co. KG</v>
      </c>
      <c r="K97" t="str">
        <f>VLOOKUP(order_details__2[[#This Row],[OrderID]],orders[],14,FALSE)</f>
        <v>Germany</v>
      </c>
      <c r="L97">
        <f>VLOOKUP(order_details__2[[#This Row],[OrderID]],orders[],7,FALSE)</f>
        <v>1</v>
      </c>
      <c r="M97" t="str">
        <f>VLOOKUP(order_details__2[[#This Row],[ShipVia ]],shippers[],2,FALSE)</f>
        <v>Speedy Express</v>
      </c>
      <c r="N97" t="str">
        <f>VLOOKUP(order_details__2[[#This Row],[OrderID]],orders[],2,FALSE)</f>
        <v>LEHMS</v>
      </c>
      <c r="O97" t="str">
        <f>VLOOKUP(order_details__2[[#This Row],[OrderID]],orders[],18,FALSE)</f>
        <v xml:space="preserve">Eastern                                           </v>
      </c>
      <c r="P97">
        <f>VLOOKUP(order_details__2[[#This Row],[ProductID]],products[],4,FALSE)</f>
        <v>3</v>
      </c>
      <c r="Q97" t="str">
        <f>VLOOKUP(order_details__2[[#This Row],[CategoryID]],categories[],2,FALSE)</f>
        <v>Confections</v>
      </c>
      <c r="R97" s="57">
        <f>VLOOKUP(order_details__2[[#This Row],[OrderID]],orders[],21,FALSE)</f>
        <v>8</v>
      </c>
    </row>
    <row r="98" spans="1:18" x14ac:dyDescent="0.2">
      <c r="A98">
        <v>10284</v>
      </c>
      <c r="B98">
        <v>44</v>
      </c>
      <c r="C98">
        <v>15.5</v>
      </c>
      <c r="D98">
        <v>21</v>
      </c>
      <c r="E98">
        <v>0</v>
      </c>
      <c r="F98">
        <f>order_details__2[[#This Row],[UnitPrice]]*order_details__2[[#This Row],[Quantity]]</f>
        <v>325.5</v>
      </c>
      <c r="G98">
        <f>VLOOKUP(order_details__2[[#This Row],[ProductID]],products[],3,FALSE)</f>
        <v>20</v>
      </c>
      <c r="H98">
        <f>VLOOKUP(order_details__2[[#This Row],[OrderID]],orders[],20,FALSE)</f>
        <v>1996</v>
      </c>
      <c r="I98" t="str">
        <f>VLOOKUP(order_details__2[[#This Row],[ProductID]],products[],2,FALSE)</f>
        <v>Gula Malacca</v>
      </c>
      <c r="J98" t="str">
        <f>VLOOKUP(order_details__2[[#This Row],[SupplierID]],suppliers[],2,FALSE)</f>
        <v>Leka Trading</v>
      </c>
      <c r="K98" t="str">
        <f>VLOOKUP(order_details__2[[#This Row],[OrderID]],orders[],14,FALSE)</f>
        <v>Germany</v>
      </c>
      <c r="L98">
        <f>VLOOKUP(order_details__2[[#This Row],[OrderID]],orders[],7,FALSE)</f>
        <v>1</v>
      </c>
      <c r="M98" t="str">
        <f>VLOOKUP(order_details__2[[#This Row],[ShipVia ]],shippers[],2,FALSE)</f>
        <v>Speedy Express</v>
      </c>
      <c r="N98" t="str">
        <f>VLOOKUP(order_details__2[[#This Row],[OrderID]],orders[],2,FALSE)</f>
        <v>LEHMS</v>
      </c>
      <c r="O98" t="str">
        <f>VLOOKUP(order_details__2[[#This Row],[OrderID]],orders[],18,FALSE)</f>
        <v xml:space="preserve">Eastern                                           </v>
      </c>
      <c r="P98">
        <f>VLOOKUP(order_details__2[[#This Row],[ProductID]],products[],4,FALSE)</f>
        <v>2</v>
      </c>
      <c r="Q98" t="str">
        <f>VLOOKUP(order_details__2[[#This Row],[CategoryID]],categories[],2,FALSE)</f>
        <v>Condiments</v>
      </c>
      <c r="R98" s="57">
        <f>VLOOKUP(order_details__2[[#This Row],[OrderID]],orders[],21,FALSE)</f>
        <v>8</v>
      </c>
    </row>
    <row r="99" spans="1:18" x14ac:dyDescent="0.2">
      <c r="A99">
        <v>10284</v>
      </c>
      <c r="B99">
        <v>60</v>
      </c>
      <c r="C99">
        <v>27.2</v>
      </c>
      <c r="D99">
        <v>20</v>
      </c>
      <c r="E99">
        <v>0</v>
      </c>
      <c r="F99">
        <f>order_details__2[[#This Row],[UnitPrice]]*order_details__2[[#This Row],[Quantity]]</f>
        <v>544</v>
      </c>
      <c r="G99">
        <f>VLOOKUP(order_details__2[[#This Row],[ProductID]],products[],3,FALSE)</f>
        <v>28</v>
      </c>
      <c r="H99">
        <f>VLOOKUP(order_details__2[[#This Row],[OrderID]],orders[],20,FALSE)</f>
        <v>1996</v>
      </c>
      <c r="I99" t="str">
        <f>VLOOKUP(order_details__2[[#This Row],[ProductID]],products[],2,FALSE)</f>
        <v>Camembert Pierrot</v>
      </c>
      <c r="J99" t="str">
        <f>VLOOKUP(order_details__2[[#This Row],[SupplierID]],suppliers[],2,FALSE)</f>
        <v>Gai pturage</v>
      </c>
      <c r="K99" t="str">
        <f>VLOOKUP(order_details__2[[#This Row],[OrderID]],orders[],14,FALSE)</f>
        <v>Germany</v>
      </c>
      <c r="L99">
        <f>VLOOKUP(order_details__2[[#This Row],[OrderID]],orders[],7,FALSE)</f>
        <v>1</v>
      </c>
      <c r="M99" t="str">
        <f>VLOOKUP(order_details__2[[#This Row],[ShipVia ]],shippers[],2,FALSE)</f>
        <v>Speedy Express</v>
      </c>
      <c r="N99" t="str">
        <f>VLOOKUP(order_details__2[[#This Row],[OrderID]],orders[],2,FALSE)</f>
        <v>LEHMS</v>
      </c>
      <c r="O99" t="str">
        <f>VLOOKUP(order_details__2[[#This Row],[OrderID]],orders[],18,FALSE)</f>
        <v xml:space="preserve">Eastern                                           </v>
      </c>
      <c r="P99">
        <f>VLOOKUP(order_details__2[[#This Row],[ProductID]],products[],4,FALSE)</f>
        <v>4</v>
      </c>
      <c r="Q99" t="str">
        <f>VLOOKUP(order_details__2[[#This Row],[CategoryID]],categories[],2,FALSE)</f>
        <v>Dairy Products</v>
      </c>
      <c r="R99" s="57">
        <f>VLOOKUP(order_details__2[[#This Row],[OrderID]],orders[],21,FALSE)</f>
        <v>8</v>
      </c>
    </row>
    <row r="100" spans="1:18" x14ac:dyDescent="0.2">
      <c r="A100">
        <v>10284</v>
      </c>
      <c r="B100">
        <v>67</v>
      </c>
      <c r="C100">
        <v>11.2</v>
      </c>
      <c r="D100">
        <v>5</v>
      </c>
      <c r="E100">
        <v>0</v>
      </c>
      <c r="F100">
        <f>order_details__2[[#This Row],[UnitPrice]]*order_details__2[[#This Row],[Quantity]]</f>
        <v>56</v>
      </c>
      <c r="G100">
        <f>VLOOKUP(order_details__2[[#This Row],[ProductID]],products[],3,FALSE)</f>
        <v>16</v>
      </c>
      <c r="H100">
        <f>VLOOKUP(order_details__2[[#This Row],[OrderID]],orders[],20,FALSE)</f>
        <v>1996</v>
      </c>
      <c r="I100" t="str">
        <f>VLOOKUP(order_details__2[[#This Row],[ProductID]],products[],2,FALSE)</f>
        <v>Laughing Lumberjack Lager</v>
      </c>
      <c r="J100" t="str">
        <f>VLOOKUP(order_details__2[[#This Row],[SupplierID]],suppliers[],2,FALSE)</f>
        <v>Bigfoot Breweries</v>
      </c>
      <c r="K100" t="str">
        <f>VLOOKUP(order_details__2[[#This Row],[OrderID]],orders[],14,FALSE)</f>
        <v>Germany</v>
      </c>
      <c r="L100">
        <f>VLOOKUP(order_details__2[[#This Row],[OrderID]],orders[],7,FALSE)</f>
        <v>1</v>
      </c>
      <c r="M100" t="str">
        <f>VLOOKUP(order_details__2[[#This Row],[ShipVia ]],shippers[],2,FALSE)</f>
        <v>Speedy Express</v>
      </c>
      <c r="N100" t="str">
        <f>VLOOKUP(order_details__2[[#This Row],[OrderID]],orders[],2,FALSE)</f>
        <v>LEHMS</v>
      </c>
      <c r="O100" t="str">
        <f>VLOOKUP(order_details__2[[#This Row],[OrderID]],orders[],18,FALSE)</f>
        <v xml:space="preserve">Eastern                                           </v>
      </c>
      <c r="P100">
        <f>VLOOKUP(order_details__2[[#This Row],[ProductID]],products[],4,FALSE)</f>
        <v>1</v>
      </c>
      <c r="Q100" t="str">
        <f>VLOOKUP(order_details__2[[#This Row],[CategoryID]],categories[],2,FALSE)</f>
        <v>Beverages</v>
      </c>
      <c r="R100" s="57">
        <f>VLOOKUP(order_details__2[[#This Row],[OrderID]],orders[],21,FALSE)</f>
        <v>8</v>
      </c>
    </row>
    <row r="101" spans="1:18" x14ac:dyDescent="0.2">
      <c r="A101">
        <v>10285</v>
      </c>
      <c r="B101">
        <v>1</v>
      </c>
      <c r="C101">
        <v>14.4</v>
      </c>
      <c r="D101">
        <v>45</v>
      </c>
      <c r="E101">
        <v>0</v>
      </c>
      <c r="F101">
        <f>order_details__2[[#This Row],[UnitPrice]]*order_details__2[[#This Row],[Quantity]]</f>
        <v>648</v>
      </c>
      <c r="G101">
        <f>VLOOKUP(order_details__2[[#This Row],[ProductID]],products[],3,FALSE)</f>
        <v>1</v>
      </c>
      <c r="H101">
        <f>VLOOKUP(order_details__2[[#This Row],[OrderID]],orders[],20,FALSE)</f>
        <v>1996</v>
      </c>
      <c r="I101" t="str">
        <f>VLOOKUP(order_details__2[[#This Row],[ProductID]],products[],2,FALSE)</f>
        <v>Chai</v>
      </c>
      <c r="J101" t="str">
        <f>VLOOKUP(order_details__2[[#This Row],[SupplierID]],suppliers[],2,FALSE)</f>
        <v>Exotic Liquids</v>
      </c>
      <c r="K101" t="str">
        <f>VLOOKUP(order_details__2[[#This Row],[OrderID]],orders[],14,FALSE)</f>
        <v>Germany</v>
      </c>
      <c r="L101">
        <f>VLOOKUP(order_details__2[[#This Row],[OrderID]],orders[],7,FALSE)</f>
        <v>2</v>
      </c>
      <c r="M101" t="str">
        <f>VLOOKUP(order_details__2[[#This Row],[ShipVia ]],shippers[],2,FALSE)</f>
        <v>United Package</v>
      </c>
      <c r="N101" t="str">
        <f>VLOOKUP(order_details__2[[#This Row],[OrderID]],orders[],2,FALSE)</f>
        <v>QUICK</v>
      </c>
      <c r="O101" t="str">
        <f>VLOOKUP(order_details__2[[#This Row],[OrderID]],orders[],18,FALSE)</f>
        <v xml:space="preserve">Eastern                                           </v>
      </c>
      <c r="P101">
        <f>VLOOKUP(order_details__2[[#This Row],[ProductID]],products[],4,FALSE)</f>
        <v>1</v>
      </c>
      <c r="Q101" t="str">
        <f>VLOOKUP(order_details__2[[#This Row],[CategoryID]],categories[],2,FALSE)</f>
        <v>Beverages</v>
      </c>
      <c r="R101" s="57">
        <f>VLOOKUP(order_details__2[[#This Row],[OrderID]],orders[],21,FALSE)</f>
        <v>8</v>
      </c>
    </row>
    <row r="102" spans="1:18" x14ac:dyDescent="0.2">
      <c r="A102">
        <v>10285</v>
      </c>
      <c r="B102">
        <v>40</v>
      </c>
      <c r="C102">
        <v>14.7</v>
      </c>
      <c r="D102">
        <v>40</v>
      </c>
      <c r="E102">
        <v>0</v>
      </c>
      <c r="F102">
        <f>order_details__2[[#This Row],[UnitPrice]]*order_details__2[[#This Row],[Quantity]]</f>
        <v>588</v>
      </c>
      <c r="G102">
        <f>VLOOKUP(order_details__2[[#This Row],[ProductID]],products[],3,FALSE)</f>
        <v>19</v>
      </c>
      <c r="H102">
        <f>VLOOKUP(order_details__2[[#This Row],[OrderID]],orders[],20,FALSE)</f>
        <v>1996</v>
      </c>
      <c r="I102" t="str">
        <f>VLOOKUP(order_details__2[[#This Row],[ProductID]],products[],2,FALSE)</f>
        <v>Boston Crab Meat</v>
      </c>
      <c r="J102" t="str">
        <f>VLOOKUP(order_details__2[[#This Row],[SupplierID]],suppliers[],2,FALSE)</f>
        <v>New England Seafood Cannery</v>
      </c>
      <c r="K102" t="str">
        <f>VLOOKUP(order_details__2[[#This Row],[OrderID]],orders[],14,FALSE)</f>
        <v>Germany</v>
      </c>
      <c r="L102">
        <f>VLOOKUP(order_details__2[[#This Row],[OrderID]],orders[],7,FALSE)</f>
        <v>2</v>
      </c>
      <c r="M102" t="str">
        <f>VLOOKUP(order_details__2[[#This Row],[ShipVia ]],shippers[],2,FALSE)</f>
        <v>United Package</v>
      </c>
      <c r="N102" t="str">
        <f>VLOOKUP(order_details__2[[#This Row],[OrderID]],orders[],2,FALSE)</f>
        <v>QUICK</v>
      </c>
      <c r="O102" t="str">
        <f>VLOOKUP(order_details__2[[#This Row],[OrderID]],orders[],18,FALSE)</f>
        <v xml:space="preserve">Eastern                                           </v>
      </c>
      <c r="P102">
        <f>VLOOKUP(order_details__2[[#This Row],[ProductID]],products[],4,FALSE)</f>
        <v>8</v>
      </c>
      <c r="Q102" t="str">
        <f>VLOOKUP(order_details__2[[#This Row],[CategoryID]],categories[],2,FALSE)</f>
        <v>Seafood</v>
      </c>
      <c r="R102" s="57">
        <f>VLOOKUP(order_details__2[[#This Row],[OrderID]],orders[],21,FALSE)</f>
        <v>8</v>
      </c>
    </row>
    <row r="103" spans="1:18" x14ac:dyDescent="0.2">
      <c r="A103">
        <v>10285</v>
      </c>
      <c r="B103">
        <v>53</v>
      </c>
      <c r="C103">
        <v>26.2</v>
      </c>
      <c r="D103">
        <v>36</v>
      </c>
      <c r="E103">
        <v>0</v>
      </c>
      <c r="F103">
        <f>order_details__2[[#This Row],[UnitPrice]]*order_details__2[[#This Row],[Quantity]]</f>
        <v>943.19999999999993</v>
      </c>
      <c r="G103">
        <f>VLOOKUP(order_details__2[[#This Row],[ProductID]],products[],3,FALSE)</f>
        <v>24</v>
      </c>
      <c r="H103">
        <f>VLOOKUP(order_details__2[[#This Row],[OrderID]],orders[],20,FALSE)</f>
        <v>1996</v>
      </c>
      <c r="I103" t="str">
        <f>VLOOKUP(order_details__2[[#This Row],[ProductID]],products[],2,FALSE)</f>
        <v>Perth Pasties</v>
      </c>
      <c r="J103" t="str">
        <f>VLOOKUP(order_details__2[[#This Row],[SupplierID]],suppliers[],2,FALSE)</f>
        <v>G'day, Mate</v>
      </c>
      <c r="K103" t="str">
        <f>VLOOKUP(order_details__2[[#This Row],[OrderID]],orders[],14,FALSE)</f>
        <v>Germany</v>
      </c>
      <c r="L103">
        <f>VLOOKUP(order_details__2[[#This Row],[OrderID]],orders[],7,FALSE)</f>
        <v>2</v>
      </c>
      <c r="M103" t="str">
        <f>VLOOKUP(order_details__2[[#This Row],[ShipVia ]],shippers[],2,FALSE)</f>
        <v>United Package</v>
      </c>
      <c r="N103" t="str">
        <f>VLOOKUP(order_details__2[[#This Row],[OrderID]],orders[],2,FALSE)</f>
        <v>QUICK</v>
      </c>
      <c r="O103" t="str">
        <f>VLOOKUP(order_details__2[[#This Row],[OrderID]],orders[],18,FALSE)</f>
        <v xml:space="preserve">Eastern                                           </v>
      </c>
      <c r="P103">
        <f>VLOOKUP(order_details__2[[#This Row],[ProductID]],products[],4,FALSE)</f>
        <v>6</v>
      </c>
      <c r="Q103" t="str">
        <f>VLOOKUP(order_details__2[[#This Row],[CategoryID]],categories[],2,FALSE)</f>
        <v>Meat/Poultry</v>
      </c>
      <c r="R103" s="57">
        <f>VLOOKUP(order_details__2[[#This Row],[OrderID]],orders[],21,FALSE)</f>
        <v>8</v>
      </c>
    </row>
    <row r="104" spans="1:18" x14ac:dyDescent="0.2">
      <c r="A104">
        <v>10286</v>
      </c>
      <c r="B104">
        <v>35</v>
      </c>
      <c r="C104">
        <v>14.4</v>
      </c>
      <c r="D104">
        <v>100</v>
      </c>
      <c r="E104">
        <v>0</v>
      </c>
      <c r="F104">
        <f>order_details__2[[#This Row],[UnitPrice]]*order_details__2[[#This Row],[Quantity]]</f>
        <v>1440</v>
      </c>
      <c r="G104">
        <f>VLOOKUP(order_details__2[[#This Row],[ProductID]],products[],3,FALSE)</f>
        <v>16</v>
      </c>
      <c r="H104">
        <f>VLOOKUP(order_details__2[[#This Row],[OrderID]],orders[],20,FALSE)</f>
        <v>1996</v>
      </c>
      <c r="I104" t="str">
        <f>VLOOKUP(order_details__2[[#This Row],[ProductID]],products[],2,FALSE)</f>
        <v>Steeleye Stout</v>
      </c>
      <c r="J104" t="str">
        <f>VLOOKUP(order_details__2[[#This Row],[SupplierID]],suppliers[],2,FALSE)</f>
        <v>Bigfoot Breweries</v>
      </c>
      <c r="K104" t="str">
        <f>VLOOKUP(order_details__2[[#This Row],[OrderID]],orders[],14,FALSE)</f>
        <v>Germany</v>
      </c>
      <c r="L104">
        <f>VLOOKUP(order_details__2[[#This Row],[OrderID]],orders[],7,FALSE)</f>
        <v>3</v>
      </c>
      <c r="M104" t="str">
        <f>VLOOKUP(order_details__2[[#This Row],[ShipVia ]],shippers[],2,FALSE)</f>
        <v>Federal Shipping</v>
      </c>
      <c r="N104" t="str">
        <f>VLOOKUP(order_details__2[[#This Row],[OrderID]],orders[],2,FALSE)</f>
        <v>QUICK</v>
      </c>
      <c r="O104" t="str">
        <f>VLOOKUP(order_details__2[[#This Row],[OrderID]],orders[],18,FALSE)</f>
        <v xml:space="preserve">Northern                                          </v>
      </c>
      <c r="P104">
        <f>VLOOKUP(order_details__2[[#This Row],[ProductID]],products[],4,FALSE)</f>
        <v>1</v>
      </c>
      <c r="Q104" t="str">
        <f>VLOOKUP(order_details__2[[#This Row],[CategoryID]],categories[],2,FALSE)</f>
        <v>Beverages</v>
      </c>
      <c r="R104" s="57">
        <f>VLOOKUP(order_details__2[[#This Row],[OrderID]],orders[],21,FALSE)</f>
        <v>8</v>
      </c>
    </row>
    <row r="105" spans="1:18" x14ac:dyDescent="0.2">
      <c r="A105">
        <v>10286</v>
      </c>
      <c r="B105">
        <v>62</v>
      </c>
      <c r="C105">
        <v>39.4</v>
      </c>
      <c r="D105">
        <v>40</v>
      </c>
      <c r="E105">
        <v>0</v>
      </c>
      <c r="F105">
        <f>order_details__2[[#This Row],[UnitPrice]]*order_details__2[[#This Row],[Quantity]]</f>
        <v>1576</v>
      </c>
      <c r="G105">
        <f>VLOOKUP(order_details__2[[#This Row],[ProductID]],products[],3,FALSE)</f>
        <v>29</v>
      </c>
      <c r="H105">
        <f>VLOOKUP(order_details__2[[#This Row],[OrderID]],orders[],20,FALSE)</f>
        <v>1996</v>
      </c>
      <c r="I105" t="str">
        <f>VLOOKUP(order_details__2[[#This Row],[ProductID]],products[],2,FALSE)</f>
        <v>Tarte au sucre</v>
      </c>
      <c r="J105" t="str">
        <f>VLOOKUP(order_details__2[[#This Row],[SupplierID]],suppliers[],2,FALSE)</f>
        <v>Forts d'rables</v>
      </c>
      <c r="K105" t="str">
        <f>VLOOKUP(order_details__2[[#This Row],[OrderID]],orders[],14,FALSE)</f>
        <v>Germany</v>
      </c>
      <c r="L105">
        <f>VLOOKUP(order_details__2[[#This Row],[OrderID]],orders[],7,FALSE)</f>
        <v>3</v>
      </c>
      <c r="M105" t="str">
        <f>VLOOKUP(order_details__2[[#This Row],[ShipVia ]],shippers[],2,FALSE)</f>
        <v>Federal Shipping</v>
      </c>
      <c r="N105" t="str">
        <f>VLOOKUP(order_details__2[[#This Row],[OrderID]],orders[],2,FALSE)</f>
        <v>QUICK</v>
      </c>
      <c r="O105" t="str">
        <f>VLOOKUP(order_details__2[[#This Row],[OrderID]],orders[],18,FALSE)</f>
        <v xml:space="preserve">Northern                                          </v>
      </c>
      <c r="P105">
        <f>VLOOKUP(order_details__2[[#This Row],[ProductID]],products[],4,FALSE)</f>
        <v>3</v>
      </c>
      <c r="Q105" t="str">
        <f>VLOOKUP(order_details__2[[#This Row],[CategoryID]],categories[],2,FALSE)</f>
        <v>Confections</v>
      </c>
      <c r="R105" s="57">
        <f>VLOOKUP(order_details__2[[#This Row],[OrderID]],orders[],21,FALSE)</f>
        <v>8</v>
      </c>
    </row>
    <row r="106" spans="1:18" x14ac:dyDescent="0.2">
      <c r="A106">
        <v>10287</v>
      </c>
      <c r="B106">
        <v>16</v>
      </c>
      <c r="C106">
        <v>13.9</v>
      </c>
      <c r="D106">
        <v>40</v>
      </c>
      <c r="E106">
        <v>0</v>
      </c>
      <c r="F106">
        <f>order_details__2[[#This Row],[UnitPrice]]*order_details__2[[#This Row],[Quantity]]</f>
        <v>556</v>
      </c>
      <c r="G106">
        <f>VLOOKUP(order_details__2[[#This Row],[ProductID]],products[],3,FALSE)</f>
        <v>7</v>
      </c>
      <c r="H106">
        <f>VLOOKUP(order_details__2[[#This Row],[OrderID]],orders[],20,FALSE)</f>
        <v>1996</v>
      </c>
      <c r="I106" t="str">
        <f>VLOOKUP(order_details__2[[#This Row],[ProductID]],products[],2,FALSE)</f>
        <v>Pavlova</v>
      </c>
      <c r="J106" t="str">
        <f>VLOOKUP(order_details__2[[#This Row],[SupplierID]],suppliers[],2,FALSE)</f>
        <v>Pavlova, Ltd.</v>
      </c>
      <c r="K106" t="str">
        <f>VLOOKUP(order_details__2[[#This Row],[OrderID]],orders[],14,FALSE)</f>
        <v>Brazil</v>
      </c>
      <c r="L106">
        <f>VLOOKUP(order_details__2[[#This Row],[OrderID]],orders[],7,FALSE)</f>
        <v>3</v>
      </c>
      <c r="M106" t="str">
        <f>VLOOKUP(order_details__2[[#This Row],[ShipVia ]],shippers[],2,FALSE)</f>
        <v>Federal Shipping</v>
      </c>
      <c r="N106" t="str">
        <f>VLOOKUP(order_details__2[[#This Row],[OrderID]],orders[],2,FALSE)</f>
        <v>RICAR</v>
      </c>
      <c r="O106" t="str">
        <f>VLOOKUP(order_details__2[[#This Row],[OrderID]],orders[],18,FALSE)</f>
        <v xml:space="preserve">Northern                                          </v>
      </c>
      <c r="P106">
        <f>VLOOKUP(order_details__2[[#This Row],[ProductID]],products[],4,FALSE)</f>
        <v>3</v>
      </c>
      <c r="Q106" t="str">
        <f>VLOOKUP(order_details__2[[#This Row],[CategoryID]],categories[],2,FALSE)</f>
        <v>Confections</v>
      </c>
      <c r="R106" s="57">
        <f>VLOOKUP(order_details__2[[#This Row],[OrderID]],orders[],21,FALSE)</f>
        <v>8</v>
      </c>
    </row>
    <row r="107" spans="1:18" x14ac:dyDescent="0.2">
      <c r="A107">
        <v>10287</v>
      </c>
      <c r="B107">
        <v>34</v>
      </c>
      <c r="C107">
        <v>11.2</v>
      </c>
      <c r="D107">
        <v>20</v>
      </c>
      <c r="E107">
        <v>0</v>
      </c>
      <c r="F107">
        <f>order_details__2[[#This Row],[UnitPrice]]*order_details__2[[#This Row],[Quantity]]</f>
        <v>224</v>
      </c>
      <c r="G107">
        <f>VLOOKUP(order_details__2[[#This Row],[ProductID]],products[],3,FALSE)</f>
        <v>16</v>
      </c>
      <c r="H107">
        <f>VLOOKUP(order_details__2[[#This Row],[OrderID]],orders[],20,FALSE)</f>
        <v>1996</v>
      </c>
      <c r="I107" t="str">
        <f>VLOOKUP(order_details__2[[#This Row],[ProductID]],products[],2,FALSE)</f>
        <v>Sasquatch Ale</v>
      </c>
      <c r="J107" t="str">
        <f>VLOOKUP(order_details__2[[#This Row],[SupplierID]],suppliers[],2,FALSE)</f>
        <v>Bigfoot Breweries</v>
      </c>
      <c r="K107" t="str">
        <f>VLOOKUP(order_details__2[[#This Row],[OrderID]],orders[],14,FALSE)</f>
        <v>Brazil</v>
      </c>
      <c r="L107">
        <f>VLOOKUP(order_details__2[[#This Row],[OrderID]],orders[],7,FALSE)</f>
        <v>3</v>
      </c>
      <c r="M107" t="str">
        <f>VLOOKUP(order_details__2[[#This Row],[ShipVia ]],shippers[],2,FALSE)</f>
        <v>Federal Shipping</v>
      </c>
      <c r="N107" t="str">
        <f>VLOOKUP(order_details__2[[#This Row],[OrderID]],orders[],2,FALSE)</f>
        <v>RICAR</v>
      </c>
      <c r="O107" t="str">
        <f>VLOOKUP(order_details__2[[#This Row],[OrderID]],orders[],18,FALSE)</f>
        <v xml:space="preserve">Northern                                          </v>
      </c>
      <c r="P107">
        <f>VLOOKUP(order_details__2[[#This Row],[ProductID]],products[],4,FALSE)</f>
        <v>1</v>
      </c>
      <c r="Q107" t="str">
        <f>VLOOKUP(order_details__2[[#This Row],[CategoryID]],categories[],2,FALSE)</f>
        <v>Beverages</v>
      </c>
      <c r="R107" s="57">
        <f>VLOOKUP(order_details__2[[#This Row],[OrderID]],orders[],21,FALSE)</f>
        <v>8</v>
      </c>
    </row>
    <row r="108" spans="1:18" x14ac:dyDescent="0.2">
      <c r="A108">
        <v>10287</v>
      </c>
      <c r="B108">
        <v>46</v>
      </c>
      <c r="C108">
        <v>9.6</v>
      </c>
      <c r="D108">
        <v>15</v>
      </c>
      <c r="E108">
        <v>0</v>
      </c>
      <c r="F108">
        <f>order_details__2[[#This Row],[UnitPrice]]*order_details__2[[#This Row],[Quantity]]</f>
        <v>144</v>
      </c>
      <c r="G108">
        <f>VLOOKUP(order_details__2[[#This Row],[ProductID]],products[],3,FALSE)</f>
        <v>21</v>
      </c>
      <c r="H108">
        <f>VLOOKUP(order_details__2[[#This Row],[OrderID]],orders[],20,FALSE)</f>
        <v>1996</v>
      </c>
      <c r="I108" t="str">
        <f>VLOOKUP(order_details__2[[#This Row],[ProductID]],products[],2,FALSE)</f>
        <v>Spegesild</v>
      </c>
      <c r="J108" t="str">
        <f>VLOOKUP(order_details__2[[#This Row],[SupplierID]],suppliers[],2,FALSE)</f>
        <v>Lyngbysild</v>
      </c>
      <c r="K108" t="str">
        <f>VLOOKUP(order_details__2[[#This Row],[OrderID]],orders[],14,FALSE)</f>
        <v>Brazil</v>
      </c>
      <c r="L108">
        <f>VLOOKUP(order_details__2[[#This Row],[OrderID]],orders[],7,FALSE)</f>
        <v>3</v>
      </c>
      <c r="M108" t="str">
        <f>VLOOKUP(order_details__2[[#This Row],[ShipVia ]],shippers[],2,FALSE)</f>
        <v>Federal Shipping</v>
      </c>
      <c r="N108" t="str">
        <f>VLOOKUP(order_details__2[[#This Row],[OrderID]],orders[],2,FALSE)</f>
        <v>RICAR</v>
      </c>
      <c r="O108" t="str">
        <f>VLOOKUP(order_details__2[[#This Row],[OrderID]],orders[],18,FALSE)</f>
        <v xml:space="preserve">Northern                                          </v>
      </c>
      <c r="P108">
        <f>VLOOKUP(order_details__2[[#This Row],[ProductID]],products[],4,FALSE)</f>
        <v>8</v>
      </c>
      <c r="Q108" t="str">
        <f>VLOOKUP(order_details__2[[#This Row],[CategoryID]],categories[],2,FALSE)</f>
        <v>Seafood</v>
      </c>
      <c r="R108" s="57">
        <f>VLOOKUP(order_details__2[[#This Row],[OrderID]],orders[],21,FALSE)</f>
        <v>8</v>
      </c>
    </row>
    <row r="109" spans="1:18" x14ac:dyDescent="0.2">
      <c r="A109">
        <v>10288</v>
      </c>
      <c r="B109">
        <v>54</v>
      </c>
      <c r="C109">
        <v>5.9</v>
      </c>
      <c r="D109">
        <v>10</v>
      </c>
      <c r="E109">
        <v>0</v>
      </c>
      <c r="F109">
        <f>order_details__2[[#This Row],[UnitPrice]]*order_details__2[[#This Row],[Quantity]]</f>
        <v>59</v>
      </c>
      <c r="G109">
        <f>VLOOKUP(order_details__2[[#This Row],[ProductID]],products[],3,FALSE)</f>
        <v>25</v>
      </c>
      <c r="H109">
        <f>VLOOKUP(order_details__2[[#This Row],[OrderID]],orders[],20,FALSE)</f>
        <v>1996</v>
      </c>
      <c r="I109" t="str">
        <f>VLOOKUP(order_details__2[[#This Row],[ProductID]],products[],2,FALSE)</f>
        <v>Tourtire</v>
      </c>
      <c r="J109" t="str">
        <f>VLOOKUP(order_details__2[[#This Row],[SupplierID]],suppliers[],2,FALSE)</f>
        <v>Ma Maison</v>
      </c>
      <c r="K109" t="str">
        <f>VLOOKUP(order_details__2[[#This Row],[OrderID]],orders[],14,FALSE)</f>
        <v>Italy</v>
      </c>
      <c r="L109">
        <f>VLOOKUP(order_details__2[[#This Row],[OrderID]],orders[],7,FALSE)</f>
        <v>1</v>
      </c>
      <c r="M109" t="str">
        <f>VLOOKUP(order_details__2[[#This Row],[ShipVia ]],shippers[],2,FALSE)</f>
        <v>Speedy Express</v>
      </c>
      <c r="N109" t="str">
        <f>VLOOKUP(order_details__2[[#This Row],[OrderID]],orders[],2,FALSE)</f>
        <v>REGGC</v>
      </c>
      <c r="O109" t="str">
        <f>VLOOKUP(order_details__2[[#This Row],[OrderID]],orders[],18,FALSE)</f>
        <v xml:space="preserve">Eastern                                           </v>
      </c>
      <c r="P109">
        <f>VLOOKUP(order_details__2[[#This Row],[ProductID]],products[],4,FALSE)</f>
        <v>6</v>
      </c>
      <c r="Q109" t="str">
        <f>VLOOKUP(order_details__2[[#This Row],[CategoryID]],categories[],2,FALSE)</f>
        <v>Meat/Poultry</v>
      </c>
      <c r="R109" s="57">
        <f>VLOOKUP(order_details__2[[#This Row],[OrderID]],orders[],21,FALSE)</f>
        <v>8</v>
      </c>
    </row>
    <row r="110" spans="1:18" x14ac:dyDescent="0.2">
      <c r="A110">
        <v>10288</v>
      </c>
      <c r="B110">
        <v>68</v>
      </c>
      <c r="C110">
        <v>10</v>
      </c>
      <c r="D110">
        <v>3</v>
      </c>
      <c r="E110">
        <v>0</v>
      </c>
      <c r="F110">
        <f>order_details__2[[#This Row],[UnitPrice]]*order_details__2[[#This Row],[Quantity]]</f>
        <v>30</v>
      </c>
      <c r="G110">
        <f>VLOOKUP(order_details__2[[#This Row],[ProductID]],products[],3,FALSE)</f>
        <v>8</v>
      </c>
      <c r="H110">
        <f>VLOOKUP(order_details__2[[#This Row],[OrderID]],orders[],20,FALSE)</f>
        <v>1996</v>
      </c>
      <c r="I110" t="str">
        <f>VLOOKUP(order_details__2[[#This Row],[ProductID]],products[],2,FALSE)</f>
        <v>Scottish Longbreads</v>
      </c>
      <c r="J110" t="str">
        <f>VLOOKUP(order_details__2[[#This Row],[SupplierID]],suppliers[],2,FALSE)</f>
        <v>Specialty Biscuits, Ltd.</v>
      </c>
      <c r="K110" t="str">
        <f>VLOOKUP(order_details__2[[#This Row],[OrderID]],orders[],14,FALSE)</f>
        <v>Italy</v>
      </c>
      <c r="L110">
        <f>VLOOKUP(order_details__2[[#This Row],[OrderID]],orders[],7,FALSE)</f>
        <v>1</v>
      </c>
      <c r="M110" t="str">
        <f>VLOOKUP(order_details__2[[#This Row],[ShipVia ]],shippers[],2,FALSE)</f>
        <v>Speedy Express</v>
      </c>
      <c r="N110" t="str">
        <f>VLOOKUP(order_details__2[[#This Row],[OrderID]],orders[],2,FALSE)</f>
        <v>REGGC</v>
      </c>
      <c r="O110" t="str">
        <f>VLOOKUP(order_details__2[[#This Row],[OrderID]],orders[],18,FALSE)</f>
        <v xml:space="preserve">Eastern                                           </v>
      </c>
      <c r="P110">
        <f>VLOOKUP(order_details__2[[#This Row],[ProductID]],products[],4,FALSE)</f>
        <v>3</v>
      </c>
      <c r="Q110" t="str">
        <f>VLOOKUP(order_details__2[[#This Row],[CategoryID]],categories[],2,FALSE)</f>
        <v>Confections</v>
      </c>
      <c r="R110" s="57">
        <f>VLOOKUP(order_details__2[[#This Row],[OrderID]],orders[],21,FALSE)</f>
        <v>8</v>
      </c>
    </row>
    <row r="111" spans="1:18" x14ac:dyDescent="0.2">
      <c r="A111">
        <v>10289</v>
      </c>
      <c r="B111">
        <v>3</v>
      </c>
      <c r="C111">
        <v>8</v>
      </c>
      <c r="D111">
        <v>30</v>
      </c>
      <c r="E111">
        <v>0</v>
      </c>
      <c r="F111">
        <f>order_details__2[[#This Row],[UnitPrice]]*order_details__2[[#This Row],[Quantity]]</f>
        <v>240</v>
      </c>
      <c r="G111">
        <f>VLOOKUP(order_details__2[[#This Row],[ProductID]],products[],3,FALSE)</f>
        <v>1</v>
      </c>
      <c r="H111">
        <f>VLOOKUP(order_details__2[[#This Row],[OrderID]],orders[],20,FALSE)</f>
        <v>1996</v>
      </c>
      <c r="I111" t="str">
        <f>VLOOKUP(order_details__2[[#This Row],[ProductID]],products[],2,FALSE)</f>
        <v>Aniseed Syrup</v>
      </c>
      <c r="J111" t="str">
        <f>VLOOKUP(order_details__2[[#This Row],[SupplierID]],suppliers[],2,FALSE)</f>
        <v>Exotic Liquids</v>
      </c>
      <c r="K111" t="str">
        <f>VLOOKUP(order_details__2[[#This Row],[OrderID]],orders[],14,FALSE)</f>
        <v>UK</v>
      </c>
      <c r="L111">
        <f>VLOOKUP(order_details__2[[#This Row],[OrderID]],orders[],7,FALSE)</f>
        <v>3</v>
      </c>
      <c r="M111" t="str">
        <f>VLOOKUP(order_details__2[[#This Row],[ShipVia ]],shippers[],2,FALSE)</f>
        <v>Federal Shipping</v>
      </c>
      <c r="N111" t="str">
        <f>VLOOKUP(order_details__2[[#This Row],[OrderID]],orders[],2,FALSE)</f>
        <v>BSBEV</v>
      </c>
      <c r="O111" t="str">
        <f>VLOOKUP(order_details__2[[#This Row],[OrderID]],orders[],18,FALSE)</f>
        <v xml:space="preserve">Westerns                                          </v>
      </c>
      <c r="P111">
        <f>VLOOKUP(order_details__2[[#This Row],[ProductID]],products[],4,FALSE)</f>
        <v>2</v>
      </c>
      <c r="Q111" t="str">
        <f>VLOOKUP(order_details__2[[#This Row],[CategoryID]],categories[],2,FALSE)</f>
        <v>Condiments</v>
      </c>
      <c r="R111" s="57">
        <f>VLOOKUP(order_details__2[[#This Row],[OrderID]],orders[],21,FALSE)</f>
        <v>8</v>
      </c>
    </row>
    <row r="112" spans="1:18" x14ac:dyDescent="0.2">
      <c r="A112">
        <v>10289</v>
      </c>
      <c r="B112">
        <v>64</v>
      </c>
      <c r="C112">
        <v>26.6</v>
      </c>
      <c r="D112">
        <v>9</v>
      </c>
      <c r="E112">
        <v>0</v>
      </c>
      <c r="F112">
        <f>order_details__2[[#This Row],[UnitPrice]]*order_details__2[[#This Row],[Quantity]]</f>
        <v>239.4</v>
      </c>
      <c r="G112">
        <f>VLOOKUP(order_details__2[[#This Row],[ProductID]],products[],3,FALSE)</f>
        <v>12</v>
      </c>
      <c r="H112">
        <f>VLOOKUP(order_details__2[[#This Row],[OrderID]],orders[],20,FALSE)</f>
        <v>1996</v>
      </c>
      <c r="I112" t="str">
        <f>VLOOKUP(order_details__2[[#This Row],[ProductID]],products[],2,FALSE)</f>
        <v>Wimmers gute Semmelkndel</v>
      </c>
      <c r="J112" t="str">
        <f>VLOOKUP(order_details__2[[#This Row],[SupplierID]],suppliers[],2,FALSE)</f>
        <v>Plutzer Lebensmittelgromrkte AG</v>
      </c>
      <c r="K112" t="str">
        <f>VLOOKUP(order_details__2[[#This Row],[OrderID]],orders[],14,FALSE)</f>
        <v>UK</v>
      </c>
      <c r="L112">
        <f>VLOOKUP(order_details__2[[#This Row],[OrderID]],orders[],7,FALSE)</f>
        <v>3</v>
      </c>
      <c r="M112" t="str">
        <f>VLOOKUP(order_details__2[[#This Row],[ShipVia ]],shippers[],2,FALSE)</f>
        <v>Federal Shipping</v>
      </c>
      <c r="N112" t="str">
        <f>VLOOKUP(order_details__2[[#This Row],[OrderID]],orders[],2,FALSE)</f>
        <v>BSBEV</v>
      </c>
      <c r="O112" t="str">
        <f>VLOOKUP(order_details__2[[#This Row],[OrderID]],orders[],18,FALSE)</f>
        <v xml:space="preserve">Westerns                                          </v>
      </c>
      <c r="P112">
        <f>VLOOKUP(order_details__2[[#This Row],[ProductID]],products[],4,FALSE)</f>
        <v>5</v>
      </c>
      <c r="Q112" t="str">
        <f>VLOOKUP(order_details__2[[#This Row],[CategoryID]],categories[],2,FALSE)</f>
        <v>Grains/Cereals</v>
      </c>
      <c r="R112" s="57">
        <f>VLOOKUP(order_details__2[[#This Row],[OrderID]],orders[],21,FALSE)</f>
        <v>8</v>
      </c>
    </row>
    <row r="113" spans="1:18" x14ac:dyDescent="0.2">
      <c r="A113">
        <v>10290</v>
      </c>
      <c r="B113">
        <v>5</v>
      </c>
      <c r="C113">
        <v>17</v>
      </c>
      <c r="D113">
        <v>20</v>
      </c>
      <c r="E113">
        <v>0</v>
      </c>
      <c r="F113">
        <f>order_details__2[[#This Row],[UnitPrice]]*order_details__2[[#This Row],[Quantity]]</f>
        <v>340</v>
      </c>
      <c r="G113">
        <f>VLOOKUP(order_details__2[[#This Row],[ProductID]],products[],3,FALSE)</f>
        <v>2</v>
      </c>
      <c r="H113">
        <f>VLOOKUP(order_details__2[[#This Row],[OrderID]],orders[],20,FALSE)</f>
        <v>1996</v>
      </c>
      <c r="I113" t="str">
        <f>VLOOKUP(order_details__2[[#This Row],[ProductID]],products[],2,FALSE)</f>
        <v>Chef Anton's Gumbo Mix</v>
      </c>
      <c r="J113" t="str">
        <f>VLOOKUP(order_details__2[[#This Row],[SupplierID]],suppliers[],2,FALSE)</f>
        <v>New Orleans Cajun Delights</v>
      </c>
      <c r="K113" t="str">
        <f>VLOOKUP(order_details__2[[#This Row],[OrderID]],orders[],14,FALSE)</f>
        <v>Brazil</v>
      </c>
      <c r="L113">
        <f>VLOOKUP(order_details__2[[#This Row],[OrderID]],orders[],7,FALSE)</f>
        <v>1</v>
      </c>
      <c r="M113" t="str">
        <f>VLOOKUP(order_details__2[[#This Row],[ShipVia ]],shippers[],2,FALSE)</f>
        <v>Speedy Express</v>
      </c>
      <c r="N113" t="str">
        <f>VLOOKUP(order_details__2[[#This Row],[OrderID]],orders[],2,FALSE)</f>
        <v>COMMI</v>
      </c>
      <c r="O113" t="str">
        <f>VLOOKUP(order_details__2[[#This Row],[OrderID]],orders[],18,FALSE)</f>
        <v xml:space="preserve">Northern                                          </v>
      </c>
      <c r="P113">
        <f>VLOOKUP(order_details__2[[#This Row],[ProductID]],products[],4,FALSE)</f>
        <v>2</v>
      </c>
      <c r="Q113" t="str">
        <f>VLOOKUP(order_details__2[[#This Row],[CategoryID]],categories[],2,FALSE)</f>
        <v>Condiments</v>
      </c>
      <c r="R113" s="57">
        <f>VLOOKUP(order_details__2[[#This Row],[OrderID]],orders[],21,FALSE)</f>
        <v>8</v>
      </c>
    </row>
    <row r="114" spans="1:18" x14ac:dyDescent="0.2">
      <c r="A114">
        <v>10290</v>
      </c>
      <c r="B114">
        <v>29</v>
      </c>
      <c r="C114">
        <v>99</v>
      </c>
      <c r="D114">
        <v>15</v>
      </c>
      <c r="E114">
        <v>0</v>
      </c>
      <c r="F114">
        <f>order_details__2[[#This Row],[UnitPrice]]*order_details__2[[#This Row],[Quantity]]</f>
        <v>1485</v>
      </c>
      <c r="G114">
        <f>VLOOKUP(order_details__2[[#This Row],[ProductID]],products[],3,FALSE)</f>
        <v>12</v>
      </c>
      <c r="H114">
        <f>VLOOKUP(order_details__2[[#This Row],[OrderID]],orders[],20,FALSE)</f>
        <v>1996</v>
      </c>
      <c r="I114" t="str">
        <f>VLOOKUP(order_details__2[[#This Row],[ProductID]],products[],2,FALSE)</f>
        <v>Thringer Rostbratwurst</v>
      </c>
      <c r="J114" t="str">
        <f>VLOOKUP(order_details__2[[#This Row],[SupplierID]],suppliers[],2,FALSE)</f>
        <v>Plutzer Lebensmittelgromrkte AG</v>
      </c>
      <c r="K114" t="str">
        <f>VLOOKUP(order_details__2[[#This Row],[OrderID]],orders[],14,FALSE)</f>
        <v>Brazil</v>
      </c>
      <c r="L114">
        <f>VLOOKUP(order_details__2[[#This Row],[OrderID]],orders[],7,FALSE)</f>
        <v>1</v>
      </c>
      <c r="M114" t="str">
        <f>VLOOKUP(order_details__2[[#This Row],[ShipVia ]],shippers[],2,FALSE)</f>
        <v>Speedy Express</v>
      </c>
      <c r="N114" t="str">
        <f>VLOOKUP(order_details__2[[#This Row],[OrderID]],orders[],2,FALSE)</f>
        <v>COMMI</v>
      </c>
      <c r="O114" t="str">
        <f>VLOOKUP(order_details__2[[#This Row],[OrderID]],orders[],18,FALSE)</f>
        <v xml:space="preserve">Northern                                          </v>
      </c>
      <c r="P114">
        <f>VLOOKUP(order_details__2[[#This Row],[ProductID]],products[],4,FALSE)</f>
        <v>6</v>
      </c>
      <c r="Q114" t="str">
        <f>VLOOKUP(order_details__2[[#This Row],[CategoryID]],categories[],2,FALSE)</f>
        <v>Meat/Poultry</v>
      </c>
      <c r="R114" s="57">
        <f>VLOOKUP(order_details__2[[#This Row],[OrderID]],orders[],21,FALSE)</f>
        <v>8</v>
      </c>
    </row>
    <row r="115" spans="1:18" x14ac:dyDescent="0.2">
      <c r="A115">
        <v>10290</v>
      </c>
      <c r="B115">
        <v>49</v>
      </c>
      <c r="C115">
        <v>16</v>
      </c>
      <c r="D115">
        <v>15</v>
      </c>
      <c r="E115">
        <v>0</v>
      </c>
      <c r="F115">
        <f>order_details__2[[#This Row],[UnitPrice]]*order_details__2[[#This Row],[Quantity]]</f>
        <v>240</v>
      </c>
      <c r="G115">
        <f>VLOOKUP(order_details__2[[#This Row],[ProductID]],products[],3,FALSE)</f>
        <v>23</v>
      </c>
      <c r="H115">
        <f>VLOOKUP(order_details__2[[#This Row],[OrderID]],orders[],20,FALSE)</f>
        <v>1996</v>
      </c>
      <c r="I115" t="str">
        <f>VLOOKUP(order_details__2[[#This Row],[ProductID]],products[],2,FALSE)</f>
        <v>Maxilaku</v>
      </c>
      <c r="J115" t="str">
        <f>VLOOKUP(order_details__2[[#This Row],[SupplierID]],suppliers[],2,FALSE)</f>
        <v>Karkki Oy</v>
      </c>
      <c r="K115" t="str">
        <f>VLOOKUP(order_details__2[[#This Row],[OrderID]],orders[],14,FALSE)</f>
        <v>Brazil</v>
      </c>
      <c r="L115">
        <f>VLOOKUP(order_details__2[[#This Row],[OrderID]],orders[],7,FALSE)</f>
        <v>1</v>
      </c>
      <c r="M115" t="str">
        <f>VLOOKUP(order_details__2[[#This Row],[ShipVia ]],shippers[],2,FALSE)</f>
        <v>Speedy Express</v>
      </c>
      <c r="N115" t="str">
        <f>VLOOKUP(order_details__2[[#This Row],[OrderID]],orders[],2,FALSE)</f>
        <v>COMMI</v>
      </c>
      <c r="O115" t="str">
        <f>VLOOKUP(order_details__2[[#This Row],[OrderID]],orders[],18,FALSE)</f>
        <v xml:space="preserve">Northern                                          </v>
      </c>
      <c r="P115">
        <f>VLOOKUP(order_details__2[[#This Row],[ProductID]],products[],4,FALSE)</f>
        <v>3</v>
      </c>
      <c r="Q115" t="str">
        <f>VLOOKUP(order_details__2[[#This Row],[CategoryID]],categories[],2,FALSE)</f>
        <v>Confections</v>
      </c>
      <c r="R115" s="57">
        <f>VLOOKUP(order_details__2[[#This Row],[OrderID]],orders[],21,FALSE)</f>
        <v>8</v>
      </c>
    </row>
    <row r="116" spans="1:18" x14ac:dyDescent="0.2">
      <c r="A116">
        <v>10290</v>
      </c>
      <c r="B116">
        <v>77</v>
      </c>
      <c r="C116">
        <v>10.4</v>
      </c>
      <c r="D116">
        <v>10</v>
      </c>
      <c r="E116">
        <v>0</v>
      </c>
      <c r="F116">
        <f>order_details__2[[#This Row],[UnitPrice]]*order_details__2[[#This Row],[Quantity]]</f>
        <v>104</v>
      </c>
      <c r="G116">
        <f>VLOOKUP(order_details__2[[#This Row],[ProductID]],products[],3,FALSE)</f>
        <v>12</v>
      </c>
      <c r="H116">
        <f>VLOOKUP(order_details__2[[#This Row],[OrderID]],orders[],20,FALSE)</f>
        <v>1996</v>
      </c>
      <c r="I116" t="str">
        <f>VLOOKUP(order_details__2[[#This Row],[ProductID]],products[],2,FALSE)</f>
        <v>Original Frankfurter grne Soe</v>
      </c>
      <c r="J116" t="str">
        <f>VLOOKUP(order_details__2[[#This Row],[SupplierID]],suppliers[],2,FALSE)</f>
        <v>Plutzer Lebensmittelgromrkte AG</v>
      </c>
      <c r="K116" t="str">
        <f>VLOOKUP(order_details__2[[#This Row],[OrderID]],orders[],14,FALSE)</f>
        <v>Brazil</v>
      </c>
      <c r="L116">
        <f>VLOOKUP(order_details__2[[#This Row],[OrderID]],orders[],7,FALSE)</f>
        <v>1</v>
      </c>
      <c r="M116" t="str">
        <f>VLOOKUP(order_details__2[[#This Row],[ShipVia ]],shippers[],2,FALSE)</f>
        <v>Speedy Express</v>
      </c>
      <c r="N116" t="str">
        <f>VLOOKUP(order_details__2[[#This Row],[OrderID]],orders[],2,FALSE)</f>
        <v>COMMI</v>
      </c>
      <c r="O116" t="str">
        <f>VLOOKUP(order_details__2[[#This Row],[OrderID]],orders[],18,FALSE)</f>
        <v xml:space="preserve">Northern                                          </v>
      </c>
      <c r="P116">
        <f>VLOOKUP(order_details__2[[#This Row],[ProductID]],products[],4,FALSE)</f>
        <v>2</v>
      </c>
      <c r="Q116" t="str">
        <f>VLOOKUP(order_details__2[[#This Row],[CategoryID]],categories[],2,FALSE)</f>
        <v>Condiments</v>
      </c>
      <c r="R116" s="57">
        <f>VLOOKUP(order_details__2[[#This Row],[OrderID]],orders[],21,FALSE)</f>
        <v>8</v>
      </c>
    </row>
    <row r="117" spans="1:18" x14ac:dyDescent="0.2">
      <c r="A117">
        <v>10291</v>
      </c>
      <c r="B117">
        <v>13</v>
      </c>
      <c r="C117">
        <v>4.8</v>
      </c>
      <c r="D117">
        <v>20</v>
      </c>
      <c r="E117">
        <v>0</v>
      </c>
      <c r="F117">
        <f>order_details__2[[#This Row],[UnitPrice]]*order_details__2[[#This Row],[Quantity]]</f>
        <v>96</v>
      </c>
      <c r="G117">
        <f>VLOOKUP(order_details__2[[#This Row],[ProductID]],products[],3,FALSE)</f>
        <v>6</v>
      </c>
      <c r="H117">
        <f>VLOOKUP(order_details__2[[#This Row],[OrderID]],orders[],20,FALSE)</f>
        <v>1996</v>
      </c>
      <c r="I117" t="str">
        <f>VLOOKUP(order_details__2[[#This Row],[ProductID]],products[],2,FALSE)</f>
        <v>Konbu</v>
      </c>
      <c r="J117" t="str">
        <f>VLOOKUP(order_details__2[[#This Row],[SupplierID]],suppliers[],2,FALSE)</f>
        <v>Mayumi's</v>
      </c>
      <c r="K117" t="str">
        <f>VLOOKUP(order_details__2[[#This Row],[OrderID]],orders[],14,FALSE)</f>
        <v>Brazil</v>
      </c>
      <c r="L117">
        <f>VLOOKUP(order_details__2[[#This Row],[OrderID]],orders[],7,FALSE)</f>
        <v>2</v>
      </c>
      <c r="M117" t="str">
        <f>VLOOKUP(order_details__2[[#This Row],[ShipVia ]],shippers[],2,FALSE)</f>
        <v>United Package</v>
      </c>
      <c r="N117" t="str">
        <f>VLOOKUP(order_details__2[[#This Row],[OrderID]],orders[],2,FALSE)</f>
        <v>QUEDE</v>
      </c>
      <c r="O117" t="str">
        <f>VLOOKUP(order_details__2[[#This Row],[OrderID]],orders[],18,FALSE)</f>
        <v xml:space="preserve">Westerns                                          </v>
      </c>
      <c r="P117">
        <f>VLOOKUP(order_details__2[[#This Row],[ProductID]],products[],4,FALSE)</f>
        <v>8</v>
      </c>
      <c r="Q117" t="str">
        <f>VLOOKUP(order_details__2[[#This Row],[CategoryID]],categories[],2,FALSE)</f>
        <v>Seafood</v>
      </c>
      <c r="R117" s="57">
        <f>VLOOKUP(order_details__2[[#This Row],[OrderID]],orders[],21,FALSE)</f>
        <v>8</v>
      </c>
    </row>
    <row r="118" spans="1:18" x14ac:dyDescent="0.2">
      <c r="A118">
        <v>10291</v>
      </c>
      <c r="B118">
        <v>44</v>
      </c>
      <c r="C118">
        <v>15.5</v>
      </c>
      <c r="D118">
        <v>24</v>
      </c>
      <c r="E118">
        <v>0</v>
      </c>
      <c r="F118">
        <f>order_details__2[[#This Row],[UnitPrice]]*order_details__2[[#This Row],[Quantity]]</f>
        <v>372</v>
      </c>
      <c r="G118">
        <f>VLOOKUP(order_details__2[[#This Row],[ProductID]],products[],3,FALSE)</f>
        <v>20</v>
      </c>
      <c r="H118">
        <f>VLOOKUP(order_details__2[[#This Row],[OrderID]],orders[],20,FALSE)</f>
        <v>1996</v>
      </c>
      <c r="I118" t="str">
        <f>VLOOKUP(order_details__2[[#This Row],[ProductID]],products[],2,FALSE)</f>
        <v>Gula Malacca</v>
      </c>
      <c r="J118" t="str">
        <f>VLOOKUP(order_details__2[[#This Row],[SupplierID]],suppliers[],2,FALSE)</f>
        <v>Leka Trading</v>
      </c>
      <c r="K118" t="str">
        <f>VLOOKUP(order_details__2[[#This Row],[OrderID]],orders[],14,FALSE)</f>
        <v>Brazil</v>
      </c>
      <c r="L118">
        <f>VLOOKUP(order_details__2[[#This Row],[OrderID]],orders[],7,FALSE)</f>
        <v>2</v>
      </c>
      <c r="M118" t="str">
        <f>VLOOKUP(order_details__2[[#This Row],[ShipVia ]],shippers[],2,FALSE)</f>
        <v>United Package</v>
      </c>
      <c r="N118" t="str">
        <f>VLOOKUP(order_details__2[[#This Row],[OrderID]],orders[],2,FALSE)</f>
        <v>QUEDE</v>
      </c>
      <c r="O118" t="str">
        <f>VLOOKUP(order_details__2[[#This Row],[OrderID]],orders[],18,FALSE)</f>
        <v xml:space="preserve">Westerns                                          </v>
      </c>
      <c r="P118">
        <f>VLOOKUP(order_details__2[[#This Row],[ProductID]],products[],4,FALSE)</f>
        <v>2</v>
      </c>
      <c r="Q118" t="str">
        <f>VLOOKUP(order_details__2[[#This Row],[CategoryID]],categories[],2,FALSE)</f>
        <v>Condiments</v>
      </c>
      <c r="R118" s="57">
        <f>VLOOKUP(order_details__2[[#This Row],[OrderID]],orders[],21,FALSE)</f>
        <v>8</v>
      </c>
    </row>
    <row r="119" spans="1:18" x14ac:dyDescent="0.2">
      <c r="A119">
        <v>10291</v>
      </c>
      <c r="B119">
        <v>51</v>
      </c>
      <c r="C119">
        <v>42.4</v>
      </c>
      <c r="D119">
        <v>2</v>
      </c>
      <c r="E119">
        <v>0</v>
      </c>
      <c r="F119">
        <f>order_details__2[[#This Row],[UnitPrice]]*order_details__2[[#This Row],[Quantity]]</f>
        <v>84.8</v>
      </c>
      <c r="G119">
        <f>VLOOKUP(order_details__2[[#This Row],[ProductID]],products[],3,FALSE)</f>
        <v>24</v>
      </c>
      <c r="H119">
        <f>VLOOKUP(order_details__2[[#This Row],[OrderID]],orders[],20,FALSE)</f>
        <v>1996</v>
      </c>
      <c r="I119" t="str">
        <f>VLOOKUP(order_details__2[[#This Row],[ProductID]],products[],2,FALSE)</f>
        <v>Manjimup Dried Apples</v>
      </c>
      <c r="J119" t="str">
        <f>VLOOKUP(order_details__2[[#This Row],[SupplierID]],suppliers[],2,FALSE)</f>
        <v>G'day, Mate</v>
      </c>
      <c r="K119" t="str">
        <f>VLOOKUP(order_details__2[[#This Row],[OrderID]],orders[],14,FALSE)</f>
        <v>Brazil</v>
      </c>
      <c r="L119">
        <f>VLOOKUP(order_details__2[[#This Row],[OrderID]],orders[],7,FALSE)</f>
        <v>2</v>
      </c>
      <c r="M119" t="str">
        <f>VLOOKUP(order_details__2[[#This Row],[ShipVia ]],shippers[],2,FALSE)</f>
        <v>United Package</v>
      </c>
      <c r="N119" t="str">
        <f>VLOOKUP(order_details__2[[#This Row],[OrderID]],orders[],2,FALSE)</f>
        <v>QUEDE</v>
      </c>
      <c r="O119" t="str">
        <f>VLOOKUP(order_details__2[[#This Row],[OrderID]],orders[],18,FALSE)</f>
        <v xml:space="preserve">Westerns                                          </v>
      </c>
      <c r="P119">
        <f>VLOOKUP(order_details__2[[#This Row],[ProductID]],products[],4,FALSE)</f>
        <v>7</v>
      </c>
      <c r="Q119" t="str">
        <f>VLOOKUP(order_details__2[[#This Row],[CategoryID]],categories[],2,FALSE)</f>
        <v>Produce</v>
      </c>
      <c r="R119" s="57">
        <f>VLOOKUP(order_details__2[[#This Row],[OrderID]],orders[],21,FALSE)</f>
        <v>8</v>
      </c>
    </row>
    <row r="120" spans="1:18" x14ac:dyDescent="0.2">
      <c r="A120">
        <v>10292</v>
      </c>
      <c r="B120">
        <v>20</v>
      </c>
      <c r="C120">
        <v>64.8</v>
      </c>
      <c r="D120">
        <v>20</v>
      </c>
      <c r="E120">
        <v>0</v>
      </c>
      <c r="F120">
        <f>order_details__2[[#This Row],[UnitPrice]]*order_details__2[[#This Row],[Quantity]]</f>
        <v>1296</v>
      </c>
      <c r="G120">
        <f>VLOOKUP(order_details__2[[#This Row],[ProductID]],products[],3,FALSE)</f>
        <v>8</v>
      </c>
      <c r="H120">
        <f>VLOOKUP(order_details__2[[#This Row],[OrderID]],orders[],20,FALSE)</f>
        <v>1996</v>
      </c>
      <c r="I120" t="str">
        <f>VLOOKUP(order_details__2[[#This Row],[ProductID]],products[],2,FALSE)</f>
        <v>Sir Rodney's Marmalade</v>
      </c>
      <c r="J120" t="str">
        <f>VLOOKUP(order_details__2[[#This Row],[SupplierID]],suppliers[],2,FALSE)</f>
        <v>Specialty Biscuits, Ltd.</v>
      </c>
      <c r="K120" t="str">
        <f>VLOOKUP(order_details__2[[#This Row],[OrderID]],orders[],14,FALSE)</f>
        <v>Brazil</v>
      </c>
      <c r="L120">
        <f>VLOOKUP(order_details__2[[#This Row],[OrderID]],orders[],7,FALSE)</f>
        <v>2</v>
      </c>
      <c r="M120" t="str">
        <f>VLOOKUP(order_details__2[[#This Row],[ShipVia ]],shippers[],2,FALSE)</f>
        <v>United Package</v>
      </c>
      <c r="N120" t="str">
        <f>VLOOKUP(order_details__2[[#This Row],[OrderID]],orders[],2,FALSE)</f>
        <v>TRADH</v>
      </c>
      <c r="O120" t="str">
        <f>VLOOKUP(order_details__2[[#This Row],[OrderID]],orders[],18,FALSE)</f>
        <v xml:space="preserve">Eastern                                           </v>
      </c>
      <c r="P120">
        <f>VLOOKUP(order_details__2[[#This Row],[ProductID]],products[],4,FALSE)</f>
        <v>3</v>
      </c>
      <c r="Q120" t="str">
        <f>VLOOKUP(order_details__2[[#This Row],[CategoryID]],categories[],2,FALSE)</f>
        <v>Confections</v>
      </c>
      <c r="R120" s="57">
        <f>VLOOKUP(order_details__2[[#This Row],[OrderID]],orders[],21,FALSE)</f>
        <v>8</v>
      </c>
    </row>
    <row r="121" spans="1:18" x14ac:dyDescent="0.2">
      <c r="A121">
        <v>10293</v>
      </c>
      <c r="B121">
        <v>18</v>
      </c>
      <c r="C121">
        <v>50</v>
      </c>
      <c r="D121">
        <v>12</v>
      </c>
      <c r="E121">
        <v>0</v>
      </c>
      <c r="F121">
        <f>order_details__2[[#This Row],[UnitPrice]]*order_details__2[[#This Row],[Quantity]]</f>
        <v>600</v>
      </c>
      <c r="G121">
        <f>VLOOKUP(order_details__2[[#This Row],[ProductID]],products[],3,FALSE)</f>
        <v>7</v>
      </c>
      <c r="H121">
        <f>VLOOKUP(order_details__2[[#This Row],[OrderID]],orders[],20,FALSE)</f>
        <v>1996</v>
      </c>
      <c r="I121" t="str">
        <f>VLOOKUP(order_details__2[[#This Row],[ProductID]],products[],2,FALSE)</f>
        <v>Carnarvon Tigers</v>
      </c>
      <c r="J121" t="str">
        <f>VLOOKUP(order_details__2[[#This Row],[SupplierID]],suppliers[],2,FALSE)</f>
        <v>Pavlova, Ltd.</v>
      </c>
      <c r="K121" t="str">
        <f>VLOOKUP(order_details__2[[#This Row],[OrderID]],orders[],14,FALSE)</f>
        <v>Mexico</v>
      </c>
      <c r="L121">
        <f>VLOOKUP(order_details__2[[#This Row],[OrderID]],orders[],7,FALSE)</f>
        <v>3</v>
      </c>
      <c r="M121" t="str">
        <f>VLOOKUP(order_details__2[[#This Row],[ShipVia ]],shippers[],2,FALSE)</f>
        <v>Federal Shipping</v>
      </c>
      <c r="N121" t="str">
        <f>VLOOKUP(order_details__2[[#This Row],[OrderID]],orders[],2,FALSE)</f>
        <v>TORTU</v>
      </c>
      <c r="O121" t="str">
        <f>VLOOKUP(order_details__2[[#This Row],[OrderID]],orders[],18,FALSE)</f>
        <v xml:space="preserve">Eastern                                           </v>
      </c>
      <c r="P121">
        <f>VLOOKUP(order_details__2[[#This Row],[ProductID]],products[],4,FALSE)</f>
        <v>8</v>
      </c>
      <c r="Q121" t="str">
        <f>VLOOKUP(order_details__2[[#This Row],[CategoryID]],categories[],2,FALSE)</f>
        <v>Seafood</v>
      </c>
      <c r="R121" s="57">
        <f>VLOOKUP(order_details__2[[#This Row],[OrderID]],orders[],21,FALSE)</f>
        <v>8</v>
      </c>
    </row>
    <row r="122" spans="1:18" x14ac:dyDescent="0.2">
      <c r="A122">
        <v>10293</v>
      </c>
      <c r="B122">
        <v>24</v>
      </c>
      <c r="C122">
        <v>3.6</v>
      </c>
      <c r="D122">
        <v>10</v>
      </c>
      <c r="E122">
        <v>0</v>
      </c>
      <c r="F122">
        <f>order_details__2[[#This Row],[UnitPrice]]*order_details__2[[#This Row],[Quantity]]</f>
        <v>36</v>
      </c>
      <c r="G122">
        <f>VLOOKUP(order_details__2[[#This Row],[ProductID]],products[],3,FALSE)</f>
        <v>10</v>
      </c>
      <c r="H122">
        <f>VLOOKUP(order_details__2[[#This Row],[OrderID]],orders[],20,FALSE)</f>
        <v>1996</v>
      </c>
      <c r="I122" t="str">
        <f>VLOOKUP(order_details__2[[#This Row],[ProductID]],products[],2,FALSE)</f>
        <v>Guaran Fantstica</v>
      </c>
      <c r="J122" t="str">
        <f>VLOOKUP(order_details__2[[#This Row],[SupplierID]],suppliers[],2,FALSE)</f>
        <v>Refrescos Americanas LTDA</v>
      </c>
      <c r="K122" t="str">
        <f>VLOOKUP(order_details__2[[#This Row],[OrderID]],orders[],14,FALSE)</f>
        <v>Mexico</v>
      </c>
      <c r="L122">
        <f>VLOOKUP(order_details__2[[#This Row],[OrderID]],orders[],7,FALSE)</f>
        <v>3</v>
      </c>
      <c r="M122" t="str">
        <f>VLOOKUP(order_details__2[[#This Row],[ShipVia ]],shippers[],2,FALSE)</f>
        <v>Federal Shipping</v>
      </c>
      <c r="N122" t="str">
        <f>VLOOKUP(order_details__2[[#This Row],[OrderID]],orders[],2,FALSE)</f>
        <v>TORTU</v>
      </c>
      <c r="O122" t="str">
        <f>VLOOKUP(order_details__2[[#This Row],[OrderID]],orders[],18,FALSE)</f>
        <v xml:space="preserve">Eastern                                           </v>
      </c>
      <c r="P122">
        <f>VLOOKUP(order_details__2[[#This Row],[ProductID]],products[],4,FALSE)</f>
        <v>1</v>
      </c>
      <c r="Q122" t="str">
        <f>VLOOKUP(order_details__2[[#This Row],[CategoryID]],categories[],2,FALSE)</f>
        <v>Beverages</v>
      </c>
      <c r="R122" s="57">
        <f>VLOOKUP(order_details__2[[#This Row],[OrderID]],orders[],21,FALSE)</f>
        <v>8</v>
      </c>
    </row>
    <row r="123" spans="1:18" x14ac:dyDescent="0.2">
      <c r="A123">
        <v>10293</v>
      </c>
      <c r="B123">
        <v>63</v>
      </c>
      <c r="C123">
        <v>35.1</v>
      </c>
      <c r="D123">
        <v>5</v>
      </c>
      <c r="E123">
        <v>0</v>
      </c>
      <c r="F123">
        <f>order_details__2[[#This Row],[UnitPrice]]*order_details__2[[#This Row],[Quantity]]</f>
        <v>175.5</v>
      </c>
      <c r="G123">
        <f>VLOOKUP(order_details__2[[#This Row],[ProductID]],products[],3,FALSE)</f>
        <v>7</v>
      </c>
      <c r="H123">
        <f>VLOOKUP(order_details__2[[#This Row],[OrderID]],orders[],20,FALSE)</f>
        <v>1996</v>
      </c>
      <c r="I123" t="str">
        <f>VLOOKUP(order_details__2[[#This Row],[ProductID]],products[],2,FALSE)</f>
        <v>Vegie-spread</v>
      </c>
      <c r="J123" t="str">
        <f>VLOOKUP(order_details__2[[#This Row],[SupplierID]],suppliers[],2,FALSE)</f>
        <v>Pavlova, Ltd.</v>
      </c>
      <c r="K123" t="str">
        <f>VLOOKUP(order_details__2[[#This Row],[OrderID]],orders[],14,FALSE)</f>
        <v>Mexico</v>
      </c>
      <c r="L123">
        <f>VLOOKUP(order_details__2[[#This Row],[OrderID]],orders[],7,FALSE)</f>
        <v>3</v>
      </c>
      <c r="M123" t="str">
        <f>VLOOKUP(order_details__2[[#This Row],[ShipVia ]],shippers[],2,FALSE)</f>
        <v>Federal Shipping</v>
      </c>
      <c r="N123" t="str">
        <f>VLOOKUP(order_details__2[[#This Row],[OrderID]],orders[],2,FALSE)</f>
        <v>TORTU</v>
      </c>
      <c r="O123" t="str">
        <f>VLOOKUP(order_details__2[[#This Row],[OrderID]],orders[],18,FALSE)</f>
        <v xml:space="preserve">Eastern                                           </v>
      </c>
      <c r="P123">
        <f>VLOOKUP(order_details__2[[#This Row],[ProductID]],products[],4,FALSE)</f>
        <v>2</v>
      </c>
      <c r="Q123" t="str">
        <f>VLOOKUP(order_details__2[[#This Row],[CategoryID]],categories[],2,FALSE)</f>
        <v>Condiments</v>
      </c>
      <c r="R123" s="57">
        <f>VLOOKUP(order_details__2[[#This Row],[OrderID]],orders[],21,FALSE)</f>
        <v>8</v>
      </c>
    </row>
    <row r="124" spans="1:18" x14ac:dyDescent="0.2">
      <c r="A124">
        <v>10293</v>
      </c>
      <c r="B124">
        <v>75</v>
      </c>
      <c r="C124">
        <v>6.2</v>
      </c>
      <c r="D124">
        <v>6</v>
      </c>
      <c r="E124">
        <v>0</v>
      </c>
      <c r="F124">
        <f>order_details__2[[#This Row],[UnitPrice]]*order_details__2[[#This Row],[Quantity]]</f>
        <v>37.200000000000003</v>
      </c>
      <c r="G124">
        <f>VLOOKUP(order_details__2[[#This Row],[ProductID]],products[],3,FALSE)</f>
        <v>12</v>
      </c>
      <c r="H124">
        <f>VLOOKUP(order_details__2[[#This Row],[OrderID]],orders[],20,FALSE)</f>
        <v>1996</v>
      </c>
      <c r="I124" t="str">
        <f>VLOOKUP(order_details__2[[#This Row],[ProductID]],products[],2,FALSE)</f>
        <v>Rhnbru Klosterbier</v>
      </c>
      <c r="J124" t="str">
        <f>VLOOKUP(order_details__2[[#This Row],[SupplierID]],suppliers[],2,FALSE)</f>
        <v>Plutzer Lebensmittelgromrkte AG</v>
      </c>
      <c r="K124" t="str">
        <f>VLOOKUP(order_details__2[[#This Row],[OrderID]],orders[],14,FALSE)</f>
        <v>Mexico</v>
      </c>
      <c r="L124">
        <f>VLOOKUP(order_details__2[[#This Row],[OrderID]],orders[],7,FALSE)</f>
        <v>3</v>
      </c>
      <c r="M124" t="str">
        <f>VLOOKUP(order_details__2[[#This Row],[ShipVia ]],shippers[],2,FALSE)</f>
        <v>Federal Shipping</v>
      </c>
      <c r="N124" t="str">
        <f>VLOOKUP(order_details__2[[#This Row],[OrderID]],orders[],2,FALSE)</f>
        <v>TORTU</v>
      </c>
      <c r="O124" t="str">
        <f>VLOOKUP(order_details__2[[#This Row],[OrderID]],orders[],18,FALSE)</f>
        <v xml:space="preserve">Eastern                                           </v>
      </c>
      <c r="P124">
        <f>VLOOKUP(order_details__2[[#This Row],[ProductID]],products[],4,FALSE)</f>
        <v>1</v>
      </c>
      <c r="Q124" t="str">
        <f>VLOOKUP(order_details__2[[#This Row],[CategoryID]],categories[],2,FALSE)</f>
        <v>Beverages</v>
      </c>
      <c r="R124" s="57">
        <f>VLOOKUP(order_details__2[[#This Row],[OrderID]],orders[],21,FALSE)</f>
        <v>8</v>
      </c>
    </row>
    <row r="125" spans="1:18" x14ac:dyDescent="0.2">
      <c r="A125">
        <v>10294</v>
      </c>
      <c r="B125">
        <v>1</v>
      </c>
      <c r="C125">
        <v>14.4</v>
      </c>
      <c r="D125">
        <v>18</v>
      </c>
      <c r="E125">
        <v>0</v>
      </c>
      <c r="F125">
        <f>order_details__2[[#This Row],[UnitPrice]]*order_details__2[[#This Row],[Quantity]]</f>
        <v>259.2</v>
      </c>
      <c r="G125">
        <f>VLOOKUP(order_details__2[[#This Row],[ProductID]],products[],3,FALSE)</f>
        <v>1</v>
      </c>
      <c r="H125">
        <f>VLOOKUP(order_details__2[[#This Row],[OrderID]],orders[],20,FALSE)</f>
        <v>1996</v>
      </c>
      <c r="I125" t="str">
        <f>VLOOKUP(order_details__2[[#This Row],[ProductID]],products[],2,FALSE)</f>
        <v>Chai</v>
      </c>
      <c r="J125" t="str">
        <f>VLOOKUP(order_details__2[[#This Row],[SupplierID]],suppliers[],2,FALSE)</f>
        <v>Exotic Liquids</v>
      </c>
      <c r="K125" t="str">
        <f>VLOOKUP(order_details__2[[#This Row],[OrderID]],orders[],14,FALSE)</f>
        <v>USA</v>
      </c>
      <c r="L125">
        <f>VLOOKUP(order_details__2[[#This Row],[OrderID]],orders[],7,FALSE)</f>
        <v>2</v>
      </c>
      <c r="M125" t="str">
        <f>VLOOKUP(order_details__2[[#This Row],[ShipVia ]],shippers[],2,FALSE)</f>
        <v>United Package</v>
      </c>
      <c r="N125" t="str">
        <f>VLOOKUP(order_details__2[[#This Row],[OrderID]],orders[],2,FALSE)</f>
        <v>RATTC</v>
      </c>
      <c r="O125" t="str">
        <f>VLOOKUP(order_details__2[[#This Row],[OrderID]],orders[],18,FALSE)</f>
        <v xml:space="preserve">Eastern                                           </v>
      </c>
      <c r="P125">
        <f>VLOOKUP(order_details__2[[#This Row],[ProductID]],products[],4,FALSE)</f>
        <v>1</v>
      </c>
      <c r="Q125" t="str">
        <f>VLOOKUP(order_details__2[[#This Row],[CategoryID]],categories[],2,FALSE)</f>
        <v>Beverages</v>
      </c>
      <c r="R125" s="57">
        <f>VLOOKUP(order_details__2[[#This Row],[OrderID]],orders[],21,FALSE)</f>
        <v>8</v>
      </c>
    </row>
    <row r="126" spans="1:18" x14ac:dyDescent="0.2">
      <c r="A126">
        <v>10294</v>
      </c>
      <c r="B126">
        <v>17</v>
      </c>
      <c r="C126">
        <v>31.2</v>
      </c>
      <c r="D126">
        <v>15</v>
      </c>
      <c r="E126">
        <v>0</v>
      </c>
      <c r="F126">
        <f>order_details__2[[#This Row],[UnitPrice]]*order_details__2[[#This Row],[Quantity]]</f>
        <v>468</v>
      </c>
      <c r="G126">
        <f>VLOOKUP(order_details__2[[#This Row],[ProductID]],products[],3,FALSE)</f>
        <v>7</v>
      </c>
      <c r="H126">
        <f>VLOOKUP(order_details__2[[#This Row],[OrderID]],orders[],20,FALSE)</f>
        <v>1996</v>
      </c>
      <c r="I126" t="str">
        <f>VLOOKUP(order_details__2[[#This Row],[ProductID]],products[],2,FALSE)</f>
        <v>Alice Mutton</v>
      </c>
      <c r="J126" t="str">
        <f>VLOOKUP(order_details__2[[#This Row],[SupplierID]],suppliers[],2,FALSE)</f>
        <v>Pavlova, Ltd.</v>
      </c>
      <c r="K126" t="str">
        <f>VLOOKUP(order_details__2[[#This Row],[OrderID]],orders[],14,FALSE)</f>
        <v>USA</v>
      </c>
      <c r="L126">
        <f>VLOOKUP(order_details__2[[#This Row],[OrderID]],orders[],7,FALSE)</f>
        <v>2</v>
      </c>
      <c r="M126" t="str">
        <f>VLOOKUP(order_details__2[[#This Row],[ShipVia ]],shippers[],2,FALSE)</f>
        <v>United Package</v>
      </c>
      <c r="N126" t="str">
        <f>VLOOKUP(order_details__2[[#This Row],[OrderID]],orders[],2,FALSE)</f>
        <v>RATTC</v>
      </c>
      <c r="O126" t="str">
        <f>VLOOKUP(order_details__2[[#This Row],[OrderID]],orders[],18,FALSE)</f>
        <v xml:space="preserve">Eastern                                           </v>
      </c>
      <c r="P126">
        <f>VLOOKUP(order_details__2[[#This Row],[ProductID]],products[],4,FALSE)</f>
        <v>6</v>
      </c>
      <c r="Q126" t="str">
        <f>VLOOKUP(order_details__2[[#This Row],[CategoryID]],categories[],2,FALSE)</f>
        <v>Meat/Poultry</v>
      </c>
      <c r="R126" s="57">
        <f>VLOOKUP(order_details__2[[#This Row],[OrderID]],orders[],21,FALSE)</f>
        <v>8</v>
      </c>
    </row>
    <row r="127" spans="1:18" x14ac:dyDescent="0.2">
      <c r="A127">
        <v>10294</v>
      </c>
      <c r="B127">
        <v>43</v>
      </c>
      <c r="C127">
        <v>36.799999999999997</v>
      </c>
      <c r="D127">
        <v>15</v>
      </c>
      <c r="E127">
        <v>0</v>
      </c>
      <c r="F127">
        <f>order_details__2[[#This Row],[UnitPrice]]*order_details__2[[#This Row],[Quantity]]</f>
        <v>552</v>
      </c>
      <c r="G127">
        <f>VLOOKUP(order_details__2[[#This Row],[ProductID]],products[],3,FALSE)</f>
        <v>20</v>
      </c>
      <c r="H127">
        <f>VLOOKUP(order_details__2[[#This Row],[OrderID]],orders[],20,FALSE)</f>
        <v>1996</v>
      </c>
      <c r="I127" t="str">
        <f>VLOOKUP(order_details__2[[#This Row],[ProductID]],products[],2,FALSE)</f>
        <v>Ipoh Coffee</v>
      </c>
      <c r="J127" t="str">
        <f>VLOOKUP(order_details__2[[#This Row],[SupplierID]],suppliers[],2,FALSE)</f>
        <v>Leka Trading</v>
      </c>
      <c r="K127" t="str">
        <f>VLOOKUP(order_details__2[[#This Row],[OrderID]],orders[],14,FALSE)</f>
        <v>USA</v>
      </c>
      <c r="L127">
        <f>VLOOKUP(order_details__2[[#This Row],[OrderID]],orders[],7,FALSE)</f>
        <v>2</v>
      </c>
      <c r="M127" t="str">
        <f>VLOOKUP(order_details__2[[#This Row],[ShipVia ]],shippers[],2,FALSE)</f>
        <v>United Package</v>
      </c>
      <c r="N127" t="str">
        <f>VLOOKUP(order_details__2[[#This Row],[OrderID]],orders[],2,FALSE)</f>
        <v>RATTC</v>
      </c>
      <c r="O127" t="str">
        <f>VLOOKUP(order_details__2[[#This Row],[OrderID]],orders[],18,FALSE)</f>
        <v xml:space="preserve">Eastern                                           </v>
      </c>
      <c r="P127">
        <f>VLOOKUP(order_details__2[[#This Row],[ProductID]],products[],4,FALSE)</f>
        <v>1</v>
      </c>
      <c r="Q127" t="str">
        <f>VLOOKUP(order_details__2[[#This Row],[CategoryID]],categories[],2,FALSE)</f>
        <v>Beverages</v>
      </c>
      <c r="R127" s="57">
        <f>VLOOKUP(order_details__2[[#This Row],[OrderID]],orders[],21,FALSE)</f>
        <v>8</v>
      </c>
    </row>
    <row r="128" spans="1:18" x14ac:dyDescent="0.2">
      <c r="A128">
        <v>10294</v>
      </c>
      <c r="B128">
        <v>60</v>
      </c>
      <c r="C128">
        <v>27.2</v>
      </c>
      <c r="D128">
        <v>21</v>
      </c>
      <c r="E128">
        <v>0</v>
      </c>
      <c r="F128">
        <f>order_details__2[[#This Row],[UnitPrice]]*order_details__2[[#This Row],[Quantity]]</f>
        <v>571.19999999999993</v>
      </c>
      <c r="G128">
        <f>VLOOKUP(order_details__2[[#This Row],[ProductID]],products[],3,FALSE)</f>
        <v>28</v>
      </c>
      <c r="H128">
        <f>VLOOKUP(order_details__2[[#This Row],[OrderID]],orders[],20,FALSE)</f>
        <v>1996</v>
      </c>
      <c r="I128" t="str">
        <f>VLOOKUP(order_details__2[[#This Row],[ProductID]],products[],2,FALSE)</f>
        <v>Camembert Pierrot</v>
      </c>
      <c r="J128" t="str">
        <f>VLOOKUP(order_details__2[[#This Row],[SupplierID]],suppliers[],2,FALSE)</f>
        <v>Gai pturage</v>
      </c>
      <c r="K128" t="str">
        <f>VLOOKUP(order_details__2[[#This Row],[OrderID]],orders[],14,FALSE)</f>
        <v>USA</v>
      </c>
      <c r="L128">
        <f>VLOOKUP(order_details__2[[#This Row],[OrderID]],orders[],7,FALSE)</f>
        <v>2</v>
      </c>
      <c r="M128" t="str">
        <f>VLOOKUP(order_details__2[[#This Row],[ShipVia ]],shippers[],2,FALSE)</f>
        <v>United Package</v>
      </c>
      <c r="N128" t="str">
        <f>VLOOKUP(order_details__2[[#This Row],[OrderID]],orders[],2,FALSE)</f>
        <v>RATTC</v>
      </c>
      <c r="O128" t="str">
        <f>VLOOKUP(order_details__2[[#This Row],[OrderID]],orders[],18,FALSE)</f>
        <v xml:space="preserve">Eastern                                           </v>
      </c>
      <c r="P128">
        <f>VLOOKUP(order_details__2[[#This Row],[ProductID]],products[],4,FALSE)</f>
        <v>4</v>
      </c>
      <c r="Q128" t="str">
        <f>VLOOKUP(order_details__2[[#This Row],[CategoryID]],categories[],2,FALSE)</f>
        <v>Dairy Products</v>
      </c>
      <c r="R128" s="57">
        <f>VLOOKUP(order_details__2[[#This Row],[OrderID]],orders[],21,FALSE)</f>
        <v>8</v>
      </c>
    </row>
    <row r="129" spans="1:18" x14ac:dyDescent="0.2">
      <c r="A129">
        <v>10294</v>
      </c>
      <c r="B129">
        <v>75</v>
      </c>
      <c r="C129">
        <v>6.2</v>
      </c>
      <c r="D129">
        <v>6</v>
      </c>
      <c r="E129">
        <v>0</v>
      </c>
      <c r="F129">
        <f>order_details__2[[#This Row],[UnitPrice]]*order_details__2[[#This Row],[Quantity]]</f>
        <v>37.200000000000003</v>
      </c>
      <c r="G129">
        <f>VLOOKUP(order_details__2[[#This Row],[ProductID]],products[],3,FALSE)</f>
        <v>12</v>
      </c>
      <c r="H129">
        <f>VLOOKUP(order_details__2[[#This Row],[OrderID]],orders[],20,FALSE)</f>
        <v>1996</v>
      </c>
      <c r="I129" t="str">
        <f>VLOOKUP(order_details__2[[#This Row],[ProductID]],products[],2,FALSE)</f>
        <v>Rhnbru Klosterbier</v>
      </c>
      <c r="J129" t="str">
        <f>VLOOKUP(order_details__2[[#This Row],[SupplierID]],suppliers[],2,FALSE)</f>
        <v>Plutzer Lebensmittelgromrkte AG</v>
      </c>
      <c r="K129" t="str">
        <f>VLOOKUP(order_details__2[[#This Row],[OrderID]],orders[],14,FALSE)</f>
        <v>USA</v>
      </c>
      <c r="L129">
        <f>VLOOKUP(order_details__2[[#This Row],[OrderID]],orders[],7,FALSE)</f>
        <v>2</v>
      </c>
      <c r="M129" t="str">
        <f>VLOOKUP(order_details__2[[#This Row],[ShipVia ]],shippers[],2,FALSE)</f>
        <v>United Package</v>
      </c>
      <c r="N129" t="str">
        <f>VLOOKUP(order_details__2[[#This Row],[OrderID]],orders[],2,FALSE)</f>
        <v>RATTC</v>
      </c>
      <c r="O129" t="str">
        <f>VLOOKUP(order_details__2[[#This Row],[OrderID]],orders[],18,FALSE)</f>
        <v xml:space="preserve">Eastern                                           </v>
      </c>
      <c r="P129">
        <f>VLOOKUP(order_details__2[[#This Row],[ProductID]],products[],4,FALSE)</f>
        <v>1</v>
      </c>
      <c r="Q129" t="str">
        <f>VLOOKUP(order_details__2[[#This Row],[CategoryID]],categories[],2,FALSE)</f>
        <v>Beverages</v>
      </c>
      <c r="R129" s="57">
        <f>VLOOKUP(order_details__2[[#This Row],[OrderID]],orders[],21,FALSE)</f>
        <v>8</v>
      </c>
    </row>
    <row r="130" spans="1:18" x14ac:dyDescent="0.2">
      <c r="A130">
        <v>10295</v>
      </c>
      <c r="B130">
        <v>56</v>
      </c>
      <c r="C130">
        <v>30.4</v>
      </c>
      <c r="D130">
        <v>4</v>
      </c>
      <c r="E130">
        <v>0</v>
      </c>
      <c r="F130">
        <f>order_details__2[[#This Row],[UnitPrice]]*order_details__2[[#This Row],[Quantity]]</f>
        <v>121.6</v>
      </c>
      <c r="G130">
        <f>VLOOKUP(order_details__2[[#This Row],[ProductID]],products[],3,FALSE)</f>
        <v>26</v>
      </c>
      <c r="H130">
        <f>VLOOKUP(order_details__2[[#This Row],[OrderID]],orders[],20,FALSE)</f>
        <v>1996</v>
      </c>
      <c r="I130" t="str">
        <f>VLOOKUP(order_details__2[[#This Row],[ProductID]],products[],2,FALSE)</f>
        <v>Gnocchi di nonna Alice</v>
      </c>
      <c r="J130" t="str">
        <f>VLOOKUP(order_details__2[[#This Row],[SupplierID]],suppliers[],2,FALSE)</f>
        <v>Pasta Buttini s.r.l.</v>
      </c>
      <c r="K130" t="str">
        <f>VLOOKUP(order_details__2[[#This Row],[OrderID]],orders[],14,FALSE)</f>
        <v>France</v>
      </c>
      <c r="L130">
        <f>VLOOKUP(order_details__2[[#This Row],[OrderID]],orders[],7,FALSE)</f>
        <v>2</v>
      </c>
      <c r="M130" t="str">
        <f>VLOOKUP(order_details__2[[#This Row],[ShipVia ]],shippers[],2,FALSE)</f>
        <v>United Package</v>
      </c>
      <c r="N130" t="str">
        <f>VLOOKUP(order_details__2[[#This Row],[OrderID]],orders[],2,FALSE)</f>
        <v>VINET</v>
      </c>
      <c r="O130" t="str">
        <f>VLOOKUP(order_details__2[[#This Row],[OrderID]],orders[],18,FALSE)</f>
        <v xml:space="preserve">Eastern                                           </v>
      </c>
      <c r="P130">
        <f>VLOOKUP(order_details__2[[#This Row],[ProductID]],products[],4,FALSE)</f>
        <v>5</v>
      </c>
      <c r="Q130" t="str">
        <f>VLOOKUP(order_details__2[[#This Row],[CategoryID]],categories[],2,FALSE)</f>
        <v>Grains/Cereals</v>
      </c>
      <c r="R130" s="57">
        <f>VLOOKUP(order_details__2[[#This Row],[OrderID]],orders[],21,FALSE)</f>
        <v>9</v>
      </c>
    </row>
    <row r="131" spans="1:18" x14ac:dyDescent="0.2">
      <c r="A131">
        <v>10296</v>
      </c>
      <c r="B131">
        <v>11</v>
      </c>
      <c r="C131">
        <v>16.8</v>
      </c>
      <c r="D131">
        <v>12</v>
      </c>
      <c r="E131">
        <v>0</v>
      </c>
      <c r="F131">
        <f>order_details__2[[#This Row],[UnitPrice]]*order_details__2[[#This Row],[Quantity]]</f>
        <v>201.60000000000002</v>
      </c>
      <c r="G131">
        <f>VLOOKUP(order_details__2[[#This Row],[ProductID]],products[],3,FALSE)</f>
        <v>5</v>
      </c>
      <c r="H131">
        <f>VLOOKUP(order_details__2[[#This Row],[OrderID]],orders[],20,FALSE)</f>
        <v>1996</v>
      </c>
      <c r="I131" t="str">
        <f>VLOOKUP(order_details__2[[#This Row],[ProductID]],products[],2,FALSE)</f>
        <v>Queso Cabrales</v>
      </c>
      <c r="J131" t="str">
        <f>VLOOKUP(order_details__2[[#This Row],[SupplierID]],suppliers[],2,FALSE)</f>
        <v>Cooperativa de Quesos 'Las Cabras'</v>
      </c>
      <c r="K131" t="str">
        <f>VLOOKUP(order_details__2[[#This Row],[OrderID]],orders[],14,FALSE)</f>
        <v>Venezuela</v>
      </c>
      <c r="L131">
        <f>VLOOKUP(order_details__2[[#This Row],[OrderID]],orders[],7,FALSE)</f>
        <v>1</v>
      </c>
      <c r="M131" t="str">
        <f>VLOOKUP(order_details__2[[#This Row],[ShipVia ]],shippers[],2,FALSE)</f>
        <v>Speedy Express</v>
      </c>
      <c r="N131" t="str">
        <f>VLOOKUP(order_details__2[[#This Row],[OrderID]],orders[],2,FALSE)</f>
        <v>LILAS</v>
      </c>
      <c r="O131" t="str">
        <f>VLOOKUP(order_details__2[[#This Row],[OrderID]],orders[],18,FALSE)</f>
        <v xml:space="preserve">Westerns                                          </v>
      </c>
      <c r="P131">
        <f>VLOOKUP(order_details__2[[#This Row],[ProductID]],products[],4,FALSE)</f>
        <v>4</v>
      </c>
      <c r="Q131" t="str">
        <f>VLOOKUP(order_details__2[[#This Row],[CategoryID]],categories[],2,FALSE)</f>
        <v>Dairy Products</v>
      </c>
      <c r="R131" s="57">
        <f>VLOOKUP(order_details__2[[#This Row],[OrderID]],orders[],21,FALSE)</f>
        <v>9</v>
      </c>
    </row>
    <row r="132" spans="1:18" x14ac:dyDescent="0.2">
      <c r="A132">
        <v>10296</v>
      </c>
      <c r="B132">
        <v>16</v>
      </c>
      <c r="C132">
        <v>13.9</v>
      </c>
      <c r="D132">
        <v>30</v>
      </c>
      <c r="E132">
        <v>0</v>
      </c>
      <c r="F132">
        <f>order_details__2[[#This Row],[UnitPrice]]*order_details__2[[#This Row],[Quantity]]</f>
        <v>417</v>
      </c>
      <c r="G132">
        <f>VLOOKUP(order_details__2[[#This Row],[ProductID]],products[],3,FALSE)</f>
        <v>7</v>
      </c>
      <c r="H132">
        <f>VLOOKUP(order_details__2[[#This Row],[OrderID]],orders[],20,FALSE)</f>
        <v>1996</v>
      </c>
      <c r="I132" t="str">
        <f>VLOOKUP(order_details__2[[#This Row],[ProductID]],products[],2,FALSE)</f>
        <v>Pavlova</v>
      </c>
      <c r="J132" t="str">
        <f>VLOOKUP(order_details__2[[#This Row],[SupplierID]],suppliers[],2,FALSE)</f>
        <v>Pavlova, Ltd.</v>
      </c>
      <c r="K132" t="str">
        <f>VLOOKUP(order_details__2[[#This Row],[OrderID]],orders[],14,FALSE)</f>
        <v>Venezuela</v>
      </c>
      <c r="L132">
        <f>VLOOKUP(order_details__2[[#This Row],[OrderID]],orders[],7,FALSE)</f>
        <v>1</v>
      </c>
      <c r="M132" t="str">
        <f>VLOOKUP(order_details__2[[#This Row],[ShipVia ]],shippers[],2,FALSE)</f>
        <v>Speedy Express</v>
      </c>
      <c r="N132" t="str">
        <f>VLOOKUP(order_details__2[[#This Row],[OrderID]],orders[],2,FALSE)</f>
        <v>LILAS</v>
      </c>
      <c r="O132" t="str">
        <f>VLOOKUP(order_details__2[[#This Row],[OrderID]],orders[],18,FALSE)</f>
        <v xml:space="preserve">Westerns                                          </v>
      </c>
      <c r="P132">
        <f>VLOOKUP(order_details__2[[#This Row],[ProductID]],products[],4,FALSE)</f>
        <v>3</v>
      </c>
      <c r="Q132" t="str">
        <f>VLOOKUP(order_details__2[[#This Row],[CategoryID]],categories[],2,FALSE)</f>
        <v>Confections</v>
      </c>
      <c r="R132" s="57">
        <f>VLOOKUP(order_details__2[[#This Row],[OrderID]],orders[],21,FALSE)</f>
        <v>9</v>
      </c>
    </row>
    <row r="133" spans="1:18" x14ac:dyDescent="0.2">
      <c r="A133">
        <v>10296</v>
      </c>
      <c r="B133">
        <v>69</v>
      </c>
      <c r="C133">
        <v>28.8</v>
      </c>
      <c r="D133">
        <v>15</v>
      </c>
      <c r="E133">
        <v>0</v>
      </c>
      <c r="F133">
        <f>order_details__2[[#This Row],[UnitPrice]]*order_details__2[[#This Row],[Quantity]]</f>
        <v>432</v>
      </c>
      <c r="G133">
        <f>VLOOKUP(order_details__2[[#This Row],[ProductID]],products[],3,FALSE)</f>
        <v>15</v>
      </c>
      <c r="H133">
        <f>VLOOKUP(order_details__2[[#This Row],[OrderID]],orders[],20,FALSE)</f>
        <v>1996</v>
      </c>
      <c r="I133" t="str">
        <f>VLOOKUP(order_details__2[[#This Row],[ProductID]],products[],2,FALSE)</f>
        <v>Gudbrandsdalsost</v>
      </c>
      <c r="J133" t="str">
        <f>VLOOKUP(order_details__2[[#This Row],[SupplierID]],suppliers[],2,FALSE)</f>
        <v>Norske Meierier</v>
      </c>
      <c r="K133" t="str">
        <f>VLOOKUP(order_details__2[[#This Row],[OrderID]],orders[],14,FALSE)</f>
        <v>Venezuela</v>
      </c>
      <c r="L133">
        <f>VLOOKUP(order_details__2[[#This Row],[OrderID]],orders[],7,FALSE)</f>
        <v>1</v>
      </c>
      <c r="M133" t="str">
        <f>VLOOKUP(order_details__2[[#This Row],[ShipVia ]],shippers[],2,FALSE)</f>
        <v>Speedy Express</v>
      </c>
      <c r="N133" t="str">
        <f>VLOOKUP(order_details__2[[#This Row],[OrderID]],orders[],2,FALSE)</f>
        <v>LILAS</v>
      </c>
      <c r="O133" t="str">
        <f>VLOOKUP(order_details__2[[#This Row],[OrderID]],orders[],18,FALSE)</f>
        <v xml:space="preserve">Westerns                                          </v>
      </c>
      <c r="P133">
        <f>VLOOKUP(order_details__2[[#This Row],[ProductID]],products[],4,FALSE)</f>
        <v>4</v>
      </c>
      <c r="Q133" t="str">
        <f>VLOOKUP(order_details__2[[#This Row],[CategoryID]],categories[],2,FALSE)</f>
        <v>Dairy Products</v>
      </c>
      <c r="R133" s="57">
        <f>VLOOKUP(order_details__2[[#This Row],[OrderID]],orders[],21,FALSE)</f>
        <v>9</v>
      </c>
    </row>
    <row r="134" spans="1:18" x14ac:dyDescent="0.2">
      <c r="A134">
        <v>10297</v>
      </c>
      <c r="B134">
        <v>39</v>
      </c>
      <c r="C134">
        <v>14.4</v>
      </c>
      <c r="D134">
        <v>60</v>
      </c>
      <c r="E134">
        <v>0</v>
      </c>
      <c r="F134">
        <f>order_details__2[[#This Row],[UnitPrice]]*order_details__2[[#This Row],[Quantity]]</f>
        <v>864</v>
      </c>
      <c r="G134">
        <f>VLOOKUP(order_details__2[[#This Row],[ProductID]],products[],3,FALSE)</f>
        <v>18</v>
      </c>
      <c r="H134">
        <f>VLOOKUP(order_details__2[[#This Row],[OrderID]],orders[],20,FALSE)</f>
        <v>1996</v>
      </c>
      <c r="I134" t="str">
        <f>VLOOKUP(order_details__2[[#This Row],[ProductID]],products[],2,FALSE)</f>
        <v>Chartreuse verte</v>
      </c>
      <c r="J134" t="str">
        <f>VLOOKUP(order_details__2[[#This Row],[SupplierID]],suppliers[],2,FALSE)</f>
        <v>Aux joyeux ecclsiastiques</v>
      </c>
      <c r="K134" t="str">
        <f>VLOOKUP(order_details__2[[#This Row],[OrderID]],orders[],14,FALSE)</f>
        <v>France</v>
      </c>
      <c r="L134">
        <f>VLOOKUP(order_details__2[[#This Row],[OrderID]],orders[],7,FALSE)</f>
        <v>2</v>
      </c>
      <c r="M134" t="str">
        <f>VLOOKUP(order_details__2[[#This Row],[ShipVia ]],shippers[],2,FALSE)</f>
        <v>United Package</v>
      </c>
      <c r="N134" t="str">
        <f>VLOOKUP(order_details__2[[#This Row],[OrderID]],orders[],2,FALSE)</f>
        <v>BLONP</v>
      </c>
      <c r="O134" t="str">
        <f>VLOOKUP(order_details__2[[#This Row],[OrderID]],orders[],18,FALSE)</f>
        <v xml:space="preserve">Eastern                                           </v>
      </c>
      <c r="P134">
        <f>VLOOKUP(order_details__2[[#This Row],[ProductID]],products[],4,FALSE)</f>
        <v>1</v>
      </c>
      <c r="Q134" t="str">
        <f>VLOOKUP(order_details__2[[#This Row],[CategoryID]],categories[],2,FALSE)</f>
        <v>Beverages</v>
      </c>
      <c r="R134" s="57">
        <f>VLOOKUP(order_details__2[[#This Row],[OrderID]],orders[],21,FALSE)</f>
        <v>9</v>
      </c>
    </row>
    <row r="135" spans="1:18" x14ac:dyDescent="0.2">
      <c r="A135">
        <v>10297</v>
      </c>
      <c r="B135">
        <v>72</v>
      </c>
      <c r="C135">
        <v>27.8</v>
      </c>
      <c r="D135">
        <v>20</v>
      </c>
      <c r="E135">
        <v>0</v>
      </c>
      <c r="F135">
        <f>order_details__2[[#This Row],[UnitPrice]]*order_details__2[[#This Row],[Quantity]]</f>
        <v>556</v>
      </c>
      <c r="G135">
        <f>VLOOKUP(order_details__2[[#This Row],[ProductID]],products[],3,FALSE)</f>
        <v>14</v>
      </c>
      <c r="H135">
        <f>VLOOKUP(order_details__2[[#This Row],[OrderID]],orders[],20,FALSE)</f>
        <v>1996</v>
      </c>
      <c r="I135" t="str">
        <f>VLOOKUP(order_details__2[[#This Row],[ProductID]],products[],2,FALSE)</f>
        <v>Mozzarella di Giovanni</v>
      </c>
      <c r="J135" t="str">
        <f>VLOOKUP(order_details__2[[#This Row],[SupplierID]],suppliers[],2,FALSE)</f>
        <v>Formaggi Fortini s.r.l.</v>
      </c>
      <c r="K135" t="str">
        <f>VLOOKUP(order_details__2[[#This Row],[OrderID]],orders[],14,FALSE)</f>
        <v>France</v>
      </c>
      <c r="L135">
        <f>VLOOKUP(order_details__2[[#This Row],[OrderID]],orders[],7,FALSE)</f>
        <v>2</v>
      </c>
      <c r="M135" t="str">
        <f>VLOOKUP(order_details__2[[#This Row],[ShipVia ]],shippers[],2,FALSE)</f>
        <v>United Package</v>
      </c>
      <c r="N135" t="str">
        <f>VLOOKUP(order_details__2[[#This Row],[OrderID]],orders[],2,FALSE)</f>
        <v>BLONP</v>
      </c>
      <c r="O135" t="str">
        <f>VLOOKUP(order_details__2[[#This Row],[OrderID]],orders[],18,FALSE)</f>
        <v xml:space="preserve">Eastern                                           </v>
      </c>
      <c r="P135">
        <f>VLOOKUP(order_details__2[[#This Row],[ProductID]],products[],4,FALSE)</f>
        <v>4</v>
      </c>
      <c r="Q135" t="str">
        <f>VLOOKUP(order_details__2[[#This Row],[CategoryID]],categories[],2,FALSE)</f>
        <v>Dairy Products</v>
      </c>
      <c r="R135" s="57">
        <f>VLOOKUP(order_details__2[[#This Row],[OrderID]],orders[],21,FALSE)</f>
        <v>9</v>
      </c>
    </row>
    <row r="136" spans="1:18" x14ac:dyDescent="0.2">
      <c r="A136">
        <v>10298</v>
      </c>
      <c r="B136">
        <v>2</v>
      </c>
      <c r="C136">
        <v>15.2</v>
      </c>
      <c r="D136">
        <v>40</v>
      </c>
      <c r="E136">
        <v>0</v>
      </c>
      <c r="F136">
        <f>order_details__2[[#This Row],[UnitPrice]]*order_details__2[[#This Row],[Quantity]]</f>
        <v>608</v>
      </c>
      <c r="G136">
        <f>VLOOKUP(order_details__2[[#This Row],[ProductID]],products[],3,FALSE)</f>
        <v>1</v>
      </c>
      <c r="H136">
        <f>VLOOKUP(order_details__2[[#This Row],[OrderID]],orders[],20,FALSE)</f>
        <v>1996</v>
      </c>
      <c r="I136" t="str">
        <f>VLOOKUP(order_details__2[[#This Row],[ProductID]],products[],2,FALSE)</f>
        <v>Chang</v>
      </c>
      <c r="J136" t="str">
        <f>VLOOKUP(order_details__2[[#This Row],[SupplierID]],suppliers[],2,FALSE)</f>
        <v>Exotic Liquids</v>
      </c>
      <c r="K136" t="str">
        <f>VLOOKUP(order_details__2[[#This Row],[OrderID]],orders[],14,FALSE)</f>
        <v>Ireland</v>
      </c>
      <c r="L136">
        <f>VLOOKUP(order_details__2[[#This Row],[OrderID]],orders[],7,FALSE)</f>
        <v>2</v>
      </c>
      <c r="M136" t="str">
        <f>VLOOKUP(order_details__2[[#This Row],[ShipVia ]],shippers[],2,FALSE)</f>
        <v>United Package</v>
      </c>
      <c r="N136" t="str">
        <f>VLOOKUP(order_details__2[[#This Row],[OrderID]],orders[],2,FALSE)</f>
        <v>HUNGO</v>
      </c>
      <c r="O136" t="str">
        <f>VLOOKUP(order_details__2[[#This Row],[OrderID]],orders[],18,FALSE)</f>
        <v xml:space="preserve">Westerns                                          </v>
      </c>
      <c r="P136">
        <f>VLOOKUP(order_details__2[[#This Row],[ProductID]],products[],4,FALSE)</f>
        <v>1</v>
      </c>
      <c r="Q136" t="str">
        <f>VLOOKUP(order_details__2[[#This Row],[CategoryID]],categories[],2,FALSE)</f>
        <v>Beverages</v>
      </c>
      <c r="R136" s="57">
        <f>VLOOKUP(order_details__2[[#This Row],[OrderID]],orders[],21,FALSE)</f>
        <v>9</v>
      </c>
    </row>
    <row r="137" spans="1:18" x14ac:dyDescent="0.2">
      <c r="A137">
        <v>10298</v>
      </c>
      <c r="B137">
        <v>36</v>
      </c>
      <c r="C137">
        <v>15.2</v>
      </c>
      <c r="D137">
        <v>40</v>
      </c>
      <c r="E137">
        <v>0</v>
      </c>
      <c r="F137">
        <f>order_details__2[[#This Row],[UnitPrice]]*order_details__2[[#This Row],[Quantity]]</f>
        <v>608</v>
      </c>
      <c r="G137">
        <f>VLOOKUP(order_details__2[[#This Row],[ProductID]],products[],3,FALSE)</f>
        <v>17</v>
      </c>
      <c r="H137">
        <f>VLOOKUP(order_details__2[[#This Row],[OrderID]],orders[],20,FALSE)</f>
        <v>1996</v>
      </c>
      <c r="I137" t="str">
        <f>VLOOKUP(order_details__2[[#This Row],[ProductID]],products[],2,FALSE)</f>
        <v>Inlagd Sill</v>
      </c>
      <c r="J137" t="str">
        <f>VLOOKUP(order_details__2[[#This Row],[SupplierID]],suppliers[],2,FALSE)</f>
        <v>Svensk Sjfda AB</v>
      </c>
      <c r="K137" t="str">
        <f>VLOOKUP(order_details__2[[#This Row],[OrderID]],orders[],14,FALSE)</f>
        <v>Ireland</v>
      </c>
      <c r="L137">
        <f>VLOOKUP(order_details__2[[#This Row],[OrderID]],orders[],7,FALSE)</f>
        <v>2</v>
      </c>
      <c r="M137" t="str">
        <f>VLOOKUP(order_details__2[[#This Row],[ShipVia ]],shippers[],2,FALSE)</f>
        <v>United Package</v>
      </c>
      <c r="N137" t="str">
        <f>VLOOKUP(order_details__2[[#This Row],[OrderID]],orders[],2,FALSE)</f>
        <v>HUNGO</v>
      </c>
      <c r="O137" t="str">
        <f>VLOOKUP(order_details__2[[#This Row],[OrderID]],orders[],18,FALSE)</f>
        <v xml:space="preserve">Westerns                                          </v>
      </c>
      <c r="P137">
        <f>VLOOKUP(order_details__2[[#This Row],[ProductID]],products[],4,FALSE)</f>
        <v>8</v>
      </c>
      <c r="Q137" t="str">
        <f>VLOOKUP(order_details__2[[#This Row],[CategoryID]],categories[],2,FALSE)</f>
        <v>Seafood</v>
      </c>
      <c r="R137" s="57">
        <f>VLOOKUP(order_details__2[[#This Row],[OrderID]],orders[],21,FALSE)</f>
        <v>9</v>
      </c>
    </row>
    <row r="138" spans="1:18" x14ac:dyDescent="0.2">
      <c r="A138">
        <v>10298</v>
      </c>
      <c r="B138">
        <v>59</v>
      </c>
      <c r="C138">
        <v>44</v>
      </c>
      <c r="D138">
        <v>30</v>
      </c>
      <c r="E138">
        <v>0</v>
      </c>
      <c r="F138">
        <f>order_details__2[[#This Row],[UnitPrice]]*order_details__2[[#This Row],[Quantity]]</f>
        <v>1320</v>
      </c>
      <c r="G138">
        <f>VLOOKUP(order_details__2[[#This Row],[ProductID]],products[],3,FALSE)</f>
        <v>28</v>
      </c>
      <c r="H138">
        <f>VLOOKUP(order_details__2[[#This Row],[OrderID]],orders[],20,FALSE)</f>
        <v>1996</v>
      </c>
      <c r="I138" t="str">
        <f>VLOOKUP(order_details__2[[#This Row],[ProductID]],products[],2,FALSE)</f>
        <v>Raclette Courdavault</v>
      </c>
      <c r="J138" t="str">
        <f>VLOOKUP(order_details__2[[#This Row],[SupplierID]],suppliers[],2,FALSE)</f>
        <v>Gai pturage</v>
      </c>
      <c r="K138" t="str">
        <f>VLOOKUP(order_details__2[[#This Row],[OrderID]],orders[],14,FALSE)</f>
        <v>Ireland</v>
      </c>
      <c r="L138">
        <f>VLOOKUP(order_details__2[[#This Row],[OrderID]],orders[],7,FALSE)</f>
        <v>2</v>
      </c>
      <c r="M138" t="str">
        <f>VLOOKUP(order_details__2[[#This Row],[ShipVia ]],shippers[],2,FALSE)</f>
        <v>United Package</v>
      </c>
      <c r="N138" t="str">
        <f>VLOOKUP(order_details__2[[#This Row],[OrderID]],orders[],2,FALSE)</f>
        <v>HUNGO</v>
      </c>
      <c r="O138" t="str">
        <f>VLOOKUP(order_details__2[[#This Row],[OrderID]],orders[],18,FALSE)</f>
        <v xml:space="preserve">Westerns                                          </v>
      </c>
      <c r="P138">
        <f>VLOOKUP(order_details__2[[#This Row],[ProductID]],products[],4,FALSE)</f>
        <v>4</v>
      </c>
      <c r="Q138" t="str">
        <f>VLOOKUP(order_details__2[[#This Row],[CategoryID]],categories[],2,FALSE)</f>
        <v>Dairy Products</v>
      </c>
      <c r="R138" s="57">
        <f>VLOOKUP(order_details__2[[#This Row],[OrderID]],orders[],21,FALSE)</f>
        <v>9</v>
      </c>
    </row>
    <row r="139" spans="1:18" x14ac:dyDescent="0.2">
      <c r="A139">
        <v>10298</v>
      </c>
      <c r="B139">
        <v>62</v>
      </c>
      <c r="C139">
        <v>39.4</v>
      </c>
      <c r="D139">
        <v>15</v>
      </c>
      <c r="E139">
        <v>0</v>
      </c>
      <c r="F139">
        <f>order_details__2[[#This Row],[UnitPrice]]*order_details__2[[#This Row],[Quantity]]</f>
        <v>591</v>
      </c>
      <c r="G139">
        <f>VLOOKUP(order_details__2[[#This Row],[ProductID]],products[],3,FALSE)</f>
        <v>29</v>
      </c>
      <c r="H139">
        <f>VLOOKUP(order_details__2[[#This Row],[OrderID]],orders[],20,FALSE)</f>
        <v>1996</v>
      </c>
      <c r="I139" t="str">
        <f>VLOOKUP(order_details__2[[#This Row],[ProductID]],products[],2,FALSE)</f>
        <v>Tarte au sucre</v>
      </c>
      <c r="J139" t="str">
        <f>VLOOKUP(order_details__2[[#This Row],[SupplierID]],suppliers[],2,FALSE)</f>
        <v>Forts d'rables</v>
      </c>
      <c r="K139" t="str">
        <f>VLOOKUP(order_details__2[[#This Row],[OrderID]],orders[],14,FALSE)</f>
        <v>Ireland</v>
      </c>
      <c r="L139">
        <f>VLOOKUP(order_details__2[[#This Row],[OrderID]],orders[],7,FALSE)</f>
        <v>2</v>
      </c>
      <c r="M139" t="str">
        <f>VLOOKUP(order_details__2[[#This Row],[ShipVia ]],shippers[],2,FALSE)</f>
        <v>United Package</v>
      </c>
      <c r="N139" t="str">
        <f>VLOOKUP(order_details__2[[#This Row],[OrderID]],orders[],2,FALSE)</f>
        <v>HUNGO</v>
      </c>
      <c r="O139" t="str">
        <f>VLOOKUP(order_details__2[[#This Row],[OrderID]],orders[],18,FALSE)</f>
        <v xml:space="preserve">Westerns                                          </v>
      </c>
      <c r="P139">
        <f>VLOOKUP(order_details__2[[#This Row],[ProductID]],products[],4,FALSE)</f>
        <v>3</v>
      </c>
      <c r="Q139" t="str">
        <f>VLOOKUP(order_details__2[[#This Row],[CategoryID]],categories[],2,FALSE)</f>
        <v>Confections</v>
      </c>
      <c r="R139" s="57">
        <f>VLOOKUP(order_details__2[[#This Row],[OrderID]],orders[],21,FALSE)</f>
        <v>9</v>
      </c>
    </row>
    <row r="140" spans="1:18" x14ac:dyDescent="0.2">
      <c r="A140">
        <v>10299</v>
      </c>
      <c r="B140">
        <v>19</v>
      </c>
      <c r="C140">
        <v>7.3</v>
      </c>
      <c r="D140">
        <v>15</v>
      </c>
      <c r="E140">
        <v>0</v>
      </c>
      <c r="F140">
        <f>order_details__2[[#This Row],[UnitPrice]]*order_details__2[[#This Row],[Quantity]]</f>
        <v>109.5</v>
      </c>
      <c r="G140">
        <f>VLOOKUP(order_details__2[[#This Row],[ProductID]],products[],3,FALSE)</f>
        <v>8</v>
      </c>
      <c r="H140">
        <f>VLOOKUP(order_details__2[[#This Row],[OrderID]],orders[],20,FALSE)</f>
        <v>1996</v>
      </c>
      <c r="I140" t="str">
        <f>VLOOKUP(order_details__2[[#This Row],[ProductID]],products[],2,FALSE)</f>
        <v>Teatime Chocolate Biscuits</v>
      </c>
      <c r="J140" t="str">
        <f>VLOOKUP(order_details__2[[#This Row],[SupplierID]],suppliers[],2,FALSE)</f>
        <v>Specialty Biscuits, Ltd.</v>
      </c>
      <c r="K140" t="str">
        <f>VLOOKUP(order_details__2[[#This Row],[OrderID]],orders[],14,FALSE)</f>
        <v>Brazil</v>
      </c>
      <c r="L140">
        <f>VLOOKUP(order_details__2[[#This Row],[OrderID]],orders[],7,FALSE)</f>
        <v>2</v>
      </c>
      <c r="M140" t="str">
        <f>VLOOKUP(order_details__2[[#This Row],[ShipVia ]],shippers[],2,FALSE)</f>
        <v>United Package</v>
      </c>
      <c r="N140" t="str">
        <f>VLOOKUP(order_details__2[[#This Row],[OrderID]],orders[],2,FALSE)</f>
        <v>RICAR</v>
      </c>
      <c r="O140" t="str">
        <f>VLOOKUP(order_details__2[[#This Row],[OrderID]],orders[],18,FALSE)</f>
        <v xml:space="preserve">Eastern                                           </v>
      </c>
      <c r="P140">
        <f>VLOOKUP(order_details__2[[#This Row],[ProductID]],products[],4,FALSE)</f>
        <v>3</v>
      </c>
      <c r="Q140" t="str">
        <f>VLOOKUP(order_details__2[[#This Row],[CategoryID]],categories[],2,FALSE)</f>
        <v>Confections</v>
      </c>
      <c r="R140" s="57">
        <f>VLOOKUP(order_details__2[[#This Row],[OrderID]],orders[],21,FALSE)</f>
        <v>9</v>
      </c>
    </row>
    <row r="141" spans="1:18" x14ac:dyDescent="0.2">
      <c r="A141">
        <v>10299</v>
      </c>
      <c r="B141">
        <v>70</v>
      </c>
      <c r="C141">
        <v>12</v>
      </c>
      <c r="D141">
        <v>20</v>
      </c>
      <c r="E141">
        <v>0</v>
      </c>
      <c r="F141">
        <f>order_details__2[[#This Row],[UnitPrice]]*order_details__2[[#This Row],[Quantity]]</f>
        <v>240</v>
      </c>
      <c r="G141">
        <f>VLOOKUP(order_details__2[[#This Row],[ProductID]],products[],3,FALSE)</f>
        <v>7</v>
      </c>
      <c r="H141">
        <f>VLOOKUP(order_details__2[[#This Row],[OrderID]],orders[],20,FALSE)</f>
        <v>1996</v>
      </c>
      <c r="I141" t="str">
        <f>VLOOKUP(order_details__2[[#This Row],[ProductID]],products[],2,FALSE)</f>
        <v>Outback Lager</v>
      </c>
      <c r="J141" t="str">
        <f>VLOOKUP(order_details__2[[#This Row],[SupplierID]],suppliers[],2,FALSE)</f>
        <v>Pavlova, Ltd.</v>
      </c>
      <c r="K141" t="str">
        <f>VLOOKUP(order_details__2[[#This Row],[OrderID]],orders[],14,FALSE)</f>
        <v>Brazil</v>
      </c>
      <c r="L141">
        <f>VLOOKUP(order_details__2[[#This Row],[OrderID]],orders[],7,FALSE)</f>
        <v>2</v>
      </c>
      <c r="M141" t="str">
        <f>VLOOKUP(order_details__2[[#This Row],[ShipVia ]],shippers[],2,FALSE)</f>
        <v>United Package</v>
      </c>
      <c r="N141" t="str">
        <f>VLOOKUP(order_details__2[[#This Row],[OrderID]],orders[],2,FALSE)</f>
        <v>RICAR</v>
      </c>
      <c r="O141" t="str">
        <f>VLOOKUP(order_details__2[[#This Row],[OrderID]],orders[],18,FALSE)</f>
        <v xml:space="preserve">Eastern                                           </v>
      </c>
      <c r="P141">
        <f>VLOOKUP(order_details__2[[#This Row],[ProductID]],products[],4,FALSE)</f>
        <v>1</v>
      </c>
      <c r="Q141" t="str">
        <f>VLOOKUP(order_details__2[[#This Row],[CategoryID]],categories[],2,FALSE)</f>
        <v>Beverages</v>
      </c>
      <c r="R141" s="57">
        <f>VLOOKUP(order_details__2[[#This Row],[OrderID]],orders[],21,FALSE)</f>
        <v>9</v>
      </c>
    </row>
    <row r="142" spans="1:18" x14ac:dyDescent="0.2">
      <c r="A142">
        <v>10300</v>
      </c>
      <c r="B142">
        <v>66</v>
      </c>
      <c r="C142">
        <v>13.6</v>
      </c>
      <c r="D142">
        <v>30</v>
      </c>
      <c r="E142">
        <v>0</v>
      </c>
      <c r="F142">
        <f>order_details__2[[#This Row],[UnitPrice]]*order_details__2[[#This Row],[Quantity]]</f>
        <v>408</v>
      </c>
      <c r="G142">
        <f>VLOOKUP(order_details__2[[#This Row],[ProductID]],products[],3,FALSE)</f>
        <v>2</v>
      </c>
      <c r="H142">
        <f>VLOOKUP(order_details__2[[#This Row],[OrderID]],orders[],20,FALSE)</f>
        <v>1996</v>
      </c>
      <c r="I142" t="str">
        <f>VLOOKUP(order_details__2[[#This Row],[ProductID]],products[],2,FALSE)</f>
        <v>Louisiana Hot Spiced Okra</v>
      </c>
      <c r="J142" t="str">
        <f>VLOOKUP(order_details__2[[#This Row],[SupplierID]],suppliers[],2,FALSE)</f>
        <v>New Orleans Cajun Delights</v>
      </c>
      <c r="K142" t="str">
        <f>VLOOKUP(order_details__2[[#This Row],[OrderID]],orders[],14,FALSE)</f>
        <v>Italy</v>
      </c>
      <c r="L142">
        <f>VLOOKUP(order_details__2[[#This Row],[OrderID]],orders[],7,FALSE)</f>
        <v>2</v>
      </c>
      <c r="M142" t="str">
        <f>VLOOKUP(order_details__2[[#This Row],[ShipVia ]],shippers[],2,FALSE)</f>
        <v>United Package</v>
      </c>
      <c r="N142" t="str">
        <f>VLOOKUP(order_details__2[[#This Row],[OrderID]],orders[],2,FALSE)</f>
        <v>MAGAA</v>
      </c>
      <c r="O142" t="str">
        <f>VLOOKUP(order_details__2[[#This Row],[OrderID]],orders[],18,FALSE)</f>
        <v xml:space="preserve">Eastern                                           </v>
      </c>
      <c r="P142">
        <f>VLOOKUP(order_details__2[[#This Row],[ProductID]],products[],4,FALSE)</f>
        <v>2</v>
      </c>
      <c r="Q142" t="str">
        <f>VLOOKUP(order_details__2[[#This Row],[CategoryID]],categories[],2,FALSE)</f>
        <v>Condiments</v>
      </c>
      <c r="R142" s="57">
        <f>VLOOKUP(order_details__2[[#This Row],[OrderID]],orders[],21,FALSE)</f>
        <v>9</v>
      </c>
    </row>
    <row r="143" spans="1:18" x14ac:dyDescent="0.2">
      <c r="A143">
        <v>10300</v>
      </c>
      <c r="B143">
        <v>68</v>
      </c>
      <c r="C143">
        <v>10</v>
      </c>
      <c r="D143">
        <v>20</v>
      </c>
      <c r="E143">
        <v>0</v>
      </c>
      <c r="F143">
        <f>order_details__2[[#This Row],[UnitPrice]]*order_details__2[[#This Row],[Quantity]]</f>
        <v>200</v>
      </c>
      <c r="G143">
        <f>VLOOKUP(order_details__2[[#This Row],[ProductID]],products[],3,FALSE)</f>
        <v>8</v>
      </c>
      <c r="H143">
        <f>VLOOKUP(order_details__2[[#This Row],[OrderID]],orders[],20,FALSE)</f>
        <v>1996</v>
      </c>
      <c r="I143" t="str">
        <f>VLOOKUP(order_details__2[[#This Row],[ProductID]],products[],2,FALSE)</f>
        <v>Scottish Longbreads</v>
      </c>
      <c r="J143" t="str">
        <f>VLOOKUP(order_details__2[[#This Row],[SupplierID]],suppliers[],2,FALSE)</f>
        <v>Specialty Biscuits, Ltd.</v>
      </c>
      <c r="K143" t="str">
        <f>VLOOKUP(order_details__2[[#This Row],[OrderID]],orders[],14,FALSE)</f>
        <v>Italy</v>
      </c>
      <c r="L143">
        <f>VLOOKUP(order_details__2[[#This Row],[OrderID]],orders[],7,FALSE)</f>
        <v>2</v>
      </c>
      <c r="M143" t="str">
        <f>VLOOKUP(order_details__2[[#This Row],[ShipVia ]],shippers[],2,FALSE)</f>
        <v>United Package</v>
      </c>
      <c r="N143" t="str">
        <f>VLOOKUP(order_details__2[[#This Row],[OrderID]],orders[],2,FALSE)</f>
        <v>MAGAA</v>
      </c>
      <c r="O143" t="str">
        <f>VLOOKUP(order_details__2[[#This Row],[OrderID]],orders[],18,FALSE)</f>
        <v xml:space="preserve">Eastern                                           </v>
      </c>
      <c r="P143">
        <f>VLOOKUP(order_details__2[[#This Row],[ProductID]],products[],4,FALSE)</f>
        <v>3</v>
      </c>
      <c r="Q143" t="str">
        <f>VLOOKUP(order_details__2[[#This Row],[CategoryID]],categories[],2,FALSE)</f>
        <v>Confections</v>
      </c>
      <c r="R143" s="57">
        <f>VLOOKUP(order_details__2[[#This Row],[OrderID]],orders[],21,FALSE)</f>
        <v>9</v>
      </c>
    </row>
    <row r="144" spans="1:18" x14ac:dyDescent="0.2">
      <c r="A144">
        <v>10301</v>
      </c>
      <c r="B144">
        <v>40</v>
      </c>
      <c r="C144">
        <v>14.7</v>
      </c>
      <c r="D144">
        <v>10</v>
      </c>
      <c r="E144">
        <v>0</v>
      </c>
      <c r="F144">
        <f>order_details__2[[#This Row],[UnitPrice]]*order_details__2[[#This Row],[Quantity]]</f>
        <v>147</v>
      </c>
      <c r="G144">
        <f>VLOOKUP(order_details__2[[#This Row],[ProductID]],products[],3,FALSE)</f>
        <v>19</v>
      </c>
      <c r="H144">
        <f>VLOOKUP(order_details__2[[#This Row],[OrderID]],orders[],20,FALSE)</f>
        <v>1996</v>
      </c>
      <c r="I144" t="str">
        <f>VLOOKUP(order_details__2[[#This Row],[ProductID]],products[],2,FALSE)</f>
        <v>Boston Crab Meat</v>
      </c>
      <c r="J144" t="str">
        <f>VLOOKUP(order_details__2[[#This Row],[SupplierID]],suppliers[],2,FALSE)</f>
        <v>New England Seafood Cannery</v>
      </c>
      <c r="K144" t="str">
        <f>VLOOKUP(order_details__2[[#This Row],[OrderID]],orders[],14,FALSE)</f>
        <v>Germany</v>
      </c>
      <c r="L144">
        <f>VLOOKUP(order_details__2[[#This Row],[OrderID]],orders[],7,FALSE)</f>
        <v>2</v>
      </c>
      <c r="M144" t="str">
        <f>VLOOKUP(order_details__2[[#This Row],[ShipVia ]],shippers[],2,FALSE)</f>
        <v>United Package</v>
      </c>
      <c r="N144" t="str">
        <f>VLOOKUP(order_details__2[[#This Row],[OrderID]],orders[],2,FALSE)</f>
        <v>WANDK</v>
      </c>
      <c r="O144" t="str">
        <f>VLOOKUP(order_details__2[[#This Row],[OrderID]],orders[],18,FALSE)</f>
        <v xml:space="preserve">Northern                                          </v>
      </c>
      <c r="P144">
        <f>VLOOKUP(order_details__2[[#This Row],[ProductID]],products[],4,FALSE)</f>
        <v>8</v>
      </c>
      <c r="Q144" t="str">
        <f>VLOOKUP(order_details__2[[#This Row],[CategoryID]],categories[],2,FALSE)</f>
        <v>Seafood</v>
      </c>
      <c r="R144" s="57">
        <f>VLOOKUP(order_details__2[[#This Row],[OrderID]],orders[],21,FALSE)</f>
        <v>9</v>
      </c>
    </row>
    <row r="145" spans="1:18" x14ac:dyDescent="0.2">
      <c r="A145">
        <v>10301</v>
      </c>
      <c r="B145">
        <v>56</v>
      </c>
      <c r="C145">
        <v>30.4</v>
      </c>
      <c r="D145">
        <v>20</v>
      </c>
      <c r="E145">
        <v>0</v>
      </c>
      <c r="F145">
        <f>order_details__2[[#This Row],[UnitPrice]]*order_details__2[[#This Row],[Quantity]]</f>
        <v>608</v>
      </c>
      <c r="G145">
        <f>VLOOKUP(order_details__2[[#This Row],[ProductID]],products[],3,FALSE)</f>
        <v>26</v>
      </c>
      <c r="H145">
        <f>VLOOKUP(order_details__2[[#This Row],[OrderID]],orders[],20,FALSE)</f>
        <v>1996</v>
      </c>
      <c r="I145" t="str">
        <f>VLOOKUP(order_details__2[[#This Row],[ProductID]],products[],2,FALSE)</f>
        <v>Gnocchi di nonna Alice</v>
      </c>
      <c r="J145" t="str">
        <f>VLOOKUP(order_details__2[[#This Row],[SupplierID]],suppliers[],2,FALSE)</f>
        <v>Pasta Buttini s.r.l.</v>
      </c>
      <c r="K145" t="str">
        <f>VLOOKUP(order_details__2[[#This Row],[OrderID]],orders[],14,FALSE)</f>
        <v>Germany</v>
      </c>
      <c r="L145">
        <f>VLOOKUP(order_details__2[[#This Row],[OrderID]],orders[],7,FALSE)</f>
        <v>2</v>
      </c>
      <c r="M145" t="str">
        <f>VLOOKUP(order_details__2[[#This Row],[ShipVia ]],shippers[],2,FALSE)</f>
        <v>United Package</v>
      </c>
      <c r="N145" t="str">
        <f>VLOOKUP(order_details__2[[#This Row],[OrderID]],orders[],2,FALSE)</f>
        <v>WANDK</v>
      </c>
      <c r="O145" t="str">
        <f>VLOOKUP(order_details__2[[#This Row],[OrderID]],orders[],18,FALSE)</f>
        <v xml:space="preserve">Northern                                          </v>
      </c>
      <c r="P145">
        <f>VLOOKUP(order_details__2[[#This Row],[ProductID]],products[],4,FALSE)</f>
        <v>5</v>
      </c>
      <c r="Q145" t="str">
        <f>VLOOKUP(order_details__2[[#This Row],[CategoryID]],categories[],2,FALSE)</f>
        <v>Grains/Cereals</v>
      </c>
      <c r="R145" s="57">
        <f>VLOOKUP(order_details__2[[#This Row],[OrderID]],orders[],21,FALSE)</f>
        <v>9</v>
      </c>
    </row>
    <row r="146" spans="1:18" x14ac:dyDescent="0.2">
      <c r="A146">
        <v>10302</v>
      </c>
      <c r="B146">
        <v>17</v>
      </c>
      <c r="C146">
        <v>31.2</v>
      </c>
      <c r="D146">
        <v>40</v>
      </c>
      <c r="E146">
        <v>0</v>
      </c>
      <c r="F146">
        <f>order_details__2[[#This Row],[UnitPrice]]*order_details__2[[#This Row],[Quantity]]</f>
        <v>1248</v>
      </c>
      <c r="G146">
        <f>VLOOKUP(order_details__2[[#This Row],[ProductID]],products[],3,FALSE)</f>
        <v>7</v>
      </c>
      <c r="H146">
        <f>VLOOKUP(order_details__2[[#This Row],[OrderID]],orders[],20,FALSE)</f>
        <v>1996</v>
      </c>
      <c r="I146" t="str">
        <f>VLOOKUP(order_details__2[[#This Row],[ProductID]],products[],2,FALSE)</f>
        <v>Alice Mutton</v>
      </c>
      <c r="J146" t="str">
        <f>VLOOKUP(order_details__2[[#This Row],[SupplierID]],suppliers[],2,FALSE)</f>
        <v>Pavlova, Ltd.</v>
      </c>
      <c r="K146" t="str">
        <f>VLOOKUP(order_details__2[[#This Row],[OrderID]],orders[],14,FALSE)</f>
        <v>Belgium</v>
      </c>
      <c r="L146">
        <f>VLOOKUP(order_details__2[[#This Row],[OrderID]],orders[],7,FALSE)</f>
        <v>2</v>
      </c>
      <c r="M146" t="str">
        <f>VLOOKUP(order_details__2[[#This Row],[ShipVia ]],shippers[],2,FALSE)</f>
        <v>United Package</v>
      </c>
      <c r="N146" t="str">
        <f>VLOOKUP(order_details__2[[#This Row],[OrderID]],orders[],2,FALSE)</f>
        <v>SUPRD</v>
      </c>
      <c r="O146" t="str">
        <f>VLOOKUP(order_details__2[[#This Row],[OrderID]],orders[],18,FALSE)</f>
        <v xml:space="preserve">Eastern                                           </v>
      </c>
      <c r="P146">
        <f>VLOOKUP(order_details__2[[#This Row],[ProductID]],products[],4,FALSE)</f>
        <v>6</v>
      </c>
      <c r="Q146" t="str">
        <f>VLOOKUP(order_details__2[[#This Row],[CategoryID]],categories[],2,FALSE)</f>
        <v>Meat/Poultry</v>
      </c>
      <c r="R146" s="57">
        <f>VLOOKUP(order_details__2[[#This Row],[OrderID]],orders[],21,FALSE)</f>
        <v>9</v>
      </c>
    </row>
    <row r="147" spans="1:18" x14ac:dyDescent="0.2">
      <c r="A147">
        <v>10302</v>
      </c>
      <c r="B147">
        <v>28</v>
      </c>
      <c r="C147">
        <v>36.4</v>
      </c>
      <c r="D147">
        <v>28</v>
      </c>
      <c r="E147">
        <v>0</v>
      </c>
      <c r="F147">
        <f>order_details__2[[#This Row],[UnitPrice]]*order_details__2[[#This Row],[Quantity]]</f>
        <v>1019.1999999999999</v>
      </c>
      <c r="G147">
        <f>VLOOKUP(order_details__2[[#This Row],[ProductID]],products[],3,FALSE)</f>
        <v>12</v>
      </c>
      <c r="H147">
        <f>VLOOKUP(order_details__2[[#This Row],[OrderID]],orders[],20,FALSE)</f>
        <v>1996</v>
      </c>
      <c r="I147" t="str">
        <f>VLOOKUP(order_details__2[[#This Row],[ProductID]],products[],2,FALSE)</f>
        <v>Rssle Sauerkraut</v>
      </c>
      <c r="J147" t="str">
        <f>VLOOKUP(order_details__2[[#This Row],[SupplierID]],suppliers[],2,FALSE)</f>
        <v>Plutzer Lebensmittelgromrkte AG</v>
      </c>
      <c r="K147" t="str">
        <f>VLOOKUP(order_details__2[[#This Row],[OrderID]],orders[],14,FALSE)</f>
        <v>Belgium</v>
      </c>
      <c r="L147">
        <f>VLOOKUP(order_details__2[[#This Row],[OrderID]],orders[],7,FALSE)</f>
        <v>2</v>
      </c>
      <c r="M147" t="str">
        <f>VLOOKUP(order_details__2[[#This Row],[ShipVia ]],shippers[],2,FALSE)</f>
        <v>United Package</v>
      </c>
      <c r="N147" t="str">
        <f>VLOOKUP(order_details__2[[#This Row],[OrderID]],orders[],2,FALSE)</f>
        <v>SUPRD</v>
      </c>
      <c r="O147" t="str">
        <f>VLOOKUP(order_details__2[[#This Row],[OrderID]],orders[],18,FALSE)</f>
        <v xml:space="preserve">Eastern                                           </v>
      </c>
      <c r="P147">
        <f>VLOOKUP(order_details__2[[#This Row],[ProductID]],products[],4,FALSE)</f>
        <v>7</v>
      </c>
      <c r="Q147" t="str">
        <f>VLOOKUP(order_details__2[[#This Row],[CategoryID]],categories[],2,FALSE)</f>
        <v>Produce</v>
      </c>
      <c r="R147" s="57">
        <f>VLOOKUP(order_details__2[[#This Row],[OrderID]],orders[],21,FALSE)</f>
        <v>9</v>
      </c>
    </row>
    <row r="148" spans="1:18" x14ac:dyDescent="0.2">
      <c r="A148">
        <v>10302</v>
      </c>
      <c r="B148">
        <v>43</v>
      </c>
      <c r="C148">
        <v>36.799999999999997</v>
      </c>
      <c r="D148">
        <v>12</v>
      </c>
      <c r="E148">
        <v>0</v>
      </c>
      <c r="F148">
        <f>order_details__2[[#This Row],[UnitPrice]]*order_details__2[[#This Row],[Quantity]]</f>
        <v>441.59999999999997</v>
      </c>
      <c r="G148">
        <f>VLOOKUP(order_details__2[[#This Row],[ProductID]],products[],3,FALSE)</f>
        <v>20</v>
      </c>
      <c r="H148">
        <f>VLOOKUP(order_details__2[[#This Row],[OrderID]],orders[],20,FALSE)</f>
        <v>1996</v>
      </c>
      <c r="I148" t="str">
        <f>VLOOKUP(order_details__2[[#This Row],[ProductID]],products[],2,FALSE)</f>
        <v>Ipoh Coffee</v>
      </c>
      <c r="J148" t="str">
        <f>VLOOKUP(order_details__2[[#This Row],[SupplierID]],suppliers[],2,FALSE)</f>
        <v>Leka Trading</v>
      </c>
      <c r="K148" t="str">
        <f>VLOOKUP(order_details__2[[#This Row],[OrderID]],orders[],14,FALSE)</f>
        <v>Belgium</v>
      </c>
      <c r="L148">
        <f>VLOOKUP(order_details__2[[#This Row],[OrderID]],orders[],7,FALSE)</f>
        <v>2</v>
      </c>
      <c r="M148" t="str">
        <f>VLOOKUP(order_details__2[[#This Row],[ShipVia ]],shippers[],2,FALSE)</f>
        <v>United Package</v>
      </c>
      <c r="N148" t="str">
        <f>VLOOKUP(order_details__2[[#This Row],[OrderID]],orders[],2,FALSE)</f>
        <v>SUPRD</v>
      </c>
      <c r="O148" t="str">
        <f>VLOOKUP(order_details__2[[#This Row],[OrderID]],orders[],18,FALSE)</f>
        <v xml:space="preserve">Eastern                                           </v>
      </c>
      <c r="P148">
        <f>VLOOKUP(order_details__2[[#This Row],[ProductID]],products[],4,FALSE)</f>
        <v>1</v>
      </c>
      <c r="Q148" t="str">
        <f>VLOOKUP(order_details__2[[#This Row],[CategoryID]],categories[],2,FALSE)</f>
        <v>Beverages</v>
      </c>
      <c r="R148" s="57">
        <f>VLOOKUP(order_details__2[[#This Row],[OrderID]],orders[],21,FALSE)</f>
        <v>9</v>
      </c>
    </row>
    <row r="149" spans="1:18" x14ac:dyDescent="0.2">
      <c r="A149">
        <v>10303</v>
      </c>
      <c r="B149">
        <v>40</v>
      </c>
      <c r="C149">
        <v>14.7</v>
      </c>
      <c r="D149">
        <v>40</v>
      </c>
      <c r="E149">
        <v>0</v>
      </c>
      <c r="F149">
        <f>order_details__2[[#This Row],[UnitPrice]]*order_details__2[[#This Row],[Quantity]]</f>
        <v>588</v>
      </c>
      <c r="G149">
        <f>VLOOKUP(order_details__2[[#This Row],[ProductID]],products[],3,FALSE)</f>
        <v>19</v>
      </c>
      <c r="H149">
        <f>VLOOKUP(order_details__2[[#This Row],[OrderID]],orders[],20,FALSE)</f>
        <v>1996</v>
      </c>
      <c r="I149" t="str">
        <f>VLOOKUP(order_details__2[[#This Row],[ProductID]],products[],2,FALSE)</f>
        <v>Boston Crab Meat</v>
      </c>
      <c r="J149" t="str">
        <f>VLOOKUP(order_details__2[[#This Row],[SupplierID]],suppliers[],2,FALSE)</f>
        <v>New England Seafood Cannery</v>
      </c>
      <c r="K149" t="str">
        <f>VLOOKUP(order_details__2[[#This Row],[OrderID]],orders[],14,FALSE)</f>
        <v>Spain</v>
      </c>
      <c r="L149">
        <f>VLOOKUP(order_details__2[[#This Row],[OrderID]],orders[],7,FALSE)</f>
        <v>2</v>
      </c>
      <c r="M149" t="str">
        <f>VLOOKUP(order_details__2[[#This Row],[ShipVia ]],shippers[],2,FALSE)</f>
        <v>United Package</v>
      </c>
      <c r="N149" t="str">
        <f>VLOOKUP(order_details__2[[#This Row],[OrderID]],orders[],2,FALSE)</f>
        <v>GODOS</v>
      </c>
      <c r="O149" t="str">
        <f>VLOOKUP(order_details__2[[#This Row],[OrderID]],orders[],18,FALSE)</f>
        <v xml:space="preserve">Westerns                                          </v>
      </c>
      <c r="P149">
        <f>VLOOKUP(order_details__2[[#This Row],[ProductID]],products[],4,FALSE)</f>
        <v>8</v>
      </c>
      <c r="Q149" t="str">
        <f>VLOOKUP(order_details__2[[#This Row],[CategoryID]],categories[],2,FALSE)</f>
        <v>Seafood</v>
      </c>
      <c r="R149" s="57">
        <f>VLOOKUP(order_details__2[[#This Row],[OrderID]],orders[],21,FALSE)</f>
        <v>9</v>
      </c>
    </row>
    <row r="150" spans="1:18" x14ac:dyDescent="0.2">
      <c r="A150">
        <v>10303</v>
      </c>
      <c r="B150">
        <v>65</v>
      </c>
      <c r="C150">
        <v>16.8</v>
      </c>
      <c r="D150">
        <v>30</v>
      </c>
      <c r="E150">
        <v>0</v>
      </c>
      <c r="F150">
        <f>order_details__2[[#This Row],[UnitPrice]]*order_details__2[[#This Row],[Quantity]]</f>
        <v>504</v>
      </c>
      <c r="G150">
        <f>VLOOKUP(order_details__2[[#This Row],[ProductID]],products[],3,FALSE)</f>
        <v>2</v>
      </c>
      <c r="H150">
        <f>VLOOKUP(order_details__2[[#This Row],[OrderID]],orders[],20,FALSE)</f>
        <v>1996</v>
      </c>
      <c r="I150" t="str">
        <f>VLOOKUP(order_details__2[[#This Row],[ProductID]],products[],2,FALSE)</f>
        <v>Louisiana Fiery Hot Pepper Sauce</v>
      </c>
      <c r="J150" t="str">
        <f>VLOOKUP(order_details__2[[#This Row],[SupplierID]],suppliers[],2,FALSE)</f>
        <v>New Orleans Cajun Delights</v>
      </c>
      <c r="K150" t="str">
        <f>VLOOKUP(order_details__2[[#This Row],[OrderID]],orders[],14,FALSE)</f>
        <v>Spain</v>
      </c>
      <c r="L150">
        <f>VLOOKUP(order_details__2[[#This Row],[OrderID]],orders[],7,FALSE)</f>
        <v>2</v>
      </c>
      <c r="M150" t="str">
        <f>VLOOKUP(order_details__2[[#This Row],[ShipVia ]],shippers[],2,FALSE)</f>
        <v>United Package</v>
      </c>
      <c r="N150" t="str">
        <f>VLOOKUP(order_details__2[[#This Row],[OrderID]],orders[],2,FALSE)</f>
        <v>GODOS</v>
      </c>
      <c r="O150" t="str">
        <f>VLOOKUP(order_details__2[[#This Row],[OrderID]],orders[],18,FALSE)</f>
        <v xml:space="preserve">Westerns                                          </v>
      </c>
      <c r="P150">
        <f>VLOOKUP(order_details__2[[#This Row],[ProductID]],products[],4,FALSE)</f>
        <v>2</v>
      </c>
      <c r="Q150" t="str">
        <f>VLOOKUP(order_details__2[[#This Row],[CategoryID]],categories[],2,FALSE)</f>
        <v>Condiments</v>
      </c>
      <c r="R150" s="57">
        <f>VLOOKUP(order_details__2[[#This Row],[OrderID]],orders[],21,FALSE)</f>
        <v>9</v>
      </c>
    </row>
    <row r="151" spans="1:18" x14ac:dyDescent="0.2">
      <c r="A151">
        <v>10303</v>
      </c>
      <c r="B151">
        <v>68</v>
      </c>
      <c r="C151">
        <v>10</v>
      </c>
      <c r="D151">
        <v>15</v>
      </c>
      <c r="E151">
        <v>0</v>
      </c>
      <c r="F151">
        <f>order_details__2[[#This Row],[UnitPrice]]*order_details__2[[#This Row],[Quantity]]</f>
        <v>150</v>
      </c>
      <c r="G151">
        <f>VLOOKUP(order_details__2[[#This Row],[ProductID]],products[],3,FALSE)</f>
        <v>8</v>
      </c>
      <c r="H151">
        <f>VLOOKUP(order_details__2[[#This Row],[OrderID]],orders[],20,FALSE)</f>
        <v>1996</v>
      </c>
      <c r="I151" t="str">
        <f>VLOOKUP(order_details__2[[#This Row],[ProductID]],products[],2,FALSE)</f>
        <v>Scottish Longbreads</v>
      </c>
      <c r="J151" t="str">
        <f>VLOOKUP(order_details__2[[#This Row],[SupplierID]],suppliers[],2,FALSE)</f>
        <v>Specialty Biscuits, Ltd.</v>
      </c>
      <c r="K151" t="str">
        <f>VLOOKUP(order_details__2[[#This Row],[OrderID]],orders[],14,FALSE)</f>
        <v>Spain</v>
      </c>
      <c r="L151">
        <f>VLOOKUP(order_details__2[[#This Row],[OrderID]],orders[],7,FALSE)</f>
        <v>2</v>
      </c>
      <c r="M151" t="str">
        <f>VLOOKUP(order_details__2[[#This Row],[ShipVia ]],shippers[],2,FALSE)</f>
        <v>United Package</v>
      </c>
      <c r="N151" t="str">
        <f>VLOOKUP(order_details__2[[#This Row],[OrderID]],orders[],2,FALSE)</f>
        <v>GODOS</v>
      </c>
      <c r="O151" t="str">
        <f>VLOOKUP(order_details__2[[#This Row],[OrderID]],orders[],18,FALSE)</f>
        <v xml:space="preserve">Westerns                                          </v>
      </c>
      <c r="P151">
        <f>VLOOKUP(order_details__2[[#This Row],[ProductID]],products[],4,FALSE)</f>
        <v>3</v>
      </c>
      <c r="Q151" t="str">
        <f>VLOOKUP(order_details__2[[#This Row],[CategoryID]],categories[],2,FALSE)</f>
        <v>Confections</v>
      </c>
      <c r="R151" s="57">
        <f>VLOOKUP(order_details__2[[#This Row],[OrderID]],orders[],21,FALSE)</f>
        <v>9</v>
      </c>
    </row>
    <row r="152" spans="1:18" x14ac:dyDescent="0.2">
      <c r="A152">
        <v>10304</v>
      </c>
      <c r="B152">
        <v>49</v>
      </c>
      <c r="C152">
        <v>16</v>
      </c>
      <c r="D152">
        <v>30</v>
      </c>
      <c r="E152">
        <v>0</v>
      </c>
      <c r="F152">
        <f>order_details__2[[#This Row],[UnitPrice]]*order_details__2[[#This Row],[Quantity]]</f>
        <v>480</v>
      </c>
      <c r="G152">
        <f>VLOOKUP(order_details__2[[#This Row],[ProductID]],products[],3,FALSE)</f>
        <v>23</v>
      </c>
      <c r="H152">
        <f>VLOOKUP(order_details__2[[#This Row],[OrderID]],orders[],20,FALSE)</f>
        <v>1996</v>
      </c>
      <c r="I152" t="str">
        <f>VLOOKUP(order_details__2[[#This Row],[ProductID]],products[],2,FALSE)</f>
        <v>Maxilaku</v>
      </c>
      <c r="J152" t="str">
        <f>VLOOKUP(order_details__2[[#This Row],[SupplierID]],suppliers[],2,FALSE)</f>
        <v>Karkki Oy</v>
      </c>
      <c r="K152" t="str">
        <f>VLOOKUP(order_details__2[[#This Row],[OrderID]],orders[],14,FALSE)</f>
        <v>Mexico</v>
      </c>
      <c r="L152">
        <f>VLOOKUP(order_details__2[[#This Row],[OrderID]],orders[],7,FALSE)</f>
        <v>2</v>
      </c>
      <c r="M152" t="str">
        <f>VLOOKUP(order_details__2[[#This Row],[ShipVia ]],shippers[],2,FALSE)</f>
        <v>United Package</v>
      </c>
      <c r="N152" t="str">
        <f>VLOOKUP(order_details__2[[#This Row],[OrderID]],orders[],2,FALSE)</f>
        <v>TORTU</v>
      </c>
      <c r="O152" t="str">
        <f>VLOOKUP(order_details__2[[#This Row],[OrderID]],orders[],18,FALSE)</f>
        <v xml:space="preserve">Eastern                                           </v>
      </c>
      <c r="P152">
        <f>VLOOKUP(order_details__2[[#This Row],[ProductID]],products[],4,FALSE)</f>
        <v>3</v>
      </c>
      <c r="Q152" t="str">
        <f>VLOOKUP(order_details__2[[#This Row],[CategoryID]],categories[],2,FALSE)</f>
        <v>Confections</v>
      </c>
      <c r="R152" s="57">
        <f>VLOOKUP(order_details__2[[#This Row],[OrderID]],orders[],21,FALSE)</f>
        <v>9</v>
      </c>
    </row>
    <row r="153" spans="1:18" x14ac:dyDescent="0.2">
      <c r="A153">
        <v>10304</v>
      </c>
      <c r="B153">
        <v>59</v>
      </c>
      <c r="C153">
        <v>44</v>
      </c>
      <c r="D153">
        <v>10</v>
      </c>
      <c r="E153">
        <v>0</v>
      </c>
      <c r="F153">
        <f>order_details__2[[#This Row],[UnitPrice]]*order_details__2[[#This Row],[Quantity]]</f>
        <v>440</v>
      </c>
      <c r="G153">
        <f>VLOOKUP(order_details__2[[#This Row],[ProductID]],products[],3,FALSE)</f>
        <v>28</v>
      </c>
      <c r="H153">
        <f>VLOOKUP(order_details__2[[#This Row],[OrderID]],orders[],20,FALSE)</f>
        <v>1996</v>
      </c>
      <c r="I153" t="str">
        <f>VLOOKUP(order_details__2[[#This Row],[ProductID]],products[],2,FALSE)</f>
        <v>Raclette Courdavault</v>
      </c>
      <c r="J153" t="str">
        <f>VLOOKUP(order_details__2[[#This Row],[SupplierID]],suppliers[],2,FALSE)</f>
        <v>Gai pturage</v>
      </c>
      <c r="K153" t="str">
        <f>VLOOKUP(order_details__2[[#This Row],[OrderID]],orders[],14,FALSE)</f>
        <v>Mexico</v>
      </c>
      <c r="L153">
        <f>VLOOKUP(order_details__2[[#This Row],[OrderID]],orders[],7,FALSE)</f>
        <v>2</v>
      </c>
      <c r="M153" t="str">
        <f>VLOOKUP(order_details__2[[#This Row],[ShipVia ]],shippers[],2,FALSE)</f>
        <v>United Package</v>
      </c>
      <c r="N153" t="str">
        <f>VLOOKUP(order_details__2[[#This Row],[OrderID]],orders[],2,FALSE)</f>
        <v>TORTU</v>
      </c>
      <c r="O153" t="str">
        <f>VLOOKUP(order_details__2[[#This Row],[OrderID]],orders[],18,FALSE)</f>
        <v xml:space="preserve">Eastern                                           </v>
      </c>
      <c r="P153">
        <f>VLOOKUP(order_details__2[[#This Row],[ProductID]],products[],4,FALSE)</f>
        <v>4</v>
      </c>
      <c r="Q153" t="str">
        <f>VLOOKUP(order_details__2[[#This Row],[CategoryID]],categories[],2,FALSE)</f>
        <v>Dairy Products</v>
      </c>
      <c r="R153" s="57">
        <f>VLOOKUP(order_details__2[[#This Row],[OrderID]],orders[],21,FALSE)</f>
        <v>9</v>
      </c>
    </row>
    <row r="154" spans="1:18" x14ac:dyDescent="0.2">
      <c r="A154">
        <v>10304</v>
      </c>
      <c r="B154">
        <v>71</v>
      </c>
      <c r="C154">
        <v>17.2</v>
      </c>
      <c r="D154">
        <v>2</v>
      </c>
      <c r="E154">
        <v>0</v>
      </c>
      <c r="F154">
        <f>order_details__2[[#This Row],[UnitPrice]]*order_details__2[[#This Row],[Quantity]]</f>
        <v>34.4</v>
      </c>
      <c r="G154">
        <f>VLOOKUP(order_details__2[[#This Row],[ProductID]],products[],3,FALSE)</f>
        <v>15</v>
      </c>
      <c r="H154">
        <f>VLOOKUP(order_details__2[[#This Row],[OrderID]],orders[],20,FALSE)</f>
        <v>1996</v>
      </c>
      <c r="I154" t="str">
        <f>VLOOKUP(order_details__2[[#This Row],[ProductID]],products[],2,FALSE)</f>
        <v>Flotemysost</v>
      </c>
      <c r="J154" t="str">
        <f>VLOOKUP(order_details__2[[#This Row],[SupplierID]],suppliers[],2,FALSE)</f>
        <v>Norske Meierier</v>
      </c>
      <c r="K154" t="str">
        <f>VLOOKUP(order_details__2[[#This Row],[OrderID]],orders[],14,FALSE)</f>
        <v>Mexico</v>
      </c>
      <c r="L154">
        <f>VLOOKUP(order_details__2[[#This Row],[OrderID]],orders[],7,FALSE)</f>
        <v>2</v>
      </c>
      <c r="M154" t="str">
        <f>VLOOKUP(order_details__2[[#This Row],[ShipVia ]],shippers[],2,FALSE)</f>
        <v>United Package</v>
      </c>
      <c r="N154" t="str">
        <f>VLOOKUP(order_details__2[[#This Row],[OrderID]],orders[],2,FALSE)</f>
        <v>TORTU</v>
      </c>
      <c r="O154" t="str">
        <f>VLOOKUP(order_details__2[[#This Row],[OrderID]],orders[],18,FALSE)</f>
        <v xml:space="preserve">Eastern                                           </v>
      </c>
      <c r="P154">
        <f>VLOOKUP(order_details__2[[#This Row],[ProductID]],products[],4,FALSE)</f>
        <v>4</v>
      </c>
      <c r="Q154" t="str">
        <f>VLOOKUP(order_details__2[[#This Row],[CategoryID]],categories[],2,FALSE)</f>
        <v>Dairy Products</v>
      </c>
      <c r="R154" s="57">
        <f>VLOOKUP(order_details__2[[#This Row],[OrderID]],orders[],21,FALSE)</f>
        <v>9</v>
      </c>
    </row>
    <row r="155" spans="1:18" x14ac:dyDescent="0.2">
      <c r="A155">
        <v>10305</v>
      </c>
      <c r="B155">
        <v>18</v>
      </c>
      <c r="C155">
        <v>50</v>
      </c>
      <c r="D155">
        <v>25</v>
      </c>
      <c r="E155">
        <v>0</v>
      </c>
      <c r="F155">
        <f>order_details__2[[#This Row],[UnitPrice]]*order_details__2[[#This Row],[Quantity]]</f>
        <v>1250</v>
      </c>
      <c r="G155">
        <f>VLOOKUP(order_details__2[[#This Row],[ProductID]],products[],3,FALSE)</f>
        <v>7</v>
      </c>
      <c r="H155">
        <f>VLOOKUP(order_details__2[[#This Row],[OrderID]],orders[],20,FALSE)</f>
        <v>1996</v>
      </c>
      <c r="I155" t="str">
        <f>VLOOKUP(order_details__2[[#This Row],[ProductID]],products[],2,FALSE)</f>
        <v>Carnarvon Tigers</v>
      </c>
      <c r="J155" t="str">
        <f>VLOOKUP(order_details__2[[#This Row],[SupplierID]],suppliers[],2,FALSE)</f>
        <v>Pavlova, Ltd.</v>
      </c>
      <c r="K155" t="str">
        <f>VLOOKUP(order_details__2[[#This Row],[OrderID]],orders[],14,FALSE)</f>
        <v>USA</v>
      </c>
      <c r="L155">
        <f>VLOOKUP(order_details__2[[#This Row],[OrderID]],orders[],7,FALSE)</f>
        <v>3</v>
      </c>
      <c r="M155" t="str">
        <f>VLOOKUP(order_details__2[[#This Row],[ShipVia ]],shippers[],2,FALSE)</f>
        <v>Federal Shipping</v>
      </c>
      <c r="N155" t="str">
        <f>VLOOKUP(order_details__2[[#This Row],[OrderID]],orders[],2,FALSE)</f>
        <v>OLDWO</v>
      </c>
      <c r="O155" t="str">
        <f>VLOOKUP(order_details__2[[#This Row],[OrderID]],orders[],18,FALSE)</f>
        <v xml:space="preserve">Northern                                          </v>
      </c>
      <c r="P155">
        <f>VLOOKUP(order_details__2[[#This Row],[ProductID]],products[],4,FALSE)</f>
        <v>8</v>
      </c>
      <c r="Q155" t="str">
        <f>VLOOKUP(order_details__2[[#This Row],[CategoryID]],categories[],2,FALSE)</f>
        <v>Seafood</v>
      </c>
      <c r="R155" s="57">
        <f>VLOOKUP(order_details__2[[#This Row],[OrderID]],orders[],21,FALSE)</f>
        <v>9</v>
      </c>
    </row>
    <row r="156" spans="1:18" x14ac:dyDescent="0.2">
      <c r="A156">
        <v>10305</v>
      </c>
      <c r="B156">
        <v>29</v>
      </c>
      <c r="C156">
        <v>99</v>
      </c>
      <c r="D156">
        <v>25</v>
      </c>
      <c r="E156">
        <v>0</v>
      </c>
      <c r="F156">
        <f>order_details__2[[#This Row],[UnitPrice]]*order_details__2[[#This Row],[Quantity]]</f>
        <v>2475</v>
      </c>
      <c r="G156">
        <f>VLOOKUP(order_details__2[[#This Row],[ProductID]],products[],3,FALSE)</f>
        <v>12</v>
      </c>
      <c r="H156">
        <f>VLOOKUP(order_details__2[[#This Row],[OrderID]],orders[],20,FALSE)</f>
        <v>1996</v>
      </c>
      <c r="I156" t="str">
        <f>VLOOKUP(order_details__2[[#This Row],[ProductID]],products[],2,FALSE)</f>
        <v>Thringer Rostbratwurst</v>
      </c>
      <c r="J156" t="str">
        <f>VLOOKUP(order_details__2[[#This Row],[SupplierID]],suppliers[],2,FALSE)</f>
        <v>Plutzer Lebensmittelgromrkte AG</v>
      </c>
      <c r="K156" t="str">
        <f>VLOOKUP(order_details__2[[#This Row],[OrderID]],orders[],14,FALSE)</f>
        <v>USA</v>
      </c>
      <c r="L156">
        <f>VLOOKUP(order_details__2[[#This Row],[OrderID]],orders[],7,FALSE)</f>
        <v>3</v>
      </c>
      <c r="M156" t="str">
        <f>VLOOKUP(order_details__2[[#This Row],[ShipVia ]],shippers[],2,FALSE)</f>
        <v>Federal Shipping</v>
      </c>
      <c r="N156" t="str">
        <f>VLOOKUP(order_details__2[[#This Row],[OrderID]],orders[],2,FALSE)</f>
        <v>OLDWO</v>
      </c>
      <c r="O156" t="str">
        <f>VLOOKUP(order_details__2[[#This Row],[OrderID]],orders[],18,FALSE)</f>
        <v xml:space="preserve">Northern                                          </v>
      </c>
      <c r="P156">
        <f>VLOOKUP(order_details__2[[#This Row],[ProductID]],products[],4,FALSE)</f>
        <v>6</v>
      </c>
      <c r="Q156" t="str">
        <f>VLOOKUP(order_details__2[[#This Row],[CategoryID]],categories[],2,FALSE)</f>
        <v>Meat/Poultry</v>
      </c>
      <c r="R156" s="57">
        <f>VLOOKUP(order_details__2[[#This Row],[OrderID]],orders[],21,FALSE)</f>
        <v>9</v>
      </c>
    </row>
    <row r="157" spans="1:18" x14ac:dyDescent="0.2">
      <c r="A157">
        <v>10305</v>
      </c>
      <c r="B157">
        <v>39</v>
      </c>
      <c r="C157">
        <v>14.4</v>
      </c>
      <c r="D157">
        <v>30</v>
      </c>
      <c r="E157">
        <v>0</v>
      </c>
      <c r="F157">
        <f>order_details__2[[#This Row],[UnitPrice]]*order_details__2[[#This Row],[Quantity]]</f>
        <v>432</v>
      </c>
      <c r="G157">
        <f>VLOOKUP(order_details__2[[#This Row],[ProductID]],products[],3,FALSE)</f>
        <v>18</v>
      </c>
      <c r="H157">
        <f>VLOOKUP(order_details__2[[#This Row],[OrderID]],orders[],20,FALSE)</f>
        <v>1996</v>
      </c>
      <c r="I157" t="str">
        <f>VLOOKUP(order_details__2[[#This Row],[ProductID]],products[],2,FALSE)</f>
        <v>Chartreuse verte</v>
      </c>
      <c r="J157" t="str">
        <f>VLOOKUP(order_details__2[[#This Row],[SupplierID]],suppliers[],2,FALSE)</f>
        <v>Aux joyeux ecclsiastiques</v>
      </c>
      <c r="K157" t="str">
        <f>VLOOKUP(order_details__2[[#This Row],[OrderID]],orders[],14,FALSE)</f>
        <v>USA</v>
      </c>
      <c r="L157">
        <f>VLOOKUP(order_details__2[[#This Row],[OrderID]],orders[],7,FALSE)</f>
        <v>3</v>
      </c>
      <c r="M157" t="str">
        <f>VLOOKUP(order_details__2[[#This Row],[ShipVia ]],shippers[],2,FALSE)</f>
        <v>Federal Shipping</v>
      </c>
      <c r="N157" t="str">
        <f>VLOOKUP(order_details__2[[#This Row],[OrderID]],orders[],2,FALSE)</f>
        <v>OLDWO</v>
      </c>
      <c r="O157" t="str">
        <f>VLOOKUP(order_details__2[[#This Row],[OrderID]],orders[],18,FALSE)</f>
        <v xml:space="preserve">Northern                                          </v>
      </c>
      <c r="P157">
        <f>VLOOKUP(order_details__2[[#This Row],[ProductID]],products[],4,FALSE)</f>
        <v>1</v>
      </c>
      <c r="Q157" t="str">
        <f>VLOOKUP(order_details__2[[#This Row],[CategoryID]],categories[],2,FALSE)</f>
        <v>Beverages</v>
      </c>
      <c r="R157" s="57">
        <f>VLOOKUP(order_details__2[[#This Row],[OrderID]],orders[],21,FALSE)</f>
        <v>9</v>
      </c>
    </row>
    <row r="158" spans="1:18" x14ac:dyDescent="0.2">
      <c r="A158">
        <v>10306</v>
      </c>
      <c r="B158">
        <v>30</v>
      </c>
      <c r="C158">
        <v>20.7</v>
      </c>
      <c r="D158">
        <v>10</v>
      </c>
      <c r="E158">
        <v>0</v>
      </c>
      <c r="F158">
        <f>order_details__2[[#This Row],[UnitPrice]]*order_details__2[[#This Row],[Quantity]]</f>
        <v>207</v>
      </c>
      <c r="G158">
        <f>VLOOKUP(order_details__2[[#This Row],[ProductID]],products[],3,FALSE)</f>
        <v>13</v>
      </c>
      <c r="H158">
        <f>VLOOKUP(order_details__2[[#This Row],[OrderID]],orders[],20,FALSE)</f>
        <v>1996</v>
      </c>
      <c r="I158" t="str">
        <f>VLOOKUP(order_details__2[[#This Row],[ProductID]],products[],2,FALSE)</f>
        <v>Nord-Ost Matjeshering</v>
      </c>
      <c r="J158" t="str">
        <f>VLOOKUP(order_details__2[[#This Row],[SupplierID]],suppliers[],2,FALSE)</f>
        <v>Nord-Ost-Fisch Handelsgesellschaft mbH</v>
      </c>
      <c r="K158" t="str">
        <f>VLOOKUP(order_details__2[[#This Row],[OrderID]],orders[],14,FALSE)</f>
        <v>Spain</v>
      </c>
      <c r="L158">
        <f>VLOOKUP(order_details__2[[#This Row],[OrderID]],orders[],7,FALSE)</f>
        <v>3</v>
      </c>
      <c r="M158" t="str">
        <f>VLOOKUP(order_details__2[[#This Row],[ShipVia ]],shippers[],2,FALSE)</f>
        <v>Federal Shipping</v>
      </c>
      <c r="N158" t="str">
        <f>VLOOKUP(order_details__2[[#This Row],[OrderID]],orders[],2,FALSE)</f>
        <v>ROMEY</v>
      </c>
      <c r="O158" t="str">
        <f>VLOOKUP(order_details__2[[#This Row],[OrderID]],orders[],18,FALSE)</f>
        <v xml:space="preserve">Eastern                                           </v>
      </c>
      <c r="P158">
        <f>VLOOKUP(order_details__2[[#This Row],[ProductID]],products[],4,FALSE)</f>
        <v>8</v>
      </c>
      <c r="Q158" t="str">
        <f>VLOOKUP(order_details__2[[#This Row],[CategoryID]],categories[],2,FALSE)</f>
        <v>Seafood</v>
      </c>
      <c r="R158" s="57">
        <f>VLOOKUP(order_details__2[[#This Row],[OrderID]],orders[],21,FALSE)</f>
        <v>9</v>
      </c>
    </row>
    <row r="159" spans="1:18" x14ac:dyDescent="0.2">
      <c r="A159">
        <v>10306</v>
      </c>
      <c r="B159">
        <v>53</v>
      </c>
      <c r="C159">
        <v>26.2</v>
      </c>
      <c r="D159">
        <v>10</v>
      </c>
      <c r="E159">
        <v>0</v>
      </c>
      <c r="F159">
        <f>order_details__2[[#This Row],[UnitPrice]]*order_details__2[[#This Row],[Quantity]]</f>
        <v>262</v>
      </c>
      <c r="G159">
        <f>VLOOKUP(order_details__2[[#This Row],[ProductID]],products[],3,FALSE)</f>
        <v>24</v>
      </c>
      <c r="H159">
        <f>VLOOKUP(order_details__2[[#This Row],[OrderID]],orders[],20,FALSE)</f>
        <v>1996</v>
      </c>
      <c r="I159" t="str">
        <f>VLOOKUP(order_details__2[[#This Row],[ProductID]],products[],2,FALSE)</f>
        <v>Perth Pasties</v>
      </c>
      <c r="J159" t="str">
        <f>VLOOKUP(order_details__2[[#This Row],[SupplierID]],suppliers[],2,FALSE)</f>
        <v>G'day, Mate</v>
      </c>
      <c r="K159" t="str">
        <f>VLOOKUP(order_details__2[[#This Row],[OrderID]],orders[],14,FALSE)</f>
        <v>Spain</v>
      </c>
      <c r="L159">
        <f>VLOOKUP(order_details__2[[#This Row],[OrderID]],orders[],7,FALSE)</f>
        <v>3</v>
      </c>
      <c r="M159" t="str">
        <f>VLOOKUP(order_details__2[[#This Row],[ShipVia ]],shippers[],2,FALSE)</f>
        <v>Federal Shipping</v>
      </c>
      <c r="N159" t="str">
        <f>VLOOKUP(order_details__2[[#This Row],[OrderID]],orders[],2,FALSE)</f>
        <v>ROMEY</v>
      </c>
      <c r="O159" t="str">
        <f>VLOOKUP(order_details__2[[#This Row],[OrderID]],orders[],18,FALSE)</f>
        <v xml:space="preserve">Eastern                                           </v>
      </c>
      <c r="P159">
        <f>VLOOKUP(order_details__2[[#This Row],[ProductID]],products[],4,FALSE)</f>
        <v>6</v>
      </c>
      <c r="Q159" t="str">
        <f>VLOOKUP(order_details__2[[#This Row],[CategoryID]],categories[],2,FALSE)</f>
        <v>Meat/Poultry</v>
      </c>
      <c r="R159" s="57">
        <f>VLOOKUP(order_details__2[[#This Row],[OrderID]],orders[],21,FALSE)</f>
        <v>9</v>
      </c>
    </row>
    <row r="160" spans="1:18" x14ac:dyDescent="0.2">
      <c r="A160">
        <v>10306</v>
      </c>
      <c r="B160">
        <v>54</v>
      </c>
      <c r="C160">
        <v>5.9</v>
      </c>
      <c r="D160">
        <v>5</v>
      </c>
      <c r="E160">
        <v>0</v>
      </c>
      <c r="F160">
        <f>order_details__2[[#This Row],[UnitPrice]]*order_details__2[[#This Row],[Quantity]]</f>
        <v>29.5</v>
      </c>
      <c r="G160">
        <f>VLOOKUP(order_details__2[[#This Row],[ProductID]],products[],3,FALSE)</f>
        <v>25</v>
      </c>
      <c r="H160">
        <f>VLOOKUP(order_details__2[[#This Row],[OrderID]],orders[],20,FALSE)</f>
        <v>1996</v>
      </c>
      <c r="I160" t="str">
        <f>VLOOKUP(order_details__2[[#This Row],[ProductID]],products[],2,FALSE)</f>
        <v>Tourtire</v>
      </c>
      <c r="J160" t="str">
        <f>VLOOKUP(order_details__2[[#This Row],[SupplierID]],suppliers[],2,FALSE)</f>
        <v>Ma Maison</v>
      </c>
      <c r="K160" t="str">
        <f>VLOOKUP(order_details__2[[#This Row],[OrderID]],orders[],14,FALSE)</f>
        <v>Spain</v>
      </c>
      <c r="L160">
        <f>VLOOKUP(order_details__2[[#This Row],[OrderID]],orders[],7,FALSE)</f>
        <v>3</v>
      </c>
      <c r="M160" t="str">
        <f>VLOOKUP(order_details__2[[#This Row],[ShipVia ]],shippers[],2,FALSE)</f>
        <v>Federal Shipping</v>
      </c>
      <c r="N160" t="str">
        <f>VLOOKUP(order_details__2[[#This Row],[OrderID]],orders[],2,FALSE)</f>
        <v>ROMEY</v>
      </c>
      <c r="O160" t="str">
        <f>VLOOKUP(order_details__2[[#This Row],[OrderID]],orders[],18,FALSE)</f>
        <v xml:space="preserve">Eastern                                           </v>
      </c>
      <c r="P160">
        <f>VLOOKUP(order_details__2[[#This Row],[ProductID]],products[],4,FALSE)</f>
        <v>6</v>
      </c>
      <c r="Q160" t="str">
        <f>VLOOKUP(order_details__2[[#This Row],[CategoryID]],categories[],2,FALSE)</f>
        <v>Meat/Poultry</v>
      </c>
      <c r="R160" s="57">
        <f>VLOOKUP(order_details__2[[#This Row],[OrderID]],orders[],21,FALSE)</f>
        <v>9</v>
      </c>
    </row>
    <row r="161" spans="1:18" x14ac:dyDescent="0.2">
      <c r="A161">
        <v>10307</v>
      </c>
      <c r="B161">
        <v>62</v>
      </c>
      <c r="C161">
        <v>39.4</v>
      </c>
      <c r="D161">
        <v>10</v>
      </c>
      <c r="E161">
        <v>0</v>
      </c>
      <c r="F161">
        <f>order_details__2[[#This Row],[UnitPrice]]*order_details__2[[#This Row],[Quantity]]</f>
        <v>394</v>
      </c>
      <c r="G161">
        <f>VLOOKUP(order_details__2[[#This Row],[ProductID]],products[],3,FALSE)</f>
        <v>29</v>
      </c>
      <c r="H161">
        <f>VLOOKUP(order_details__2[[#This Row],[OrderID]],orders[],20,FALSE)</f>
        <v>1996</v>
      </c>
      <c r="I161" t="str">
        <f>VLOOKUP(order_details__2[[#This Row],[ProductID]],products[],2,FALSE)</f>
        <v>Tarte au sucre</v>
      </c>
      <c r="J161" t="str">
        <f>VLOOKUP(order_details__2[[#This Row],[SupplierID]],suppliers[],2,FALSE)</f>
        <v>Forts d'rables</v>
      </c>
      <c r="K161" t="str">
        <f>VLOOKUP(order_details__2[[#This Row],[OrderID]],orders[],14,FALSE)</f>
        <v>USA</v>
      </c>
      <c r="L161">
        <f>VLOOKUP(order_details__2[[#This Row],[OrderID]],orders[],7,FALSE)</f>
        <v>2</v>
      </c>
      <c r="M161" t="str">
        <f>VLOOKUP(order_details__2[[#This Row],[ShipVia ]],shippers[],2,FALSE)</f>
        <v>United Package</v>
      </c>
      <c r="N161" t="str">
        <f>VLOOKUP(order_details__2[[#This Row],[OrderID]],orders[],2,FALSE)</f>
        <v>LONEP</v>
      </c>
      <c r="O161" t="str">
        <f>VLOOKUP(order_details__2[[#This Row],[OrderID]],orders[],18,FALSE)</f>
        <v xml:space="preserve">Eastern                                           </v>
      </c>
      <c r="P161">
        <f>VLOOKUP(order_details__2[[#This Row],[ProductID]],products[],4,FALSE)</f>
        <v>3</v>
      </c>
      <c r="Q161" t="str">
        <f>VLOOKUP(order_details__2[[#This Row],[CategoryID]],categories[],2,FALSE)</f>
        <v>Confections</v>
      </c>
      <c r="R161" s="57">
        <f>VLOOKUP(order_details__2[[#This Row],[OrderID]],orders[],21,FALSE)</f>
        <v>9</v>
      </c>
    </row>
    <row r="162" spans="1:18" x14ac:dyDescent="0.2">
      <c r="A162">
        <v>10307</v>
      </c>
      <c r="B162">
        <v>68</v>
      </c>
      <c r="C162">
        <v>10</v>
      </c>
      <c r="D162">
        <v>3</v>
      </c>
      <c r="E162">
        <v>0</v>
      </c>
      <c r="F162">
        <f>order_details__2[[#This Row],[UnitPrice]]*order_details__2[[#This Row],[Quantity]]</f>
        <v>30</v>
      </c>
      <c r="G162">
        <f>VLOOKUP(order_details__2[[#This Row],[ProductID]],products[],3,FALSE)</f>
        <v>8</v>
      </c>
      <c r="H162">
        <f>VLOOKUP(order_details__2[[#This Row],[OrderID]],orders[],20,FALSE)</f>
        <v>1996</v>
      </c>
      <c r="I162" t="str">
        <f>VLOOKUP(order_details__2[[#This Row],[ProductID]],products[],2,FALSE)</f>
        <v>Scottish Longbreads</v>
      </c>
      <c r="J162" t="str">
        <f>VLOOKUP(order_details__2[[#This Row],[SupplierID]],suppliers[],2,FALSE)</f>
        <v>Specialty Biscuits, Ltd.</v>
      </c>
      <c r="K162" t="str">
        <f>VLOOKUP(order_details__2[[#This Row],[OrderID]],orders[],14,FALSE)</f>
        <v>USA</v>
      </c>
      <c r="L162">
        <f>VLOOKUP(order_details__2[[#This Row],[OrderID]],orders[],7,FALSE)</f>
        <v>2</v>
      </c>
      <c r="M162" t="str">
        <f>VLOOKUP(order_details__2[[#This Row],[ShipVia ]],shippers[],2,FALSE)</f>
        <v>United Package</v>
      </c>
      <c r="N162" t="str">
        <f>VLOOKUP(order_details__2[[#This Row],[OrderID]],orders[],2,FALSE)</f>
        <v>LONEP</v>
      </c>
      <c r="O162" t="str">
        <f>VLOOKUP(order_details__2[[#This Row],[OrderID]],orders[],18,FALSE)</f>
        <v xml:space="preserve">Eastern                                           </v>
      </c>
      <c r="P162">
        <f>VLOOKUP(order_details__2[[#This Row],[ProductID]],products[],4,FALSE)</f>
        <v>3</v>
      </c>
      <c r="Q162" t="str">
        <f>VLOOKUP(order_details__2[[#This Row],[CategoryID]],categories[],2,FALSE)</f>
        <v>Confections</v>
      </c>
      <c r="R162" s="57">
        <f>VLOOKUP(order_details__2[[#This Row],[OrderID]],orders[],21,FALSE)</f>
        <v>9</v>
      </c>
    </row>
    <row r="163" spans="1:18" x14ac:dyDescent="0.2">
      <c r="A163">
        <v>10308</v>
      </c>
      <c r="B163">
        <v>69</v>
      </c>
      <c r="C163">
        <v>28.8</v>
      </c>
      <c r="D163">
        <v>1</v>
      </c>
      <c r="E163">
        <v>0</v>
      </c>
      <c r="F163">
        <f>order_details__2[[#This Row],[UnitPrice]]*order_details__2[[#This Row],[Quantity]]</f>
        <v>28.8</v>
      </c>
      <c r="G163">
        <f>VLOOKUP(order_details__2[[#This Row],[ProductID]],products[],3,FALSE)</f>
        <v>15</v>
      </c>
      <c r="H163">
        <f>VLOOKUP(order_details__2[[#This Row],[OrderID]],orders[],20,FALSE)</f>
        <v>1996</v>
      </c>
      <c r="I163" t="str">
        <f>VLOOKUP(order_details__2[[#This Row],[ProductID]],products[],2,FALSE)</f>
        <v>Gudbrandsdalsost</v>
      </c>
      <c r="J163" t="str">
        <f>VLOOKUP(order_details__2[[#This Row],[SupplierID]],suppliers[],2,FALSE)</f>
        <v>Norske Meierier</v>
      </c>
      <c r="K163" t="str">
        <f>VLOOKUP(order_details__2[[#This Row],[OrderID]],orders[],14,FALSE)</f>
        <v>Mexico</v>
      </c>
      <c r="L163">
        <f>VLOOKUP(order_details__2[[#This Row],[OrderID]],orders[],7,FALSE)</f>
        <v>3</v>
      </c>
      <c r="M163" t="str">
        <f>VLOOKUP(order_details__2[[#This Row],[ShipVia ]],shippers[],2,FALSE)</f>
        <v>Federal Shipping</v>
      </c>
      <c r="N163" t="str">
        <f>VLOOKUP(order_details__2[[#This Row],[OrderID]],orders[],2,FALSE)</f>
        <v>ANATR</v>
      </c>
      <c r="O163" t="str">
        <f>VLOOKUP(order_details__2[[#This Row],[OrderID]],orders[],18,FALSE)</f>
        <v xml:space="preserve">Westerns                                          </v>
      </c>
      <c r="P163">
        <f>VLOOKUP(order_details__2[[#This Row],[ProductID]],products[],4,FALSE)</f>
        <v>4</v>
      </c>
      <c r="Q163" t="str">
        <f>VLOOKUP(order_details__2[[#This Row],[CategoryID]],categories[],2,FALSE)</f>
        <v>Dairy Products</v>
      </c>
      <c r="R163" s="57">
        <f>VLOOKUP(order_details__2[[#This Row],[OrderID]],orders[],21,FALSE)</f>
        <v>9</v>
      </c>
    </row>
    <row r="164" spans="1:18" x14ac:dyDescent="0.2">
      <c r="A164">
        <v>10308</v>
      </c>
      <c r="B164">
        <v>70</v>
      </c>
      <c r="C164">
        <v>12</v>
      </c>
      <c r="D164">
        <v>5</v>
      </c>
      <c r="E164">
        <v>0</v>
      </c>
      <c r="F164">
        <f>order_details__2[[#This Row],[UnitPrice]]*order_details__2[[#This Row],[Quantity]]</f>
        <v>60</v>
      </c>
      <c r="G164">
        <f>VLOOKUP(order_details__2[[#This Row],[ProductID]],products[],3,FALSE)</f>
        <v>7</v>
      </c>
      <c r="H164">
        <f>VLOOKUP(order_details__2[[#This Row],[OrderID]],orders[],20,FALSE)</f>
        <v>1996</v>
      </c>
      <c r="I164" t="str">
        <f>VLOOKUP(order_details__2[[#This Row],[ProductID]],products[],2,FALSE)</f>
        <v>Outback Lager</v>
      </c>
      <c r="J164" t="str">
        <f>VLOOKUP(order_details__2[[#This Row],[SupplierID]],suppliers[],2,FALSE)</f>
        <v>Pavlova, Ltd.</v>
      </c>
      <c r="K164" t="str">
        <f>VLOOKUP(order_details__2[[#This Row],[OrderID]],orders[],14,FALSE)</f>
        <v>Mexico</v>
      </c>
      <c r="L164">
        <f>VLOOKUP(order_details__2[[#This Row],[OrderID]],orders[],7,FALSE)</f>
        <v>3</v>
      </c>
      <c r="M164" t="str">
        <f>VLOOKUP(order_details__2[[#This Row],[ShipVia ]],shippers[],2,FALSE)</f>
        <v>Federal Shipping</v>
      </c>
      <c r="N164" t="str">
        <f>VLOOKUP(order_details__2[[#This Row],[OrderID]],orders[],2,FALSE)</f>
        <v>ANATR</v>
      </c>
      <c r="O164" t="str">
        <f>VLOOKUP(order_details__2[[#This Row],[OrderID]],orders[],18,FALSE)</f>
        <v xml:space="preserve">Westerns                                          </v>
      </c>
      <c r="P164">
        <f>VLOOKUP(order_details__2[[#This Row],[ProductID]],products[],4,FALSE)</f>
        <v>1</v>
      </c>
      <c r="Q164" t="str">
        <f>VLOOKUP(order_details__2[[#This Row],[CategoryID]],categories[],2,FALSE)</f>
        <v>Beverages</v>
      </c>
      <c r="R164" s="57">
        <f>VLOOKUP(order_details__2[[#This Row],[OrderID]],orders[],21,FALSE)</f>
        <v>9</v>
      </c>
    </row>
    <row r="165" spans="1:18" x14ac:dyDescent="0.2">
      <c r="A165">
        <v>10309</v>
      </c>
      <c r="B165">
        <v>4</v>
      </c>
      <c r="C165">
        <v>17.600000000000001</v>
      </c>
      <c r="D165">
        <v>20</v>
      </c>
      <c r="E165">
        <v>0</v>
      </c>
      <c r="F165">
        <f>order_details__2[[#This Row],[UnitPrice]]*order_details__2[[#This Row],[Quantity]]</f>
        <v>352</v>
      </c>
      <c r="G165">
        <f>VLOOKUP(order_details__2[[#This Row],[ProductID]],products[],3,FALSE)</f>
        <v>2</v>
      </c>
      <c r="H165">
        <f>VLOOKUP(order_details__2[[#This Row],[OrderID]],orders[],20,FALSE)</f>
        <v>1996</v>
      </c>
      <c r="I165" t="str">
        <f>VLOOKUP(order_details__2[[#This Row],[ProductID]],products[],2,FALSE)</f>
        <v>Chef Anton's Cajun Seasoning</v>
      </c>
      <c r="J165" t="str">
        <f>VLOOKUP(order_details__2[[#This Row],[SupplierID]],suppliers[],2,FALSE)</f>
        <v>New Orleans Cajun Delights</v>
      </c>
      <c r="K165" t="str">
        <f>VLOOKUP(order_details__2[[#This Row],[OrderID]],orders[],14,FALSE)</f>
        <v>Ireland</v>
      </c>
      <c r="L165">
        <f>VLOOKUP(order_details__2[[#This Row],[OrderID]],orders[],7,FALSE)</f>
        <v>1</v>
      </c>
      <c r="M165" t="str">
        <f>VLOOKUP(order_details__2[[#This Row],[ShipVia ]],shippers[],2,FALSE)</f>
        <v>Speedy Express</v>
      </c>
      <c r="N165" t="str">
        <f>VLOOKUP(order_details__2[[#This Row],[OrderID]],orders[],2,FALSE)</f>
        <v>HUNGO</v>
      </c>
      <c r="O165" t="str">
        <f>VLOOKUP(order_details__2[[#This Row],[OrderID]],orders[],18,FALSE)</f>
        <v xml:space="preserve">Southern                                          </v>
      </c>
      <c r="P165">
        <f>VLOOKUP(order_details__2[[#This Row],[ProductID]],products[],4,FALSE)</f>
        <v>2</v>
      </c>
      <c r="Q165" t="str">
        <f>VLOOKUP(order_details__2[[#This Row],[CategoryID]],categories[],2,FALSE)</f>
        <v>Condiments</v>
      </c>
      <c r="R165" s="57">
        <f>VLOOKUP(order_details__2[[#This Row],[OrderID]],orders[],21,FALSE)</f>
        <v>9</v>
      </c>
    </row>
    <row r="166" spans="1:18" x14ac:dyDescent="0.2">
      <c r="A166">
        <v>10309</v>
      </c>
      <c r="B166">
        <v>6</v>
      </c>
      <c r="C166">
        <v>20</v>
      </c>
      <c r="D166">
        <v>30</v>
      </c>
      <c r="E166">
        <v>0</v>
      </c>
      <c r="F166">
        <f>order_details__2[[#This Row],[UnitPrice]]*order_details__2[[#This Row],[Quantity]]</f>
        <v>600</v>
      </c>
      <c r="G166">
        <f>VLOOKUP(order_details__2[[#This Row],[ProductID]],products[],3,FALSE)</f>
        <v>3</v>
      </c>
      <c r="H166">
        <f>VLOOKUP(order_details__2[[#This Row],[OrderID]],orders[],20,FALSE)</f>
        <v>1996</v>
      </c>
      <c r="I166" t="str">
        <f>VLOOKUP(order_details__2[[#This Row],[ProductID]],products[],2,FALSE)</f>
        <v>Grandma's Boysenberry Spread</v>
      </c>
      <c r="J166" t="str">
        <f>VLOOKUP(order_details__2[[#This Row],[SupplierID]],suppliers[],2,FALSE)</f>
        <v>Grandma Kelly's Homestead</v>
      </c>
      <c r="K166" t="str">
        <f>VLOOKUP(order_details__2[[#This Row],[OrderID]],orders[],14,FALSE)</f>
        <v>Ireland</v>
      </c>
      <c r="L166">
        <f>VLOOKUP(order_details__2[[#This Row],[OrderID]],orders[],7,FALSE)</f>
        <v>1</v>
      </c>
      <c r="M166" t="str">
        <f>VLOOKUP(order_details__2[[#This Row],[ShipVia ]],shippers[],2,FALSE)</f>
        <v>Speedy Express</v>
      </c>
      <c r="N166" t="str">
        <f>VLOOKUP(order_details__2[[#This Row],[OrderID]],orders[],2,FALSE)</f>
        <v>HUNGO</v>
      </c>
      <c r="O166" t="str">
        <f>VLOOKUP(order_details__2[[#This Row],[OrderID]],orders[],18,FALSE)</f>
        <v xml:space="preserve">Southern                                          </v>
      </c>
      <c r="P166">
        <f>VLOOKUP(order_details__2[[#This Row],[ProductID]],products[],4,FALSE)</f>
        <v>2</v>
      </c>
      <c r="Q166" t="str">
        <f>VLOOKUP(order_details__2[[#This Row],[CategoryID]],categories[],2,FALSE)</f>
        <v>Condiments</v>
      </c>
      <c r="R166" s="57">
        <f>VLOOKUP(order_details__2[[#This Row],[OrderID]],orders[],21,FALSE)</f>
        <v>9</v>
      </c>
    </row>
    <row r="167" spans="1:18" x14ac:dyDescent="0.2">
      <c r="A167">
        <v>10309</v>
      </c>
      <c r="B167">
        <v>42</v>
      </c>
      <c r="C167">
        <v>11.2</v>
      </c>
      <c r="D167">
        <v>2</v>
      </c>
      <c r="E167">
        <v>0</v>
      </c>
      <c r="F167">
        <f>order_details__2[[#This Row],[UnitPrice]]*order_details__2[[#This Row],[Quantity]]</f>
        <v>22.4</v>
      </c>
      <c r="G167">
        <f>VLOOKUP(order_details__2[[#This Row],[ProductID]],products[],3,FALSE)</f>
        <v>20</v>
      </c>
      <c r="H167">
        <f>VLOOKUP(order_details__2[[#This Row],[OrderID]],orders[],20,FALSE)</f>
        <v>1996</v>
      </c>
      <c r="I167" t="str">
        <f>VLOOKUP(order_details__2[[#This Row],[ProductID]],products[],2,FALSE)</f>
        <v>Singaporean Hokkien Fried Mee</v>
      </c>
      <c r="J167" t="str">
        <f>VLOOKUP(order_details__2[[#This Row],[SupplierID]],suppliers[],2,FALSE)</f>
        <v>Leka Trading</v>
      </c>
      <c r="K167" t="str">
        <f>VLOOKUP(order_details__2[[#This Row],[OrderID]],orders[],14,FALSE)</f>
        <v>Ireland</v>
      </c>
      <c r="L167">
        <f>VLOOKUP(order_details__2[[#This Row],[OrderID]],orders[],7,FALSE)</f>
        <v>1</v>
      </c>
      <c r="M167" t="str">
        <f>VLOOKUP(order_details__2[[#This Row],[ShipVia ]],shippers[],2,FALSE)</f>
        <v>Speedy Express</v>
      </c>
      <c r="N167" t="str">
        <f>VLOOKUP(order_details__2[[#This Row],[OrderID]],orders[],2,FALSE)</f>
        <v>HUNGO</v>
      </c>
      <c r="O167" t="str">
        <f>VLOOKUP(order_details__2[[#This Row],[OrderID]],orders[],18,FALSE)</f>
        <v xml:space="preserve">Southern                                          </v>
      </c>
      <c r="P167">
        <f>VLOOKUP(order_details__2[[#This Row],[ProductID]],products[],4,FALSE)</f>
        <v>5</v>
      </c>
      <c r="Q167" t="str">
        <f>VLOOKUP(order_details__2[[#This Row],[CategoryID]],categories[],2,FALSE)</f>
        <v>Grains/Cereals</v>
      </c>
      <c r="R167" s="57">
        <f>VLOOKUP(order_details__2[[#This Row],[OrderID]],orders[],21,FALSE)</f>
        <v>9</v>
      </c>
    </row>
    <row r="168" spans="1:18" x14ac:dyDescent="0.2">
      <c r="A168">
        <v>10309</v>
      </c>
      <c r="B168">
        <v>43</v>
      </c>
      <c r="C168">
        <v>36.799999999999997</v>
      </c>
      <c r="D168">
        <v>20</v>
      </c>
      <c r="E168">
        <v>0</v>
      </c>
      <c r="F168">
        <f>order_details__2[[#This Row],[UnitPrice]]*order_details__2[[#This Row],[Quantity]]</f>
        <v>736</v>
      </c>
      <c r="G168">
        <f>VLOOKUP(order_details__2[[#This Row],[ProductID]],products[],3,FALSE)</f>
        <v>20</v>
      </c>
      <c r="H168">
        <f>VLOOKUP(order_details__2[[#This Row],[OrderID]],orders[],20,FALSE)</f>
        <v>1996</v>
      </c>
      <c r="I168" t="str">
        <f>VLOOKUP(order_details__2[[#This Row],[ProductID]],products[],2,FALSE)</f>
        <v>Ipoh Coffee</v>
      </c>
      <c r="J168" t="str">
        <f>VLOOKUP(order_details__2[[#This Row],[SupplierID]],suppliers[],2,FALSE)</f>
        <v>Leka Trading</v>
      </c>
      <c r="K168" t="str">
        <f>VLOOKUP(order_details__2[[#This Row],[OrderID]],orders[],14,FALSE)</f>
        <v>Ireland</v>
      </c>
      <c r="L168">
        <f>VLOOKUP(order_details__2[[#This Row],[OrderID]],orders[],7,FALSE)</f>
        <v>1</v>
      </c>
      <c r="M168" t="str">
        <f>VLOOKUP(order_details__2[[#This Row],[ShipVia ]],shippers[],2,FALSE)</f>
        <v>Speedy Express</v>
      </c>
      <c r="N168" t="str">
        <f>VLOOKUP(order_details__2[[#This Row],[OrderID]],orders[],2,FALSE)</f>
        <v>HUNGO</v>
      </c>
      <c r="O168" t="str">
        <f>VLOOKUP(order_details__2[[#This Row],[OrderID]],orders[],18,FALSE)</f>
        <v xml:space="preserve">Southern                                          </v>
      </c>
      <c r="P168">
        <f>VLOOKUP(order_details__2[[#This Row],[ProductID]],products[],4,FALSE)</f>
        <v>1</v>
      </c>
      <c r="Q168" t="str">
        <f>VLOOKUP(order_details__2[[#This Row],[CategoryID]],categories[],2,FALSE)</f>
        <v>Beverages</v>
      </c>
      <c r="R168" s="57">
        <f>VLOOKUP(order_details__2[[#This Row],[OrderID]],orders[],21,FALSE)</f>
        <v>9</v>
      </c>
    </row>
    <row r="169" spans="1:18" x14ac:dyDescent="0.2">
      <c r="A169">
        <v>10309</v>
      </c>
      <c r="B169">
        <v>71</v>
      </c>
      <c r="C169">
        <v>17.2</v>
      </c>
      <c r="D169">
        <v>3</v>
      </c>
      <c r="E169">
        <v>0</v>
      </c>
      <c r="F169">
        <f>order_details__2[[#This Row],[UnitPrice]]*order_details__2[[#This Row],[Quantity]]</f>
        <v>51.599999999999994</v>
      </c>
      <c r="G169">
        <f>VLOOKUP(order_details__2[[#This Row],[ProductID]],products[],3,FALSE)</f>
        <v>15</v>
      </c>
      <c r="H169">
        <f>VLOOKUP(order_details__2[[#This Row],[OrderID]],orders[],20,FALSE)</f>
        <v>1996</v>
      </c>
      <c r="I169" t="str">
        <f>VLOOKUP(order_details__2[[#This Row],[ProductID]],products[],2,FALSE)</f>
        <v>Flotemysost</v>
      </c>
      <c r="J169" t="str">
        <f>VLOOKUP(order_details__2[[#This Row],[SupplierID]],suppliers[],2,FALSE)</f>
        <v>Norske Meierier</v>
      </c>
      <c r="K169" t="str">
        <f>VLOOKUP(order_details__2[[#This Row],[OrderID]],orders[],14,FALSE)</f>
        <v>Ireland</v>
      </c>
      <c r="L169">
        <f>VLOOKUP(order_details__2[[#This Row],[OrderID]],orders[],7,FALSE)</f>
        <v>1</v>
      </c>
      <c r="M169" t="str">
        <f>VLOOKUP(order_details__2[[#This Row],[ShipVia ]],shippers[],2,FALSE)</f>
        <v>Speedy Express</v>
      </c>
      <c r="N169" t="str">
        <f>VLOOKUP(order_details__2[[#This Row],[OrderID]],orders[],2,FALSE)</f>
        <v>HUNGO</v>
      </c>
      <c r="O169" t="str">
        <f>VLOOKUP(order_details__2[[#This Row],[OrderID]],orders[],18,FALSE)</f>
        <v xml:space="preserve">Southern                                          </v>
      </c>
      <c r="P169">
        <f>VLOOKUP(order_details__2[[#This Row],[ProductID]],products[],4,FALSE)</f>
        <v>4</v>
      </c>
      <c r="Q169" t="str">
        <f>VLOOKUP(order_details__2[[#This Row],[CategoryID]],categories[],2,FALSE)</f>
        <v>Dairy Products</v>
      </c>
      <c r="R169" s="57">
        <f>VLOOKUP(order_details__2[[#This Row],[OrderID]],orders[],21,FALSE)</f>
        <v>9</v>
      </c>
    </row>
    <row r="170" spans="1:18" x14ac:dyDescent="0.2">
      <c r="A170">
        <v>10310</v>
      </c>
      <c r="B170">
        <v>16</v>
      </c>
      <c r="C170">
        <v>13.9</v>
      </c>
      <c r="D170">
        <v>10</v>
      </c>
      <c r="E170">
        <v>0</v>
      </c>
      <c r="F170">
        <f>order_details__2[[#This Row],[UnitPrice]]*order_details__2[[#This Row],[Quantity]]</f>
        <v>139</v>
      </c>
      <c r="G170">
        <f>VLOOKUP(order_details__2[[#This Row],[ProductID]],products[],3,FALSE)</f>
        <v>7</v>
      </c>
      <c r="H170">
        <f>VLOOKUP(order_details__2[[#This Row],[OrderID]],orders[],20,FALSE)</f>
        <v>1996</v>
      </c>
      <c r="I170" t="str">
        <f>VLOOKUP(order_details__2[[#This Row],[ProductID]],products[],2,FALSE)</f>
        <v>Pavlova</v>
      </c>
      <c r="J170" t="str">
        <f>VLOOKUP(order_details__2[[#This Row],[SupplierID]],suppliers[],2,FALSE)</f>
        <v>Pavlova, Ltd.</v>
      </c>
      <c r="K170" t="str">
        <f>VLOOKUP(order_details__2[[#This Row],[OrderID]],orders[],14,FALSE)</f>
        <v>USA</v>
      </c>
      <c r="L170">
        <f>VLOOKUP(order_details__2[[#This Row],[OrderID]],orders[],7,FALSE)</f>
        <v>2</v>
      </c>
      <c r="M170" t="str">
        <f>VLOOKUP(order_details__2[[#This Row],[ShipVia ]],shippers[],2,FALSE)</f>
        <v>United Package</v>
      </c>
      <c r="N170" t="str">
        <f>VLOOKUP(order_details__2[[#This Row],[OrderID]],orders[],2,FALSE)</f>
        <v>THEBI</v>
      </c>
      <c r="O170" t="str">
        <f>VLOOKUP(order_details__2[[#This Row],[OrderID]],orders[],18,FALSE)</f>
        <v xml:space="preserve">Northern                                          </v>
      </c>
      <c r="P170">
        <f>VLOOKUP(order_details__2[[#This Row],[ProductID]],products[],4,FALSE)</f>
        <v>3</v>
      </c>
      <c r="Q170" t="str">
        <f>VLOOKUP(order_details__2[[#This Row],[CategoryID]],categories[],2,FALSE)</f>
        <v>Confections</v>
      </c>
      <c r="R170" s="57">
        <f>VLOOKUP(order_details__2[[#This Row],[OrderID]],orders[],21,FALSE)</f>
        <v>9</v>
      </c>
    </row>
    <row r="171" spans="1:18" x14ac:dyDescent="0.2">
      <c r="A171">
        <v>10310</v>
      </c>
      <c r="B171">
        <v>62</v>
      </c>
      <c r="C171">
        <v>39.4</v>
      </c>
      <c r="D171">
        <v>5</v>
      </c>
      <c r="E171">
        <v>0</v>
      </c>
      <c r="F171">
        <f>order_details__2[[#This Row],[UnitPrice]]*order_details__2[[#This Row],[Quantity]]</f>
        <v>197</v>
      </c>
      <c r="G171">
        <f>VLOOKUP(order_details__2[[#This Row],[ProductID]],products[],3,FALSE)</f>
        <v>29</v>
      </c>
      <c r="H171">
        <f>VLOOKUP(order_details__2[[#This Row],[OrderID]],orders[],20,FALSE)</f>
        <v>1996</v>
      </c>
      <c r="I171" t="str">
        <f>VLOOKUP(order_details__2[[#This Row],[ProductID]],products[],2,FALSE)</f>
        <v>Tarte au sucre</v>
      </c>
      <c r="J171" t="str">
        <f>VLOOKUP(order_details__2[[#This Row],[SupplierID]],suppliers[],2,FALSE)</f>
        <v>Forts d'rables</v>
      </c>
      <c r="K171" t="str">
        <f>VLOOKUP(order_details__2[[#This Row],[OrderID]],orders[],14,FALSE)</f>
        <v>USA</v>
      </c>
      <c r="L171">
        <f>VLOOKUP(order_details__2[[#This Row],[OrderID]],orders[],7,FALSE)</f>
        <v>2</v>
      </c>
      <c r="M171" t="str">
        <f>VLOOKUP(order_details__2[[#This Row],[ShipVia ]],shippers[],2,FALSE)</f>
        <v>United Package</v>
      </c>
      <c r="N171" t="str">
        <f>VLOOKUP(order_details__2[[#This Row],[OrderID]],orders[],2,FALSE)</f>
        <v>THEBI</v>
      </c>
      <c r="O171" t="str">
        <f>VLOOKUP(order_details__2[[#This Row],[OrderID]],orders[],18,FALSE)</f>
        <v xml:space="preserve">Northern                                          </v>
      </c>
      <c r="P171">
        <f>VLOOKUP(order_details__2[[#This Row],[ProductID]],products[],4,FALSE)</f>
        <v>3</v>
      </c>
      <c r="Q171" t="str">
        <f>VLOOKUP(order_details__2[[#This Row],[CategoryID]],categories[],2,FALSE)</f>
        <v>Confections</v>
      </c>
      <c r="R171" s="57">
        <f>VLOOKUP(order_details__2[[#This Row],[OrderID]],orders[],21,FALSE)</f>
        <v>9</v>
      </c>
    </row>
    <row r="172" spans="1:18" x14ac:dyDescent="0.2">
      <c r="A172">
        <v>10311</v>
      </c>
      <c r="B172">
        <v>42</v>
      </c>
      <c r="C172">
        <v>11.2</v>
      </c>
      <c r="D172">
        <v>6</v>
      </c>
      <c r="E172">
        <v>0</v>
      </c>
      <c r="F172">
        <f>order_details__2[[#This Row],[UnitPrice]]*order_details__2[[#This Row],[Quantity]]</f>
        <v>67.199999999999989</v>
      </c>
      <c r="G172">
        <f>VLOOKUP(order_details__2[[#This Row],[ProductID]],products[],3,FALSE)</f>
        <v>20</v>
      </c>
      <c r="H172">
        <f>VLOOKUP(order_details__2[[#This Row],[OrderID]],orders[],20,FALSE)</f>
        <v>1996</v>
      </c>
      <c r="I172" t="str">
        <f>VLOOKUP(order_details__2[[#This Row],[ProductID]],products[],2,FALSE)</f>
        <v>Singaporean Hokkien Fried Mee</v>
      </c>
      <c r="J172" t="str">
        <f>VLOOKUP(order_details__2[[#This Row],[SupplierID]],suppliers[],2,FALSE)</f>
        <v>Leka Trading</v>
      </c>
      <c r="K172" t="str">
        <f>VLOOKUP(order_details__2[[#This Row],[OrderID]],orders[],14,FALSE)</f>
        <v>France</v>
      </c>
      <c r="L172">
        <f>VLOOKUP(order_details__2[[#This Row],[OrderID]],orders[],7,FALSE)</f>
        <v>3</v>
      </c>
      <c r="M172" t="str">
        <f>VLOOKUP(order_details__2[[#This Row],[ShipVia ]],shippers[],2,FALSE)</f>
        <v>Federal Shipping</v>
      </c>
      <c r="N172" t="str">
        <f>VLOOKUP(order_details__2[[#This Row],[OrderID]],orders[],2,FALSE)</f>
        <v>DUMON</v>
      </c>
      <c r="O172" t="str">
        <f>VLOOKUP(order_details__2[[#This Row],[OrderID]],orders[],18,FALSE)</f>
        <v xml:space="preserve">Eastern                                           </v>
      </c>
      <c r="P172">
        <f>VLOOKUP(order_details__2[[#This Row],[ProductID]],products[],4,FALSE)</f>
        <v>5</v>
      </c>
      <c r="Q172" t="str">
        <f>VLOOKUP(order_details__2[[#This Row],[CategoryID]],categories[],2,FALSE)</f>
        <v>Grains/Cereals</v>
      </c>
      <c r="R172" s="57">
        <f>VLOOKUP(order_details__2[[#This Row],[OrderID]],orders[],21,FALSE)</f>
        <v>9</v>
      </c>
    </row>
    <row r="173" spans="1:18" x14ac:dyDescent="0.2">
      <c r="A173">
        <v>10311</v>
      </c>
      <c r="B173">
        <v>69</v>
      </c>
      <c r="C173">
        <v>28.8</v>
      </c>
      <c r="D173">
        <v>7</v>
      </c>
      <c r="E173">
        <v>0</v>
      </c>
      <c r="F173">
        <f>order_details__2[[#This Row],[UnitPrice]]*order_details__2[[#This Row],[Quantity]]</f>
        <v>201.6</v>
      </c>
      <c r="G173">
        <f>VLOOKUP(order_details__2[[#This Row],[ProductID]],products[],3,FALSE)</f>
        <v>15</v>
      </c>
      <c r="H173">
        <f>VLOOKUP(order_details__2[[#This Row],[OrderID]],orders[],20,FALSE)</f>
        <v>1996</v>
      </c>
      <c r="I173" t="str">
        <f>VLOOKUP(order_details__2[[#This Row],[ProductID]],products[],2,FALSE)</f>
        <v>Gudbrandsdalsost</v>
      </c>
      <c r="J173" t="str">
        <f>VLOOKUP(order_details__2[[#This Row],[SupplierID]],suppliers[],2,FALSE)</f>
        <v>Norske Meierier</v>
      </c>
      <c r="K173" t="str">
        <f>VLOOKUP(order_details__2[[#This Row],[OrderID]],orders[],14,FALSE)</f>
        <v>France</v>
      </c>
      <c r="L173">
        <f>VLOOKUP(order_details__2[[#This Row],[OrderID]],orders[],7,FALSE)</f>
        <v>3</v>
      </c>
      <c r="M173" t="str">
        <f>VLOOKUP(order_details__2[[#This Row],[ShipVia ]],shippers[],2,FALSE)</f>
        <v>Federal Shipping</v>
      </c>
      <c r="N173" t="str">
        <f>VLOOKUP(order_details__2[[#This Row],[OrderID]],orders[],2,FALSE)</f>
        <v>DUMON</v>
      </c>
      <c r="O173" t="str">
        <f>VLOOKUP(order_details__2[[#This Row],[OrderID]],orders[],18,FALSE)</f>
        <v xml:space="preserve">Eastern                                           </v>
      </c>
      <c r="P173">
        <f>VLOOKUP(order_details__2[[#This Row],[ProductID]],products[],4,FALSE)</f>
        <v>4</v>
      </c>
      <c r="Q173" t="str">
        <f>VLOOKUP(order_details__2[[#This Row],[CategoryID]],categories[],2,FALSE)</f>
        <v>Dairy Products</v>
      </c>
      <c r="R173" s="57">
        <f>VLOOKUP(order_details__2[[#This Row],[OrderID]],orders[],21,FALSE)</f>
        <v>9</v>
      </c>
    </row>
    <row r="174" spans="1:18" x14ac:dyDescent="0.2">
      <c r="A174">
        <v>10312</v>
      </c>
      <c r="B174">
        <v>28</v>
      </c>
      <c r="C174">
        <v>36.4</v>
      </c>
      <c r="D174">
        <v>4</v>
      </c>
      <c r="E174">
        <v>0</v>
      </c>
      <c r="F174">
        <f>order_details__2[[#This Row],[UnitPrice]]*order_details__2[[#This Row],[Quantity]]</f>
        <v>145.6</v>
      </c>
      <c r="G174">
        <f>VLOOKUP(order_details__2[[#This Row],[ProductID]],products[],3,FALSE)</f>
        <v>12</v>
      </c>
      <c r="H174">
        <f>VLOOKUP(order_details__2[[#This Row],[OrderID]],orders[],20,FALSE)</f>
        <v>1996</v>
      </c>
      <c r="I174" t="str">
        <f>VLOOKUP(order_details__2[[#This Row],[ProductID]],products[],2,FALSE)</f>
        <v>Rssle Sauerkraut</v>
      </c>
      <c r="J174" t="str">
        <f>VLOOKUP(order_details__2[[#This Row],[SupplierID]],suppliers[],2,FALSE)</f>
        <v>Plutzer Lebensmittelgromrkte AG</v>
      </c>
      <c r="K174" t="str">
        <f>VLOOKUP(order_details__2[[#This Row],[OrderID]],orders[],14,FALSE)</f>
        <v>Germany</v>
      </c>
      <c r="L174">
        <f>VLOOKUP(order_details__2[[#This Row],[OrderID]],orders[],7,FALSE)</f>
        <v>2</v>
      </c>
      <c r="M174" t="str">
        <f>VLOOKUP(order_details__2[[#This Row],[ShipVia ]],shippers[],2,FALSE)</f>
        <v>United Package</v>
      </c>
      <c r="N174" t="str">
        <f>VLOOKUP(order_details__2[[#This Row],[OrderID]],orders[],2,FALSE)</f>
        <v>WANDK</v>
      </c>
      <c r="O174" t="str">
        <f>VLOOKUP(order_details__2[[#This Row],[OrderID]],orders[],18,FALSE)</f>
        <v xml:space="preserve">Eastern                                           </v>
      </c>
      <c r="P174">
        <f>VLOOKUP(order_details__2[[#This Row],[ProductID]],products[],4,FALSE)</f>
        <v>7</v>
      </c>
      <c r="Q174" t="str">
        <f>VLOOKUP(order_details__2[[#This Row],[CategoryID]],categories[],2,FALSE)</f>
        <v>Produce</v>
      </c>
      <c r="R174" s="57">
        <f>VLOOKUP(order_details__2[[#This Row],[OrderID]],orders[],21,FALSE)</f>
        <v>9</v>
      </c>
    </row>
    <row r="175" spans="1:18" x14ac:dyDescent="0.2">
      <c r="A175">
        <v>10312</v>
      </c>
      <c r="B175">
        <v>43</v>
      </c>
      <c r="C175">
        <v>36.799999999999997</v>
      </c>
      <c r="D175">
        <v>24</v>
      </c>
      <c r="E175">
        <v>0</v>
      </c>
      <c r="F175">
        <f>order_details__2[[#This Row],[UnitPrice]]*order_details__2[[#This Row],[Quantity]]</f>
        <v>883.19999999999993</v>
      </c>
      <c r="G175">
        <f>VLOOKUP(order_details__2[[#This Row],[ProductID]],products[],3,FALSE)</f>
        <v>20</v>
      </c>
      <c r="H175">
        <f>VLOOKUP(order_details__2[[#This Row],[OrderID]],orders[],20,FALSE)</f>
        <v>1996</v>
      </c>
      <c r="I175" t="str">
        <f>VLOOKUP(order_details__2[[#This Row],[ProductID]],products[],2,FALSE)</f>
        <v>Ipoh Coffee</v>
      </c>
      <c r="J175" t="str">
        <f>VLOOKUP(order_details__2[[#This Row],[SupplierID]],suppliers[],2,FALSE)</f>
        <v>Leka Trading</v>
      </c>
      <c r="K175" t="str">
        <f>VLOOKUP(order_details__2[[#This Row],[OrderID]],orders[],14,FALSE)</f>
        <v>Germany</v>
      </c>
      <c r="L175">
        <f>VLOOKUP(order_details__2[[#This Row],[OrderID]],orders[],7,FALSE)</f>
        <v>2</v>
      </c>
      <c r="M175" t="str">
        <f>VLOOKUP(order_details__2[[#This Row],[ShipVia ]],shippers[],2,FALSE)</f>
        <v>United Package</v>
      </c>
      <c r="N175" t="str">
        <f>VLOOKUP(order_details__2[[#This Row],[OrderID]],orders[],2,FALSE)</f>
        <v>WANDK</v>
      </c>
      <c r="O175" t="str">
        <f>VLOOKUP(order_details__2[[#This Row],[OrderID]],orders[],18,FALSE)</f>
        <v xml:space="preserve">Eastern                                           </v>
      </c>
      <c r="P175">
        <f>VLOOKUP(order_details__2[[#This Row],[ProductID]],products[],4,FALSE)</f>
        <v>1</v>
      </c>
      <c r="Q175" t="str">
        <f>VLOOKUP(order_details__2[[#This Row],[CategoryID]],categories[],2,FALSE)</f>
        <v>Beverages</v>
      </c>
      <c r="R175" s="57">
        <f>VLOOKUP(order_details__2[[#This Row],[OrderID]],orders[],21,FALSE)</f>
        <v>9</v>
      </c>
    </row>
    <row r="176" spans="1:18" x14ac:dyDescent="0.2">
      <c r="A176">
        <v>10312</v>
      </c>
      <c r="B176">
        <v>53</v>
      </c>
      <c r="C176">
        <v>26.2</v>
      </c>
      <c r="D176">
        <v>20</v>
      </c>
      <c r="E176">
        <v>0</v>
      </c>
      <c r="F176">
        <f>order_details__2[[#This Row],[UnitPrice]]*order_details__2[[#This Row],[Quantity]]</f>
        <v>524</v>
      </c>
      <c r="G176">
        <f>VLOOKUP(order_details__2[[#This Row],[ProductID]],products[],3,FALSE)</f>
        <v>24</v>
      </c>
      <c r="H176">
        <f>VLOOKUP(order_details__2[[#This Row],[OrderID]],orders[],20,FALSE)</f>
        <v>1996</v>
      </c>
      <c r="I176" t="str">
        <f>VLOOKUP(order_details__2[[#This Row],[ProductID]],products[],2,FALSE)</f>
        <v>Perth Pasties</v>
      </c>
      <c r="J176" t="str">
        <f>VLOOKUP(order_details__2[[#This Row],[SupplierID]],suppliers[],2,FALSE)</f>
        <v>G'day, Mate</v>
      </c>
      <c r="K176" t="str">
        <f>VLOOKUP(order_details__2[[#This Row],[OrderID]],orders[],14,FALSE)</f>
        <v>Germany</v>
      </c>
      <c r="L176">
        <f>VLOOKUP(order_details__2[[#This Row],[OrderID]],orders[],7,FALSE)</f>
        <v>2</v>
      </c>
      <c r="M176" t="str">
        <f>VLOOKUP(order_details__2[[#This Row],[ShipVia ]],shippers[],2,FALSE)</f>
        <v>United Package</v>
      </c>
      <c r="N176" t="str">
        <f>VLOOKUP(order_details__2[[#This Row],[OrderID]],orders[],2,FALSE)</f>
        <v>WANDK</v>
      </c>
      <c r="O176" t="str">
        <f>VLOOKUP(order_details__2[[#This Row],[OrderID]],orders[],18,FALSE)</f>
        <v xml:space="preserve">Eastern                                           </v>
      </c>
      <c r="P176">
        <f>VLOOKUP(order_details__2[[#This Row],[ProductID]],products[],4,FALSE)</f>
        <v>6</v>
      </c>
      <c r="Q176" t="str">
        <f>VLOOKUP(order_details__2[[#This Row],[CategoryID]],categories[],2,FALSE)</f>
        <v>Meat/Poultry</v>
      </c>
      <c r="R176" s="57">
        <f>VLOOKUP(order_details__2[[#This Row],[OrderID]],orders[],21,FALSE)</f>
        <v>9</v>
      </c>
    </row>
    <row r="177" spans="1:18" x14ac:dyDescent="0.2">
      <c r="A177">
        <v>10312</v>
      </c>
      <c r="B177">
        <v>75</v>
      </c>
      <c r="C177">
        <v>6.2</v>
      </c>
      <c r="D177">
        <v>10</v>
      </c>
      <c r="E177">
        <v>0</v>
      </c>
      <c r="F177">
        <f>order_details__2[[#This Row],[UnitPrice]]*order_details__2[[#This Row],[Quantity]]</f>
        <v>62</v>
      </c>
      <c r="G177">
        <f>VLOOKUP(order_details__2[[#This Row],[ProductID]],products[],3,FALSE)</f>
        <v>12</v>
      </c>
      <c r="H177">
        <f>VLOOKUP(order_details__2[[#This Row],[OrderID]],orders[],20,FALSE)</f>
        <v>1996</v>
      </c>
      <c r="I177" t="str">
        <f>VLOOKUP(order_details__2[[#This Row],[ProductID]],products[],2,FALSE)</f>
        <v>Rhnbru Klosterbier</v>
      </c>
      <c r="J177" t="str">
        <f>VLOOKUP(order_details__2[[#This Row],[SupplierID]],suppliers[],2,FALSE)</f>
        <v>Plutzer Lebensmittelgromrkte AG</v>
      </c>
      <c r="K177" t="str">
        <f>VLOOKUP(order_details__2[[#This Row],[OrderID]],orders[],14,FALSE)</f>
        <v>Germany</v>
      </c>
      <c r="L177">
        <f>VLOOKUP(order_details__2[[#This Row],[OrderID]],orders[],7,FALSE)</f>
        <v>2</v>
      </c>
      <c r="M177" t="str">
        <f>VLOOKUP(order_details__2[[#This Row],[ShipVia ]],shippers[],2,FALSE)</f>
        <v>United Package</v>
      </c>
      <c r="N177" t="str">
        <f>VLOOKUP(order_details__2[[#This Row],[OrderID]],orders[],2,FALSE)</f>
        <v>WANDK</v>
      </c>
      <c r="O177" t="str">
        <f>VLOOKUP(order_details__2[[#This Row],[OrderID]],orders[],18,FALSE)</f>
        <v xml:space="preserve">Eastern                                           </v>
      </c>
      <c r="P177">
        <f>VLOOKUP(order_details__2[[#This Row],[ProductID]],products[],4,FALSE)</f>
        <v>1</v>
      </c>
      <c r="Q177" t="str">
        <f>VLOOKUP(order_details__2[[#This Row],[CategoryID]],categories[],2,FALSE)</f>
        <v>Beverages</v>
      </c>
      <c r="R177" s="57">
        <f>VLOOKUP(order_details__2[[#This Row],[OrderID]],orders[],21,FALSE)</f>
        <v>9</v>
      </c>
    </row>
    <row r="178" spans="1:18" x14ac:dyDescent="0.2">
      <c r="A178">
        <v>10313</v>
      </c>
      <c r="B178">
        <v>36</v>
      </c>
      <c r="C178">
        <v>15.2</v>
      </c>
      <c r="D178">
        <v>12</v>
      </c>
      <c r="E178">
        <v>0</v>
      </c>
      <c r="F178">
        <f>order_details__2[[#This Row],[UnitPrice]]*order_details__2[[#This Row],[Quantity]]</f>
        <v>182.39999999999998</v>
      </c>
      <c r="G178">
        <f>VLOOKUP(order_details__2[[#This Row],[ProductID]],products[],3,FALSE)</f>
        <v>17</v>
      </c>
      <c r="H178">
        <f>VLOOKUP(order_details__2[[#This Row],[OrderID]],orders[],20,FALSE)</f>
        <v>1996</v>
      </c>
      <c r="I178" t="str">
        <f>VLOOKUP(order_details__2[[#This Row],[ProductID]],products[],2,FALSE)</f>
        <v>Inlagd Sill</v>
      </c>
      <c r="J178" t="str">
        <f>VLOOKUP(order_details__2[[#This Row],[SupplierID]],suppliers[],2,FALSE)</f>
        <v>Svensk Sjfda AB</v>
      </c>
      <c r="K178" t="str">
        <f>VLOOKUP(order_details__2[[#This Row],[OrderID]],orders[],14,FALSE)</f>
        <v>Germany</v>
      </c>
      <c r="L178">
        <f>VLOOKUP(order_details__2[[#This Row],[OrderID]],orders[],7,FALSE)</f>
        <v>2</v>
      </c>
      <c r="M178" t="str">
        <f>VLOOKUP(order_details__2[[#This Row],[ShipVia ]],shippers[],2,FALSE)</f>
        <v>United Package</v>
      </c>
      <c r="N178" t="str">
        <f>VLOOKUP(order_details__2[[#This Row],[OrderID]],orders[],2,FALSE)</f>
        <v>QUICK</v>
      </c>
      <c r="O178" t="str">
        <f>VLOOKUP(order_details__2[[#This Row],[OrderID]],orders[],18,FALSE)</f>
        <v xml:space="preserve">Eastern                                           </v>
      </c>
      <c r="P178">
        <f>VLOOKUP(order_details__2[[#This Row],[ProductID]],products[],4,FALSE)</f>
        <v>8</v>
      </c>
      <c r="Q178" t="str">
        <f>VLOOKUP(order_details__2[[#This Row],[CategoryID]],categories[],2,FALSE)</f>
        <v>Seafood</v>
      </c>
      <c r="R178" s="57">
        <f>VLOOKUP(order_details__2[[#This Row],[OrderID]],orders[],21,FALSE)</f>
        <v>9</v>
      </c>
    </row>
    <row r="179" spans="1:18" x14ac:dyDescent="0.2">
      <c r="A179">
        <v>10314</v>
      </c>
      <c r="B179">
        <v>32</v>
      </c>
      <c r="C179">
        <v>25.6</v>
      </c>
      <c r="D179">
        <v>40</v>
      </c>
      <c r="E179">
        <v>0</v>
      </c>
      <c r="F179">
        <f>order_details__2[[#This Row],[UnitPrice]]*order_details__2[[#This Row],[Quantity]]</f>
        <v>1024</v>
      </c>
      <c r="G179">
        <f>VLOOKUP(order_details__2[[#This Row],[ProductID]],products[],3,FALSE)</f>
        <v>14</v>
      </c>
      <c r="H179">
        <f>VLOOKUP(order_details__2[[#This Row],[OrderID]],orders[],20,FALSE)</f>
        <v>1996</v>
      </c>
      <c r="I179" t="str">
        <f>VLOOKUP(order_details__2[[#This Row],[ProductID]],products[],2,FALSE)</f>
        <v>Mascarpone Fabioli</v>
      </c>
      <c r="J179" t="str">
        <f>VLOOKUP(order_details__2[[#This Row],[SupplierID]],suppliers[],2,FALSE)</f>
        <v>Formaggi Fortini s.r.l.</v>
      </c>
      <c r="K179" t="str">
        <f>VLOOKUP(order_details__2[[#This Row],[OrderID]],orders[],14,FALSE)</f>
        <v>USA</v>
      </c>
      <c r="L179">
        <f>VLOOKUP(order_details__2[[#This Row],[OrderID]],orders[],7,FALSE)</f>
        <v>2</v>
      </c>
      <c r="M179" t="str">
        <f>VLOOKUP(order_details__2[[#This Row],[ShipVia ]],shippers[],2,FALSE)</f>
        <v>United Package</v>
      </c>
      <c r="N179" t="str">
        <f>VLOOKUP(order_details__2[[#This Row],[OrderID]],orders[],2,FALSE)</f>
        <v>RATTC</v>
      </c>
      <c r="O179" t="str">
        <f>VLOOKUP(order_details__2[[#This Row],[OrderID]],orders[],18,FALSE)</f>
        <v xml:space="preserve">Eastern                                           </v>
      </c>
      <c r="P179">
        <f>VLOOKUP(order_details__2[[#This Row],[ProductID]],products[],4,FALSE)</f>
        <v>4</v>
      </c>
      <c r="Q179" t="str">
        <f>VLOOKUP(order_details__2[[#This Row],[CategoryID]],categories[],2,FALSE)</f>
        <v>Dairy Products</v>
      </c>
      <c r="R179" s="57">
        <f>VLOOKUP(order_details__2[[#This Row],[OrderID]],orders[],21,FALSE)</f>
        <v>9</v>
      </c>
    </row>
    <row r="180" spans="1:18" x14ac:dyDescent="0.2">
      <c r="A180">
        <v>10314</v>
      </c>
      <c r="B180">
        <v>58</v>
      </c>
      <c r="C180">
        <v>10.6</v>
      </c>
      <c r="D180">
        <v>30</v>
      </c>
      <c r="E180">
        <v>0</v>
      </c>
      <c r="F180">
        <f>order_details__2[[#This Row],[UnitPrice]]*order_details__2[[#This Row],[Quantity]]</f>
        <v>318</v>
      </c>
      <c r="G180">
        <f>VLOOKUP(order_details__2[[#This Row],[ProductID]],products[],3,FALSE)</f>
        <v>27</v>
      </c>
      <c r="H180">
        <f>VLOOKUP(order_details__2[[#This Row],[OrderID]],orders[],20,FALSE)</f>
        <v>1996</v>
      </c>
      <c r="I180" t="str">
        <f>VLOOKUP(order_details__2[[#This Row],[ProductID]],products[],2,FALSE)</f>
        <v>Escargots de Bourgogne</v>
      </c>
      <c r="J180" t="str">
        <f>VLOOKUP(order_details__2[[#This Row],[SupplierID]],suppliers[],2,FALSE)</f>
        <v>Escargots Nouveaux</v>
      </c>
      <c r="K180" t="str">
        <f>VLOOKUP(order_details__2[[#This Row],[OrderID]],orders[],14,FALSE)</f>
        <v>USA</v>
      </c>
      <c r="L180">
        <f>VLOOKUP(order_details__2[[#This Row],[OrderID]],orders[],7,FALSE)</f>
        <v>2</v>
      </c>
      <c r="M180" t="str">
        <f>VLOOKUP(order_details__2[[#This Row],[ShipVia ]],shippers[],2,FALSE)</f>
        <v>United Package</v>
      </c>
      <c r="N180" t="str">
        <f>VLOOKUP(order_details__2[[#This Row],[OrderID]],orders[],2,FALSE)</f>
        <v>RATTC</v>
      </c>
      <c r="O180" t="str">
        <f>VLOOKUP(order_details__2[[#This Row],[OrderID]],orders[],18,FALSE)</f>
        <v xml:space="preserve">Eastern                                           </v>
      </c>
      <c r="P180">
        <f>VLOOKUP(order_details__2[[#This Row],[ProductID]],products[],4,FALSE)</f>
        <v>8</v>
      </c>
      <c r="Q180" t="str">
        <f>VLOOKUP(order_details__2[[#This Row],[CategoryID]],categories[],2,FALSE)</f>
        <v>Seafood</v>
      </c>
      <c r="R180" s="57">
        <f>VLOOKUP(order_details__2[[#This Row],[OrderID]],orders[],21,FALSE)</f>
        <v>9</v>
      </c>
    </row>
    <row r="181" spans="1:18" x14ac:dyDescent="0.2">
      <c r="A181">
        <v>10314</v>
      </c>
      <c r="B181">
        <v>62</v>
      </c>
      <c r="C181">
        <v>39.4</v>
      </c>
      <c r="D181">
        <v>25</v>
      </c>
      <c r="E181">
        <v>0</v>
      </c>
      <c r="F181">
        <f>order_details__2[[#This Row],[UnitPrice]]*order_details__2[[#This Row],[Quantity]]</f>
        <v>985</v>
      </c>
      <c r="G181">
        <f>VLOOKUP(order_details__2[[#This Row],[ProductID]],products[],3,FALSE)</f>
        <v>29</v>
      </c>
      <c r="H181">
        <f>VLOOKUP(order_details__2[[#This Row],[OrderID]],orders[],20,FALSE)</f>
        <v>1996</v>
      </c>
      <c r="I181" t="str">
        <f>VLOOKUP(order_details__2[[#This Row],[ProductID]],products[],2,FALSE)</f>
        <v>Tarte au sucre</v>
      </c>
      <c r="J181" t="str">
        <f>VLOOKUP(order_details__2[[#This Row],[SupplierID]],suppliers[],2,FALSE)</f>
        <v>Forts d'rables</v>
      </c>
      <c r="K181" t="str">
        <f>VLOOKUP(order_details__2[[#This Row],[OrderID]],orders[],14,FALSE)</f>
        <v>USA</v>
      </c>
      <c r="L181">
        <f>VLOOKUP(order_details__2[[#This Row],[OrderID]],orders[],7,FALSE)</f>
        <v>2</v>
      </c>
      <c r="M181" t="str">
        <f>VLOOKUP(order_details__2[[#This Row],[ShipVia ]],shippers[],2,FALSE)</f>
        <v>United Package</v>
      </c>
      <c r="N181" t="str">
        <f>VLOOKUP(order_details__2[[#This Row],[OrderID]],orders[],2,FALSE)</f>
        <v>RATTC</v>
      </c>
      <c r="O181" t="str">
        <f>VLOOKUP(order_details__2[[#This Row],[OrderID]],orders[],18,FALSE)</f>
        <v xml:space="preserve">Eastern                                           </v>
      </c>
      <c r="P181">
        <f>VLOOKUP(order_details__2[[#This Row],[ProductID]],products[],4,FALSE)</f>
        <v>3</v>
      </c>
      <c r="Q181" t="str">
        <f>VLOOKUP(order_details__2[[#This Row],[CategoryID]],categories[],2,FALSE)</f>
        <v>Confections</v>
      </c>
      <c r="R181" s="57">
        <f>VLOOKUP(order_details__2[[#This Row],[OrderID]],orders[],21,FALSE)</f>
        <v>9</v>
      </c>
    </row>
    <row r="182" spans="1:18" x14ac:dyDescent="0.2">
      <c r="A182">
        <v>10315</v>
      </c>
      <c r="B182">
        <v>34</v>
      </c>
      <c r="C182">
        <v>11.2</v>
      </c>
      <c r="D182">
        <v>14</v>
      </c>
      <c r="E182">
        <v>0</v>
      </c>
      <c r="F182">
        <f>order_details__2[[#This Row],[UnitPrice]]*order_details__2[[#This Row],[Quantity]]</f>
        <v>156.79999999999998</v>
      </c>
      <c r="G182">
        <f>VLOOKUP(order_details__2[[#This Row],[ProductID]],products[],3,FALSE)</f>
        <v>16</v>
      </c>
      <c r="H182">
        <f>VLOOKUP(order_details__2[[#This Row],[OrderID]],orders[],20,FALSE)</f>
        <v>1996</v>
      </c>
      <c r="I182" t="str">
        <f>VLOOKUP(order_details__2[[#This Row],[ProductID]],products[],2,FALSE)</f>
        <v>Sasquatch Ale</v>
      </c>
      <c r="J182" t="str">
        <f>VLOOKUP(order_details__2[[#This Row],[SupplierID]],suppliers[],2,FALSE)</f>
        <v>Bigfoot Breweries</v>
      </c>
      <c r="K182" t="str">
        <f>VLOOKUP(order_details__2[[#This Row],[OrderID]],orders[],14,FALSE)</f>
        <v>UK</v>
      </c>
      <c r="L182">
        <f>VLOOKUP(order_details__2[[#This Row],[OrderID]],orders[],7,FALSE)</f>
        <v>2</v>
      </c>
      <c r="M182" t="str">
        <f>VLOOKUP(order_details__2[[#This Row],[ShipVia ]],shippers[],2,FALSE)</f>
        <v>United Package</v>
      </c>
      <c r="N182" t="str">
        <f>VLOOKUP(order_details__2[[#This Row],[OrderID]],orders[],2,FALSE)</f>
        <v>ISLAT</v>
      </c>
      <c r="O182" t="str">
        <f>VLOOKUP(order_details__2[[#This Row],[OrderID]],orders[],18,FALSE)</f>
        <v xml:space="preserve">Eastern                                           </v>
      </c>
      <c r="P182">
        <f>VLOOKUP(order_details__2[[#This Row],[ProductID]],products[],4,FALSE)</f>
        <v>1</v>
      </c>
      <c r="Q182" t="str">
        <f>VLOOKUP(order_details__2[[#This Row],[CategoryID]],categories[],2,FALSE)</f>
        <v>Beverages</v>
      </c>
      <c r="R182" s="57">
        <f>VLOOKUP(order_details__2[[#This Row],[OrderID]],orders[],21,FALSE)</f>
        <v>9</v>
      </c>
    </row>
    <row r="183" spans="1:18" x14ac:dyDescent="0.2">
      <c r="A183">
        <v>10315</v>
      </c>
      <c r="B183">
        <v>70</v>
      </c>
      <c r="C183">
        <v>12</v>
      </c>
      <c r="D183">
        <v>30</v>
      </c>
      <c r="E183">
        <v>0</v>
      </c>
      <c r="F183">
        <f>order_details__2[[#This Row],[UnitPrice]]*order_details__2[[#This Row],[Quantity]]</f>
        <v>360</v>
      </c>
      <c r="G183">
        <f>VLOOKUP(order_details__2[[#This Row],[ProductID]],products[],3,FALSE)</f>
        <v>7</v>
      </c>
      <c r="H183">
        <f>VLOOKUP(order_details__2[[#This Row],[OrderID]],orders[],20,FALSE)</f>
        <v>1996</v>
      </c>
      <c r="I183" t="str">
        <f>VLOOKUP(order_details__2[[#This Row],[ProductID]],products[],2,FALSE)</f>
        <v>Outback Lager</v>
      </c>
      <c r="J183" t="str">
        <f>VLOOKUP(order_details__2[[#This Row],[SupplierID]],suppliers[],2,FALSE)</f>
        <v>Pavlova, Ltd.</v>
      </c>
      <c r="K183" t="str">
        <f>VLOOKUP(order_details__2[[#This Row],[OrderID]],orders[],14,FALSE)</f>
        <v>UK</v>
      </c>
      <c r="L183">
        <f>VLOOKUP(order_details__2[[#This Row],[OrderID]],orders[],7,FALSE)</f>
        <v>2</v>
      </c>
      <c r="M183" t="str">
        <f>VLOOKUP(order_details__2[[#This Row],[ShipVia ]],shippers[],2,FALSE)</f>
        <v>United Package</v>
      </c>
      <c r="N183" t="str">
        <f>VLOOKUP(order_details__2[[#This Row],[OrderID]],orders[],2,FALSE)</f>
        <v>ISLAT</v>
      </c>
      <c r="O183" t="str">
        <f>VLOOKUP(order_details__2[[#This Row],[OrderID]],orders[],18,FALSE)</f>
        <v xml:space="preserve">Eastern                                           </v>
      </c>
      <c r="P183">
        <f>VLOOKUP(order_details__2[[#This Row],[ProductID]],products[],4,FALSE)</f>
        <v>1</v>
      </c>
      <c r="Q183" t="str">
        <f>VLOOKUP(order_details__2[[#This Row],[CategoryID]],categories[],2,FALSE)</f>
        <v>Beverages</v>
      </c>
      <c r="R183" s="57">
        <f>VLOOKUP(order_details__2[[#This Row],[OrderID]],orders[],21,FALSE)</f>
        <v>9</v>
      </c>
    </row>
    <row r="184" spans="1:18" x14ac:dyDescent="0.2">
      <c r="A184">
        <v>10316</v>
      </c>
      <c r="B184">
        <v>41</v>
      </c>
      <c r="C184">
        <v>7.7</v>
      </c>
      <c r="D184">
        <v>10</v>
      </c>
      <c r="E184">
        <v>0</v>
      </c>
      <c r="F184">
        <f>order_details__2[[#This Row],[UnitPrice]]*order_details__2[[#This Row],[Quantity]]</f>
        <v>77</v>
      </c>
      <c r="G184">
        <f>VLOOKUP(order_details__2[[#This Row],[ProductID]],products[],3,FALSE)</f>
        <v>19</v>
      </c>
      <c r="H184">
        <f>VLOOKUP(order_details__2[[#This Row],[OrderID]],orders[],20,FALSE)</f>
        <v>1996</v>
      </c>
      <c r="I184" t="str">
        <f>VLOOKUP(order_details__2[[#This Row],[ProductID]],products[],2,FALSE)</f>
        <v>Jack's New England Clam Chowder</v>
      </c>
      <c r="J184" t="str">
        <f>VLOOKUP(order_details__2[[#This Row],[SupplierID]],suppliers[],2,FALSE)</f>
        <v>New England Seafood Cannery</v>
      </c>
      <c r="K184" t="str">
        <f>VLOOKUP(order_details__2[[#This Row],[OrderID]],orders[],14,FALSE)</f>
        <v>USA</v>
      </c>
      <c r="L184">
        <f>VLOOKUP(order_details__2[[#This Row],[OrderID]],orders[],7,FALSE)</f>
        <v>3</v>
      </c>
      <c r="M184" t="str">
        <f>VLOOKUP(order_details__2[[#This Row],[ShipVia ]],shippers[],2,FALSE)</f>
        <v>Federal Shipping</v>
      </c>
      <c r="N184" t="str">
        <f>VLOOKUP(order_details__2[[#This Row],[OrderID]],orders[],2,FALSE)</f>
        <v>RATTC</v>
      </c>
      <c r="O184" t="str">
        <f>VLOOKUP(order_details__2[[#This Row],[OrderID]],orders[],18,FALSE)</f>
        <v xml:space="preserve">Eastern                                           </v>
      </c>
      <c r="P184">
        <f>VLOOKUP(order_details__2[[#This Row],[ProductID]],products[],4,FALSE)</f>
        <v>8</v>
      </c>
      <c r="Q184" t="str">
        <f>VLOOKUP(order_details__2[[#This Row],[CategoryID]],categories[],2,FALSE)</f>
        <v>Seafood</v>
      </c>
      <c r="R184" s="57">
        <f>VLOOKUP(order_details__2[[#This Row],[OrderID]],orders[],21,FALSE)</f>
        <v>9</v>
      </c>
    </row>
    <row r="185" spans="1:18" x14ac:dyDescent="0.2">
      <c r="A185">
        <v>10316</v>
      </c>
      <c r="B185">
        <v>62</v>
      </c>
      <c r="C185">
        <v>39.4</v>
      </c>
      <c r="D185">
        <v>70</v>
      </c>
      <c r="E185">
        <v>0</v>
      </c>
      <c r="F185">
        <f>order_details__2[[#This Row],[UnitPrice]]*order_details__2[[#This Row],[Quantity]]</f>
        <v>2758</v>
      </c>
      <c r="G185">
        <f>VLOOKUP(order_details__2[[#This Row],[ProductID]],products[],3,FALSE)</f>
        <v>29</v>
      </c>
      <c r="H185">
        <f>VLOOKUP(order_details__2[[#This Row],[OrderID]],orders[],20,FALSE)</f>
        <v>1996</v>
      </c>
      <c r="I185" t="str">
        <f>VLOOKUP(order_details__2[[#This Row],[ProductID]],products[],2,FALSE)</f>
        <v>Tarte au sucre</v>
      </c>
      <c r="J185" t="str">
        <f>VLOOKUP(order_details__2[[#This Row],[SupplierID]],suppliers[],2,FALSE)</f>
        <v>Forts d'rables</v>
      </c>
      <c r="K185" t="str">
        <f>VLOOKUP(order_details__2[[#This Row],[OrderID]],orders[],14,FALSE)</f>
        <v>USA</v>
      </c>
      <c r="L185">
        <f>VLOOKUP(order_details__2[[#This Row],[OrderID]],orders[],7,FALSE)</f>
        <v>3</v>
      </c>
      <c r="M185" t="str">
        <f>VLOOKUP(order_details__2[[#This Row],[ShipVia ]],shippers[],2,FALSE)</f>
        <v>Federal Shipping</v>
      </c>
      <c r="N185" t="str">
        <f>VLOOKUP(order_details__2[[#This Row],[OrderID]],orders[],2,FALSE)</f>
        <v>RATTC</v>
      </c>
      <c r="O185" t="str">
        <f>VLOOKUP(order_details__2[[#This Row],[OrderID]],orders[],18,FALSE)</f>
        <v xml:space="preserve">Eastern                                           </v>
      </c>
      <c r="P185">
        <f>VLOOKUP(order_details__2[[#This Row],[ProductID]],products[],4,FALSE)</f>
        <v>3</v>
      </c>
      <c r="Q185" t="str">
        <f>VLOOKUP(order_details__2[[#This Row],[CategoryID]],categories[],2,FALSE)</f>
        <v>Confections</v>
      </c>
      <c r="R185" s="57">
        <f>VLOOKUP(order_details__2[[#This Row],[OrderID]],orders[],21,FALSE)</f>
        <v>9</v>
      </c>
    </row>
    <row r="186" spans="1:18" x14ac:dyDescent="0.2">
      <c r="A186">
        <v>10317</v>
      </c>
      <c r="B186">
        <v>1</v>
      </c>
      <c r="C186">
        <v>14.4</v>
      </c>
      <c r="D186">
        <v>20</v>
      </c>
      <c r="E186">
        <v>0</v>
      </c>
      <c r="F186">
        <f>order_details__2[[#This Row],[UnitPrice]]*order_details__2[[#This Row],[Quantity]]</f>
        <v>288</v>
      </c>
      <c r="G186">
        <f>VLOOKUP(order_details__2[[#This Row],[ProductID]],products[],3,FALSE)</f>
        <v>1</v>
      </c>
      <c r="H186">
        <f>VLOOKUP(order_details__2[[#This Row],[OrderID]],orders[],20,FALSE)</f>
        <v>1996</v>
      </c>
      <c r="I186" t="str">
        <f>VLOOKUP(order_details__2[[#This Row],[ProductID]],products[],2,FALSE)</f>
        <v>Chai</v>
      </c>
      <c r="J186" t="str">
        <f>VLOOKUP(order_details__2[[#This Row],[SupplierID]],suppliers[],2,FALSE)</f>
        <v>Exotic Liquids</v>
      </c>
      <c r="K186" t="str">
        <f>VLOOKUP(order_details__2[[#This Row],[OrderID]],orders[],14,FALSE)</f>
        <v>USA</v>
      </c>
      <c r="L186">
        <f>VLOOKUP(order_details__2[[#This Row],[OrderID]],orders[],7,FALSE)</f>
        <v>1</v>
      </c>
      <c r="M186" t="str">
        <f>VLOOKUP(order_details__2[[#This Row],[ShipVia ]],shippers[],2,FALSE)</f>
        <v>Speedy Express</v>
      </c>
      <c r="N186" t="str">
        <f>VLOOKUP(order_details__2[[#This Row],[OrderID]],orders[],2,FALSE)</f>
        <v>LONEP</v>
      </c>
      <c r="O186" t="str">
        <f>VLOOKUP(order_details__2[[#This Row],[OrderID]],orders[],18,FALSE)</f>
        <v xml:space="preserve">Westerns                                          </v>
      </c>
      <c r="P186">
        <f>VLOOKUP(order_details__2[[#This Row],[ProductID]],products[],4,FALSE)</f>
        <v>1</v>
      </c>
      <c r="Q186" t="str">
        <f>VLOOKUP(order_details__2[[#This Row],[CategoryID]],categories[],2,FALSE)</f>
        <v>Beverages</v>
      </c>
      <c r="R186" s="57">
        <f>VLOOKUP(order_details__2[[#This Row],[OrderID]],orders[],21,FALSE)</f>
        <v>9</v>
      </c>
    </row>
    <row r="187" spans="1:18" x14ac:dyDescent="0.2">
      <c r="A187">
        <v>10318</v>
      </c>
      <c r="B187">
        <v>41</v>
      </c>
      <c r="C187">
        <v>7.7</v>
      </c>
      <c r="D187">
        <v>20</v>
      </c>
      <c r="E187">
        <v>0</v>
      </c>
      <c r="F187">
        <f>order_details__2[[#This Row],[UnitPrice]]*order_details__2[[#This Row],[Quantity]]</f>
        <v>154</v>
      </c>
      <c r="G187">
        <f>VLOOKUP(order_details__2[[#This Row],[ProductID]],products[],3,FALSE)</f>
        <v>19</v>
      </c>
      <c r="H187">
        <f>VLOOKUP(order_details__2[[#This Row],[OrderID]],orders[],20,FALSE)</f>
        <v>1996</v>
      </c>
      <c r="I187" t="str">
        <f>VLOOKUP(order_details__2[[#This Row],[ProductID]],products[],2,FALSE)</f>
        <v>Jack's New England Clam Chowder</v>
      </c>
      <c r="J187" t="str">
        <f>VLOOKUP(order_details__2[[#This Row],[SupplierID]],suppliers[],2,FALSE)</f>
        <v>New England Seafood Cannery</v>
      </c>
      <c r="K187" t="str">
        <f>VLOOKUP(order_details__2[[#This Row],[OrderID]],orders[],14,FALSE)</f>
        <v>UK</v>
      </c>
      <c r="L187">
        <f>VLOOKUP(order_details__2[[#This Row],[OrderID]],orders[],7,FALSE)</f>
        <v>2</v>
      </c>
      <c r="M187" t="str">
        <f>VLOOKUP(order_details__2[[#This Row],[ShipVia ]],shippers[],2,FALSE)</f>
        <v>United Package</v>
      </c>
      <c r="N187" t="str">
        <f>VLOOKUP(order_details__2[[#This Row],[OrderID]],orders[],2,FALSE)</f>
        <v>ISLAT</v>
      </c>
      <c r="O187" t="str">
        <f>VLOOKUP(order_details__2[[#This Row],[OrderID]],orders[],18,FALSE)</f>
        <v xml:space="preserve">Northern                                          </v>
      </c>
      <c r="P187">
        <f>VLOOKUP(order_details__2[[#This Row],[ProductID]],products[],4,FALSE)</f>
        <v>8</v>
      </c>
      <c r="Q187" t="str">
        <f>VLOOKUP(order_details__2[[#This Row],[CategoryID]],categories[],2,FALSE)</f>
        <v>Seafood</v>
      </c>
      <c r="R187" s="57">
        <f>VLOOKUP(order_details__2[[#This Row],[OrderID]],orders[],21,FALSE)</f>
        <v>10</v>
      </c>
    </row>
    <row r="188" spans="1:18" x14ac:dyDescent="0.2">
      <c r="A188">
        <v>10318</v>
      </c>
      <c r="B188">
        <v>76</v>
      </c>
      <c r="C188">
        <v>14.4</v>
      </c>
      <c r="D188">
        <v>6</v>
      </c>
      <c r="E188">
        <v>0</v>
      </c>
      <c r="F188">
        <f>order_details__2[[#This Row],[UnitPrice]]*order_details__2[[#This Row],[Quantity]]</f>
        <v>86.4</v>
      </c>
      <c r="G188">
        <f>VLOOKUP(order_details__2[[#This Row],[ProductID]],products[],3,FALSE)</f>
        <v>23</v>
      </c>
      <c r="H188">
        <f>VLOOKUP(order_details__2[[#This Row],[OrderID]],orders[],20,FALSE)</f>
        <v>1996</v>
      </c>
      <c r="I188" t="str">
        <f>VLOOKUP(order_details__2[[#This Row],[ProductID]],products[],2,FALSE)</f>
        <v>Lakkalikri</v>
      </c>
      <c r="J188" t="str">
        <f>VLOOKUP(order_details__2[[#This Row],[SupplierID]],suppliers[],2,FALSE)</f>
        <v>Karkki Oy</v>
      </c>
      <c r="K188" t="str">
        <f>VLOOKUP(order_details__2[[#This Row],[OrderID]],orders[],14,FALSE)</f>
        <v>UK</v>
      </c>
      <c r="L188">
        <f>VLOOKUP(order_details__2[[#This Row],[OrderID]],orders[],7,FALSE)</f>
        <v>2</v>
      </c>
      <c r="M188" t="str">
        <f>VLOOKUP(order_details__2[[#This Row],[ShipVia ]],shippers[],2,FALSE)</f>
        <v>United Package</v>
      </c>
      <c r="N188" t="str">
        <f>VLOOKUP(order_details__2[[#This Row],[OrderID]],orders[],2,FALSE)</f>
        <v>ISLAT</v>
      </c>
      <c r="O188" t="str">
        <f>VLOOKUP(order_details__2[[#This Row],[OrderID]],orders[],18,FALSE)</f>
        <v xml:space="preserve">Northern                                          </v>
      </c>
      <c r="P188">
        <f>VLOOKUP(order_details__2[[#This Row],[ProductID]],products[],4,FALSE)</f>
        <v>1</v>
      </c>
      <c r="Q188" t="str">
        <f>VLOOKUP(order_details__2[[#This Row],[CategoryID]],categories[],2,FALSE)</f>
        <v>Beverages</v>
      </c>
      <c r="R188" s="57">
        <f>VLOOKUP(order_details__2[[#This Row],[OrderID]],orders[],21,FALSE)</f>
        <v>10</v>
      </c>
    </row>
    <row r="189" spans="1:18" x14ac:dyDescent="0.2">
      <c r="A189">
        <v>10319</v>
      </c>
      <c r="B189">
        <v>17</v>
      </c>
      <c r="C189">
        <v>31.2</v>
      </c>
      <c r="D189">
        <v>8</v>
      </c>
      <c r="E189">
        <v>0</v>
      </c>
      <c r="F189">
        <f>order_details__2[[#This Row],[UnitPrice]]*order_details__2[[#This Row],[Quantity]]</f>
        <v>249.6</v>
      </c>
      <c r="G189">
        <f>VLOOKUP(order_details__2[[#This Row],[ProductID]],products[],3,FALSE)</f>
        <v>7</v>
      </c>
      <c r="H189">
        <f>VLOOKUP(order_details__2[[#This Row],[OrderID]],orders[],20,FALSE)</f>
        <v>1996</v>
      </c>
      <c r="I189" t="str">
        <f>VLOOKUP(order_details__2[[#This Row],[ProductID]],products[],2,FALSE)</f>
        <v>Alice Mutton</v>
      </c>
      <c r="J189" t="str">
        <f>VLOOKUP(order_details__2[[#This Row],[SupplierID]],suppliers[],2,FALSE)</f>
        <v>Pavlova, Ltd.</v>
      </c>
      <c r="K189" t="str">
        <f>VLOOKUP(order_details__2[[#This Row],[OrderID]],orders[],14,FALSE)</f>
        <v>Mexico</v>
      </c>
      <c r="L189">
        <f>VLOOKUP(order_details__2[[#This Row],[OrderID]],orders[],7,FALSE)</f>
        <v>3</v>
      </c>
      <c r="M189" t="str">
        <f>VLOOKUP(order_details__2[[#This Row],[ShipVia ]],shippers[],2,FALSE)</f>
        <v>Federal Shipping</v>
      </c>
      <c r="N189" t="str">
        <f>VLOOKUP(order_details__2[[#This Row],[OrderID]],orders[],2,FALSE)</f>
        <v>TORTU</v>
      </c>
      <c r="O189" t="str">
        <f>VLOOKUP(order_details__2[[#This Row],[OrderID]],orders[],18,FALSE)</f>
        <v xml:space="preserve">Westerns                                          </v>
      </c>
      <c r="P189">
        <f>VLOOKUP(order_details__2[[#This Row],[ProductID]],products[],4,FALSE)</f>
        <v>6</v>
      </c>
      <c r="Q189" t="str">
        <f>VLOOKUP(order_details__2[[#This Row],[CategoryID]],categories[],2,FALSE)</f>
        <v>Meat/Poultry</v>
      </c>
      <c r="R189" s="57">
        <f>VLOOKUP(order_details__2[[#This Row],[OrderID]],orders[],21,FALSE)</f>
        <v>10</v>
      </c>
    </row>
    <row r="190" spans="1:18" x14ac:dyDescent="0.2">
      <c r="A190">
        <v>10319</v>
      </c>
      <c r="B190">
        <v>28</v>
      </c>
      <c r="C190">
        <v>36.4</v>
      </c>
      <c r="D190">
        <v>14</v>
      </c>
      <c r="E190">
        <v>0</v>
      </c>
      <c r="F190">
        <f>order_details__2[[#This Row],[UnitPrice]]*order_details__2[[#This Row],[Quantity]]</f>
        <v>509.59999999999997</v>
      </c>
      <c r="G190">
        <f>VLOOKUP(order_details__2[[#This Row],[ProductID]],products[],3,FALSE)</f>
        <v>12</v>
      </c>
      <c r="H190">
        <f>VLOOKUP(order_details__2[[#This Row],[OrderID]],orders[],20,FALSE)</f>
        <v>1996</v>
      </c>
      <c r="I190" t="str">
        <f>VLOOKUP(order_details__2[[#This Row],[ProductID]],products[],2,FALSE)</f>
        <v>Rssle Sauerkraut</v>
      </c>
      <c r="J190" t="str">
        <f>VLOOKUP(order_details__2[[#This Row],[SupplierID]],suppliers[],2,FALSE)</f>
        <v>Plutzer Lebensmittelgromrkte AG</v>
      </c>
      <c r="K190" t="str">
        <f>VLOOKUP(order_details__2[[#This Row],[OrderID]],orders[],14,FALSE)</f>
        <v>Mexico</v>
      </c>
      <c r="L190">
        <f>VLOOKUP(order_details__2[[#This Row],[OrderID]],orders[],7,FALSE)</f>
        <v>3</v>
      </c>
      <c r="M190" t="str">
        <f>VLOOKUP(order_details__2[[#This Row],[ShipVia ]],shippers[],2,FALSE)</f>
        <v>Federal Shipping</v>
      </c>
      <c r="N190" t="str">
        <f>VLOOKUP(order_details__2[[#This Row],[OrderID]],orders[],2,FALSE)</f>
        <v>TORTU</v>
      </c>
      <c r="O190" t="str">
        <f>VLOOKUP(order_details__2[[#This Row],[OrderID]],orders[],18,FALSE)</f>
        <v xml:space="preserve">Westerns                                          </v>
      </c>
      <c r="P190">
        <f>VLOOKUP(order_details__2[[#This Row],[ProductID]],products[],4,FALSE)</f>
        <v>7</v>
      </c>
      <c r="Q190" t="str">
        <f>VLOOKUP(order_details__2[[#This Row],[CategoryID]],categories[],2,FALSE)</f>
        <v>Produce</v>
      </c>
      <c r="R190" s="57">
        <f>VLOOKUP(order_details__2[[#This Row],[OrderID]],orders[],21,FALSE)</f>
        <v>10</v>
      </c>
    </row>
    <row r="191" spans="1:18" x14ac:dyDescent="0.2">
      <c r="A191">
        <v>10319</v>
      </c>
      <c r="B191">
        <v>76</v>
      </c>
      <c r="C191">
        <v>14.4</v>
      </c>
      <c r="D191">
        <v>30</v>
      </c>
      <c r="E191">
        <v>0</v>
      </c>
      <c r="F191">
        <f>order_details__2[[#This Row],[UnitPrice]]*order_details__2[[#This Row],[Quantity]]</f>
        <v>432</v>
      </c>
      <c r="G191">
        <f>VLOOKUP(order_details__2[[#This Row],[ProductID]],products[],3,FALSE)</f>
        <v>23</v>
      </c>
      <c r="H191">
        <f>VLOOKUP(order_details__2[[#This Row],[OrderID]],orders[],20,FALSE)</f>
        <v>1996</v>
      </c>
      <c r="I191" t="str">
        <f>VLOOKUP(order_details__2[[#This Row],[ProductID]],products[],2,FALSE)</f>
        <v>Lakkalikri</v>
      </c>
      <c r="J191" t="str">
        <f>VLOOKUP(order_details__2[[#This Row],[SupplierID]],suppliers[],2,FALSE)</f>
        <v>Karkki Oy</v>
      </c>
      <c r="K191" t="str">
        <f>VLOOKUP(order_details__2[[#This Row],[OrderID]],orders[],14,FALSE)</f>
        <v>Mexico</v>
      </c>
      <c r="L191">
        <f>VLOOKUP(order_details__2[[#This Row],[OrderID]],orders[],7,FALSE)</f>
        <v>3</v>
      </c>
      <c r="M191" t="str">
        <f>VLOOKUP(order_details__2[[#This Row],[ShipVia ]],shippers[],2,FALSE)</f>
        <v>Federal Shipping</v>
      </c>
      <c r="N191" t="str">
        <f>VLOOKUP(order_details__2[[#This Row],[OrderID]],orders[],2,FALSE)</f>
        <v>TORTU</v>
      </c>
      <c r="O191" t="str">
        <f>VLOOKUP(order_details__2[[#This Row],[OrderID]],orders[],18,FALSE)</f>
        <v xml:space="preserve">Westerns                                          </v>
      </c>
      <c r="P191">
        <f>VLOOKUP(order_details__2[[#This Row],[ProductID]],products[],4,FALSE)</f>
        <v>1</v>
      </c>
      <c r="Q191" t="str">
        <f>VLOOKUP(order_details__2[[#This Row],[CategoryID]],categories[],2,FALSE)</f>
        <v>Beverages</v>
      </c>
      <c r="R191" s="57">
        <f>VLOOKUP(order_details__2[[#This Row],[OrderID]],orders[],21,FALSE)</f>
        <v>10</v>
      </c>
    </row>
    <row r="192" spans="1:18" x14ac:dyDescent="0.2">
      <c r="A192">
        <v>10320</v>
      </c>
      <c r="B192">
        <v>71</v>
      </c>
      <c r="C192">
        <v>17.2</v>
      </c>
      <c r="D192">
        <v>30</v>
      </c>
      <c r="E192">
        <v>0</v>
      </c>
      <c r="F192">
        <f>order_details__2[[#This Row],[UnitPrice]]*order_details__2[[#This Row],[Quantity]]</f>
        <v>516</v>
      </c>
      <c r="G192">
        <f>VLOOKUP(order_details__2[[#This Row],[ProductID]],products[],3,FALSE)</f>
        <v>15</v>
      </c>
      <c r="H192">
        <f>VLOOKUP(order_details__2[[#This Row],[OrderID]],orders[],20,FALSE)</f>
        <v>1996</v>
      </c>
      <c r="I192" t="str">
        <f>VLOOKUP(order_details__2[[#This Row],[ProductID]],products[],2,FALSE)</f>
        <v>Flotemysost</v>
      </c>
      <c r="J192" t="str">
        <f>VLOOKUP(order_details__2[[#This Row],[SupplierID]],suppliers[],2,FALSE)</f>
        <v>Norske Meierier</v>
      </c>
      <c r="K192" t="str">
        <f>VLOOKUP(order_details__2[[#This Row],[OrderID]],orders[],14,FALSE)</f>
        <v>Finland</v>
      </c>
      <c r="L192">
        <f>VLOOKUP(order_details__2[[#This Row],[OrderID]],orders[],7,FALSE)</f>
        <v>3</v>
      </c>
      <c r="M192" t="str">
        <f>VLOOKUP(order_details__2[[#This Row],[ShipVia ]],shippers[],2,FALSE)</f>
        <v>Federal Shipping</v>
      </c>
      <c r="N192" t="str">
        <f>VLOOKUP(order_details__2[[#This Row],[OrderID]],orders[],2,FALSE)</f>
        <v>WARTH</v>
      </c>
      <c r="O192" t="str">
        <f>VLOOKUP(order_details__2[[#This Row],[OrderID]],orders[],18,FALSE)</f>
        <v xml:space="preserve">Eastern                                           </v>
      </c>
      <c r="P192">
        <f>VLOOKUP(order_details__2[[#This Row],[ProductID]],products[],4,FALSE)</f>
        <v>4</v>
      </c>
      <c r="Q192" t="str">
        <f>VLOOKUP(order_details__2[[#This Row],[CategoryID]],categories[],2,FALSE)</f>
        <v>Dairy Products</v>
      </c>
      <c r="R192" s="57">
        <f>VLOOKUP(order_details__2[[#This Row],[OrderID]],orders[],21,FALSE)</f>
        <v>10</v>
      </c>
    </row>
    <row r="193" spans="1:18" x14ac:dyDescent="0.2">
      <c r="A193">
        <v>10321</v>
      </c>
      <c r="B193">
        <v>35</v>
      </c>
      <c r="C193">
        <v>14.4</v>
      </c>
      <c r="D193">
        <v>10</v>
      </c>
      <c r="E193">
        <v>0</v>
      </c>
      <c r="F193">
        <f>order_details__2[[#This Row],[UnitPrice]]*order_details__2[[#This Row],[Quantity]]</f>
        <v>144</v>
      </c>
      <c r="G193">
        <f>VLOOKUP(order_details__2[[#This Row],[ProductID]],products[],3,FALSE)</f>
        <v>16</v>
      </c>
      <c r="H193">
        <f>VLOOKUP(order_details__2[[#This Row],[OrderID]],orders[],20,FALSE)</f>
        <v>1996</v>
      </c>
      <c r="I193" t="str">
        <f>VLOOKUP(order_details__2[[#This Row],[ProductID]],products[],2,FALSE)</f>
        <v>Steeleye Stout</v>
      </c>
      <c r="J193" t="str">
        <f>VLOOKUP(order_details__2[[#This Row],[SupplierID]],suppliers[],2,FALSE)</f>
        <v>Bigfoot Breweries</v>
      </c>
      <c r="K193" t="str">
        <f>VLOOKUP(order_details__2[[#This Row],[OrderID]],orders[],14,FALSE)</f>
        <v>UK</v>
      </c>
      <c r="L193">
        <f>VLOOKUP(order_details__2[[#This Row],[OrderID]],orders[],7,FALSE)</f>
        <v>2</v>
      </c>
      <c r="M193" t="str">
        <f>VLOOKUP(order_details__2[[#This Row],[ShipVia ]],shippers[],2,FALSE)</f>
        <v>United Package</v>
      </c>
      <c r="N193" t="str">
        <f>VLOOKUP(order_details__2[[#This Row],[OrderID]],orders[],2,FALSE)</f>
        <v>ISLAT</v>
      </c>
      <c r="O193" t="str">
        <f>VLOOKUP(order_details__2[[#This Row],[OrderID]],orders[],18,FALSE)</f>
        <v xml:space="preserve">Southern                                          </v>
      </c>
      <c r="P193">
        <f>VLOOKUP(order_details__2[[#This Row],[ProductID]],products[],4,FALSE)</f>
        <v>1</v>
      </c>
      <c r="Q193" t="str">
        <f>VLOOKUP(order_details__2[[#This Row],[CategoryID]],categories[],2,FALSE)</f>
        <v>Beverages</v>
      </c>
      <c r="R193" s="57">
        <f>VLOOKUP(order_details__2[[#This Row],[OrderID]],orders[],21,FALSE)</f>
        <v>10</v>
      </c>
    </row>
    <row r="194" spans="1:18" x14ac:dyDescent="0.2">
      <c r="A194">
        <v>10322</v>
      </c>
      <c r="B194">
        <v>52</v>
      </c>
      <c r="C194">
        <v>5.6</v>
      </c>
      <c r="D194">
        <v>20</v>
      </c>
      <c r="E194">
        <v>0</v>
      </c>
      <c r="F194">
        <f>order_details__2[[#This Row],[UnitPrice]]*order_details__2[[#This Row],[Quantity]]</f>
        <v>112</v>
      </c>
      <c r="G194">
        <f>VLOOKUP(order_details__2[[#This Row],[ProductID]],products[],3,FALSE)</f>
        <v>24</v>
      </c>
      <c r="H194">
        <f>VLOOKUP(order_details__2[[#This Row],[OrderID]],orders[],20,FALSE)</f>
        <v>1996</v>
      </c>
      <c r="I194" t="str">
        <f>VLOOKUP(order_details__2[[#This Row],[ProductID]],products[],2,FALSE)</f>
        <v>Filo Mix</v>
      </c>
      <c r="J194" t="str">
        <f>VLOOKUP(order_details__2[[#This Row],[SupplierID]],suppliers[],2,FALSE)</f>
        <v>G'day, Mate</v>
      </c>
      <c r="K194" t="str">
        <f>VLOOKUP(order_details__2[[#This Row],[OrderID]],orders[],14,FALSE)</f>
        <v>Mexico</v>
      </c>
      <c r="L194">
        <f>VLOOKUP(order_details__2[[#This Row],[OrderID]],orders[],7,FALSE)</f>
        <v>3</v>
      </c>
      <c r="M194" t="str">
        <f>VLOOKUP(order_details__2[[#This Row],[ShipVia ]],shippers[],2,FALSE)</f>
        <v>Federal Shipping</v>
      </c>
      <c r="N194" t="str">
        <f>VLOOKUP(order_details__2[[#This Row],[OrderID]],orders[],2,FALSE)</f>
        <v>PERIC</v>
      </c>
      <c r="O194" t="str">
        <f>VLOOKUP(order_details__2[[#This Row],[OrderID]],orders[],18,FALSE)</f>
        <v xml:space="preserve">Westerns                                          </v>
      </c>
      <c r="P194">
        <f>VLOOKUP(order_details__2[[#This Row],[ProductID]],products[],4,FALSE)</f>
        <v>5</v>
      </c>
      <c r="Q194" t="str">
        <f>VLOOKUP(order_details__2[[#This Row],[CategoryID]],categories[],2,FALSE)</f>
        <v>Grains/Cereals</v>
      </c>
      <c r="R194" s="57">
        <f>VLOOKUP(order_details__2[[#This Row],[OrderID]],orders[],21,FALSE)</f>
        <v>10</v>
      </c>
    </row>
    <row r="195" spans="1:18" x14ac:dyDescent="0.2">
      <c r="A195">
        <v>10323</v>
      </c>
      <c r="B195">
        <v>15</v>
      </c>
      <c r="C195">
        <v>12.4</v>
      </c>
      <c r="D195">
        <v>5</v>
      </c>
      <c r="E195">
        <v>0</v>
      </c>
      <c r="F195">
        <f>order_details__2[[#This Row],[UnitPrice]]*order_details__2[[#This Row],[Quantity]]</f>
        <v>62</v>
      </c>
      <c r="G195">
        <f>VLOOKUP(order_details__2[[#This Row],[ProductID]],products[],3,FALSE)</f>
        <v>6</v>
      </c>
      <c r="H195">
        <f>VLOOKUP(order_details__2[[#This Row],[OrderID]],orders[],20,FALSE)</f>
        <v>1996</v>
      </c>
      <c r="I195" t="str">
        <f>VLOOKUP(order_details__2[[#This Row],[ProductID]],products[],2,FALSE)</f>
        <v>Genen Shouyu</v>
      </c>
      <c r="J195" t="str">
        <f>VLOOKUP(order_details__2[[#This Row],[SupplierID]],suppliers[],2,FALSE)</f>
        <v>Mayumi's</v>
      </c>
      <c r="K195" t="str">
        <f>VLOOKUP(order_details__2[[#This Row],[OrderID]],orders[],14,FALSE)</f>
        <v>Germany</v>
      </c>
      <c r="L195">
        <f>VLOOKUP(order_details__2[[#This Row],[OrderID]],orders[],7,FALSE)</f>
        <v>1</v>
      </c>
      <c r="M195" t="str">
        <f>VLOOKUP(order_details__2[[#This Row],[ShipVia ]],shippers[],2,FALSE)</f>
        <v>Speedy Express</v>
      </c>
      <c r="N195" t="str">
        <f>VLOOKUP(order_details__2[[#This Row],[OrderID]],orders[],2,FALSE)</f>
        <v>KOENE</v>
      </c>
      <c r="O195" t="str">
        <f>VLOOKUP(order_details__2[[#This Row],[OrderID]],orders[],18,FALSE)</f>
        <v xml:space="preserve">Eastern                                           </v>
      </c>
      <c r="P195">
        <f>VLOOKUP(order_details__2[[#This Row],[ProductID]],products[],4,FALSE)</f>
        <v>2</v>
      </c>
      <c r="Q195" t="str">
        <f>VLOOKUP(order_details__2[[#This Row],[CategoryID]],categories[],2,FALSE)</f>
        <v>Condiments</v>
      </c>
      <c r="R195" s="57">
        <f>VLOOKUP(order_details__2[[#This Row],[OrderID]],orders[],21,FALSE)</f>
        <v>10</v>
      </c>
    </row>
    <row r="196" spans="1:18" x14ac:dyDescent="0.2">
      <c r="A196">
        <v>10323</v>
      </c>
      <c r="B196">
        <v>25</v>
      </c>
      <c r="C196">
        <v>11.2</v>
      </c>
      <c r="D196">
        <v>4</v>
      </c>
      <c r="E196">
        <v>0</v>
      </c>
      <c r="F196">
        <f>order_details__2[[#This Row],[UnitPrice]]*order_details__2[[#This Row],[Quantity]]</f>
        <v>44.8</v>
      </c>
      <c r="G196">
        <f>VLOOKUP(order_details__2[[#This Row],[ProductID]],products[],3,FALSE)</f>
        <v>11</v>
      </c>
      <c r="H196">
        <f>VLOOKUP(order_details__2[[#This Row],[OrderID]],orders[],20,FALSE)</f>
        <v>1996</v>
      </c>
      <c r="I196" t="str">
        <f>VLOOKUP(order_details__2[[#This Row],[ProductID]],products[],2,FALSE)</f>
        <v>NuNuCa Nu-Nougat-Creme</v>
      </c>
      <c r="J196" t="str">
        <f>VLOOKUP(order_details__2[[#This Row],[SupplierID]],suppliers[],2,FALSE)</f>
        <v>Heli Swaren GmbH &amp; Co. KG</v>
      </c>
      <c r="K196" t="str">
        <f>VLOOKUP(order_details__2[[#This Row],[OrderID]],orders[],14,FALSE)</f>
        <v>Germany</v>
      </c>
      <c r="L196">
        <f>VLOOKUP(order_details__2[[#This Row],[OrderID]],orders[],7,FALSE)</f>
        <v>1</v>
      </c>
      <c r="M196" t="str">
        <f>VLOOKUP(order_details__2[[#This Row],[ShipVia ]],shippers[],2,FALSE)</f>
        <v>Speedy Express</v>
      </c>
      <c r="N196" t="str">
        <f>VLOOKUP(order_details__2[[#This Row],[OrderID]],orders[],2,FALSE)</f>
        <v>KOENE</v>
      </c>
      <c r="O196" t="str">
        <f>VLOOKUP(order_details__2[[#This Row],[OrderID]],orders[],18,FALSE)</f>
        <v xml:space="preserve">Eastern                                           </v>
      </c>
      <c r="P196">
        <f>VLOOKUP(order_details__2[[#This Row],[ProductID]],products[],4,FALSE)</f>
        <v>3</v>
      </c>
      <c r="Q196" t="str">
        <f>VLOOKUP(order_details__2[[#This Row],[CategoryID]],categories[],2,FALSE)</f>
        <v>Confections</v>
      </c>
      <c r="R196" s="57">
        <f>VLOOKUP(order_details__2[[#This Row],[OrderID]],orders[],21,FALSE)</f>
        <v>10</v>
      </c>
    </row>
    <row r="197" spans="1:18" x14ac:dyDescent="0.2">
      <c r="A197">
        <v>10323</v>
      </c>
      <c r="B197">
        <v>39</v>
      </c>
      <c r="C197">
        <v>14.4</v>
      </c>
      <c r="D197">
        <v>4</v>
      </c>
      <c r="E197">
        <v>0</v>
      </c>
      <c r="F197">
        <f>order_details__2[[#This Row],[UnitPrice]]*order_details__2[[#This Row],[Quantity]]</f>
        <v>57.6</v>
      </c>
      <c r="G197">
        <f>VLOOKUP(order_details__2[[#This Row],[ProductID]],products[],3,FALSE)</f>
        <v>18</v>
      </c>
      <c r="H197">
        <f>VLOOKUP(order_details__2[[#This Row],[OrderID]],orders[],20,FALSE)</f>
        <v>1996</v>
      </c>
      <c r="I197" t="str">
        <f>VLOOKUP(order_details__2[[#This Row],[ProductID]],products[],2,FALSE)</f>
        <v>Chartreuse verte</v>
      </c>
      <c r="J197" t="str">
        <f>VLOOKUP(order_details__2[[#This Row],[SupplierID]],suppliers[],2,FALSE)</f>
        <v>Aux joyeux ecclsiastiques</v>
      </c>
      <c r="K197" t="str">
        <f>VLOOKUP(order_details__2[[#This Row],[OrderID]],orders[],14,FALSE)</f>
        <v>Germany</v>
      </c>
      <c r="L197">
        <f>VLOOKUP(order_details__2[[#This Row],[OrderID]],orders[],7,FALSE)</f>
        <v>1</v>
      </c>
      <c r="M197" t="str">
        <f>VLOOKUP(order_details__2[[#This Row],[ShipVia ]],shippers[],2,FALSE)</f>
        <v>Speedy Express</v>
      </c>
      <c r="N197" t="str">
        <f>VLOOKUP(order_details__2[[#This Row],[OrderID]],orders[],2,FALSE)</f>
        <v>KOENE</v>
      </c>
      <c r="O197" t="str">
        <f>VLOOKUP(order_details__2[[#This Row],[OrderID]],orders[],18,FALSE)</f>
        <v xml:space="preserve">Eastern                                           </v>
      </c>
      <c r="P197">
        <f>VLOOKUP(order_details__2[[#This Row],[ProductID]],products[],4,FALSE)</f>
        <v>1</v>
      </c>
      <c r="Q197" t="str">
        <f>VLOOKUP(order_details__2[[#This Row],[CategoryID]],categories[],2,FALSE)</f>
        <v>Beverages</v>
      </c>
      <c r="R197" s="57">
        <f>VLOOKUP(order_details__2[[#This Row],[OrderID]],orders[],21,FALSE)</f>
        <v>10</v>
      </c>
    </row>
    <row r="198" spans="1:18" x14ac:dyDescent="0.2">
      <c r="A198">
        <v>10324</v>
      </c>
      <c r="B198">
        <v>16</v>
      </c>
      <c r="C198">
        <v>13.9</v>
      </c>
      <c r="D198">
        <v>21</v>
      </c>
      <c r="E198">
        <v>0</v>
      </c>
      <c r="F198">
        <f>order_details__2[[#This Row],[UnitPrice]]*order_details__2[[#This Row],[Quantity]]</f>
        <v>291.90000000000003</v>
      </c>
      <c r="G198">
        <f>VLOOKUP(order_details__2[[#This Row],[ProductID]],products[],3,FALSE)</f>
        <v>7</v>
      </c>
      <c r="H198">
        <f>VLOOKUP(order_details__2[[#This Row],[OrderID]],orders[],20,FALSE)</f>
        <v>1996</v>
      </c>
      <c r="I198" t="str">
        <f>VLOOKUP(order_details__2[[#This Row],[ProductID]],products[],2,FALSE)</f>
        <v>Pavlova</v>
      </c>
      <c r="J198" t="str">
        <f>VLOOKUP(order_details__2[[#This Row],[SupplierID]],suppliers[],2,FALSE)</f>
        <v>Pavlova, Ltd.</v>
      </c>
      <c r="K198" t="str">
        <f>VLOOKUP(order_details__2[[#This Row],[OrderID]],orders[],14,FALSE)</f>
        <v>USA</v>
      </c>
      <c r="L198">
        <f>VLOOKUP(order_details__2[[#This Row],[OrderID]],orders[],7,FALSE)</f>
        <v>1</v>
      </c>
      <c r="M198" t="str">
        <f>VLOOKUP(order_details__2[[#This Row],[ShipVia ]],shippers[],2,FALSE)</f>
        <v>Speedy Express</v>
      </c>
      <c r="N198" t="str">
        <f>VLOOKUP(order_details__2[[#This Row],[OrderID]],orders[],2,FALSE)</f>
        <v>SAVEA</v>
      </c>
      <c r="O198" t="str">
        <f>VLOOKUP(order_details__2[[#This Row],[OrderID]],orders[],18,FALSE)</f>
        <v xml:space="preserve">Northern                                          </v>
      </c>
      <c r="P198">
        <f>VLOOKUP(order_details__2[[#This Row],[ProductID]],products[],4,FALSE)</f>
        <v>3</v>
      </c>
      <c r="Q198" t="str">
        <f>VLOOKUP(order_details__2[[#This Row],[CategoryID]],categories[],2,FALSE)</f>
        <v>Confections</v>
      </c>
      <c r="R198" s="57">
        <f>VLOOKUP(order_details__2[[#This Row],[OrderID]],orders[],21,FALSE)</f>
        <v>10</v>
      </c>
    </row>
    <row r="199" spans="1:18" x14ac:dyDescent="0.2">
      <c r="A199">
        <v>10324</v>
      </c>
      <c r="B199">
        <v>35</v>
      </c>
      <c r="C199">
        <v>14.4</v>
      </c>
      <c r="D199">
        <v>70</v>
      </c>
      <c r="E199">
        <v>0</v>
      </c>
      <c r="F199">
        <f>order_details__2[[#This Row],[UnitPrice]]*order_details__2[[#This Row],[Quantity]]</f>
        <v>1008</v>
      </c>
      <c r="G199">
        <f>VLOOKUP(order_details__2[[#This Row],[ProductID]],products[],3,FALSE)</f>
        <v>16</v>
      </c>
      <c r="H199">
        <f>VLOOKUP(order_details__2[[#This Row],[OrderID]],orders[],20,FALSE)</f>
        <v>1996</v>
      </c>
      <c r="I199" t="str">
        <f>VLOOKUP(order_details__2[[#This Row],[ProductID]],products[],2,FALSE)</f>
        <v>Steeleye Stout</v>
      </c>
      <c r="J199" t="str">
        <f>VLOOKUP(order_details__2[[#This Row],[SupplierID]],suppliers[],2,FALSE)</f>
        <v>Bigfoot Breweries</v>
      </c>
      <c r="K199" t="str">
        <f>VLOOKUP(order_details__2[[#This Row],[OrderID]],orders[],14,FALSE)</f>
        <v>USA</v>
      </c>
      <c r="L199">
        <f>VLOOKUP(order_details__2[[#This Row],[OrderID]],orders[],7,FALSE)</f>
        <v>1</v>
      </c>
      <c r="M199" t="str">
        <f>VLOOKUP(order_details__2[[#This Row],[ShipVia ]],shippers[],2,FALSE)</f>
        <v>Speedy Express</v>
      </c>
      <c r="N199" t="str">
        <f>VLOOKUP(order_details__2[[#This Row],[OrderID]],orders[],2,FALSE)</f>
        <v>SAVEA</v>
      </c>
      <c r="O199" t="str">
        <f>VLOOKUP(order_details__2[[#This Row],[OrderID]],orders[],18,FALSE)</f>
        <v xml:space="preserve">Northern                                          </v>
      </c>
      <c r="P199">
        <f>VLOOKUP(order_details__2[[#This Row],[ProductID]],products[],4,FALSE)</f>
        <v>1</v>
      </c>
      <c r="Q199" t="str">
        <f>VLOOKUP(order_details__2[[#This Row],[CategoryID]],categories[],2,FALSE)</f>
        <v>Beverages</v>
      </c>
      <c r="R199" s="57">
        <f>VLOOKUP(order_details__2[[#This Row],[OrderID]],orders[],21,FALSE)</f>
        <v>10</v>
      </c>
    </row>
    <row r="200" spans="1:18" x14ac:dyDescent="0.2">
      <c r="A200">
        <v>10324</v>
      </c>
      <c r="B200">
        <v>46</v>
      </c>
      <c r="C200">
        <v>9.6</v>
      </c>
      <c r="D200">
        <v>30</v>
      </c>
      <c r="E200">
        <v>0</v>
      </c>
      <c r="F200">
        <f>order_details__2[[#This Row],[UnitPrice]]*order_details__2[[#This Row],[Quantity]]</f>
        <v>288</v>
      </c>
      <c r="G200">
        <f>VLOOKUP(order_details__2[[#This Row],[ProductID]],products[],3,FALSE)</f>
        <v>21</v>
      </c>
      <c r="H200">
        <f>VLOOKUP(order_details__2[[#This Row],[OrderID]],orders[],20,FALSE)</f>
        <v>1996</v>
      </c>
      <c r="I200" t="str">
        <f>VLOOKUP(order_details__2[[#This Row],[ProductID]],products[],2,FALSE)</f>
        <v>Spegesild</v>
      </c>
      <c r="J200" t="str">
        <f>VLOOKUP(order_details__2[[#This Row],[SupplierID]],suppliers[],2,FALSE)</f>
        <v>Lyngbysild</v>
      </c>
      <c r="K200" t="str">
        <f>VLOOKUP(order_details__2[[#This Row],[OrderID]],orders[],14,FALSE)</f>
        <v>USA</v>
      </c>
      <c r="L200">
        <f>VLOOKUP(order_details__2[[#This Row],[OrderID]],orders[],7,FALSE)</f>
        <v>1</v>
      </c>
      <c r="M200" t="str">
        <f>VLOOKUP(order_details__2[[#This Row],[ShipVia ]],shippers[],2,FALSE)</f>
        <v>Speedy Express</v>
      </c>
      <c r="N200" t="str">
        <f>VLOOKUP(order_details__2[[#This Row],[OrderID]],orders[],2,FALSE)</f>
        <v>SAVEA</v>
      </c>
      <c r="O200" t="str">
        <f>VLOOKUP(order_details__2[[#This Row],[OrderID]],orders[],18,FALSE)</f>
        <v xml:space="preserve">Northern                                          </v>
      </c>
      <c r="P200">
        <f>VLOOKUP(order_details__2[[#This Row],[ProductID]],products[],4,FALSE)</f>
        <v>8</v>
      </c>
      <c r="Q200" t="str">
        <f>VLOOKUP(order_details__2[[#This Row],[CategoryID]],categories[],2,FALSE)</f>
        <v>Seafood</v>
      </c>
      <c r="R200" s="57">
        <f>VLOOKUP(order_details__2[[#This Row],[OrderID]],orders[],21,FALSE)</f>
        <v>10</v>
      </c>
    </row>
    <row r="201" spans="1:18" x14ac:dyDescent="0.2">
      <c r="A201">
        <v>10324</v>
      </c>
      <c r="B201">
        <v>59</v>
      </c>
      <c r="C201">
        <v>44</v>
      </c>
      <c r="D201">
        <v>40</v>
      </c>
      <c r="E201">
        <v>0</v>
      </c>
      <c r="F201">
        <f>order_details__2[[#This Row],[UnitPrice]]*order_details__2[[#This Row],[Quantity]]</f>
        <v>1760</v>
      </c>
      <c r="G201">
        <f>VLOOKUP(order_details__2[[#This Row],[ProductID]],products[],3,FALSE)</f>
        <v>28</v>
      </c>
      <c r="H201">
        <f>VLOOKUP(order_details__2[[#This Row],[OrderID]],orders[],20,FALSE)</f>
        <v>1996</v>
      </c>
      <c r="I201" t="str">
        <f>VLOOKUP(order_details__2[[#This Row],[ProductID]],products[],2,FALSE)</f>
        <v>Raclette Courdavault</v>
      </c>
      <c r="J201" t="str">
        <f>VLOOKUP(order_details__2[[#This Row],[SupplierID]],suppliers[],2,FALSE)</f>
        <v>Gai pturage</v>
      </c>
      <c r="K201" t="str">
        <f>VLOOKUP(order_details__2[[#This Row],[OrderID]],orders[],14,FALSE)</f>
        <v>USA</v>
      </c>
      <c r="L201">
        <f>VLOOKUP(order_details__2[[#This Row],[OrderID]],orders[],7,FALSE)</f>
        <v>1</v>
      </c>
      <c r="M201" t="str">
        <f>VLOOKUP(order_details__2[[#This Row],[ShipVia ]],shippers[],2,FALSE)</f>
        <v>Speedy Express</v>
      </c>
      <c r="N201" t="str">
        <f>VLOOKUP(order_details__2[[#This Row],[OrderID]],orders[],2,FALSE)</f>
        <v>SAVEA</v>
      </c>
      <c r="O201" t="str">
        <f>VLOOKUP(order_details__2[[#This Row],[OrderID]],orders[],18,FALSE)</f>
        <v xml:space="preserve">Northern                                          </v>
      </c>
      <c r="P201">
        <f>VLOOKUP(order_details__2[[#This Row],[ProductID]],products[],4,FALSE)</f>
        <v>4</v>
      </c>
      <c r="Q201" t="str">
        <f>VLOOKUP(order_details__2[[#This Row],[CategoryID]],categories[],2,FALSE)</f>
        <v>Dairy Products</v>
      </c>
      <c r="R201" s="57">
        <f>VLOOKUP(order_details__2[[#This Row],[OrderID]],orders[],21,FALSE)</f>
        <v>10</v>
      </c>
    </row>
    <row r="202" spans="1:18" x14ac:dyDescent="0.2">
      <c r="A202">
        <v>10324</v>
      </c>
      <c r="B202">
        <v>63</v>
      </c>
      <c r="C202">
        <v>35.1</v>
      </c>
      <c r="D202">
        <v>80</v>
      </c>
      <c r="E202">
        <v>0</v>
      </c>
      <c r="F202">
        <f>order_details__2[[#This Row],[UnitPrice]]*order_details__2[[#This Row],[Quantity]]</f>
        <v>2808</v>
      </c>
      <c r="G202">
        <f>VLOOKUP(order_details__2[[#This Row],[ProductID]],products[],3,FALSE)</f>
        <v>7</v>
      </c>
      <c r="H202">
        <f>VLOOKUP(order_details__2[[#This Row],[OrderID]],orders[],20,FALSE)</f>
        <v>1996</v>
      </c>
      <c r="I202" t="str">
        <f>VLOOKUP(order_details__2[[#This Row],[ProductID]],products[],2,FALSE)</f>
        <v>Vegie-spread</v>
      </c>
      <c r="J202" t="str">
        <f>VLOOKUP(order_details__2[[#This Row],[SupplierID]],suppliers[],2,FALSE)</f>
        <v>Pavlova, Ltd.</v>
      </c>
      <c r="K202" t="str">
        <f>VLOOKUP(order_details__2[[#This Row],[OrderID]],orders[],14,FALSE)</f>
        <v>USA</v>
      </c>
      <c r="L202">
        <f>VLOOKUP(order_details__2[[#This Row],[OrderID]],orders[],7,FALSE)</f>
        <v>1</v>
      </c>
      <c r="M202" t="str">
        <f>VLOOKUP(order_details__2[[#This Row],[ShipVia ]],shippers[],2,FALSE)</f>
        <v>Speedy Express</v>
      </c>
      <c r="N202" t="str">
        <f>VLOOKUP(order_details__2[[#This Row],[OrderID]],orders[],2,FALSE)</f>
        <v>SAVEA</v>
      </c>
      <c r="O202" t="str">
        <f>VLOOKUP(order_details__2[[#This Row],[OrderID]],orders[],18,FALSE)</f>
        <v xml:space="preserve">Northern                                          </v>
      </c>
      <c r="P202">
        <f>VLOOKUP(order_details__2[[#This Row],[ProductID]],products[],4,FALSE)</f>
        <v>2</v>
      </c>
      <c r="Q202" t="str">
        <f>VLOOKUP(order_details__2[[#This Row],[CategoryID]],categories[],2,FALSE)</f>
        <v>Condiments</v>
      </c>
      <c r="R202" s="57">
        <f>VLOOKUP(order_details__2[[#This Row],[OrderID]],orders[],21,FALSE)</f>
        <v>10</v>
      </c>
    </row>
    <row r="203" spans="1:18" x14ac:dyDescent="0.2">
      <c r="A203">
        <v>10325</v>
      </c>
      <c r="B203">
        <v>6</v>
      </c>
      <c r="C203">
        <v>20</v>
      </c>
      <c r="D203">
        <v>6</v>
      </c>
      <c r="E203">
        <v>0</v>
      </c>
      <c r="F203">
        <f>order_details__2[[#This Row],[UnitPrice]]*order_details__2[[#This Row],[Quantity]]</f>
        <v>120</v>
      </c>
      <c r="G203">
        <f>VLOOKUP(order_details__2[[#This Row],[ProductID]],products[],3,FALSE)</f>
        <v>3</v>
      </c>
      <c r="H203">
        <f>VLOOKUP(order_details__2[[#This Row],[OrderID]],orders[],20,FALSE)</f>
        <v>1996</v>
      </c>
      <c r="I203" t="str">
        <f>VLOOKUP(order_details__2[[#This Row],[ProductID]],products[],2,FALSE)</f>
        <v>Grandma's Boysenberry Spread</v>
      </c>
      <c r="J203" t="str">
        <f>VLOOKUP(order_details__2[[#This Row],[SupplierID]],suppliers[],2,FALSE)</f>
        <v>Grandma Kelly's Homestead</v>
      </c>
      <c r="K203" t="str">
        <f>VLOOKUP(order_details__2[[#This Row],[OrderID]],orders[],14,FALSE)</f>
        <v>Germany</v>
      </c>
      <c r="L203">
        <f>VLOOKUP(order_details__2[[#This Row],[OrderID]],orders[],7,FALSE)</f>
        <v>3</v>
      </c>
      <c r="M203" t="str">
        <f>VLOOKUP(order_details__2[[#This Row],[ShipVia ]],shippers[],2,FALSE)</f>
        <v>Federal Shipping</v>
      </c>
      <c r="N203" t="str">
        <f>VLOOKUP(order_details__2[[#This Row],[OrderID]],orders[],2,FALSE)</f>
        <v>KOENE</v>
      </c>
      <c r="O203" t="str">
        <f>VLOOKUP(order_details__2[[#This Row],[OrderID]],orders[],18,FALSE)</f>
        <v xml:space="preserve">Eastern                                           </v>
      </c>
      <c r="P203">
        <f>VLOOKUP(order_details__2[[#This Row],[ProductID]],products[],4,FALSE)</f>
        <v>2</v>
      </c>
      <c r="Q203" t="str">
        <f>VLOOKUP(order_details__2[[#This Row],[CategoryID]],categories[],2,FALSE)</f>
        <v>Condiments</v>
      </c>
      <c r="R203" s="57">
        <f>VLOOKUP(order_details__2[[#This Row],[OrderID]],orders[],21,FALSE)</f>
        <v>10</v>
      </c>
    </row>
    <row r="204" spans="1:18" x14ac:dyDescent="0.2">
      <c r="A204">
        <v>10325</v>
      </c>
      <c r="B204">
        <v>13</v>
      </c>
      <c r="C204">
        <v>4.8</v>
      </c>
      <c r="D204">
        <v>12</v>
      </c>
      <c r="E204">
        <v>0</v>
      </c>
      <c r="F204">
        <f>order_details__2[[#This Row],[UnitPrice]]*order_details__2[[#This Row],[Quantity]]</f>
        <v>57.599999999999994</v>
      </c>
      <c r="G204">
        <f>VLOOKUP(order_details__2[[#This Row],[ProductID]],products[],3,FALSE)</f>
        <v>6</v>
      </c>
      <c r="H204">
        <f>VLOOKUP(order_details__2[[#This Row],[OrderID]],orders[],20,FALSE)</f>
        <v>1996</v>
      </c>
      <c r="I204" t="str">
        <f>VLOOKUP(order_details__2[[#This Row],[ProductID]],products[],2,FALSE)</f>
        <v>Konbu</v>
      </c>
      <c r="J204" t="str">
        <f>VLOOKUP(order_details__2[[#This Row],[SupplierID]],suppliers[],2,FALSE)</f>
        <v>Mayumi's</v>
      </c>
      <c r="K204" t="str">
        <f>VLOOKUP(order_details__2[[#This Row],[OrderID]],orders[],14,FALSE)</f>
        <v>Germany</v>
      </c>
      <c r="L204">
        <f>VLOOKUP(order_details__2[[#This Row],[OrderID]],orders[],7,FALSE)</f>
        <v>3</v>
      </c>
      <c r="M204" t="str">
        <f>VLOOKUP(order_details__2[[#This Row],[ShipVia ]],shippers[],2,FALSE)</f>
        <v>Federal Shipping</v>
      </c>
      <c r="N204" t="str">
        <f>VLOOKUP(order_details__2[[#This Row],[OrderID]],orders[],2,FALSE)</f>
        <v>KOENE</v>
      </c>
      <c r="O204" t="str">
        <f>VLOOKUP(order_details__2[[#This Row],[OrderID]],orders[],18,FALSE)</f>
        <v xml:space="preserve">Eastern                                           </v>
      </c>
      <c r="P204">
        <f>VLOOKUP(order_details__2[[#This Row],[ProductID]],products[],4,FALSE)</f>
        <v>8</v>
      </c>
      <c r="Q204" t="str">
        <f>VLOOKUP(order_details__2[[#This Row],[CategoryID]],categories[],2,FALSE)</f>
        <v>Seafood</v>
      </c>
      <c r="R204" s="57">
        <f>VLOOKUP(order_details__2[[#This Row],[OrderID]],orders[],21,FALSE)</f>
        <v>10</v>
      </c>
    </row>
    <row r="205" spans="1:18" x14ac:dyDescent="0.2">
      <c r="A205">
        <v>10325</v>
      </c>
      <c r="B205">
        <v>14</v>
      </c>
      <c r="C205">
        <v>18.600000000000001</v>
      </c>
      <c r="D205">
        <v>9</v>
      </c>
      <c r="E205">
        <v>0</v>
      </c>
      <c r="F205">
        <f>order_details__2[[#This Row],[UnitPrice]]*order_details__2[[#This Row],[Quantity]]</f>
        <v>167.4</v>
      </c>
      <c r="G205">
        <f>VLOOKUP(order_details__2[[#This Row],[ProductID]],products[],3,FALSE)</f>
        <v>6</v>
      </c>
      <c r="H205">
        <f>VLOOKUP(order_details__2[[#This Row],[OrderID]],orders[],20,FALSE)</f>
        <v>1996</v>
      </c>
      <c r="I205" t="str">
        <f>VLOOKUP(order_details__2[[#This Row],[ProductID]],products[],2,FALSE)</f>
        <v>Tofu</v>
      </c>
      <c r="J205" t="str">
        <f>VLOOKUP(order_details__2[[#This Row],[SupplierID]],suppliers[],2,FALSE)</f>
        <v>Mayumi's</v>
      </c>
      <c r="K205" t="str">
        <f>VLOOKUP(order_details__2[[#This Row],[OrderID]],orders[],14,FALSE)</f>
        <v>Germany</v>
      </c>
      <c r="L205">
        <f>VLOOKUP(order_details__2[[#This Row],[OrderID]],orders[],7,FALSE)</f>
        <v>3</v>
      </c>
      <c r="M205" t="str">
        <f>VLOOKUP(order_details__2[[#This Row],[ShipVia ]],shippers[],2,FALSE)</f>
        <v>Federal Shipping</v>
      </c>
      <c r="N205" t="str">
        <f>VLOOKUP(order_details__2[[#This Row],[OrderID]],orders[],2,FALSE)</f>
        <v>KOENE</v>
      </c>
      <c r="O205" t="str">
        <f>VLOOKUP(order_details__2[[#This Row],[OrderID]],orders[],18,FALSE)</f>
        <v xml:space="preserve">Eastern                                           </v>
      </c>
      <c r="P205">
        <f>VLOOKUP(order_details__2[[#This Row],[ProductID]],products[],4,FALSE)</f>
        <v>7</v>
      </c>
      <c r="Q205" t="str">
        <f>VLOOKUP(order_details__2[[#This Row],[CategoryID]],categories[],2,FALSE)</f>
        <v>Produce</v>
      </c>
      <c r="R205" s="57">
        <f>VLOOKUP(order_details__2[[#This Row],[OrderID]],orders[],21,FALSE)</f>
        <v>10</v>
      </c>
    </row>
    <row r="206" spans="1:18" x14ac:dyDescent="0.2">
      <c r="A206">
        <v>10325</v>
      </c>
      <c r="B206">
        <v>31</v>
      </c>
      <c r="C206">
        <v>10</v>
      </c>
      <c r="D206">
        <v>4</v>
      </c>
      <c r="E206">
        <v>0</v>
      </c>
      <c r="F206">
        <f>order_details__2[[#This Row],[UnitPrice]]*order_details__2[[#This Row],[Quantity]]</f>
        <v>40</v>
      </c>
      <c r="G206">
        <f>VLOOKUP(order_details__2[[#This Row],[ProductID]],products[],3,FALSE)</f>
        <v>14</v>
      </c>
      <c r="H206">
        <f>VLOOKUP(order_details__2[[#This Row],[OrderID]],orders[],20,FALSE)</f>
        <v>1996</v>
      </c>
      <c r="I206" t="str">
        <f>VLOOKUP(order_details__2[[#This Row],[ProductID]],products[],2,FALSE)</f>
        <v>Gorgonzola Telino</v>
      </c>
      <c r="J206" t="str">
        <f>VLOOKUP(order_details__2[[#This Row],[SupplierID]],suppliers[],2,FALSE)</f>
        <v>Formaggi Fortini s.r.l.</v>
      </c>
      <c r="K206" t="str">
        <f>VLOOKUP(order_details__2[[#This Row],[OrderID]],orders[],14,FALSE)</f>
        <v>Germany</v>
      </c>
      <c r="L206">
        <f>VLOOKUP(order_details__2[[#This Row],[OrderID]],orders[],7,FALSE)</f>
        <v>3</v>
      </c>
      <c r="M206" t="str">
        <f>VLOOKUP(order_details__2[[#This Row],[ShipVia ]],shippers[],2,FALSE)</f>
        <v>Federal Shipping</v>
      </c>
      <c r="N206" t="str">
        <f>VLOOKUP(order_details__2[[#This Row],[OrderID]],orders[],2,FALSE)</f>
        <v>KOENE</v>
      </c>
      <c r="O206" t="str">
        <f>VLOOKUP(order_details__2[[#This Row],[OrderID]],orders[],18,FALSE)</f>
        <v xml:space="preserve">Eastern                                           </v>
      </c>
      <c r="P206">
        <f>VLOOKUP(order_details__2[[#This Row],[ProductID]],products[],4,FALSE)</f>
        <v>4</v>
      </c>
      <c r="Q206" t="str">
        <f>VLOOKUP(order_details__2[[#This Row],[CategoryID]],categories[],2,FALSE)</f>
        <v>Dairy Products</v>
      </c>
      <c r="R206" s="57">
        <f>VLOOKUP(order_details__2[[#This Row],[OrderID]],orders[],21,FALSE)</f>
        <v>10</v>
      </c>
    </row>
    <row r="207" spans="1:18" x14ac:dyDescent="0.2">
      <c r="A207">
        <v>10325</v>
      </c>
      <c r="B207">
        <v>72</v>
      </c>
      <c r="C207">
        <v>27.8</v>
      </c>
      <c r="D207">
        <v>40</v>
      </c>
      <c r="E207">
        <v>0</v>
      </c>
      <c r="F207">
        <f>order_details__2[[#This Row],[UnitPrice]]*order_details__2[[#This Row],[Quantity]]</f>
        <v>1112</v>
      </c>
      <c r="G207">
        <f>VLOOKUP(order_details__2[[#This Row],[ProductID]],products[],3,FALSE)</f>
        <v>14</v>
      </c>
      <c r="H207">
        <f>VLOOKUP(order_details__2[[#This Row],[OrderID]],orders[],20,FALSE)</f>
        <v>1996</v>
      </c>
      <c r="I207" t="str">
        <f>VLOOKUP(order_details__2[[#This Row],[ProductID]],products[],2,FALSE)</f>
        <v>Mozzarella di Giovanni</v>
      </c>
      <c r="J207" t="str">
        <f>VLOOKUP(order_details__2[[#This Row],[SupplierID]],suppliers[],2,FALSE)</f>
        <v>Formaggi Fortini s.r.l.</v>
      </c>
      <c r="K207" t="str">
        <f>VLOOKUP(order_details__2[[#This Row],[OrderID]],orders[],14,FALSE)</f>
        <v>Germany</v>
      </c>
      <c r="L207">
        <f>VLOOKUP(order_details__2[[#This Row],[OrderID]],orders[],7,FALSE)</f>
        <v>3</v>
      </c>
      <c r="M207" t="str">
        <f>VLOOKUP(order_details__2[[#This Row],[ShipVia ]],shippers[],2,FALSE)</f>
        <v>Federal Shipping</v>
      </c>
      <c r="N207" t="str">
        <f>VLOOKUP(order_details__2[[#This Row],[OrderID]],orders[],2,FALSE)</f>
        <v>KOENE</v>
      </c>
      <c r="O207" t="str">
        <f>VLOOKUP(order_details__2[[#This Row],[OrderID]],orders[],18,FALSE)</f>
        <v xml:space="preserve">Eastern                                           </v>
      </c>
      <c r="P207">
        <f>VLOOKUP(order_details__2[[#This Row],[ProductID]],products[],4,FALSE)</f>
        <v>4</v>
      </c>
      <c r="Q207" t="str">
        <f>VLOOKUP(order_details__2[[#This Row],[CategoryID]],categories[],2,FALSE)</f>
        <v>Dairy Products</v>
      </c>
      <c r="R207" s="57">
        <f>VLOOKUP(order_details__2[[#This Row],[OrderID]],orders[],21,FALSE)</f>
        <v>10</v>
      </c>
    </row>
    <row r="208" spans="1:18" x14ac:dyDescent="0.2">
      <c r="A208">
        <v>10326</v>
      </c>
      <c r="B208">
        <v>4</v>
      </c>
      <c r="C208">
        <v>17.600000000000001</v>
      </c>
      <c r="D208">
        <v>24</v>
      </c>
      <c r="E208">
        <v>0</v>
      </c>
      <c r="F208">
        <f>order_details__2[[#This Row],[UnitPrice]]*order_details__2[[#This Row],[Quantity]]</f>
        <v>422.40000000000003</v>
      </c>
      <c r="G208">
        <f>VLOOKUP(order_details__2[[#This Row],[ProductID]],products[],3,FALSE)</f>
        <v>2</v>
      </c>
      <c r="H208">
        <f>VLOOKUP(order_details__2[[#This Row],[OrderID]],orders[],20,FALSE)</f>
        <v>1996</v>
      </c>
      <c r="I208" t="str">
        <f>VLOOKUP(order_details__2[[#This Row],[ProductID]],products[],2,FALSE)</f>
        <v>Chef Anton's Cajun Seasoning</v>
      </c>
      <c r="J208" t="str">
        <f>VLOOKUP(order_details__2[[#This Row],[SupplierID]],suppliers[],2,FALSE)</f>
        <v>New Orleans Cajun Delights</v>
      </c>
      <c r="K208" t="str">
        <f>VLOOKUP(order_details__2[[#This Row],[OrderID]],orders[],14,FALSE)</f>
        <v>Spain</v>
      </c>
      <c r="L208">
        <f>VLOOKUP(order_details__2[[#This Row],[OrderID]],orders[],7,FALSE)</f>
        <v>2</v>
      </c>
      <c r="M208" t="str">
        <f>VLOOKUP(order_details__2[[#This Row],[ShipVia ]],shippers[],2,FALSE)</f>
        <v>United Package</v>
      </c>
      <c r="N208" t="str">
        <f>VLOOKUP(order_details__2[[#This Row],[OrderID]],orders[],2,FALSE)</f>
        <v>BOLID</v>
      </c>
      <c r="O208" t="str">
        <f>VLOOKUP(order_details__2[[#This Row],[OrderID]],orders[],18,FALSE)</f>
        <v xml:space="preserve">Eastern                                           </v>
      </c>
      <c r="P208">
        <f>VLOOKUP(order_details__2[[#This Row],[ProductID]],products[],4,FALSE)</f>
        <v>2</v>
      </c>
      <c r="Q208" t="str">
        <f>VLOOKUP(order_details__2[[#This Row],[CategoryID]],categories[],2,FALSE)</f>
        <v>Condiments</v>
      </c>
      <c r="R208" s="57">
        <f>VLOOKUP(order_details__2[[#This Row],[OrderID]],orders[],21,FALSE)</f>
        <v>10</v>
      </c>
    </row>
    <row r="209" spans="1:18" x14ac:dyDescent="0.2">
      <c r="A209">
        <v>10326</v>
      </c>
      <c r="B209">
        <v>57</v>
      </c>
      <c r="C209">
        <v>15.6</v>
      </c>
      <c r="D209">
        <v>16</v>
      </c>
      <c r="E209">
        <v>0</v>
      </c>
      <c r="F209">
        <f>order_details__2[[#This Row],[UnitPrice]]*order_details__2[[#This Row],[Quantity]]</f>
        <v>249.6</v>
      </c>
      <c r="G209">
        <f>VLOOKUP(order_details__2[[#This Row],[ProductID]],products[],3,FALSE)</f>
        <v>26</v>
      </c>
      <c r="H209">
        <f>VLOOKUP(order_details__2[[#This Row],[OrderID]],orders[],20,FALSE)</f>
        <v>1996</v>
      </c>
      <c r="I209" t="str">
        <f>VLOOKUP(order_details__2[[#This Row],[ProductID]],products[],2,FALSE)</f>
        <v>Ravioli Angelo</v>
      </c>
      <c r="J209" t="str">
        <f>VLOOKUP(order_details__2[[#This Row],[SupplierID]],suppliers[],2,FALSE)</f>
        <v>Pasta Buttini s.r.l.</v>
      </c>
      <c r="K209" t="str">
        <f>VLOOKUP(order_details__2[[#This Row],[OrderID]],orders[],14,FALSE)</f>
        <v>Spain</v>
      </c>
      <c r="L209">
        <f>VLOOKUP(order_details__2[[#This Row],[OrderID]],orders[],7,FALSE)</f>
        <v>2</v>
      </c>
      <c r="M209" t="str">
        <f>VLOOKUP(order_details__2[[#This Row],[ShipVia ]],shippers[],2,FALSE)</f>
        <v>United Package</v>
      </c>
      <c r="N209" t="str">
        <f>VLOOKUP(order_details__2[[#This Row],[OrderID]],orders[],2,FALSE)</f>
        <v>BOLID</v>
      </c>
      <c r="O209" t="str">
        <f>VLOOKUP(order_details__2[[#This Row],[OrderID]],orders[],18,FALSE)</f>
        <v xml:space="preserve">Eastern                                           </v>
      </c>
      <c r="P209">
        <f>VLOOKUP(order_details__2[[#This Row],[ProductID]],products[],4,FALSE)</f>
        <v>5</v>
      </c>
      <c r="Q209" t="str">
        <f>VLOOKUP(order_details__2[[#This Row],[CategoryID]],categories[],2,FALSE)</f>
        <v>Grains/Cereals</v>
      </c>
      <c r="R209" s="57">
        <f>VLOOKUP(order_details__2[[#This Row],[OrderID]],orders[],21,FALSE)</f>
        <v>10</v>
      </c>
    </row>
    <row r="210" spans="1:18" x14ac:dyDescent="0.2">
      <c r="A210">
        <v>10326</v>
      </c>
      <c r="B210">
        <v>75</v>
      </c>
      <c r="C210">
        <v>6.2</v>
      </c>
      <c r="D210">
        <v>50</v>
      </c>
      <c r="E210">
        <v>0</v>
      </c>
      <c r="F210">
        <f>order_details__2[[#This Row],[UnitPrice]]*order_details__2[[#This Row],[Quantity]]</f>
        <v>310</v>
      </c>
      <c r="G210">
        <f>VLOOKUP(order_details__2[[#This Row],[ProductID]],products[],3,FALSE)</f>
        <v>12</v>
      </c>
      <c r="H210">
        <f>VLOOKUP(order_details__2[[#This Row],[OrderID]],orders[],20,FALSE)</f>
        <v>1996</v>
      </c>
      <c r="I210" t="str">
        <f>VLOOKUP(order_details__2[[#This Row],[ProductID]],products[],2,FALSE)</f>
        <v>Rhnbru Klosterbier</v>
      </c>
      <c r="J210" t="str">
        <f>VLOOKUP(order_details__2[[#This Row],[SupplierID]],suppliers[],2,FALSE)</f>
        <v>Plutzer Lebensmittelgromrkte AG</v>
      </c>
      <c r="K210" t="str">
        <f>VLOOKUP(order_details__2[[#This Row],[OrderID]],orders[],14,FALSE)</f>
        <v>Spain</v>
      </c>
      <c r="L210">
        <f>VLOOKUP(order_details__2[[#This Row],[OrderID]],orders[],7,FALSE)</f>
        <v>2</v>
      </c>
      <c r="M210" t="str">
        <f>VLOOKUP(order_details__2[[#This Row],[ShipVia ]],shippers[],2,FALSE)</f>
        <v>United Package</v>
      </c>
      <c r="N210" t="str">
        <f>VLOOKUP(order_details__2[[#This Row],[OrderID]],orders[],2,FALSE)</f>
        <v>BOLID</v>
      </c>
      <c r="O210" t="str">
        <f>VLOOKUP(order_details__2[[#This Row],[OrderID]],orders[],18,FALSE)</f>
        <v xml:space="preserve">Eastern                                           </v>
      </c>
      <c r="P210">
        <f>VLOOKUP(order_details__2[[#This Row],[ProductID]],products[],4,FALSE)</f>
        <v>1</v>
      </c>
      <c r="Q210" t="str">
        <f>VLOOKUP(order_details__2[[#This Row],[CategoryID]],categories[],2,FALSE)</f>
        <v>Beverages</v>
      </c>
      <c r="R210" s="57">
        <f>VLOOKUP(order_details__2[[#This Row],[OrderID]],orders[],21,FALSE)</f>
        <v>10</v>
      </c>
    </row>
    <row r="211" spans="1:18" x14ac:dyDescent="0.2">
      <c r="A211">
        <v>10327</v>
      </c>
      <c r="B211">
        <v>2</v>
      </c>
      <c r="C211">
        <v>15.2</v>
      </c>
      <c r="D211">
        <v>25</v>
      </c>
      <c r="E211">
        <v>0</v>
      </c>
      <c r="F211">
        <f>order_details__2[[#This Row],[UnitPrice]]*order_details__2[[#This Row],[Quantity]]</f>
        <v>380</v>
      </c>
      <c r="G211">
        <f>VLOOKUP(order_details__2[[#This Row],[ProductID]],products[],3,FALSE)</f>
        <v>1</v>
      </c>
      <c r="H211">
        <f>VLOOKUP(order_details__2[[#This Row],[OrderID]],orders[],20,FALSE)</f>
        <v>1996</v>
      </c>
      <c r="I211" t="str">
        <f>VLOOKUP(order_details__2[[#This Row],[ProductID]],products[],2,FALSE)</f>
        <v>Chang</v>
      </c>
      <c r="J211" t="str">
        <f>VLOOKUP(order_details__2[[#This Row],[SupplierID]],suppliers[],2,FALSE)</f>
        <v>Exotic Liquids</v>
      </c>
      <c r="K211" t="str">
        <f>VLOOKUP(order_details__2[[#This Row],[OrderID]],orders[],14,FALSE)</f>
        <v>Sweden</v>
      </c>
      <c r="L211">
        <f>VLOOKUP(order_details__2[[#This Row],[OrderID]],orders[],7,FALSE)</f>
        <v>1</v>
      </c>
      <c r="M211" t="str">
        <f>VLOOKUP(order_details__2[[#This Row],[ShipVia ]],shippers[],2,FALSE)</f>
        <v>Speedy Express</v>
      </c>
      <c r="N211" t="str">
        <f>VLOOKUP(order_details__2[[#This Row],[OrderID]],orders[],2,FALSE)</f>
        <v>FOLKO</v>
      </c>
      <c r="O211" t="str">
        <f>VLOOKUP(order_details__2[[#This Row],[OrderID]],orders[],18,FALSE)</f>
        <v xml:space="preserve">Eastern                                           </v>
      </c>
      <c r="P211">
        <f>VLOOKUP(order_details__2[[#This Row],[ProductID]],products[],4,FALSE)</f>
        <v>1</v>
      </c>
      <c r="Q211" t="str">
        <f>VLOOKUP(order_details__2[[#This Row],[CategoryID]],categories[],2,FALSE)</f>
        <v>Beverages</v>
      </c>
      <c r="R211" s="57">
        <f>VLOOKUP(order_details__2[[#This Row],[OrderID]],orders[],21,FALSE)</f>
        <v>10</v>
      </c>
    </row>
    <row r="212" spans="1:18" x14ac:dyDescent="0.2">
      <c r="A212">
        <v>10327</v>
      </c>
      <c r="B212">
        <v>11</v>
      </c>
      <c r="C212">
        <v>16.8</v>
      </c>
      <c r="D212">
        <v>50</v>
      </c>
      <c r="E212">
        <v>0</v>
      </c>
      <c r="F212">
        <f>order_details__2[[#This Row],[UnitPrice]]*order_details__2[[#This Row],[Quantity]]</f>
        <v>840</v>
      </c>
      <c r="G212">
        <f>VLOOKUP(order_details__2[[#This Row],[ProductID]],products[],3,FALSE)</f>
        <v>5</v>
      </c>
      <c r="H212">
        <f>VLOOKUP(order_details__2[[#This Row],[OrderID]],orders[],20,FALSE)</f>
        <v>1996</v>
      </c>
      <c r="I212" t="str">
        <f>VLOOKUP(order_details__2[[#This Row],[ProductID]],products[],2,FALSE)</f>
        <v>Queso Cabrales</v>
      </c>
      <c r="J212" t="str">
        <f>VLOOKUP(order_details__2[[#This Row],[SupplierID]],suppliers[],2,FALSE)</f>
        <v>Cooperativa de Quesos 'Las Cabras'</v>
      </c>
      <c r="K212" t="str">
        <f>VLOOKUP(order_details__2[[#This Row],[OrderID]],orders[],14,FALSE)</f>
        <v>Sweden</v>
      </c>
      <c r="L212">
        <f>VLOOKUP(order_details__2[[#This Row],[OrderID]],orders[],7,FALSE)</f>
        <v>1</v>
      </c>
      <c r="M212" t="str">
        <f>VLOOKUP(order_details__2[[#This Row],[ShipVia ]],shippers[],2,FALSE)</f>
        <v>Speedy Express</v>
      </c>
      <c r="N212" t="str">
        <f>VLOOKUP(order_details__2[[#This Row],[OrderID]],orders[],2,FALSE)</f>
        <v>FOLKO</v>
      </c>
      <c r="O212" t="str">
        <f>VLOOKUP(order_details__2[[#This Row],[OrderID]],orders[],18,FALSE)</f>
        <v xml:space="preserve">Eastern                                           </v>
      </c>
      <c r="P212">
        <f>VLOOKUP(order_details__2[[#This Row],[ProductID]],products[],4,FALSE)</f>
        <v>4</v>
      </c>
      <c r="Q212" t="str">
        <f>VLOOKUP(order_details__2[[#This Row],[CategoryID]],categories[],2,FALSE)</f>
        <v>Dairy Products</v>
      </c>
      <c r="R212" s="57">
        <f>VLOOKUP(order_details__2[[#This Row],[OrderID]],orders[],21,FALSE)</f>
        <v>10</v>
      </c>
    </row>
    <row r="213" spans="1:18" x14ac:dyDescent="0.2">
      <c r="A213">
        <v>10327</v>
      </c>
      <c r="B213">
        <v>30</v>
      </c>
      <c r="C213">
        <v>20.7</v>
      </c>
      <c r="D213">
        <v>35</v>
      </c>
      <c r="E213">
        <v>0</v>
      </c>
      <c r="F213">
        <f>order_details__2[[#This Row],[UnitPrice]]*order_details__2[[#This Row],[Quantity]]</f>
        <v>724.5</v>
      </c>
      <c r="G213">
        <f>VLOOKUP(order_details__2[[#This Row],[ProductID]],products[],3,FALSE)</f>
        <v>13</v>
      </c>
      <c r="H213">
        <f>VLOOKUP(order_details__2[[#This Row],[OrderID]],orders[],20,FALSE)</f>
        <v>1996</v>
      </c>
      <c r="I213" t="str">
        <f>VLOOKUP(order_details__2[[#This Row],[ProductID]],products[],2,FALSE)</f>
        <v>Nord-Ost Matjeshering</v>
      </c>
      <c r="J213" t="str">
        <f>VLOOKUP(order_details__2[[#This Row],[SupplierID]],suppliers[],2,FALSE)</f>
        <v>Nord-Ost-Fisch Handelsgesellschaft mbH</v>
      </c>
      <c r="K213" t="str">
        <f>VLOOKUP(order_details__2[[#This Row],[OrderID]],orders[],14,FALSE)</f>
        <v>Sweden</v>
      </c>
      <c r="L213">
        <f>VLOOKUP(order_details__2[[#This Row],[OrderID]],orders[],7,FALSE)</f>
        <v>1</v>
      </c>
      <c r="M213" t="str">
        <f>VLOOKUP(order_details__2[[#This Row],[ShipVia ]],shippers[],2,FALSE)</f>
        <v>Speedy Express</v>
      </c>
      <c r="N213" t="str">
        <f>VLOOKUP(order_details__2[[#This Row],[OrderID]],orders[],2,FALSE)</f>
        <v>FOLKO</v>
      </c>
      <c r="O213" t="str">
        <f>VLOOKUP(order_details__2[[#This Row],[OrderID]],orders[],18,FALSE)</f>
        <v xml:space="preserve">Eastern                                           </v>
      </c>
      <c r="P213">
        <f>VLOOKUP(order_details__2[[#This Row],[ProductID]],products[],4,FALSE)</f>
        <v>8</v>
      </c>
      <c r="Q213" t="str">
        <f>VLOOKUP(order_details__2[[#This Row],[CategoryID]],categories[],2,FALSE)</f>
        <v>Seafood</v>
      </c>
      <c r="R213" s="57">
        <f>VLOOKUP(order_details__2[[#This Row],[OrderID]],orders[],21,FALSE)</f>
        <v>10</v>
      </c>
    </row>
    <row r="214" spans="1:18" x14ac:dyDescent="0.2">
      <c r="A214">
        <v>10327</v>
      </c>
      <c r="B214">
        <v>58</v>
      </c>
      <c r="C214">
        <v>10.6</v>
      </c>
      <c r="D214">
        <v>30</v>
      </c>
      <c r="E214">
        <v>0</v>
      </c>
      <c r="F214">
        <f>order_details__2[[#This Row],[UnitPrice]]*order_details__2[[#This Row],[Quantity]]</f>
        <v>318</v>
      </c>
      <c r="G214">
        <f>VLOOKUP(order_details__2[[#This Row],[ProductID]],products[],3,FALSE)</f>
        <v>27</v>
      </c>
      <c r="H214">
        <f>VLOOKUP(order_details__2[[#This Row],[OrderID]],orders[],20,FALSE)</f>
        <v>1996</v>
      </c>
      <c r="I214" t="str">
        <f>VLOOKUP(order_details__2[[#This Row],[ProductID]],products[],2,FALSE)</f>
        <v>Escargots de Bourgogne</v>
      </c>
      <c r="J214" t="str">
        <f>VLOOKUP(order_details__2[[#This Row],[SupplierID]],suppliers[],2,FALSE)</f>
        <v>Escargots Nouveaux</v>
      </c>
      <c r="K214" t="str">
        <f>VLOOKUP(order_details__2[[#This Row],[OrderID]],orders[],14,FALSE)</f>
        <v>Sweden</v>
      </c>
      <c r="L214">
        <f>VLOOKUP(order_details__2[[#This Row],[OrderID]],orders[],7,FALSE)</f>
        <v>1</v>
      </c>
      <c r="M214" t="str">
        <f>VLOOKUP(order_details__2[[#This Row],[ShipVia ]],shippers[],2,FALSE)</f>
        <v>Speedy Express</v>
      </c>
      <c r="N214" t="str">
        <f>VLOOKUP(order_details__2[[#This Row],[OrderID]],orders[],2,FALSE)</f>
        <v>FOLKO</v>
      </c>
      <c r="O214" t="str">
        <f>VLOOKUP(order_details__2[[#This Row],[OrderID]],orders[],18,FALSE)</f>
        <v xml:space="preserve">Eastern                                           </v>
      </c>
      <c r="P214">
        <f>VLOOKUP(order_details__2[[#This Row],[ProductID]],products[],4,FALSE)</f>
        <v>8</v>
      </c>
      <c r="Q214" t="str">
        <f>VLOOKUP(order_details__2[[#This Row],[CategoryID]],categories[],2,FALSE)</f>
        <v>Seafood</v>
      </c>
      <c r="R214" s="57">
        <f>VLOOKUP(order_details__2[[#This Row],[OrderID]],orders[],21,FALSE)</f>
        <v>10</v>
      </c>
    </row>
    <row r="215" spans="1:18" x14ac:dyDescent="0.2">
      <c r="A215">
        <v>10328</v>
      </c>
      <c r="B215">
        <v>59</v>
      </c>
      <c r="C215">
        <v>44</v>
      </c>
      <c r="D215">
        <v>9</v>
      </c>
      <c r="E215">
        <v>0</v>
      </c>
      <c r="F215">
        <f>order_details__2[[#This Row],[UnitPrice]]*order_details__2[[#This Row],[Quantity]]</f>
        <v>396</v>
      </c>
      <c r="G215">
        <f>VLOOKUP(order_details__2[[#This Row],[ProductID]],products[],3,FALSE)</f>
        <v>28</v>
      </c>
      <c r="H215">
        <f>VLOOKUP(order_details__2[[#This Row],[OrderID]],orders[],20,FALSE)</f>
        <v>1996</v>
      </c>
      <c r="I215" t="str">
        <f>VLOOKUP(order_details__2[[#This Row],[ProductID]],products[],2,FALSE)</f>
        <v>Raclette Courdavault</v>
      </c>
      <c r="J215" t="str">
        <f>VLOOKUP(order_details__2[[#This Row],[SupplierID]],suppliers[],2,FALSE)</f>
        <v>Gai pturage</v>
      </c>
      <c r="K215" t="str">
        <f>VLOOKUP(order_details__2[[#This Row],[OrderID]],orders[],14,FALSE)</f>
        <v>Portugal</v>
      </c>
      <c r="L215">
        <f>VLOOKUP(order_details__2[[#This Row],[OrderID]],orders[],7,FALSE)</f>
        <v>3</v>
      </c>
      <c r="M215" t="str">
        <f>VLOOKUP(order_details__2[[#This Row],[ShipVia ]],shippers[],2,FALSE)</f>
        <v>Federal Shipping</v>
      </c>
      <c r="N215" t="str">
        <f>VLOOKUP(order_details__2[[#This Row],[OrderID]],orders[],2,FALSE)</f>
        <v>FURIB</v>
      </c>
      <c r="O215" t="str">
        <f>VLOOKUP(order_details__2[[#This Row],[OrderID]],orders[],18,FALSE)</f>
        <v xml:space="preserve">Eastern                                           </v>
      </c>
      <c r="P215">
        <f>VLOOKUP(order_details__2[[#This Row],[ProductID]],products[],4,FALSE)</f>
        <v>4</v>
      </c>
      <c r="Q215" t="str">
        <f>VLOOKUP(order_details__2[[#This Row],[CategoryID]],categories[],2,FALSE)</f>
        <v>Dairy Products</v>
      </c>
      <c r="R215" s="57">
        <f>VLOOKUP(order_details__2[[#This Row],[OrderID]],orders[],21,FALSE)</f>
        <v>10</v>
      </c>
    </row>
    <row r="216" spans="1:18" x14ac:dyDescent="0.2">
      <c r="A216">
        <v>10328</v>
      </c>
      <c r="B216">
        <v>65</v>
      </c>
      <c r="C216">
        <v>16.8</v>
      </c>
      <c r="D216">
        <v>40</v>
      </c>
      <c r="E216">
        <v>0</v>
      </c>
      <c r="F216">
        <f>order_details__2[[#This Row],[UnitPrice]]*order_details__2[[#This Row],[Quantity]]</f>
        <v>672</v>
      </c>
      <c r="G216">
        <f>VLOOKUP(order_details__2[[#This Row],[ProductID]],products[],3,FALSE)</f>
        <v>2</v>
      </c>
      <c r="H216">
        <f>VLOOKUP(order_details__2[[#This Row],[OrderID]],orders[],20,FALSE)</f>
        <v>1996</v>
      </c>
      <c r="I216" t="str">
        <f>VLOOKUP(order_details__2[[#This Row],[ProductID]],products[],2,FALSE)</f>
        <v>Louisiana Fiery Hot Pepper Sauce</v>
      </c>
      <c r="J216" t="str">
        <f>VLOOKUP(order_details__2[[#This Row],[SupplierID]],suppliers[],2,FALSE)</f>
        <v>New Orleans Cajun Delights</v>
      </c>
      <c r="K216" t="str">
        <f>VLOOKUP(order_details__2[[#This Row],[OrderID]],orders[],14,FALSE)</f>
        <v>Portugal</v>
      </c>
      <c r="L216">
        <f>VLOOKUP(order_details__2[[#This Row],[OrderID]],orders[],7,FALSE)</f>
        <v>3</v>
      </c>
      <c r="M216" t="str">
        <f>VLOOKUP(order_details__2[[#This Row],[ShipVia ]],shippers[],2,FALSE)</f>
        <v>Federal Shipping</v>
      </c>
      <c r="N216" t="str">
        <f>VLOOKUP(order_details__2[[#This Row],[OrderID]],orders[],2,FALSE)</f>
        <v>FURIB</v>
      </c>
      <c r="O216" t="str">
        <f>VLOOKUP(order_details__2[[#This Row],[OrderID]],orders[],18,FALSE)</f>
        <v xml:space="preserve">Eastern                                           </v>
      </c>
      <c r="P216">
        <f>VLOOKUP(order_details__2[[#This Row],[ProductID]],products[],4,FALSE)</f>
        <v>2</v>
      </c>
      <c r="Q216" t="str">
        <f>VLOOKUP(order_details__2[[#This Row],[CategoryID]],categories[],2,FALSE)</f>
        <v>Condiments</v>
      </c>
      <c r="R216" s="57">
        <f>VLOOKUP(order_details__2[[#This Row],[OrderID]],orders[],21,FALSE)</f>
        <v>10</v>
      </c>
    </row>
    <row r="217" spans="1:18" x14ac:dyDescent="0.2">
      <c r="A217">
        <v>10328</v>
      </c>
      <c r="B217">
        <v>68</v>
      </c>
      <c r="C217">
        <v>10</v>
      </c>
      <c r="D217">
        <v>10</v>
      </c>
      <c r="E217">
        <v>0</v>
      </c>
      <c r="F217">
        <f>order_details__2[[#This Row],[UnitPrice]]*order_details__2[[#This Row],[Quantity]]</f>
        <v>100</v>
      </c>
      <c r="G217">
        <f>VLOOKUP(order_details__2[[#This Row],[ProductID]],products[],3,FALSE)</f>
        <v>8</v>
      </c>
      <c r="H217">
        <f>VLOOKUP(order_details__2[[#This Row],[OrderID]],orders[],20,FALSE)</f>
        <v>1996</v>
      </c>
      <c r="I217" t="str">
        <f>VLOOKUP(order_details__2[[#This Row],[ProductID]],products[],2,FALSE)</f>
        <v>Scottish Longbreads</v>
      </c>
      <c r="J217" t="str">
        <f>VLOOKUP(order_details__2[[#This Row],[SupplierID]],suppliers[],2,FALSE)</f>
        <v>Specialty Biscuits, Ltd.</v>
      </c>
      <c r="K217" t="str">
        <f>VLOOKUP(order_details__2[[#This Row],[OrderID]],orders[],14,FALSE)</f>
        <v>Portugal</v>
      </c>
      <c r="L217">
        <f>VLOOKUP(order_details__2[[#This Row],[OrderID]],orders[],7,FALSE)</f>
        <v>3</v>
      </c>
      <c r="M217" t="str">
        <f>VLOOKUP(order_details__2[[#This Row],[ShipVia ]],shippers[],2,FALSE)</f>
        <v>Federal Shipping</v>
      </c>
      <c r="N217" t="str">
        <f>VLOOKUP(order_details__2[[#This Row],[OrderID]],orders[],2,FALSE)</f>
        <v>FURIB</v>
      </c>
      <c r="O217" t="str">
        <f>VLOOKUP(order_details__2[[#This Row],[OrderID]],orders[],18,FALSE)</f>
        <v xml:space="preserve">Eastern                                           </v>
      </c>
      <c r="P217">
        <f>VLOOKUP(order_details__2[[#This Row],[ProductID]],products[],4,FALSE)</f>
        <v>3</v>
      </c>
      <c r="Q217" t="str">
        <f>VLOOKUP(order_details__2[[#This Row],[CategoryID]],categories[],2,FALSE)</f>
        <v>Confections</v>
      </c>
      <c r="R217" s="57">
        <f>VLOOKUP(order_details__2[[#This Row],[OrderID]],orders[],21,FALSE)</f>
        <v>10</v>
      </c>
    </row>
    <row r="218" spans="1:18" x14ac:dyDescent="0.2">
      <c r="A218">
        <v>10329</v>
      </c>
      <c r="B218">
        <v>19</v>
      </c>
      <c r="C218">
        <v>7.3</v>
      </c>
      <c r="D218">
        <v>10</v>
      </c>
      <c r="E218">
        <v>0</v>
      </c>
      <c r="F218">
        <f>order_details__2[[#This Row],[UnitPrice]]*order_details__2[[#This Row],[Quantity]]</f>
        <v>73</v>
      </c>
      <c r="G218">
        <f>VLOOKUP(order_details__2[[#This Row],[ProductID]],products[],3,FALSE)</f>
        <v>8</v>
      </c>
      <c r="H218">
        <f>VLOOKUP(order_details__2[[#This Row],[OrderID]],orders[],20,FALSE)</f>
        <v>1996</v>
      </c>
      <c r="I218" t="str">
        <f>VLOOKUP(order_details__2[[#This Row],[ProductID]],products[],2,FALSE)</f>
        <v>Teatime Chocolate Biscuits</v>
      </c>
      <c r="J218" t="str">
        <f>VLOOKUP(order_details__2[[#This Row],[SupplierID]],suppliers[],2,FALSE)</f>
        <v>Specialty Biscuits, Ltd.</v>
      </c>
      <c r="K218" t="str">
        <f>VLOOKUP(order_details__2[[#This Row],[OrderID]],orders[],14,FALSE)</f>
        <v>USA</v>
      </c>
      <c r="L218">
        <f>VLOOKUP(order_details__2[[#This Row],[OrderID]],orders[],7,FALSE)</f>
        <v>2</v>
      </c>
      <c r="M218" t="str">
        <f>VLOOKUP(order_details__2[[#This Row],[ShipVia ]],shippers[],2,FALSE)</f>
        <v>United Package</v>
      </c>
      <c r="N218" t="str">
        <f>VLOOKUP(order_details__2[[#This Row],[OrderID]],orders[],2,FALSE)</f>
        <v>SPLIR</v>
      </c>
      <c r="O218" t="str">
        <f>VLOOKUP(order_details__2[[#This Row],[OrderID]],orders[],18,FALSE)</f>
        <v xml:space="preserve">Eastern                                           </v>
      </c>
      <c r="P218">
        <f>VLOOKUP(order_details__2[[#This Row],[ProductID]],products[],4,FALSE)</f>
        <v>3</v>
      </c>
      <c r="Q218" t="str">
        <f>VLOOKUP(order_details__2[[#This Row],[CategoryID]],categories[],2,FALSE)</f>
        <v>Confections</v>
      </c>
      <c r="R218" s="57">
        <f>VLOOKUP(order_details__2[[#This Row],[OrderID]],orders[],21,FALSE)</f>
        <v>10</v>
      </c>
    </row>
    <row r="219" spans="1:18" x14ac:dyDescent="0.2">
      <c r="A219">
        <v>10329</v>
      </c>
      <c r="B219">
        <v>30</v>
      </c>
      <c r="C219">
        <v>20.7</v>
      </c>
      <c r="D219">
        <v>8</v>
      </c>
      <c r="E219">
        <v>0</v>
      </c>
      <c r="F219">
        <f>order_details__2[[#This Row],[UnitPrice]]*order_details__2[[#This Row],[Quantity]]</f>
        <v>165.6</v>
      </c>
      <c r="G219">
        <f>VLOOKUP(order_details__2[[#This Row],[ProductID]],products[],3,FALSE)</f>
        <v>13</v>
      </c>
      <c r="H219">
        <f>VLOOKUP(order_details__2[[#This Row],[OrderID]],orders[],20,FALSE)</f>
        <v>1996</v>
      </c>
      <c r="I219" t="str">
        <f>VLOOKUP(order_details__2[[#This Row],[ProductID]],products[],2,FALSE)</f>
        <v>Nord-Ost Matjeshering</v>
      </c>
      <c r="J219" t="str">
        <f>VLOOKUP(order_details__2[[#This Row],[SupplierID]],suppliers[],2,FALSE)</f>
        <v>Nord-Ost-Fisch Handelsgesellschaft mbH</v>
      </c>
      <c r="K219" t="str">
        <f>VLOOKUP(order_details__2[[#This Row],[OrderID]],orders[],14,FALSE)</f>
        <v>USA</v>
      </c>
      <c r="L219">
        <f>VLOOKUP(order_details__2[[#This Row],[OrderID]],orders[],7,FALSE)</f>
        <v>2</v>
      </c>
      <c r="M219" t="str">
        <f>VLOOKUP(order_details__2[[#This Row],[ShipVia ]],shippers[],2,FALSE)</f>
        <v>United Package</v>
      </c>
      <c r="N219" t="str">
        <f>VLOOKUP(order_details__2[[#This Row],[OrderID]],orders[],2,FALSE)</f>
        <v>SPLIR</v>
      </c>
      <c r="O219" t="str">
        <f>VLOOKUP(order_details__2[[#This Row],[OrderID]],orders[],18,FALSE)</f>
        <v xml:space="preserve">Eastern                                           </v>
      </c>
      <c r="P219">
        <f>VLOOKUP(order_details__2[[#This Row],[ProductID]],products[],4,FALSE)</f>
        <v>8</v>
      </c>
      <c r="Q219" t="str">
        <f>VLOOKUP(order_details__2[[#This Row],[CategoryID]],categories[],2,FALSE)</f>
        <v>Seafood</v>
      </c>
      <c r="R219" s="57">
        <f>VLOOKUP(order_details__2[[#This Row],[OrderID]],orders[],21,FALSE)</f>
        <v>10</v>
      </c>
    </row>
    <row r="220" spans="1:18" x14ac:dyDescent="0.2">
      <c r="A220">
        <v>10329</v>
      </c>
      <c r="B220">
        <v>38</v>
      </c>
      <c r="C220">
        <v>210.8</v>
      </c>
      <c r="D220">
        <v>20</v>
      </c>
      <c r="E220">
        <v>0</v>
      </c>
      <c r="F220">
        <f>order_details__2[[#This Row],[UnitPrice]]*order_details__2[[#This Row],[Quantity]]</f>
        <v>4216</v>
      </c>
      <c r="G220">
        <f>VLOOKUP(order_details__2[[#This Row],[ProductID]],products[],3,FALSE)</f>
        <v>18</v>
      </c>
      <c r="H220">
        <f>VLOOKUP(order_details__2[[#This Row],[OrderID]],orders[],20,FALSE)</f>
        <v>1996</v>
      </c>
      <c r="I220" t="str">
        <f>VLOOKUP(order_details__2[[#This Row],[ProductID]],products[],2,FALSE)</f>
        <v>Cte de Blaye</v>
      </c>
      <c r="J220" t="str">
        <f>VLOOKUP(order_details__2[[#This Row],[SupplierID]],suppliers[],2,FALSE)</f>
        <v>Aux joyeux ecclsiastiques</v>
      </c>
      <c r="K220" t="str">
        <f>VLOOKUP(order_details__2[[#This Row],[OrderID]],orders[],14,FALSE)</f>
        <v>USA</v>
      </c>
      <c r="L220">
        <f>VLOOKUP(order_details__2[[#This Row],[OrderID]],orders[],7,FALSE)</f>
        <v>2</v>
      </c>
      <c r="M220" t="str">
        <f>VLOOKUP(order_details__2[[#This Row],[ShipVia ]],shippers[],2,FALSE)</f>
        <v>United Package</v>
      </c>
      <c r="N220" t="str">
        <f>VLOOKUP(order_details__2[[#This Row],[OrderID]],orders[],2,FALSE)</f>
        <v>SPLIR</v>
      </c>
      <c r="O220" t="str">
        <f>VLOOKUP(order_details__2[[#This Row],[OrderID]],orders[],18,FALSE)</f>
        <v xml:space="preserve">Eastern                                           </v>
      </c>
      <c r="P220">
        <f>VLOOKUP(order_details__2[[#This Row],[ProductID]],products[],4,FALSE)</f>
        <v>1</v>
      </c>
      <c r="Q220" t="str">
        <f>VLOOKUP(order_details__2[[#This Row],[CategoryID]],categories[],2,FALSE)</f>
        <v>Beverages</v>
      </c>
      <c r="R220" s="57">
        <f>VLOOKUP(order_details__2[[#This Row],[OrderID]],orders[],21,FALSE)</f>
        <v>10</v>
      </c>
    </row>
    <row r="221" spans="1:18" x14ac:dyDescent="0.2">
      <c r="A221">
        <v>10329</v>
      </c>
      <c r="B221">
        <v>56</v>
      </c>
      <c r="C221">
        <v>30.4</v>
      </c>
      <c r="D221">
        <v>12</v>
      </c>
      <c r="E221">
        <v>0</v>
      </c>
      <c r="F221">
        <f>order_details__2[[#This Row],[UnitPrice]]*order_details__2[[#This Row],[Quantity]]</f>
        <v>364.79999999999995</v>
      </c>
      <c r="G221">
        <f>VLOOKUP(order_details__2[[#This Row],[ProductID]],products[],3,FALSE)</f>
        <v>26</v>
      </c>
      <c r="H221">
        <f>VLOOKUP(order_details__2[[#This Row],[OrderID]],orders[],20,FALSE)</f>
        <v>1996</v>
      </c>
      <c r="I221" t="str">
        <f>VLOOKUP(order_details__2[[#This Row],[ProductID]],products[],2,FALSE)</f>
        <v>Gnocchi di nonna Alice</v>
      </c>
      <c r="J221" t="str">
        <f>VLOOKUP(order_details__2[[#This Row],[SupplierID]],suppliers[],2,FALSE)</f>
        <v>Pasta Buttini s.r.l.</v>
      </c>
      <c r="K221" t="str">
        <f>VLOOKUP(order_details__2[[#This Row],[OrderID]],orders[],14,FALSE)</f>
        <v>USA</v>
      </c>
      <c r="L221">
        <f>VLOOKUP(order_details__2[[#This Row],[OrderID]],orders[],7,FALSE)</f>
        <v>2</v>
      </c>
      <c r="M221" t="str">
        <f>VLOOKUP(order_details__2[[#This Row],[ShipVia ]],shippers[],2,FALSE)</f>
        <v>United Package</v>
      </c>
      <c r="N221" t="str">
        <f>VLOOKUP(order_details__2[[#This Row],[OrderID]],orders[],2,FALSE)</f>
        <v>SPLIR</v>
      </c>
      <c r="O221" t="str">
        <f>VLOOKUP(order_details__2[[#This Row],[OrderID]],orders[],18,FALSE)</f>
        <v xml:space="preserve">Eastern                                           </v>
      </c>
      <c r="P221">
        <f>VLOOKUP(order_details__2[[#This Row],[ProductID]],products[],4,FALSE)</f>
        <v>5</v>
      </c>
      <c r="Q221" t="str">
        <f>VLOOKUP(order_details__2[[#This Row],[CategoryID]],categories[],2,FALSE)</f>
        <v>Grains/Cereals</v>
      </c>
      <c r="R221" s="57">
        <f>VLOOKUP(order_details__2[[#This Row],[OrderID]],orders[],21,FALSE)</f>
        <v>10</v>
      </c>
    </row>
    <row r="222" spans="1:18" x14ac:dyDescent="0.2">
      <c r="A222">
        <v>10330</v>
      </c>
      <c r="B222">
        <v>26</v>
      </c>
      <c r="C222">
        <v>24.9</v>
      </c>
      <c r="D222">
        <v>50</v>
      </c>
      <c r="E222">
        <v>0</v>
      </c>
      <c r="F222">
        <f>order_details__2[[#This Row],[UnitPrice]]*order_details__2[[#This Row],[Quantity]]</f>
        <v>1245</v>
      </c>
      <c r="G222">
        <f>VLOOKUP(order_details__2[[#This Row],[ProductID]],products[],3,FALSE)</f>
        <v>11</v>
      </c>
      <c r="H222">
        <f>VLOOKUP(order_details__2[[#This Row],[OrderID]],orders[],20,FALSE)</f>
        <v>1996</v>
      </c>
      <c r="I222" t="str">
        <f>VLOOKUP(order_details__2[[#This Row],[ProductID]],products[],2,FALSE)</f>
        <v>Gumbr Gummibrchen</v>
      </c>
      <c r="J222" t="str">
        <f>VLOOKUP(order_details__2[[#This Row],[SupplierID]],suppliers[],2,FALSE)</f>
        <v>Heli Swaren GmbH &amp; Co. KG</v>
      </c>
      <c r="K222" t="str">
        <f>VLOOKUP(order_details__2[[#This Row],[OrderID]],orders[],14,FALSE)</f>
        <v>Venezuela</v>
      </c>
      <c r="L222">
        <f>VLOOKUP(order_details__2[[#This Row],[OrderID]],orders[],7,FALSE)</f>
        <v>1</v>
      </c>
      <c r="M222" t="str">
        <f>VLOOKUP(order_details__2[[#This Row],[ShipVia ]],shippers[],2,FALSE)</f>
        <v>Speedy Express</v>
      </c>
      <c r="N222" t="str">
        <f>VLOOKUP(order_details__2[[#This Row],[OrderID]],orders[],2,FALSE)</f>
        <v>LILAS</v>
      </c>
      <c r="O222" t="str">
        <f>VLOOKUP(order_details__2[[#This Row],[OrderID]],orders[],18,FALSE)</f>
        <v xml:space="preserve">Southern                                          </v>
      </c>
      <c r="P222">
        <f>VLOOKUP(order_details__2[[#This Row],[ProductID]],products[],4,FALSE)</f>
        <v>3</v>
      </c>
      <c r="Q222" t="str">
        <f>VLOOKUP(order_details__2[[#This Row],[CategoryID]],categories[],2,FALSE)</f>
        <v>Confections</v>
      </c>
      <c r="R222" s="57">
        <f>VLOOKUP(order_details__2[[#This Row],[OrderID]],orders[],21,FALSE)</f>
        <v>10</v>
      </c>
    </row>
    <row r="223" spans="1:18" x14ac:dyDescent="0.2">
      <c r="A223">
        <v>10330</v>
      </c>
      <c r="B223">
        <v>72</v>
      </c>
      <c r="C223">
        <v>27.8</v>
      </c>
      <c r="D223">
        <v>25</v>
      </c>
      <c r="E223">
        <v>0</v>
      </c>
      <c r="F223">
        <f>order_details__2[[#This Row],[UnitPrice]]*order_details__2[[#This Row],[Quantity]]</f>
        <v>695</v>
      </c>
      <c r="G223">
        <f>VLOOKUP(order_details__2[[#This Row],[ProductID]],products[],3,FALSE)</f>
        <v>14</v>
      </c>
      <c r="H223">
        <f>VLOOKUP(order_details__2[[#This Row],[OrderID]],orders[],20,FALSE)</f>
        <v>1996</v>
      </c>
      <c r="I223" t="str">
        <f>VLOOKUP(order_details__2[[#This Row],[ProductID]],products[],2,FALSE)</f>
        <v>Mozzarella di Giovanni</v>
      </c>
      <c r="J223" t="str">
        <f>VLOOKUP(order_details__2[[#This Row],[SupplierID]],suppliers[],2,FALSE)</f>
        <v>Formaggi Fortini s.r.l.</v>
      </c>
      <c r="K223" t="str">
        <f>VLOOKUP(order_details__2[[#This Row],[OrderID]],orders[],14,FALSE)</f>
        <v>Venezuela</v>
      </c>
      <c r="L223">
        <f>VLOOKUP(order_details__2[[#This Row],[OrderID]],orders[],7,FALSE)</f>
        <v>1</v>
      </c>
      <c r="M223" t="str">
        <f>VLOOKUP(order_details__2[[#This Row],[ShipVia ]],shippers[],2,FALSE)</f>
        <v>Speedy Express</v>
      </c>
      <c r="N223" t="str">
        <f>VLOOKUP(order_details__2[[#This Row],[OrderID]],orders[],2,FALSE)</f>
        <v>LILAS</v>
      </c>
      <c r="O223" t="str">
        <f>VLOOKUP(order_details__2[[#This Row],[OrderID]],orders[],18,FALSE)</f>
        <v xml:space="preserve">Southern                                          </v>
      </c>
      <c r="P223">
        <f>VLOOKUP(order_details__2[[#This Row],[ProductID]],products[],4,FALSE)</f>
        <v>4</v>
      </c>
      <c r="Q223" t="str">
        <f>VLOOKUP(order_details__2[[#This Row],[CategoryID]],categories[],2,FALSE)</f>
        <v>Dairy Products</v>
      </c>
      <c r="R223" s="57">
        <f>VLOOKUP(order_details__2[[#This Row],[OrderID]],orders[],21,FALSE)</f>
        <v>10</v>
      </c>
    </row>
    <row r="224" spans="1:18" x14ac:dyDescent="0.2">
      <c r="A224">
        <v>10331</v>
      </c>
      <c r="B224">
        <v>54</v>
      </c>
      <c r="C224">
        <v>5.9</v>
      </c>
      <c r="D224">
        <v>15</v>
      </c>
      <c r="E224">
        <v>0</v>
      </c>
      <c r="F224">
        <f>order_details__2[[#This Row],[UnitPrice]]*order_details__2[[#This Row],[Quantity]]</f>
        <v>88.5</v>
      </c>
      <c r="G224">
        <f>VLOOKUP(order_details__2[[#This Row],[ProductID]],products[],3,FALSE)</f>
        <v>25</v>
      </c>
      <c r="H224">
        <f>VLOOKUP(order_details__2[[#This Row],[OrderID]],orders[],20,FALSE)</f>
        <v>1996</v>
      </c>
      <c r="I224" t="str">
        <f>VLOOKUP(order_details__2[[#This Row],[ProductID]],products[],2,FALSE)</f>
        <v>Tourtire</v>
      </c>
      <c r="J224" t="str">
        <f>VLOOKUP(order_details__2[[#This Row],[SupplierID]],suppliers[],2,FALSE)</f>
        <v>Ma Maison</v>
      </c>
      <c r="K224" t="str">
        <f>VLOOKUP(order_details__2[[#This Row],[OrderID]],orders[],14,FALSE)</f>
        <v>France</v>
      </c>
      <c r="L224">
        <f>VLOOKUP(order_details__2[[#This Row],[OrderID]],orders[],7,FALSE)</f>
        <v>1</v>
      </c>
      <c r="M224" t="str">
        <f>VLOOKUP(order_details__2[[#This Row],[ShipVia ]],shippers[],2,FALSE)</f>
        <v>Speedy Express</v>
      </c>
      <c r="N224" t="str">
        <f>VLOOKUP(order_details__2[[#This Row],[OrderID]],orders[],2,FALSE)</f>
        <v>BONAP</v>
      </c>
      <c r="O224" t="str">
        <f>VLOOKUP(order_details__2[[#This Row],[OrderID]],orders[],18,FALSE)</f>
        <v xml:space="preserve">Northern                                          </v>
      </c>
      <c r="P224">
        <f>VLOOKUP(order_details__2[[#This Row],[ProductID]],products[],4,FALSE)</f>
        <v>6</v>
      </c>
      <c r="Q224" t="str">
        <f>VLOOKUP(order_details__2[[#This Row],[CategoryID]],categories[],2,FALSE)</f>
        <v>Meat/Poultry</v>
      </c>
      <c r="R224" s="57">
        <f>VLOOKUP(order_details__2[[#This Row],[OrderID]],orders[],21,FALSE)</f>
        <v>10</v>
      </c>
    </row>
    <row r="225" spans="1:18" x14ac:dyDescent="0.2">
      <c r="A225">
        <v>10332</v>
      </c>
      <c r="B225">
        <v>18</v>
      </c>
      <c r="C225">
        <v>50</v>
      </c>
      <c r="D225">
        <v>40</v>
      </c>
      <c r="E225">
        <v>0</v>
      </c>
      <c r="F225">
        <f>order_details__2[[#This Row],[UnitPrice]]*order_details__2[[#This Row],[Quantity]]</f>
        <v>2000</v>
      </c>
      <c r="G225">
        <f>VLOOKUP(order_details__2[[#This Row],[ProductID]],products[],3,FALSE)</f>
        <v>7</v>
      </c>
      <c r="H225">
        <f>VLOOKUP(order_details__2[[#This Row],[OrderID]],orders[],20,FALSE)</f>
        <v>1996</v>
      </c>
      <c r="I225" t="str">
        <f>VLOOKUP(order_details__2[[#This Row],[ProductID]],products[],2,FALSE)</f>
        <v>Carnarvon Tigers</v>
      </c>
      <c r="J225" t="str">
        <f>VLOOKUP(order_details__2[[#This Row],[SupplierID]],suppliers[],2,FALSE)</f>
        <v>Pavlova, Ltd.</v>
      </c>
      <c r="K225" t="str">
        <f>VLOOKUP(order_details__2[[#This Row],[OrderID]],orders[],14,FALSE)</f>
        <v>Canada</v>
      </c>
      <c r="L225">
        <f>VLOOKUP(order_details__2[[#This Row],[OrderID]],orders[],7,FALSE)</f>
        <v>2</v>
      </c>
      <c r="M225" t="str">
        <f>VLOOKUP(order_details__2[[#This Row],[ShipVia ]],shippers[],2,FALSE)</f>
        <v>United Package</v>
      </c>
      <c r="N225" t="str">
        <f>VLOOKUP(order_details__2[[#This Row],[OrderID]],orders[],2,FALSE)</f>
        <v>MEREP</v>
      </c>
      <c r="O225" t="str">
        <f>VLOOKUP(order_details__2[[#This Row],[OrderID]],orders[],18,FALSE)</f>
        <v xml:space="preserve">Southern                                          </v>
      </c>
      <c r="P225">
        <f>VLOOKUP(order_details__2[[#This Row],[ProductID]],products[],4,FALSE)</f>
        <v>8</v>
      </c>
      <c r="Q225" t="str">
        <f>VLOOKUP(order_details__2[[#This Row],[CategoryID]],categories[],2,FALSE)</f>
        <v>Seafood</v>
      </c>
      <c r="R225" s="57">
        <f>VLOOKUP(order_details__2[[#This Row],[OrderID]],orders[],21,FALSE)</f>
        <v>10</v>
      </c>
    </row>
    <row r="226" spans="1:18" x14ac:dyDescent="0.2">
      <c r="A226">
        <v>10332</v>
      </c>
      <c r="B226">
        <v>42</v>
      </c>
      <c r="C226">
        <v>11.2</v>
      </c>
      <c r="D226">
        <v>10</v>
      </c>
      <c r="E226">
        <v>0</v>
      </c>
      <c r="F226">
        <f>order_details__2[[#This Row],[UnitPrice]]*order_details__2[[#This Row],[Quantity]]</f>
        <v>112</v>
      </c>
      <c r="G226">
        <f>VLOOKUP(order_details__2[[#This Row],[ProductID]],products[],3,FALSE)</f>
        <v>20</v>
      </c>
      <c r="H226">
        <f>VLOOKUP(order_details__2[[#This Row],[OrderID]],orders[],20,FALSE)</f>
        <v>1996</v>
      </c>
      <c r="I226" t="str">
        <f>VLOOKUP(order_details__2[[#This Row],[ProductID]],products[],2,FALSE)</f>
        <v>Singaporean Hokkien Fried Mee</v>
      </c>
      <c r="J226" t="str">
        <f>VLOOKUP(order_details__2[[#This Row],[SupplierID]],suppliers[],2,FALSE)</f>
        <v>Leka Trading</v>
      </c>
      <c r="K226" t="str">
        <f>VLOOKUP(order_details__2[[#This Row],[OrderID]],orders[],14,FALSE)</f>
        <v>Canada</v>
      </c>
      <c r="L226">
        <f>VLOOKUP(order_details__2[[#This Row],[OrderID]],orders[],7,FALSE)</f>
        <v>2</v>
      </c>
      <c r="M226" t="str">
        <f>VLOOKUP(order_details__2[[#This Row],[ShipVia ]],shippers[],2,FALSE)</f>
        <v>United Package</v>
      </c>
      <c r="N226" t="str">
        <f>VLOOKUP(order_details__2[[#This Row],[OrderID]],orders[],2,FALSE)</f>
        <v>MEREP</v>
      </c>
      <c r="O226" t="str">
        <f>VLOOKUP(order_details__2[[#This Row],[OrderID]],orders[],18,FALSE)</f>
        <v xml:space="preserve">Southern                                          </v>
      </c>
      <c r="P226">
        <f>VLOOKUP(order_details__2[[#This Row],[ProductID]],products[],4,FALSE)</f>
        <v>5</v>
      </c>
      <c r="Q226" t="str">
        <f>VLOOKUP(order_details__2[[#This Row],[CategoryID]],categories[],2,FALSE)</f>
        <v>Grains/Cereals</v>
      </c>
      <c r="R226" s="57">
        <f>VLOOKUP(order_details__2[[#This Row],[OrderID]],orders[],21,FALSE)</f>
        <v>10</v>
      </c>
    </row>
    <row r="227" spans="1:18" x14ac:dyDescent="0.2">
      <c r="A227">
        <v>10332</v>
      </c>
      <c r="B227">
        <v>47</v>
      </c>
      <c r="C227">
        <v>7.6</v>
      </c>
      <c r="D227">
        <v>16</v>
      </c>
      <c r="E227">
        <v>0</v>
      </c>
      <c r="F227">
        <f>order_details__2[[#This Row],[UnitPrice]]*order_details__2[[#This Row],[Quantity]]</f>
        <v>121.6</v>
      </c>
      <c r="G227">
        <f>VLOOKUP(order_details__2[[#This Row],[ProductID]],products[],3,FALSE)</f>
        <v>22</v>
      </c>
      <c r="H227">
        <f>VLOOKUP(order_details__2[[#This Row],[OrderID]],orders[],20,FALSE)</f>
        <v>1996</v>
      </c>
      <c r="I227" t="str">
        <f>VLOOKUP(order_details__2[[#This Row],[ProductID]],products[],2,FALSE)</f>
        <v>Zaanse koeken</v>
      </c>
      <c r="J227" t="str">
        <f>VLOOKUP(order_details__2[[#This Row],[SupplierID]],suppliers[],2,FALSE)</f>
        <v>Zaanse Snoepfabriek</v>
      </c>
      <c r="K227" t="str">
        <f>VLOOKUP(order_details__2[[#This Row],[OrderID]],orders[],14,FALSE)</f>
        <v>Canada</v>
      </c>
      <c r="L227">
        <f>VLOOKUP(order_details__2[[#This Row],[OrderID]],orders[],7,FALSE)</f>
        <v>2</v>
      </c>
      <c r="M227" t="str">
        <f>VLOOKUP(order_details__2[[#This Row],[ShipVia ]],shippers[],2,FALSE)</f>
        <v>United Package</v>
      </c>
      <c r="N227" t="str">
        <f>VLOOKUP(order_details__2[[#This Row],[OrderID]],orders[],2,FALSE)</f>
        <v>MEREP</v>
      </c>
      <c r="O227" t="str">
        <f>VLOOKUP(order_details__2[[#This Row],[OrderID]],orders[],18,FALSE)</f>
        <v xml:space="preserve">Southern                                          </v>
      </c>
      <c r="P227">
        <f>VLOOKUP(order_details__2[[#This Row],[ProductID]],products[],4,FALSE)</f>
        <v>3</v>
      </c>
      <c r="Q227" t="str">
        <f>VLOOKUP(order_details__2[[#This Row],[CategoryID]],categories[],2,FALSE)</f>
        <v>Confections</v>
      </c>
      <c r="R227" s="57">
        <f>VLOOKUP(order_details__2[[#This Row],[OrderID]],orders[],21,FALSE)</f>
        <v>10</v>
      </c>
    </row>
    <row r="228" spans="1:18" x14ac:dyDescent="0.2">
      <c r="A228">
        <v>10333</v>
      </c>
      <c r="B228">
        <v>14</v>
      </c>
      <c r="C228">
        <v>18.600000000000001</v>
      </c>
      <c r="D228">
        <v>10</v>
      </c>
      <c r="E228">
        <v>0</v>
      </c>
      <c r="F228">
        <f>order_details__2[[#This Row],[UnitPrice]]*order_details__2[[#This Row],[Quantity]]</f>
        <v>186</v>
      </c>
      <c r="G228">
        <f>VLOOKUP(order_details__2[[#This Row],[ProductID]],products[],3,FALSE)</f>
        <v>6</v>
      </c>
      <c r="H228">
        <f>VLOOKUP(order_details__2[[#This Row],[OrderID]],orders[],20,FALSE)</f>
        <v>1996</v>
      </c>
      <c r="I228" t="str">
        <f>VLOOKUP(order_details__2[[#This Row],[ProductID]],products[],2,FALSE)</f>
        <v>Tofu</v>
      </c>
      <c r="J228" t="str">
        <f>VLOOKUP(order_details__2[[#This Row],[SupplierID]],suppliers[],2,FALSE)</f>
        <v>Mayumi's</v>
      </c>
      <c r="K228" t="str">
        <f>VLOOKUP(order_details__2[[#This Row],[OrderID]],orders[],14,FALSE)</f>
        <v>Finland</v>
      </c>
      <c r="L228">
        <f>VLOOKUP(order_details__2[[#This Row],[OrderID]],orders[],7,FALSE)</f>
        <v>3</v>
      </c>
      <c r="M228" t="str">
        <f>VLOOKUP(order_details__2[[#This Row],[ShipVia ]],shippers[],2,FALSE)</f>
        <v>Federal Shipping</v>
      </c>
      <c r="N228" t="str">
        <f>VLOOKUP(order_details__2[[#This Row],[OrderID]],orders[],2,FALSE)</f>
        <v>WARTH</v>
      </c>
      <c r="O228" t="str">
        <f>VLOOKUP(order_details__2[[#This Row],[OrderID]],orders[],18,FALSE)</f>
        <v xml:space="preserve">Eastern                                           </v>
      </c>
      <c r="P228">
        <f>VLOOKUP(order_details__2[[#This Row],[ProductID]],products[],4,FALSE)</f>
        <v>7</v>
      </c>
      <c r="Q228" t="str">
        <f>VLOOKUP(order_details__2[[#This Row],[CategoryID]],categories[],2,FALSE)</f>
        <v>Produce</v>
      </c>
      <c r="R228" s="57">
        <f>VLOOKUP(order_details__2[[#This Row],[OrderID]],orders[],21,FALSE)</f>
        <v>10</v>
      </c>
    </row>
    <row r="229" spans="1:18" x14ac:dyDescent="0.2">
      <c r="A229">
        <v>10333</v>
      </c>
      <c r="B229">
        <v>21</v>
      </c>
      <c r="C229">
        <v>8</v>
      </c>
      <c r="D229">
        <v>10</v>
      </c>
      <c r="E229">
        <v>0</v>
      </c>
      <c r="F229">
        <f>order_details__2[[#This Row],[UnitPrice]]*order_details__2[[#This Row],[Quantity]]</f>
        <v>80</v>
      </c>
      <c r="G229">
        <f>VLOOKUP(order_details__2[[#This Row],[ProductID]],products[],3,FALSE)</f>
        <v>8</v>
      </c>
      <c r="H229">
        <f>VLOOKUP(order_details__2[[#This Row],[OrderID]],orders[],20,FALSE)</f>
        <v>1996</v>
      </c>
      <c r="I229" t="str">
        <f>VLOOKUP(order_details__2[[#This Row],[ProductID]],products[],2,FALSE)</f>
        <v>Sir Rodney's Scones</v>
      </c>
      <c r="J229" t="str">
        <f>VLOOKUP(order_details__2[[#This Row],[SupplierID]],suppliers[],2,FALSE)</f>
        <v>Specialty Biscuits, Ltd.</v>
      </c>
      <c r="K229" t="str">
        <f>VLOOKUP(order_details__2[[#This Row],[OrderID]],orders[],14,FALSE)</f>
        <v>Finland</v>
      </c>
      <c r="L229">
        <f>VLOOKUP(order_details__2[[#This Row],[OrderID]],orders[],7,FALSE)</f>
        <v>3</v>
      </c>
      <c r="M229" t="str">
        <f>VLOOKUP(order_details__2[[#This Row],[ShipVia ]],shippers[],2,FALSE)</f>
        <v>Federal Shipping</v>
      </c>
      <c r="N229" t="str">
        <f>VLOOKUP(order_details__2[[#This Row],[OrderID]],orders[],2,FALSE)</f>
        <v>WARTH</v>
      </c>
      <c r="O229" t="str">
        <f>VLOOKUP(order_details__2[[#This Row],[OrderID]],orders[],18,FALSE)</f>
        <v xml:space="preserve">Eastern                                           </v>
      </c>
      <c r="P229">
        <f>VLOOKUP(order_details__2[[#This Row],[ProductID]],products[],4,FALSE)</f>
        <v>3</v>
      </c>
      <c r="Q229" t="str">
        <f>VLOOKUP(order_details__2[[#This Row],[CategoryID]],categories[],2,FALSE)</f>
        <v>Confections</v>
      </c>
      <c r="R229" s="57">
        <f>VLOOKUP(order_details__2[[#This Row],[OrderID]],orders[],21,FALSE)</f>
        <v>10</v>
      </c>
    </row>
    <row r="230" spans="1:18" x14ac:dyDescent="0.2">
      <c r="A230">
        <v>10333</v>
      </c>
      <c r="B230">
        <v>71</v>
      </c>
      <c r="C230">
        <v>17.2</v>
      </c>
      <c r="D230">
        <v>40</v>
      </c>
      <c r="E230">
        <v>0</v>
      </c>
      <c r="F230">
        <f>order_details__2[[#This Row],[UnitPrice]]*order_details__2[[#This Row],[Quantity]]</f>
        <v>688</v>
      </c>
      <c r="G230">
        <f>VLOOKUP(order_details__2[[#This Row],[ProductID]],products[],3,FALSE)</f>
        <v>15</v>
      </c>
      <c r="H230">
        <f>VLOOKUP(order_details__2[[#This Row],[OrderID]],orders[],20,FALSE)</f>
        <v>1996</v>
      </c>
      <c r="I230" t="str">
        <f>VLOOKUP(order_details__2[[#This Row],[ProductID]],products[],2,FALSE)</f>
        <v>Flotemysost</v>
      </c>
      <c r="J230" t="str">
        <f>VLOOKUP(order_details__2[[#This Row],[SupplierID]],suppliers[],2,FALSE)</f>
        <v>Norske Meierier</v>
      </c>
      <c r="K230" t="str">
        <f>VLOOKUP(order_details__2[[#This Row],[OrderID]],orders[],14,FALSE)</f>
        <v>Finland</v>
      </c>
      <c r="L230">
        <f>VLOOKUP(order_details__2[[#This Row],[OrderID]],orders[],7,FALSE)</f>
        <v>3</v>
      </c>
      <c r="M230" t="str">
        <f>VLOOKUP(order_details__2[[#This Row],[ShipVia ]],shippers[],2,FALSE)</f>
        <v>Federal Shipping</v>
      </c>
      <c r="N230" t="str">
        <f>VLOOKUP(order_details__2[[#This Row],[OrderID]],orders[],2,FALSE)</f>
        <v>WARTH</v>
      </c>
      <c r="O230" t="str">
        <f>VLOOKUP(order_details__2[[#This Row],[OrderID]],orders[],18,FALSE)</f>
        <v xml:space="preserve">Eastern                                           </v>
      </c>
      <c r="P230">
        <f>VLOOKUP(order_details__2[[#This Row],[ProductID]],products[],4,FALSE)</f>
        <v>4</v>
      </c>
      <c r="Q230" t="str">
        <f>VLOOKUP(order_details__2[[#This Row],[CategoryID]],categories[],2,FALSE)</f>
        <v>Dairy Products</v>
      </c>
      <c r="R230" s="57">
        <f>VLOOKUP(order_details__2[[#This Row],[OrderID]],orders[],21,FALSE)</f>
        <v>10</v>
      </c>
    </row>
    <row r="231" spans="1:18" x14ac:dyDescent="0.2">
      <c r="A231">
        <v>10334</v>
      </c>
      <c r="B231">
        <v>52</v>
      </c>
      <c r="C231">
        <v>5.6</v>
      </c>
      <c r="D231">
        <v>8</v>
      </c>
      <c r="E231">
        <v>0</v>
      </c>
      <c r="F231">
        <f>order_details__2[[#This Row],[UnitPrice]]*order_details__2[[#This Row],[Quantity]]</f>
        <v>44.8</v>
      </c>
      <c r="G231">
        <f>VLOOKUP(order_details__2[[#This Row],[ProductID]],products[],3,FALSE)</f>
        <v>24</v>
      </c>
      <c r="H231">
        <f>VLOOKUP(order_details__2[[#This Row],[OrderID]],orders[],20,FALSE)</f>
        <v>1996</v>
      </c>
      <c r="I231" t="str">
        <f>VLOOKUP(order_details__2[[#This Row],[ProductID]],products[],2,FALSE)</f>
        <v>Filo Mix</v>
      </c>
      <c r="J231" t="str">
        <f>VLOOKUP(order_details__2[[#This Row],[SupplierID]],suppliers[],2,FALSE)</f>
        <v>G'day, Mate</v>
      </c>
      <c r="K231" t="str">
        <f>VLOOKUP(order_details__2[[#This Row],[OrderID]],orders[],14,FALSE)</f>
        <v>France</v>
      </c>
      <c r="L231">
        <f>VLOOKUP(order_details__2[[#This Row],[OrderID]],orders[],7,FALSE)</f>
        <v>2</v>
      </c>
      <c r="M231" t="str">
        <f>VLOOKUP(order_details__2[[#This Row],[ShipVia ]],shippers[],2,FALSE)</f>
        <v>United Package</v>
      </c>
      <c r="N231" t="str">
        <f>VLOOKUP(order_details__2[[#This Row],[OrderID]],orders[],2,FALSE)</f>
        <v>VICTE</v>
      </c>
      <c r="O231" t="str">
        <f>VLOOKUP(order_details__2[[#This Row],[OrderID]],orders[],18,FALSE)</f>
        <v xml:space="preserve">Northern                                          </v>
      </c>
      <c r="P231">
        <f>VLOOKUP(order_details__2[[#This Row],[ProductID]],products[],4,FALSE)</f>
        <v>5</v>
      </c>
      <c r="Q231" t="str">
        <f>VLOOKUP(order_details__2[[#This Row],[CategoryID]],categories[],2,FALSE)</f>
        <v>Grains/Cereals</v>
      </c>
      <c r="R231" s="57">
        <f>VLOOKUP(order_details__2[[#This Row],[OrderID]],orders[],21,FALSE)</f>
        <v>10</v>
      </c>
    </row>
    <row r="232" spans="1:18" x14ac:dyDescent="0.2">
      <c r="A232">
        <v>10334</v>
      </c>
      <c r="B232">
        <v>68</v>
      </c>
      <c r="C232">
        <v>10</v>
      </c>
      <c r="D232">
        <v>10</v>
      </c>
      <c r="E232">
        <v>0</v>
      </c>
      <c r="F232">
        <f>order_details__2[[#This Row],[UnitPrice]]*order_details__2[[#This Row],[Quantity]]</f>
        <v>100</v>
      </c>
      <c r="G232">
        <f>VLOOKUP(order_details__2[[#This Row],[ProductID]],products[],3,FALSE)</f>
        <v>8</v>
      </c>
      <c r="H232">
        <f>VLOOKUP(order_details__2[[#This Row],[OrderID]],orders[],20,FALSE)</f>
        <v>1996</v>
      </c>
      <c r="I232" t="str">
        <f>VLOOKUP(order_details__2[[#This Row],[ProductID]],products[],2,FALSE)</f>
        <v>Scottish Longbreads</v>
      </c>
      <c r="J232" t="str">
        <f>VLOOKUP(order_details__2[[#This Row],[SupplierID]],suppliers[],2,FALSE)</f>
        <v>Specialty Biscuits, Ltd.</v>
      </c>
      <c r="K232" t="str">
        <f>VLOOKUP(order_details__2[[#This Row],[OrderID]],orders[],14,FALSE)</f>
        <v>France</v>
      </c>
      <c r="L232">
        <f>VLOOKUP(order_details__2[[#This Row],[OrderID]],orders[],7,FALSE)</f>
        <v>2</v>
      </c>
      <c r="M232" t="str">
        <f>VLOOKUP(order_details__2[[#This Row],[ShipVia ]],shippers[],2,FALSE)</f>
        <v>United Package</v>
      </c>
      <c r="N232" t="str">
        <f>VLOOKUP(order_details__2[[#This Row],[OrderID]],orders[],2,FALSE)</f>
        <v>VICTE</v>
      </c>
      <c r="O232" t="str">
        <f>VLOOKUP(order_details__2[[#This Row],[OrderID]],orders[],18,FALSE)</f>
        <v xml:space="preserve">Northern                                          </v>
      </c>
      <c r="P232">
        <f>VLOOKUP(order_details__2[[#This Row],[ProductID]],products[],4,FALSE)</f>
        <v>3</v>
      </c>
      <c r="Q232" t="str">
        <f>VLOOKUP(order_details__2[[#This Row],[CategoryID]],categories[],2,FALSE)</f>
        <v>Confections</v>
      </c>
      <c r="R232" s="57">
        <f>VLOOKUP(order_details__2[[#This Row],[OrderID]],orders[],21,FALSE)</f>
        <v>10</v>
      </c>
    </row>
    <row r="233" spans="1:18" x14ac:dyDescent="0.2">
      <c r="A233">
        <v>10335</v>
      </c>
      <c r="B233">
        <v>2</v>
      </c>
      <c r="C233">
        <v>15.2</v>
      </c>
      <c r="D233">
        <v>7</v>
      </c>
      <c r="E233">
        <v>0</v>
      </c>
      <c r="F233">
        <f>order_details__2[[#This Row],[UnitPrice]]*order_details__2[[#This Row],[Quantity]]</f>
        <v>106.39999999999999</v>
      </c>
      <c r="G233">
        <f>VLOOKUP(order_details__2[[#This Row],[ProductID]],products[],3,FALSE)</f>
        <v>1</v>
      </c>
      <c r="H233">
        <f>VLOOKUP(order_details__2[[#This Row],[OrderID]],orders[],20,FALSE)</f>
        <v>1996</v>
      </c>
      <c r="I233" t="str">
        <f>VLOOKUP(order_details__2[[#This Row],[ProductID]],products[],2,FALSE)</f>
        <v>Chang</v>
      </c>
      <c r="J233" t="str">
        <f>VLOOKUP(order_details__2[[#This Row],[SupplierID]],suppliers[],2,FALSE)</f>
        <v>Exotic Liquids</v>
      </c>
      <c r="K233" t="str">
        <f>VLOOKUP(order_details__2[[#This Row],[OrderID]],orders[],14,FALSE)</f>
        <v>Ireland</v>
      </c>
      <c r="L233">
        <f>VLOOKUP(order_details__2[[#This Row],[OrderID]],orders[],7,FALSE)</f>
        <v>2</v>
      </c>
      <c r="M233" t="str">
        <f>VLOOKUP(order_details__2[[#This Row],[ShipVia ]],shippers[],2,FALSE)</f>
        <v>United Package</v>
      </c>
      <c r="N233" t="str">
        <f>VLOOKUP(order_details__2[[#This Row],[OrderID]],orders[],2,FALSE)</f>
        <v>HUNGO</v>
      </c>
      <c r="O233" t="str">
        <f>VLOOKUP(order_details__2[[#This Row],[OrderID]],orders[],18,FALSE)</f>
        <v xml:space="preserve">Westerns                                          </v>
      </c>
      <c r="P233">
        <f>VLOOKUP(order_details__2[[#This Row],[ProductID]],products[],4,FALSE)</f>
        <v>1</v>
      </c>
      <c r="Q233" t="str">
        <f>VLOOKUP(order_details__2[[#This Row],[CategoryID]],categories[],2,FALSE)</f>
        <v>Beverages</v>
      </c>
      <c r="R233" s="57">
        <f>VLOOKUP(order_details__2[[#This Row],[OrderID]],orders[],21,FALSE)</f>
        <v>10</v>
      </c>
    </row>
    <row r="234" spans="1:18" x14ac:dyDescent="0.2">
      <c r="A234">
        <v>10335</v>
      </c>
      <c r="B234">
        <v>31</v>
      </c>
      <c r="C234">
        <v>10</v>
      </c>
      <c r="D234">
        <v>25</v>
      </c>
      <c r="E234">
        <v>0</v>
      </c>
      <c r="F234">
        <f>order_details__2[[#This Row],[UnitPrice]]*order_details__2[[#This Row],[Quantity]]</f>
        <v>250</v>
      </c>
      <c r="G234">
        <f>VLOOKUP(order_details__2[[#This Row],[ProductID]],products[],3,FALSE)</f>
        <v>14</v>
      </c>
      <c r="H234">
        <f>VLOOKUP(order_details__2[[#This Row],[OrderID]],orders[],20,FALSE)</f>
        <v>1996</v>
      </c>
      <c r="I234" t="str">
        <f>VLOOKUP(order_details__2[[#This Row],[ProductID]],products[],2,FALSE)</f>
        <v>Gorgonzola Telino</v>
      </c>
      <c r="J234" t="str">
        <f>VLOOKUP(order_details__2[[#This Row],[SupplierID]],suppliers[],2,FALSE)</f>
        <v>Formaggi Fortini s.r.l.</v>
      </c>
      <c r="K234" t="str">
        <f>VLOOKUP(order_details__2[[#This Row],[OrderID]],orders[],14,FALSE)</f>
        <v>Ireland</v>
      </c>
      <c r="L234">
        <f>VLOOKUP(order_details__2[[#This Row],[OrderID]],orders[],7,FALSE)</f>
        <v>2</v>
      </c>
      <c r="M234" t="str">
        <f>VLOOKUP(order_details__2[[#This Row],[ShipVia ]],shippers[],2,FALSE)</f>
        <v>United Package</v>
      </c>
      <c r="N234" t="str">
        <f>VLOOKUP(order_details__2[[#This Row],[OrderID]],orders[],2,FALSE)</f>
        <v>HUNGO</v>
      </c>
      <c r="O234" t="str">
        <f>VLOOKUP(order_details__2[[#This Row],[OrderID]],orders[],18,FALSE)</f>
        <v xml:space="preserve">Westerns                                          </v>
      </c>
      <c r="P234">
        <f>VLOOKUP(order_details__2[[#This Row],[ProductID]],products[],4,FALSE)</f>
        <v>4</v>
      </c>
      <c r="Q234" t="str">
        <f>VLOOKUP(order_details__2[[#This Row],[CategoryID]],categories[],2,FALSE)</f>
        <v>Dairy Products</v>
      </c>
      <c r="R234" s="57">
        <f>VLOOKUP(order_details__2[[#This Row],[OrderID]],orders[],21,FALSE)</f>
        <v>10</v>
      </c>
    </row>
    <row r="235" spans="1:18" x14ac:dyDescent="0.2">
      <c r="A235">
        <v>10335</v>
      </c>
      <c r="B235">
        <v>32</v>
      </c>
      <c r="C235">
        <v>25.6</v>
      </c>
      <c r="D235">
        <v>6</v>
      </c>
      <c r="E235">
        <v>0</v>
      </c>
      <c r="F235">
        <f>order_details__2[[#This Row],[UnitPrice]]*order_details__2[[#This Row],[Quantity]]</f>
        <v>153.60000000000002</v>
      </c>
      <c r="G235">
        <f>VLOOKUP(order_details__2[[#This Row],[ProductID]],products[],3,FALSE)</f>
        <v>14</v>
      </c>
      <c r="H235">
        <f>VLOOKUP(order_details__2[[#This Row],[OrderID]],orders[],20,FALSE)</f>
        <v>1996</v>
      </c>
      <c r="I235" t="str">
        <f>VLOOKUP(order_details__2[[#This Row],[ProductID]],products[],2,FALSE)</f>
        <v>Mascarpone Fabioli</v>
      </c>
      <c r="J235" t="str">
        <f>VLOOKUP(order_details__2[[#This Row],[SupplierID]],suppliers[],2,FALSE)</f>
        <v>Formaggi Fortini s.r.l.</v>
      </c>
      <c r="K235" t="str">
        <f>VLOOKUP(order_details__2[[#This Row],[OrderID]],orders[],14,FALSE)</f>
        <v>Ireland</v>
      </c>
      <c r="L235">
        <f>VLOOKUP(order_details__2[[#This Row],[OrderID]],orders[],7,FALSE)</f>
        <v>2</v>
      </c>
      <c r="M235" t="str">
        <f>VLOOKUP(order_details__2[[#This Row],[ShipVia ]],shippers[],2,FALSE)</f>
        <v>United Package</v>
      </c>
      <c r="N235" t="str">
        <f>VLOOKUP(order_details__2[[#This Row],[OrderID]],orders[],2,FALSE)</f>
        <v>HUNGO</v>
      </c>
      <c r="O235" t="str">
        <f>VLOOKUP(order_details__2[[#This Row],[OrderID]],orders[],18,FALSE)</f>
        <v xml:space="preserve">Westerns                                          </v>
      </c>
      <c r="P235">
        <f>VLOOKUP(order_details__2[[#This Row],[ProductID]],products[],4,FALSE)</f>
        <v>4</v>
      </c>
      <c r="Q235" t="str">
        <f>VLOOKUP(order_details__2[[#This Row],[CategoryID]],categories[],2,FALSE)</f>
        <v>Dairy Products</v>
      </c>
      <c r="R235" s="57">
        <f>VLOOKUP(order_details__2[[#This Row],[OrderID]],orders[],21,FALSE)</f>
        <v>10</v>
      </c>
    </row>
    <row r="236" spans="1:18" x14ac:dyDescent="0.2">
      <c r="A236">
        <v>10335</v>
      </c>
      <c r="B236">
        <v>51</v>
      </c>
      <c r="C236">
        <v>42.4</v>
      </c>
      <c r="D236">
        <v>48</v>
      </c>
      <c r="E236">
        <v>0</v>
      </c>
      <c r="F236">
        <f>order_details__2[[#This Row],[UnitPrice]]*order_details__2[[#This Row],[Quantity]]</f>
        <v>2035.1999999999998</v>
      </c>
      <c r="G236">
        <f>VLOOKUP(order_details__2[[#This Row],[ProductID]],products[],3,FALSE)</f>
        <v>24</v>
      </c>
      <c r="H236">
        <f>VLOOKUP(order_details__2[[#This Row],[OrderID]],orders[],20,FALSE)</f>
        <v>1996</v>
      </c>
      <c r="I236" t="str">
        <f>VLOOKUP(order_details__2[[#This Row],[ProductID]],products[],2,FALSE)</f>
        <v>Manjimup Dried Apples</v>
      </c>
      <c r="J236" t="str">
        <f>VLOOKUP(order_details__2[[#This Row],[SupplierID]],suppliers[],2,FALSE)</f>
        <v>G'day, Mate</v>
      </c>
      <c r="K236" t="str">
        <f>VLOOKUP(order_details__2[[#This Row],[OrderID]],orders[],14,FALSE)</f>
        <v>Ireland</v>
      </c>
      <c r="L236">
        <f>VLOOKUP(order_details__2[[#This Row],[OrderID]],orders[],7,FALSE)</f>
        <v>2</v>
      </c>
      <c r="M236" t="str">
        <f>VLOOKUP(order_details__2[[#This Row],[ShipVia ]],shippers[],2,FALSE)</f>
        <v>United Package</v>
      </c>
      <c r="N236" t="str">
        <f>VLOOKUP(order_details__2[[#This Row],[OrderID]],orders[],2,FALSE)</f>
        <v>HUNGO</v>
      </c>
      <c r="O236" t="str">
        <f>VLOOKUP(order_details__2[[#This Row],[OrderID]],orders[],18,FALSE)</f>
        <v xml:space="preserve">Westerns                                          </v>
      </c>
      <c r="P236">
        <f>VLOOKUP(order_details__2[[#This Row],[ProductID]],products[],4,FALSE)</f>
        <v>7</v>
      </c>
      <c r="Q236" t="str">
        <f>VLOOKUP(order_details__2[[#This Row],[CategoryID]],categories[],2,FALSE)</f>
        <v>Produce</v>
      </c>
      <c r="R236" s="57">
        <f>VLOOKUP(order_details__2[[#This Row],[OrderID]],orders[],21,FALSE)</f>
        <v>10</v>
      </c>
    </row>
    <row r="237" spans="1:18" x14ac:dyDescent="0.2">
      <c r="A237">
        <v>10336</v>
      </c>
      <c r="B237">
        <v>4</v>
      </c>
      <c r="C237">
        <v>17.600000000000001</v>
      </c>
      <c r="D237">
        <v>18</v>
      </c>
      <c r="E237">
        <v>0</v>
      </c>
      <c r="F237">
        <f>order_details__2[[#This Row],[UnitPrice]]*order_details__2[[#This Row],[Quantity]]</f>
        <v>316.8</v>
      </c>
      <c r="G237">
        <f>VLOOKUP(order_details__2[[#This Row],[ProductID]],products[],3,FALSE)</f>
        <v>2</v>
      </c>
      <c r="H237">
        <f>VLOOKUP(order_details__2[[#This Row],[OrderID]],orders[],20,FALSE)</f>
        <v>1996</v>
      </c>
      <c r="I237" t="str">
        <f>VLOOKUP(order_details__2[[#This Row],[ProductID]],products[],2,FALSE)</f>
        <v>Chef Anton's Cajun Seasoning</v>
      </c>
      <c r="J237" t="str">
        <f>VLOOKUP(order_details__2[[#This Row],[SupplierID]],suppliers[],2,FALSE)</f>
        <v>New Orleans Cajun Delights</v>
      </c>
      <c r="K237" t="str">
        <f>VLOOKUP(order_details__2[[#This Row],[OrderID]],orders[],14,FALSE)</f>
        <v>Portugal</v>
      </c>
      <c r="L237">
        <f>VLOOKUP(order_details__2[[#This Row],[OrderID]],orders[],7,FALSE)</f>
        <v>2</v>
      </c>
      <c r="M237" t="str">
        <f>VLOOKUP(order_details__2[[#This Row],[ShipVia ]],shippers[],2,FALSE)</f>
        <v>United Package</v>
      </c>
      <c r="N237" t="str">
        <f>VLOOKUP(order_details__2[[#This Row],[OrderID]],orders[],2,FALSE)</f>
        <v>PRINI</v>
      </c>
      <c r="O237" t="str">
        <f>VLOOKUP(order_details__2[[#This Row],[OrderID]],orders[],18,FALSE)</f>
        <v xml:space="preserve">Westerns                                          </v>
      </c>
      <c r="P237">
        <f>VLOOKUP(order_details__2[[#This Row],[ProductID]],products[],4,FALSE)</f>
        <v>2</v>
      </c>
      <c r="Q237" t="str">
        <f>VLOOKUP(order_details__2[[#This Row],[CategoryID]],categories[],2,FALSE)</f>
        <v>Condiments</v>
      </c>
      <c r="R237" s="57">
        <f>VLOOKUP(order_details__2[[#This Row],[OrderID]],orders[],21,FALSE)</f>
        <v>10</v>
      </c>
    </row>
    <row r="238" spans="1:18" x14ac:dyDescent="0.2">
      <c r="A238">
        <v>10337</v>
      </c>
      <c r="B238">
        <v>23</v>
      </c>
      <c r="C238">
        <v>7.2</v>
      </c>
      <c r="D238">
        <v>40</v>
      </c>
      <c r="E238">
        <v>0</v>
      </c>
      <c r="F238">
        <f>order_details__2[[#This Row],[UnitPrice]]*order_details__2[[#This Row],[Quantity]]</f>
        <v>288</v>
      </c>
      <c r="G238">
        <f>VLOOKUP(order_details__2[[#This Row],[ProductID]],products[],3,FALSE)</f>
        <v>9</v>
      </c>
      <c r="H238">
        <f>VLOOKUP(order_details__2[[#This Row],[OrderID]],orders[],20,FALSE)</f>
        <v>1996</v>
      </c>
      <c r="I238" t="str">
        <f>VLOOKUP(order_details__2[[#This Row],[ProductID]],products[],2,FALSE)</f>
        <v>Tunnbrd</v>
      </c>
      <c r="J238" t="str">
        <f>VLOOKUP(order_details__2[[#This Row],[SupplierID]],suppliers[],2,FALSE)</f>
        <v>PB Knckebrd AB</v>
      </c>
      <c r="K238" t="str">
        <f>VLOOKUP(order_details__2[[#This Row],[OrderID]],orders[],14,FALSE)</f>
        <v>Germany</v>
      </c>
      <c r="L238">
        <f>VLOOKUP(order_details__2[[#This Row],[OrderID]],orders[],7,FALSE)</f>
        <v>3</v>
      </c>
      <c r="M238" t="str">
        <f>VLOOKUP(order_details__2[[#This Row],[ShipVia ]],shippers[],2,FALSE)</f>
        <v>Federal Shipping</v>
      </c>
      <c r="N238" t="str">
        <f>VLOOKUP(order_details__2[[#This Row],[OrderID]],orders[],2,FALSE)</f>
        <v>FRANK</v>
      </c>
      <c r="O238" t="str">
        <f>VLOOKUP(order_details__2[[#This Row],[OrderID]],orders[],18,FALSE)</f>
        <v xml:space="preserve">Eastern                                           </v>
      </c>
      <c r="P238">
        <f>VLOOKUP(order_details__2[[#This Row],[ProductID]],products[],4,FALSE)</f>
        <v>5</v>
      </c>
      <c r="Q238" t="str">
        <f>VLOOKUP(order_details__2[[#This Row],[CategoryID]],categories[],2,FALSE)</f>
        <v>Grains/Cereals</v>
      </c>
      <c r="R238" s="57">
        <f>VLOOKUP(order_details__2[[#This Row],[OrderID]],orders[],21,FALSE)</f>
        <v>10</v>
      </c>
    </row>
    <row r="239" spans="1:18" x14ac:dyDescent="0.2">
      <c r="A239">
        <v>10337</v>
      </c>
      <c r="B239">
        <v>26</v>
      </c>
      <c r="C239">
        <v>24.9</v>
      </c>
      <c r="D239">
        <v>24</v>
      </c>
      <c r="E239">
        <v>0</v>
      </c>
      <c r="F239">
        <f>order_details__2[[#This Row],[UnitPrice]]*order_details__2[[#This Row],[Quantity]]</f>
        <v>597.59999999999991</v>
      </c>
      <c r="G239">
        <f>VLOOKUP(order_details__2[[#This Row],[ProductID]],products[],3,FALSE)</f>
        <v>11</v>
      </c>
      <c r="H239">
        <f>VLOOKUP(order_details__2[[#This Row],[OrderID]],orders[],20,FALSE)</f>
        <v>1996</v>
      </c>
      <c r="I239" t="str">
        <f>VLOOKUP(order_details__2[[#This Row],[ProductID]],products[],2,FALSE)</f>
        <v>Gumbr Gummibrchen</v>
      </c>
      <c r="J239" t="str">
        <f>VLOOKUP(order_details__2[[#This Row],[SupplierID]],suppliers[],2,FALSE)</f>
        <v>Heli Swaren GmbH &amp; Co. KG</v>
      </c>
      <c r="K239" t="str">
        <f>VLOOKUP(order_details__2[[#This Row],[OrderID]],orders[],14,FALSE)</f>
        <v>Germany</v>
      </c>
      <c r="L239">
        <f>VLOOKUP(order_details__2[[#This Row],[OrderID]],orders[],7,FALSE)</f>
        <v>3</v>
      </c>
      <c r="M239" t="str">
        <f>VLOOKUP(order_details__2[[#This Row],[ShipVia ]],shippers[],2,FALSE)</f>
        <v>Federal Shipping</v>
      </c>
      <c r="N239" t="str">
        <f>VLOOKUP(order_details__2[[#This Row],[OrderID]],orders[],2,FALSE)</f>
        <v>FRANK</v>
      </c>
      <c r="O239" t="str">
        <f>VLOOKUP(order_details__2[[#This Row],[OrderID]],orders[],18,FALSE)</f>
        <v xml:space="preserve">Eastern                                           </v>
      </c>
      <c r="P239">
        <f>VLOOKUP(order_details__2[[#This Row],[ProductID]],products[],4,FALSE)</f>
        <v>3</v>
      </c>
      <c r="Q239" t="str">
        <f>VLOOKUP(order_details__2[[#This Row],[CategoryID]],categories[],2,FALSE)</f>
        <v>Confections</v>
      </c>
      <c r="R239" s="57">
        <f>VLOOKUP(order_details__2[[#This Row],[OrderID]],orders[],21,FALSE)</f>
        <v>10</v>
      </c>
    </row>
    <row r="240" spans="1:18" x14ac:dyDescent="0.2">
      <c r="A240">
        <v>10337</v>
      </c>
      <c r="B240">
        <v>36</v>
      </c>
      <c r="C240">
        <v>15.2</v>
      </c>
      <c r="D240">
        <v>20</v>
      </c>
      <c r="E240">
        <v>0</v>
      </c>
      <c r="F240">
        <f>order_details__2[[#This Row],[UnitPrice]]*order_details__2[[#This Row],[Quantity]]</f>
        <v>304</v>
      </c>
      <c r="G240">
        <f>VLOOKUP(order_details__2[[#This Row],[ProductID]],products[],3,FALSE)</f>
        <v>17</v>
      </c>
      <c r="H240">
        <f>VLOOKUP(order_details__2[[#This Row],[OrderID]],orders[],20,FALSE)</f>
        <v>1996</v>
      </c>
      <c r="I240" t="str">
        <f>VLOOKUP(order_details__2[[#This Row],[ProductID]],products[],2,FALSE)</f>
        <v>Inlagd Sill</v>
      </c>
      <c r="J240" t="str">
        <f>VLOOKUP(order_details__2[[#This Row],[SupplierID]],suppliers[],2,FALSE)</f>
        <v>Svensk Sjfda AB</v>
      </c>
      <c r="K240" t="str">
        <f>VLOOKUP(order_details__2[[#This Row],[OrderID]],orders[],14,FALSE)</f>
        <v>Germany</v>
      </c>
      <c r="L240">
        <f>VLOOKUP(order_details__2[[#This Row],[OrderID]],orders[],7,FALSE)</f>
        <v>3</v>
      </c>
      <c r="M240" t="str">
        <f>VLOOKUP(order_details__2[[#This Row],[ShipVia ]],shippers[],2,FALSE)</f>
        <v>Federal Shipping</v>
      </c>
      <c r="N240" t="str">
        <f>VLOOKUP(order_details__2[[#This Row],[OrderID]],orders[],2,FALSE)</f>
        <v>FRANK</v>
      </c>
      <c r="O240" t="str">
        <f>VLOOKUP(order_details__2[[#This Row],[OrderID]],orders[],18,FALSE)</f>
        <v xml:space="preserve">Eastern                                           </v>
      </c>
      <c r="P240">
        <f>VLOOKUP(order_details__2[[#This Row],[ProductID]],products[],4,FALSE)</f>
        <v>8</v>
      </c>
      <c r="Q240" t="str">
        <f>VLOOKUP(order_details__2[[#This Row],[CategoryID]],categories[],2,FALSE)</f>
        <v>Seafood</v>
      </c>
      <c r="R240" s="57">
        <f>VLOOKUP(order_details__2[[#This Row],[OrderID]],orders[],21,FALSE)</f>
        <v>10</v>
      </c>
    </row>
    <row r="241" spans="1:18" x14ac:dyDescent="0.2">
      <c r="A241">
        <v>10337</v>
      </c>
      <c r="B241">
        <v>37</v>
      </c>
      <c r="C241">
        <v>20.8</v>
      </c>
      <c r="D241">
        <v>28</v>
      </c>
      <c r="E241">
        <v>0</v>
      </c>
      <c r="F241">
        <f>order_details__2[[#This Row],[UnitPrice]]*order_details__2[[#This Row],[Quantity]]</f>
        <v>582.4</v>
      </c>
      <c r="G241">
        <f>VLOOKUP(order_details__2[[#This Row],[ProductID]],products[],3,FALSE)</f>
        <v>17</v>
      </c>
      <c r="H241">
        <f>VLOOKUP(order_details__2[[#This Row],[OrderID]],orders[],20,FALSE)</f>
        <v>1996</v>
      </c>
      <c r="I241" t="str">
        <f>VLOOKUP(order_details__2[[#This Row],[ProductID]],products[],2,FALSE)</f>
        <v>Gravad lax</v>
      </c>
      <c r="J241" t="str">
        <f>VLOOKUP(order_details__2[[#This Row],[SupplierID]],suppliers[],2,FALSE)</f>
        <v>Svensk Sjfda AB</v>
      </c>
      <c r="K241" t="str">
        <f>VLOOKUP(order_details__2[[#This Row],[OrderID]],orders[],14,FALSE)</f>
        <v>Germany</v>
      </c>
      <c r="L241">
        <f>VLOOKUP(order_details__2[[#This Row],[OrderID]],orders[],7,FALSE)</f>
        <v>3</v>
      </c>
      <c r="M241" t="str">
        <f>VLOOKUP(order_details__2[[#This Row],[ShipVia ]],shippers[],2,FALSE)</f>
        <v>Federal Shipping</v>
      </c>
      <c r="N241" t="str">
        <f>VLOOKUP(order_details__2[[#This Row],[OrderID]],orders[],2,FALSE)</f>
        <v>FRANK</v>
      </c>
      <c r="O241" t="str">
        <f>VLOOKUP(order_details__2[[#This Row],[OrderID]],orders[],18,FALSE)</f>
        <v xml:space="preserve">Eastern                                           </v>
      </c>
      <c r="P241">
        <f>VLOOKUP(order_details__2[[#This Row],[ProductID]],products[],4,FALSE)</f>
        <v>8</v>
      </c>
      <c r="Q241" t="str">
        <f>VLOOKUP(order_details__2[[#This Row],[CategoryID]],categories[],2,FALSE)</f>
        <v>Seafood</v>
      </c>
      <c r="R241" s="57">
        <f>VLOOKUP(order_details__2[[#This Row],[OrderID]],orders[],21,FALSE)</f>
        <v>10</v>
      </c>
    </row>
    <row r="242" spans="1:18" x14ac:dyDescent="0.2">
      <c r="A242">
        <v>10337</v>
      </c>
      <c r="B242">
        <v>72</v>
      </c>
      <c r="C242">
        <v>27.8</v>
      </c>
      <c r="D242">
        <v>25</v>
      </c>
      <c r="E242">
        <v>0</v>
      </c>
      <c r="F242">
        <f>order_details__2[[#This Row],[UnitPrice]]*order_details__2[[#This Row],[Quantity]]</f>
        <v>695</v>
      </c>
      <c r="G242">
        <f>VLOOKUP(order_details__2[[#This Row],[ProductID]],products[],3,FALSE)</f>
        <v>14</v>
      </c>
      <c r="H242">
        <f>VLOOKUP(order_details__2[[#This Row],[OrderID]],orders[],20,FALSE)</f>
        <v>1996</v>
      </c>
      <c r="I242" t="str">
        <f>VLOOKUP(order_details__2[[#This Row],[ProductID]],products[],2,FALSE)</f>
        <v>Mozzarella di Giovanni</v>
      </c>
      <c r="J242" t="str">
        <f>VLOOKUP(order_details__2[[#This Row],[SupplierID]],suppliers[],2,FALSE)</f>
        <v>Formaggi Fortini s.r.l.</v>
      </c>
      <c r="K242" t="str">
        <f>VLOOKUP(order_details__2[[#This Row],[OrderID]],orders[],14,FALSE)</f>
        <v>Germany</v>
      </c>
      <c r="L242">
        <f>VLOOKUP(order_details__2[[#This Row],[OrderID]],orders[],7,FALSE)</f>
        <v>3</v>
      </c>
      <c r="M242" t="str">
        <f>VLOOKUP(order_details__2[[#This Row],[ShipVia ]],shippers[],2,FALSE)</f>
        <v>Federal Shipping</v>
      </c>
      <c r="N242" t="str">
        <f>VLOOKUP(order_details__2[[#This Row],[OrderID]],orders[],2,FALSE)</f>
        <v>FRANK</v>
      </c>
      <c r="O242" t="str">
        <f>VLOOKUP(order_details__2[[#This Row],[OrderID]],orders[],18,FALSE)</f>
        <v xml:space="preserve">Eastern                                           </v>
      </c>
      <c r="P242">
        <f>VLOOKUP(order_details__2[[#This Row],[ProductID]],products[],4,FALSE)</f>
        <v>4</v>
      </c>
      <c r="Q242" t="str">
        <f>VLOOKUP(order_details__2[[#This Row],[CategoryID]],categories[],2,FALSE)</f>
        <v>Dairy Products</v>
      </c>
      <c r="R242" s="57">
        <f>VLOOKUP(order_details__2[[#This Row],[OrderID]],orders[],21,FALSE)</f>
        <v>10</v>
      </c>
    </row>
    <row r="243" spans="1:18" x14ac:dyDescent="0.2">
      <c r="A243">
        <v>10338</v>
      </c>
      <c r="B243">
        <v>17</v>
      </c>
      <c r="C243">
        <v>31.2</v>
      </c>
      <c r="D243">
        <v>20</v>
      </c>
      <c r="E243">
        <v>0</v>
      </c>
      <c r="F243">
        <f>order_details__2[[#This Row],[UnitPrice]]*order_details__2[[#This Row],[Quantity]]</f>
        <v>624</v>
      </c>
      <c r="G243">
        <f>VLOOKUP(order_details__2[[#This Row],[ProductID]],products[],3,FALSE)</f>
        <v>7</v>
      </c>
      <c r="H243">
        <f>VLOOKUP(order_details__2[[#This Row],[OrderID]],orders[],20,FALSE)</f>
        <v>1996</v>
      </c>
      <c r="I243" t="str">
        <f>VLOOKUP(order_details__2[[#This Row],[ProductID]],products[],2,FALSE)</f>
        <v>Alice Mutton</v>
      </c>
      <c r="J243" t="str">
        <f>VLOOKUP(order_details__2[[#This Row],[SupplierID]],suppliers[],2,FALSE)</f>
        <v>Pavlova, Ltd.</v>
      </c>
      <c r="K243" t="str">
        <f>VLOOKUP(order_details__2[[#This Row],[OrderID]],orders[],14,FALSE)</f>
        <v>USA</v>
      </c>
      <c r="L243">
        <f>VLOOKUP(order_details__2[[#This Row],[OrderID]],orders[],7,FALSE)</f>
        <v>3</v>
      </c>
      <c r="M243" t="str">
        <f>VLOOKUP(order_details__2[[#This Row],[ShipVia ]],shippers[],2,FALSE)</f>
        <v>Federal Shipping</v>
      </c>
      <c r="N243" t="str">
        <f>VLOOKUP(order_details__2[[#This Row],[OrderID]],orders[],2,FALSE)</f>
        <v>OLDWO</v>
      </c>
      <c r="O243" t="str">
        <f>VLOOKUP(order_details__2[[#This Row],[OrderID]],orders[],18,FALSE)</f>
        <v xml:space="preserve">Eastern                                           </v>
      </c>
      <c r="P243">
        <f>VLOOKUP(order_details__2[[#This Row],[ProductID]],products[],4,FALSE)</f>
        <v>6</v>
      </c>
      <c r="Q243" t="str">
        <f>VLOOKUP(order_details__2[[#This Row],[CategoryID]],categories[],2,FALSE)</f>
        <v>Meat/Poultry</v>
      </c>
      <c r="R243" s="57">
        <f>VLOOKUP(order_details__2[[#This Row],[OrderID]],orders[],21,FALSE)</f>
        <v>10</v>
      </c>
    </row>
    <row r="244" spans="1:18" x14ac:dyDescent="0.2">
      <c r="A244">
        <v>10338</v>
      </c>
      <c r="B244">
        <v>30</v>
      </c>
      <c r="C244">
        <v>20.7</v>
      </c>
      <c r="D244">
        <v>15</v>
      </c>
      <c r="E244">
        <v>0</v>
      </c>
      <c r="F244">
        <f>order_details__2[[#This Row],[UnitPrice]]*order_details__2[[#This Row],[Quantity]]</f>
        <v>310.5</v>
      </c>
      <c r="G244">
        <f>VLOOKUP(order_details__2[[#This Row],[ProductID]],products[],3,FALSE)</f>
        <v>13</v>
      </c>
      <c r="H244">
        <f>VLOOKUP(order_details__2[[#This Row],[OrderID]],orders[],20,FALSE)</f>
        <v>1996</v>
      </c>
      <c r="I244" t="str">
        <f>VLOOKUP(order_details__2[[#This Row],[ProductID]],products[],2,FALSE)</f>
        <v>Nord-Ost Matjeshering</v>
      </c>
      <c r="J244" t="str">
        <f>VLOOKUP(order_details__2[[#This Row],[SupplierID]],suppliers[],2,FALSE)</f>
        <v>Nord-Ost-Fisch Handelsgesellschaft mbH</v>
      </c>
      <c r="K244" t="str">
        <f>VLOOKUP(order_details__2[[#This Row],[OrderID]],orders[],14,FALSE)</f>
        <v>USA</v>
      </c>
      <c r="L244">
        <f>VLOOKUP(order_details__2[[#This Row],[OrderID]],orders[],7,FALSE)</f>
        <v>3</v>
      </c>
      <c r="M244" t="str">
        <f>VLOOKUP(order_details__2[[#This Row],[ShipVia ]],shippers[],2,FALSE)</f>
        <v>Federal Shipping</v>
      </c>
      <c r="N244" t="str">
        <f>VLOOKUP(order_details__2[[#This Row],[OrderID]],orders[],2,FALSE)</f>
        <v>OLDWO</v>
      </c>
      <c r="O244" t="str">
        <f>VLOOKUP(order_details__2[[#This Row],[OrderID]],orders[],18,FALSE)</f>
        <v xml:space="preserve">Eastern                                           </v>
      </c>
      <c r="P244">
        <f>VLOOKUP(order_details__2[[#This Row],[ProductID]],products[],4,FALSE)</f>
        <v>8</v>
      </c>
      <c r="Q244" t="str">
        <f>VLOOKUP(order_details__2[[#This Row],[CategoryID]],categories[],2,FALSE)</f>
        <v>Seafood</v>
      </c>
      <c r="R244" s="57">
        <f>VLOOKUP(order_details__2[[#This Row],[OrderID]],orders[],21,FALSE)</f>
        <v>10</v>
      </c>
    </row>
    <row r="245" spans="1:18" x14ac:dyDescent="0.2">
      <c r="A245">
        <v>10339</v>
      </c>
      <c r="B245">
        <v>4</v>
      </c>
      <c r="C245">
        <v>17.600000000000001</v>
      </c>
      <c r="D245">
        <v>10</v>
      </c>
      <c r="E245">
        <v>0</v>
      </c>
      <c r="F245">
        <f>order_details__2[[#This Row],[UnitPrice]]*order_details__2[[#This Row],[Quantity]]</f>
        <v>176</v>
      </c>
      <c r="G245">
        <f>VLOOKUP(order_details__2[[#This Row],[ProductID]],products[],3,FALSE)</f>
        <v>2</v>
      </c>
      <c r="H245">
        <f>VLOOKUP(order_details__2[[#This Row],[OrderID]],orders[],20,FALSE)</f>
        <v>1996</v>
      </c>
      <c r="I245" t="str">
        <f>VLOOKUP(order_details__2[[#This Row],[ProductID]],products[],2,FALSE)</f>
        <v>Chef Anton's Cajun Seasoning</v>
      </c>
      <c r="J245" t="str">
        <f>VLOOKUP(order_details__2[[#This Row],[SupplierID]],suppliers[],2,FALSE)</f>
        <v>New Orleans Cajun Delights</v>
      </c>
      <c r="K245" t="str">
        <f>VLOOKUP(order_details__2[[#This Row],[OrderID]],orders[],14,FALSE)</f>
        <v>Canada</v>
      </c>
      <c r="L245">
        <f>VLOOKUP(order_details__2[[#This Row],[OrderID]],orders[],7,FALSE)</f>
        <v>2</v>
      </c>
      <c r="M245" t="str">
        <f>VLOOKUP(order_details__2[[#This Row],[ShipVia ]],shippers[],2,FALSE)</f>
        <v>United Package</v>
      </c>
      <c r="N245" t="str">
        <f>VLOOKUP(order_details__2[[#This Row],[OrderID]],orders[],2,FALSE)</f>
        <v>MEREP</v>
      </c>
      <c r="O245" t="str">
        <f>VLOOKUP(order_details__2[[#This Row],[OrderID]],orders[],18,FALSE)</f>
        <v xml:space="preserve">Eastern                                           </v>
      </c>
      <c r="P245">
        <f>VLOOKUP(order_details__2[[#This Row],[ProductID]],products[],4,FALSE)</f>
        <v>2</v>
      </c>
      <c r="Q245" t="str">
        <f>VLOOKUP(order_details__2[[#This Row],[CategoryID]],categories[],2,FALSE)</f>
        <v>Condiments</v>
      </c>
      <c r="R245" s="57">
        <f>VLOOKUP(order_details__2[[#This Row],[OrderID]],orders[],21,FALSE)</f>
        <v>10</v>
      </c>
    </row>
    <row r="246" spans="1:18" x14ac:dyDescent="0.2">
      <c r="A246">
        <v>10339</v>
      </c>
      <c r="B246">
        <v>17</v>
      </c>
      <c r="C246">
        <v>31.2</v>
      </c>
      <c r="D246">
        <v>70</v>
      </c>
      <c r="E246">
        <v>0</v>
      </c>
      <c r="F246">
        <f>order_details__2[[#This Row],[UnitPrice]]*order_details__2[[#This Row],[Quantity]]</f>
        <v>2184</v>
      </c>
      <c r="G246">
        <f>VLOOKUP(order_details__2[[#This Row],[ProductID]],products[],3,FALSE)</f>
        <v>7</v>
      </c>
      <c r="H246">
        <f>VLOOKUP(order_details__2[[#This Row],[OrderID]],orders[],20,FALSE)</f>
        <v>1996</v>
      </c>
      <c r="I246" t="str">
        <f>VLOOKUP(order_details__2[[#This Row],[ProductID]],products[],2,FALSE)</f>
        <v>Alice Mutton</v>
      </c>
      <c r="J246" t="str">
        <f>VLOOKUP(order_details__2[[#This Row],[SupplierID]],suppliers[],2,FALSE)</f>
        <v>Pavlova, Ltd.</v>
      </c>
      <c r="K246" t="str">
        <f>VLOOKUP(order_details__2[[#This Row],[OrderID]],orders[],14,FALSE)</f>
        <v>Canada</v>
      </c>
      <c r="L246">
        <f>VLOOKUP(order_details__2[[#This Row],[OrderID]],orders[],7,FALSE)</f>
        <v>2</v>
      </c>
      <c r="M246" t="str">
        <f>VLOOKUP(order_details__2[[#This Row],[ShipVia ]],shippers[],2,FALSE)</f>
        <v>United Package</v>
      </c>
      <c r="N246" t="str">
        <f>VLOOKUP(order_details__2[[#This Row],[OrderID]],orders[],2,FALSE)</f>
        <v>MEREP</v>
      </c>
      <c r="O246" t="str">
        <f>VLOOKUP(order_details__2[[#This Row],[OrderID]],orders[],18,FALSE)</f>
        <v xml:space="preserve">Eastern                                           </v>
      </c>
      <c r="P246">
        <f>VLOOKUP(order_details__2[[#This Row],[ProductID]],products[],4,FALSE)</f>
        <v>6</v>
      </c>
      <c r="Q246" t="str">
        <f>VLOOKUP(order_details__2[[#This Row],[CategoryID]],categories[],2,FALSE)</f>
        <v>Meat/Poultry</v>
      </c>
      <c r="R246" s="57">
        <f>VLOOKUP(order_details__2[[#This Row],[OrderID]],orders[],21,FALSE)</f>
        <v>10</v>
      </c>
    </row>
    <row r="247" spans="1:18" x14ac:dyDescent="0.2">
      <c r="A247">
        <v>10339</v>
      </c>
      <c r="B247">
        <v>62</v>
      </c>
      <c r="C247">
        <v>39.4</v>
      </c>
      <c r="D247">
        <v>28</v>
      </c>
      <c r="E247">
        <v>0</v>
      </c>
      <c r="F247">
        <f>order_details__2[[#This Row],[UnitPrice]]*order_details__2[[#This Row],[Quantity]]</f>
        <v>1103.2</v>
      </c>
      <c r="G247">
        <f>VLOOKUP(order_details__2[[#This Row],[ProductID]],products[],3,FALSE)</f>
        <v>29</v>
      </c>
      <c r="H247">
        <f>VLOOKUP(order_details__2[[#This Row],[OrderID]],orders[],20,FALSE)</f>
        <v>1996</v>
      </c>
      <c r="I247" t="str">
        <f>VLOOKUP(order_details__2[[#This Row],[ProductID]],products[],2,FALSE)</f>
        <v>Tarte au sucre</v>
      </c>
      <c r="J247" t="str">
        <f>VLOOKUP(order_details__2[[#This Row],[SupplierID]],suppliers[],2,FALSE)</f>
        <v>Forts d'rables</v>
      </c>
      <c r="K247" t="str">
        <f>VLOOKUP(order_details__2[[#This Row],[OrderID]],orders[],14,FALSE)</f>
        <v>Canada</v>
      </c>
      <c r="L247">
        <f>VLOOKUP(order_details__2[[#This Row],[OrderID]],orders[],7,FALSE)</f>
        <v>2</v>
      </c>
      <c r="M247" t="str">
        <f>VLOOKUP(order_details__2[[#This Row],[ShipVia ]],shippers[],2,FALSE)</f>
        <v>United Package</v>
      </c>
      <c r="N247" t="str">
        <f>VLOOKUP(order_details__2[[#This Row],[OrderID]],orders[],2,FALSE)</f>
        <v>MEREP</v>
      </c>
      <c r="O247" t="str">
        <f>VLOOKUP(order_details__2[[#This Row],[OrderID]],orders[],18,FALSE)</f>
        <v xml:space="preserve">Eastern                                           </v>
      </c>
      <c r="P247">
        <f>VLOOKUP(order_details__2[[#This Row],[ProductID]],products[],4,FALSE)</f>
        <v>3</v>
      </c>
      <c r="Q247" t="str">
        <f>VLOOKUP(order_details__2[[#This Row],[CategoryID]],categories[],2,FALSE)</f>
        <v>Confections</v>
      </c>
      <c r="R247" s="57">
        <f>VLOOKUP(order_details__2[[#This Row],[OrderID]],orders[],21,FALSE)</f>
        <v>10</v>
      </c>
    </row>
    <row r="248" spans="1:18" x14ac:dyDescent="0.2">
      <c r="A248">
        <v>10340</v>
      </c>
      <c r="B248">
        <v>18</v>
      </c>
      <c r="C248">
        <v>50</v>
      </c>
      <c r="D248">
        <v>20</v>
      </c>
      <c r="E248">
        <v>0</v>
      </c>
      <c r="F248">
        <f>order_details__2[[#This Row],[UnitPrice]]*order_details__2[[#This Row],[Quantity]]</f>
        <v>1000</v>
      </c>
      <c r="G248">
        <f>VLOOKUP(order_details__2[[#This Row],[ProductID]],products[],3,FALSE)</f>
        <v>7</v>
      </c>
      <c r="H248">
        <f>VLOOKUP(order_details__2[[#This Row],[OrderID]],orders[],20,FALSE)</f>
        <v>1996</v>
      </c>
      <c r="I248" t="str">
        <f>VLOOKUP(order_details__2[[#This Row],[ProductID]],products[],2,FALSE)</f>
        <v>Carnarvon Tigers</v>
      </c>
      <c r="J248" t="str">
        <f>VLOOKUP(order_details__2[[#This Row],[SupplierID]],suppliers[],2,FALSE)</f>
        <v>Pavlova, Ltd.</v>
      </c>
      <c r="K248" t="str">
        <f>VLOOKUP(order_details__2[[#This Row],[OrderID]],orders[],14,FALSE)</f>
        <v>France</v>
      </c>
      <c r="L248">
        <f>VLOOKUP(order_details__2[[#This Row],[OrderID]],orders[],7,FALSE)</f>
        <v>3</v>
      </c>
      <c r="M248" t="str">
        <f>VLOOKUP(order_details__2[[#This Row],[ShipVia ]],shippers[],2,FALSE)</f>
        <v>Federal Shipping</v>
      </c>
      <c r="N248" t="str">
        <f>VLOOKUP(order_details__2[[#This Row],[OrderID]],orders[],2,FALSE)</f>
        <v>BONAP</v>
      </c>
      <c r="O248" t="str">
        <f>VLOOKUP(order_details__2[[#This Row],[OrderID]],orders[],18,FALSE)</f>
        <v xml:space="preserve">Eastern                                           </v>
      </c>
      <c r="P248">
        <f>VLOOKUP(order_details__2[[#This Row],[ProductID]],products[],4,FALSE)</f>
        <v>8</v>
      </c>
      <c r="Q248" t="str">
        <f>VLOOKUP(order_details__2[[#This Row],[CategoryID]],categories[],2,FALSE)</f>
        <v>Seafood</v>
      </c>
      <c r="R248" s="57">
        <f>VLOOKUP(order_details__2[[#This Row],[OrderID]],orders[],21,FALSE)</f>
        <v>10</v>
      </c>
    </row>
    <row r="249" spans="1:18" x14ac:dyDescent="0.2">
      <c r="A249">
        <v>10340</v>
      </c>
      <c r="B249">
        <v>41</v>
      </c>
      <c r="C249">
        <v>7.7</v>
      </c>
      <c r="D249">
        <v>12</v>
      </c>
      <c r="E249">
        <v>0</v>
      </c>
      <c r="F249">
        <f>order_details__2[[#This Row],[UnitPrice]]*order_details__2[[#This Row],[Quantity]]</f>
        <v>92.4</v>
      </c>
      <c r="G249">
        <f>VLOOKUP(order_details__2[[#This Row],[ProductID]],products[],3,FALSE)</f>
        <v>19</v>
      </c>
      <c r="H249">
        <f>VLOOKUP(order_details__2[[#This Row],[OrderID]],orders[],20,FALSE)</f>
        <v>1996</v>
      </c>
      <c r="I249" t="str">
        <f>VLOOKUP(order_details__2[[#This Row],[ProductID]],products[],2,FALSE)</f>
        <v>Jack's New England Clam Chowder</v>
      </c>
      <c r="J249" t="str">
        <f>VLOOKUP(order_details__2[[#This Row],[SupplierID]],suppliers[],2,FALSE)</f>
        <v>New England Seafood Cannery</v>
      </c>
      <c r="K249" t="str">
        <f>VLOOKUP(order_details__2[[#This Row],[OrderID]],orders[],14,FALSE)</f>
        <v>France</v>
      </c>
      <c r="L249">
        <f>VLOOKUP(order_details__2[[#This Row],[OrderID]],orders[],7,FALSE)</f>
        <v>3</v>
      </c>
      <c r="M249" t="str">
        <f>VLOOKUP(order_details__2[[#This Row],[ShipVia ]],shippers[],2,FALSE)</f>
        <v>Federal Shipping</v>
      </c>
      <c r="N249" t="str">
        <f>VLOOKUP(order_details__2[[#This Row],[OrderID]],orders[],2,FALSE)</f>
        <v>BONAP</v>
      </c>
      <c r="O249" t="str">
        <f>VLOOKUP(order_details__2[[#This Row],[OrderID]],orders[],18,FALSE)</f>
        <v xml:space="preserve">Eastern                                           </v>
      </c>
      <c r="P249">
        <f>VLOOKUP(order_details__2[[#This Row],[ProductID]],products[],4,FALSE)</f>
        <v>8</v>
      </c>
      <c r="Q249" t="str">
        <f>VLOOKUP(order_details__2[[#This Row],[CategoryID]],categories[],2,FALSE)</f>
        <v>Seafood</v>
      </c>
      <c r="R249" s="57">
        <f>VLOOKUP(order_details__2[[#This Row],[OrderID]],orders[],21,FALSE)</f>
        <v>10</v>
      </c>
    </row>
    <row r="250" spans="1:18" x14ac:dyDescent="0.2">
      <c r="A250">
        <v>10340</v>
      </c>
      <c r="B250">
        <v>43</v>
      </c>
      <c r="C250">
        <v>36.799999999999997</v>
      </c>
      <c r="D250">
        <v>40</v>
      </c>
      <c r="E250">
        <v>0</v>
      </c>
      <c r="F250">
        <f>order_details__2[[#This Row],[UnitPrice]]*order_details__2[[#This Row],[Quantity]]</f>
        <v>1472</v>
      </c>
      <c r="G250">
        <f>VLOOKUP(order_details__2[[#This Row],[ProductID]],products[],3,FALSE)</f>
        <v>20</v>
      </c>
      <c r="H250">
        <f>VLOOKUP(order_details__2[[#This Row],[OrderID]],orders[],20,FALSE)</f>
        <v>1996</v>
      </c>
      <c r="I250" t="str">
        <f>VLOOKUP(order_details__2[[#This Row],[ProductID]],products[],2,FALSE)</f>
        <v>Ipoh Coffee</v>
      </c>
      <c r="J250" t="str">
        <f>VLOOKUP(order_details__2[[#This Row],[SupplierID]],suppliers[],2,FALSE)</f>
        <v>Leka Trading</v>
      </c>
      <c r="K250" t="str">
        <f>VLOOKUP(order_details__2[[#This Row],[OrderID]],orders[],14,FALSE)</f>
        <v>France</v>
      </c>
      <c r="L250">
        <f>VLOOKUP(order_details__2[[#This Row],[OrderID]],orders[],7,FALSE)</f>
        <v>3</v>
      </c>
      <c r="M250" t="str">
        <f>VLOOKUP(order_details__2[[#This Row],[ShipVia ]],shippers[],2,FALSE)</f>
        <v>Federal Shipping</v>
      </c>
      <c r="N250" t="str">
        <f>VLOOKUP(order_details__2[[#This Row],[OrderID]],orders[],2,FALSE)</f>
        <v>BONAP</v>
      </c>
      <c r="O250" t="str">
        <f>VLOOKUP(order_details__2[[#This Row],[OrderID]],orders[],18,FALSE)</f>
        <v xml:space="preserve">Eastern                                           </v>
      </c>
      <c r="P250">
        <f>VLOOKUP(order_details__2[[#This Row],[ProductID]],products[],4,FALSE)</f>
        <v>1</v>
      </c>
      <c r="Q250" t="str">
        <f>VLOOKUP(order_details__2[[#This Row],[CategoryID]],categories[],2,FALSE)</f>
        <v>Beverages</v>
      </c>
      <c r="R250" s="57">
        <f>VLOOKUP(order_details__2[[#This Row],[OrderID]],orders[],21,FALSE)</f>
        <v>10</v>
      </c>
    </row>
    <row r="251" spans="1:18" x14ac:dyDescent="0.2">
      <c r="A251">
        <v>10341</v>
      </c>
      <c r="B251">
        <v>33</v>
      </c>
      <c r="C251">
        <v>2</v>
      </c>
      <c r="D251">
        <v>8</v>
      </c>
      <c r="E251">
        <v>0</v>
      </c>
      <c r="F251">
        <f>order_details__2[[#This Row],[UnitPrice]]*order_details__2[[#This Row],[Quantity]]</f>
        <v>16</v>
      </c>
      <c r="G251">
        <f>VLOOKUP(order_details__2[[#This Row],[ProductID]],products[],3,FALSE)</f>
        <v>15</v>
      </c>
      <c r="H251">
        <f>VLOOKUP(order_details__2[[#This Row],[OrderID]],orders[],20,FALSE)</f>
        <v>1996</v>
      </c>
      <c r="I251" t="str">
        <f>VLOOKUP(order_details__2[[#This Row],[ProductID]],products[],2,FALSE)</f>
        <v>Geitost</v>
      </c>
      <c r="J251" t="str">
        <f>VLOOKUP(order_details__2[[#This Row],[SupplierID]],suppliers[],2,FALSE)</f>
        <v>Norske Meierier</v>
      </c>
      <c r="K251" t="str">
        <f>VLOOKUP(order_details__2[[#This Row],[OrderID]],orders[],14,FALSE)</f>
        <v>Denmark</v>
      </c>
      <c r="L251">
        <f>VLOOKUP(order_details__2[[#This Row],[OrderID]],orders[],7,FALSE)</f>
        <v>3</v>
      </c>
      <c r="M251" t="str">
        <f>VLOOKUP(order_details__2[[#This Row],[ShipVia ]],shippers[],2,FALSE)</f>
        <v>Federal Shipping</v>
      </c>
      <c r="N251" t="str">
        <f>VLOOKUP(order_details__2[[#This Row],[OrderID]],orders[],2,FALSE)</f>
        <v>SIMOB</v>
      </c>
      <c r="O251" t="str">
        <f>VLOOKUP(order_details__2[[#This Row],[OrderID]],orders[],18,FALSE)</f>
        <v xml:space="preserve">Westerns                                          </v>
      </c>
      <c r="P251">
        <f>VLOOKUP(order_details__2[[#This Row],[ProductID]],products[],4,FALSE)</f>
        <v>4</v>
      </c>
      <c r="Q251" t="str">
        <f>VLOOKUP(order_details__2[[#This Row],[CategoryID]],categories[],2,FALSE)</f>
        <v>Dairy Products</v>
      </c>
      <c r="R251" s="57">
        <f>VLOOKUP(order_details__2[[#This Row],[OrderID]],orders[],21,FALSE)</f>
        <v>10</v>
      </c>
    </row>
    <row r="252" spans="1:18" x14ac:dyDescent="0.2">
      <c r="A252">
        <v>10341</v>
      </c>
      <c r="B252">
        <v>59</v>
      </c>
      <c r="C252">
        <v>44</v>
      </c>
      <c r="D252">
        <v>9</v>
      </c>
      <c r="E252">
        <v>0</v>
      </c>
      <c r="F252">
        <f>order_details__2[[#This Row],[UnitPrice]]*order_details__2[[#This Row],[Quantity]]</f>
        <v>396</v>
      </c>
      <c r="G252">
        <f>VLOOKUP(order_details__2[[#This Row],[ProductID]],products[],3,FALSE)</f>
        <v>28</v>
      </c>
      <c r="H252">
        <f>VLOOKUP(order_details__2[[#This Row],[OrderID]],orders[],20,FALSE)</f>
        <v>1996</v>
      </c>
      <c r="I252" t="str">
        <f>VLOOKUP(order_details__2[[#This Row],[ProductID]],products[],2,FALSE)</f>
        <v>Raclette Courdavault</v>
      </c>
      <c r="J252" t="str">
        <f>VLOOKUP(order_details__2[[#This Row],[SupplierID]],suppliers[],2,FALSE)</f>
        <v>Gai pturage</v>
      </c>
      <c r="K252" t="str">
        <f>VLOOKUP(order_details__2[[#This Row],[OrderID]],orders[],14,FALSE)</f>
        <v>Denmark</v>
      </c>
      <c r="L252">
        <f>VLOOKUP(order_details__2[[#This Row],[OrderID]],orders[],7,FALSE)</f>
        <v>3</v>
      </c>
      <c r="M252" t="str">
        <f>VLOOKUP(order_details__2[[#This Row],[ShipVia ]],shippers[],2,FALSE)</f>
        <v>Federal Shipping</v>
      </c>
      <c r="N252" t="str">
        <f>VLOOKUP(order_details__2[[#This Row],[OrderID]],orders[],2,FALSE)</f>
        <v>SIMOB</v>
      </c>
      <c r="O252" t="str">
        <f>VLOOKUP(order_details__2[[#This Row],[OrderID]],orders[],18,FALSE)</f>
        <v xml:space="preserve">Westerns                                          </v>
      </c>
      <c r="P252">
        <f>VLOOKUP(order_details__2[[#This Row],[ProductID]],products[],4,FALSE)</f>
        <v>4</v>
      </c>
      <c r="Q252" t="str">
        <f>VLOOKUP(order_details__2[[#This Row],[CategoryID]],categories[],2,FALSE)</f>
        <v>Dairy Products</v>
      </c>
      <c r="R252" s="57">
        <f>VLOOKUP(order_details__2[[#This Row],[OrderID]],orders[],21,FALSE)</f>
        <v>10</v>
      </c>
    </row>
    <row r="253" spans="1:18" x14ac:dyDescent="0.2">
      <c r="A253">
        <v>10342</v>
      </c>
      <c r="B253">
        <v>2</v>
      </c>
      <c r="C253">
        <v>15.2</v>
      </c>
      <c r="D253">
        <v>24</v>
      </c>
      <c r="E253">
        <v>0</v>
      </c>
      <c r="F253">
        <f>order_details__2[[#This Row],[UnitPrice]]*order_details__2[[#This Row],[Quantity]]</f>
        <v>364.79999999999995</v>
      </c>
      <c r="G253">
        <f>VLOOKUP(order_details__2[[#This Row],[ProductID]],products[],3,FALSE)</f>
        <v>1</v>
      </c>
      <c r="H253">
        <f>VLOOKUP(order_details__2[[#This Row],[OrderID]],orders[],20,FALSE)</f>
        <v>1996</v>
      </c>
      <c r="I253" t="str">
        <f>VLOOKUP(order_details__2[[#This Row],[ProductID]],products[],2,FALSE)</f>
        <v>Chang</v>
      </c>
      <c r="J253" t="str">
        <f>VLOOKUP(order_details__2[[#This Row],[SupplierID]],suppliers[],2,FALSE)</f>
        <v>Exotic Liquids</v>
      </c>
      <c r="K253" t="str">
        <f>VLOOKUP(order_details__2[[#This Row],[OrderID]],orders[],14,FALSE)</f>
        <v>Germany</v>
      </c>
      <c r="L253">
        <f>VLOOKUP(order_details__2[[#This Row],[OrderID]],orders[],7,FALSE)</f>
        <v>2</v>
      </c>
      <c r="M253" t="str">
        <f>VLOOKUP(order_details__2[[#This Row],[ShipVia ]],shippers[],2,FALSE)</f>
        <v>United Package</v>
      </c>
      <c r="N253" t="str">
        <f>VLOOKUP(order_details__2[[#This Row],[OrderID]],orders[],2,FALSE)</f>
        <v>FRANK</v>
      </c>
      <c r="O253" t="str">
        <f>VLOOKUP(order_details__2[[#This Row],[OrderID]],orders[],18,FALSE)</f>
        <v xml:space="preserve">Eastern                                           </v>
      </c>
      <c r="P253">
        <f>VLOOKUP(order_details__2[[#This Row],[ProductID]],products[],4,FALSE)</f>
        <v>1</v>
      </c>
      <c r="Q253" t="str">
        <f>VLOOKUP(order_details__2[[#This Row],[CategoryID]],categories[],2,FALSE)</f>
        <v>Beverages</v>
      </c>
      <c r="R253" s="57">
        <f>VLOOKUP(order_details__2[[#This Row],[OrderID]],orders[],21,FALSE)</f>
        <v>10</v>
      </c>
    </row>
    <row r="254" spans="1:18" x14ac:dyDescent="0.2">
      <c r="A254">
        <v>10342</v>
      </c>
      <c r="B254">
        <v>31</v>
      </c>
      <c r="C254">
        <v>10</v>
      </c>
      <c r="D254">
        <v>56</v>
      </c>
      <c r="E254">
        <v>0</v>
      </c>
      <c r="F254">
        <f>order_details__2[[#This Row],[UnitPrice]]*order_details__2[[#This Row],[Quantity]]</f>
        <v>560</v>
      </c>
      <c r="G254">
        <f>VLOOKUP(order_details__2[[#This Row],[ProductID]],products[],3,FALSE)</f>
        <v>14</v>
      </c>
      <c r="H254">
        <f>VLOOKUP(order_details__2[[#This Row],[OrderID]],orders[],20,FALSE)</f>
        <v>1996</v>
      </c>
      <c r="I254" t="str">
        <f>VLOOKUP(order_details__2[[#This Row],[ProductID]],products[],2,FALSE)</f>
        <v>Gorgonzola Telino</v>
      </c>
      <c r="J254" t="str">
        <f>VLOOKUP(order_details__2[[#This Row],[SupplierID]],suppliers[],2,FALSE)</f>
        <v>Formaggi Fortini s.r.l.</v>
      </c>
      <c r="K254" t="str">
        <f>VLOOKUP(order_details__2[[#This Row],[OrderID]],orders[],14,FALSE)</f>
        <v>Germany</v>
      </c>
      <c r="L254">
        <f>VLOOKUP(order_details__2[[#This Row],[OrderID]],orders[],7,FALSE)</f>
        <v>2</v>
      </c>
      <c r="M254" t="str">
        <f>VLOOKUP(order_details__2[[#This Row],[ShipVia ]],shippers[],2,FALSE)</f>
        <v>United Package</v>
      </c>
      <c r="N254" t="str">
        <f>VLOOKUP(order_details__2[[#This Row],[OrderID]],orders[],2,FALSE)</f>
        <v>FRANK</v>
      </c>
      <c r="O254" t="str">
        <f>VLOOKUP(order_details__2[[#This Row],[OrderID]],orders[],18,FALSE)</f>
        <v xml:space="preserve">Eastern                                           </v>
      </c>
      <c r="P254">
        <f>VLOOKUP(order_details__2[[#This Row],[ProductID]],products[],4,FALSE)</f>
        <v>4</v>
      </c>
      <c r="Q254" t="str">
        <f>VLOOKUP(order_details__2[[#This Row],[CategoryID]],categories[],2,FALSE)</f>
        <v>Dairy Products</v>
      </c>
      <c r="R254" s="57">
        <f>VLOOKUP(order_details__2[[#This Row],[OrderID]],orders[],21,FALSE)</f>
        <v>10</v>
      </c>
    </row>
    <row r="255" spans="1:18" x14ac:dyDescent="0.2">
      <c r="A255">
        <v>10342</v>
      </c>
      <c r="B255">
        <v>36</v>
      </c>
      <c r="C255">
        <v>15.2</v>
      </c>
      <c r="D255">
        <v>40</v>
      </c>
      <c r="E255">
        <v>0</v>
      </c>
      <c r="F255">
        <f>order_details__2[[#This Row],[UnitPrice]]*order_details__2[[#This Row],[Quantity]]</f>
        <v>608</v>
      </c>
      <c r="G255">
        <f>VLOOKUP(order_details__2[[#This Row],[ProductID]],products[],3,FALSE)</f>
        <v>17</v>
      </c>
      <c r="H255">
        <f>VLOOKUP(order_details__2[[#This Row],[OrderID]],orders[],20,FALSE)</f>
        <v>1996</v>
      </c>
      <c r="I255" t="str">
        <f>VLOOKUP(order_details__2[[#This Row],[ProductID]],products[],2,FALSE)</f>
        <v>Inlagd Sill</v>
      </c>
      <c r="J255" t="str">
        <f>VLOOKUP(order_details__2[[#This Row],[SupplierID]],suppliers[],2,FALSE)</f>
        <v>Svensk Sjfda AB</v>
      </c>
      <c r="K255" t="str">
        <f>VLOOKUP(order_details__2[[#This Row],[OrderID]],orders[],14,FALSE)</f>
        <v>Germany</v>
      </c>
      <c r="L255">
        <f>VLOOKUP(order_details__2[[#This Row],[OrderID]],orders[],7,FALSE)</f>
        <v>2</v>
      </c>
      <c r="M255" t="str">
        <f>VLOOKUP(order_details__2[[#This Row],[ShipVia ]],shippers[],2,FALSE)</f>
        <v>United Package</v>
      </c>
      <c r="N255" t="str">
        <f>VLOOKUP(order_details__2[[#This Row],[OrderID]],orders[],2,FALSE)</f>
        <v>FRANK</v>
      </c>
      <c r="O255" t="str">
        <f>VLOOKUP(order_details__2[[#This Row],[OrderID]],orders[],18,FALSE)</f>
        <v xml:space="preserve">Eastern                                           </v>
      </c>
      <c r="P255">
        <f>VLOOKUP(order_details__2[[#This Row],[ProductID]],products[],4,FALSE)</f>
        <v>8</v>
      </c>
      <c r="Q255" t="str">
        <f>VLOOKUP(order_details__2[[#This Row],[CategoryID]],categories[],2,FALSE)</f>
        <v>Seafood</v>
      </c>
      <c r="R255" s="57">
        <f>VLOOKUP(order_details__2[[#This Row],[OrderID]],orders[],21,FALSE)</f>
        <v>10</v>
      </c>
    </row>
    <row r="256" spans="1:18" x14ac:dyDescent="0.2">
      <c r="A256">
        <v>10342</v>
      </c>
      <c r="B256">
        <v>55</v>
      </c>
      <c r="C256">
        <v>19.2</v>
      </c>
      <c r="D256">
        <v>40</v>
      </c>
      <c r="E256">
        <v>0</v>
      </c>
      <c r="F256">
        <f>order_details__2[[#This Row],[UnitPrice]]*order_details__2[[#This Row],[Quantity]]</f>
        <v>768</v>
      </c>
      <c r="G256">
        <f>VLOOKUP(order_details__2[[#This Row],[ProductID]],products[],3,FALSE)</f>
        <v>25</v>
      </c>
      <c r="H256">
        <f>VLOOKUP(order_details__2[[#This Row],[OrderID]],orders[],20,FALSE)</f>
        <v>1996</v>
      </c>
      <c r="I256" t="str">
        <f>VLOOKUP(order_details__2[[#This Row],[ProductID]],products[],2,FALSE)</f>
        <v>Pt chinois</v>
      </c>
      <c r="J256" t="str">
        <f>VLOOKUP(order_details__2[[#This Row],[SupplierID]],suppliers[],2,FALSE)</f>
        <v>Ma Maison</v>
      </c>
      <c r="K256" t="str">
        <f>VLOOKUP(order_details__2[[#This Row],[OrderID]],orders[],14,FALSE)</f>
        <v>Germany</v>
      </c>
      <c r="L256">
        <f>VLOOKUP(order_details__2[[#This Row],[OrderID]],orders[],7,FALSE)</f>
        <v>2</v>
      </c>
      <c r="M256" t="str">
        <f>VLOOKUP(order_details__2[[#This Row],[ShipVia ]],shippers[],2,FALSE)</f>
        <v>United Package</v>
      </c>
      <c r="N256" t="str">
        <f>VLOOKUP(order_details__2[[#This Row],[OrderID]],orders[],2,FALSE)</f>
        <v>FRANK</v>
      </c>
      <c r="O256" t="str">
        <f>VLOOKUP(order_details__2[[#This Row],[OrderID]],orders[],18,FALSE)</f>
        <v xml:space="preserve">Eastern                                           </v>
      </c>
      <c r="P256">
        <f>VLOOKUP(order_details__2[[#This Row],[ProductID]],products[],4,FALSE)</f>
        <v>6</v>
      </c>
      <c r="Q256" t="str">
        <f>VLOOKUP(order_details__2[[#This Row],[CategoryID]],categories[],2,FALSE)</f>
        <v>Meat/Poultry</v>
      </c>
      <c r="R256" s="57">
        <f>VLOOKUP(order_details__2[[#This Row],[OrderID]],orders[],21,FALSE)</f>
        <v>10</v>
      </c>
    </row>
    <row r="257" spans="1:18" x14ac:dyDescent="0.2">
      <c r="A257">
        <v>10343</v>
      </c>
      <c r="B257">
        <v>64</v>
      </c>
      <c r="C257">
        <v>26.6</v>
      </c>
      <c r="D257">
        <v>50</v>
      </c>
      <c r="E257">
        <v>0</v>
      </c>
      <c r="F257">
        <f>order_details__2[[#This Row],[UnitPrice]]*order_details__2[[#This Row],[Quantity]]</f>
        <v>1330</v>
      </c>
      <c r="G257">
        <f>VLOOKUP(order_details__2[[#This Row],[ProductID]],products[],3,FALSE)</f>
        <v>12</v>
      </c>
      <c r="H257">
        <f>VLOOKUP(order_details__2[[#This Row],[OrderID]],orders[],20,FALSE)</f>
        <v>1996</v>
      </c>
      <c r="I257" t="str">
        <f>VLOOKUP(order_details__2[[#This Row],[ProductID]],products[],2,FALSE)</f>
        <v>Wimmers gute Semmelkndel</v>
      </c>
      <c r="J257" t="str">
        <f>VLOOKUP(order_details__2[[#This Row],[SupplierID]],suppliers[],2,FALSE)</f>
        <v>Plutzer Lebensmittelgromrkte AG</v>
      </c>
      <c r="K257" t="str">
        <f>VLOOKUP(order_details__2[[#This Row],[OrderID]],orders[],14,FALSE)</f>
        <v>Germany</v>
      </c>
      <c r="L257">
        <f>VLOOKUP(order_details__2[[#This Row],[OrderID]],orders[],7,FALSE)</f>
        <v>1</v>
      </c>
      <c r="M257" t="str">
        <f>VLOOKUP(order_details__2[[#This Row],[ShipVia ]],shippers[],2,FALSE)</f>
        <v>Speedy Express</v>
      </c>
      <c r="N257" t="str">
        <f>VLOOKUP(order_details__2[[#This Row],[OrderID]],orders[],2,FALSE)</f>
        <v>LEHMS</v>
      </c>
      <c r="O257" t="str">
        <f>VLOOKUP(order_details__2[[#This Row],[OrderID]],orders[],18,FALSE)</f>
        <v xml:space="preserve">Eastern                                           </v>
      </c>
      <c r="P257">
        <f>VLOOKUP(order_details__2[[#This Row],[ProductID]],products[],4,FALSE)</f>
        <v>5</v>
      </c>
      <c r="Q257" t="str">
        <f>VLOOKUP(order_details__2[[#This Row],[CategoryID]],categories[],2,FALSE)</f>
        <v>Grains/Cereals</v>
      </c>
      <c r="R257" s="57">
        <f>VLOOKUP(order_details__2[[#This Row],[OrderID]],orders[],21,FALSE)</f>
        <v>10</v>
      </c>
    </row>
    <row r="258" spans="1:18" x14ac:dyDescent="0.2">
      <c r="A258">
        <v>10343</v>
      </c>
      <c r="B258">
        <v>68</v>
      </c>
      <c r="C258">
        <v>10</v>
      </c>
      <c r="D258">
        <v>4</v>
      </c>
      <c r="E258">
        <v>0</v>
      </c>
      <c r="F258">
        <f>order_details__2[[#This Row],[UnitPrice]]*order_details__2[[#This Row],[Quantity]]</f>
        <v>40</v>
      </c>
      <c r="G258">
        <f>VLOOKUP(order_details__2[[#This Row],[ProductID]],products[],3,FALSE)</f>
        <v>8</v>
      </c>
      <c r="H258">
        <f>VLOOKUP(order_details__2[[#This Row],[OrderID]],orders[],20,FALSE)</f>
        <v>1996</v>
      </c>
      <c r="I258" t="str">
        <f>VLOOKUP(order_details__2[[#This Row],[ProductID]],products[],2,FALSE)</f>
        <v>Scottish Longbreads</v>
      </c>
      <c r="J258" t="str">
        <f>VLOOKUP(order_details__2[[#This Row],[SupplierID]],suppliers[],2,FALSE)</f>
        <v>Specialty Biscuits, Ltd.</v>
      </c>
      <c r="K258" t="str">
        <f>VLOOKUP(order_details__2[[#This Row],[OrderID]],orders[],14,FALSE)</f>
        <v>Germany</v>
      </c>
      <c r="L258">
        <f>VLOOKUP(order_details__2[[#This Row],[OrderID]],orders[],7,FALSE)</f>
        <v>1</v>
      </c>
      <c r="M258" t="str">
        <f>VLOOKUP(order_details__2[[#This Row],[ShipVia ]],shippers[],2,FALSE)</f>
        <v>Speedy Express</v>
      </c>
      <c r="N258" t="str">
        <f>VLOOKUP(order_details__2[[#This Row],[OrderID]],orders[],2,FALSE)</f>
        <v>LEHMS</v>
      </c>
      <c r="O258" t="str">
        <f>VLOOKUP(order_details__2[[#This Row],[OrderID]],orders[],18,FALSE)</f>
        <v xml:space="preserve">Eastern                                           </v>
      </c>
      <c r="P258">
        <f>VLOOKUP(order_details__2[[#This Row],[ProductID]],products[],4,FALSE)</f>
        <v>3</v>
      </c>
      <c r="Q258" t="str">
        <f>VLOOKUP(order_details__2[[#This Row],[CategoryID]],categories[],2,FALSE)</f>
        <v>Confections</v>
      </c>
      <c r="R258" s="57">
        <f>VLOOKUP(order_details__2[[#This Row],[OrderID]],orders[],21,FALSE)</f>
        <v>10</v>
      </c>
    </row>
    <row r="259" spans="1:18" x14ac:dyDescent="0.2">
      <c r="A259">
        <v>10343</v>
      </c>
      <c r="B259">
        <v>76</v>
      </c>
      <c r="C259">
        <v>14.4</v>
      </c>
      <c r="D259">
        <v>15</v>
      </c>
      <c r="E259">
        <v>0</v>
      </c>
      <c r="F259">
        <f>order_details__2[[#This Row],[UnitPrice]]*order_details__2[[#This Row],[Quantity]]</f>
        <v>216</v>
      </c>
      <c r="G259">
        <f>VLOOKUP(order_details__2[[#This Row],[ProductID]],products[],3,FALSE)</f>
        <v>23</v>
      </c>
      <c r="H259">
        <f>VLOOKUP(order_details__2[[#This Row],[OrderID]],orders[],20,FALSE)</f>
        <v>1996</v>
      </c>
      <c r="I259" t="str">
        <f>VLOOKUP(order_details__2[[#This Row],[ProductID]],products[],2,FALSE)</f>
        <v>Lakkalikri</v>
      </c>
      <c r="J259" t="str">
        <f>VLOOKUP(order_details__2[[#This Row],[SupplierID]],suppliers[],2,FALSE)</f>
        <v>Karkki Oy</v>
      </c>
      <c r="K259" t="str">
        <f>VLOOKUP(order_details__2[[#This Row],[OrderID]],orders[],14,FALSE)</f>
        <v>Germany</v>
      </c>
      <c r="L259">
        <f>VLOOKUP(order_details__2[[#This Row],[OrderID]],orders[],7,FALSE)</f>
        <v>1</v>
      </c>
      <c r="M259" t="str">
        <f>VLOOKUP(order_details__2[[#This Row],[ShipVia ]],shippers[],2,FALSE)</f>
        <v>Speedy Express</v>
      </c>
      <c r="N259" t="str">
        <f>VLOOKUP(order_details__2[[#This Row],[OrderID]],orders[],2,FALSE)</f>
        <v>LEHMS</v>
      </c>
      <c r="O259" t="str">
        <f>VLOOKUP(order_details__2[[#This Row],[OrderID]],orders[],18,FALSE)</f>
        <v xml:space="preserve">Eastern                                           </v>
      </c>
      <c r="P259">
        <f>VLOOKUP(order_details__2[[#This Row],[ProductID]],products[],4,FALSE)</f>
        <v>1</v>
      </c>
      <c r="Q259" t="str">
        <f>VLOOKUP(order_details__2[[#This Row],[CategoryID]],categories[],2,FALSE)</f>
        <v>Beverages</v>
      </c>
      <c r="R259" s="57">
        <f>VLOOKUP(order_details__2[[#This Row],[OrderID]],orders[],21,FALSE)</f>
        <v>10</v>
      </c>
    </row>
    <row r="260" spans="1:18" x14ac:dyDescent="0.2">
      <c r="A260">
        <v>10344</v>
      </c>
      <c r="B260">
        <v>4</v>
      </c>
      <c r="C260">
        <v>17.600000000000001</v>
      </c>
      <c r="D260">
        <v>35</v>
      </c>
      <c r="E260">
        <v>0</v>
      </c>
      <c r="F260">
        <f>order_details__2[[#This Row],[UnitPrice]]*order_details__2[[#This Row],[Quantity]]</f>
        <v>616</v>
      </c>
      <c r="G260">
        <f>VLOOKUP(order_details__2[[#This Row],[ProductID]],products[],3,FALSE)</f>
        <v>2</v>
      </c>
      <c r="H260">
        <f>VLOOKUP(order_details__2[[#This Row],[OrderID]],orders[],20,FALSE)</f>
        <v>1996</v>
      </c>
      <c r="I260" t="str">
        <f>VLOOKUP(order_details__2[[#This Row],[ProductID]],products[],2,FALSE)</f>
        <v>Chef Anton's Cajun Seasoning</v>
      </c>
      <c r="J260" t="str">
        <f>VLOOKUP(order_details__2[[#This Row],[SupplierID]],suppliers[],2,FALSE)</f>
        <v>New Orleans Cajun Delights</v>
      </c>
      <c r="K260" t="str">
        <f>VLOOKUP(order_details__2[[#This Row],[OrderID]],orders[],14,FALSE)</f>
        <v>USA</v>
      </c>
      <c r="L260">
        <f>VLOOKUP(order_details__2[[#This Row],[OrderID]],orders[],7,FALSE)</f>
        <v>2</v>
      </c>
      <c r="M260" t="str">
        <f>VLOOKUP(order_details__2[[#This Row],[ShipVia ]],shippers[],2,FALSE)</f>
        <v>United Package</v>
      </c>
      <c r="N260" t="str">
        <f>VLOOKUP(order_details__2[[#This Row],[OrderID]],orders[],2,FALSE)</f>
        <v>WHITC</v>
      </c>
      <c r="O260" t="str">
        <f>VLOOKUP(order_details__2[[#This Row],[OrderID]],orders[],18,FALSE)</f>
        <v xml:space="preserve">Eastern                                           </v>
      </c>
      <c r="P260">
        <f>VLOOKUP(order_details__2[[#This Row],[ProductID]],products[],4,FALSE)</f>
        <v>2</v>
      </c>
      <c r="Q260" t="str">
        <f>VLOOKUP(order_details__2[[#This Row],[CategoryID]],categories[],2,FALSE)</f>
        <v>Condiments</v>
      </c>
      <c r="R260" s="57">
        <f>VLOOKUP(order_details__2[[#This Row],[OrderID]],orders[],21,FALSE)</f>
        <v>11</v>
      </c>
    </row>
    <row r="261" spans="1:18" x14ac:dyDescent="0.2">
      <c r="A261">
        <v>10344</v>
      </c>
      <c r="B261">
        <v>8</v>
      </c>
      <c r="C261">
        <v>32</v>
      </c>
      <c r="D261">
        <v>70</v>
      </c>
      <c r="E261">
        <v>0</v>
      </c>
      <c r="F261">
        <f>order_details__2[[#This Row],[UnitPrice]]*order_details__2[[#This Row],[Quantity]]</f>
        <v>2240</v>
      </c>
      <c r="G261">
        <f>VLOOKUP(order_details__2[[#This Row],[ProductID]],products[],3,FALSE)</f>
        <v>3</v>
      </c>
      <c r="H261">
        <f>VLOOKUP(order_details__2[[#This Row],[OrderID]],orders[],20,FALSE)</f>
        <v>1996</v>
      </c>
      <c r="I261" t="str">
        <f>VLOOKUP(order_details__2[[#This Row],[ProductID]],products[],2,FALSE)</f>
        <v>Northwoods Cranberry Sauce</v>
      </c>
      <c r="J261" t="str">
        <f>VLOOKUP(order_details__2[[#This Row],[SupplierID]],suppliers[],2,FALSE)</f>
        <v>Grandma Kelly's Homestead</v>
      </c>
      <c r="K261" t="str">
        <f>VLOOKUP(order_details__2[[#This Row],[OrderID]],orders[],14,FALSE)</f>
        <v>USA</v>
      </c>
      <c r="L261">
        <f>VLOOKUP(order_details__2[[#This Row],[OrderID]],orders[],7,FALSE)</f>
        <v>2</v>
      </c>
      <c r="M261" t="str">
        <f>VLOOKUP(order_details__2[[#This Row],[ShipVia ]],shippers[],2,FALSE)</f>
        <v>United Package</v>
      </c>
      <c r="N261" t="str">
        <f>VLOOKUP(order_details__2[[#This Row],[OrderID]],orders[],2,FALSE)</f>
        <v>WHITC</v>
      </c>
      <c r="O261" t="str">
        <f>VLOOKUP(order_details__2[[#This Row],[OrderID]],orders[],18,FALSE)</f>
        <v xml:space="preserve">Eastern                                           </v>
      </c>
      <c r="P261">
        <f>VLOOKUP(order_details__2[[#This Row],[ProductID]],products[],4,FALSE)</f>
        <v>2</v>
      </c>
      <c r="Q261" t="str">
        <f>VLOOKUP(order_details__2[[#This Row],[CategoryID]],categories[],2,FALSE)</f>
        <v>Condiments</v>
      </c>
      <c r="R261" s="57">
        <f>VLOOKUP(order_details__2[[#This Row],[OrderID]],orders[],21,FALSE)</f>
        <v>11</v>
      </c>
    </row>
    <row r="262" spans="1:18" x14ac:dyDescent="0.2">
      <c r="A262">
        <v>10345</v>
      </c>
      <c r="B262">
        <v>8</v>
      </c>
      <c r="C262">
        <v>32</v>
      </c>
      <c r="D262">
        <v>70</v>
      </c>
      <c r="E262">
        <v>0</v>
      </c>
      <c r="F262">
        <f>order_details__2[[#This Row],[UnitPrice]]*order_details__2[[#This Row],[Quantity]]</f>
        <v>2240</v>
      </c>
      <c r="G262">
        <f>VLOOKUP(order_details__2[[#This Row],[ProductID]],products[],3,FALSE)</f>
        <v>3</v>
      </c>
      <c r="H262">
        <f>VLOOKUP(order_details__2[[#This Row],[OrderID]],orders[],20,FALSE)</f>
        <v>1996</v>
      </c>
      <c r="I262" t="str">
        <f>VLOOKUP(order_details__2[[#This Row],[ProductID]],products[],2,FALSE)</f>
        <v>Northwoods Cranberry Sauce</v>
      </c>
      <c r="J262" t="str">
        <f>VLOOKUP(order_details__2[[#This Row],[SupplierID]],suppliers[],2,FALSE)</f>
        <v>Grandma Kelly's Homestead</v>
      </c>
      <c r="K262" t="str">
        <f>VLOOKUP(order_details__2[[#This Row],[OrderID]],orders[],14,FALSE)</f>
        <v>Germany</v>
      </c>
      <c r="L262">
        <f>VLOOKUP(order_details__2[[#This Row],[OrderID]],orders[],7,FALSE)</f>
        <v>2</v>
      </c>
      <c r="M262" t="str">
        <f>VLOOKUP(order_details__2[[#This Row],[ShipVia ]],shippers[],2,FALSE)</f>
        <v>United Package</v>
      </c>
      <c r="N262" t="str">
        <f>VLOOKUP(order_details__2[[#This Row],[OrderID]],orders[],2,FALSE)</f>
        <v>QUICK</v>
      </c>
      <c r="O262" t="str">
        <f>VLOOKUP(order_details__2[[#This Row],[OrderID]],orders[],18,FALSE)</f>
        <v xml:space="preserve">Eastern                                           </v>
      </c>
      <c r="P262">
        <f>VLOOKUP(order_details__2[[#This Row],[ProductID]],products[],4,FALSE)</f>
        <v>2</v>
      </c>
      <c r="Q262" t="str">
        <f>VLOOKUP(order_details__2[[#This Row],[CategoryID]],categories[],2,FALSE)</f>
        <v>Condiments</v>
      </c>
      <c r="R262" s="57">
        <f>VLOOKUP(order_details__2[[#This Row],[OrderID]],orders[],21,FALSE)</f>
        <v>11</v>
      </c>
    </row>
    <row r="263" spans="1:18" x14ac:dyDescent="0.2">
      <c r="A263">
        <v>10345</v>
      </c>
      <c r="B263">
        <v>19</v>
      </c>
      <c r="C263">
        <v>7.3</v>
      </c>
      <c r="D263">
        <v>80</v>
      </c>
      <c r="E263">
        <v>0</v>
      </c>
      <c r="F263">
        <f>order_details__2[[#This Row],[UnitPrice]]*order_details__2[[#This Row],[Quantity]]</f>
        <v>584</v>
      </c>
      <c r="G263">
        <f>VLOOKUP(order_details__2[[#This Row],[ProductID]],products[],3,FALSE)</f>
        <v>8</v>
      </c>
      <c r="H263">
        <f>VLOOKUP(order_details__2[[#This Row],[OrderID]],orders[],20,FALSE)</f>
        <v>1996</v>
      </c>
      <c r="I263" t="str">
        <f>VLOOKUP(order_details__2[[#This Row],[ProductID]],products[],2,FALSE)</f>
        <v>Teatime Chocolate Biscuits</v>
      </c>
      <c r="J263" t="str">
        <f>VLOOKUP(order_details__2[[#This Row],[SupplierID]],suppliers[],2,FALSE)</f>
        <v>Specialty Biscuits, Ltd.</v>
      </c>
      <c r="K263" t="str">
        <f>VLOOKUP(order_details__2[[#This Row],[OrderID]],orders[],14,FALSE)</f>
        <v>Germany</v>
      </c>
      <c r="L263">
        <f>VLOOKUP(order_details__2[[#This Row],[OrderID]],orders[],7,FALSE)</f>
        <v>2</v>
      </c>
      <c r="M263" t="str">
        <f>VLOOKUP(order_details__2[[#This Row],[ShipVia ]],shippers[],2,FALSE)</f>
        <v>United Package</v>
      </c>
      <c r="N263" t="str">
        <f>VLOOKUP(order_details__2[[#This Row],[OrderID]],orders[],2,FALSE)</f>
        <v>QUICK</v>
      </c>
      <c r="O263" t="str">
        <f>VLOOKUP(order_details__2[[#This Row],[OrderID]],orders[],18,FALSE)</f>
        <v xml:space="preserve">Eastern                                           </v>
      </c>
      <c r="P263">
        <f>VLOOKUP(order_details__2[[#This Row],[ProductID]],products[],4,FALSE)</f>
        <v>3</v>
      </c>
      <c r="Q263" t="str">
        <f>VLOOKUP(order_details__2[[#This Row],[CategoryID]],categories[],2,FALSE)</f>
        <v>Confections</v>
      </c>
      <c r="R263" s="57">
        <f>VLOOKUP(order_details__2[[#This Row],[OrderID]],orders[],21,FALSE)</f>
        <v>11</v>
      </c>
    </row>
    <row r="264" spans="1:18" x14ac:dyDescent="0.2">
      <c r="A264">
        <v>10345</v>
      </c>
      <c r="B264">
        <v>42</v>
      </c>
      <c r="C264">
        <v>11.2</v>
      </c>
      <c r="D264">
        <v>9</v>
      </c>
      <c r="E264">
        <v>0</v>
      </c>
      <c r="F264">
        <f>order_details__2[[#This Row],[UnitPrice]]*order_details__2[[#This Row],[Quantity]]</f>
        <v>100.8</v>
      </c>
      <c r="G264">
        <f>VLOOKUP(order_details__2[[#This Row],[ProductID]],products[],3,FALSE)</f>
        <v>20</v>
      </c>
      <c r="H264">
        <f>VLOOKUP(order_details__2[[#This Row],[OrderID]],orders[],20,FALSE)</f>
        <v>1996</v>
      </c>
      <c r="I264" t="str">
        <f>VLOOKUP(order_details__2[[#This Row],[ProductID]],products[],2,FALSE)</f>
        <v>Singaporean Hokkien Fried Mee</v>
      </c>
      <c r="J264" t="str">
        <f>VLOOKUP(order_details__2[[#This Row],[SupplierID]],suppliers[],2,FALSE)</f>
        <v>Leka Trading</v>
      </c>
      <c r="K264" t="str">
        <f>VLOOKUP(order_details__2[[#This Row],[OrderID]],orders[],14,FALSE)</f>
        <v>Germany</v>
      </c>
      <c r="L264">
        <f>VLOOKUP(order_details__2[[#This Row],[OrderID]],orders[],7,FALSE)</f>
        <v>2</v>
      </c>
      <c r="M264" t="str">
        <f>VLOOKUP(order_details__2[[#This Row],[ShipVia ]],shippers[],2,FALSE)</f>
        <v>United Package</v>
      </c>
      <c r="N264" t="str">
        <f>VLOOKUP(order_details__2[[#This Row],[OrderID]],orders[],2,FALSE)</f>
        <v>QUICK</v>
      </c>
      <c r="O264" t="str">
        <f>VLOOKUP(order_details__2[[#This Row],[OrderID]],orders[],18,FALSE)</f>
        <v xml:space="preserve">Eastern                                           </v>
      </c>
      <c r="P264">
        <f>VLOOKUP(order_details__2[[#This Row],[ProductID]],products[],4,FALSE)</f>
        <v>5</v>
      </c>
      <c r="Q264" t="str">
        <f>VLOOKUP(order_details__2[[#This Row],[CategoryID]],categories[],2,FALSE)</f>
        <v>Grains/Cereals</v>
      </c>
      <c r="R264" s="57">
        <f>VLOOKUP(order_details__2[[#This Row],[OrderID]],orders[],21,FALSE)</f>
        <v>11</v>
      </c>
    </row>
    <row r="265" spans="1:18" x14ac:dyDescent="0.2">
      <c r="A265">
        <v>10346</v>
      </c>
      <c r="B265">
        <v>17</v>
      </c>
      <c r="C265">
        <v>31.2</v>
      </c>
      <c r="D265">
        <v>36</v>
      </c>
      <c r="E265">
        <v>0</v>
      </c>
      <c r="F265">
        <f>order_details__2[[#This Row],[UnitPrice]]*order_details__2[[#This Row],[Quantity]]</f>
        <v>1123.2</v>
      </c>
      <c r="G265">
        <f>VLOOKUP(order_details__2[[#This Row],[ProductID]],products[],3,FALSE)</f>
        <v>7</v>
      </c>
      <c r="H265">
        <f>VLOOKUP(order_details__2[[#This Row],[OrderID]],orders[],20,FALSE)</f>
        <v>1996</v>
      </c>
      <c r="I265" t="str">
        <f>VLOOKUP(order_details__2[[#This Row],[ProductID]],products[],2,FALSE)</f>
        <v>Alice Mutton</v>
      </c>
      <c r="J265" t="str">
        <f>VLOOKUP(order_details__2[[#This Row],[SupplierID]],suppliers[],2,FALSE)</f>
        <v>Pavlova, Ltd.</v>
      </c>
      <c r="K265" t="str">
        <f>VLOOKUP(order_details__2[[#This Row],[OrderID]],orders[],14,FALSE)</f>
        <v>USA</v>
      </c>
      <c r="L265">
        <f>VLOOKUP(order_details__2[[#This Row],[OrderID]],orders[],7,FALSE)</f>
        <v>3</v>
      </c>
      <c r="M265" t="str">
        <f>VLOOKUP(order_details__2[[#This Row],[ShipVia ]],shippers[],2,FALSE)</f>
        <v>Federal Shipping</v>
      </c>
      <c r="N265" t="str">
        <f>VLOOKUP(order_details__2[[#This Row],[OrderID]],orders[],2,FALSE)</f>
        <v>RATTC</v>
      </c>
      <c r="O265" t="str">
        <f>VLOOKUP(order_details__2[[#This Row],[OrderID]],orders[],18,FALSE)</f>
        <v xml:space="preserve">Southern                                          </v>
      </c>
      <c r="P265">
        <f>VLOOKUP(order_details__2[[#This Row],[ProductID]],products[],4,FALSE)</f>
        <v>6</v>
      </c>
      <c r="Q265" t="str">
        <f>VLOOKUP(order_details__2[[#This Row],[CategoryID]],categories[],2,FALSE)</f>
        <v>Meat/Poultry</v>
      </c>
      <c r="R265" s="57">
        <f>VLOOKUP(order_details__2[[#This Row],[OrderID]],orders[],21,FALSE)</f>
        <v>11</v>
      </c>
    </row>
    <row r="266" spans="1:18" x14ac:dyDescent="0.2">
      <c r="A266">
        <v>10346</v>
      </c>
      <c r="B266">
        <v>56</v>
      </c>
      <c r="C266">
        <v>30.4</v>
      </c>
      <c r="D266">
        <v>20</v>
      </c>
      <c r="E266">
        <v>0</v>
      </c>
      <c r="F266">
        <f>order_details__2[[#This Row],[UnitPrice]]*order_details__2[[#This Row],[Quantity]]</f>
        <v>608</v>
      </c>
      <c r="G266">
        <f>VLOOKUP(order_details__2[[#This Row],[ProductID]],products[],3,FALSE)</f>
        <v>26</v>
      </c>
      <c r="H266">
        <f>VLOOKUP(order_details__2[[#This Row],[OrderID]],orders[],20,FALSE)</f>
        <v>1996</v>
      </c>
      <c r="I266" t="str">
        <f>VLOOKUP(order_details__2[[#This Row],[ProductID]],products[],2,FALSE)</f>
        <v>Gnocchi di nonna Alice</v>
      </c>
      <c r="J266" t="str">
        <f>VLOOKUP(order_details__2[[#This Row],[SupplierID]],suppliers[],2,FALSE)</f>
        <v>Pasta Buttini s.r.l.</v>
      </c>
      <c r="K266" t="str">
        <f>VLOOKUP(order_details__2[[#This Row],[OrderID]],orders[],14,FALSE)</f>
        <v>USA</v>
      </c>
      <c r="L266">
        <f>VLOOKUP(order_details__2[[#This Row],[OrderID]],orders[],7,FALSE)</f>
        <v>3</v>
      </c>
      <c r="M266" t="str">
        <f>VLOOKUP(order_details__2[[#This Row],[ShipVia ]],shippers[],2,FALSE)</f>
        <v>Federal Shipping</v>
      </c>
      <c r="N266" t="str">
        <f>VLOOKUP(order_details__2[[#This Row],[OrderID]],orders[],2,FALSE)</f>
        <v>RATTC</v>
      </c>
      <c r="O266" t="str">
        <f>VLOOKUP(order_details__2[[#This Row],[OrderID]],orders[],18,FALSE)</f>
        <v xml:space="preserve">Southern                                          </v>
      </c>
      <c r="P266">
        <f>VLOOKUP(order_details__2[[#This Row],[ProductID]],products[],4,FALSE)</f>
        <v>5</v>
      </c>
      <c r="Q266" t="str">
        <f>VLOOKUP(order_details__2[[#This Row],[CategoryID]],categories[],2,FALSE)</f>
        <v>Grains/Cereals</v>
      </c>
      <c r="R266" s="57">
        <f>VLOOKUP(order_details__2[[#This Row],[OrderID]],orders[],21,FALSE)</f>
        <v>11</v>
      </c>
    </row>
    <row r="267" spans="1:18" x14ac:dyDescent="0.2">
      <c r="A267">
        <v>10347</v>
      </c>
      <c r="B267">
        <v>25</v>
      </c>
      <c r="C267">
        <v>11.2</v>
      </c>
      <c r="D267">
        <v>10</v>
      </c>
      <c r="E267">
        <v>0</v>
      </c>
      <c r="F267">
        <f>order_details__2[[#This Row],[UnitPrice]]*order_details__2[[#This Row],[Quantity]]</f>
        <v>112</v>
      </c>
      <c r="G267">
        <f>VLOOKUP(order_details__2[[#This Row],[ProductID]],products[],3,FALSE)</f>
        <v>11</v>
      </c>
      <c r="H267">
        <f>VLOOKUP(order_details__2[[#This Row],[OrderID]],orders[],20,FALSE)</f>
        <v>1996</v>
      </c>
      <c r="I267" t="str">
        <f>VLOOKUP(order_details__2[[#This Row],[ProductID]],products[],2,FALSE)</f>
        <v>NuNuCa Nu-Nougat-Creme</v>
      </c>
      <c r="J267" t="str">
        <f>VLOOKUP(order_details__2[[#This Row],[SupplierID]],suppliers[],2,FALSE)</f>
        <v>Heli Swaren GmbH &amp; Co. KG</v>
      </c>
      <c r="K267" t="str">
        <f>VLOOKUP(order_details__2[[#This Row],[OrderID]],orders[],14,FALSE)</f>
        <v>Brazil</v>
      </c>
      <c r="L267">
        <f>VLOOKUP(order_details__2[[#This Row],[OrderID]],orders[],7,FALSE)</f>
        <v>3</v>
      </c>
      <c r="M267" t="str">
        <f>VLOOKUP(order_details__2[[#This Row],[ShipVia ]],shippers[],2,FALSE)</f>
        <v>Federal Shipping</v>
      </c>
      <c r="N267" t="str">
        <f>VLOOKUP(order_details__2[[#This Row],[OrderID]],orders[],2,FALSE)</f>
        <v>FAMIA</v>
      </c>
      <c r="O267" t="str">
        <f>VLOOKUP(order_details__2[[#This Row],[OrderID]],orders[],18,FALSE)</f>
        <v xml:space="preserve">Eastern                                           </v>
      </c>
      <c r="P267">
        <f>VLOOKUP(order_details__2[[#This Row],[ProductID]],products[],4,FALSE)</f>
        <v>3</v>
      </c>
      <c r="Q267" t="str">
        <f>VLOOKUP(order_details__2[[#This Row],[CategoryID]],categories[],2,FALSE)</f>
        <v>Confections</v>
      </c>
      <c r="R267" s="57">
        <f>VLOOKUP(order_details__2[[#This Row],[OrderID]],orders[],21,FALSE)</f>
        <v>11</v>
      </c>
    </row>
    <row r="268" spans="1:18" x14ac:dyDescent="0.2">
      <c r="A268">
        <v>10347</v>
      </c>
      <c r="B268">
        <v>39</v>
      </c>
      <c r="C268">
        <v>14.4</v>
      </c>
      <c r="D268">
        <v>50</v>
      </c>
      <c r="E268">
        <v>0</v>
      </c>
      <c r="F268">
        <f>order_details__2[[#This Row],[UnitPrice]]*order_details__2[[#This Row],[Quantity]]</f>
        <v>720</v>
      </c>
      <c r="G268">
        <f>VLOOKUP(order_details__2[[#This Row],[ProductID]],products[],3,FALSE)</f>
        <v>18</v>
      </c>
      <c r="H268">
        <f>VLOOKUP(order_details__2[[#This Row],[OrderID]],orders[],20,FALSE)</f>
        <v>1996</v>
      </c>
      <c r="I268" t="str">
        <f>VLOOKUP(order_details__2[[#This Row],[ProductID]],products[],2,FALSE)</f>
        <v>Chartreuse verte</v>
      </c>
      <c r="J268" t="str">
        <f>VLOOKUP(order_details__2[[#This Row],[SupplierID]],suppliers[],2,FALSE)</f>
        <v>Aux joyeux ecclsiastiques</v>
      </c>
      <c r="K268" t="str">
        <f>VLOOKUP(order_details__2[[#This Row],[OrderID]],orders[],14,FALSE)</f>
        <v>Brazil</v>
      </c>
      <c r="L268">
        <f>VLOOKUP(order_details__2[[#This Row],[OrderID]],orders[],7,FALSE)</f>
        <v>3</v>
      </c>
      <c r="M268" t="str">
        <f>VLOOKUP(order_details__2[[#This Row],[ShipVia ]],shippers[],2,FALSE)</f>
        <v>Federal Shipping</v>
      </c>
      <c r="N268" t="str">
        <f>VLOOKUP(order_details__2[[#This Row],[OrderID]],orders[],2,FALSE)</f>
        <v>FAMIA</v>
      </c>
      <c r="O268" t="str">
        <f>VLOOKUP(order_details__2[[#This Row],[OrderID]],orders[],18,FALSE)</f>
        <v xml:space="preserve">Eastern                                           </v>
      </c>
      <c r="P268">
        <f>VLOOKUP(order_details__2[[#This Row],[ProductID]],products[],4,FALSE)</f>
        <v>1</v>
      </c>
      <c r="Q268" t="str">
        <f>VLOOKUP(order_details__2[[#This Row],[CategoryID]],categories[],2,FALSE)</f>
        <v>Beverages</v>
      </c>
      <c r="R268" s="57">
        <f>VLOOKUP(order_details__2[[#This Row],[OrderID]],orders[],21,FALSE)</f>
        <v>11</v>
      </c>
    </row>
    <row r="269" spans="1:18" x14ac:dyDescent="0.2">
      <c r="A269">
        <v>10347</v>
      </c>
      <c r="B269">
        <v>40</v>
      </c>
      <c r="C269">
        <v>14.7</v>
      </c>
      <c r="D269">
        <v>4</v>
      </c>
      <c r="E269">
        <v>0</v>
      </c>
      <c r="F269">
        <f>order_details__2[[#This Row],[UnitPrice]]*order_details__2[[#This Row],[Quantity]]</f>
        <v>58.8</v>
      </c>
      <c r="G269">
        <f>VLOOKUP(order_details__2[[#This Row],[ProductID]],products[],3,FALSE)</f>
        <v>19</v>
      </c>
      <c r="H269">
        <f>VLOOKUP(order_details__2[[#This Row],[OrderID]],orders[],20,FALSE)</f>
        <v>1996</v>
      </c>
      <c r="I269" t="str">
        <f>VLOOKUP(order_details__2[[#This Row],[ProductID]],products[],2,FALSE)</f>
        <v>Boston Crab Meat</v>
      </c>
      <c r="J269" t="str">
        <f>VLOOKUP(order_details__2[[#This Row],[SupplierID]],suppliers[],2,FALSE)</f>
        <v>New England Seafood Cannery</v>
      </c>
      <c r="K269" t="str">
        <f>VLOOKUP(order_details__2[[#This Row],[OrderID]],orders[],14,FALSE)</f>
        <v>Brazil</v>
      </c>
      <c r="L269">
        <f>VLOOKUP(order_details__2[[#This Row],[OrderID]],orders[],7,FALSE)</f>
        <v>3</v>
      </c>
      <c r="M269" t="str">
        <f>VLOOKUP(order_details__2[[#This Row],[ShipVia ]],shippers[],2,FALSE)</f>
        <v>Federal Shipping</v>
      </c>
      <c r="N269" t="str">
        <f>VLOOKUP(order_details__2[[#This Row],[OrderID]],orders[],2,FALSE)</f>
        <v>FAMIA</v>
      </c>
      <c r="O269" t="str">
        <f>VLOOKUP(order_details__2[[#This Row],[OrderID]],orders[],18,FALSE)</f>
        <v xml:space="preserve">Eastern                                           </v>
      </c>
      <c r="P269">
        <f>VLOOKUP(order_details__2[[#This Row],[ProductID]],products[],4,FALSE)</f>
        <v>8</v>
      </c>
      <c r="Q269" t="str">
        <f>VLOOKUP(order_details__2[[#This Row],[CategoryID]],categories[],2,FALSE)</f>
        <v>Seafood</v>
      </c>
      <c r="R269" s="57">
        <f>VLOOKUP(order_details__2[[#This Row],[OrderID]],orders[],21,FALSE)</f>
        <v>11</v>
      </c>
    </row>
    <row r="270" spans="1:18" x14ac:dyDescent="0.2">
      <c r="A270">
        <v>10347</v>
      </c>
      <c r="B270">
        <v>75</v>
      </c>
      <c r="C270">
        <v>6.2</v>
      </c>
      <c r="D270">
        <v>6</v>
      </c>
      <c r="E270">
        <v>0</v>
      </c>
      <c r="F270">
        <f>order_details__2[[#This Row],[UnitPrice]]*order_details__2[[#This Row],[Quantity]]</f>
        <v>37.200000000000003</v>
      </c>
      <c r="G270">
        <f>VLOOKUP(order_details__2[[#This Row],[ProductID]],products[],3,FALSE)</f>
        <v>12</v>
      </c>
      <c r="H270">
        <f>VLOOKUP(order_details__2[[#This Row],[OrderID]],orders[],20,FALSE)</f>
        <v>1996</v>
      </c>
      <c r="I270" t="str">
        <f>VLOOKUP(order_details__2[[#This Row],[ProductID]],products[],2,FALSE)</f>
        <v>Rhnbru Klosterbier</v>
      </c>
      <c r="J270" t="str">
        <f>VLOOKUP(order_details__2[[#This Row],[SupplierID]],suppliers[],2,FALSE)</f>
        <v>Plutzer Lebensmittelgromrkte AG</v>
      </c>
      <c r="K270" t="str">
        <f>VLOOKUP(order_details__2[[#This Row],[OrderID]],orders[],14,FALSE)</f>
        <v>Brazil</v>
      </c>
      <c r="L270">
        <f>VLOOKUP(order_details__2[[#This Row],[OrderID]],orders[],7,FALSE)</f>
        <v>3</v>
      </c>
      <c r="M270" t="str">
        <f>VLOOKUP(order_details__2[[#This Row],[ShipVia ]],shippers[],2,FALSE)</f>
        <v>Federal Shipping</v>
      </c>
      <c r="N270" t="str">
        <f>VLOOKUP(order_details__2[[#This Row],[OrderID]],orders[],2,FALSE)</f>
        <v>FAMIA</v>
      </c>
      <c r="O270" t="str">
        <f>VLOOKUP(order_details__2[[#This Row],[OrderID]],orders[],18,FALSE)</f>
        <v xml:space="preserve">Eastern                                           </v>
      </c>
      <c r="P270">
        <f>VLOOKUP(order_details__2[[#This Row],[ProductID]],products[],4,FALSE)</f>
        <v>1</v>
      </c>
      <c r="Q270" t="str">
        <f>VLOOKUP(order_details__2[[#This Row],[CategoryID]],categories[],2,FALSE)</f>
        <v>Beverages</v>
      </c>
      <c r="R270" s="57">
        <f>VLOOKUP(order_details__2[[#This Row],[OrderID]],orders[],21,FALSE)</f>
        <v>11</v>
      </c>
    </row>
    <row r="271" spans="1:18" x14ac:dyDescent="0.2">
      <c r="A271">
        <v>10348</v>
      </c>
      <c r="B271">
        <v>1</v>
      </c>
      <c r="C271">
        <v>14.4</v>
      </c>
      <c r="D271">
        <v>15</v>
      </c>
      <c r="E271">
        <v>0</v>
      </c>
      <c r="F271">
        <f>order_details__2[[#This Row],[UnitPrice]]*order_details__2[[#This Row],[Quantity]]</f>
        <v>216</v>
      </c>
      <c r="G271">
        <f>VLOOKUP(order_details__2[[#This Row],[ProductID]],products[],3,FALSE)</f>
        <v>1</v>
      </c>
      <c r="H271">
        <f>VLOOKUP(order_details__2[[#This Row],[OrderID]],orders[],20,FALSE)</f>
        <v>1996</v>
      </c>
      <c r="I271" t="str">
        <f>VLOOKUP(order_details__2[[#This Row],[ProductID]],products[],2,FALSE)</f>
        <v>Chai</v>
      </c>
      <c r="J271" t="str">
        <f>VLOOKUP(order_details__2[[#This Row],[SupplierID]],suppliers[],2,FALSE)</f>
        <v>Exotic Liquids</v>
      </c>
      <c r="K271" t="str">
        <f>VLOOKUP(order_details__2[[#This Row],[OrderID]],orders[],14,FALSE)</f>
        <v>Germany</v>
      </c>
      <c r="L271">
        <f>VLOOKUP(order_details__2[[#This Row],[OrderID]],orders[],7,FALSE)</f>
        <v>2</v>
      </c>
      <c r="M271" t="str">
        <f>VLOOKUP(order_details__2[[#This Row],[ShipVia ]],shippers[],2,FALSE)</f>
        <v>United Package</v>
      </c>
      <c r="N271" t="str">
        <f>VLOOKUP(order_details__2[[#This Row],[OrderID]],orders[],2,FALSE)</f>
        <v>WANDK</v>
      </c>
      <c r="O271" t="str">
        <f>VLOOKUP(order_details__2[[#This Row],[OrderID]],orders[],18,FALSE)</f>
        <v xml:space="preserve">Eastern                                           </v>
      </c>
      <c r="P271">
        <f>VLOOKUP(order_details__2[[#This Row],[ProductID]],products[],4,FALSE)</f>
        <v>1</v>
      </c>
      <c r="Q271" t="str">
        <f>VLOOKUP(order_details__2[[#This Row],[CategoryID]],categories[],2,FALSE)</f>
        <v>Beverages</v>
      </c>
      <c r="R271" s="57">
        <f>VLOOKUP(order_details__2[[#This Row],[OrderID]],orders[],21,FALSE)</f>
        <v>11</v>
      </c>
    </row>
    <row r="272" spans="1:18" x14ac:dyDescent="0.2">
      <c r="A272">
        <v>10348</v>
      </c>
      <c r="B272">
        <v>23</v>
      </c>
      <c r="C272">
        <v>7.2</v>
      </c>
      <c r="D272">
        <v>25</v>
      </c>
      <c r="E272">
        <v>0</v>
      </c>
      <c r="F272">
        <f>order_details__2[[#This Row],[UnitPrice]]*order_details__2[[#This Row],[Quantity]]</f>
        <v>180</v>
      </c>
      <c r="G272">
        <f>VLOOKUP(order_details__2[[#This Row],[ProductID]],products[],3,FALSE)</f>
        <v>9</v>
      </c>
      <c r="H272">
        <f>VLOOKUP(order_details__2[[#This Row],[OrderID]],orders[],20,FALSE)</f>
        <v>1996</v>
      </c>
      <c r="I272" t="str">
        <f>VLOOKUP(order_details__2[[#This Row],[ProductID]],products[],2,FALSE)</f>
        <v>Tunnbrd</v>
      </c>
      <c r="J272" t="str">
        <f>VLOOKUP(order_details__2[[#This Row],[SupplierID]],suppliers[],2,FALSE)</f>
        <v>PB Knckebrd AB</v>
      </c>
      <c r="K272" t="str">
        <f>VLOOKUP(order_details__2[[#This Row],[OrderID]],orders[],14,FALSE)</f>
        <v>Germany</v>
      </c>
      <c r="L272">
        <f>VLOOKUP(order_details__2[[#This Row],[OrderID]],orders[],7,FALSE)</f>
        <v>2</v>
      </c>
      <c r="M272" t="str">
        <f>VLOOKUP(order_details__2[[#This Row],[ShipVia ]],shippers[],2,FALSE)</f>
        <v>United Package</v>
      </c>
      <c r="N272" t="str">
        <f>VLOOKUP(order_details__2[[#This Row],[OrderID]],orders[],2,FALSE)</f>
        <v>WANDK</v>
      </c>
      <c r="O272" t="str">
        <f>VLOOKUP(order_details__2[[#This Row],[OrderID]],orders[],18,FALSE)</f>
        <v xml:space="preserve">Eastern                                           </v>
      </c>
      <c r="P272">
        <f>VLOOKUP(order_details__2[[#This Row],[ProductID]],products[],4,FALSE)</f>
        <v>5</v>
      </c>
      <c r="Q272" t="str">
        <f>VLOOKUP(order_details__2[[#This Row],[CategoryID]],categories[],2,FALSE)</f>
        <v>Grains/Cereals</v>
      </c>
      <c r="R272" s="57">
        <f>VLOOKUP(order_details__2[[#This Row],[OrderID]],orders[],21,FALSE)</f>
        <v>11</v>
      </c>
    </row>
    <row r="273" spans="1:18" x14ac:dyDescent="0.2">
      <c r="A273">
        <v>10349</v>
      </c>
      <c r="B273">
        <v>54</v>
      </c>
      <c r="C273">
        <v>5.9</v>
      </c>
      <c r="D273">
        <v>24</v>
      </c>
      <c r="E273">
        <v>0</v>
      </c>
      <c r="F273">
        <f>order_details__2[[#This Row],[UnitPrice]]*order_details__2[[#This Row],[Quantity]]</f>
        <v>141.60000000000002</v>
      </c>
      <c r="G273">
        <f>VLOOKUP(order_details__2[[#This Row],[ProductID]],products[],3,FALSE)</f>
        <v>25</v>
      </c>
      <c r="H273">
        <f>VLOOKUP(order_details__2[[#This Row],[OrderID]],orders[],20,FALSE)</f>
        <v>1996</v>
      </c>
      <c r="I273" t="str">
        <f>VLOOKUP(order_details__2[[#This Row],[ProductID]],products[],2,FALSE)</f>
        <v>Tourtire</v>
      </c>
      <c r="J273" t="str">
        <f>VLOOKUP(order_details__2[[#This Row],[SupplierID]],suppliers[],2,FALSE)</f>
        <v>Ma Maison</v>
      </c>
      <c r="K273" t="str">
        <f>VLOOKUP(order_details__2[[#This Row],[OrderID]],orders[],14,FALSE)</f>
        <v>USA</v>
      </c>
      <c r="L273">
        <f>VLOOKUP(order_details__2[[#This Row],[OrderID]],orders[],7,FALSE)</f>
        <v>1</v>
      </c>
      <c r="M273" t="str">
        <f>VLOOKUP(order_details__2[[#This Row],[ShipVia ]],shippers[],2,FALSE)</f>
        <v>Speedy Express</v>
      </c>
      <c r="N273" t="str">
        <f>VLOOKUP(order_details__2[[#This Row],[OrderID]],orders[],2,FALSE)</f>
        <v>SPLIR</v>
      </c>
      <c r="O273" t="str">
        <f>VLOOKUP(order_details__2[[#This Row],[OrderID]],orders[],18,FALSE)</f>
        <v xml:space="preserve">Westerns                                          </v>
      </c>
      <c r="P273">
        <f>VLOOKUP(order_details__2[[#This Row],[ProductID]],products[],4,FALSE)</f>
        <v>6</v>
      </c>
      <c r="Q273" t="str">
        <f>VLOOKUP(order_details__2[[#This Row],[CategoryID]],categories[],2,FALSE)</f>
        <v>Meat/Poultry</v>
      </c>
      <c r="R273" s="57">
        <f>VLOOKUP(order_details__2[[#This Row],[OrderID]],orders[],21,FALSE)</f>
        <v>11</v>
      </c>
    </row>
    <row r="274" spans="1:18" x14ac:dyDescent="0.2">
      <c r="A274">
        <v>10350</v>
      </c>
      <c r="B274">
        <v>50</v>
      </c>
      <c r="C274">
        <v>13</v>
      </c>
      <c r="D274">
        <v>15</v>
      </c>
      <c r="E274">
        <v>0</v>
      </c>
      <c r="F274">
        <f>order_details__2[[#This Row],[UnitPrice]]*order_details__2[[#This Row],[Quantity]]</f>
        <v>195</v>
      </c>
      <c r="G274">
        <f>VLOOKUP(order_details__2[[#This Row],[ProductID]],products[],3,FALSE)</f>
        <v>23</v>
      </c>
      <c r="H274">
        <f>VLOOKUP(order_details__2[[#This Row],[OrderID]],orders[],20,FALSE)</f>
        <v>1996</v>
      </c>
      <c r="I274" t="str">
        <f>VLOOKUP(order_details__2[[#This Row],[ProductID]],products[],2,FALSE)</f>
        <v>Valkoinen suklaa</v>
      </c>
      <c r="J274" t="str">
        <f>VLOOKUP(order_details__2[[#This Row],[SupplierID]],suppliers[],2,FALSE)</f>
        <v>Karkki Oy</v>
      </c>
      <c r="K274" t="str">
        <f>VLOOKUP(order_details__2[[#This Row],[OrderID]],orders[],14,FALSE)</f>
        <v>France</v>
      </c>
      <c r="L274">
        <f>VLOOKUP(order_details__2[[#This Row],[OrderID]],orders[],7,FALSE)</f>
        <v>2</v>
      </c>
      <c r="M274" t="str">
        <f>VLOOKUP(order_details__2[[#This Row],[ShipVia ]],shippers[],2,FALSE)</f>
        <v>United Package</v>
      </c>
      <c r="N274" t="str">
        <f>VLOOKUP(order_details__2[[#This Row],[OrderID]],orders[],2,FALSE)</f>
        <v>LAMAI</v>
      </c>
      <c r="O274" t="str">
        <f>VLOOKUP(order_details__2[[#This Row],[OrderID]],orders[],18,FALSE)</f>
        <v xml:space="preserve">Westerns                                          </v>
      </c>
      <c r="P274">
        <f>VLOOKUP(order_details__2[[#This Row],[ProductID]],products[],4,FALSE)</f>
        <v>3</v>
      </c>
      <c r="Q274" t="str">
        <f>VLOOKUP(order_details__2[[#This Row],[CategoryID]],categories[],2,FALSE)</f>
        <v>Confections</v>
      </c>
      <c r="R274" s="57">
        <f>VLOOKUP(order_details__2[[#This Row],[OrderID]],orders[],21,FALSE)</f>
        <v>11</v>
      </c>
    </row>
    <row r="275" spans="1:18" x14ac:dyDescent="0.2">
      <c r="A275">
        <v>10350</v>
      </c>
      <c r="B275">
        <v>69</v>
      </c>
      <c r="C275">
        <v>28.8</v>
      </c>
      <c r="D275">
        <v>18</v>
      </c>
      <c r="E275">
        <v>0</v>
      </c>
      <c r="F275">
        <f>order_details__2[[#This Row],[UnitPrice]]*order_details__2[[#This Row],[Quantity]]</f>
        <v>518.4</v>
      </c>
      <c r="G275">
        <f>VLOOKUP(order_details__2[[#This Row],[ProductID]],products[],3,FALSE)</f>
        <v>15</v>
      </c>
      <c r="H275">
        <f>VLOOKUP(order_details__2[[#This Row],[OrderID]],orders[],20,FALSE)</f>
        <v>1996</v>
      </c>
      <c r="I275" t="str">
        <f>VLOOKUP(order_details__2[[#This Row],[ProductID]],products[],2,FALSE)</f>
        <v>Gudbrandsdalsost</v>
      </c>
      <c r="J275" t="str">
        <f>VLOOKUP(order_details__2[[#This Row],[SupplierID]],suppliers[],2,FALSE)</f>
        <v>Norske Meierier</v>
      </c>
      <c r="K275" t="str">
        <f>VLOOKUP(order_details__2[[#This Row],[OrderID]],orders[],14,FALSE)</f>
        <v>France</v>
      </c>
      <c r="L275">
        <f>VLOOKUP(order_details__2[[#This Row],[OrderID]],orders[],7,FALSE)</f>
        <v>2</v>
      </c>
      <c r="M275" t="str">
        <f>VLOOKUP(order_details__2[[#This Row],[ShipVia ]],shippers[],2,FALSE)</f>
        <v>United Package</v>
      </c>
      <c r="N275" t="str">
        <f>VLOOKUP(order_details__2[[#This Row],[OrderID]],orders[],2,FALSE)</f>
        <v>LAMAI</v>
      </c>
      <c r="O275" t="str">
        <f>VLOOKUP(order_details__2[[#This Row],[OrderID]],orders[],18,FALSE)</f>
        <v xml:space="preserve">Westerns                                          </v>
      </c>
      <c r="P275">
        <f>VLOOKUP(order_details__2[[#This Row],[ProductID]],products[],4,FALSE)</f>
        <v>4</v>
      </c>
      <c r="Q275" t="str">
        <f>VLOOKUP(order_details__2[[#This Row],[CategoryID]],categories[],2,FALSE)</f>
        <v>Dairy Products</v>
      </c>
      <c r="R275" s="57">
        <f>VLOOKUP(order_details__2[[#This Row],[OrderID]],orders[],21,FALSE)</f>
        <v>11</v>
      </c>
    </row>
    <row r="276" spans="1:18" x14ac:dyDescent="0.2">
      <c r="A276">
        <v>10351</v>
      </c>
      <c r="B276">
        <v>38</v>
      </c>
      <c r="C276">
        <v>210.8</v>
      </c>
      <c r="D276">
        <v>20</v>
      </c>
      <c r="E276">
        <v>0</v>
      </c>
      <c r="F276">
        <f>order_details__2[[#This Row],[UnitPrice]]*order_details__2[[#This Row],[Quantity]]</f>
        <v>4216</v>
      </c>
      <c r="G276">
        <f>VLOOKUP(order_details__2[[#This Row],[ProductID]],products[],3,FALSE)</f>
        <v>18</v>
      </c>
      <c r="H276">
        <f>VLOOKUP(order_details__2[[#This Row],[OrderID]],orders[],20,FALSE)</f>
        <v>1996</v>
      </c>
      <c r="I276" t="str">
        <f>VLOOKUP(order_details__2[[#This Row],[ProductID]],products[],2,FALSE)</f>
        <v>Cte de Blaye</v>
      </c>
      <c r="J276" t="str">
        <f>VLOOKUP(order_details__2[[#This Row],[SupplierID]],suppliers[],2,FALSE)</f>
        <v>Aux joyeux ecclsiastiques</v>
      </c>
      <c r="K276" t="str">
        <f>VLOOKUP(order_details__2[[#This Row],[OrderID]],orders[],14,FALSE)</f>
        <v>Austria</v>
      </c>
      <c r="L276">
        <f>VLOOKUP(order_details__2[[#This Row],[OrderID]],orders[],7,FALSE)</f>
        <v>1</v>
      </c>
      <c r="M276" t="str">
        <f>VLOOKUP(order_details__2[[#This Row],[ShipVia ]],shippers[],2,FALSE)</f>
        <v>Speedy Express</v>
      </c>
      <c r="N276" t="str">
        <f>VLOOKUP(order_details__2[[#This Row],[OrderID]],orders[],2,FALSE)</f>
        <v>ERNSH</v>
      </c>
      <c r="O276" t="str">
        <f>VLOOKUP(order_details__2[[#This Row],[OrderID]],orders[],18,FALSE)</f>
        <v xml:space="preserve">Eastern                                           </v>
      </c>
      <c r="P276">
        <f>VLOOKUP(order_details__2[[#This Row],[ProductID]],products[],4,FALSE)</f>
        <v>1</v>
      </c>
      <c r="Q276" t="str">
        <f>VLOOKUP(order_details__2[[#This Row],[CategoryID]],categories[],2,FALSE)</f>
        <v>Beverages</v>
      </c>
      <c r="R276" s="57">
        <f>VLOOKUP(order_details__2[[#This Row],[OrderID]],orders[],21,FALSE)</f>
        <v>11</v>
      </c>
    </row>
    <row r="277" spans="1:18" x14ac:dyDescent="0.2">
      <c r="A277">
        <v>10351</v>
      </c>
      <c r="B277">
        <v>41</v>
      </c>
      <c r="C277">
        <v>7.7</v>
      </c>
      <c r="D277">
        <v>13</v>
      </c>
      <c r="E277">
        <v>0</v>
      </c>
      <c r="F277">
        <f>order_details__2[[#This Row],[UnitPrice]]*order_details__2[[#This Row],[Quantity]]</f>
        <v>100.10000000000001</v>
      </c>
      <c r="G277">
        <f>VLOOKUP(order_details__2[[#This Row],[ProductID]],products[],3,FALSE)</f>
        <v>19</v>
      </c>
      <c r="H277">
        <f>VLOOKUP(order_details__2[[#This Row],[OrderID]],orders[],20,FALSE)</f>
        <v>1996</v>
      </c>
      <c r="I277" t="str">
        <f>VLOOKUP(order_details__2[[#This Row],[ProductID]],products[],2,FALSE)</f>
        <v>Jack's New England Clam Chowder</v>
      </c>
      <c r="J277" t="str">
        <f>VLOOKUP(order_details__2[[#This Row],[SupplierID]],suppliers[],2,FALSE)</f>
        <v>New England Seafood Cannery</v>
      </c>
      <c r="K277" t="str">
        <f>VLOOKUP(order_details__2[[#This Row],[OrderID]],orders[],14,FALSE)</f>
        <v>Austria</v>
      </c>
      <c r="L277">
        <f>VLOOKUP(order_details__2[[#This Row],[OrderID]],orders[],7,FALSE)</f>
        <v>1</v>
      </c>
      <c r="M277" t="str">
        <f>VLOOKUP(order_details__2[[#This Row],[ShipVia ]],shippers[],2,FALSE)</f>
        <v>Speedy Express</v>
      </c>
      <c r="N277" t="str">
        <f>VLOOKUP(order_details__2[[#This Row],[OrderID]],orders[],2,FALSE)</f>
        <v>ERNSH</v>
      </c>
      <c r="O277" t="str">
        <f>VLOOKUP(order_details__2[[#This Row],[OrderID]],orders[],18,FALSE)</f>
        <v xml:space="preserve">Eastern                                           </v>
      </c>
      <c r="P277">
        <f>VLOOKUP(order_details__2[[#This Row],[ProductID]],products[],4,FALSE)</f>
        <v>8</v>
      </c>
      <c r="Q277" t="str">
        <f>VLOOKUP(order_details__2[[#This Row],[CategoryID]],categories[],2,FALSE)</f>
        <v>Seafood</v>
      </c>
      <c r="R277" s="57">
        <f>VLOOKUP(order_details__2[[#This Row],[OrderID]],orders[],21,FALSE)</f>
        <v>11</v>
      </c>
    </row>
    <row r="278" spans="1:18" x14ac:dyDescent="0.2">
      <c r="A278">
        <v>10351</v>
      </c>
      <c r="B278">
        <v>44</v>
      </c>
      <c r="C278">
        <v>15.5</v>
      </c>
      <c r="D278">
        <v>77</v>
      </c>
      <c r="E278">
        <v>0</v>
      </c>
      <c r="F278">
        <f>order_details__2[[#This Row],[UnitPrice]]*order_details__2[[#This Row],[Quantity]]</f>
        <v>1193.5</v>
      </c>
      <c r="G278">
        <f>VLOOKUP(order_details__2[[#This Row],[ProductID]],products[],3,FALSE)</f>
        <v>20</v>
      </c>
      <c r="H278">
        <f>VLOOKUP(order_details__2[[#This Row],[OrderID]],orders[],20,FALSE)</f>
        <v>1996</v>
      </c>
      <c r="I278" t="str">
        <f>VLOOKUP(order_details__2[[#This Row],[ProductID]],products[],2,FALSE)</f>
        <v>Gula Malacca</v>
      </c>
      <c r="J278" t="str">
        <f>VLOOKUP(order_details__2[[#This Row],[SupplierID]],suppliers[],2,FALSE)</f>
        <v>Leka Trading</v>
      </c>
      <c r="K278" t="str">
        <f>VLOOKUP(order_details__2[[#This Row],[OrderID]],orders[],14,FALSE)</f>
        <v>Austria</v>
      </c>
      <c r="L278">
        <f>VLOOKUP(order_details__2[[#This Row],[OrderID]],orders[],7,FALSE)</f>
        <v>1</v>
      </c>
      <c r="M278" t="str">
        <f>VLOOKUP(order_details__2[[#This Row],[ShipVia ]],shippers[],2,FALSE)</f>
        <v>Speedy Express</v>
      </c>
      <c r="N278" t="str">
        <f>VLOOKUP(order_details__2[[#This Row],[OrderID]],orders[],2,FALSE)</f>
        <v>ERNSH</v>
      </c>
      <c r="O278" t="str">
        <f>VLOOKUP(order_details__2[[#This Row],[OrderID]],orders[],18,FALSE)</f>
        <v xml:space="preserve">Eastern                                           </v>
      </c>
      <c r="P278">
        <f>VLOOKUP(order_details__2[[#This Row],[ProductID]],products[],4,FALSE)</f>
        <v>2</v>
      </c>
      <c r="Q278" t="str">
        <f>VLOOKUP(order_details__2[[#This Row],[CategoryID]],categories[],2,FALSE)</f>
        <v>Condiments</v>
      </c>
      <c r="R278" s="57">
        <f>VLOOKUP(order_details__2[[#This Row],[OrderID]],orders[],21,FALSE)</f>
        <v>11</v>
      </c>
    </row>
    <row r="279" spans="1:18" x14ac:dyDescent="0.2">
      <c r="A279">
        <v>10351</v>
      </c>
      <c r="B279">
        <v>65</v>
      </c>
      <c r="C279">
        <v>16.8</v>
      </c>
      <c r="D279">
        <v>10</v>
      </c>
      <c r="E279">
        <v>0</v>
      </c>
      <c r="F279">
        <f>order_details__2[[#This Row],[UnitPrice]]*order_details__2[[#This Row],[Quantity]]</f>
        <v>168</v>
      </c>
      <c r="G279">
        <f>VLOOKUP(order_details__2[[#This Row],[ProductID]],products[],3,FALSE)</f>
        <v>2</v>
      </c>
      <c r="H279">
        <f>VLOOKUP(order_details__2[[#This Row],[OrderID]],orders[],20,FALSE)</f>
        <v>1996</v>
      </c>
      <c r="I279" t="str">
        <f>VLOOKUP(order_details__2[[#This Row],[ProductID]],products[],2,FALSE)</f>
        <v>Louisiana Fiery Hot Pepper Sauce</v>
      </c>
      <c r="J279" t="str">
        <f>VLOOKUP(order_details__2[[#This Row],[SupplierID]],suppliers[],2,FALSE)</f>
        <v>New Orleans Cajun Delights</v>
      </c>
      <c r="K279" t="str">
        <f>VLOOKUP(order_details__2[[#This Row],[OrderID]],orders[],14,FALSE)</f>
        <v>Austria</v>
      </c>
      <c r="L279">
        <f>VLOOKUP(order_details__2[[#This Row],[OrderID]],orders[],7,FALSE)</f>
        <v>1</v>
      </c>
      <c r="M279" t="str">
        <f>VLOOKUP(order_details__2[[#This Row],[ShipVia ]],shippers[],2,FALSE)</f>
        <v>Speedy Express</v>
      </c>
      <c r="N279" t="str">
        <f>VLOOKUP(order_details__2[[#This Row],[OrderID]],orders[],2,FALSE)</f>
        <v>ERNSH</v>
      </c>
      <c r="O279" t="str">
        <f>VLOOKUP(order_details__2[[#This Row],[OrderID]],orders[],18,FALSE)</f>
        <v xml:space="preserve">Eastern                                           </v>
      </c>
      <c r="P279">
        <f>VLOOKUP(order_details__2[[#This Row],[ProductID]],products[],4,FALSE)</f>
        <v>2</v>
      </c>
      <c r="Q279" t="str">
        <f>VLOOKUP(order_details__2[[#This Row],[CategoryID]],categories[],2,FALSE)</f>
        <v>Condiments</v>
      </c>
      <c r="R279" s="57">
        <f>VLOOKUP(order_details__2[[#This Row],[OrderID]],orders[],21,FALSE)</f>
        <v>11</v>
      </c>
    </row>
    <row r="280" spans="1:18" x14ac:dyDescent="0.2">
      <c r="A280">
        <v>10352</v>
      </c>
      <c r="B280">
        <v>24</v>
      </c>
      <c r="C280">
        <v>3.6</v>
      </c>
      <c r="D280">
        <v>10</v>
      </c>
      <c r="E280">
        <v>0</v>
      </c>
      <c r="F280">
        <f>order_details__2[[#This Row],[UnitPrice]]*order_details__2[[#This Row],[Quantity]]</f>
        <v>36</v>
      </c>
      <c r="G280">
        <f>VLOOKUP(order_details__2[[#This Row],[ProductID]],products[],3,FALSE)</f>
        <v>10</v>
      </c>
      <c r="H280">
        <f>VLOOKUP(order_details__2[[#This Row],[OrderID]],orders[],20,FALSE)</f>
        <v>1996</v>
      </c>
      <c r="I280" t="str">
        <f>VLOOKUP(order_details__2[[#This Row],[ProductID]],products[],2,FALSE)</f>
        <v>Guaran Fantstica</v>
      </c>
      <c r="J280" t="str">
        <f>VLOOKUP(order_details__2[[#This Row],[SupplierID]],suppliers[],2,FALSE)</f>
        <v>Refrescos Americanas LTDA</v>
      </c>
      <c r="K280" t="str">
        <f>VLOOKUP(order_details__2[[#This Row],[OrderID]],orders[],14,FALSE)</f>
        <v>Portugal</v>
      </c>
      <c r="L280">
        <f>VLOOKUP(order_details__2[[#This Row],[OrderID]],orders[],7,FALSE)</f>
        <v>3</v>
      </c>
      <c r="M280" t="str">
        <f>VLOOKUP(order_details__2[[#This Row],[ShipVia ]],shippers[],2,FALSE)</f>
        <v>Federal Shipping</v>
      </c>
      <c r="N280" t="str">
        <f>VLOOKUP(order_details__2[[#This Row],[OrderID]],orders[],2,FALSE)</f>
        <v>FURIB</v>
      </c>
      <c r="O280" t="str">
        <f>VLOOKUP(order_details__2[[#This Row],[OrderID]],orders[],18,FALSE)</f>
        <v xml:space="preserve">Southern                                          </v>
      </c>
      <c r="P280">
        <f>VLOOKUP(order_details__2[[#This Row],[ProductID]],products[],4,FALSE)</f>
        <v>1</v>
      </c>
      <c r="Q280" t="str">
        <f>VLOOKUP(order_details__2[[#This Row],[CategoryID]],categories[],2,FALSE)</f>
        <v>Beverages</v>
      </c>
      <c r="R280" s="57">
        <f>VLOOKUP(order_details__2[[#This Row],[OrderID]],orders[],21,FALSE)</f>
        <v>11</v>
      </c>
    </row>
    <row r="281" spans="1:18" x14ac:dyDescent="0.2">
      <c r="A281">
        <v>10352</v>
      </c>
      <c r="B281">
        <v>54</v>
      </c>
      <c r="C281">
        <v>5.9</v>
      </c>
      <c r="D281">
        <v>20</v>
      </c>
      <c r="E281">
        <v>0</v>
      </c>
      <c r="F281">
        <f>order_details__2[[#This Row],[UnitPrice]]*order_details__2[[#This Row],[Quantity]]</f>
        <v>118</v>
      </c>
      <c r="G281">
        <f>VLOOKUP(order_details__2[[#This Row],[ProductID]],products[],3,FALSE)</f>
        <v>25</v>
      </c>
      <c r="H281">
        <f>VLOOKUP(order_details__2[[#This Row],[OrderID]],orders[],20,FALSE)</f>
        <v>1996</v>
      </c>
      <c r="I281" t="str">
        <f>VLOOKUP(order_details__2[[#This Row],[ProductID]],products[],2,FALSE)</f>
        <v>Tourtire</v>
      </c>
      <c r="J281" t="str">
        <f>VLOOKUP(order_details__2[[#This Row],[SupplierID]],suppliers[],2,FALSE)</f>
        <v>Ma Maison</v>
      </c>
      <c r="K281" t="str">
        <f>VLOOKUP(order_details__2[[#This Row],[OrderID]],orders[],14,FALSE)</f>
        <v>Portugal</v>
      </c>
      <c r="L281">
        <f>VLOOKUP(order_details__2[[#This Row],[OrderID]],orders[],7,FALSE)</f>
        <v>3</v>
      </c>
      <c r="M281" t="str">
        <f>VLOOKUP(order_details__2[[#This Row],[ShipVia ]],shippers[],2,FALSE)</f>
        <v>Federal Shipping</v>
      </c>
      <c r="N281" t="str">
        <f>VLOOKUP(order_details__2[[#This Row],[OrderID]],orders[],2,FALSE)</f>
        <v>FURIB</v>
      </c>
      <c r="O281" t="str">
        <f>VLOOKUP(order_details__2[[#This Row],[OrderID]],orders[],18,FALSE)</f>
        <v xml:space="preserve">Southern                                          </v>
      </c>
      <c r="P281">
        <f>VLOOKUP(order_details__2[[#This Row],[ProductID]],products[],4,FALSE)</f>
        <v>6</v>
      </c>
      <c r="Q281" t="str">
        <f>VLOOKUP(order_details__2[[#This Row],[CategoryID]],categories[],2,FALSE)</f>
        <v>Meat/Poultry</v>
      </c>
      <c r="R281" s="57">
        <f>VLOOKUP(order_details__2[[#This Row],[OrderID]],orders[],21,FALSE)</f>
        <v>11</v>
      </c>
    </row>
    <row r="282" spans="1:18" x14ac:dyDescent="0.2">
      <c r="A282">
        <v>10353</v>
      </c>
      <c r="B282">
        <v>11</v>
      </c>
      <c r="C282">
        <v>16.8</v>
      </c>
      <c r="D282">
        <v>12</v>
      </c>
      <c r="E282">
        <v>0</v>
      </c>
      <c r="F282">
        <f>order_details__2[[#This Row],[UnitPrice]]*order_details__2[[#This Row],[Quantity]]</f>
        <v>201.60000000000002</v>
      </c>
      <c r="G282">
        <f>VLOOKUP(order_details__2[[#This Row],[ProductID]],products[],3,FALSE)</f>
        <v>5</v>
      </c>
      <c r="H282">
        <f>VLOOKUP(order_details__2[[#This Row],[OrderID]],orders[],20,FALSE)</f>
        <v>1996</v>
      </c>
      <c r="I282" t="str">
        <f>VLOOKUP(order_details__2[[#This Row],[ProductID]],products[],2,FALSE)</f>
        <v>Queso Cabrales</v>
      </c>
      <c r="J282" t="str">
        <f>VLOOKUP(order_details__2[[#This Row],[SupplierID]],suppliers[],2,FALSE)</f>
        <v>Cooperativa de Quesos 'Las Cabras'</v>
      </c>
      <c r="K282" t="str">
        <f>VLOOKUP(order_details__2[[#This Row],[OrderID]],orders[],14,FALSE)</f>
        <v>Austria</v>
      </c>
      <c r="L282">
        <f>VLOOKUP(order_details__2[[#This Row],[OrderID]],orders[],7,FALSE)</f>
        <v>3</v>
      </c>
      <c r="M282" t="str">
        <f>VLOOKUP(order_details__2[[#This Row],[ShipVia ]],shippers[],2,FALSE)</f>
        <v>Federal Shipping</v>
      </c>
      <c r="N282" t="str">
        <f>VLOOKUP(order_details__2[[#This Row],[OrderID]],orders[],2,FALSE)</f>
        <v>PICCO</v>
      </c>
      <c r="O282" t="str">
        <f>VLOOKUP(order_details__2[[#This Row],[OrderID]],orders[],18,FALSE)</f>
        <v xml:space="preserve">Westerns                                          </v>
      </c>
      <c r="P282">
        <f>VLOOKUP(order_details__2[[#This Row],[ProductID]],products[],4,FALSE)</f>
        <v>4</v>
      </c>
      <c r="Q282" t="str">
        <f>VLOOKUP(order_details__2[[#This Row],[CategoryID]],categories[],2,FALSE)</f>
        <v>Dairy Products</v>
      </c>
      <c r="R282" s="57">
        <f>VLOOKUP(order_details__2[[#This Row],[OrderID]],orders[],21,FALSE)</f>
        <v>11</v>
      </c>
    </row>
    <row r="283" spans="1:18" x14ac:dyDescent="0.2">
      <c r="A283">
        <v>10353</v>
      </c>
      <c r="B283">
        <v>38</v>
      </c>
      <c r="C283">
        <v>210.8</v>
      </c>
      <c r="D283">
        <v>50</v>
      </c>
      <c r="E283">
        <v>0</v>
      </c>
      <c r="F283">
        <f>order_details__2[[#This Row],[UnitPrice]]*order_details__2[[#This Row],[Quantity]]</f>
        <v>10540</v>
      </c>
      <c r="G283">
        <f>VLOOKUP(order_details__2[[#This Row],[ProductID]],products[],3,FALSE)</f>
        <v>18</v>
      </c>
      <c r="H283">
        <f>VLOOKUP(order_details__2[[#This Row],[OrderID]],orders[],20,FALSE)</f>
        <v>1996</v>
      </c>
      <c r="I283" t="str">
        <f>VLOOKUP(order_details__2[[#This Row],[ProductID]],products[],2,FALSE)</f>
        <v>Cte de Blaye</v>
      </c>
      <c r="J283" t="str">
        <f>VLOOKUP(order_details__2[[#This Row],[SupplierID]],suppliers[],2,FALSE)</f>
        <v>Aux joyeux ecclsiastiques</v>
      </c>
      <c r="K283" t="str">
        <f>VLOOKUP(order_details__2[[#This Row],[OrderID]],orders[],14,FALSE)</f>
        <v>Austria</v>
      </c>
      <c r="L283">
        <f>VLOOKUP(order_details__2[[#This Row],[OrderID]],orders[],7,FALSE)</f>
        <v>3</v>
      </c>
      <c r="M283" t="str">
        <f>VLOOKUP(order_details__2[[#This Row],[ShipVia ]],shippers[],2,FALSE)</f>
        <v>Federal Shipping</v>
      </c>
      <c r="N283" t="str">
        <f>VLOOKUP(order_details__2[[#This Row],[OrderID]],orders[],2,FALSE)</f>
        <v>PICCO</v>
      </c>
      <c r="O283" t="str">
        <f>VLOOKUP(order_details__2[[#This Row],[OrderID]],orders[],18,FALSE)</f>
        <v xml:space="preserve">Westerns                                          </v>
      </c>
      <c r="P283">
        <f>VLOOKUP(order_details__2[[#This Row],[ProductID]],products[],4,FALSE)</f>
        <v>1</v>
      </c>
      <c r="Q283" t="str">
        <f>VLOOKUP(order_details__2[[#This Row],[CategoryID]],categories[],2,FALSE)</f>
        <v>Beverages</v>
      </c>
      <c r="R283" s="57">
        <f>VLOOKUP(order_details__2[[#This Row],[OrderID]],orders[],21,FALSE)</f>
        <v>11</v>
      </c>
    </row>
    <row r="284" spans="1:18" x14ac:dyDescent="0.2">
      <c r="A284">
        <v>10354</v>
      </c>
      <c r="B284">
        <v>1</v>
      </c>
      <c r="C284">
        <v>14.4</v>
      </c>
      <c r="D284">
        <v>12</v>
      </c>
      <c r="E284">
        <v>0</v>
      </c>
      <c r="F284">
        <f>order_details__2[[#This Row],[UnitPrice]]*order_details__2[[#This Row],[Quantity]]</f>
        <v>172.8</v>
      </c>
      <c r="G284">
        <f>VLOOKUP(order_details__2[[#This Row],[ProductID]],products[],3,FALSE)</f>
        <v>1</v>
      </c>
      <c r="H284">
        <f>VLOOKUP(order_details__2[[#This Row],[OrderID]],orders[],20,FALSE)</f>
        <v>1996</v>
      </c>
      <c r="I284" t="str">
        <f>VLOOKUP(order_details__2[[#This Row],[ProductID]],products[],2,FALSE)</f>
        <v>Chai</v>
      </c>
      <c r="J284" t="str">
        <f>VLOOKUP(order_details__2[[#This Row],[SupplierID]],suppliers[],2,FALSE)</f>
        <v>Exotic Liquids</v>
      </c>
      <c r="K284" t="str">
        <f>VLOOKUP(order_details__2[[#This Row],[OrderID]],orders[],14,FALSE)</f>
        <v>Mexico</v>
      </c>
      <c r="L284">
        <f>VLOOKUP(order_details__2[[#This Row],[OrderID]],orders[],7,FALSE)</f>
        <v>3</v>
      </c>
      <c r="M284" t="str">
        <f>VLOOKUP(order_details__2[[#This Row],[ShipVia ]],shippers[],2,FALSE)</f>
        <v>Federal Shipping</v>
      </c>
      <c r="N284" t="str">
        <f>VLOOKUP(order_details__2[[#This Row],[OrderID]],orders[],2,FALSE)</f>
        <v>PERIC</v>
      </c>
      <c r="O284" t="str">
        <f>VLOOKUP(order_details__2[[#This Row],[OrderID]],orders[],18,FALSE)</f>
        <v xml:space="preserve">Northern                                          </v>
      </c>
      <c r="P284">
        <f>VLOOKUP(order_details__2[[#This Row],[ProductID]],products[],4,FALSE)</f>
        <v>1</v>
      </c>
      <c r="Q284" t="str">
        <f>VLOOKUP(order_details__2[[#This Row],[CategoryID]],categories[],2,FALSE)</f>
        <v>Beverages</v>
      </c>
      <c r="R284" s="57">
        <f>VLOOKUP(order_details__2[[#This Row],[OrderID]],orders[],21,FALSE)</f>
        <v>11</v>
      </c>
    </row>
    <row r="285" spans="1:18" x14ac:dyDescent="0.2">
      <c r="A285">
        <v>10354</v>
      </c>
      <c r="B285">
        <v>29</v>
      </c>
      <c r="C285">
        <v>99</v>
      </c>
      <c r="D285">
        <v>4</v>
      </c>
      <c r="E285">
        <v>0</v>
      </c>
      <c r="F285">
        <f>order_details__2[[#This Row],[UnitPrice]]*order_details__2[[#This Row],[Quantity]]</f>
        <v>396</v>
      </c>
      <c r="G285">
        <f>VLOOKUP(order_details__2[[#This Row],[ProductID]],products[],3,FALSE)</f>
        <v>12</v>
      </c>
      <c r="H285">
        <f>VLOOKUP(order_details__2[[#This Row],[OrderID]],orders[],20,FALSE)</f>
        <v>1996</v>
      </c>
      <c r="I285" t="str">
        <f>VLOOKUP(order_details__2[[#This Row],[ProductID]],products[],2,FALSE)</f>
        <v>Thringer Rostbratwurst</v>
      </c>
      <c r="J285" t="str">
        <f>VLOOKUP(order_details__2[[#This Row],[SupplierID]],suppliers[],2,FALSE)</f>
        <v>Plutzer Lebensmittelgromrkte AG</v>
      </c>
      <c r="K285" t="str">
        <f>VLOOKUP(order_details__2[[#This Row],[OrderID]],orders[],14,FALSE)</f>
        <v>Mexico</v>
      </c>
      <c r="L285">
        <f>VLOOKUP(order_details__2[[#This Row],[OrderID]],orders[],7,FALSE)</f>
        <v>3</v>
      </c>
      <c r="M285" t="str">
        <f>VLOOKUP(order_details__2[[#This Row],[ShipVia ]],shippers[],2,FALSE)</f>
        <v>Federal Shipping</v>
      </c>
      <c r="N285" t="str">
        <f>VLOOKUP(order_details__2[[#This Row],[OrderID]],orders[],2,FALSE)</f>
        <v>PERIC</v>
      </c>
      <c r="O285" t="str">
        <f>VLOOKUP(order_details__2[[#This Row],[OrderID]],orders[],18,FALSE)</f>
        <v xml:space="preserve">Northern                                          </v>
      </c>
      <c r="P285">
        <f>VLOOKUP(order_details__2[[#This Row],[ProductID]],products[],4,FALSE)</f>
        <v>6</v>
      </c>
      <c r="Q285" t="str">
        <f>VLOOKUP(order_details__2[[#This Row],[CategoryID]],categories[],2,FALSE)</f>
        <v>Meat/Poultry</v>
      </c>
      <c r="R285" s="57">
        <f>VLOOKUP(order_details__2[[#This Row],[OrderID]],orders[],21,FALSE)</f>
        <v>11</v>
      </c>
    </row>
    <row r="286" spans="1:18" x14ac:dyDescent="0.2">
      <c r="A286">
        <v>10355</v>
      </c>
      <c r="B286">
        <v>24</v>
      </c>
      <c r="C286">
        <v>3.6</v>
      </c>
      <c r="D286">
        <v>25</v>
      </c>
      <c r="E286">
        <v>0</v>
      </c>
      <c r="F286">
        <f>order_details__2[[#This Row],[UnitPrice]]*order_details__2[[#This Row],[Quantity]]</f>
        <v>90</v>
      </c>
      <c r="G286">
        <f>VLOOKUP(order_details__2[[#This Row],[ProductID]],products[],3,FALSE)</f>
        <v>10</v>
      </c>
      <c r="H286">
        <f>VLOOKUP(order_details__2[[#This Row],[OrderID]],orders[],20,FALSE)</f>
        <v>1996</v>
      </c>
      <c r="I286" t="str">
        <f>VLOOKUP(order_details__2[[#This Row],[ProductID]],products[],2,FALSE)</f>
        <v>Guaran Fantstica</v>
      </c>
      <c r="J286" t="str">
        <f>VLOOKUP(order_details__2[[#This Row],[SupplierID]],suppliers[],2,FALSE)</f>
        <v>Refrescos Americanas LTDA</v>
      </c>
      <c r="K286" t="str">
        <f>VLOOKUP(order_details__2[[#This Row],[OrderID]],orders[],14,FALSE)</f>
        <v>UK</v>
      </c>
      <c r="L286">
        <f>VLOOKUP(order_details__2[[#This Row],[OrderID]],orders[],7,FALSE)</f>
        <v>1</v>
      </c>
      <c r="M286" t="str">
        <f>VLOOKUP(order_details__2[[#This Row],[ShipVia ]],shippers[],2,FALSE)</f>
        <v>Speedy Express</v>
      </c>
      <c r="N286" t="str">
        <f>VLOOKUP(order_details__2[[#This Row],[OrderID]],orders[],2,FALSE)</f>
        <v>AROUT</v>
      </c>
      <c r="O286" t="str">
        <f>VLOOKUP(order_details__2[[#This Row],[OrderID]],orders[],18,FALSE)</f>
        <v xml:space="preserve">Westerns                                          </v>
      </c>
      <c r="P286">
        <f>VLOOKUP(order_details__2[[#This Row],[ProductID]],products[],4,FALSE)</f>
        <v>1</v>
      </c>
      <c r="Q286" t="str">
        <f>VLOOKUP(order_details__2[[#This Row],[CategoryID]],categories[],2,FALSE)</f>
        <v>Beverages</v>
      </c>
      <c r="R286" s="57">
        <f>VLOOKUP(order_details__2[[#This Row],[OrderID]],orders[],21,FALSE)</f>
        <v>11</v>
      </c>
    </row>
    <row r="287" spans="1:18" x14ac:dyDescent="0.2">
      <c r="A287">
        <v>10355</v>
      </c>
      <c r="B287">
        <v>57</v>
      </c>
      <c r="C287">
        <v>15.6</v>
      </c>
      <c r="D287">
        <v>25</v>
      </c>
      <c r="E287">
        <v>0</v>
      </c>
      <c r="F287">
        <f>order_details__2[[#This Row],[UnitPrice]]*order_details__2[[#This Row],[Quantity]]</f>
        <v>390</v>
      </c>
      <c r="G287">
        <f>VLOOKUP(order_details__2[[#This Row],[ProductID]],products[],3,FALSE)</f>
        <v>26</v>
      </c>
      <c r="H287">
        <f>VLOOKUP(order_details__2[[#This Row],[OrderID]],orders[],20,FALSE)</f>
        <v>1996</v>
      </c>
      <c r="I287" t="str">
        <f>VLOOKUP(order_details__2[[#This Row],[ProductID]],products[],2,FALSE)</f>
        <v>Ravioli Angelo</v>
      </c>
      <c r="J287" t="str">
        <f>VLOOKUP(order_details__2[[#This Row],[SupplierID]],suppliers[],2,FALSE)</f>
        <v>Pasta Buttini s.r.l.</v>
      </c>
      <c r="K287" t="str">
        <f>VLOOKUP(order_details__2[[#This Row],[OrderID]],orders[],14,FALSE)</f>
        <v>UK</v>
      </c>
      <c r="L287">
        <f>VLOOKUP(order_details__2[[#This Row],[OrderID]],orders[],7,FALSE)</f>
        <v>1</v>
      </c>
      <c r="M287" t="str">
        <f>VLOOKUP(order_details__2[[#This Row],[ShipVia ]],shippers[],2,FALSE)</f>
        <v>Speedy Express</v>
      </c>
      <c r="N287" t="str">
        <f>VLOOKUP(order_details__2[[#This Row],[OrderID]],orders[],2,FALSE)</f>
        <v>AROUT</v>
      </c>
      <c r="O287" t="str">
        <f>VLOOKUP(order_details__2[[#This Row],[OrderID]],orders[],18,FALSE)</f>
        <v xml:space="preserve">Westerns                                          </v>
      </c>
      <c r="P287">
        <f>VLOOKUP(order_details__2[[#This Row],[ProductID]],products[],4,FALSE)</f>
        <v>5</v>
      </c>
      <c r="Q287" t="str">
        <f>VLOOKUP(order_details__2[[#This Row],[CategoryID]],categories[],2,FALSE)</f>
        <v>Grains/Cereals</v>
      </c>
      <c r="R287" s="57">
        <f>VLOOKUP(order_details__2[[#This Row],[OrderID]],orders[],21,FALSE)</f>
        <v>11</v>
      </c>
    </row>
    <row r="288" spans="1:18" x14ac:dyDescent="0.2">
      <c r="A288">
        <v>10356</v>
      </c>
      <c r="B288">
        <v>31</v>
      </c>
      <c r="C288">
        <v>10</v>
      </c>
      <c r="D288">
        <v>30</v>
      </c>
      <c r="E288">
        <v>0</v>
      </c>
      <c r="F288">
        <f>order_details__2[[#This Row],[UnitPrice]]*order_details__2[[#This Row],[Quantity]]</f>
        <v>300</v>
      </c>
      <c r="G288">
        <f>VLOOKUP(order_details__2[[#This Row],[ProductID]],products[],3,FALSE)</f>
        <v>14</v>
      </c>
      <c r="H288">
        <f>VLOOKUP(order_details__2[[#This Row],[OrderID]],orders[],20,FALSE)</f>
        <v>1996</v>
      </c>
      <c r="I288" t="str">
        <f>VLOOKUP(order_details__2[[#This Row],[ProductID]],products[],2,FALSE)</f>
        <v>Gorgonzola Telino</v>
      </c>
      <c r="J288" t="str">
        <f>VLOOKUP(order_details__2[[#This Row],[SupplierID]],suppliers[],2,FALSE)</f>
        <v>Formaggi Fortini s.r.l.</v>
      </c>
      <c r="K288" t="str">
        <f>VLOOKUP(order_details__2[[#This Row],[OrderID]],orders[],14,FALSE)</f>
        <v>Germany</v>
      </c>
      <c r="L288">
        <f>VLOOKUP(order_details__2[[#This Row],[OrderID]],orders[],7,FALSE)</f>
        <v>2</v>
      </c>
      <c r="M288" t="str">
        <f>VLOOKUP(order_details__2[[#This Row],[ShipVia ]],shippers[],2,FALSE)</f>
        <v>United Package</v>
      </c>
      <c r="N288" t="str">
        <f>VLOOKUP(order_details__2[[#This Row],[OrderID]],orders[],2,FALSE)</f>
        <v>WANDK</v>
      </c>
      <c r="O288" t="str">
        <f>VLOOKUP(order_details__2[[#This Row],[OrderID]],orders[],18,FALSE)</f>
        <v xml:space="preserve">Westerns                                          </v>
      </c>
      <c r="P288">
        <f>VLOOKUP(order_details__2[[#This Row],[ProductID]],products[],4,FALSE)</f>
        <v>4</v>
      </c>
      <c r="Q288" t="str">
        <f>VLOOKUP(order_details__2[[#This Row],[CategoryID]],categories[],2,FALSE)</f>
        <v>Dairy Products</v>
      </c>
      <c r="R288" s="57">
        <f>VLOOKUP(order_details__2[[#This Row],[OrderID]],orders[],21,FALSE)</f>
        <v>11</v>
      </c>
    </row>
    <row r="289" spans="1:18" x14ac:dyDescent="0.2">
      <c r="A289">
        <v>10356</v>
      </c>
      <c r="B289">
        <v>55</v>
      </c>
      <c r="C289">
        <v>19.2</v>
      </c>
      <c r="D289">
        <v>12</v>
      </c>
      <c r="E289">
        <v>0</v>
      </c>
      <c r="F289">
        <f>order_details__2[[#This Row],[UnitPrice]]*order_details__2[[#This Row],[Quantity]]</f>
        <v>230.39999999999998</v>
      </c>
      <c r="G289">
        <f>VLOOKUP(order_details__2[[#This Row],[ProductID]],products[],3,FALSE)</f>
        <v>25</v>
      </c>
      <c r="H289">
        <f>VLOOKUP(order_details__2[[#This Row],[OrderID]],orders[],20,FALSE)</f>
        <v>1996</v>
      </c>
      <c r="I289" t="str">
        <f>VLOOKUP(order_details__2[[#This Row],[ProductID]],products[],2,FALSE)</f>
        <v>Pt chinois</v>
      </c>
      <c r="J289" t="str">
        <f>VLOOKUP(order_details__2[[#This Row],[SupplierID]],suppliers[],2,FALSE)</f>
        <v>Ma Maison</v>
      </c>
      <c r="K289" t="str">
        <f>VLOOKUP(order_details__2[[#This Row],[OrderID]],orders[],14,FALSE)</f>
        <v>Germany</v>
      </c>
      <c r="L289">
        <f>VLOOKUP(order_details__2[[#This Row],[OrderID]],orders[],7,FALSE)</f>
        <v>2</v>
      </c>
      <c r="M289" t="str">
        <f>VLOOKUP(order_details__2[[#This Row],[ShipVia ]],shippers[],2,FALSE)</f>
        <v>United Package</v>
      </c>
      <c r="N289" t="str">
        <f>VLOOKUP(order_details__2[[#This Row],[OrderID]],orders[],2,FALSE)</f>
        <v>WANDK</v>
      </c>
      <c r="O289" t="str">
        <f>VLOOKUP(order_details__2[[#This Row],[OrderID]],orders[],18,FALSE)</f>
        <v xml:space="preserve">Westerns                                          </v>
      </c>
      <c r="P289">
        <f>VLOOKUP(order_details__2[[#This Row],[ProductID]],products[],4,FALSE)</f>
        <v>6</v>
      </c>
      <c r="Q289" t="str">
        <f>VLOOKUP(order_details__2[[#This Row],[CategoryID]],categories[],2,FALSE)</f>
        <v>Meat/Poultry</v>
      </c>
      <c r="R289" s="57">
        <f>VLOOKUP(order_details__2[[#This Row],[OrderID]],orders[],21,FALSE)</f>
        <v>11</v>
      </c>
    </row>
    <row r="290" spans="1:18" x14ac:dyDescent="0.2">
      <c r="A290">
        <v>10356</v>
      </c>
      <c r="B290">
        <v>69</v>
      </c>
      <c r="C290">
        <v>28.8</v>
      </c>
      <c r="D290">
        <v>20</v>
      </c>
      <c r="E290">
        <v>0</v>
      </c>
      <c r="F290">
        <f>order_details__2[[#This Row],[UnitPrice]]*order_details__2[[#This Row],[Quantity]]</f>
        <v>576</v>
      </c>
      <c r="G290">
        <f>VLOOKUP(order_details__2[[#This Row],[ProductID]],products[],3,FALSE)</f>
        <v>15</v>
      </c>
      <c r="H290">
        <f>VLOOKUP(order_details__2[[#This Row],[OrderID]],orders[],20,FALSE)</f>
        <v>1996</v>
      </c>
      <c r="I290" t="str">
        <f>VLOOKUP(order_details__2[[#This Row],[ProductID]],products[],2,FALSE)</f>
        <v>Gudbrandsdalsost</v>
      </c>
      <c r="J290" t="str">
        <f>VLOOKUP(order_details__2[[#This Row],[SupplierID]],suppliers[],2,FALSE)</f>
        <v>Norske Meierier</v>
      </c>
      <c r="K290" t="str">
        <f>VLOOKUP(order_details__2[[#This Row],[OrderID]],orders[],14,FALSE)</f>
        <v>Germany</v>
      </c>
      <c r="L290">
        <f>VLOOKUP(order_details__2[[#This Row],[OrderID]],orders[],7,FALSE)</f>
        <v>2</v>
      </c>
      <c r="M290" t="str">
        <f>VLOOKUP(order_details__2[[#This Row],[ShipVia ]],shippers[],2,FALSE)</f>
        <v>United Package</v>
      </c>
      <c r="N290" t="str">
        <f>VLOOKUP(order_details__2[[#This Row],[OrderID]],orders[],2,FALSE)</f>
        <v>WANDK</v>
      </c>
      <c r="O290" t="str">
        <f>VLOOKUP(order_details__2[[#This Row],[OrderID]],orders[],18,FALSE)</f>
        <v xml:space="preserve">Westerns                                          </v>
      </c>
      <c r="P290">
        <f>VLOOKUP(order_details__2[[#This Row],[ProductID]],products[],4,FALSE)</f>
        <v>4</v>
      </c>
      <c r="Q290" t="str">
        <f>VLOOKUP(order_details__2[[#This Row],[CategoryID]],categories[],2,FALSE)</f>
        <v>Dairy Products</v>
      </c>
      <c r="R290" s="57">
        <f>VLOOKUP(order_details__2[[#This Row],[OrderID]],orders[],21,FALSE)</f>
        <v>11</v>
      </c>
    </row>
    <row r="291" spans="1:18" x14ac:dyDescent="0.2">
      <c r="A291">
        <v>10357</v>
      </c>
      <c r="B291">
        <v>10</v>
      </c>
      <c r="C291">
        <v>24.8</v>
      </c>
      <c r="D291">
        <v>30</v>
      </c>
      <c r="E291">
        <v>0</v>
      </c>
      <c r="F291">
        <f>order_details__2[[#This Row],[UnitPrice]]*order_details__2[[#This Row],[Quantity]]</f>
        <v>744</v>
      </c>
      <c r="G291">
        <f>VLOOKUP(order_details__2[[#This Row],[ProductID]],products[],3,FALSE)</f>
        <v>4</v>
      </c>
      <c r="H291">
        <f>VLOOKUP(order_details__2[[#This Row],[OrderID]],orders[],20,FALSE)</f>
        <v>1996</v>
      </c>
      <c r="I291" t="str">
        <f>VLOOKUP(order_details__2[[#This Row],[ProductID]],products[],2,FALSE)</f>
        <v>Ikura</v>
      </c>
      <c r="J291" t="str">
        <f>VLOOKUP(order_details__2[[#This Row],[SupplierID]],suppliers[],2,FALSE)</f>
        <v>Tokyo Traders</v>
      </c>
      <c r="K291" t="str">
        <f>VLOOKUP(order_details__2[[#This Row],[OrderID]],orders[],14,FALSE)</f>
        <v>Venezuela</v>
      </c>
      <c r="L291">
        <f>VLOOKUP(order_details__2[[#This Row],[OrderID]],orders[],7,FALSE)</f>
        <v>3</v>
      </c>
      <c r="M291" t="str">
        <f>VLOOKUP(order_details__2[[#This Row],[ShipVia ]],shippers[],2,FALSE)</f>
        <v>Federal Shipping</v>
      </c>
      <c r="N291" t="str">
        <f>VLOOKUP(order_details__2[[#This Row],[OrderID]],orders[],2,FALSE)</f>
        <v>LILAS</v>
      </c>
      <c r="O291" t="str">
        <f>VLOOKUP(order_details__2[[#This Row],[OrderID]],orders[],18,FALSE)</f>
        <v xml:space="preserve">Eastern                                           </v>
      </c>
      <c r="P291">
        <f>VLOOKUP(order_details__2[[#This Row],[ProductID]],products[],4,FALSE)</f>
        <v>8</v>
      </c>
      <c r="Q291" t="str">
        <f>VLOOKUP(order_details__2[[#This Row],[CategoryID]],categories[],2,FALSE)</f>
        <v>Seafood</v>
      </c>
      <c r="R291" s="57">
        <f>VLOOKUP(order_details__2[[#This Row],[OrderID]],orders[],21,FALSE)</f>
        <v>11</v>
      </c>
    </row>
    <row r="292" spans="1:18" x14ac:dyDescent="0.2">
      <c r="A292">
        <v>10357</v>
      </c>
      <c r="B292">
        <v>26</v>
      </c>
      <c r="C292">
        <v>24.9</v>
      </c>
      <c r="D292">
        <v>16</v>
      </c>
      <c r="E292">
        <v>0</v>
      </c>
      <c r="F292">
        <f>order_details__2[[#This Row],[UnitPrice]]*order_details__2[[#This Row],[Quantity]]</f>
        <v>398.4</v>
      </c>
      <c r="G292">
        <f>VLOOKUP(order_details__2[[#This Row],[ProductID]],products[],3,FALSE)</f>
        <v>11</v>
      </c>
      <c r="H292">
        <f>VLOOKUP(order_details__2[[#This Row],[OrderID]],orders[],20,FALSE)</f>
        <v>1996</v>
      </c>
      <c r="I292" t="str">
        <f>VLOOKUP(order_details__2[[#This Row],[ProductID]],products[],2,FALSE)</f>
        <v>Gumbr Gummibrchen</v>
      </c>
      <c r="J292" t="str">
        <f>VLOOKUP(order_details__2[[#This Row],[SupplierID]],suppliers[],2,FALSE)</f>
        <v>Heli Swaren GmbH &amp; Co. KG</v>
      </c>
      <c r="K292" t="str">
        <f>VLOOKUP(order_details__2[[#This Row],[OrderID]],orders[],14,FALSE)</f>
        <v>Venezuela</v>
      </c>
      <c r="L292">
        <f>VLOOKUP(order_details__2[[#This Row],[OrderID]],orders[],7,FALSE)</f>
        <v>3</v>
      </c>
      <c r="M292" t="str">
        <f>VLOOKUP(order_details__2[[#This Row],[ShipVia ]],shippers[],2,FALSE)</f>
        <v>Federal Shipping</v>
      </c>
      <c r="N292" t="str">
        <f>VLOOKUP(order_details__2[[#This Row],[OrderID]],orders[],2,FALSE)</f>
        <v>LILAS</v>
      </c>
      <c r="O292" t="str">
        <f>VLOOKUP(order_details__2[[#This Row],[OrderID]],orders[],18,FALSE)</f>
        <v xml:space="preserve">Eastern                                           </v>
      </c>
      <c r="P292">
        <f>VLOOKUP(order_details__2[[#This Row],[ProductID]],products[],4,FALSE)</f>
        <v>3</v>
      </c>
      <c r="Q292" t="str">
        <f>VLOOKUP(order_details__2[[#This Row],[CategoryID]],categories[],2,FALSE)</f>
        <v>Confections</v>
      </c>
      <c r="R292" s="57">
        <f>VLOOKUP(order_details__2[[#This Row],[OrderID]],orders[],21,FALSE)</f>
        <v>11</v>
      </c>
    </row>
    <row r="293" spans="1:18" x14ac:dyDescent="0.2">
      <c r="A293">
        <v>10357</v>
      </c>
      <c r="B293">
        <v>60</v>
      </c>
      <c r="C293">
        <v>27.2</v>
      </c>
      <c r="D293">
        <v>8</v>
      </c>
      <c r="E293">
        <v>0</v>
      </c>
      <c r="F293">
        <f>order_details__2[[#This Row],[UnitPrice]]*order_details__2[[#This Row],[Quantity]]</f>
        <v>217.6</v>
      </c>
      <c r="G293">
        <f>VLOOKUP(order_details__2[[#This Row],[ProductID]],products[],3,FALSE)</f>
        <v>28</v>
      </c>
      <c r="H293">
        <f>VLOOKUP(order_details__2[[#This Row],[OrderID]],orders[],20,FALSE)</f>
        <v>1996</v>
      </c>
      <c r="I293" t="str">
        <f>VLOOKUP(order_details__2[[#This Row],[ProductID]],products[],2,FALSE)</f>
        <v>Camembert Pierrot</v>
      </c>
      <c r="J293" t="str">
        <f>VLOOKUP(order_details__2[[#This Row],[SupplierID]],suppliers[],2,FALSE)</f>
        <v>Gai pturage</v>
      </c>
      <c r="K293" t="str">
        <f>VLOOKUP(order_details__2[[#This Row],[OrderID]],orders[],14,FALSE)</f>
        <v>Venezuela</v>
      </c>
      <c r="L293">
        <f>VLOOKUP(order_details__2[[#This Row],[OrderID]],orders[],7,FALSE)</f>
        <v>3</v>
      </c>
      <c r="M293" t="str">
        <f>VLOOKUP(order_details__2[[#This Row],[ShipVia ]],shippers[],2,FALSE)</f>
        <v>Federal Shipping</v>
      </c>
      <c r="N293" t="str">
        <f>VLOOKUP(order_details__2[[#This Row],[OrderID]],orders[],2,FALSE)</f>
        <v>LILAS</v>
      </c>
      <c r="O293" t="str">
        <f>VLOOKUP(order_details__2[[#This Row],[OrderID]],orders[],18,FALSE)</f>
        <v xml:space="preserve">Eastern                                           </v>
      </c>
      <c r="P293">
        <f>VLOOKUP(order_details__2[[#This Row],[ProductID]],products[],4,FALSE)</f>
        <v>4</v>
      </c>
      <c r="Q293" t="str">
        <f>VLOOKUP(order_details__2[[#This Row],[CategoryID]],categories[],2,FALSE)</f>
        <v>Dairy Products</v>
      </c>
      <c r="R293" s="57">
        <f>VLOOKUP(order_details__2[[#This Row],[OrderID]],orders[],21,FALSE)</f>
        <v>11</v>
      </c>
    </row>
    <row r="294" spans="1:18" x14ac:dyDescent="0.2">
      <c r="A294">
        <v>10358</v>
      </c>
      <c r="B294">
        <v>24</v>
      </c>
      <c r="C294">
        <v>3.6</v>
      </c>
      <c r="D294">
        <v>10</v>
      </c>
      <c r="E294">
        <v>0</v>
      </c>
      <c r="F294">
        <f>order_details__2[[#This Row],[UnitPrice]]*order_details__2[[#This Row],[Quantity]]</f>
        <v>36</v>
      </c>
      <c r="G294">
        <f>VLOOKUP(order_details__2[[#This Row],[ProductID]],products[],3,FALSE)</f>
        <v>10</v>
      </c>
      <c r="H294">
        <f>VLOOKUP(order_details__2[[#This Row],[OrderID]],orders[],20,FALSE)</f>
        <v>1996</v>
      </c>
      <c r="I294" t="str">
        <f>VLOOKUP(order_details__2[[#This Row],[ProductID]],products[],2,FALSE)</f>
        <v>Guaran Fantstica</v>
      </c>
      <c r="J294" t="str">
        <f>VLOOKUP(order_details__2[[#This Row],[SupplierID]],suppliers[],2,FALSE)</f>
        <v>Refrescos Americanas LTDA</v>
      </c>
      <c r="K294" t="str">
        <f>VLOOKUP(order_details__2[[#This Row],[OrderID]],orders[],14,FALSE)</f>
        <v>France</v>
      </c>
      <c r="L294">
        <f>VLOOKUP(order_details__2[[#This Row],[OrderID]],orders[],7,FALSE)</f>
        <v>1</v>
      </c>
      <c r="M294" t="str">
        <f>VLOOKUP(order_details__2[[#This Row],[ShipVia ]],shippers[],2,FALSE)</f>
        <v>Speedy Express</v>
      </c>
      <c r="N294" t="str">
        <f>VLOOKUP(order_details__2[[#This Row],[OrderID]],orders[],2,FALSE)</f>
        <v>LAMAI</v>
      </c>
      <c r="O294" t="str">
        <f>VLOOKUP(order_details__2[[#This Row],[OrderID]],orders[],18,FALSE)</f>
        <v xml:space="preserve">Eastern                                           </v>
      </c>
      <c r="P294">
        <f>VLOOKUP(order_details__2[[#This Row],[ProductID]],products[],4,FALSE)</f>
        <v>1</v>
      </c>
      <c r="Q294" t="str">
        <f>VLOOKUP(order_details__2[[#This Row],[CategoryID]],categories[],2,FALSE)</f>
        <v>Beverages</v>
      </c>
      <c r="R294" s="57">
        <f>VLOOKUP(order_details__2[[#This Row],[OrderID]],orders[],21,FALSE)</f>
        <v>11</v>
      </c>
    </row>
    <row r="295" spans="1:18" x14ac:dyDescent="0.2">
      <c r="A295">
        <v>10358</v>
      </c>
      <c r="B295">
        <v>34</v>
      </c>
      <c r="C295">
        <v>11.2</v>
      </c>
      <c r="D295">
        <v>10</v>
      </c>
      <c r="E295">
        <v>0</v>
      </c>
      <c r="F295">
        <f>order_details__2[[#This Row],[UnitPrice]]*order_details__2[[#This Row],[Quantity]]</f>
        <v>112</v>
      </c>
      <c r="G295">
        <f>VLOOKUP(order_details__2[[#This Row],[ProductID]],products[],3,FALSE)</f>
        <v>16</v>
      </c>
      <c r="H295">
        <f>VLOOKUP(order_details__2[[#This Row],[OrderID]],orders[],20,FALSE)</f>
        <v>1996</v>
      </c>
      <c r="I295" t="str">
        <f>VLOOKUP(order_details__2[[#This Row],[ProductID]],products[],2,FALSE)</f>
        <v>Sasquatch Ale</v>
      </c>
      <c r="J295" t="str">
        <f>VLOOKUP(order_details__2[[#This Row],[SupplierID]],suppliers[],2,FALSE)</f>
        <v>Bigfoot Breweries</v>
      </c>
      <c r="K295" t="str">
        <f>VLOOKUP(order_details__2[[#This Row],[OrderID]],orders[],14,FALSE)</f>
        <v>France</v>
      </c>
      <c r="L295">
        <f>VLOOKUP(order_details__2[[#This Row],[OrderID]],orders[],7,FALSE)</f>
        <v>1</v>
      </c>
      <c r="M295" t="str">
        <f>VLOOKUP(order_details__2[[#This Row],[ShipVia ]],shippers[],2,FALSE)</f>
        <v>Speedy Express</v>
      </c>
      <c r="N295" t="str">
        <f>VLOOKUP(order_details__2[[#This Row],[OrderID]],orders[],2,FALSE)</f>
        <v>LAMAI</v>
      </c>
      <c r="O295" t="str">
        <f>VLOOKUP(order_details__2[[#This Row],[OrderID]],orders[],18,FALSE)</f>
        <v xml:space="preserve">Eastern                                           </v>
      </c>
      <c r="P295">
        <f>VLOOKUP(order_details__2[[#This Row],[ProductID]],products[],4,FALSE)</f>
        <v>1</v>
      </c>
      <c r="Q295" t="str">
        <f>VLOOKUP(order_details__2[[#This Row],[CategoryID]],categories[],2,FALSE)</f>
        <v>Beverages</v>
      </c>
      <c r="R295" s="57">
        <f>VLOOKUP(order_details__2[[#This Row],[OrderID]],orders[],21,FALSE)</f>
        <v>11</v>
      </c>
    </row>
    <row r="296" spans="1:18" x14ac:dyDescent="0.2">
      <c r="A296">
        <v>10358</v>
      </c>
      <c r="B296">
        <v>36</v>
      </c>
      <c r="C296">
        <v>15.2</v>
      </c>
      <c r="D296">
        <v>20</v>
      </c>
      <c r="E296">
        <v>0</v>
      </c>
      <c r="F296">
        <f>order_details__2[[#This Row],[UnitPrice]]*order_details__2[[#This Row],[Quantity]]</f>
        <v>304</v>
      </c>
      <c r="G296">
        <f>VLOOKUP(order_details__2[[#This Row],[ProductID]],products[],3,FALSE)</f>
        <v>17</v>
      </c>
      <c r="H296">
        <f>VLOOKUP(order_details__2[[#This Row],[OrderID]],orders[],20,FALSE)</f>
        <v>1996</v>
      </c>
      <c r="I296" t="str">
        <f>VLOOKUP(order_details__2[[#This Row],[ProductID]],products[],2,FALSE)</f>
        <v>Inlagd Sill</v>
      </c>
      <c r="J296" t="str">
        <f>VLOOKUP(order_details__2[[#This Row],[SupplierID]],suppliers[],2,FALSE)</f>
        <v>Svensk Sjfda AB</v>
      </c>
      <c r="K296" t="str">
        <f>VLOOKUP(order_details__2[[#This Row],[OrderID]],orders[],14,FALSE)</f>
        <v>France</v>
      </c>
      <c r="L296">
        <f>VLOOKUP(order_details__2[[#This Row],[OrderID]],orders[],7,FALSE)</f>
        <v>1</v>
      </c>
      <c r="M296" t="str">
        <f>VLOOKUP(order_details__2[[#This Row],[ShipVia ]],shippers[],2,FALSE)</f>
        <v>Speedy Express</v>
      </c>
      <c r="N296" t="str">
        <f>VLOOKUP(order_details__2[[#This Row],[OrderID]],orders[],2,FALSE)</f>
        <v>LAMAI</v>
      </c>
      <c r="O296" t="str">
        <f>VLOOKUP(order_details__2[[#This Row],[OrderID]],orders[],18,FALSE)</f>
        <v xml:space="preserve">Eastern                                           </v>
      </c>
      <c r="P296">
        <f>VLOOKUP(order_details__2[[#This Row],[ProductID]],products[],4,FALSE)</f>
        <v>8</v>
      </c>
      <c r="Q296" t="str">
        <f>VLOOKUP(order_details__2[[#This Row],[CategoryID]],categories[],2,FALSE)</f>
        <v>Seafood</v>
      </c>
      <c r="R296" s="57">
        <f>VLOOKUP(order_details__2[[#This Row],[OrderID]],orders[],21,FALSE)</f>
        <v>11</v>
      </c>
    </row>
    <row r="297" spans="1:18" x14ac:dyDescent="0.2">
      <c r="A297">
        <v>10359</v>
      </c>
      <c r="B297">
        <v>16</v>
      </c>
      <c r="C297">
        <v>13.9</v>
      </c>
      <c r="D297">
        <v>56</v>
      </c>
      <c r="E297">
        <v>0</v>
      </c>
      <c r="F297">
        <f>order_details__2[[#This Row],[UnitPrice]]*order_details__2[[#This Row],[Quantity]]</f>
        <v>778.4</v>
      </c>
      <c r="G297">
        <f>VLOOKUP(order_details__2[[#This Row],[ProductID]],products[],3,FALSE)</f>
        <v>7</v>
      </c>
      <c r="H297">
        <f>VLOOKUP(order_details__2[[#This Row],[OrderID]],orders[],20,FALSE)</f>
        <v>1996</v>
      </c>
      <c r="I297" t="str">
        <f>VLOOKUP(order_details__2[[#This Row],[ProductID]],products[],2,FALSE)</f>
        <v>Pavlova</v>
      </c>
      <c r="J297" t="str">
        <f>VLOOKUP(order_details__2[[#This Row],[SupplierID]],suppliers[],2,FALSE)</f>
        <v>Pavlova, Ltd.</v>
      </c>
      <c r="K297" t="str">
        <f>VLOOKUP(order_details__2[[#This Row],[OrderID]],orders[],14,FALSE)</f>
        <v>UK</v>
      </c>
      <c r="L297">
        <f>VLOOKUP(order_details__2[[#This Row],[OrderID]],orders[],7,FALSE)</f>
        <v>3</v>
      </c>
      <c r="M297" t="str">
        <f>VLOOKUP(order_details__2[[#This Row],[ShipVia ]],shippers[],2,FALSE)</f>
        <v>Federal Shipping</v>
      </c>
      <c r="N297" t="str">
        <f>VLOOKUP(order_details__2[[#This Row],[OrderID]],orders[],2,FALSE)</f>
        <v>SEVES</v>
      </c>
      <c r="O297" t="str">
        <f>VLOOKUP(order_details__2[[#This Row],[OrderID]],orders[],18,FALSE)</f>
        <v xml:space="preserve">Eastern                                           </v>
      </c>
      <c r="P297">
        <f>VLOOKUP(order_details__2[[#This Row],[ProductID]],products[],4,FALSE)</f>
        <v>3</v>
      </c>
      <c r="Q297" t="str">
        <f>VLOOKUP(order_details__2[[#This Row],[CategoryID]],categories[],2,FALSE)</f>
        <v>Confections</v>
      </c>
      <c r="R297" s="57">
        <f>VLOOKUP(order_details__2[[#This Row],[OrderID]],orders[],21,FALSE)</f>
        <v>11</v>
      </c>
    </row>
    <row r="298" spans="1:18" x14ac:dyDescent="0.2">
      <c r="A298">
        <v>10359</v>
      </c>
      <c r="B298">
        <v>31</v>
      </c>
      <c r="C298">
        <v>10</v>
      </c>
      <c r="D298">
        <v>70</v>
      </c>
      <c r="E298">
        <v>0</v>
      </c>
      <c r="F298">
        <f>order_details__2[[#This Row],[UnitPrice]]*order_details__2[[#This Row],[Quantity]]</f>
        <v>700</v>
      </c>
      <c r="G298">
        <f>VLOOKUP(order_details__2[[#This Row],[ProductID]],products[],3,FALSE)</f>
        <v>14</v>
      </c>
      <c r="H298">
        <f>VLOOKUP(order_details__2[[#This Row],[OrderID]],orders[],20,FALSE)</f>
        <v>1996</v>
      </c>
      <c r="I298" t="str">
        <f>VLOOKUP(order_details__2[[#This Row],[ProductID]],products[],2,FALSE)</f>
        <v>Gorgonzola Telino</v>
      </c>
      <c r="J298" t="str">
        <f>VLOOKUP(order_details__2[[#This Row],[SupplierID]],suppliers[],2,FALSE)</f>
        <v>Formaggi Fortini s.r.l.</v>
      </c>
      <c r="K298" t="str">
        <f>VLOOKUP(order_details__2[[#This Row],[OrderID]],orders[],14,FALSE)</f>
        <v>UK</v>
      </c>
      <c r="L298">
        <f>VLOOKUP(order_details__2[[#This Row],[OrderID]],orders[],7,FALSE)</f>
        <v>3</v>
      </c>
      <c r="M298" t="str">
        <f>VLOOKUP(order_details__2[[#This Row],[ShipVia ]],shippers[],2,FALSE)</f>
        <v>Federal Shipping</v>
      </c>
      <c r="N298" t="str">
        <f>VLOOKUP(order_details__2[[#This Row],[OrderID]],orders[],2,FALSE)</f>
        <v>SEVES</v>
      </c>
      <c r="O298" t="str">
        <f>VLOOKUP(order_details__2[[#This Row],[OrderID]],orders[],18,FALSE)</f>
        <v xml:space="preserve">Eastern                                           </v>
      </c>
      <c r="P298">
        <f>VLOOKUP(order_details__2[[#This Row],[ProductID]],products[],4,FALSE)</f>
        <v>4</v>
      </c>
      <c r="Q298" t="str">
        <f>VLOOKUP(order_details__2[[#This Row],[CategoryID]],categories[],2,FALSE)</f>
        <v>Dairy Products</v>
      </c>
      <c r="R298" s="57">
        <f>VLOOKUP(order_details__2[[#This Row],[OrderID]],orders[],21,FALSE)</f>
        <v>11</v>
      </c>
    </row>
    <row r="299" spans="1:18" x14ac:dyDescent="0.2">
      <c r="A299">
        <v>10359</v>
      </c>
      <c r="B299">
        <v>60</v>
      </c>
      <c r="C299">
        <v>27.2</v>
      </c>
      <c r="D299">
        <v>80</v>
      </c>
      <c r="E299">
        <v>0</v>
      </c>
      <c r="F299">
        <f>order_details__2[[#This Row],[UnitPrice]]*order_details__2[[#This Row],[Quantity]]</f>
        <v>2176</v>
      </c>
      <c r="G299">
        <f>VLOOKUP(order_details__2[[#This Row],[ProductID]],products[],3,FALSE)</f>
        <v>28</v>
      </c>
      <c r="H299">
        <f>VLOOKUP(order_details__2[[#This Row],[OrderID]],orders[],20,FALSE)</f>
        <v>1996</v>
      </c>
      <c r="I299" t="str">
        <f>VLOOKUP(order_details__2[[#This Row],[ProductID]],products[],2,FALSE)</f>
        <v>Camembert Pierrot</v>
      </c>
      <c r="J299" t="str">
        <f>VLOOKUP(order_details__2[[#This Row],[SupplierID]],suppliers[],2,FALSE)</f>
        <v>Gai pturage</v>
      </c>
      <c r="K299" t="str">
        <f>VLOOKUP(order_details__2[[#This Row],[OrderID]],orders[],14,FALSE)</f>
        <v>UK</v>
      </c>
      <c r="L299">
        <f>VLOOKUP(order_details__2[[#This Row],[OrderID]],orders[],7,FALSE)</f>
        <v>3</v>
      </c>
      <c r="M299" t="str">
        <f>VLOOKUP(order_details__2[[#This Row],[ShipVia ]],shippers[],2,FALSE)</f>
        <v>Federal Shipping</v>
      </c>
      <c r="N299" t="str">
        <f>VLOOKUP(order_details__2[[#This Row],[OrderID]],orders[],2,FALSE)</f>
        <v>SEVES</v>
      </c>
      <c r="O299" t="str">
        <f>VLOOKUP(order_details__2[[#This Row],[OrderID]],orders[],18,FALSE)</f>
        <v xml:space="preserve">Eastern                                           </v>
      </c>
      <c r="P299">
        <f>VLOOKUP(order_details__2[[#This Row],[ProductID]],products[],4,FALSE)</f>
        <v>4</v>
      </c>
      <c r="Q299" t="str">
        <f>VLOOKUP(order_details__2[[#This Row],[CategoryID]],categories[],2,FALSE)</f>
        <v>Dairy Products</v>
      </c>
      <c r="R299" s="57">
        <f>VLOOKUP(order_details__2[[#This Row],[OrderID]],orders[],21,FALSE)</f>
        <v>11</v>
      </c>
    </row>
    <row r="300" spans="1:18" x14ac:dyDescent="0.2">
      <c r="A300">
        <v>10360</v>
      </c>
      <c r="B300">
        <v>28</v>
      </c>
      <c r="C300">
        <v>36.4</v>
      </c>
      <c r="D300">
        <v>30</v>
      </c>
      <c r="E300">
        <v>0</v>
      </c>
      <c r="F300">
        <f>order_details__2[[#This Row],[UnitPrice]]*order_details__2[[#This Row],[Quantity]]</f>
        <v>1092</v>
      </c>
      <c r="G300">
        <f>VLOOKUP(order_details__2[[#This Row],[ProductID]],products[],3,FALSE)</f>
        <v>12</v>
      </c>
      <c r="H300">
        <f>VLOOKUP(order_details__2[[#This Row],[OrderID]],orders[],20,FALSE)</f>
        <v>1996</v>
      </c>
      <c r="I300" t="str">
        <f>VLOOKUP(order_details__2[[#This Row],[ProductID]],products[],2,FALSE)</f>
        <v>Rssle Sauerkraut</v>
      </c>
      <c r="J300" t="str">
        <f>VLOOKUP(order_details__2[[#This Row],[SupplierID]],suppliers[],2,FALSE)</f>
        <v>Plutzer Lebensmittelgromrkte AG</v>
      </c>
      <c r="K300" t="str">
        <f>VLOOKUP(order_details__2[[#This Row],[OrderID]],orders[],14,FALSE)</f>
        <v>France</v>
      </c>
      <c r="L300">
        <f>VLOOKUP(order_details__2[[#This Row],[OrderID]],orders[],7,FALSE)</f>
        <v>3</v>
      </c>
      <c r="M300" t="str">
        <f>VLOOKUP(order_details__2[[#This Row],[ShipVia ]],shippers[],2,FALSE)</f>
        <v>Federal Shipping</v>
      </c>
      <c r="N300" t="str">
        <f>VLOOKUP(order_details__2[[#This Row],[OrderID]],orders[],2,FALSE)</f>
        <v>BLONP</v>
      </c>
      <c r="O300" t="str">
        <f>VLOOKUP(order_details__2[[#This Row],[OrderID]],orders[],18,FALSE)</f>
        <v xml:space="preserve">Eastern                                           </v>
      </c>
      <c r="P300">
        <f>VLOOKUP(order_details__2[[#This Row],[ProductID]],products[],4,FALSE)</f>
        <v>7</v>
      </c>
      <c r="Q300" t="str">
        <f>VLOOKUP(order_details__2[[#This Row],[CategoryID]],categories[],2,FALSE)</f>
        <v>Produce</v>
      </c>
      <c r="R300" s="57">
        <f>VLOOKUP(order_details__2[[#This Row],[OrderID]],orders[],21,FALSE)</f>
        <v>11</v>
      </c>
    </row>
    <row r="301" spans="1:18" x14ac:dyDescent="0.2">
      <c r="A301">
        <v>10360</v>
      </c>
      <c r="B301">
        <v>29</v>
      </c>
      <c r="C301">
        <v>99</v>
      </c>
      <c r="D301">
        <v>35</v>
      </c>
      <c r="E301">
        <v>0</v>
      </c>
      <c r="F301">
        <f>order_details__2[[#This Row],[UnitPrice]]*order_details__2[[#This Row],[Quantity]]</f>
        <v>3465</v>
      </c>
      <c r="G301">
        <f>VLOOKUP(order_details__2[[#This Row],[ProductID]],products[],3,FALSE)</f>
        <v>12</v>
      </c>
      <c r="H301">
        <f>VLOOKUP(order_details__2[[#This Row],[OrderID]],orders[],20,FALSE)</f>
        <v>1996</v>
      </c>
      <c r="I301" t="str">
        <f>VLOOKUP(order_details__2[[#This Row],[ProductID]],products[],2,FALSE)</f>
        <v>Thringer Rostbratwurst</v>
      </c>
      <c r="J301" t="str">
        <f>VLOOKUP(order_details__2[[#This Row],[SupplierID]],suppliers[],2,FALSE)</f>
        <v>Plutzer Lebensmittelgromrkte AG</v>
      </c>
      <c r="K301" t="str">
        <f>VLOOKUP(order_details__2[[#This Row],[OrderID]],orders[],14,FALSE)</f>
        <v>France</v>
      </c>
      <c r="L301">
        <f>VLOOKUP(order_details__2[[#This Row],[OrderID]],orders[],7,FALSE)</f>
        <v>3</v>
      </c>
      <c r="M301" t="str">
        <f>VLOOKUP(order_details__2[[#This Row],[ShipVia ]],shippers[],2,FALSE)</f>
        <v>Federal Shipping</v>
      </c>
      <c r="N301" t="str">
        <f>VLOOKUP(order_details__2[[#This Row],[OrderID]],orders[],2,FALSE)</f>
        <v>BLONP</v>
      </c>
      <c r="O301" t="str">
        <f>VLOOKUP(order_details__2[[#This Row],[OrderID]],orders[],18,FALSE)</f>
        <v xml:space="preserve">Eastern                                           </v>
      </c>
      <c r="P301">
        <f>VLOOKUP(order_details__2[[#This Row],[ProductID]],products[],4,FALSE)</f>
        <v>6</v>
      </c>
      <c r="Q301" t="str">
        <f>VLOOKUP(order_details__2[[#This Row],[CategoryID]],categories[],2,FALSE)</f>
        <v>Meat/Poultry</v>
      </c>
      <c r="R301" s="57">
        <f>VLOOKUP(order_details__2[[#This Row],[OrderID]],orders[],21,FALSE)</f>
        <v>11</v>
      </c>
    </row>
    <row r="302" spans="1:18" x14ac:dyDescent="0.2">
      <c r="A302">
        <v>10360</v>
      </c>
      <c r="B302">
        <v>38</v>
      </c>
      <c r="C302">
        <v>210.8</v>
      </c>
      <c r="D302">
        <v>10</v>
      </c>
      <c r="E302">
        <v>0</v>
      </c>
      <c r="F302">
        <f>order_details__2[[#This Row],[UnitPrice]]*order_details__2[[#This Row],[Quantity]]</f>
        <v>2108</v>
      </c>
      <c r="G302">
        <f>VLOOKUP(order_details__2[[#This Row],[ProductID]],products[],3,FALSE)</f>
        <v>18</v>
      </c>
      <c r="H302">
        <f>VLOOKUP(order_details__2[[#This Row],[OrderID]],orders[],20,FALSE)</f>
        <v>1996</v>
      </c>
      <c r="I302" t="str">
        <f>VLOOKUP(order_details__2[[#This Row],[ProductID]],products[],2,FALSE)</f>
        <v>Cte de Blaye</v>
      </c>
      <c r="J302" t="str">
        <f>VLOOKUP(order_details__2[[#This Row],[SupplierID]],suppliers[],2,FALSE)</f>
        <v>Aux joyeux ecclsiastiques</v>
      </c>
      <c r="K302" t="str">
        <f>VLOOKUP(order_details__2[[#This Row],[OrderID]],orders[],14,FALSE)</f>
        <v>France</v>
      </c>
      <c r="L302">
        <f>VLOOKUP(order_details__2[[#This Row],[OrderID]],orders[],7,FALSE)</f>
        <v>3</v>
      </c>
      <c r="M302" t="str">
        <f>VLOOKUP(order_details__2[[#This Row],[ShipVia ]],shippers[],2,FALSE)</f>
        <v>Federal Shipping</v>
      </c>
      <c r="N302" t="str">
        <f>VLOOKUP(order_details__2[[#This Row],[OrderID]],orders[],2,FALSE)</f>
        <v>BLONP</v>
      </c>
      <c r="O302" t="str">
        <f>VLOOKUP(order_details__2[[#This Row],[OrderID]],orders[],18,FALSE)</f>
        <v xml:space="preserve">Eastern                                           </v>
      </c>
      <c r="P302">
        <f>VLOOKUP(order_details__2[[#This Row],[ProductID]],products[],4,FALSE)</f>
        <v>1</v>
      </c>
      <c r="Q302" t="str">
        <f>VLOOKUP(order_details__2[[#This Row],[CategoryID]],categories[],2,FALSE)</f>
        <v>Beverages</v>
      </c>
      <c r="R302" s="57">
        <f>VLOOKUP(order_details__2[[#This Row],[OrderID]],orders[],21,FALSE)</f>
        <v>11</v>
      </c>
    </row>
    <row r="303" spans="1:18" x14ac:dyDescent="0.2">
      <c r="A303">
        <v>10360</v>
      </c>
      <c r="B303">
        <v>49</v>
      </c>
      <c r="C303">
        <v>16</v>
      </c>
      <c r="D303">
        <v>35</v>
      </c>
      <c r="E303">
        <v>0</v>
      </c>
      <c r="F303">
        <f>order_details__2[[#This Row],[UnitPrice]]*order_details__2[[#This Row],[Quantity]]</f>
        <v>560</v>
      </c>
      <c r="G303">
        <f>VLOOKUP(order_details__2[[#This Row],[ProductID]],products[],3,FALSE)</f>
        <v>23</v>
      </c>
      <c r="H303">
        <f>VLOOKUP(order_details__2[[#This Row],[OrderID]],orders[],20,FALSE)</f>
        <v>1996</v>
      </c>
      <c r="I303" t="str">
        <f>VLOOKUP(order_details__2[[#This Row],[ProductID]],products[],2,FALSE)</f>
        <v>Maxilaku</v>
      </c>
      <c r="J303" t="str">
        <f>VLOOKUP(order_details__2[[#This Row],[SupplierID]],suppliers[],2,FALSE)</f>
        <v>Karkki Oy</v>
      </c>
      <c r="K303" t="str">
        <f>VLOOKUP(order_details__2[[#This Row],[OrderID]],orders[],14,FALSE)</f>
        <v>France</v>
      </c>
      <c r="L303">
        <f>VLOOKUP(order_details__2[[#This Row],[OrderID]],orders[],7,FALSE)</f>
        <v>3</v>
      </c>
      <c r="M303" t="str">
        <f>VLOOKUP(order_details__2[[#This Row],[ShipVia ]],shippers[],2,FALSE)</f>
        <v>Federal Shipping</v>
      </c>
      <c r="N303" t="str">
        <f>VLOOKUP(order_details__2[[#This Row],[OrderID]],orders[],2,FALSE)</f>
        <v>BLONP</v>
      </c>
      <c r="O303" t="str">
        <f>VLOOKUP(order_details__2[[#This Row],[OrderID]],orders[],18,FALSE)</f>
        <v xml:space="preserve">Eastern                                           </v>
      </c>
      <c r="P303">
        <f>VLOOKUP(order_details__2[[#This Row],[ProductID]],products[],4,FALSE)</f>
        <v>3</v>
      </c>
      <c r="Q303" t="str">
        <f>VLOOKUP(order_details__2[[#This Row],[CategoryID]],categories[],2,FALSE)</f>
        <v>Confections</v>
      </c>
      <c r="R303" s="57">
        <f>VLOOKUP(order_details__2[[#This Row],[OrderID]],orders[],21,FALSE)</f>
        <v>11</v>
      </c>
    </row>
    <row r="304" spans="1:18" x14ac:dyDescent="0.2">
      <c r="A304">
        <v>10360</v>
      </c>
      <c r="B304">
        <v>54</v>
      </c>
      <c r="C304">
        <v>5.9</v>
      </c>
      <c r="D304">
        <v>28</v>
      </c>
      <c r="E304">
        <v>0</v>
      </c>
      <c r="F304">
        <f>order_details__2[[#This Row],[UnitPrice]]*order_details__2[[#This Row],[Quantity]]</f>
        <v>165.20000000000002</v>
      </c>
      <c r="G304">
        <f>VLOOKUP(order_details__2[[#This Row],[ProductID]],products[],3,FALSE)</f>
        <v>25</v>
      </c>
      <c r="H304">
        <f>VLOOKUP(order_details__2[[#This Row],[OrderID]],orders[],20,FALSE)</f>
        <v>1996</v>
      </c>
      <c r="I304" t="str">
        <f>VLOOKUP(order_details__2[[#This Row],[ProductID]],products[],2,FALSE)</f>
        <v>Tourtire</v>
      </c>
      <c r="J304" t="str">
        <f>VLOOKUP(order_details__2[[#This Row],[SupplierID]],suppliers[],2,FALSE)</f>
        <v>Ma Maison</v>
      </c>
      <c r="K304" t="str">
        <f>VLOOKUP(order_details__2[[#This Row],[OrderID]],orders[],14,FALSE)</f>
        <v>France</v>
      </c>
      <c r="L304">
        <f>VLOOKUP(order_details__2[[#This Row],[OrderID]],orders[],7,FALSE)</f>
        <v>3</v>
      </c>
      <c r="M304" t="str">
        <f>VLOOKUP(order_details__2[[#This Row],[ShipVia ]],shippers[],2,FALSE)</f>
        <v>Federal Shipping</v>
      </c>
      <c r="N304" t="str">
        <f>VLOOKUP(order_details__2[[#This Row],[OrderID]],orders[],2,FALSE)</f>
        <v>BLONP</v>
      </c>
      <c r="O304" t="str">
        <f>VLOOKUP(order_details__2[[#This Row],[OrderID]],orders[],18,FALSE)</f>
        <v xml:space="preserve">Eastern                                           </v>
      </c>
      <c r="P304">
        <f>VLOOKUP(order_details__2[[#This Row],[ProductID]],products[],4,FALSE)</f>
        <v>6</v>
      </c>
      <c r="Q304" t="str">
        <f>VLOOKUP(order_details__2[[#This Row],[CategoryID]],categories[],2,FALSE)</f>
        <v>Meat/Poultry</v>
      </c>
      <c r="R304" s="57">
        <f>VLOOKUP(order_details__2[[#This Row],[OrderID]],orders[],21,FALSE)</f>
        <v>11</v>
      </c>
    </row>
    <row r="305" spans="1:18" x14ac:dyDescent="0.2">
      <c r="A305">
        <v>10361</v>
      </c>
      <c r="B305">
        <v>39</v>
      </c>
      <c r="C305">
        <v>14.4</v>
      </c>
      <c r="D305">
        <v>54</v>
      </c>
      <c r="E305">
        <v>0</v>
      </c>
      <c r="F305">
        <f>order_details__2[[#This Row],[UnitPrice]]*order_details__2[[#This Row],[Quantity]]</f>
        <v>777.6</v>
      </c>
      <c r="G305">
        <f>VLOOKUP(order_details__2[[#This Row],[ProductID]],products[],3,FALSE)</f>
        <v>18</v>
      </c>
      <c r="H305">
        <f>VLOOKUP(order_details__2[[#This Row],[OrderID]],orders[],20,FALSE)</f>
        <v>1996</v>
      </c>
      <c r="I305" t="str">
        <f>VLOOKUP(order_details__2[[#This Row],[ProductID]],products[],2,FALSE)</f>
        <v>Chartreuse verte</v>
      </c>
      <c r="J305" t="str">
        <f>VLOOKUP(order_details__2[[#This Row],[SupplierID]],suppliers[],2,FALSE)</f>
        <v>Aux joyeux ecclsiastiques</v>
      </c>
      <c r="K305" t="str">
        <f>VLOOKUP(order_details__2[[#This Row],[OrderID]],orders[],14,FALSE)</f>
        <v>Germany</v>
      </c>
      <c r="L305">
        <f>VLOOKUP(order_details__2[[#This Row],[OrderID]],orders[],7,FALSE)</f>
        <v>2</v>
      </c>
      <c r="M305" t="str">
        <f>VLOOKUP(order_details__2[[#This Row],[ShipVia ]],shippers[],2,FALSE)</f>
        <v>United Package</v>
      </c>
      <c r="N305" t="str">
        <f>VLOOKUP(order_details__2[[#This Row],[OrderID]],orders[],2,FALSE)</f>
        <v>QUICK</v>
      </c>
      <c r="O305" t="str">
        <f>VLOOKUP(order_details__2[[#This Row],[OrderID]],orders[],18,FALSE)</f>
        <v xml:space="preserve">Eastern                                           </v>
      </c>
      <c r="P305">
        <f>VLOOKUP(order_details__2[[#This Row],[ProductID]],products[],4,FALSE)</f>
        <v>1</v>
      </c>
      <c r="Q305" t="str">
        <f>VLOOKUP(order_details__2[[#This Row],[CategoryID]],categories[],2,FALSE)</f>
        <v>Beverages</v>
      </c>
      <c r="R305" s="57">
        <f>VLOOKUP(order_details__2[[#This Row],[OrderID]],orders[],21,FALSE)</f>
        <v>11</v>
      </c>
    </row>
    <row r="306" spans="1:18" x14ac:dyDescent="0.2">
      <c r="A306">
        <v>10361</v>
      </c>
      <c r="B306">
        <v>60</v>
      </c>
      <c r="C306">
        <v>27.2</v>
      </c>
      <c r="D306">
        <v>55</v>
      </c>
      <c r="E306">
        <v>0</v>
      </c>
      <c r="F306">
        <f>order_details__2[[#This Row],[UnitPrice]]*order_details__2[[#This Row],[Quantity]]</f>
        <v>1496</v>
      </c>
      <c r="G306">
        <f>VLOOKUP(order_details__2[[#This Row],[ProductID]],products[],3,FALSE)</f>
        <v>28</v>
      </c>
      <c r="H306">
        <f>VLOOKUP(order_details__2[[#This Row],[OrderID]],orders[],20,FALSE)</f>
        <v>1996</v>
      </c>
      <c r="I306" t="str">
        <f>VLOOKUP(order_details__2[[#This Row],[ProductID]],products[],2,FALSE)</f>
        <v>Camembert Pierrot</v>
      </c>
      <c r="J306" t="str">
        <f>VLOOKUP(order_details__2[[#This Row],[SupplierID]],suppliers[],2,FALSE)</f>
        <v>Gai pturage</v>
      </c>
      <c r="K306" t="str">
        <f>VLOOKUP(order_details__2[[#This Row],[OrderID]],orders[],14,FALSE)</f>
        <v>Germany</v>
      </c>
      <c r="L306">
        <f>VLOOKUP(order_details__2[[#This Row],[OrderID]],orders[],7,FALSE)</f>
        <v>2</v>
      </c>
      <c r="M306" t="str">
        <f>VLOOKUP(order_details__2[[#This Row],[ShipVia ]],shippers[],2,FALSE)</f>
        <v>United Package</v>
      </c>
      <c r="N306" t="str">
        <f>VLOOKUP(order_details__2[[#This Row],[OrderID]],orders[],2,FALSE)</f>
        <v>QUICK</v>
      </c>
      <c r="O306" t="str">
        <f>VLOOKUP(order_details__2[[#This Row],[OrderID]],orders[],18,FALSE)</f>
        <v xml:space="preserve">Eastern                                           </v>
      </c>
      <c r="P306">
        <f>VLOOKUP(order_details__2[[#This Row],[ProductID]],products[],4,FALSE)</f>
        <v>4</v>
      </c>
      <c r="Q306" t="str">
        <f>VLOOKUP(order_details__2[[#This Row],[CategoryID]],categories[],2,FALSE)</f>
        <v>Dairy Products</v>
      </c>
      <c r="R306" s="57">
        <f>VLOOKUP(order_details__2[[#This Row],[OrderID]],orders[],21,FALSE)</f>
        <v>11</v>
      </c>
    </row>
    <row r="307" spans="1:18" x14ac:dyDescent="0.2">
      <c r="A307">
        <v>10362</v>
      </c>
      <c r="B307">
        <v>25</v>
      </c>
      <c r="C307">
        <v>11.2</v>
      </c>
      <c r="D307">
        <v>50</v>
      </c>
      <c r="E307">
        <v>0</v>
      </c>
      <c r="F307">
        <f>order_details__2[[#This Row],[UnitPrice]]*order_details__2[[#This Row],[Quantity]]</f>
        <v>560</v>
      </c>
      <c r="G307">
        <f>VLOOKUP(order_details__2[[#This Row],[ProductID]],products[],3,FALSE)</f>
        <v>11</v>
      </c>
      <c r="H307">
        <f>VLOOKUP(order_details__2[[#This Row],[OrderID]],orders[],20,FALSE)</f>
        <v>1996</v>
      </c>
      <c r="I307" t="str">
        <f>VLOOKUP(order_details__2[[#This Row],[ProductID]],products[],2,FALSE)</f>
        <v>NuNuCa Nu-Nougat-Creme</v>
      </c>
      <c r="J307" t="str">
        <f>VLOOKUP(order_details__2[[#This Row],[SupplierID]],suppliers[],2,FALSE)</f>
        <v>Heli Swaren GmbH &amp; Co. KG</v>
      </c>
      <c r="K307" t="str">
        <f>VLOOKUP(order_details__2[[#This Row],[OrderID]],orders[],14,FALSE)</f>
        <v>France</v>
      </c>
      <c r="L307">
        <f>VLOOKUP(order_details__2[[#This Row],[OrderID]],orders[],7,FALSE)</f>
        <v>1</v>
      </c>
      <c r="M307" t="str">
        <f>VLOOKUP(order_details__2[[#This Row],[ShipVia ]],shippers[],2,FALSE)</f>
        <v>Speedy Express</v>
      </c>
      <c r="N307" t="str">
        <f>VLOOKUP(order_details__2[[#This Row],[OrderID]],orders[],2,FALSE)</f>
        <v>BONAP</v>
      </c>
      <c r="O307" t="str">
        <f>VLOOKUP(order_details__2[[#This Row],[OrderID]],orders[],18,FALSE)</f>
        <v xml:space="preserve">Southern                                          </v>
      </c>
      <c r="P307">
        <f>VLOOKUP(order_details__2[[#This Row],[ProductID]],products[],4,FALSE)</f>
        <v>3</v>
      </c>
      <c r="Q307" t="str">
        <f>VLOOKUP(order_details__2[[#This Row],[CategoryID]],categories[],2,FALSE)</f>
        <v>Confections</v>
      </c>
      <c r="R307" s="57">
        <f>VLOOKUP(order_details__2[[#This Row],[OrderID]],orders[],21,FALSE)</f>
        <v>11</v>
      </c>
    </row>
    <row r="308" spans="1:18" x14ac:dyDescent="0.2">
      <c r="A308">
        <v>10362</v>
      </c>
      <c r="B308">
        <v>51</v>
      </c>
      <c r="C308">
        <v>42.4</v>
      </c>
      <c r="D308">
        <v>20</v>
      </c>
      <c r="E308">
        <v>0</v>
      </c>
      <c r="F308">
        <f>order_details__2[[#This Row],[UnitPrice]]*order_details__2[[#This Row],[Quantity]]</f>
        <v>848</v>
      </c>
      <c r="G308">
        <f>VLOOKUP(order_details__2[[#This Row],[ProductID]],products[],3,FALSE)</f>
        <v>24</v>
      </c>
      <c r="H308">
        <f>VLOOKUP(order_details__2[[#This Row],[OrderID]],orders[],20,FALSE)</f>
        <v>1996</v>
      </c>
      <c r="I308" t="str">
        <f>VLOOKUP(order_details__2[[#This Row],[ProductID]],products[],2,FALSE)</f>
        <v>Manjimup Dried Apples</v>
      </c>
      <c r="J308" t="str">
        <f>VLOOKUP(order_details__2[[#This Row],[SupplierID]],suppliers[],2,FALSE)</f>
        <v>G'day, Mate</v>
      </c>
      <c r="K308" t="str">
        <f>VLOOKUP(order_details__2[[#This Row],[OrderID]],orders[],14,FALSE)</f>
        <v>France</v>
      </c>
      <c r="L308">
        <f>VLOOKUP(order_details__2[[#This Row],[OrderID]],orders[],7,FALSE)</f>
        <v>1</v>
      </c>
      <c r="M308" t="str">
        <f>VLOOKUP(order_details__2[[#This Row],[ShipVia ]],shippers[],2,FALSE)</f>
        <v>Speedy Express</v>
      </c>
      <c r="N308" t="str">
        <f>VLOOKUP(order_details__2[[#This Row],[OrderID]],orders[],2,FALSE)</f>
        <v>BONAP</v>
      </c>
      <c r="O308" t="str">
        <f>VLOOKUP(order_details__2[[#This Row],[OrderID]],orders[],18,FALSE)</f>
        <v xml:space="preserve">Southern                                          </v>
      </c>
      <c r="P308">
        <f>VLOOKUP(order_details__2[[#This Row],[ProductID]],products[],4,FALSE)</f>
        <v>7</v>
      </c>
      <c r="Q308" t="str">
        <f>VLOOKUP(order_details__2[[#This Row],[CategoryID]],categories[],2,FALSE)</f>
        <v>Produce</v>
      </c>
      <c r="R308" s="57">
        <f>VLOOKUP(order_details__2[[#This Row],[OrderID]],orders[],21,FALSE)</f>
        <v>11</v>
      </c>
    </row>
    <row r="309" spans="1:18" x14ac:dyDescent="0.2">
      <c r="A309">
        <v>10362</v>
      </c>
      <c r="B309">
        <v>54</v>
      </c>
      <c r="C309">
        <v>5.9</v>
      </c>
      <c r="D309">
        <v>24</v>
      </c>
      <c r="E309">
        <v>0</v>
      </c>
      <c r="F309">
        <f>order_details__2[[#This Row],[UnitPrice]]*order_details__2[[#This Row],[Quantity]]</f>
        <v>141.60000000000002</v>
      </c>
      <c r="G309">
        <f>VLOOKUP(order_details__2[[#This Row],[ProductID]],products[],3,FALSE)</f>
        <v>25</v>
      </c>
      <c r="H309">
        <f>VLOOKUP(order_details__2[[#This Row],[OrderID]],orders[],20,FALSE)</f>
        <v>1996</v>
      </c>
      <c r="I309" t="str">
        <f>VLOOKUP(order_details__2[[#This Row],[ProductID]],products[],2,FALSE)</f>
        <v>Tourtire</v>
      </c>
      <c r="J309" t="str">
        <f>VLOOKUP(order_details__2[[#This Row],[SupplierID]],suppliers[],2,FALSE)</f>
        <v>Ma Maison</v>
      </c>
      <c r="K309" t="str">
        <f>VLOOKUP(order_details__2[[#This Row],[OrderID]],orders[],14,FALSE)</f>
        <v>France</v>
      </c>
      <c r="L309">
        <f>VLOOKUP(order_details__2[[#This Row],[OrderID]],orders[],7,FALSE)</f>
        <v>1</v>
      </c>
      <c r="M309" t="str">
        <f>VLOOKUP(order_details__2[[#This Row],[ShipVia ]],shippers[],2,FALSE)</f>
        <v>Speedy Express</v>
      </c>
      <c r="N309" t="str">
        <f>VLOOKUP(order_details__2[[#This Row],[OrderID]],orders[],2,FALSE)</f>
        <v>BONAP</v>
      </c>
      <c r="O309" t="str">
        <f>VLOOKUP(order_details__2[[#This Row],[OrderID]],orders[],18,FALSE)</f>
        <v xml:space="preserve">Southern                                          </v>
      </c>
      <c r="P309">
        <f>VLOOKUP(order_details__2[[#This Row],[ProductID]],products[],4,FALSE)</f>
        <v>6</v>
      </c>
      <c r="Q309" t="str">
        <f>VLOOKUP(order_details__2[[#This Row],[CategoryID]],categories[],2,FALSE)</f>
        <v>Meat/Poultry</v>
      </c>
      <c r="R309" s="57">
        <f>VLOOKUP(order_details__2[[#This Row],[OrderID]],orders[],21,FALSE)</f>
        <v>11</v>
      </c>
    </row>
    <row r="310" spans="1:18" x14ac:dyDescent="0.2">
      <c r="A310">
        <v>10363</v>
      </c>
      <c r="B310">
        <v>31</v>
      </c>
      <c r="C310">
        <v>10</v>
      </c>
      <c r="D310">
        <v>20</v>
      </c>
      <c r="E310">
        <v>0</v>
      </c>
      <c r="F310">
        <f>order_details__2[[#This Row],[UnitPrice]]*order_details__2[[#This Row],[Quantity]]</f>
        <v>200</v>
      </c>
      <c r="G310">
        <f>VLOOKUP(order_details__2[[#This Row],[ProductID]],products[],3,FALSE)</f>
        <v>14</v>
      </c>
      <c r="H310">
        <f>VLOOKUP(order_details__2[[#This Row],[OrderID]],orders[],20,FALSE)</f>
        <v>1996</v>
      </c>
      <c r="I310" t="str">
        <f>VLOOKUP(order_details__2[[#This Row],[ProductID]],products[],2,FALSE)</f>
        <v>Gorgonzola Telino</v>
      </c>
      <c r="J310" t="str">
        <f>VLOOKUP(order_details__2[[#This Row],[SupplierID]],suppliers[],2,FALSE)</f>
        <v>Formaggi Fortini s.r.l.</v>
      </c>
      <c r="K310" t="str">
        <f>VLOOKUP(order_details__2[[#This Row],[OrderID]],orders[],14,FALSE)</f>
        <v>Germany</v>
      </c>
      <c r="L310">
        <f>VLOOKUP(order_details__2[[#This Row],[OrderID]],orders[],7,FALSE)</f>
        <v>3</v>
      </c>
      <c r="M310" t="str">
        <f>VLOOKUP(order_details__2[[#This Row],[ShipVia ]],shippers[],2,FALSE)</f>
        <v>Federal Shipping</v>
      </c>
      <c r="N310" t="str">
        <f>VLOOKUP(order_details__2[[#This Row],[OrderID]],orders[],2,FALSE)</f>
        <v>DRACD</v>
      </c>
      <c r="O310" t="str">
        <f>VLOOKUP(order_details__2[[#This Row],[OrderID]],orders[],18,FALSE)</f>
        <v xml:space="preserve">Eastern                                           </v>
      </c>
      <c r="P310">
        <f>VLOOKUP(order_details__2[[#This Row],[ProductID]],products[],4,FALSE)</f>
        <v>4</v>
      </c>
      <c r="Q310" t="str">
        <f>VLOOKUP(order_details__2[[#This Row],[CategoryID]],categories[],2,FALSE)</f>
        <v>Dairy Products</v>
      </c>
      <c r="R310" s="57">
        <f>VLOOKUP(order_details__2[[#This Row],[OrderID]],orders[],21,FALSE)</f>
        <v>11</v>
      </c>
    </row>
    <row r="311" spans="1:18" x14ac:dyDescent="0.2">
      <c r="A311">
        <v>10363</v>
      </c>
      <c r="B311">
        <v>75</v>
      </c>
      <c r="C311">
        <v>6.2</v>
      </c>
      <c r="D311">
        <v>12</v>
      </c>
      <c r="E311">
        <v>0</v>
      </c>
      <c r="F311">
        <f>order_details__2[[#This Row],[UnitPrice]]*order_details__2[[#This Row],[Quantity]]</f>
        <v>74.400000000000006</v>
      </c>
      <c r="G311">
        <f>VLOOKUP(order_details__2[[#This Row],[ProductID]],products[],3,FALSE)</f>
        <v>12</v>
      </c>
      <c r="H311">
        <f>VLOOKUP(order_details__2[[#This Row],[OrderID]],orders[],20,FALSE)</f>
        <v>1996</v>
      </c>
      <c r="I311" t="str">
        <f>VLOOKUP(order_details__2[[#This Row],[ProductID]],products[],2,FALSE)</f>
        <v>Rhnbru Klosterbier</v>
      </c>
      <c r="J311" t="str">
        <f>VLOOKUP(order_details__2[[#This Row],[SupplierID]],suppliers[],2,FALSE)</f>
        <v>Plutzer Lebensmittelgromrkte AG</v>
      </c>
      <c r="K311" t="str">
        <f>VLOOKUP(order_details__2[[#This Row],[OrderID]],orders[],14,FALSE)</f>
        <v>Germany</v>
      </c>
      <c r="L311">
        <f>VLOOKUP(order_details__2[[#This Row],[OrderID]],orders[],7,FALSE)</f>
        <v>3</v>
      </c>
      <c r="M311" t="str">
        <f>VLOOKUP(order_details__2[[#This Row],[ShipVia ]],shippers[],2,FALSE)</f>
        <v>Federal Shipping</v>
      </c>
      <c r="N311" t="str">
        <f>VLOOKUP(order_details__2[[#This Row],[OrderID]],orders[],2,FALSE)</f>
        <v>DRACD</v>
      </c>
      <c r="O311" t="str">
        <f>VLOOKUP(order_details__2[[#This Row],[OrderID]],orders[],18,FALSE)</f>
        <v xml:space="preserve">Eastern                                           </v>
      </c>
      <c r="P311">
        <f>VLOOKUP(order_details__2[[#This Row],[ProductID]],products[],4,FALSE)</f>
        <v>1</v>
      </c>
      <c r="Q311" t="str">
        <f>VLOOKUP(order_details__2[[#This Row],[CategoryID]],categories[],2,FALSE)</f>
        <v>Beverages</v>
      </c>
      <c r="R311" s="57">
        <f>VLOOKUP(order_details__2[[#This Row],[OrderID]],orders[],21,FALSE)</f>
        <v>11</v>
      </c>
    </row>
    <row r="312" spans="1:18" x14ac:dyDescent="0.2">
      <c r="A312">
        <v>10363</v>
      </c>
      <c r="B312">
        <v>76</v>
      </c>
      <c r="C312">
        <v>14.4</v>
      </c>
      <c r="D312">
        <v>12</v>
      </c>
      <c r="E312">
        <v>0</v>
      </c>
      <c r="F312">
        <f>order_details__2[[#This Row],[UnitPrice]]*order_details__2[[#This Row],[Quantity]]</f>
        <v>172.8</v>
      </c>
      <c r="G312">
        <f>VLOOKUP(order_details__2[[#This Row],[ProductID]],products[],3,FALSE)</f>
        <v>23</v>
      </c>
      <c r="H312">
        <f>VLOOKUP(order_details__2[[#This Row],[OrderID]],orders[],20,FALSE)</f>
        <v>1996</v>
      </c>
      <c r="I312" t="str">
        <f>VLOOKUP(order_details__2[[#This Row],[ProductID]],products[],2,FALSE)</f>
        <v>Lakkalikri</v>
      </c>
      <c r="J312" t="str">
        <f>VLOOKUP(order_details__2[[#This Row],[SupplierID]],suppliers[],2,FALSE)</f>
        <v>Karkki Oy</v>
      </c>
      <c r="K312" t="str">
        <f>VLOOKUP(order_details__2[[#This Row],[OrderID]],orders[],14,FALSE)</f>
        <v>Germany</v>
      </c>
      <c r="L312">
        <f>VLOOKUP(order_details__2[[#This Row],[OrderID]],orders[],7,FALSE)</f>
        <v>3</v>
      </c>
      <c r="M312" t="str">
        <f>VLOOKUP(order_details__2[[#This Row],[ShipVia ]],shippers[],2,FALSE)</f>
        <v>Federal Shipping</v>
      </c>
      <c r="N312" t="str">
        <f>VLOOKUP(order_details__2[[#This Row],[OrderID]],orders[],2,FALSE)</f>
        <v>DRACD</v>
      </c>
      <c r="O312" t="str">
        <f>VLOOKUP(order_details__2[[#This Row],[OrderID]],orders[],18,FALSE)</f>
        <v xml:space="preserve">Eastern                                           </v>
      </c>
      <c r="P312">
        <f>VLOOKUP(order_details__2[[#This Row],[ProductID]],products[],4,FALSE)</f>
        <v>1</v>
      </c>
      <c r="Q312" t="str">
        <f>VLOOKUP(order_details__2[[#This Row],[CategoryID]],categories[],2,FALSE)</f>
        <v>Beverages</v>
      </c>
      <c r="R312" s="57">
        <f>VLOOKUP(order_details__2[[#This Row],[OrderID]],orders[],21,FALSE)</f>
        <v>11</v>
      </c>
    </row>
    <row r="313" spans="1:18" x14ac:dyDescent="0.2">
      <c r="A313">
        <v>10364</v>
      </c>
      <c r="B313">
        <v>69</v>
      </c>
      <c r="C313">
        <v>28.8</v>
      </c>
      <c r="D313">
        <v>30</v>
      </c>
      <c r="E313">
        <v>0</v>
      </c>
      <c r="F313">
        <f>order_details__2[[#This Row],[UnitPrice]]*order_details__2[[#This Row],[Quantity]]</f>
        <v>864</v>
      </c>
      <c r="G313">
        <f>VLOOKUP(order_details__2[[#This Row],[ProductID]],products[],3,FALSE)</f>
        <v>15</v>
      </c>
      <c r="H313">
        <f>VLOOKUP(order_details__2[[#This Row],[OrderID]],orders[],20,FALSE)</f>
        <v>1996</v>
      </c>
      <c r="I313" t="str">
        <f>VLOOKUP(order_details__2[[#This Row],[ProductID]],products[],2,FALSE)</f>
        <v>Gudbrandsdalsost</v>
      </c>
      <c r="J313" t="str">
        <f>VLOOKUP(order_details__2[[#This Row],[SupplierID]],suppliers[],2,FALSE)</f>
        <v>Norske Meierier</v>
      </c>
      <c r="K313" t="str">
        <f>VLOOKUP(order_details__2[[#This Row],[OrderID]],orders[],14,FALSE)</f>
        <v>UK</v>
      </c>
      <c r="L313">
        <f>VLOOKUP(order_details__2[[#This Row],[OrderID]],orders[],7,FALSE)</f>
        <v>1</v>
      </c>
      <c r="M313" t="str">
        <f>VLOOKUP(order_details__2[[#This Row],[ShipVia ]],shippers[],2,FALSE)</f>
        <v>Speedy Express</v>
      </c>
      <c r="N313" t="str">
        <f>VLOOKUP(order_details__2[[#This Row],[OrderID]],orders[],2,FALSE)</f>
        <v>EASTC</v>
      </c>
      <c r="O313" t="str">
        <f>VLOOKUP(order_details__2[[#This Row],[OrderID]],orders[],18,FALSE)</f>
        <v xml:space="preserve">Eastern                                           </v>
      </c>
      <c r="P313">
        <f>VLOOKUP(order_details__2[[#This Row],[ProductID]],products[],4,FALSE)</f>
        <v>4</v>
      </c>
      <c r="Q313" t="str">
        <f>VLOOKUP(order_details__2[[#This Row],[CategoryID]],categories[],2,FALSE)</f>
        <v>Dairy Products</v>
      </c>
      <c r="R313" s="57">
        <f>VLOOKUP(order_details__2[[#This Row],[OrderID]],orders[],21,FALSE)</f>
        <v>11</v>
      </c>
    </row>
    <row r="314" spans="1:18" x14ac:dyDescent="0.2">
      <c r="A314">
        <v>10364</v>
      </c>
      <c r="B314">
        <v>71</v>
      </c>
      <c r="C314">
        <v>17.2</v>
      </c>
      <c r="D314">
        <v>5</v>
      </c>
      <c r="E314">
        <v>0</v>
      </c>
      <c r="F314">
        <f>order_details__2[[#This Row],[UnitPrice]]*order_details__2[[#This Row],[Quantity]]</f>
        <v>86</v>
      </c>
      <c r="G314">
        <f>VLOOKUP(order_details__2[[#This Row],[ProductID]],products[],3,FALSE)</f>
        <v>15</v>
      </c>
      <c r="H314">
        <f>VLOOKUP(order_details__2[[#This Row],[OrderID]],orders[],20,FALSE)</f>
        <v>1996</v>
      </c>
      <c r="I314" t="str">
        <f>VLOOKUP(order_details__2[[#This Row],[ProductID]],products[],2,FALSE)</f>
        <v>Flotemysost</v>
      </c>
      <c r="J314" t="str">
        <f>VLOOKUP(order_details__2[[#This Row],[SupplierID]],suppliers[],2,FALSE)</f>
        <v>Norske Meierier</v>
      </c>
      <c r="K314" t="str">
        <f>VLOOKUP(order_details__2[[#This Row],[OrderID]],orders[],14,FALSE)</f>
        <v>UK</v>
      </c>
      <c r="L314">
        <f>VLOOKUP(order_details__2[[#This Row],[OrderID]],orders[],7,FALSE)</f>
        <v>1</v>
      </c>
      <c r="M314" t="str">
        <f>VLOOKUP(order_details__2[[#This Row],[ShipVia ]],shippers[],2,FALSE)</f>
        <v>Speedy Express</v>
      </c>
      <c r="N314" t="str">
        <f>VLOOKUP(order_details__2[[#This Row],[OrderID]],orders[],2,FALSE)</f>
        <v>EASTC</v>
      </c>
      <c r="O314" t="str">
        <f>VLOOKUP(order_details__2[[#This Row],[OrderID]],orders[],18,FALSE)</f>
        <v xml:space="preserve">Eastern                                           </v>
      </c>
      <c r="P314">
        <f>VLOOKUP(order_details__2[[#This Row],[ProductID]],products[],4,FALSE)</f>
        <v>4</v>
      </c>
      <c r="Q314" t="str">
        <f>VLOOKUP(order_details__2[[#This Row],[CategoryID]],categories[],2,FALSE)</f>
        <v>Dairy Products</v>
      </c>
      <c r="R314" s="57">
        <f>VLOOKUP(order_details__2[[#This Row],[OrderID]],orders[],21,FALSE)</f>
        <v>11</v>
      </c>
    </row>
    <row r="315" spans="1:18" x14ac:dyDescent="0.2">
      <c r="A315">
        <v>10365</v>
      </c>
      <c r="B315">
        <v>11</v>
      </c>
      <c r="C315">
        <v>16.8</v>
      </c>
      <c r="D315">
        <v>24</v>
      </c>
      <c r="E315">
        <v>0</v>
      </c>
      <c r="F315">
        <f>order_details__2[[#This Row],[UnitPrice]]*order_details__2[[#This Row],[Quantity]]</f>
        <v>403.20000000000005</v>
      </c>
      <c r="G315">
        <f>VLOOKUP(order_details__2[[#This Row],[ProductID]],products[],3,FALSE)</f>
        <v>5</v>
      </c>
      <c r="H315">
        <f>VLOOKUP(order_details__2[[#This Row],[OrderID]],orders[],20,FALSE)</f>
        <v>1996</v>
      </c>
      <c r="I315" t="str">
        <f>VLOOKUP(order_details__2[[#This Row],[ProductID]],products[],2,FALSE)</f>
        <v>Queso Cabrales</v>
      </c>
      <c r="J315" t="str">
        <f>VLOOKUP(order_details__2[[#This Row],[SupplierID]],suppliers[],2,FALSE)</f>
        <v>Cooperativa de Quesos 'Las Cabras'</v>
      </c>
      <c r="K315" t="str">
        <f>VLOOKUP(order_details__2[[#This Row],[OrderID]],orders[],14,FALSE)</f>
        <v>Mexico</v>
      </c>
      <c r="L315">
        <f>VLOOKUP(order_details__2[[#This Row],[OrderID]],orders[],7,FALSE)</f>
        <v>2</v>
      </c>
      <c r="M315" t="str">
        <f>VLOOKUP(order_details__2[[#This Row],[ShipVia ]],shippers[],2,FALSE)</f>
        <v>United Package</v>
      </c>
      <c r="N315" t="str">
        <f>VLOOKUP(order_details__2[[#This Row],[OrderID]],orders[],2,FALSE)</f>
        <v>ANTON</v>
      </c>
      <c r="O315" t="str">
        <f>VLOOKUP(order_details__2[[#This Row],[OrderID]],orders[],18,FALSE)</f>
        <v xml:space="preserve">Southern                                          </v>
      </c>
      <c r="P315">
        <f>VLOOKUP(order_details__2[[#This Row],[ProductID]],products[],4,FALSE)</f>
        <v>4</v>
      </c>
      <c r="Q315" t="str">
        <f>VLOOKUP(order_details__2[[#This Row],[CategoryID]],categories[],2,FALSE)</f>
        <v>Dairy Products</v>
      </c>
      <c r="R315" s="57">
        <f>VLOOKUP(order_details__2[[#This Row],[OrderID]],orders[],21,FALSE)</f>
        <v>11</v>
      </c>
    </row>
    <row r="316" spans="1:18" x14ac:dyDescent="0.2">
      <c r="A316">
        <v>10366</v>
      </c>
      <c r="B316">
        <v>65</v>
      </c>
      <c r="C316">
        <v>16.8</v>
      </c>
      <c r="D316">
        <v>5</v>
      </c>
      <c r="E316">
        <v>0</v>
      </c>
      <c r="F316">
        <f>order_details__2[[#This Row],[UnitPrice]]*order_details__2[[#This Row],[Quantity]]</f>
        <v>84</v>
      </c>
      <c r="G316">
        <f>VLOOKUP(order_details__2[[#This Row],[ProductID]],products[],3,FALSE)</f>
        <v>2</v>
      </c>
      <c r="H316">
        <f>VLOOKUP(order_details__2[[#This Row],[OrderID]],orders[],20,FALSE)</f>
        <v>1996</v>
      </c>
      <c r="I316" t="str">
        <f>VLOOKUP(order_details__2[[#This Row],[ProductID]],products[],2,FALSE)</f>
        <v>Louisiana Fiery Hot Pepper Sauce</v>
      </c>
      <c r="J316" t="str">
        <f>VLOOKUP(order_details__2[[#This Row],[SupplierID]],suppliers[],2,FALSE)</f>
        <v>New Orleans Cajun Delights</v>
      </c>
      <c r="K316" t="str">
        <f>VLOOKUP(order_details__2[[#This Row],[OrderID]],orders[],14,FALSE)</f>
        <v>Spain</v>
      </c>
      <c r="L316">
        <f>VLOOKUP(order_details__2[[#This Row],[OrderID]],orders[],7,FALSE)</f>
        <v>2</v>
      </c>
      <c r="M316" t="str">
        <f>VLOOKUP(order_details__2[[#This Row],[ShipVia ]],shippers[],2,FALSE)</f>
        <v>United Package</v>
      </c>
      <c r="N316" t="str">
        <f>VLOOKUP(order_details__2[[#This Row],[OrderID]],orders[],2,FALSE)</f>
        <v>GALED</v>
      </c>
      <c r="O316" t="str">
        <f>VLOOKUP(order_details__2[[#This Row],[OrderID]],orders[],18,FALSE)</f>
        <v xml:space="preserve">Northern                                          </v>
      </c>
      <c r="P316">
        <f>VLOOKUP(order_details__2[[#This Row],[ProductID]],products[],4,FALSE)</f>
        <v>2</v>
      </c>
      <c r="Q316" t="str">
        <f>VLOOKUP(order_details__2[[#This Row],[CategoryID]],categories[],2,FALSE)</f>
        <v>Condiments</v>
      </c>
      <c r="R316" s="57">
        <f>VLOOKUP(order_details__2[[#This Row],[OrderID]],orders[],21,FALSE)</f>
        <v>11</v>
      </c>
    </row>
    <row r="317" spans="1:18" x14ac:dyDescent="0.2">
      <c r="A317">
        <v>10366</v>
      </c>
      <c r="B317">
        <v>77</v>
      </c>
      <c r="C317">
        <v>10.4</v>
      </c>
      <c r="D317">
        <v>5</v>
      </c>
      <c r="E317">
        <v>0</v>
      </c>
      <c r="F317">
        <f>order_details__2[[#This Row],[UnitPrice]]*order_details__2[[#This Row],[Quantity]]</f>
        <v>52</v>
      </c>
      <c r="G317">
        <f>VLOOKUP(order_details__2[[#This Row],[ProductID]],products[],3,FALSE)</f>
        <v>12</v>
      </c>
      <c r="H317">
        <f>VLOOKUP(order_details__2[[#This Row],[OrderID]],orders[],20,FALSE)</f>
        <v>1996</v>
      </c>
      <c r="I317" t="str">
        <f>VLOOKUP(order_details__2[[#This Row],[ProductID]],products[],2,FALSE)</f>
        <v>Original Frankfurter grne Soe</v>
      </c>
      <c r="J317" t="str">
        <f>VLOOKUP(order_details__2[[#This Row],[SupplierID]],suppliers[],2,FALSE)</f>
        <v>Plutzer Lebensmittelgromrkte AG</v>
      </c>
      <c r="K317" t="str">
        <f>VLOOKUP(order_details__2[[#This Row],[OrderID]],orders[],14,FALSE)</f>
        <v>Spain</v>
      </c>
      <c r="L317">
        <f>VLOOKUP(order_details__2[[#This Row],[OrderID]],orders[],7,FALSE)</f>
        <v>2</v>
      </c>
      <c r="M317" t="str">
        <f>VLOOKUP(order_details__2[[#This Row],[ShipVia ]],shippers[],2,FALSE)</f>
        <v>United Package</v>
      </c>
      <c r="N317" t="str">
        <f>VLOOKUP(order_details__2[[#This Row],[OrderID]],orders[],2,FALSE)</f>
        <v>GALED</v>
      </c>
      <c r="O317" t="str">
        <f>VLOOKUP(order_details__2[[#This Row],[OrderID]],orders[],18,FALSE)</f>
        <v xml:space="preserve">Northern                                          </v>
      </c>
      <c r="P317">
        <f>VLOOKUP(order_details__2[[#This Row],[ProductID]],products[],4,FALSE)</f>
        <v>2</v>
      </c>
      <c r="Q317" t="str">
        <f>VLOOKUP(order_details__2[[#This Row],[CategoryID]],categories[],2,FALSE)</f>
        <v>Condiments</v>
      </c>
      <c r="R317" s="57">
        <f>VLOOKUP(order_details__2[[#This Row],[OrderID]],orders[],21,FALSE)</f>
        <v>11</v>
      </c>
    </row>
    <row r="318" spans="1:18" x14ac:dyDescent="0.2">
      <c r="A318">
        <v>10367</v>
      </c>
      <c r="B318">
        <v>34</v>
      </c>
      <c r="C318">
        <v>11.2</v>
      </c>
      <c r="D318">
        <v>36</v>
      </c>
      <c r="E318">
        <v>0</v>
      </c>
      <c r="F318">
        <f>order_details__2[[#This Row],[UnitPrice]]*order_details__2[[#This Row],[Quantity]]</f>
        <v>403.2</v>
      </c>
      <c r="G318">
        <f>VLOOKUP(order_details__2[[#This Row],[ProductID]],products[],3,FALSE)</f>
        <v>16</v>
      </c>
      <c r="H318">
        <f>VLOOKUP(order_details__2[[#This Row],[OrderID]],orders[],20,FALSE)</f>
        <v>1996</v>
      </c>
      <c r="I318" t="str">
        <f>VLOOKUP(order_details__2[[#This Row],[ProductID]],products[],2,FALSE)</f>
        <v>Sasquatch Ale</v>
      </c>
      <c r="J318" t="str">
        <f>VLOOKUP(order_details__2[[#This Row],[SupplierID]],suppliers[],2,FALSE)</f>
        <v>Bigfoot Breweries</v>
      </c>
      <c r="K318" t="str">
        <f>VLOOKUP(order_details__2[[#This Row],[OrderID]],orders[],14,FALSE)</f>
        <v>Denmark</v>
      </c>
      <c r="L318">
        <f>VLOOKUP(order_details__2[[#This Row],[OrderID]],orders[],7,FALSE)</f>
        <v>3</v>
      </c>
      <c r="M318" t="str">
        <f>VLOOKUP(order_details__2[[#This Row],[ShipVia ]],shippers[],2,FALSE)</f>
        <v>Federal Shipping</v>
      </c>
      <c r="N318" t="str">
        <f>VLOOKUP(order_details__2[[#This Row],[OrderID]],orders[],2,FALSE)</f>
        <v>VAFFE</v>
      </c>
      <c r="O318" t="str">
        <f>VLOOKUP(order_details__2[[#This Row],[OrderID]],orders[],18,FALSE)</f>
        <v xml:space="preserve">Westerns                                          </v>
      </c>
      <c r="P318">
        <f>VLOOKUP(order_details__2[[#This Row],[ProductID]],products[],4,FALSE)</f>
        <v>1</v>
      </c>
      <c r="Q318" t="str">
        <f>VLOOKUP(order_details__2[[#This Row],[CategoryID]],categories[],2,FALSE)</f>
        <v>Beverages</v>
      </c>
      <c r="R318" s="57">
        <f>VLOOKUP(order_details__2[[#This Row],[OrderID]],orders[],21,FALSE)</f>
        <v>11</v>
      </c>
    </row>
    <row r="319" spans="1:18" x14ac:dyDescent="0.2">
      <c r="A319">
        <v>10367</v>
      </c>
      <c r="B319">
        <v>54</v>
      </c>
      <c r="C319">
        <v>5.9</v>
      </c>
      <c r="D319">
        <v>18</v>
      </c>
      <c r="E319">
        <v>0</v>
      </c>
      <c r="F319">
        <f>order_details__2[[#This Row],[UnitPrice]]*order_details__2[[#This Row],[Quantity]]</f>
        <v>106.2</v>
      </c>
      <c r="G319">
        <f>VLOOKUP(order_details__2[[#This Row],[ProductID]],products[],3,FALSE)</f>
        <v>25</v>
      </c>
      <c r="H319">
        <f>VLOOKUP(order_details__2[[#This Row],[OrderID]],orders[],20,FALSE)</f>
        <v>1996</v>
      </c>
      <c r="I319" t="str">
        <f>VLOOKUP(order_details__2[[#This Row],[ProductID]],products[],2,FALSE)</f>
        <v>Tourtire</v>
      </c>
      <c r="J319" t="str">
        <f>VLOOKUP(order_details__2[[#This Row],[SupplierID]],suppliers[],2,FALSE)</f>
        <v>Ma Maison</v>
      </c>
      <c r="K319" t="str">
        <f>VLOOKUP(order_details__2[[#This Row],[OrderID]],orders[],14,FALSE)</f>
        <v>Denmark</v>
      </c>
      <c r="L319">
        <f>VLOOKUP(order_details__2[[#This Row],[OrderID]],orders[],7,FALSE)</f>
        <v>3</v>
      </c>
      <c r="M319" t="str">
        <f>VLOOKUP(order_details__2[[#This Row],[ShipVia ]],shippers[],2,FALSE)</f>
        <v>Federal Shipping</v>
      </c>
      <c r="N319" t="str">
        <f>VLOOKUP(order_details__2[[#This Row],[OrderID]],orders[],2,FALSE)</f>
        <v>VAFFE</v>
      </c>
      <c r="O319" t="str">
        <f>VLOOKUP(order_details__2[[#This Row],[OrderID]],orders[],18,FALSE)</f>
        <v xml:space="preserve">Westerns                                          </v>
      </c>
      <c r="P319">
        <f>VLOOKUP(order_details__2[[#This Row],[ProductID]],products[],4,FALSE)</f>
        <v>6</v>
      </c>
      <c r="Q319" t="str">
        <f>VLOOKUP(order_details__2[[#This Row],[CategoryID]],categories[],2,FALSE)</f>
        <v>Meat/Poultry</v>
      </c>
      <c r="R319" s="57">
        <f>VLOOKUP(order_details__2[[#This Row],[OrderID]],orders[],21,FALSE)</f>
        <v>11</v>
      </c>
    </row>
    <row r="320" spans="1:18" x14ac:dyDescent="0.2">
      <c r="A320">
        <v>10367</v>
      </c>
      <c r="B320">
        <v>65</v>
      </c>
      <c r="C320">
        <v>16.8</v>
      </c>
      <c r="D320">
        <v>15</v>
      </c>
      <c r="E320">
        <v>0</v>
      </c>
      <c r="F320">
        <f>order_details__2[[#This Row],[UnitPrice]]*order_details__2[[#This Row],[Quantity]]</f>
        <v>252</v>
      </c>
      <c r="G320">
        <f>VLOOKUP(order_details__2[[#This Row],[ProductID]],products[],3,FALSE)</f>
        <v>2</v>
      </c>
      <c r="H320">
        <f>VLOOKUP(order_details__2[[#This Row],[OrderID]],orders[],20,FALSE)</f>
        <v>1996</v>
      </c>
      <c r="I320" t="str">
        <f>VLOOKUP(order_details__2[[#This Row],[ProductID]],products[],2,FALSE)</f>
        <v>Louisiana Fiery Hot Pepper Sauce</v>
      </c>
      <c r="J320" t="str">
        <f>VLOOKUP(order_details__2[[#This Row],[SupplierID]],suppliers[],2,FALSE)</f>
        <v>New Orleans Cajun Delights</v>
      </c>
      <c r="K320" t="str">
        <f>VLOOKUP(order_details__2[[#This Row],[OrderID]],orders[],14,FALSE)</f>
        <v>Denmark</v>
      </c>
      <c r="L320">
        <f>VLOOKUP(order_details__2[[#This Row],[OrderID]],orders[],7,FALSE)</f>
        <v>3</v>
      </c>
      <c r="M320" t="str">
        <f>VLOOKUP(order_details__2[[#This Row],[ShipVia ]],shippers[],2,FALSE)</f>
        <v>Federal Shipping</v>
      </c>
      <c r="N320" t="str">
        <f>VLOOKUP(order_details__2[[#This Row],[OrderID]],orders[],2,FALSE)</f>
        <v>VAFFE</v>
      </c>
      <c r="O320" t="str">
        <f>VLOOKUP(order_details__2[[#This Row],[OrderID]],orders[],18,FALSE)</f>
        <v xml:space="preserve">Westerns                                          </v>
      </c>
      <c r="P320">
        <f>VLOOKUP(order_details__2[[#This Row],[ProductID]],products[],4,FALSE)</f>
        <v>2</v>
      </c>
      <c r="Q320" t="str">
        <f>VLOOKUP(order_details__2[[#This Row],[CategoryID]],categories[],2,FALSE)</f>
        <v>Condiments</v>
      </c>
      <c r="R320" s="57">
        <f>VLOOKUP(order_details__2[[#This Row],[OrderID]],orders[],21,FALSE)</f>
        <v>11</v>
      </c>
    </row>
    <row r="321" spans="1:18" x14ac:dyDescent="0.2">
      <c r="A321">
        <v>10367</v>
      </c>
      <c r="B321">
        <v>77</v>
      </c>
      <c r="C321">
        <v>10.4</v>
      </c>
      <c r="D321">
        <v>7</v>
      </c>
      <c r="E321">
        <v>0</v>
      </c>
      <c r="F321">
        <f>order_details__2[[#This Row],[UnitPrice]]*order_details__2[[#This Row],[Quantity]]</f>
        <v>72.8</v>
      </c>
      <c r="G321">
        <f>VLOOKUP(order_details__2[[#This Row],[ProductID]],products[],3,FALSE)</f>
        <v>12</v>
      </c>
      <c r="H321">
        <f>VLOOKUP(order_details__2[[#This Row],[OrderID]],orders[],20,FALSE)</f>
        <v>1996</v>
      </c>
      <c r="I321" t="str">
        <f>VLOOKUP(order_details__2[[#This Row],[ProductID]],products[],2,FALSE)</f>
        <v>Original Frankfurter grne Soe</v>
      </c>
      <c r="J321" t="str">
        <f>VLOOKUP(order_details__2[[#This Row],[SupplierID]],suppliers[],2,FALSE)</f>
        <v>Plutzer Lebensmittelgromrkte AG</v>
      </c>
      <c r="K321" t="str">
        <f>VLOOKUP(order_details__2[[#This Row],[OrderID]],orders[],14,FALSE)</f>
        <v>Denmark</v>
      </c>
      <c r="L321">
        <f>VLOOKUP(order_details__2[[#This Row],[OrderID]],orders[],7,FALSE)</f>
        <v>3</v>
      </c>
      <c r="M321" t="str">
        <f>VLOOKUP(order_details__2[[#This Row],[ShipVia ]],shippers[],2,FALSE)</f>
        <v>Federal Shipping</v>
      </c>
      <c r="N321" t="str">
        <f>VLOOKUP(order_details__2[[#This Row],[OrderID]],orders[],2,FALSE)</f>
        <v>VAFFE</v>
      </c>
      <c r="O321" t="str">
        <f>VLOOKUP(order_details__2[[#This Row],[OrderID]],orders[],18,FALSE)</f>
        <v xml:space="preserve">Westerns                                          </v>
      </c>
      <c r="P321">
        <f>VLOOKUP(order_details__2[[#This Row],[ProductID]],products[],4,FALSE)</f>
        <v>2</v>
      </c>
      <c r="Q321" t="str">
        <f>VLOOKUP(order_details__2[[#This Row],[CategoryID]],categories[],2,FALSE)</f>
        <v>Condiments</v>
      </c>
      <c r="R321" s="57">
        <f>VLOOKUP(order_details__2[[#This Row],[OrderID]],orders[],21,FALSE)</f>
        <v>11</v>
      </c>
    </row>
    <row r="322" spans="1:18" x14ac:dyDescent="0.2">
      <c r="A322">
        <v>10368</v>
      </c>
      <c r="B322">
        <v>21</v>
      </c>
      <c r="C322">
        <v>8</v>
      </c>
      <c r="D322">
        <v>5</v>
      </c>
      <c r="E322">
        <v>0</v>
      </c>
      <c r="F322">
        <f>order_details__2[[#This Row],[UnitPrice]]*order_details__2[[#This Row],[Quantity]]</f>
        <v>40</v>
      </c>
      <c r="G322">
        <f>VLOOKUP(order_details__2[[#This Row],[ProductID]],products[],3,FALSE)</f>
        <v>8</v>
      </c>
      <c r="H322">
        <f>VLOOKUP(order_details__2[[#This Row],[OrderID]],orders[],20,FALSE)</f>
        <v>1996</v>
      </c>
      <c r="I322" t="str">
        <f>VLOOKUP(order_details__2[[#This Row],[ProductID]],products[],2,FALSE)</f>
        <v>Sir Rodney's Scones</v>
      </c>
      <c r="J322" t="str">
        <f>VLOOKUP(order_details__2[[#This Row],[SupplierID]],suppliers[],2,FALSE)</f>
        <v>Specialty Biscuits, Ltd.</v>
      </c>
      <c r="K322" t="str">
        <f>VLOOKUP(order_details__2[[#This Row],[OrderID]],orders[],14,FALSE)</f>
        <v>Austria</v>
      </c>
      <c r="L322">
        <f>VLOOKUP(order_details__2[[#This Row],[OrderID]],orders[],7,FALSE)</f>
        <v>2</v>
      </c>
      <c r="M322" t="str">
        <f>VLOOKUP(order_details__2[[#This Row],[ShipVia ]],shippers[],2,FALSE)</f>
        <v>United Package</v>
      </c>
      <c r="N322" t="str">
        <f>VLOOKUP(order_details__2[[#This Row],[OrderID]],orders[],2,FALSE)</f>
        <v>ERNSH</v>
      </c>
      <c r="O322" t="str">
        <f>VLOOKUP(order_details__2[[#This Row],[OrderID]],orders[],18,FALSE)</f>
        <v xml:space="preserve">Eastern                                           </v>
      </c>
      <c r="P322">
        <f>VLOOKUP(order_details__2[[#This Row],[ProductID]],products[],4,FALSE)</f>
        <v>3</v>
      </c>
      <c r="Q322" t="str">
        <f>VLOOKUP(order_details__2[[#This Row],[CategoryID]],categories[],2,FALSE)</f>
        <v>Confections</v>
      </c>
      <c r="R322" s="57">
        <f>VLOOKUP(order_details__2[[#This Row],[OrderID]],orders[],21,FALSE)</f>
        <v>11</v>
      </c>
    </row>
    <row r="323" spans="1:18" x14ac:dyDescent="0.2">
      <c r="A323">
        <v>10368</v>
      </c>
      <c r="B323">
        <v>28</v>
      </c>
      <c r="C323">
        <v>36.4</v>
      </c>
      <c r="D323">
        <v>13</v>
      </c>
      <c r="E323">
        <v>0</v>
      </c>
      <c r="F323">
        <f>order_details__2[[#This Row],[UnitPrice]]*order_details__2[[#This Row],[Quantity]]</f>
        <v>473.2</v>
      </c>
      <c r="G323">
        <f>VLOOKUP(order_details__2[[#This Row],[ProductID]],products[],3,FALSE)</f>
        <v>12</v>
      </c>
      <c r="H323">
        <f>VLOOKUP(order_details__2[[#This Row],[OrderID]],orders[],20,FALSE)</f>
        <v>1996</v>
      </c>
      <c r="I323" t="str">
        <f>VLOOKUP(order_details__2[[#This Row],[ProductID]],products[],2,FALSE)</f>
        <v>Rssle Sauerkraut</v>
      </c>
      <c r="J323" t="str">
        <f>VLOOKUP(order_details__2[[#This Row],[SupplierID]],suppliers[],2,FALSE)</f>
        <v>Plutzer Lebensmittelgromrkte AG</v>
      </c>
      <c r="K323" t="str">
        <f>VLOOKUP(order_details__2[[#This Row],[OrderID]],orders[],14,FALSE)</f>
        <v>Austria</v>
      </c>
      <c r="L323">
        <f>VLOOKUP(order_details__2[[#This Row],[OrderID]],orders[],7,FALSE)</f>
        <v>2</v>
      </c>
      <c r="M323" t="str">
        <f>VLOOKUP(order_details__2[[#This Row],[ShipVia ]],shippers[],2,FALSE)</f>
        <v>United Package</v>
      </c>
      <c r="N323" t="str">
        <f>VLOOKUP(order_details__2[[#This Row],[OrderID]],orders[],2,FALSE)</f>
        <v>ERNSH</v>
      </c>
      <c r="O323" t="str">
        <f>VLOOKUP(order_details__2[[#This Row],[OrderID]],orders[],18,FALSE)</f>
        <v xml:space="preserve">Eastern                                           </v>
      </c>
      <c r="P323">
        <f>VLOOKUP(order_details__2[[#This Row],[ProductID]],products[],4,FALSE)</f>
        <v>7</v>
      </c>
      <c r="Q323" t="str">
        <f>VLOOKUP(order_details__2[[#This Row],[CategoryID]],categories[],2,FALSE)</f>
        <v>Produce</v>
      </c>
      <c r="R323" s="57">
        <f>VLOOKUP(order_details__2[[#This Row],[OrderID]],orders[],21,FALSE)</f>
        <v>11</v>
      </c>
    </row>
    <row r="324" spans="1:18" x14ac:dyDescent="0.2">
      <c r="A324">
        <v>10368</v>
      </c>
      <c r="B324">
        <v>57</v>
      </c>
      <c r="C324">
        <v>15.6</v>
      </c>
      <c r="D324">
        <v>25</v>
      </c>
      <c r="E324">
        <v>0</v>
      </c>
      <c r="F324">
        <f>order_details__2[[#This Row],[UnitPrice]]*order_details__2[[#This Row],[Quantity]]</f>
        <v>390</v>
      </c>
      <c r="G324">
        <f>VLOOKUP(order_details__2[[#This Row],[ProductID]],products[],3,FALSE)</f>
        <v>26</v>
      </c>
      <c r="H324">
        <f>VLOOKUP(order_details__2[[#This Row],[OrderID]],orders[],20,FALSE)</f>
        <v>1996</v>
      </c>
      <c r="I324" t="str">
        <f>VLOOKUP(order_details__2[[#This Row],[ProductID]],products[],2,FALSE)</f>
        <v>Ravioli Angelo</v>
      </c>
      <c r="J324" t="str">
        <f>VLOOKUP(order_details__2[[#This Row],[SupplierID]],suppliers[],2,FALSE)</f>
        <v>Pasta Buttini s.r.l.</v>
      </c>
      <c r="K324" t="str">
        <f>VLOOKUP(order_details__2[[#This Row],[OrderID]],orders[],14,FALSE)</f>
        <v>Austria</v>
      </c>
      <c r="L324">
        <f>VLOOKUP(order_details__2[[#This Row],[OrderID]],orders[],7,FALSE)</f>
        <v>2</v>
      </c>
      <c r="M324" t="str">
        <f>VLOOKUP(order_details__2[[#This Row],[ShipVia ]],shippers[],2,FALSE)</f>
        <v>United Package</v>
      </c>
      <c r="N324" t="str">
        <f>VLOOKUP(order_details__2[[#This Row],[OrderID]],orders[],2,FALSE)</f>
        <v>ERNSH</v>
      </c>
      <c r="O324" t="str">
        <f>VLOOKUP(order_details__2[[#This Row],[OrderID]],orders[],18,FALSE)</f>
        <v xml:space="preserve">Eastern                                           </v>
      </c>
      <c r="P324">
        <f>VLOOKUP(order_details__2[[#This Row],[ProductID]],products[],4,FALSE)</f>
        <v>5</v>
      </c>
      <c r="Q324" t="str">
        <f>VLOOKUP(order_details__2[[#This Row],[CategoryID]],categories[],2,FALSE)</f>
        <v>Grains/Cereals</v>
      </c>
      <c r="R324" s="57">
        <f>VLOOKUP(order_details__2[[#This Row],[OrderID]],orders[],21,FALSE)</f>
        <v>11</v>
      </c>
    </row>
    <row r="325" spans="1:18" x14ac:dyDescent="0.2">
      <c r="A325">
        <v>10368</v>
      </c>
      <c r="B325">
        <v>64</v>
      </c>
      <c r="C325">
        <v>26.6</v>
      </c>
      <c r="D325">
        <v>35</v>
      </c>
      <c r="E325">
        <v>0</v>
      </c>
      <c r="F325">
        <f>order_details__2[[#This Row],[UnitPrice]]*order_details__2[[#This Row],[Quantity]]</f>
        <v>931</v>
      </c>
      <c r="G325">
        <f>VLOOKUP(order_details__2[[#This Row],[ProductID]],products[],3,FALSE)</f>
        <v>12</v>
      </c>
      <c r="H325">
        <f>VLOOKUP(order_details__2[[#This Row],[OrderID]],orders[],20,FALSE)</f>
        <v>1996</v>
      </c>
      <c r="I325" t="str">
        <f>VLOOKUP(order_details__2[[#This Row],[ProductID]],products[],2,FALSE)</f>
        <v>Wimmers gute Semmelkndel</v>
      </c>
      <c r="J325" t="str">
        <f>VLOOKUP(order_details__2[[#This Row],[SupplierID]],suppliers[],2,FALSE)</f>
        <v>Plutzer Lebensmittelgromrkte AG</v>
      </c>
      <c r="K325" t="str">
        <f>VLOOKUP(order_details__2[[#This Row],[OrderID]],orders[],14,FALSE)</f>
        <v>Austria</v>
      </c>
      <c r="L325">
        <f>VLOOKUP(order_details__2[[#This Row],[OrderID]],orders[],7,FALSE)</f>
        <v>2</v>
      </c>
      <c r="M325" t="str">
        <f>VLOOKUP(order_details__2[[#This Row],[ShipVia ]],shippers[],2,FALSE)</f>
        <v>United Package</v>
      </c>
      <c r="N325" t="str">
        <f>VLOOKUP(order_details__2[[#This Row],[OrderID]],orders[],2,FALSE)</f>
        <v>ERNSH</v>
      </c>
      <c r="O325" t="str">
        <f>VLOOKUP(order_details__2[[#This Row],[OrderID]],orders[],18,FALSE)</f>
        <v xml:space="preserve">Eastern                                           </v>
      </c>
      <c r="P325">
        <f>VLOOKUP(order_details__2[[#This Row],[ProductID]],products[],4,FALSE)</f>
        <v>5</v>
      </c>
      <c r="Q325" t="str">
        <f>VLOOKUP(order_details__2[[#This Row],[CategoryID]],categories[],2,FALSE)</f>
        <v>Grains/Cereals</v>
      </c>
      <c r="R325" s="57">
        <f>VLOOKUP(order_details__2[[#This Row],[OrderID]],orders[],21,FALSE)</f>
        <v>11</v>
      </c>
    </row>
    <row r="326" spans="1:18" x14ac:dyDescent="0.2">
      <c r="A326">
        <v>10369</v>
      </c>
      <c r="B326">
        <v>29</v>
      </c>
      <c r="C326">
        <v>99</v>
      </c>
      <c r="D326">
        <v>20</v>
      </c>
      <c r="E326">
        <v>0</v>
      </c>
      <c r="F326">
        <f>order_details__2[[#This Row],[UnitPrice]]*order_details__2[[#This Row],[Quantity]]</f>
        <v>1980</v>
      </c>
      <c r="G326">
        <f>VLOOKUP(order_details__2[[#This Row],[ProductID]],products[],3,FALSE)</f>
        <v>12</v>
      </c>
      <c r="H326">
        <f>VLOOKUP(order_details__2[[#This Row],[OrderID]],orders[],20,FALSE)</f>
        <v>1996</v>
      </c>
      <c r="I326" t="str">
        <f>VLOOKUP(order_details__2[[#This Row],[ProductID]],products[],2,FALSE)</f>
        <v>Thringer Rostbratwurst</v>
      </c>
      <c r="J326" t="str">
        <f>VLOOKUP(order_details__2[[#This Row],[SupplierID]],suppliers[],2,FALSE)</f>
        <v>Plutzer Lebensmittelgromrkte AG</v>
      </c>
      <c r="K326" t="str">
        <f>VLOOKUP(order_details__2[[#This Row],[OrderID]],orders[],14,FALSE)</f>
        <v>USA</v>
      </c>
      <c r="L326">
        <f>VLOOKUP(order_details__2[[#This Row],[OrderID]],orders[],7,FALSE)</f>
        <v>2</v>
      </c>
      <c r="M326" t="str">
        <f>VLOOKUP(order_details__2[[#This Row],[ShipVia ]],shippers[],2,FALSE)</f>
        <v>United Package</v>
      </c>
      <c r="N326" t="str">
        <f>VLOOKUP(order_details__2[[#This Row],[OrderID]],orders[],2,FALSE)</f>
        <v>SPLIR</v>
      </c>
      <c r="O326" t="str">
        <f>VLOOKUP(order_details__2[[#This Row],[OrderID]],orders[],18,FALSE)</f>
        <v xml:space="preserve">Northern                                          </v>
      </c>
      <c r="P326">
        <f>VLOOKUP(order_details__2[[#This Row],[ProductID]],products[],4,FALSE)</f>
        <v>6</v>
      </c>
      <c r="Q326" t="str">
        <f>VLOOKUP(order_details__2[[#This Row],[CategoryID]],categories[],2,FALSE)</f>
        <v>Meat/Poultry</v>
      </c>
      <c r="R326" s="57">
        <f>VLOOKUP(order_details__2[[#This Row],[OrderID]],orders[],21,FALSE)</f>
        <v>12</v>
      </c>
    </row>
    <row r="327" spans="1:18" x14ac:dyDescent="0.2">
      <c r="A327">
        <v>10369</v>
      </c>
      <c r="B327">
        <v>56</v>
      </c>
      <c r="C327">
        <v>30.4</v>
      </c>
      <c r="D327">
        <v>18</v>
      </c>
      <c r="E327">
        <v>0</v>
      </c>
      <c r="F327">
        <f>order_details__2[[#This Row],[UnitPrice]]*order_details__2[[#This Row],[Quantity]]</f>
        <v>547.19999999999993</v>
      </c>
      <c r="G327">
        <f>VLOOKUP(order_details__2[[#This Row],[ProductID]],products[],3,FALSE)</f>
        <v>26</v>
      </c>
      <c r="H327">
        <f>VLOOKUP(order_details__2[[#This Row],[OrderID]],orders[],20,FALSE)</f>
        <v>1996</v>
      </c>
      <c r="I327" t="str">
        <f>VLOOKUP(order_details__2[[#This Row],[ProductID]],products[],2,FALSE)</f>
        <v>Gnocchi di nonna Alice</v>
      </c>
      <c r="J327" t="str">
        <f>VLOOKUP(order_details__2[[#This Row],[SupplierID]],suppliers[],2,FALSE)</f>
        <v>Pasta Buttini s.r.l.</v>
      </c>
      <c r="K327" t="str">
        <f>VLOOKUP(order_details__2[[#This Row],[OrderID]],orders[],14,FALSE)</f>
        <v>USA</v>
      </c>
      <c r="L327">
        <f>VLOOKUP(order_details__2[[#This Row],[OrderID]],orders[],7,FALSE)</f>
        <v>2</v>
      </c>
      <c r="M327" t="str">
        <f>VLOOKUP(order_details__2[[#This Row],[ShipVia ]],shippers[],2,FALSE)</f>
        <v>United Package</v>
      </c>
      <c r="N327" t="str">
        <f>VLOOKUP(order_details__2[[#This Row],[OrderID]],orders[],2,FALSE)</f>
        <v>SPLIR</v>
      </c>
      <c r="O327" t="str">
        <f>VLOOKUP(order_details__2[[#This Row],[OrderID]],orders[],18,FALSE)</f>
        <v xml:space="preserve">Northern                                          </v>
      </c>
      <c r="P327">
        <f>VLOOKUP(order_details__2[[#This Row],[ProductID]],products[],4,FALSE)</f>
        <v>5</v>
      </c>
      <c r="Q327" t="str">
        <f>VLOOKUP(order_details__2[[#This Row],[CategoryID]],categories[],2,FALSE)</f>
        <v>Grains/Cereals</v>
      </c>
      <c r="R327" s="57">
        <f>VLOOKUP(order_details__2[[#This Row],[OrderID]],orders[],21,FALSE)</f>
        <v>12</v>
      </c>
    </row>
    <row r="328" spans="1:18" x14ac:dyDescent="0.2">
      <c r="A328">
        <v>10370</v>
      </c>
      <c r="B328">
        <v>1</v>
      </c>
      <c r="C328">
        <v>14.4</v>
      </c>
      <c r="D328">
        <v>15</v>
      </c>
      <c r="E328">
        <v>0</v>
      </c>
      <c r="F328">
        <f>order_details__2[[#This Row],[UnitPrice]]*order_details__2[[#This Row],[Quantity]]</f>
        <v>216</v>
      </c>
      <c r="G328">
        <f>VLOOKUP(order_details__2[[#This Row],[ProductID]],products[],3,FALSE)</f>
        <v>1</v>
      </c>
      <c r="H328">
        <f>VLOOKUP(order_details__2[[#This Row],[OrderID]],orders[],20,FALSE)</f>
        <v>1996</v>
      </c>
      <c r="I328" t="str">
        <f>VLOOKUP(order_details__2[[#This Row],[ProductID]],products[],2,FALSE)</f>
        <v>Chai</v>
      </c>
      <c r="J328" t="str">
        <f>VLOOKUP(order_details__2[[#This Row],[SupplierID]],suppliers[],2,FALSE)</f>
        <v>Exotic Liquids</v>
      </c>
      <c r="K328" t="str">
        <f>VLOOKUP(order_details__2[[#This Row],[OrderID]],orders[],14,FALSE)</f>
        <v>Switzerland</v>
      </c>
      <c r="L328">
        <f>VLOOKUP(order_details__2[[#This Row],[OrderID]],orders[],7,FALSE)</f>
        <v>2</v>
      </c>
      <c r="M328" t="str">
        <f>VLOOKUP(order_details__2[[#This Row],[ShipVia ]],shippers[],2,FALSE)</f>
        <v>United Package</v>
      </c>
      <c r="N328" t="str">
        <f>VLOOKUP(order_details__2[[#This Row],[OrderID]],orders[],2,FALSE)</f>
        <v>CHOPS</v>
      </c>
      <c r="O328" t="str">
        <f>VLOOKUP(order_details__2[[#This Row],[OrderID]],orders[],18,FALSE)</f>
        <v xml:space="preserve">Westerns                                          </v>
      </c>
      <c r="P328">
        <f>VLOOKUP(order_details__2[[#This Row],[ProductID]],products[],4,FALSE)</f>
        <v>1</v>
      </c>
      <c r="Q328" t="str">
        <f>VLOOKUP(order_details__2[[#This Row],[CategoryID]],categories[],2,FALSE)</f>
        <v>Beverages</v>
      </c>
      <c r="R328" s="57">
        <f>VLOOKUP(order_details__2[[#This Row],[OrderID]],orders[],21,FALSE)</f>
        <v>12</v>
      </c>
    </row>
    <row r="329" spans="1:18" x14ac:dyDescent="0.2">
      <c r="A329">
        <v>10370</v>
      </c>
      <c r="B329">
        <v>64</v>
      </c>
      <c r="C329">
        <v>26.6</v>
      </c>
      <c r="D329">
        <v>30</v>
      </c>
      <c r="E329">
        <v>0</v>
      </c>
      <c r="F329">
        <f>order_details__2[[#This Row],[UnitPrice]]*order_details__2[[#This Row],[Quantity]]</f>
        <v>798</v>
      </c>
      <c r="G329">
        <f>VLOOKUP(order_details__2[[#This Row],[ProductID]],products[],3,FALSE)</f>
        <v>12</v>
      </c>
      <c r="H329">
        <f>VLOOKUP(order_details__2[[#This Row],[OrderID]],orders[],20,FALSE)</f>
        <v>1996</v>
      </c>
      <c r="I329" t="str">
        <f>VLOOKUP(order_details__2[[#This Row],[ProductID]],products[],2,FALSE)</f>
        <v>Wimmers gute Semmelkndel</v>
      </c>
      <c r="J329" t="str">
        <f>VLOOKUP(order_details__2[[#This Row],[SupplierID]],suppliers[],2,FALSE)</f>
        <v>Plutzer Lebensmittelgromrkte AG</v>
      </c>
      <c r="K329" t="str">
        <f>VLOOKUP(order_details__2[[#This Row],[OrderID]],orders[],14,FALSE)</f>
        <v>Switzerland</v>
      </c>
      <c r="L329">
        <f>VLOOKUP(order_details__2[[#This Row],[OrderID]],orders[],7,FALSE)</f>
        <v>2</v>
      </c>
      <c r="M329" t="str">
        <f>VLOOKUP(order_details__2[[#This Row],[ShipVia ]],shippers[],2,FALSE)</f>
        <v>United Package</v>
      </c>
      <c r="N329" t="str">
        <f>VLOOKUP(order_details__2[[#This Row],[OrderID]],orders[],2,FALSE)</f>
        <v>CHOPS</v>
      </c>
      <c r="O329" t="str">
        <f>VLOOKUP(order_details__2[[#This Row],[OrderID]],orders[],18,FALSE)</f>
        <v xml:space="preserve">Westerns                                          </v>
      </c>
      <c r="P329">
        <f>VLOOKUP(order_details__2[[#This Row],[ProductID]],products[],4,FALSE)</f>
        <v>5</v>
      </c>
      <c r="Q329" t="str">
        <f>VLOOKUP(order_details__2[[#This Row],[CategoryID]],categories[],2,FALSE)</f>
        <v>Grains/Cereals</v>
      </c>
      <c r="R329" s="57">
        <f>VLOOKUP(order_details__2[[#This Row],[OrderID]],orders[],21,FALSE)</f>
        <v>12</v>
      </c>
    </row>
    <row r="330" spans="1:18" x14ac:dyDescent="0.2">
      <c r="A330">
        <v>10370</v>
      </c>
      <c r="B330">
        <v>74</v>
      </c>
      <c r="C330">
        <v>8</v>
      </c>
      <c r="D330">
        <v>20</v>
      </c>
      <c r="E330">
        <v>0</v>
      </c>
      <c r="F330">
        <f>order_details__2[[#This Row],[UnitPrice]]*order_details__2[[#This Row],[Quantity]]</f>
        <v>160</v>
      </c>
      <c r="G330">
        <f>VLOOKUP(order_details__2[[#This Row],[ProductID]],products[],3,FALSE)</f>
        <v>4</v>
      </c>
      <c r="H330">
        <f>VLOOKUP(order_details__2[[#This Row],[OrderID]],orders[],20,FALSE)</f>
        <v>1996</v>
      </c>
      <c r="I330" t="str">
        <f>VLOOKUP(order_details__2[[#This Row],[ProductID]],products[],2,FALSE)</f>
        <v>Longlife Tofu</v>
      </c>
      <c r="J330" t="str">
        <f>VLOOKUP(order_details__2[[#This Row],[SupplierID]],suppliers[],2,FALSE)</f>
        <v>Tokyo Traders</v>
      </c>
      <c r="K330" t="str">
        <f>VLOOKUP(order_details__2[[#This Row],[OrderID]],orders[],14,FALSE)</f>
        <v>Switzerland</v>
      </c>
      <c r="L330">
        <f>VLOOKUP(order_details__2[[#This Row],[OrderID]],orders[],7,FALSE)</f>
        <v>2</v>
      </c>
      <c r="M330" t="str">
        <f>VLOOKUP(order_details__2[[#This Row],[ShipVia ]],shippers[],2,FALSE)</f>
        <v>United Package</v>
      </c>
      <c r="N330" t="str">
        <f>VLOOKUP(order_details__2[[#This Row],[OrderID]],orders[],2,FALSE)</f>
        <v>CHOPS</v>
      </c>
      <c r="O330" t="str">
        <f>VLOOKUP(order_details__2[[#This Row],[OrderID]],orders[],18,FALSE)</f>
        <v xml:space="preserve">Westerns                                          </v>
      </c>
      <c r="P330">
        <f>VLOOKUP(order_details__2[[#This Row],[ProductID]],products[],4,FALSE)</f>
        <v>7</v>
      </c>
      <c r="Q330" t="str">
        <f>VLOOKUP(order_details__2[[#This Row],[CategoryID]],categories[],2,FALSE)</f>
        <v>Produce</v>
      </c>
      <c r="R330" s="57">
        <f>VLOOKUP(order_details__2[[#This Row],[OrderID]],orders[],21,FALSE)</f>
        <v>12</v>
      </c>
    </row>
    <row r="331" spans="1:18" x14ac:dyDescent="0.2">
      <c r="A331">
        <v>10371</v>
      </c>
      <c r="B331">
        <v>36</v>
      </c>
      <c r="C331">
        <v>15.2</v>
      </c>
      <c r="D331">
        <v>6</v>
      </c>
      <c r="E331">
        <v>0</v>
      </c>
      <c r="F331">
        <f>order_details__2[[#This Row],[UnitPrice]]*order_details__2[[#This Row],[Quantity]]</f>
        <v>91.199999999999989</v>
      </c>
      <c r="G331">
        <f>VLOOKUP(order_details__2[[#This Row],[ProductID]],products[],3,FALSE)</f>
        <v>17</v>
      </c>
      <c r="H331">
        <f>VLOOKUP(order_details__2[[#This Row],[OrderID]],orders[],20,FALSE)</f>
        <v>1996</v>
      </c>
      <c r="I331" t="str">
        <f>VLOOKUP(order_details__2[[#This Row],[ProductID]],products[],2,FALSE)</f>
        <v>Inlagd Sill</v>
      </c>
      <c r="J331" t="str">
        <f>VLOOKUP(order_details__2[[#This Row],[SupplierID]],suppliers[],2,FALSE)</f>
        <v>Svensk Sjfda AB</v>
      </c>
      <c r="K331" t="str">
        <f>VLOOKUP(order_details__2[[#This Row],[OrderID]],orders[],14,FALSE)</f>
        <v>France</v>
      </c>
      <c r="L331">
        <f>VLOOKUP(order_details__2[[#This Row],[OrderID]],orders[],7,FALSE)</f>
        <v>1</v>
      </c>
      <c r="M331" t="str">
        <f>VLOOKUP(order_details__2[[#This Row],[ShipVia ]],shippers[],2,FALSE)</f>
        <v>Speedy Express</v>
      </c>
      <c r="N331" t="str">
        <f>VLOOKUP(order_details__2[[#This Row],[OrderID]],orders[],2,FALSE)</f>
        <v>LAMAI</v>
      </c>
      <c r="O331" t="str">
        <f>VLOOKUP(order_details__2[[#This Row],[OrderID]],orders[],18,FALSE)</f>
        <v xml:space="preserve">Eastern                                           </v>
      </c>
      <c r="P331">
        <f>VLOOKUP(order_details__2[[#This Row],[ProductID]],products[],4,FALSE)</f>
        <v>8</v>
      </c>
      <c r="Q331" t="str">
        <f>VLOOKUP(order_details__2[[#This Row],[CategoryID]],categories[],2,FALSE)</f>
        <v>Seafood</v>
      </c>
      <c r="R331" s="57">
        <f>VLOOKUP(order_details__2[[#This Row],[OrderID]],orders[],21,FALSE)</f>
        <v>12</v>
      </c>
    </row>
    <row r="332" spans="1:18" x14ac:dyDescent="0.2">
      <c r="A332">
        <v>10372</v>
      </c>
      <c r="B332">
        <v>20</v>
      </c>
      <c r="C332">
        <v>64.8</v>
      </c>
      <c r="D332">
        <v>12</v>
      </c>
      <c r="E332">
        <v>0</v>
      </c>
      <c r="F332">
        <f>order_details__2[[#This Row],[UnitPrice]]*order_details__2[[#This Row],[Quantity]]</f>
        <v>777.59999999999991</v>
      </c>
      <c r="G332">
        <f>VLOOKUP(order_details__2[[#This Row],[ProductID]],products[],3,FALSE)</f>
        <v>8</v>
      </c>
      <c r="H332">
        <f>VLOOKUP(order_details__2[[#This Row],[OrderID]],orders[],20,FALSE)</f>
        <v>1996</v>
      </c>
      <c r="I332" t="str">
        <f>VLOOKUP(order_details__2[[#This Row],[ProductID]],products[],2,FALSE)</f>
        <v>Sir Rodney's Marmalade</v>
      </c>
      <c r="J332" t="str">
        <f>VLOOKUP(order_details__2[[#This Row],[SupplierID]],suppliers[],2,FALSE)</f>
        <v>Specialty Biscuits, Ltd.</v>
      </c>
      <c r="K332" t="str">
        <f>VLOOKUP(order_details__2[[#This Row],[OrderID]],orders[],14,FALSE)</f>
        <v>Brazil</v>
      </c>
      <c r="L332">
        <f>VLOOKUP(order_details__2[[#This Row],[OrderID]],orders[],7,FALSE)</f>
        <v>2</v>
      </c>
      <c r="M332" t="str">
        <f>VLOOKUP(order_details__2[[#This Row],[ShipVia ]],shippers[],2,FALSE)</f>
        <v>United Package</v>
      </c>
      <c r="N332" t="str">
        <f>VLOOKUP(order_details__2[[#This Row],[OrderID]],orders[],2,FALSE)</f>
        <v>QUEEN</v>
      </c>
      <c r="O332" t="str">
        <f>VLOOKUP(order_details__2[[#This Row],[OrderID]],orders[],18,FALSE)</f>
        <v xml:space="preserve">Eastern                                           </v>
      </c>
      <c r="P332">
        <f>VLOOKUP(order_details__2[[#This Row],[ProductID]],products[],4,FALSE)</f>
        <v>3</v>
      </c>
      <c r="Q332" t="str">
        <f>VLOOKUP(order_details__2[[#This Row],[CategoryID]],categories[],2,FALSE)</f>
        <v>Confections</v>
      </c>
      <c r="R332" s="57">
        <f>VLOOKUP(order_details__2[[#This Row],[OrderID]],orders[],21,FALSE)</f>
        <v>12</v>
      </c>
    </row>
    <row r="333" spans="1:18" x14ac:dyDescent="0.2">
      <c r="A333">
        <v>10372</v>
      </c>
      <c r="B333">
        <v>38</v>
      </c>
      <c r="C333">
        <v>210.8</v>
      </c>
      <c r="D333">
        <v>40</v>
      </c>
      <c r="E333">
        <v>0</v>
      </c>
      <c r="F333">
        <f>order_details__2[[#This Row],[UnitPrice]]*order_details__2[[#This Row],[Quantity]]</f>
        <v>8432</v>
      </c>
      <c r="G333">
        <f>VLOOKUP(order_details__2[[#This Row],[ProductID]],products[],3,FALSE)</f>
        <v>18</v>
      </c>
      <c r="H333">
        <f>VLOOKUP(order_details__2[[#This Row],[OrderID]],orders[],20,FALSE)</f>
        <v>1996</v>
      </c>
      <c r="I333" t="str">
        <f>VLOOKUP(order_details__2[[#This Row],[ProductID]],products[],2,FALSE)</f>
        <v>Cte de Blaye</v>
      </c>
      <c r="J333" t="str">
        <f>VLOOKUP(order_details__2[[#This Row],[SupplierID]],suppliers[],2,FALSE)</f>
        <v>Aux joyeux ecclsiastiques</v>
      </c>
      <c r="K333" t="str">
        <f>VLOOKUP(order_details__2[[#This Row],[OrderID]],orders[],14,FALSE)</f>
        <v>Brazil</v>
      </c>
      <c r="L333">
        <f>VLOOKUP(order_details__2[[#This Row],[OrderID]],orders[],7,FALSE)</f>
        <v>2</v>
      </c>
      <c r="M333" t="str">
        <f>VLOOKUP(order_details__2[[#This Row],[ShipVia ]],shippers[],2,FALSE)</f>
        <v>United Package</v>
      </c>
      <c r="N333" t="str">
        <f>VLOOKUP(order_details__2[[#This Row],[OrderID]],orders[],2,FALSE)</f>
        <v>QUEEN</v>
      </c>
      <c r="O333" t="str">
        <f>VLOOKUP(order_details__2[[#This Row],[OrderID]],orders[],18,FALSE)</f>
        <v xml:space="preserve">Eastern                                           </v>
      </c>
      <c r="P333">
        <f>VLOOKUP(order_details__2[[#This Row],[ProductID]],products[],4,FALSE)</f>
        <v>1</v>
      </c>
      <c r="Q333" t="str">
        <f>VLOOKUP(order_details__2[[#This Row],[CategoryID]],categories[],2,FALSE)</f>
        <v>Beverages</v>
      </c>
      <c r="R333" s="57">
        <f>VLOOKUP(order_details__2[[#This Row],[OrderID]],orders[],21,FALSE)</f>
        <v>12</v>
      </c>
    </row>
    <row r="334" spans="1:18" x14ac:dyDescent="0.2">
      <c r="A334">
        <v>10372</v>
      </c>
      <c r="B334">
        <v>60</v>
      </c>
      <c r="C334">
        <v>27.2</v>
      </c>
      <c r="D334">
        <v>70</v>
      </c>
      <c r="E334">
        <v>0</v>
      </c>
      <c r="F334">
        <f>order_details__2[[#This Row],[UnitPrice]]*order_details__2[[#This Row],[Quantity]]</f>
        <v>1904</v>
      </c>
      <c r="G334">
        <f>VLOOKUP(order_details__2[[#This Row],[ProductID]],products[],3,FALSE)</f>
        <v>28</v>
      </c>
      <c r="H334">
        <f>VLOOKUP(order_details__2[[#This Row],[OrderID]],orders[],20,FALSE)</f>
        <v>1996</v>
      </c>
      <c r="I334" t="str">
        <f>VLOOKUP(order_details__2[[#This Row],[ProductID]],products[],2,FALSE)</f>
        <v>Camembert Pierrot</v>
      </c>
      <c r="J334" t="str">
        <f>VLOOKUP(order_details__2[[#This Row],[SupplierID]],suppliers[],2,FALSE)</f>
        <v>Gai pturage</v>
      </c>
      <c r="K334" t="str">
        <f>VLOOKUP(order_details__2[[#This Row],[OrderID]],orders[],14,FALSE)</f>
        <v>Brazil</v>
      </c>
      <c r="L334">
        <f>VLOOKUP(order_details__2[[#This Row],[OrderID]],orders[],7,FALSE)</f>
        <v>2</v>
      </c>
      <c r="M334" t="str">
        <f>VLOOKUP(order_details__2[[#This Row],[ShipVia ]],shippers[],2,FALSE)</f>
        <v>United Package</v>
      </c>
      <c r="N334" t="str">
        <f>VLOOKUP(order_details__2[[#This Row],[OrderID]],orders[],2,FALSE)</f>
        <v>QUEEN</v>
      </c>
      <c r="O334" t="str">
        <f>VLOOKUP(order_details__2[[#This Row],[OrderID]],orders[],18,FALSE)</f>
        <v xml:space="preserve">Eastern                                           </v>
      </c>
      <c r="P334">
        <f>VLOOKUP(order_details__2[[#This Row],[ProductID]],products[],4,FALSE)</f>
        <v>4</v>
      </c>
      <c r="Q334" t="str">
        <f>VLOOKUP(order_details__2[[#This Row],[CategoryID]],categories[],2,FALSE)</f>
        <v>Dairy Products</v>
      </c>
      <c r="R334" s="57">
        <f>VLOOKUP(order_details__2[[#This Row],[OrderID]],orders[],21,FALSE)</f>
        <v>12</v>
      </c>
    </row>
    <row r="335" spans="1:18" x14ac:dyDescent="0.2">
      <c r="A335">
        <v>10372</v>
      </c>
      <c r="B335">
        <v>72</v>
      </c>
      <c r="C335">
        <v>27.8</v>
      </c>
      <c r="D335">
        <v>42</v>
      </c>
      <c r="E335">
        <v>0</v>
      </c>
      <c r="F335">
        <f>order_details__2[[#This Row],[UnitPrice]]*order_details__2[[#This Row],[Quantity]]</f>
        <v>1167.6000000000001</v>
      </c>
      <c r="G335">
        <f>VLOOKUP(order_details__2[[#This Row],[ProductID]],products[],3,FALSE)</f>
        <v>14</v>
      </c>
      <c r="H335">
        <f>VLOOKUP(order_details__2[[#This Row],[OrderID]],orders[],20,FALSE)</f>
        <v>1996</v>
      </c>
      <c r="I335" t="str">
        <f>VLOOKUP(order_details__2[[#This Row],[ProductID]],products[],2,FALSE)</f>
        <v>Mozzarella di Giovanni</v>
      </c>
      <c r="J335" t="str">
        <f>VLOOKUP(order_details__2[[#This Row],[SupplierID]],suppliers[],2,FALSE)</f>
        <v>Formaggi Fortini s.r.l.</v>
      </c>
      <c r="K335" t="str">
        <f>VLOOKUP(order_details__2[[#This Row],[OrderID]],orders[],14,FALSE)</f>
        <v>Brazil</v>
      </c>
      <c r="L335">
        <f>VLOOKUP(order_details__2[[#This Row],[OrderID]],orders[],7,FALSE)</f>
        <v>2</v>
      </c>
      <c r="M335" t="str">
        <f>VLOOKUP(order_details__2[[#This Row],[ShipVia ]],shippers[],2,FALSE)</f>
        <v>United Package</v>
      </c>
      <c r="N335" t="str">
        <f>VLOOKUP(order_details__2[[#This Row],[OrderID]],orders[],2,FALSE)</f>
        <v>QUEEN</v>
      </c>
      <c r="O335" t="str">
        <f>VLOOKUP(order_details__2[[#This Row],[OrderID]],orders[],18,FALSE)</f>
        <v xml:space="preserve">Eastern                                           </v>
      </c>
      <c r="P335">
        <f>VLOOKUP(order_details__2[[#This Row],[ProductID]],products[],4,FALSE)</f>
        <v>4</v>
      </c>
      <c r="Q335" t="str">
        <f>VLOOKUP(order_details__2[[#This Row],[CategoryID]],categories[],2,FALSE)</f>
        <v>Dairy Products</v>
      </c>
      <c r="R335" s="57">
        <f>VLOOKUP(order_details__2[[#This Row],[OrderID]],orders[],21,FALSE)</f>
        <v>12</v>
      </c>
    </row>
    <row r="336" spans="1:18" x14ac:dyDescent="0.2">
      <c r="A336">
        <v>10373</v>
      </c>
      <c r="B336">
        <v>58</v>
      </c>
      <c r="C336">
        <v>10.6</v>
      </c>
      <c r="D336">
        <v>80</v>
      </c>
      <c r="E336">
        <v>0</v>
      </c>
      <c r="F336">
        <f>order_details__2[[#This Row],[UnitPrice]]*order_details__2[[#This Row],[Quantity]]</f>
        <v>848</v>
      </c>
      <c r="G336">
        <f>VLOOKUP(order_details__2[[#This Row],[ProductID]],products[],3,FALSE)</f>
        <v>27</v>
      </c>
      <c r="H336">
        <f>VLOOKUP(order_details__2[[#This Row],[OrderID]],orders[],20,FALSE)</f>
        <v>1996</v>
      </c>
      <c r="I336" t="str">
        <f>VLOOKUP(order_details__2[[#This Row],[ProductID]],products[],2,FALSE)</f>
        <v>Escargots de Bourgogne</v>
      </c>
      <c r="J336" t="str">
        <f>VLOOKUP(order_details__2[[#This Row],[SupplierID]],suppliers[],2,FALSE)</f>
        <v>Escargots Nouveaux</v>
      </c>
      <c r="K336" t="str">
        <f>VLOOKUP(order_details__2[[#This Row],[OrderID]],orders[],14,FALSE)</f>
        <v>Ireland</v>
      </c>
      <c r="L336">
        <f>VLOOKUP(order_details__2[[#This Row],[OrderID]],orders[],7,FALSE)</f>
        <v>3</v>
      </c>
      <c r="M336" t="str">
        <f>VLOOKUP(order_details__2[[#This Row],[ShipVia ]],shippers[],2,FALSE)</f>
        <v>Federal Shipping</v>
      </c>
      <c r="N336" t="str">
        <f>VLOOKUP(order_details__2[[#This Row],[OrderID]],orders[],2,FALSE)</f>
        <v>HUNGO</v>
      </c>
      <c r="O336" t="str">
        <f>VLOOKUP(order_details__2[[#This Row],[OrderID]],orders[],18,FALSE)</f>
        <v xml:space="preserve">Eastern                                           </v>
      </c>
      <c r="P336">
        <f>VLOOKUP(order_details__2[[#This Row],[ProductID]],products[],4,FALSE)</f>
        <v>8</v>
      </c>
      <c r="Q336" t="str">
        <f>VLOOKUP(order_details__2[[#This Row],[CategoryID]],categories[],2,FALSE)</f>
        <v>Seafood</v>
      </c>
      <c r="R336" s="57">
        <f>VLOOKUP(order_details__2[[#This Row],[OrderID]],orders[],21,FALSE)</f>
        <v>12</v>
      </c>
    </row>
    <row r="337" spans="1:18" x14ac:dyDescent="0.2">
      <c r="A337">
        <v>10373</v>
      </c>
      <c r="B337">
        <v>71</v>
      </c>
      <c r="C337">
        <v>17.2</v>
      </c>
      <c r="D337">
        <v>50</v>
      </c>
      <c r="E337">
        <v>0</v>
      </c>
      <c r="F337">
        <f>order_details__2[[#This Row],[UnitPrice]]*order_details__2[[#This Row],[Quantity]]</f>
        <v>860</v>
      </c>
      <c r="G337">
        <f>VLOOKUP(order_details__2[[#This Row],[ProductID]],products[],3,FALSE)</f>
        <v>15</v>
      </c>
      <c r="H337">
        <f>VLOOKUP(order_details__2[[#This Row],[OrderID]],orders[],20,FALSE)</f>
        <v>1996</v>
      </c>
      <c r="I337" t="str">
        <f>VLOOKUP(order_details__2[[#This Row],[ProductID]],products[],2,FALSE)</f>
        <v>Flotemysost</v>
      </c>
      <c r="J337" t="str">
        <f>VLOOKUP(order_details__2[[#This Row],[SupplierID]],suppliers[],2,FALSE)</f>
        <v>Norske Meierier</v>
      </c>
      <c r="K337" t="str">
        <f>VLOOKUP(order_details__2[[#This Row],[OrderID]],orders[],14,FALSE)</f>
        <v>Ireland</v>
      </c>
      <c r="L337">
        <f>VLOOKUP(order_details__2[[#This Row],[OrderID]],orders[],7,FALSE)</f>
        <v>3</v>
      </c>
      <c r="M337" t="str">
        <f>VLOOKUP(order_details__2[[#This Row],[ShipVia ]],shippers[],2,FALSE)</f>
        <v>Federal Shipping</v>
      </c>
      <c r="N337" t="str">
        <f>VLOOKUP(order_details__2[[#This Row],[OrderID]],orders[],2,FALSE)</f>
        <v>HUNGO</v>
      </c>
      <c r="O337" t="str">
        <f>VLOOKUP(order_details__2[[#This Row],[OrderID]],orders[],18,FALSE)</f>
        <v xml:space="preserve">Eastern                                           </v>
      </c>
      <c r="P337">
        <f>VLOOKUP(order_details__2[[#This Row],[ProductID]],products[],4,FALSE)</f>
        <v>4</v>
      </c>
      <c r="Q337" t="str">
        <f>VLOOKUP(order_details__2[[#This Row],[CategoryID]],categories[],2,FALSE)</f>
        <v>Dairy Products</v>
      </c>
      <c r="R337" s="57">
        <f>VLOOKUP(order_details__2[[#This Row],[OrderID]],orders[],21,FALSE)</f>
        <v>12</v>
      </c>
    </row>
    <row r="338" spans="1:18" x14ac:dyDescent="0.2">
      <c r="A338">
        <v>10374</v>
      </c>
      <c r="B338">
        <v>31</v>
      </c>
      <c r="C338">
        <v>10</v>
      </c>
      <c r="D338">
        <v>30</v>
      </c>
      <c r="E338">
        <v>0</v>
      </c>
      <c r="F338">
        <f>order_details__2[[#This Row],[UnitPrice]]*order_details__2[[#This Row],[Quantity]]</f>
        <v>300</v>
      </c>
      <c r="G338">
        <f>VLOOKUP(order_details__2[[#This Row],[ProductID]],products[],3,FALSE)</f>
        <v>14</v>
      </c>
      <c r="H338">
        <f>VLOOKUP(order_details__2[[#This Row],[OrderID]],orders[],20,FALSE)</f>
        <v>1996</v>
      </c>
      <c r="I338" t="str">
        <f>VLOOKUP(order_details__2[[#This Row],[ProductID]],products[],2,FALSE)</f>
        <v>Gorgonzola Telino</v>
      </c>
      <c r="J338" t="str">
        <f>VLOOKUP(order_details__2[[#This Row],[SupplierID]],suppliers[],2,FALSE)</f>
        <v>Formaggi Fortini s.r.l.</v>
      </c>
      <c r="K338" t="str">
        <f>VLOOKUP(order_details__2[[#This Row],[OrderID]],orders[],14,FALSE)</f>
        <v>Poland</v>
      </c>
      <c r="L338">
        <f>VLOOKUP(order_details__2[[#This Row],[OrderID]],orders[],7,FALSE)</f>
        <v>3</v>
      </c>
      <c r="M338" t="str">
        <f>VLOOKUP(order_details__2[[#This Row],[ShipVia ]],shippers[],2,FALSE)</f>
        <v>Federal Shipping</v>
      </c>
      <c r="N338" t="str">
        <f>VLOOKUP(order_details__2[[#This Row],[OrderID]],orders[],2,FALSE)</f>
        <v>WOLZA</v>
      </c>
      <c r="O338" t="str">
        <f>VLOOKUP(order_details__2[[#This Row],[OrderID]],orders[],18,FALSE)</f>
        <v xml:space="preserve">Eastern                                           </v>
      </c>
      <c r="P338">
        <f>VLOOKUP(order_details__2[[#This Row],[ProductID]],products[],4,FALSE)</f>
        <v>4</v>
      </c>
      <c r="Q338" t="str">
        <f>VLOOKUP(order_details__2[[#This Row],[CategoryID]],categories[],2,FALSE)</f>
        <v>Dairy Products</v>
      </c>
      <c r="R338" s="57">
        <f>VLOOKUP(order_details__2[[#This Row],[OrderID]],orders[],21,FALSE)</f>
        <v>12</v>
      </c>
    </row>
    <row r="339" spans="1:18" x14ac:dyDescent="0.2">
      <c r="A339">
        <v>10374</v>
      </c>
      <c r="B339">
        <v>58</v>
      </c>
      <c r="C339">
        <v>10.6</v>
      </c>
      <c r="D339">
        <v>15</v>
      </c>
      <c r="E339">
        <v>0</v>
      </c>
      <c r="F339">
        <f>order_details__2[[#This Row],[UnitPrice]]*order_details__2[[#This Row],[Quantity]]</f>
        <v>159</v>
      </c>
      <c r="G339">
        <f>VLOOKUP(order_details__2[[#This Row],[ProductID]],products[],3,FALSE)</f>
        <v>27</v>
      </c>
      <c r="H339">
        <f>VLOOKUP(order_details__2[[#This Row],[OrderID]],orders[],20,FALSE)</f>
        <v>1996</v>
      </c>
      <c r="I339" t="str">
        <f>VLOOKUP(order_details__2[[#This Row],[ProductID]],products[],2,FALSE)</f>
        <v>Escargots de Bourgogne</v>
      </c>
      <c r="J339" t="str">
        <f>VLOOKUP(order_details__2[[#This Row],[SupplierID]],suppliers[],2,FALSE)</f>
        <v>Escargots Nouveaux</v>
      </c>
      <c r="K339" t="str">
        <f>VLOOKUP(order_details__2[[#This Row],[OrderID]],orders[],14,FALSE)</f>
        <v>Poland</v>
      </c>
      <c r="L339">
        <f>VLOOKUP(order_details__2[[#This Row],[OrderID]],orders[],7,FALSE)</f>
        <v>3</v>
      </c>
      <c r="M339" t="str">
        <f>VLOOKUP(order_details__2[[#This Row],[ShipVia ]],shippers[],2,FALSE)</f>
        <v>Federal Shipping</v>
      </c>
      <c r="N339" t="str">
        <f>VLOOKUP(order_details__2[[#This Row],[OrderID]],orders[],2,FALSE)</f>
        <v>WOLZA</v>
      </c>
      <c r="O339" t="str">
        <f>VLOOKUP(order_details__2[[#This Row],[OrderID]],orders[],18,FALSE)</f>
        <v xml:space="preserve">Eastern                                           </v>
      </c>
      <c r="P339">
        <f>VLOOKUP(order_details__2[[#This Row],[ProductID]],products[],4,FALSE)</f>
        <v>8</v>
      </c>
      <c r="Q339" t="str">
        <f>VLOOKUP(order_details__2[[#This Row],[CategoryID]],categories[],2,FALSE)</f>
        <v>Seafood</v>
      </c>
      <c r="R339" s="57">
        <f>VLOOKUP(order_details__2[[#This Row],[OrderID]],orders[],21,FALSE)</f>
        <v>12</v>
      </c>
    </row>
    <row r="340" spans="1:18" x14ac:dyDescent="0.2">
      <c r="A340">
        <v>10375</v>
      </c>
      <c r="B340">
        <v>14</v>
      </c>
      <c r="C340">
        <v>18.600000000000001</v>
      </c>
      <c r="D340">
        <v>15</v>
      </c>
      <c r="E340">
        <v>0</v>
      </c>
      <c r="F340">
        <f>order_details__2[[#This Row],[UnitPrice]]*order_details__2[[#This Row],[Quantity]]</f>
        <v>279</v>
      </c>
      <c r="G340">
        <f>VLOOKUP(order_details__2[[#This Row],[ProductID]],products[],3,FALSE)</f>
        <v>6</v>
      </c>
      <c r="H340">
        <f>VLOOKUP(order_details__2[[#This Row],[OrderID]],orders[],20,FALSE)</f>
        <v>1996</v>
      </c>
      <c r="I340" t="str">
        <f>VLOOKUP(order_details__2[[#This Row],[ProductID]],products[],2,FALSE)</f>
        <v>Tofu</v>
      </c>
      <c r="J340" t="str">
        <f>VLOOKUP(order_details__2[[#This Row],[SupplierID]],suppliers[],2,FALSE)</f>
        <v>Mayumi's</v>
      </c>
      <c r="K340" t="str">
        <f>VLOOKUP(order_details__2[[#This Row],[OrderID]],orders[],14,FALSE)</f>
        <v>USA</v>
      </c>
      <c r="L340">
        <f>VLOOKUP(order_details__2[[#This Row],[OrderID]],orders[],7,FALSE)</f>
        <v>2</v>
      </c>
      <c r="M340" t="str">
        <f>VLOOKUP(order_details__2[[#This Row],[ShipVia ]],shippers[],2,FALSE)</f>
        <v>United Package</v>
      </c>
      <c r="N340" t="str">
        <f>VLOOKUP(order_details__2[[#This Row],[OrderID]],orders[],2,FALSE)</f>
        <v>HUNGC</v>
      </c>
      <c r="O340" t="str">
        <f>VLOOKUP(order_details__2[[#This Row],[OrderID]],orders[],18,FALSE)</f>
        <v xml:space="preserve">Southern                                          </v>
      </c>
      <c r="P340">
        <f>VLOOKUP(order_details__2[[#This Row],[ProductID]],products[],4,FALSE)</f>
        <v>7</v>
      </c>
      <c r="Q340" t="str">
        <f>VLOOKUP(order_details__2[[#This Row],[CategoryID]],categories[],2,FALSE)</f>
        <v>Produce</v>
      </c>
      <c r="R340" s="57">
        <f>VLOOKUP(order_details__2[[#This Row],[OrderID]],orders[],21,FALSE)</f>
        <v>12</v>
      </c>
    </row>
    <row r="341" spans="1:18" x14ac:dyDescent="0.2">
      <c r="A341">
        <v>10375</v>
      </c>
      <c r="B341">
        <v>54</v>
      </c>
      <c r="C341">
        <v>5.9</v>
      </c>
      <c r="D341">
        <v>10</v>
      </c>
      <c r="E341">
        <v>0</v>
      </c>
      <c r="F341">
        <f>order_details__2[[#This Row],[UnitPrice]]*order_details__2[[#This Row],[Quantity]]</f>
        <v>59</v>
      </c>
      <c r="G341">
        <f>VLOOKUP(order_details__2[[#This Row],[ProductID]],products[],3,FALSE)</f>
        <v>25</v>
      </c>
      <c r="H341">
        <f>VLOOKUP(order_details__2[[#This Row],[OrderID]],orders[],20,FALSE)</f>
        <v>1996</v>
      </c>
      <c r="I341" t="str">
        <f>VLOOKUP(order_details__2[[#This Row],[ProductID]],products[],2,FALSE)</f>
        <v>Tourtire</v>
      </c>
      <c r="J341" t="str">
        <f>VLOOKUP(order_details__2[[#This Row],[SupplierID]],suppliers[],2,FALSE)</f>
        <v>Ma Maison</v>
      </c>
      <c r="K341" t="str">
        <f>VLOOKUP(order_details__2[[#This Row],[OrderID]],orders[],14,FALSE)</f>
        <v>USA</v>
      </c>
      <c r="L341">
        <f>VLOOKUP(order_details__2[[#This Row],[OrderID]],orders[],7,FALSE)</f>
        <v>2</v>
      </c>
      <c r="M341" t="str">
        <f>VLOOKUP(order_details__2[[#This Row],[ShipVia ]],shippers[],2,FALSE)</f>
        <v>United Package</v>
      </c>
      <c r="N341" t="str">
        <f>VLOOKUP(order_details__2[[#This Row],[OrderID]],orders[],2,FALSE)</f>
        <v>HUNGC</v>
      </c>
      <c r="O341" t="str">
        <f>VLOOKUP(order_details__2[[#This Row],[OrderID]],orders[],18,FALSE)</f>
        <v xml:space="preserve">Southern                                          </v>
      </c>
      <c r="P341">
        <f>VLOOKUP(order_details__2[[#This Row],[ProductID]],products[],4,FALSE)</f>
        <v>6</v>
      </c>
      <c r="Q341" t="str">
        <f>VLOOKUP(order_details__2[[#This Row],[CategoryID]],categories[],2,FALSE)</f>
        <v>Meat/Poultry</v>
      </c>
      <c r="R341" s="57">
        <f>VLOOKUP(order_details__2[[#This Row],[OrderID]],orders[],21,FALSE)</f>
        <v>12</v>
      </c>
    </row>
    <row r="342" spans="1:18" x14ac:dyDescent="0.2">
      <c r="A342">
        <v>10376</v>
      </c>
      <c r="B342">
        <v>31</v>
      </c>
      <c r="C342">
        <v>10</v>
      </c>
      <c r="D342">
        <v>42</v>
      </c>
      <c r="E342">
        <v>0</v>
      </c>
      <c r="F342">
        <f>order_details__2[[#This Row],[UnitPrice]]*order_details__2[[#This Row],[Quantity]]</f>
        <v>420</v>
      </c>
      <c r="G342">
        <f>VLOOKUP(order_details__2[[#This Row],[ProductID]],products[],3,FALSE)</f>
        <v>14</v>
      </c>
      <c r="H342">
        <f>VLOOKUP(order_details__2[[#This Row],[OrderID]],orders[],20,FALSE)</f>
        <v>1996</v>
      </c>
      <c r="I342" t="str">
        <f>VLOOKUP(order_details__2[[#This Row],[ProductID]],products[],2,FALSE)</f>
        <v>Gorgonzola Telino</v>
      </c>
      <c r="J342" t="str">
        <f>VLOOKUP(order_details__2[[#This Row],[SupplierID]],suppliers[],2,FALSE)</f>
        <v>Formaggi Fortini s.r.l.</v>
      </c>
      <c r="K342" t="str">
        <f>VLOOKUP(order_details__2[[#This Row],[OrderID]],orders[],14,FALSE)</f>
        <v>Canada</v>
      </c>
      <c r="L342">
        <f>VLOOKUP(order_details__2[[#This Row],[OrderID]],orders[],7,FALSE)</f>
        <v>2</v>
      </c>
      <c r="M342" t="str">
        <f>VLOOKUP(order_details__2[[#This Row],[ShipVia ]],shippers[],2,FALSE)</f>
        <v>United Package</v>
      </c>
      <c r="N342" t="str">
        <f>VLOOKUP(order_details__2[[#This Row],[OrderID]],orders[],2,FALSE)</f>
        <v>MEREP</v>
      </c>
      <c r="O342" t="str">
        <f>VLOOKUP(order_details__2[[#This Row],[OrderID]],orders[],18,FALSE)</f>
        <v xml:space="preserve">Eastern                                           </v>
      </c>
      <c r="P342">
        <f>VLOOKUP(order_details__2[[#This Row],[ProductID]],products[],4,FALSE)</f>
        <v>4</v>
      </c>
      <c r="Q342" t="str">
        <f>VLOOKUP(order_details__2[[#This Row],[CategoryID]],categories[],2,FALSE)</f>
        <v>Dairy Products</v>
      </c>
      <c r="R342" s="57">
        <f>VLOOKUP(order_details__2[[#This Row],[OrderID]],orders[],21,FALSE)</f>
        <v>12</v>
      </c>
    </row>
    <row r="343" spans="1:18" x14ac:dyDescent="0.2">
      <c r="A343">
        <v>10377</v>
      </c>
      <c r="B343">
        <v>28</v>
      </c>
      <c r="C343">
        <v>36.4</v>
      </c>
      <c r="D343">
        <v>20</v>
      </c>
      <c r="E343">
        <v>0</v>
      </c>
      <c r="F343">
        <f>order_details__2[[#This Row],[UnitPrice]]*order_details__2[[#This Row],[Quantity]]</f>
        <v>728</v>
      </c>
      <c r="G343">
        <f>VLOOKUP(order_details__2[[#This Row],[ProductID]],products[],3,FALSE)</f>
        <v>12</v>
      </c>
      <c r="H343">
        <f>VLOOKUP(order_details__2[[#This Row],[OrderID]],orders[],20,FALSE)</f>
        <v>1996</v>
      </c>
      <c r="I343" t="str">
        <f>VLOOKUP(order_details__2[[#This Row],[ProductID]],products[],2,FALSE)</f>
        <v>Rssle Sauerkraut</v>
      </c>
      <c r="J343" t="str">
        <f>VLOOKUP(order_details__2[[#This Row],[SupplierID]],suppliers[],2,FALSE)</f>
        <v>Plutzer Lebensmittelgromrkte AG</v>
      </c>
      <c r="K343" t="str">
        <f>VLOOKUP(order_details__2[[#This Row],[OrderID]],orders[],14,FALSE)</f>
        <v>UK</v>
      </c>
      <c r="L343">
        <f>VLOOKUP(order_details__2[[#This Row],[OrderID]],orders[],7,FALSE)</f>
        <v>3</v>
      </c>
      <c r="M343" t="str">
        <f>VLOOKUP(order_details__2[[#This Row],[ShipVia ]],shippers[],2,FALSE)</f>
        <v>Federal Shipping</v>
      </c>
      <c r="N343" t="str">
        <f>VLOOKUP(order_details__2[[#This Row],[OrderID]],orders[],2,FALSE)</f>
        <v>SEVES</v>
      </c>
      <c r="O343" t="str">
        <f>VLOOKUP(order_details__2[[#This Row],[OrderID]],orders[],18,FALSE)</f>
        <v xml:space="preserve">Eastern                                           </v>
      </c>
      <c r="P343">
        <f>VLOOKUP(order_details__2[[#This Row],[ProductID]],products[],4,FALSE)</f>
        <v>7</v>
      </c>
      <c r="Q343" t="str">
        <f>VLOOKUP(order_details__2[[#This Row],[CategoryID]],categories[],2,FALSE)</f>
        <v>Produce</v>
      </c>
      <c r="R343" s="57">
        <f>VLOOKUP(order_details__2[[#This Row],[OrderID]],orders[],21,FALSE)</f>
        <v>12</v>
      </c>
    </row>
    <row r="344" spans="1:18" x14ac:dyDescent="0.2">
      <c r="A344">
        <v>10377</v>
      </c>
      <c r="B344">
        <v>39</v>
      </c>
      <c r="C344">
        <v>14.4</v>
      </c>
      <c r="D344">
        <v>20</v>
      </c>
      <c r="E344">
        <v>0</v>
      </c>
      <c r="F344">
        <f>order_details__2[[#This Row],[UnitPrice]]*order_details__2[[#This Row],[Quantity]]</f>
        <v>288</v>
      </c>
      <c r="G344">
        <f>VLOOKUP(order_details__2[[#This Row],[ProductID]],products[],3,FALSE)</f>
        <v>18</v>
      </c>
      <c r="H344">
        <f>VLOOKUP(order_details__2[[#This Row],[OrderID]],orders[],20,FALSE)</f>
        <v>1996</v>
      </c>
      <c r="I344" t="str">
        <f>VLOOKUP(order_details__2[[#This Row],[ProductID]],products[],2,FALSE)</f>
        <v>Chartreuse verte</v>
      </c>
      <c r="J344" t="str">
        <f>VLOOKUP(order_details__2[[#This Row],[SupplierID]],suppliers[],2,FALSE)</f>
        <v>Aux joyeux ecclsiastiques</v>
      </c>
      <c r="K344" t="str">
        <f>VLOOKUP(order_details__2[[#This Row],[OrderID]],orders[],14,FALSE)</f>
        <v>UK</v>
      </c>
      <c r="L344">
        <f>VLOOKUP(order_details__2[[#This Row],[OrderID]],orders[],7,FALSE)</f>
        <v>3</v>
      </c>
      <c r="M344" t="str">
        <f>VLOOKUP(order_details__2[[#This Row],[ShipVia ]],shippers[],2,FALSE)</f>
        <v>Federal Shipping</v>
      </c>
      <c r="N344" t="str">
        <f>VLOOKUP(order_details__2[[#This Row],[OrderID]],orders[],2,FALSE)</f>
        <v>SEVES</v>
      </c>
      <c r="O344" t="str">
        <f>VLOOKUP(order_details__2[[#This Row],[OrderID]],orders[],18,FALSE)</f>
        <v xml:space="preserve">Eastern                                           </v>
      </c>
      <c r="P344">
        <f>VLOOKUP(order_details__2[[#This Row],[ProductID]],products[],4,FALSE)</f>
        <v>1</v>
      </c>
      <c r="Q344" t="str">
        <f>VLOOKUP(order_details__2[[#This Row],[CategoryID]],categories[],2,FALSE)</f>
        <v>Beverages</v>
      </c>
      <c r="R344" s="57">
        <f>VLOOKUP(order_details__2[[#This Row],[OrderID]],orders[],21,FALSE)</f>
        <v>12</v>
      </c>
    </row>
    <row r="345" spans="1:18" x14ac:dyDescent="0.2">
      <c r="A345">
        <v>10378</v>
      </c>
      <c r="B345">
        <v>71</v>
      </c>
      <c r="C345">
        <v>17.2</v>
      </c>
      <c r="D345">
        <v>6</v>
      </c>
      <c r="E345">
        <v>0</v>
      </c>
      <c r="F345">
        <f>order_details__2[[#This Row],[UnitPrice]]*order_details__2[[#This Row],[Quantity]]</f>
        <v>103.19999999999999</v>
      </c>
      <c r="G345">
        <f>VLOOKUP(order_details__2[[#This Row],[ProductID]],products[],3,FALSE)</f>
        <v>15</v>
      </c>
      <c r="H345">
        <f>VLOOKUP(order_details__2[[#This Row],[OrderID]],orders[],20,FALSE)</f>
        <v>1996</v>
      </c>
      <c r="I345" t="str">
        <f>VLOOKUP(order_details__2[[#This Row],[ProductID]],products[],2,FALSE)</f>
        <v>Flotemysost</v>
      </c>
      <c r="J345" t="str">
        <f>VLOOKUP(order_details__2[[#This Row],[SupplierID]],suppliers[],2,FALSE)</f>
        <v>Norske Meierier</v>
      </c>
      <c r="K345" t="str">
        <f>VLOOKUP(order_details__2[[#This Row],[OrderID]],orders[],14,FALSE)</f>
        <v>Sweden</v>
      </c>
      <c r="L345">
        <f>VLOOKUP(order_details__2[[#This Row],[OrderID]],orders[],7,FALSE)</f>
        <v>3</v>
      </c>
      <c r="M345" t="str">
        <f>VLOOKUP(order_details__2[[#This Row],[ShipVia ]],shippers[],2,FALSE)</f>
        <v>Federal Shipping</v>
      </c>
      <c r="N345" t="str">
        <f>VLOOKUP(order_details__2[[#This Row],[OrderID]],orders[],2,FALSE)</f>
        <v>FOLKO</v>
      </c>
      <c r="O345" t="str">
        <f>VLOOKUP(order_details__2[[#This Row],[OrderID]],orders[],18,FALSE)</f>
        <v xml:space="preserve">Eastern                                           </v>
      </c>
      <c r="P345">
        <f>VLOOKUP(order_details__2[[#This Row],[ProductID]],products[],4,FALSE)</f>
        <v>4</v>
      </c>
      <c r="Q345" t="str">
        <f>VLOOKUP(order_details__2[[#This Row],[CategoryID]],categories[],2,FALSE)</f>
        <v>Dairy Products</v>
      </c>
      <c r="R345" s="57">
        <f>VLOOKUP(order_details__2[[#This Row],[OrderID]],orders[],21,FALSE)</f>
        <v>12</v>
      </c>
    </row>
    <row r="346" spans="1:18" x14ac:dyDescent="0.2">
      <c r="A346">
        <v>10379</v>
      </c>
      <c r="B346">
        <v>41</v>
      </c>
      <c r="C346">
        <v>7.7</v>
      </c>
      <c r="D346">
        <v>8</v>
      </c>
      <c r="E346">
        <v>0</v>
      </c>
      <c r="F346">
        <f>order_details__2[[#This Row],[UnitPrice]]*order_details__2[[#This Row],[Quantity]]</f>
        <v>61.6</v>
      </c>
      <c r="G346">
        <f>VLOOKUP(order_details__2[[#This Row],[ProductID]],products[],3,FALSE)</f>
        <v>19</v>
      </c>
      <c r="H346">
        <f>VLOOKUP(order_details__2[[#This Row],[OrderID]],orders[],20,FALSE)</f>
        <v>1996</v>
      </c>
      <c r="I346" t="str">
        <f>VLOOKUP(order_details__2[[#This Row],[ProductID]],products[],2,FALSE)</f>
        <v>Jack's New England Clam Chowder</v>
      </c>
      <c r="J346" t="str">
        <f>VLOOKUP(order_details__2[[#This Row],[SupplierID]],suppliers[],2,FALSE)</f>
        <v>New England Seafood Cannery</v>
      </c>
      <c r="K346" t="str">
        <f>VLOOKUP(order_details__2[[#This Row],[OrderID]],orders[],14,FALSE)</f>
        <v>Brazil</v>
      </c>
      <c r="L346">
        <f>VLOOKUP(order_details__2[[#This Row],[OrderID]],orders[],7,FALSE)</f>
        <v>1</v>
      </c>
      <c r="M346" t="str">
        <f>VLOOKUP(order_details__2[[#This Row],[ShipVia ]],shippers[],2,FALSE)</f>
        <v>Speedy Express</v>
      </c>
      <c r="N346" t="str">
        <f>VLOOKUP(order_details__2[[#This Row],[OrderID]],orders[],2,FALSE)</f>
        <v>QUEDE</v>
      </c>
      <c r="O346" t="str">
        <f>VLOOKUP(order_details__2[[#This Row],[OrderID]],orders[],18,FALSE)</f>
        <v xml:space="preserve">Eastern                                           </v>
      </c>
      <c r="P346">
        <f>VLOOKUP(order_details__2[[#This Row],[ProductID]],products[],4,FALSE)</f>
        <v>8</v>
      </c>
      <c r="Q346" t="str">
        <f>VLOOKUP(order_details__2[[#This Row],[CategoryID]],categories[],2,FALSE)</f>
        <v>Seafood</v>
      </c>
      <c r="R346" s="57">
        <f>VLOOKUP(order_details__2[[#This Row],[OrderID]],orders[],21,FALSE)</f>
        <v>12</v>
      </c>
    </row>
    <row r="347" spans="1:18" x14ac:dyDescent="0.2">
      <c r="A347">
        <v>10379</v>
      </c>
      <c r="B347">
        <v>63</v>
      </c>
      <c r="C347">
        <v>35.1</v>
      </c>
      <c r="D347">
        <v>16</v>
      </c>
      <c r="E347">
        <v>0</v>
      </c>
      <c r="F347">
        <f>order_details__2[[#This Row],[UnitPrice]]*order_details__2[[#This Row],[Quantity]]</f>
        <v>561.6</v>
      </c>
      <c r="G347">
        <f>VLOOKUP(order_details__2[[#This Row],[ProductID]],products[],3,FALSE)</f>
        <v>7</v>
      </c>
      <c r="H347">
        <f>VLOOKUP(order_details__2[[#This Row],[OrderID]],orders[],20,FALSE)</f>
        <v>1996</v>
      </c>
      <c r="I347" t="str">
        <f>VLOOKUP(order_details__2[[#This Row],[ProductID]],products[],2,FALSE)</f>
        <v>Vegie-spread</v>
      </c>
      <c r="J347" t="str">
        <f>VLOOKUP(order_details__2[[#This Row],[SupplierID]],suppliers[],2,FALSE)</f>
        <v>Pavlova, Ltd.</v>
      </c>
      <c r="K347" t="str">
        <f>VLOOKUP(order_details__2[[#This Row],[OrderID]],orders[],14,FALSE)</f>
        <v>Brazil</v>
      </c>
      <c r="L347">
        <f>VLOOKUP(order_details__2[[#This Row],[OrderID]],orders[],7,FALSE)</f>
        <v>1</v>
      </c>
      <c r="M347" t="str">
        <f>VLOOKUP(order_details__2[[#This Row],[ShipVia ]],shippers[],2,FALSE)</f>
        <v>Speedy Express</v>
      </c>
      <c r="N347" t="str">
        <f>VLOOKUP(order_details__2[[#This Row],[OrderID]],orders[],2,FALSE)</f>
        <v>QUEDE</v>
      </c>
      <c r="O347" t="str">
        <f>VLOOKUP(order_details__2[[#This Row],[OrderID]],orders[],18,FALSE)</f>
        <v xml:space="preserve">Eastern                                           </v>
      </c>
      <c r="P347">
        <f>VLOOKUP(order_details__2[[#This Row],[ProductID]],products[],4,FALSE)</f>
        <v>2</v>
      </c>
      <c r="Q347" t="str">
        <f>VLOOKUP(order_details__2[[#This Row],[CategoryID]],categories[],2,FALSE)</f>
        <v>Condiments</v>
      </c>
      <c r="R347" s="57">
        <f>VLOOKUP(order_details__2[[#This Row],[OrderID]],orders[],21,FALSE)</f>
        <v>12</v>
      </c>
    </row>
    <row r="348" spans="1:18" x14ac:dyDescent="0.2">
      <c r="A348">
        <v>10379</v>
      </c>
      <c r="B348">
        <v>65</v>
      </c>
      <c r="C348">
        <v>16.8</v>
      </c>
      <c r="D348">
        <v>20</v>
      </c>
      <c r="E348">
        <v>0</v>
      </c>
      <c r="F348">
        <f>order_details__2[[#This Row],[UnitPrice]]*order_details__2[[#This Row],[Quantity]]</f>
        <v>336</v>
      </c>
      <c r="G348">
        <f>VLOOKUP(order_details__2[[#This Row],[ProductID]],products[],3,FALSE)</f>
        <v>2</v>
      </c>
      <c r="H348">
        <f>VLOOKUP(order_details__2[[#This Row],[OrderID]],orders[],20,FALSE)</f>
        <v>1996</v>
      </c>
      <c r="I348" t="str">
        <f>VLOOKUP(order_details__2[[#This Row],[ProductID]],products[],2,FALSE)</f>
        <v>Louisiana Fiery Hot Pepper Sauce</v>
      </c>
      <c r="J348" t="str">
        <f>VLOOKUP(order_details__2[[#This Row],[SupplierID]],suppliers[],2,FALSE)</f>
        <v>New Orleans Cajun Delights</v>
      </c>
      <c r="K348" t="str">
        <f>VLOOKUP(order_details__2[[#This Row],[OrderID]],orders[],14,FALSE)</f>
        <v>Brazil</v>
      </c>
      <c r="L348">
        <f>VLOOKUP(order_details__2[[#This Row],[OrderID]],orders[],7,FALSE)</f>
        <v>1</v>
      </c>
      <c r="M348" t="str">
        <f>VLOOKUP(order_details__2[[#This Row],[ShipVia ]],shippers[],2,FALSE)</f>
        <v>Speedy Express</v>
      </c>
      <c r="N348" t="str">
        <f>VLOOKUP(order_details__2[[#This Row],[OrderID]],orders[],2,FALSE)</f>
        <v>QUEDE</v>
      </c>
      <c r="O348" t="str">
        <f>VLOOKUP(order_details__2[[#This Row],[OrderID]],orders[],18,FALSE)</f>
        <v xml:space="preserve">Eastern                                           </v>
      </c>
      <c r="P348">
        <f>VLOOKUP(order_details__2[[#This Row],[ProductID]],products[],4,FALSE)</f>
        <v>2</v>
      </c>
      <c r="Q348" t="str">
        <f>VLOOKUP(order_details__2[[#This Row],[CategoryID]],categories[],2,FALSE)</f>
        <v>Condiments</v>
      </c>
      <c r="R348" s="57">
        <f>VLOOKUP(order_details__2[[#This Row],[OrderID]],orders[],21,FALSE)</f>
        <v>12</v>
      </c>
    </row>
    <row r="349" spans="1:18" x14ac:dyDescent="0.2">
      <c r="A349">
        <v>10380</v>
      </c>
      <c r="B349">
        <v>30</v>
      </c>
      <c r="C349">
        <v>20.7</v>
      </c>
      <c r="D349">
        <v>18</v>
      </c>
      <c r="E349">
        <v>0</v>
      </c>
      <c r="F349">
        <f>order_details__2[[#This Row],[UnitPrice]]*order_details__2[[#This Row],[Quantity]]</f>
        <v>372.59999999999997</v>
      </c>
      <c r="G349">
        <f>VLOOKUP(order_details__2[[#This Row],[ProductID]],products[],3,FALSE)</f>
        <v>13</v>
      </c>
      <c r="H349">
        <f>VLOOKUP(order_details__2[[#This Row],[OrderID]],orders[],20,FALSE)</f>
        <v>1996</v>
      </c>
      <c r="I349" t="str">
        <f>VLOOKUP(order_details__2[[#This Row],[ProductID]],products[],2,FALSE)</f>
        <v>Nord-Ost Matjeshering</v>
      </c>
      <c r="J349" t="str">
        <f>VLOOKUP(order_details__2[[#This Row],[SupplierID]],suppliers[],2,FALSE)</f>
        <v>Nord-Ost-Fisch Handelsgesellschaft mbH</v>
      </c>
      <c r="K349" t="str">
        <f>VLOOKUP(order_details__2[[#This Row],[OrderID]],orders[],14,FALSE)</f>
        <v>Ireland</v>
      </c>
      <c r="L349">
        <f>VLOOKUP(order_details__2[[#This Row],[OrderID]],orders[],7,FALSE)</f>
        <v>3</v>
      </c>
      <c r="M349" t="str">
        <f>VLOOKUP(order_details__2[[#This Row],[ShipVia ]],shippers[],2,FALSE)</f>
        <v>Federal Shipping</v>
      </c>
      <c r="N349" t="str">
        <f>VLOOKUP(order_details__2[[#This Row],[OrderID]],orders[],2,FALSE)</f>
        <v>HUNGO</v>
      </c>
      <c r="O349" t="str">
        <f>VLOOKUP(order_details__2[[#This Row],[OrderID]],orders[],18,FALSE)</f>
        <v xml:space="preserve">Northern                                          </v>
      </c>
      <c r="P349">
        <f>VLOOKUP(order_details__2[[#This Row],[ProductID]],products[],4,FALSE)</f>
        <v>8</v>
      </c>
      <c r="Q349" t="str">
        <f>VLOOKUP(order_details__2[[#This Row],[CategoryID]],categories[],2,FALSE)</f>
        <v>Seafood</v>
      </c>
      <c r="R349" s="57">
        <f>VLOOKUP(order_details__2[[#This Row],[OrderID]],orders[],21,FALSE)</f>
        <v>12</v>
      </c>
    </row>
    <row r="350" spans="1:18" x14ac:dyDescent="0.2">
      <c r="A350">
        <v>10380</v>
      </c>
      <c r="B350">
        <v>53</v>
      </c>
      <c r="C350">
        <v>26.2</v>
      </c>
      <c r="D350">
        <v>20</v>
      </c>
      <c r="E350">
        <v>0</v>
      </c>
      <c r="F350">
        <f>order_details__2[[#This Row],[UnitPrice]]*order_details__2[[#This Row],[Quantity]]</f>
        <v>524</v>
      </c>
      <c r="G350">
        <f>VLOOKUP(order_details__2[[#This Row],[ProductID]],products[],3,FALSE)</f>
        <v>24</v>
      </c>
      <c r="H350">
        <f>VLOOKUP(order_details__2[[#This Row],[OrderID]],orders[],20,FALSE)</f>
        <v>1996</v>
      </c>
      <c r="I350" t="str">
        <f>VLOOKUP(order_details__2[[#This Row],[ProductID]],products[],2,FALSE)</f>
        <v>Perth Pasties</v>
      </c>
      <c r="J350" t="str">
        <f>VLOOKUP(order_details__2[[#This Row],[SupplierID]],suppliers[],2,FALSE)</f>
        <v>G'day, Mate</v>
      </c>
      <c r="K350" t="str">
        <f>VLOOKUP(order_details__2[[#This Row],[OrderID]],orders[],14,FALSE)</f>
        <v>Ireland</v>
      </c>
      <c r="L350">
        <f>VLOOKUP(order_details__2[[#This Row],[OrderID]],orders[],7,FALSE)</f>
        <v>3</v>
      </c>
      <c r="M350" t="str">
        <f>VLOOKUP(order_details__2[[#This Row],[ShipVia ]],shippers[],2,FALSE)</f>
        <v>Federal Shipping</v>
      </c>
      <c r="N350" t="str">
        <f>VLOOKUP(order_details__2[[#This Row],[OrderID]],orders[],2,FALSE)</f>
        <v>HUNGO</v>
      </c>
      <c r="O350" t="str">
        <f>VLOOKUP(order_details__2[[#This Row],[OrderID]],orders[],18,FALSE)</f>
        <v xml:space="preserve">Northern                                          </v>
      </c>
      <c r="P350">
        <f>VLOOKUP(order_details__2[[#This Row],[ProductID]],products[],4,FALSE)</f>
        <v>6</v>
      </c>
      <c r="Q350" t="str">
        <f>VLOOKUP(order_details__2[[#This Row],[CategoryID]],categories[],2,FALSE)</f>
        <v>Meat/Poultry</v>
      </c>
      <c r="R350" s="57">
        <f>VLOOKUP(order_details__2[[#This Row],[OrderID]],orders[],21,FALSE)</f>
        <v>12</v>
      </c>
    </row>
    <row r="351" spans="1:18" x14ac:dyDescent="0.2">
      <c r="A351">
        <v>10380</v>
      </c>
      <c r="B351">
        <v>60</v>
      </c>
      <c r="C351">
        <v>27.2</v>
      </c>
      <c r="D351">
        <v>6</v>
      </c>
      <c r="E351">
        <v>0</v>
      </c>
      <c r="F351">
        <f>order_details__2[[#This Row],[UnitPrice]]*order_details__2[[#This Row],[Quantity]]</f>
        <v>163.19999999999999</v>
      </c>
      <c r="G351">
        <f>VLOOKUP(order_details__2[[#This Row],[ProductID]],products[],3,FALSE)</f>
        <v>28</v>
      </c>
      <c r="H351">
        <f>VLOOKUP(order_details__2[[#This Row],[OrderID]],orders[],20,FALSE)</f>
        <v>1996</v>
      </c>
      <c r="I351" t="str">
        <f>VLOOKUP(order_details__2[[#This Row],[ProductID]],products[],2,FALSE)</f>
        <v>Camembert Pierrot</v>
      </c>
      <c r="J351" t="str">
        <f>VLOOKUP(order_details__2[[#This Row],[SupplierID]],suppliers[],2,FALSE)</f>
        <v>Gai pturage</v>
      </c>
      <c r="K351" t="str">
        <f>VLOOKUP(order_details__2[[#This Row],[OrderID]],orders[],14,FALSE)</f>
        <v>Ireland</v>
      </c>
      <c r="L351">
        <f>VLOOKUP(order_details__2[[#This Row],[OrderID]],orders[],7,FALSE)</f>
        <v>3</v>
      </c>
      <c r="M351" t="str">
        <f>VLOOKUP(order_details__2[[#This Row],[ShipVia ]],shippers[],2,FALSE)</f>
        <v>Federal Shipping</v>
      </c>
      <c r="N351" t="str">
        <f>VLOOKUP(order_details__2[[#This Row],[OrderID]],orders[],2,FALSE)</f>
        <v>HUNGO</v>
      </c>
      <c r="O351" t="str">
        <f>VLOOKUP(order_details__2[[#This Row],[OrderID]],orders[],18,FALSE)</f>
        <v xml:space="preserve">Northern                                          </v>
      </c>
      <c r="P351">
        <f>VLOOKUP(order_details__2[[#This Row],[ProductID]],products[],4,FALSE)</f>
        <v>4</v>
      </c>
      <c r="Q351" t="str">
        <f>VLOOKUP(order_details__2[[#This Row],[CategoryID]],categories[],2,FALSE)</f>
        <v>Dairy Products</v>
      </c>
      <c r="R351" s="57">
        <f>VLOOKUP(order_details__2[[#This Row],[OrderID]],orders[],21,FALSE)</f>
        <v>12</v>
      </c>
    </row>
    <row r="352" spans="1:18" x14ac:dyDescent="0.2">
      <c r="A352">
        <v>10380</v>
      </c>
      <c r="B352">
        <v>70</v>
      </c>
      <c r="C352">
        <v>12</v>
      </c>
      <c r="D352">
        <v>30</v>
      </c>
      <c r="E352">
        <v>0</v>
      </c>
      <c r="F352">
        <f>order_details__2[[#This Row],[UnitPrice]]*order_details__2[[#This Row],[Quantity]]</f>
        <v>360</v>
      </c>
      <c r="G352">
        <f>VLOOKUP(order_details__2[[#This Row],[ProductID]],products[],3,FALSE)</f>
        <v>7</v>
      </c>
      <c r="H352">
        <f>VLOOKUP(order_details__2[[#This Row],[OrderID]],orders[],20,FALSE)</f>
        <v>1996</v>
      </c>
      <c r="I352" t="str">
        <f>VLOOKUP(order_details__2[[#This Row],[ProductID]],products[],2,FALSE)</f>
        <v>Outback Lager</v>
      </c>
      <c r="J352" t="str">
        <f>VLOOKUP(order_details__2[[#This Row],[SupplierID]],suppliers[],2,FALSE)</f>
        <v>Pavlova, Ltd.</v>
      </c>
      <c r="K352" t="str">
        <f>VLOOKUP(order_details__2[[#This Row],[OrderID]],orders[],14,FALSE)</f>
        <v>Ireland</v>
      </c>
      <c r="L352">
        <f>VLOOKUP(order_details__2[[#This Row],[OrderID]],orders[],7,FALSE)</f>
        <v>3</v>
      </c>
      <c r="M352" t="str">
        <f>VLOOKUP(order_details__2[[#This Row],[ShipVia ]],shippers[],2,FALSE)</f>
        <v>Federal Shipping</v>
      </c>
      <c r="N352" t="str">
        <f>VLOOKUP(order_details__2[[#This Row],[OrderID]],orders[],2,FALSE)</f>
        <v>HUNGO</v>
      </c>
      <c r="O352" t="str">
        <f>VLOOKUP(order_details__2[[#This Row],[OrderID]],orders[],18,FALSE)</f>
        <v xml:space="preserve">Northern                                          </v>
      </c>
      <c r="P352">
        <f>VLOOKUP(order_details__2[[#This Row],[ProductID]],products[],4,FALSE)</f>
        <v>1</v>
      </c>
      <c r="Q352" t="str">
        <f>VLOOKUP(order_details__2[[#This Row],[CategoryID]],categories[],2,FALSE)</f>
        <v>Beverages</v>
      </c>
      <c r="R352" s="57">
        <f>VLOOKUP(order_details__2[[#This Row],[OrderID]],orders[],21,FALSE)</f>
        <v>12</v>
      </c>
    </row>
    <row r="353" spans="1:18" x14ac:dyDescent="0.2">
      <c r="A353">
        <v>10381</v>
      </c>
      <c r="B353">
        <v>74</v>
      </c>
      <c r="C353">
        <v>8</v>
      </c>
      <c r="D353">
        <v>14</v>
      </c>
      <c r="E353">
        <v>0</v>
      </c>
      <c r="F353">
        <f>order_details__2[[#This Row],[UnitPrice]]*order_details__2[[#This Row],[Quantity]]</f>
        <v>112</v>
      </c>
      <c r="G353">
        <f>VLOOKUP(order_details__2[[#This Row],[ProductID]],products[],3,FALSE)</f>
        <v>4</v>
      </c>
      <c r="H353">
        <f>VLOOKUP(order_details__2[[#This Row],[OrderID]],orders[],20,FALSE)</f>
        <v>1996</v>
      </c>
      <c r="I353" t="str">
        <f>VLOOKUP(order_details__2[[#This Row],[ProductID]],products[],2,FALSE)</f>
        <v>Longlife Tofu</v>
      </c>
      <c r="J353" t="str">
        <f>VLOOKUP(order_details__2[[#This Row],[SupplierID]],suppliers[],2,FALSE)</f>
        <v>Tokyo Traders</v>
      </c>
      <c r="K353" t="str">
        <f>VLOOKUP(order_details__2[[#This Row],[OrderID]],orders[],14,FALSE)</f>
        <v>Venezuela</v>
      </c>
      <c r="L353">
        <f>VLOOKUP(order_details__2[[#This Row],[OrderID]],orders[],7,FALSE)</f>
        <v>3</v>
      </c>
      <c r="M353" t="str">
        <f>VLOOKUP(order_details__2[[#This Row],[ShipVia ]],shippers[],2,FALSE)</f>
        <v>Federal Shipping</v>
      </c>
      <c r="N353" t="str">
        <f>VLOOKUP(order_details__2[[#This Row],[OrderID]],orders[],2,FALSE)</f>
        <v>LILAS</v>
      </c>
      <c r="O353" t="str">
        <f>VLOOKUP(order_details__2[[#This Row],[OrderID]],orders[],18,FALSE)</f>
        <v xml:space="preserve">Southern                                          </v>
      </c>
      <c r="P353">
        <f>VLOOKUP(order_details__2[[#This Row],[ProductID]],products[],4,FALSE)</f>
        <v>7</v>
      </c>
      <c r="Q353" t="str">
        <f>VLOOKUP(order_details__2[[#This Row],[CategoryID]],categories[],2,FALSE)</f>
        <v>Produce</v>
      </c>
      <c r="R353" s="57">
        <f>VLOOKUP(order_details__2[[#This Row],[OrderID]],orders[],21,FALSE)</f>
        <v>12</v>
      </c>
    </row>
    <row r="354" spans="1:18" x14ac:dyDescent="0.2">
      <c r="A354">
        <v>10382</v>
      </c>
      <c r="B354">
        <v>5</v>
      </c>
      <c r="C354">
        <v>17</v>
      </c>
      <c r="D354">
        <v>32</v>
      </c>
      <c r="E354">
        <v>0</v>
      </c>
      <c r="F354">
        <f>order_details__2[[#This Row],[UnitPrice]]*order_details__2[[#This Row],[Quantity]]</f>
        <v>544</v>
      </c>
      <c r="G354">
        <f>VLOOKUP(order_details__2[[#This Row],[ProductID]],products[],3,FALSE)</f>
        <v>2</v>
      </c>
      <c r="H354">
        <f>VLOOKUP(order_details__2[[#This Row],[OrderID]],orders[],20,FALSE)</f>
        <v>1996</v>
      </c>
      <c r="I354" t="str">
        <f>VLOOKUP(order_details__2[[#This Row],[ProductID]],products[],2,FALSE)</f>
        <v>Chef Anton's Gumbo Mix</v>
      </c>
      <c r="J354" t="str">
        <f>VLOOKUP(order_details__2[[#This Row],[SupplierID]],suppliers[],2,FALSE)</f>
        <v>New Orleans Cajun Delights</v>
      </c>
      <c r="K354" t="str">
        <f>VLOOKUP(order_details__2[[#This Row],[OrderID]],orders[],14,FALSE)</f>
        <v>Austria</v>
      </c>
      <c r="L354">
        <f>VLOOKUP(order_details__2[[#This Row],[OrderID]],orders[],7,FALSE)</f>
        <v>1</v>
      </c>
      <c r="M354" t="str">
        <f>VLOOKUP(order_details__2[[#This Row],[ShipVia ]],shippers[],2,FALSE)</f>
        <v>Speedy Express</v>
      </c>
      <c r="N354" t="str">
        <f>VLOOKUP(order_details__2[[#This Row],[OrderID]],orders[],2,FALSE)</f>
        <v>ERNSH</v>
      </c>
      <c r="O354" t="str">
        <f>VLOOKUP(order_details__2[[#This Row],[OrderID]],orders[],18,FALSE)</f>
        <v xml:space="preserve">Eastern                                           </v>
      </c>
      <c r="P354">
        <f>VLOOKUP(order_details__2[[#This Row],[ProductID]],products[],4,FALSE)</f>
        <v>2</v>
      </c>
      <c r="Q354" t="str">
        <f>VLOOKUP(order_details__2[[#This Row],[CategoryID]],categories[],2,FALSE)</f>
        <v>Condiments</v>
      </c>
      <c r="R354" s="57">
        <f>VLOOKUP(order_details__2[[#This Row],[OrderID]],orders[],21,FALSE)</f>
        <v>12</v>
      </c>
    </row>
    <row r="355" spans="1:18" x14ac:dyDescent="0.2">
      <c r="A355">
        <v>10382</v>
      </c>
      <c r="B355">
        <v>18</v>
      </c>
      <c r="C355">
        <v>50</v>
      </c>
      <c r="D355">
        <v>9</v>
      </c>
      <c r="E355">
        <v>0</v>
      </c>
      <c r="F355">
        <f>order_details__2[[#This Row],[UnitPrice]]*order_details__2[[#This Row],[Quantity]]</f>
        <v>450</v>
      </c>
      <c r="G355">
        <f>VLOOKUP(order_details__2[[#This Row],[ProductID]],products[],3,FALSE)</f>
        <v>7</v>
      </c>
      <c r="H355">
        <f>VLOOKUP(order_details__2[[#This Row],[OrderID]],orders[],20,FALSE)</f>
        <v>1996</v>
      </c>
      <c r="I355" t="str">
        <f>VLOOKUP(order_details__2[[#This Row],[ProductID]],products[],2,FALSE)</f>
        <v>Carnarvon Tigers</v>
      </c>
      <c r="J355" t="str">
        <f>VLOOKUP(order_details__2[[#This Row],[SupplierID]],suppliers[],2,FALSE)</f>
        <v>Pavlova, Ltd.</v>
      </c>
      <c r="K355" t="str">
        <f>VLOOKUP(order_details__2[[#This Row],[OrderID]],orders[],14,FALSE)</f>
        <v>Austria</v>
      </c>
      <c r="L355">
        <f>VLOOKUP(order_details__2[[#This Row],[OrderID]],orders[],7,FALSE)</f>
        <v>1</v>
      </c>
      <c r="M355" t="str">
        <f>VLOOKUP(order_details__2[[#This Row],[ShipVia ]],shippers[],2,FALSE)</f>
        <v>Speedy Express</v>
      </c>
      <c r="N355" t="str">
        <f>VLOOKUP(order_details__2[[#This Row],[OrderID]],orders[],2,FALSE)</f>
        <v>ERNSH</v>
      </c>
      <c r="O355" t="str">
        <f>VLOOKUP(order_details__2[[#This Row],[OrderID]],orders[],18,FALSE)</f>
        <v xml:space="preserve">Eastern                                           </v>
      </c>
      <c r="P355">
        <f>VLOOKUP(order_details__2[[#This Row],[ProductID]],products[],4,FALSE)</f>
        <v>8</v>
      </c>
      <c r="Q355" t="str">
        <f>VLOOKUP(order_details__2[[#This Row],[CategoryID]],categories[],2,FALSE)</f>
        <v>Seafood</v>
      </c>
      <c r="R355" s="57">
        <f>VLOOKUP(order_details__2[[#This Row],[OrderID]],orders[],21,FALSE)</f>
        <v>12</v>
      </c>
    </row>
    <row r="356" spans="1:18" x14ac:dyDescent="0.2">
      <c r="A356">
        <v>10382</v>
      </c>
      <c r="B356">
        <v>29</v>
      </c>
      <c r="C356">
        <v>99</v>
      </c>
      <c r="D356">
        <v>14</v>
      </c>
      <c r="E356">
        <v>0</v>
      </c>
      <c r="F356">
        <f>order_details__2[[#This Row],[UnitPrice]]*order_details__2[[#This Row],[Quantity]]</f>
        <v>1386</v>
      </c>
      <c r="G356">
        <f>VLOOKUP(order_details__2[[#This Row],[ProductID]],products[],3,FALSE)</f>
        <v>12</v>
      </c>
      <c r="H356">
        <f>VLOOKUP(order_details__2[[#This Row],[OrderID]],orders[],20,FALSE)</f>
        <v>1996</v>
      </c>
      <c r="I356" t="str">
        <f>VLOOKUP(order_details__2[[#This Row],[ProductID]],products[],2,FALSE)</f>
        <v>Thringer Rostbratwurst</v>
      </c>
      <c r="J356" t="str">
        <f>VLOOKUP(order_details__2[[#This Row],[SupplierID]],suppliers[],2,FALSE)</f>
        <v>Plutzer Lebensmittelgromrkte AG</v>
      </c>
      <c r="K356" t="str">
        <f>VLOOKUP(order_details__2[[#This Row],[OrderID]],orders[],14,FALSE)</f>
        <v>Austria</v>
      </c>
      <c r="L356">
        <f>VLOOKUP(order_details__2[[#This Row],[OrderID]],orders[],7,FALSE)</f>
        <v>1</v>
      </c>
      <c r="M356" t="str">
        <f>VLOOKUP(order_details__2[[#This Row],[ShipVia ]],shippers[],2,FALSE)</f>
        <v>Speedy Express</v>
      </c>
      <c r="N356" t="str">
        <f>VLOOKUP(order_details__2[[#This Row],[OrderID]],orders[],2,FALSE)</f>
        <v>ERNSH</v>
      </c>
      <c r="O356" t="str">
        <f>VLOOKUP(order_details__2[[#This Row],[OrderID]],orders[],18,FALSE)</f>
        <v xml:space="preserve">Eastern                                           </v>
      </c>
      <c r="P356">
        <f>VLOOKUP(order_details__2[[#This Row],[ProductID]],products[],4,FALSE)</f>
        <v>6</v>
      </c>
      <c r="Q356" t="str">
        <f>VLOOKUP(order_details__2[[#This Row],[CategoryID]],categories[],2,FALSE)</f>
        <v>Meat/Poultry</v>
      </c>
      <c r="R356" s="57">
        <f>VLOOKUP(order_details__2[[#This Row],[OrderID]],orders[],21,FALSE)</f>
        <v>12</v>
      </c>
    </row>
    <row r="357" spans="1:18" x14ac:dyDescent="0.2">
      <c r="A357">
        <v>10382</v>
      </c>
      <c r="B357">
        <v>33</v>
      </c>
      <c r="C357">
        <v>2</v>
      </c>
      <c r="D357">
        <v>60</v>
      </c>
      <c r="E357">
        <v>0</v>
      </c>
      <c r="F357">
        <f>order_details__2[[#This Row],[UnitPrice]]*order_details__2[[#This Row],[Quantity]]</f>
        <v>120</v>
      </c>
      <c r="G357">
        <f>VLOOKUP(order_details__2[[#This Row],[ProductID]],products[],3,FALSE)</f>
        <v>15</v>
      </c>
      <c r="H357">
        <f>VLOOKUP(order_details__2[[#This Row],[OrderID]],orders[],20,FALSE)</f>
        <v>1996</v>
      </c>
      <c r="I357" t="str">
        <f>VLOOKUP(order_details__2[[#This Row],[ProductID]],products[],2,FALSE)</f>
        <v>Geitost</v>
      </c>
      <c r="J357" t="str">
        <f>VLOOKUP(order_details__2[[#This Row],[SupplierID]],suppliers[],2,FALSE)</f>
        <v>Norske Meierier</v>
      </c>
      <c r="K357" t="str">
        <f>VLOOKUP(order_details__2[[#This Row],[OrderID]],orders[],14,FALSE)</f>
        <v>Austria</v>
      </c>
      <c r="L357">
        <f>VLOOKUP(order_details__2[[#This Row],[OrderID]],orders[],7,FALSE)</f>
        <v>1</v>
      </c>
      <c r="M357" t="str">
        <f>VLOOKUP(order_details__2[[#This Row],[ShipVia ]],shippers[],2,FALSE)</f>
        <v>Speedy Express</v>
      </c>
      <c r="N357" t="str">
        <f>VLOOKUP(order_details__2[[#This Row],[OrderID]],orders[],2,FALSE)</f>
        <v>ERNSH</v>
      </c>
      <c r="O357" t="str">
        <f>VLOOKUP(order_details__2[[#This Row],[OrderID]],orders[],18,FALSE)</f>
        <v xml:space="preserve">Eastern                                           </v>
      </c>
      <c r="P357">
        <f>VLOOKUP(order_details__2[[#This Row],[ProductID]],products[],4,FALSE)</f>
        <v>4</v>
      </c>
      <c r="Q357" t="str">
        <f>VLOOKUP(order_details__2[[#This Row],[CategoryID]],categories[],2,FALSE)</f>
        <v>Dairy Products</v>
      </c>
      <c r="R357" s="57">
        <f>VLOOKUP(order_details__2[[#This Row],[OrderID]],orders[],21,FALSE)</f>
        <v>12</v>
      </c>
    </row>
    <row r="358" spans="1:18" x14ac:dyDescent="0.2">
      <c r="A358">
        <v>10382</v>
      </c>
      <c r="B358">
        <v>74</v>
      </c>
      <c r="C358">
        <v>8</v>
      </c>
      <c r="D358">
        <v>50</v>
      </c>
      <c r="E358">
        <v>0</v>
      </c>
      <c r="F358">
        <f>order_details__2[[#This Row],[UnitPrice]]*order_details__2[[#This Row],[Quantity]]</f>
        <v>400</v>
      </c>
      <c r="G358">
        <f>VLOOKUP(order_details__2[[#This Row],[ProductID]],products[],3,FALSE)</f>
        <v>4</v>
      </c>
      <c r="H358">
        <f>VLOOKUP(order_details__2[[#This Row],[OrderID]],orders[],20,FALSE)</f>
        <v>1996</v>
      </c>
      <c r="I358" t="str">
        <f>VLOOKUP(order_details__2[[#This Row],[ProductID]],products[],2,FALSE)</f>
        <v>Longlife Tofu</v>
      </c>
      <c r="J358" t="str">
        <f>VLOOKUP(order_details__2[[#This Row],[SupplierID]],suppliers[],2,FALSE)</f>
        <v>Tokyo Traders</v>
      </c>
      <c r="K358" t="str">
        <f>VLOOKUP(order_details__2[[#This Row],[OrderID]],orders[],14,FALSE)</f>
        <v>Austria</v>
      </c>
      <c r="L358">
        <f>VLOOKUP(order_details__2[[#This Row],[OrderID]],orders[],7,FALSE)</f>
        <v>1</v>
      </c>
      <c r="M358" t="str">
        <f>VLOOKUP(order_details__2[[#This Row],[ShipVia ]],shippers[],2,FALSE)</f>
        <v>Speedy Express</v>
      </c>
      <c r="N358" t="str">
        <f>VLOOKUP(order_details__2[[#This Row],[OrderID]],orders[],2,FALSE)</f>
        <v>ERNSH</v>
      </c>
      <c r="O358" t="str">
        <f>VLOOKUP(order_details__2[[#This Row],[OrderID]],orders[],18,FALSE)</f>
        <v xml:space="preserve">Eastern                                           </v>
      </c>
      <c r="P358">
        <f>VLOOKUP(order_details__2[[#This Row],[ProductID]],products[],4,FALSE)</f>
        <v>7</v>
      </c>
      <c r="Q358" t="str">
        <f>VLOOKUP(order_details__2[[#This Row],[CategoryID]],categories[],2,FALSE)</f>
        <v>Produce</v>
      </c>
      <c r="R358" s="57">
        <f>VLOOKUP(order_details__2[[#This Row],[OrderID]],orders[],21,FALSE)</f>
        <v>12</v>
      </c>
    </row>
    <row r="359" spans="1:18" x14ac:dyDescent="0.2">
      <c r="A359">
        <v>10383</v>
      </c>
      <c r="B359">
        <v>13</v>
      </c>
      <c r="C359">
        <v>4.8</v>
      </c>
      <c r="D359">
        <v>20</v>
      </c>
      <c r="E359">
        <v>0</v>
      </c>
      <c r="F359">
        <f>order_details__2[[#This Row],[UnitPrice]]*order_details__2[[#This Row],[Quantity]]</f>
        <v>96</v>
      </c>
      <c r="G359">
        <f>VLOOKUP(order_details__2[[#This Row],[ProductID]],products[],3,FALSE)</f>
        <v>6</v>
      </c>
      <c r="H359">
        <f>VLOOKUP(order_details__2[[#This Row],[OrderID]],orders[],20,FALSE)</f>
        <v>1996</v>
      </c>
      <c r="I359" t="str">
        <f>VLOOKUP(order_details__2[[#This Row],[ProductID]],products[],2,FALSE)</f>
        <v>Konbu</v>
      </c>
      <c r="J359" t="str">
        <f>VLOOKUP(order_details__2[[#This Row],[SupplierID]],suppliers[],2,FALSE)</f>
        <v>Mayumi's</v>
      </c>
      <c r="K359" t="str">
        <f>VLOOKUP(order_details__2[[#This Row],[OrderID]],orders[],14,FALSE)</f>
        <v>UK</v>
      </c>
      <c r="L359">
        <f>VLOOKUP(order_details__2[[#This Row],[OrderID]],orders[],7,FALSE)</f>
        <v>3</v>
      </c>
      <c r="M359" t="str">
        <f>VLOOKUP(order_details__2[[#This Row],[ShipVia ]],shippers[],2,FALSE)</f>
        <v>Federal Shipping</v>
      </c>
      <c r="N359" t="str">
        <f>VLOOKUP(order_details__2[[#This Row],[OrderID]],orders[],2,FALSE)</f>
        <v>AROUT</v>
      </c>
      <c r="O359" t="str">
        <f>VLOOKUP(order_details__2[[#This Row],[OrderID]],orders[],18,FALSE)</f>
        <v xml:space="preserve">Northern                                          </v>
      </c>
      <c r="P359">
        <f>VLOOKUP(order_details__2[[#This Row],[ProductID]],products[],4,FALSE)</f>
        <v>8</v>
      </c>
      <c r="Q359" t="str">
        <f>VLOOKUP(order_details__2[[#This Row],[CategoryID]],categories[],2,FALSE)</f>
        <v>Seafood</v>
      </c>
      <c r="R359" s="57">
        <f>VLOOKUP(order_details__2[[#This Row],[OrderID]],orders[],21,FALSE)</f>
        <v>12</v>
      </c>
    </row>
    <row r="360" spans="1:18" x14ac:dyDescent="0.2">
      <c r="A360">
        <v>10383</v>
      </c>
      <c r="B360">
        <v>50</v>
      </c>
      <c r="C360">
        <v>13</v>
      </c>
      <c r="D360">
        <v>15</v>
      </c>
      <c r="E360">
        <v>0</v>
      </c>
      <c r="F360">
        <f>order_details__2[[#This Row],[UnitPrice]]*order_details__2[[#This Row],[Quantity]]</f>
        <v>195</v>
      </c>
      <c r="G360">
        <f>VLOOKUP(order_details__2[[#This Row],[ProductID]],products[],3,FALSE)</f>
        <v>23</v>
      </c>
      <c r="H360">
        <f>VLOOKUP(order_details__2[[#This Row],[OrderID]],orders[],20,FALSE)</f>
        <v>1996</v>
      </c>
      <c r="I360" t="str">
        <f>VLOOKUP(order_details__2[[#This Row],[ProductID]],products[],2,FALSE)</f>
        <v>Valkoinen suklaa</v>
      </c>
      <c r="J360" t="str">
        <f>VLOOKUP(order_details__2[[#This Row],[SupplierID]],suppliers[],2,FALSE)</f>
        <v>Karkki Oy</v>
      </c>
      <c r="K360" t="str">
        <f>VLOOKUP(order_details__2[[#This Row],[OrderID]],orders[],14,FALSE)</f>
        <v>UK</v>
      </c>
      <c r="L360">
        <f>VLOOKUP(order_details__2[[#This Row],[OrderID]],orders[],7,FALSE)</f>
        <v>3</v>
      </c>
      <c r="M360" t="str">
        <f>VLOOKUP(order_details__2[[#This Row],[ShipVia ]],shippers[],2,FALSE)</f>
        <v>Federal Shipping</v>
      </c>
      <c r="N360" t="str">
        <f>VLOOKUP(order_details__2[[#This Row],[OrderID]],orders[],2,FALSE)</f>
        <v>AROUT</v>
      </c>
      <c r="O360" t="str">
        <f>VLOOKUP(order_details__2[[#This Row],[OrderID]],orders[],18,FALSE)</f>
        <v xml:space="preserve">Northern                                          </v>
      </c>
      <c r="P360">
        <f>VLOOKUP(order_details__2[[#This Row],[ProductID]],products[],4,FALSE)</f>
        <v>3</v>
      </c>
      <c r="Q360" t="str">
        <f>VLOOKUP(order_details__2[[#This Row],[CategoryID]],categories[],2,FALSE)</f>
        <v>Confections</v>
      </c>
      <c r="R360" s="57">
        <f>VLOOKUP(order_details__2[[#This Row],[OrderID]],orders[],21,FALSE)</f>
        <v>12</v>
      </c>
    </row>
    <row r="361" spans="1:18" x14ac:dyDescent="0.2">
      <c r="A361">
        <v>10383</v>
      </c>
      <c r="B361">
        <v>56</v>
      </c>
      <c r="C361">
        <v>30.4</v>
      </c>
      <c r="D361">
        <v>20</v>
      </c>
      <c r="E361">
        <v>0</v>
      </c>
      <c r="F361">
        <f>order_details__2[[#This Row],[UnitPrice]]*order_details__2[[#This Row],[Quantity]]</f>
        <v>608</v>
      </c>
      <c r="G361">
        <f>VLOOKUP(order_details__2[[#This Row],[ProductID]],products[],3,FALSE)</f>
        <v>26</v>
      </c>
      <c r="H361">
        <f>VLOOKUP(order_details__2[[#This Row],[OrderID]],orders[],20,FALSE)</f>
        <v>1996</v>
      </c>
      <c r="I361" t="str">
        <f>VLOOKUP(order_details__2[[#This Row],[ProductID]],products[],2,FALSE)</f>
        <v>Gnocchi di nonna Alice</v>
      </c>
      <c r="J361" t="str">
        <f>VLOOKUP(order_details__2[[#This Row],[SupplierID]],suppliers[],2,FALSE)</f>
        <v>Pasta Buttini s.r.l.</v>
      </c>
      <c r="K361" t="str">
        <f>VLOOKUP(order_details__2[[#This Row],[OrderID]],orders[],14,FALSE)</f>
        <v>UK</v>
      </c>
      <c r="L361">
        <f>VLOOKUP(order_details__2[[#This Row],[OrderID]],orders[],7,FALSE)</f>
        <v>3</v>
      </c>
      <c r="M361" t="str">
        <f>VLOOKUP(order_details__2[[#This Row],[ShipVia ]],shippers[],2,FALSE)</f>
        <v>Federal Shipping</v>
      </c>
      <c r="N361" t="str">
        <f>VLOOKUP(order_details__2[[#This Row],[OrderID]],orders[],2,FALSE)</f>
        <v>AROUT</v>
      </c>
      <c r="O361" t="str">
        <f>VLOOKUP(order_details__2[[#This Row],[OrderID]],orders[],18,FALSE)</f>
        <v xml:space="preserve">Northern                                          </v>
      </c>
      <c r="P361">
        <f>VLOOKUP(order_details__2[[#This Row],[ProductID]],products[],4,FALSE)</f>
        <v>5</v>
      </c>
      <c r="Q361" t="str">
        <f>VLOOKUP(order_details__2[[#This Row],[CategoryID]],categories[],2,FALSE)</f>
        <v>Grains/Cereals</v>
      </c>
      <c r="R361" s="57">
        <f>VLOOKUP(order_details__2[[#This Row],[OrderID]],orders[],21,FALSE)</f>
        <v>12</v>
      </c>
    </row>
    <row r="362" spans="1:18" x14ac:dyDescent="0.2">
      <c r="A362">
        <v>10384</v>
      </c>
      <c r="B362">
        <v>20</v>
      </c>
      <c r="C362">
        <v>64.8</v>
      </c>
      <c r="D362">
        <v>28</v>
      </c>
      <c r="E362">
        <v>0</v>
      </c>
      <c r="F362">
        <f>order_details__2[[#This Row],[UnitPrice]]*order_details__2[[#This Row],[Quantity]]</f>
        <v>1814.3999999999999</v>
      </c>
      <c r="G362">
        <f>VLOOKUP(order_details__2[[#This Row],[ProductID]],products[],3,FALSE)</f>
        <v>8</v>
      </c>
      <c r="H362">
        <f>VLOOKUP(order_details__2[[#This Row],[OrderID]],orders[],20,FALSE)</f>
        <v>1996</v>
      </c>
      <c r="I362" t="str">
        <f>VLOOKUP(order_details__2[[#This Row],[ProductID]],products[],2,FALSE)</f>
        <v>Sir Rodney's Marmalade</v>
      </c>
      <c r="J362" t="str">
        <f>VLOOKUP(order_details__2[[#This Row],[SupplierID]],suppliers[],2,FALSE)</f>
        <v>Specialty Biscuits, Ltd.</v>
      </c>
      <c r="K362" t="str">
        <f>VLOOKUP(order_details__2[[#This Row],[OrderID]],orders[],14,FALSE)</f>
        <v>Sweden</v>
      </c>
      <c r="L362">
        <f>VLOOKUP(order_details__2[[#This Row],[OrderID]],orders[],7,FALSE)</f>
        <v>3</v>
      </c>
      <c r="M362" t="str">
        <f>VLOOKUP(order_details__2[[#This Row],[ShipVia ]],shippers[],2,FALSE)</f>
        <v>Federal Shipping</v>
      </c>
      <c r="N362" t="str">
        <f>VLOOKUP(order_details__2[[#This Row],[OrderID]],orders[],2,FALSE)</f>
        <v>BERGS</v>
      </c>
      <c r="O362" t="str">
        <f>VLOOKUP(order_details__2[[#This Row],[OrderID]],orders[],18,FALSE)</f>
        <v xml:space="preserve">Southern                                          </v>
      </c>
      <c r="P362">
        <f>VLOOKUP(order_details__2[[#This Row],[ProductID]],products[],4,FALSE)</f>
        <v>3</v>
      </c>
      <c r="Q362" t="str">
        <f>VLOOKUP(order_details__2[[#This Row],[CategoryID]],categories[],2,FALSE)</f>
        <v>Confections</v>
      </c>
      <c r="R362" s="57">
        <f>VLOOKUP(order_details__2[[#This Row],[OrderID]],orders[],21,FALSE)</f>
        <v>12</v>
      </c>
    </row>
    <row r="363" spans="1:18" x14ac:dyDescent="0.2">
      <c r="A363">
        <v>10384</v>
      </c>
      <c r="B363">
        <v>60</v>
      </c>
      <c r="C363">
        <v>27.2</v>
      </c>
      <c r="D363">
        <v>15</v>
      </c>
      <c r="E363">
        <v>0</v>
      </c>
      <c r="F363">
        <f>order_details__2[[#This Row],[UnitPrice]]*order_details__2[[#This Row],[Quantity]]</f>
        <v>408</v>
      </c>
      <c r="G363">
        <f>VLOOKUP(order_details__2[[#This Row],[ProductID]],products[],3,FALSE)</f>
        <v>28</v>
      </c>
      <c r="H363">
        <f>VLOOKUP(order_details__2[[#This Row],[OrderID]],orders[],20,FALSE)</f>
        <v>1996</v>
      </c>
      <c r="I363" t="str">
        <f>VLOOKUP(order_details__2[[#This Row],[ProductID]],products[],2,FALSE)</f>
        <v>Camembert Pierrot</v>
      </c>
      <c r="J363" t="str">
        <f>VLOOKUP(order_details__2[[#This Row],[SupplierID]],suppliers[],2,FALSE)</f>
        <v>Gai pturage</v>
      </c>
      <c r="K363" t="str">
        <f>VLOOKUP(order_details__2[[#This Row],[OrderID]],orders[],14,FALSE)</f>
        <v>Sweden</v>
      </c>
      <c r="L363">
        <f>VLOOKUP(order_details__2[[#This Row],[OrderID]],orders[],7,FALSE)</f>
        <v>3</v>
      </c>
      <c r="M363" t="str">
        <f>VLOOKUP(order_details__2[[#This Row],[ShipVia ]],shippers[],2,FALSE)</f>
        <v>Federal Shipping</v>
      </c>
      <c r="N363" t="str">
        <f>VLOOKUP(order_details__2[[#This Row],[OrderID]],orders[],2,FALSE)</f>
        <v>BERGS</v>
      </c>
      <c r="O363" t="str">
        <f>VLOOKUP(order_details__2[[#This Row],[OrderID]],orders[],18,FALSE)</f>
        <v xml:space="preserve">Southern                                          </v>
      </c>
      <c r="P363">
        <f>VLOOKUP(order_details__2[[#This Row],[ProductID]],products[],4,FALSE)</f>
        <v>4</v>
      </c>
      <c r="Q363" t="str">
        <f>VLOOKUP(order_details__2[[#This Row],[CategoryID]],categories[],2,FALSE)</f>
        <v>Dairy Products</v>
      </c>
      <c r="R363" s="57">
        <f>VLOOKUP(order_details__2[[#This Row],[OrderID]],orders[],21,FALSE)</f>
        <v>12</v>
      </c>
    </row>
    <row r="364" spans="1:18" x14ac:dyDescent="0.2">
      <c r="A364">
        <v>10385</v>
      </c>
      <c r="B364">
        <v>7</v>
      </c>
      <c r="C364">
        <v>24</v>
      </c>
      <c r="D364">
        <v>10</v>
      </c>
      <c r="E364">
        <v>0</v>
      </c>
      <c r="F364">
        <f>order_details__2[[#This Row],[UnitPrice]]*order_details__2[[#This Row],[Quantity]]</f>
        <v>240</v>
      </c>
      <c r="G364">
        <f>VLOOKUP(order_details__2[[#This Row],[ProductID]],products[],3,FALSE)</f>
        <v>3</v>
      </c>
      <c r="H364">
        <f>VLOOKUP(order_details__2[[#This Row],[OrderID]],orders[],20,FALSE)</f>
        <v>1996</v>
      </c>
      <c r="I364" t="str">
        <f>VLOOKUP(order_details__2[[#This Row],[ProductID]],products[],2,FALSE)</f>
        <v>Uncle Bob's Organic Dried Pears</v>
      </c>
      <c r="J364" t="str">
        <f>VLOOKUP(order_details__2[[#This Row],[SupplierID]],suppliers[],2,FALSE)</f>
        <v>Grandma Kelly's Homestead</v>
      </c>
      <c r="K364" t="str">
        <f>VLOOKUP(order_details__2[[#This Row],[OrderID]],orders[],14,FALSE)</f>
        <v>USA</v>
      </c>
      <c r="L364">
        <f>VLOOKUP(order_details__2[[#This Row],[OrderID]],orders[],7,FALSE)</f>
        <v>2</v>
      </c>
      <c r="M364" t="str">
        <f>VLOOKUP(order_details__2[[#This Row],[ShipVia ]],shippers[],2,FALSE)</f>
        <v>United Package</v>
      </c>
      <c r="N364" t="str">
        <f>VLOOKUP(order_details__2[[#This Row],[OrderID]],orders[],2,FALSE)</f>
        <v>SPLIR</v>
      </c>
      <c r="O364" t="str">
        <f>VLOOKUP(order_details__2[[#This Row],[OrderID]],orders[],18,FALSE)</f>
        <v xml:space="preserve">Eastern                                           </v>
      </c>
      <c r="P364">
        <f>VLOOKUP(order_details__2[[#This Row],[ProductID]],products[],4,FALSE)</f>
        <v>7</v>
      </c>
      <c r="Q364" t="str">
        <f>VLOOKUP(order_details__2[[#This Row],[CategoryID]],categories[],2,FALSE)</f>
        <v>Produce</v>
      </c>
      <c r="R364" s="57">
        <f>VLOOKUP(order_details__2[[#This Row],[OrderID]],orders[],21,FALSE)</f>
        <v>12</v>
      </c>
    </row>
    <row r="365" spans="1:18" x14ac:dyDescent="0.2">
      <c r="A365">
        <v>10385</v>
      </c>
      <c r="B365">
        <v>60</v>
      </c>
      <c r="C365">
        <v>27.2</v>
      </c>
      <c r="D365">
        <v>20</v>
      </c>
      <c r="E365">
        <v>0</v>
      </c>
      <c r="F365">
        <f>order_details__2[[#This Row],[UnitPrice]]*order_details__2[[#This Row],[Quantity]]</f>
        <v>544</v>
      </c>
      <c r="G365">
        <f>VLOOKUP(order_details__2[[#This Row],[ProductID]],products[],3,FALSE)</f>
        <v>28</v>
      </c>
      <c r="H365">
        <f>VLOOKUP(order_details__2[[#This Row],[OrderID]],orders[],20,FALSE)</f>
        <v>1996</v>
      </c>
      <c r="I365" t="str">
        <f>VLOOKUP(order_details__2[[#This Row],[ProductID]],products[],2,FALSE)</f>
        <v>Camembert Pierrot</v>
      </c>
      <c r="J365" t="str">
        <f>VLOOKUP(order_details__2[[#This Row],[SupplierID]],suppliers[],2,FALSE)</f>
        <v>Gai pturage</v>
      </c>
      <c r="K365" t="str">
        <f>VLOOKUP(order_details__2[[#This Row],[OrderID]],orders[],14,FALSE)</f>
        <v>USA</v>
      </c>
      <c r="L365">
        <f>VLOOKUP(order_details__2[[#This Row],[OrderID]],orders[],7,FALSE)</f>
        <v>2</v>
      </c>
      <c r="M365" t="str">
        <f>VLOOKUP(order_details__2[[#This Row],[ShipVia ]],shippers[],2,FALSE)</f>
        <v>United Package</v>
      </c>
      <c r="N365" t="str">
        <f>VLOOKUP(order_details__2[[#This Row],[OrderID]],orders[],2,FALSE)</f>
        <v>SPLIR</v>
      </c>
      <c r="O365" t="str">
        <f>VLOOKUP(order_details__2[[#This Row],[OrderID]],orders[],18,FALSE)</f>
        <v xml:space="preserve">Eastern                                           </v>
      </c>
      <c r="P365">
        <f>VLOOKUP(order_details__2[[#This Row],[ProductID]],products[],4,FALSE)</f>
        <v>4</v>
      </c>
      <c r="Q365" t="str">
        <f>VLOOKUP(order_details__2[[#This Row],[CategoryID]],categories[],2,FALSE)</f>
        <v>Dairy Products</v>
      </c>
      <c r="R365" s="57">
        <f>VLOOKUP(order_details__2[[#This Row],[OrderID]],orders[],21,FALSE)</f>
        <v>12</v>
      </c>
    </row>
    <row r="366" spans="1:18" x14ac:dyDescent="0.2">
      <c r="A366">
        <v>10385</v>
      </c>
      <c r="B366">
        <v>68</v>
      </c>
      <c r="C366">
        <v>10</v>
      </c>
      <c r="D366">
        <v>8</v>
      </c>
      <c r="E366">
        <v>0</v>
      </c>
      <c r="F366">
        <f>order_details__2[[#This Row],[UnitPrice]]*order_details__2[[#This Row],[Quantity]]</f>
        <v>80</v>
      </c>
      <c r="G366">
        <f>VLOOKUP(order_details__2[[#This Row],[ProductID]],products[],3,FALSE)</f>
        <v>8</v>
      </c>
      <c r="H366">
        <f>VLOOKUP(order_details__2[[#This Row],[OrderID]],orders[],20,FALSE)</f>
        <v>1996</v>
      </c>
      <c r="I366" t="str">
        <f>VLOOKUP(order_details__2[[#This Row],[ProductID]],products[],2,FALSE)</f>
        <v>Scottish Longbreads</v>
      </c>
      <c r="J366" t="str">
        <f>VLOOKUP(order_details__2[[#This Row],[SupplierID]],suppliers[],2,FALSE)</f>
        <v>Specialty Biscuits, Ltd.</v>
      </c>
      <c r="K366" t="str">
        <f>VLOOKUP(order_details__2[[#This Row],[OrderID]],orders[],14,FALSE)</f>
        <v>USA</v>
      </c>
      <c r="L366">
        <f>VLOOKUP(order_details__2[[#This Row],[OrderID]],orders[],7,FALSE)</f>
        <v>2</v>
      </c>
      <c r="M366" t="str">
        <f>VLOOKUP(order_details__2[[#This Row],[ShipVia ]],shippers[],2,FALSE)</f>
        <v>United Package</v>
      </c>
      <c r="N366" t="str">
        <f>VLOOKUP(order_details__2[[#This Row],[OrderID]],orders[],2,FALSE)</f>
        <v>SPLIR</v>
      </c>
      <c r="O366" t="str">
        <f>VLOOKUP(order_details__2[[#This Row],[OrderID]],orders[],18,FALSE)</f>
        <v xml:space="preserve">Eastern                                           </v>
      </c>
      <c r="P366">
        <f>VLOOKUP(order_details__2[[#This Row],[ProductID]],products[],4,FALSE)</f>
        <v>3</v>
      </c>
      <c r="Q366" t="str">
        <f>VLOOKUP(order_details__2[[#This Row],[CategoryID]],categories[],2,FALSE)</f>
        <v>Confections</v>
      </c>
      <c r="R366" s="57">
        <f>VLOOKUP(order_details__2[[#This Row],[OrderID]],orders[],21,FALSE)</f>
        <v>12</v>
      </c>
    </row>
    <row r="367" spans="1:18" x14ac:dyDescent="0.2">
      <c r="A367">
        <v>10386</v>
      </c>
      <c r="B367">
        <v>24</v>
      </c>
      <c r="C367">
        <v>3.6</v>
      </c>
      <c r="D367">
        <v>15</v>
      </c>
      <c r="E367">
        <v>0</v>
      </c>
      <c r="F367">
        <f>order_details__2[[#This Row],[UnitPrice]]*order_details__2[[#This Row],[Quantity]]</f>
        <v>54</v>
      </c>
      <c r="G367">
        <f>VLOOKUP(order_details__2[[#This Row],[ProductID]],products[],3,FALSE)</f>
        <v>10</v>
      </c>
      <c r="H367">
        <f>VLOOKUP(order_details__2[[#This Row],[OrderID]],orders[],20,FALSE)</f>
        <v>1996</v>
      </c>
      <c r="I367" t="str">
        <f>VLOOKUP(order_details__2[[#This Row],[ProductID]],products[],2,FALSE)</f>
        <v>Guaran Fantstica</v>
      </c>
      <c r="J367" t="str">
        <f>VLOOKUP(order_details__2[[#This Row],[SupplierID]],suppliers[],2,FALSE)</f>
        <v>Refrescos Americanas LTDA</v>
      </c>
      <c r="K367" t="str">
        <f>VLOOKUP(order_details__2[[#This Row],[OrderID]],orders[],14,FALSE)</f>
        <v>Brazil</v>
      </c>
      <c r="L367">
        <f>VLOOKUP(order_details__2[[#This Row],[OrderID]],orders[],7,FALSE)</f>
        <v>3</v>
      </c>
      <c r="M367" t="str">
        <f>VLOOKUP(order_details__2[[#This Row],[ShipVia ]],shippers[],2,FALSE)</f>
        <v>Federal Shipping</v>
      </c>
      <c r="N367" t="str">
        <f>VLOOKUP(order_details__2[[#This Row],[OrderID]],orders[],2,FALSE)</f>
        <v>FAMIA</v>
      </c>
      <c r="O367" t="str">
        <f>VLOOKUP(order_details__2[[#This Row],[OrderID]],orders[],18,FALSE)</f>
        <v xml:space="preserve">Northern                                          </v>
      </c>
      <c r="P367">
        <f>VLOOKUP(order_details__2[[#This Row],[ProductID]],products[],4,FALSE)</f>
        <v>1</v>
      </c>
      <c r="Q367" t="str">
        <f>VLOOKUP(order_details__2[[#This Row],[CategoryID]],categories[],2,FALSE)</f>
        <v>Beverages</v>
      </c>
      <c r="R367" s="57">
        <f>VLOOKUP(order_details__2[[#This Row],[OrderID]],orders[],21,FALSE)</f>
        <v>12</v>
      </c>
    </row>
    <row r="368" spans="1:18" x14ac:dyDescent="0.2">
      <c r="A368">
        <v>10386</v>
      </c>
      <c r="B368">
        <v>34</v>
      </c>
      <c r="C368">
        <v>11.2</v>
      </c>
      <c r="D368">
        <v>10</v>
      </c>
      <c r="E368">
        <v>0</v>
      </c>
      <c r="F368">
        <f>order_details__2[[#This Row],[UnitPrice]]*order_details__2[[#This Row],[Quantity]]</f>
        <v>112</v>
      </c>
      <c r="G368">
        <f>VLOOKUP(order_details__2[[#This Row],[ProductID]],products[],3,FALSE)</f>
        <v>16</v>
      </c>
      <c r="H368">
        <f>VLOOKUP(order_details__2[[#This Row],[OrderID]],orders[],20,FALSE)</f>
        <v>1996</v>
      </c>
      <c r="I368" t="str">
        <f>VLOOKUP(order_details__2[[#This Row],[ProductID]],products[],2,FALSE)</f>
        <v>Sasquatch Ale</v>
      </c>
      <c r="J368" t="str">
        <f>VLOOKUP(order_details__2[[#This Row],[SupplierID]],suppliers[],2,FALSE)</f>
        <v>Bigfoot Breweries</v>
      </c>
      <c r="K368" t="str">
        <f>VLOOKUP(order_details__2[[#This Row],[OrderID]],orders[],14,FALSE)</f>
        <v>Brazil</v>
      </c>
      <c r="L368">
        <f>VLOOKUP(order_details__2[[#This Row],[OrderID]],orders[],7,FALSE)</f>
        <v>3</v>
      </c>
      <c r="M368" t="str">
        <f>VLOOKUP(order_details__2[[#This Row],[ShipVia ]],shippers[],2,FALSE)</f>
        <v>Federal Shipping</v>
      </c>
      <c r="N368" t="str">
        <f>VLOOKUP(order_details__2[[#This Row],[OrderID]],orders[],2,FALSE)</f>
        <v>FAMIA</v>
      </c>
      <c r="O368" t="str">
        <f>VLOOKUP(order_details__2[[#This Row],[OrderID]],orders[],18,FALSE)</f>
        <v xml:space="preserve">Northern                                          </v>
      </c>
      <c r="P368">
        <f>VLOOKUP(order_details__2[[#This Row],[ProductID]],products[],4,FALSE)</f>
        <v>1</v>
      </c>
      <c r="Q368" t="str">
        <f>VLOOKUP(order_details__2[[#This Row],[CategoryID]],categories[],2,FALSE)</f>
        <v>Beverages</v>
      </c>
      <c r="R368" s="57">
        <f>VLOOKUP(order_details__2[[#This Row],[OrderID]],orders[],21,FALSE)</f>
        <v>12</v>
      </c>
    </row>
    <row r="369" spans="1:18" x14ac:dyDescent="0.2">
      <c r="A369">
        <v>10387</v>
      </c>
      <c r="B369">
        <v>24</v>
      </c>
      <c r="C369">
        <v>3.6</v>
      </c>
      <c r="D369">
        <v>15</v>
      </c>
      <c r="E369">
        <v>0</v>
      </c>
      <c r="F369">
        <f>order_details__2[[#This Row],[UnitPrice]]*order_details__2[[#This Row],[Quantity]]</f>
        <v>54</v>
      </c>
      <c r="G369">
        <f>VLOOKUP(order_details__2[[#This Row],[ProductID]],products[],3,FALSE)</f>
        <v>10</v>
      </c>
      <c r="H369">
        <f>VLOOKUP(order_details__2[[#This Row],[OrderID]],orders[],20,FALSE)</f>
        <v>1996</v>
      </c>
      <c r="I369" t="str">
        <f>VLOOKUP(order_details__2[[#This Row],[ProductID]],products[],2,FALSE)</f>
        <v>Guaran Fantstica</v>
      </c>
      <c r="J369" t="str">
        <f>VLOOKUP(order_details__2[[#This Row],[SupplierID]],suppliers[],2,FALSE)</f>
        <v>Refrescos Americanas LTDA</v>
      </c>
      <c r="K369" t="str">
        <f>VLOOKUP(order_details__2[[#This Row],[OrderID]],orders[],14,FALSE)</f>
        <v>Norway</v>
      </c>
      <c r="L369">
        <f>VLOOKUP(order_details__2[[#This Row],[OrderID]],orders[],7,FALSE)</f>
        <v>2</v>
      </c>
      <c r="M369" t="str">
        <f>VLOOKUP(order_details__2[[#This Row],[ShipVia ]],shippers[],2,FALSE)</f>
        <v>United Package</v>
      </c>
      <c r="N369" t="str">
        <f>VLOOKUP(order_details__2[[#This Row],[OrderID]],orders[],2,FALSE)</f>
        <v>SANTG</v>
      </c>
      <c r="O369" t="str">
        <f>VLOOKUP(order_details__2[[#This Row],[OrderID]],orders[],18,FALSE)</f>
        <v xml:space="preserve">Eastern                                           </v>
      </c>
      <c r="P369">
        <f>VLOOKUP(order_details__2[[#This Row],[ProductID]],products[],4,FALSE)</f>
        <v>1</v>
      </c>
      <c r="Q369" t="str">
        <f>VLOOKUP(order_details__2[[#This Row],[CategoryID]],categories[],2,FALSE)</f>
        <v>Beverages</v>
      </c>
      <c r="R369" s="57">
        <f>VLOOKUP(order_details__2[[#This Row],[OrderID]],orders[],21,FALSE)</f>
        <v>12</v>
      </c>
    </row>
    <row r="370" spans="1:18" x14ac:dyDescent="0.2">
      <c r="A370">
        <v>10387</v>
      </c>
      <c r="B370">
        <v>28</v>
      </c>
      <c r="C370">
        <v>36.4</v>
      </c>
      <c r="D370">
        <v>6</v>
      </c>
      <c r="E370">
        <v>0</v>
      </c>
      <c r="F370">
        <f>order_details__2[[#This Row],[UnitPrice]]*order_details__2[[#This Row],[Quantity]]</f>
        <v>218.39999999999998</v>
      </c>
      <c r="G370">
        <f>VLOOKUP(order_details__2[[#This Row],[ProductID]],products[],3,FALSE)</f>
        <v>12</v>
      </c>
      <c r="H370">
        <f>VLOOKUP(order_details__2[[#This Row],[OrderID]],orders[],20,FALSE)</f>
        <v>1996</v>
      </c>
      <c r="I370" t="str">
        <f>VLOOKUP(order_details__2[[#This Row],[ProductID]],products[],2,FALSE)</f>
        <v>Rssle Sauerkraut</v>
      </c>
      <c r="J370" t="str">
        <f>VLOOKUP(order_details__2[[#This Row],[SupplierID]],suppliers[],2,FALSE)</f>
        <v>Plutzer Lebensmittelgromrkte AG</v>
      </c>
      <c r="K370" t="str">
        <f>VLOOKUP(order_details__2[[#This Row],[OrderID]],orders[],14,FALSE)</f>
        <v>Norway</v>
      </c>
      <c r="L370">
        <f>VLOOKUP(order_details__2[[#This Row],[OrderID]],orders[],7,FALSE)</f>
        <v>2</v>
      </c>
      <c r="M370" t="str">
        <f>VLOOKUP(order_details__2[[#This Row],[ShipVia ]],shippers[],2,FALSE)</f>
        <v>United Package</v>
      </c>
      <c r="N370" t="str">
        <f>VLOOKUP(order_details__2[[#This Row],[OrderID]],orders[],2,FALSE)</f>
        <v>SANTG</v>
      </c>
      <c r="O370" t="str">
        <f>VLOOKUP(order_details__2[[#This Row],[OrderID]],orders[],18,FALSE)</f>
        <v xml:space="preserve">Eastern                                           </v>
      </c>
      <c r="P370">
        <f>VLOOKUP(order_details__2[[#This Row],[ProductID]],products[],4,FALSE)</f>
        <v>7</v>
      </c>
      <c r="Q370" t="str">
        <f>VLOOKUP(order_details__2[[#This Row],[CategoryID]],categories[],2,FALSE)</f>
        <v>Produce</v>
      </c>
      <c r="R370" s="57">
        <f>VLOOKUP(order_details__2[[#This Row],[OrderID]],orders[],21,FALSE)</f>
        <v>12</v>
      </c>
    </row>
    <row r="371" spans="1:18" x14ac:dyDescent="0.2">
      <c r="A371">
        <v>10387</v>
      </c>
      <c r="B371">
        <v>59</v>
      </c>
      <c r="C371">
        <v>44</v>
      </c>
      <c r="D371">
        <v>12</v>
      </c>
      <c r="E371">
        <v>0</v>
      </c>
      <c r="F371">
        <f>order_details__2[[#This Row],[UnitPrice]]*order_details__2[[#This Row],[Quantity]]</f>
        <v>528</v>
      </c>
      <c r="G371">
        <f>VLOOKUP(order_details__2[[#This Row],[ProductID]],products[],3,FALSE)</f>
        <v>28</v>
      </c>
      <c r="H371">
        <f>VLOOKUP(order_details__2[[#This Row],[OrderID]],orders[],20,FALSE)</f>
        <v>1996</v>
      </c>
      <c r="I371" t="str">
        <f>VLOOKUP(order_details__2[[#This Row],[ProductID]],products[],2,FALSE)</f>
        <v>Raclette Courdavault</v>
      </c>
      <c r="J371" t="str">
        <f>VLOOKUP(order_details__2[[#This Row],[SupplierID]],suppliers[],2,FALSE)</f>
        <v>Gai pturage</v>
      </c>
      <c r="K371" t="str">
        <f>VLOOKUP(order_details__2[[#This Row],[OrderID]],orders[],14,FALSE)</f>
        <v>Norway</v>
      </c>
      <c r="L371">
        <f>VLOOKUP(order_details__2[[#This Row],[OrderID]],orders[],7,FALSE)</f>
        <v>2</v>
      </c>
      <c r="M371" t="str">
        <f>VLOOKUP(order_details__2[[#This Row],[ShipVia ]],shippers[],2,FALSE)</f>
        <v>United Package</v>
      </c>
      <c r="N371" t="str">
        <f>VLOOKUP(order_details__2[[#This Row],[OrderID]],orders[],2,FALSE)</f>
        <v>SANTG</v>
      </c>
      <c r="O371" t="str">
        <f>VLOOKUP(order_details__2[[#This Row],[OrderID]],orders[],18,FALSE)</f>
        <v xml:space="preserve">Eastern                                           </v>
      </c>
      <c r="P371">
        <f>VLOOKUP(order_details__2[[#This Row],[ProductID]],products[],4,FALSE)</f>
        <v>4</v>
      </c>
      <c r="Q371" t="str">
        <f>VLOOKUP(order_details__2[[#This Row],[CategoryID]],categories[],2,FALSE)</f>
        <v>Dairy Products</v>
      </c>
      <c r="R371" s="57">
        <f>VLOOKUP(order_details__2[[#This Row],[OrderID]],orders[],21,FALSE)</f>
        <v>12</v>
      </c>
    </row>
    <row r="372" spans="1:18" x14ac:dyDescent="0.2">
      <c r="A372">
        <v>10387</v>
      </c>
      <c r="B372">
        <v>71</v>
      </c>
      <c r="C372">
        <v>17.2</v>
      </c>
      <c r="D372">
        <v>15</v>
      </c>
      <c r="E372">
        <v>0</v>
      </c>
      <c r="F372">
        <f>order_details__2[[#This Row],[UnitPrice]]*order_details__2[[#This Row],[Quantity]]</f>
        <v>258</v>
      </c>
      <c r="G372">
        <f>VLOOKUP(order_details__2[[#This Row],[ProductID]],products[],3,FALSE)</f>
        <v>15</v>
      </c>
      <c r="H372">
        <f>VLOOKUP(order_details__2[[#This Row],[OrderID]],orders[],20,FALSE)</f>
        <v>1996</v>
      </c>
      <c r="I372" t="str">
        <f>VLOOKUP(order_details__2[[#This Row],[ProductID]],products[],2,FALSE)</f>
        <v>Flotemysost</v>
      </c>
      <c r="J372" t="str">
        <f>VLOOKUP(order_details__2[[#This Row],[SupplierID]],suppliers[],2,FALSE)</f>
        <v>Norske Meierier</v>
      </c>
      <c r="K372" t="str">
        <f>VLOOKUP(order_details__2[[#This Row],[OrderID]],orders[],14,FALSE)</f>
        <v>Norway</v>
      </c>
      <c r="L372">
        <f>VLOOKUP(order_details__2[[#This Row],[OrderID]],orders[],7,FALSE)</f>
        <v>2</v>
      </c>
      <c r="M372" t="str">
        <f>VLOOKUP(order_details__2[[#This Row],[ShipVia ]],shippers[],2,FALSE)</f>
        <v>United Package</v>
      </c>
      <c r="N372" t="str">
        <f>VLOOKUP(order_details__2[[#This Row],[OrderID]],orders[],2,FALSE)</f>
        <v>SANTG</v>
      </c>
      <c r="O372" t="str">
        <f>VLOOKUP(order_details__2[[#This Row],[OrderID]],orders[],18,FALSE)</f>
        <v xml:space="preserve">Eastern                                           </v>
      </c>
      <c r="P372">
        <f>VLOOKUP(order_details__2[[#This Row],[ProductID]],products[],4,FALSE)</f>
        <v>4</v>
      </c>
      <c r="Q372" t="str">
        <f>VLOOKUP(order_details__2[[#This Row],[CategoryID]],categories[],2,FALSE)</f>
        <v>Dairy Products</v>
      </c>
      <c r="R372" s="57">
        <f>VLOOKUP(order_details__2[[#This Row],[OrderID]],orders[],21,FALSE)</f>
        <v>12</v>
      </c>
    </row>
    <row r="373" spans="1:18" x14ac:dyDescent="0.2">
      <c r="A373">
        <v>10388</v>
      </c>
      <c r="B373">
        <v>45</v>
      </c>
      <c r="C373">
        <v>7.6</v>
      </c>
      <c r="D373">
        <v>15</v>
      </c>
      <c r="E373">
        <v>0</v>
      </c>
      <c r="F373">
        <f>order_details__2[[#This Row],[UnitPrice]]*order_details__2[[#This Row],[Quantity]]</f>
        <v>114</v>
      </c>
      <c r="G373">
        <f>VLOOKUP(order_details__2[[#This Row],[ProductID]],products[],3,FALSE)</f>
        <v>21</v>
      </c>
      <c r="H373">
        <f>VLOOKUP(order_details__2[[#This Row],[OrderID]],orders[],20,FALSE)</f>
        <v>1996</v>
      </c>
      <c r="I373" t="str">
        <f>VLOOKUP(order_details__2[[#This Row],[ProductID]],products[],2,FALSE)</f>
        <v>Rogede sild</v>
      </c>
      <c r="J373" t="str">
        <f>VLOOKUP(order_details__2[[#This Row],[SupplierID]],suppliers[],2,FALSE)</f>
        <v>Lyngbysild</v>
      </c>
      <c r="K373" t="str">
        <f>VLOOKUP(order_details__2[[#This Row],[OrderID]],orders[],14,FALSE)</f>
        <v>UK</v>
      </c>
      <c r="L373">
        <f>VLOOKUP(order_details__2[[#This Row],[OrderID]],orders[],7,FALSE)</f>
        <v>1</v>
      </c>
      <c r="M373" t="str">
        <f>VLOOKUP(order_details__2[[#This Row],[ShipVia ]],shippers[],2,FALSE)</f>
        <v>Speedy Express</v>
      </c>
      <c r="N373" t="str">
        <f>VLOOKUP(order_details__2[[#This Row],[OrderID]],orders[],2,FALSE)</f>
        <v>SEVES</v>
      </c>
      <c r="O373" t="str">
        <f>VLOOKUP(order_details__2[[#This Row],[OrderID]],orders[],18,FALSE)</f>
        <v xml:space="preserve">Eastern                                           </v>
      </c>
      <c r="P373">
        <f>VLOOKUP(order_details__2[[#This Row],[ProductID]],products[],4,FALSE)</f>
        <v>8</v>
      </c>
      <c r="Q373" t="str">
        <f>VLOOKUP(order_details__2[[#This Row],[CategoryID]],categories[],2,FALSE)</f>
        <v>Seafood</v>
      </c>
      <c r="R373" s="57">
        <f>VLOOKUP(order_details__2[[#This Row],[OrderID]],orders[],21,FALSE)</f>
        <v>12</v>
      </c>
    </row>
    <row r="374" spans="1:18" x14ac:dyDescent="0.2">
      <c r="A374">
        <v>10388</v>
      </c>
      <c r="B374">
        <v>52</v>
      </c>
      <c r="C374">
        <v>5.6</v>
      </c>
      <c r="D374">
        <v>20</v>
      </c>
      <c r="E374">
        <v>0</v>
      </c>
      <c r="F374">
        <f>order_details__2[[#This Row],[UnitPrice]]*order_details__2[[#This Row],[Quantity]]</f>
        <v>112</v>
      </c>
      <c r="G374">
        <f>VLOOKUP(order_details__2[[#This Row],[ProductID]],products[],3,FALSE)</f>
        <v>24</v>
      </c>
      <c r="H374">
        <f>VLOOKUP(order_details__2[[#This Row],[OrderID]],orders[],20,FALSE)</f>
        <v>1996</v>
      </c>
      <c r="I374" t="str">
        <f>VLOOKUP(order_details__2[[#This Row],[ProductID]],products[],2,FALSE)</f>
        <v>Filo Mix</v>
      </c>
      <c r="J374" t="str">
        <f>VLOOKUP(order_details__2[[#This Row],[SupplierID]],suppliers[],2,FALSE)</f>
        <v>G'day, Mate</v>
      </c>
      <c r="K374" t="str">
        <f>VLOOKUP(order_details__2[[#This Row],[OrderID]],orders[],14,FALSE)</f>
        <v>UK</v>
      </c>
      <c r="L374">
        <f>VLOOKUP(order_details__2[[#This Row],[OrderID]],orders[],7,FALSE)</f>
        <v>1</v>
      </c>
      <c r="M374" t="str">
        <f>VLOOKUP(order_details__2[[#This Row],[ShipVia ]],shippers[],2,FALSE)</f>
        <v>Speedy Express</v>
      </c>
      <c r="N374" t="str">
        <f>VLOOKUP(order_details__2[[#This Row],[OrderID]],orders[],2,FALSE)</f>
        <v>SEVES</v>
      </c>
      <c r="O374" t="str">
        <f>VLOOKUP(order_details__2[[#This Row],[OrderID]],orders[],18,FALSE)</f>
        <v xml:space="preserve">Eastern                                           </v>
      </c>
      <c r="P374">
        <f>VLOOKUP(order_details__2[[#This Row],[ProductID]],products[],4,FALSE)</f>
        <v>5</v>
      </c>
      <c r="Q374" t="str">
        <f>VLOOKUP(order_details__2[[#This Row],[CategoryID]],categories[],2,FALSE)</f>
        <v>Grains/Cereals</v>
      </c>
      <c r="R374" s="57">
        <f>VLOOKUP(order_details__2[[#This Row],[OrderID]],orders[],21,FALSE)</f>
        <v>12</v>
      </c>
    </row>
    <row r="375" spans="1:18" x14ac:dyDescent="0.2">
      <c r="A375">
        <v>10388</v>
      </c>
      <c r="B375">
        <v>53</v>
      </c>
      <c r="C375">
        <v>26.2</v>
      </c>
      <c r="D375">
        <v>40</v>
      </c>
      <c r="E375">
        <v>0</v>
      </c>
      <c r="F375">
        <f>order_details__2[[#This Row],[UnitPrice]]*order_details__2[[#This Row],[Quantity]]</f>
        <v>1048</v>
      </c>
      <c r="G375">
        <f>VLOOKUP(order_details__2[[#This Row],[ProductID]],products[],3,FALSE)</f>
        <v>24</v>
      </c>
      <c r="H375">
        <f>VLOOKUP(order_details__2[[#This Row],[OrderID]],orders[],20,FALSE)</f>
        <v>1996</v>
      </c>
      <c r="I375" t="str">
        <f>VLOOKUP(order_details__2[[#This Row],[ProductID]],products[],2,FALSE)</f>
        <v>Perth Pasties</v>
      </c>
      <c r="J375" t="str">
        <f>VLOOKUP(order_details__2[[#This Row],[SupplierID]],suppliers[],2,FALSE)</f>
        <v>G'day, Mate</v>
      </c>
      <c r="K375" t="str">
        <f>VLOOKUP(order_details__2[[#This Row],[OrderID]],orders[],14,FALSE)</f>
        <v>UK</v>
      </c>
      <c r="L375">
        <f>VLOOKUP(order_details__2[[#This Row],[OrderID]],orders[],7,FALSE)</f>
        <v>1</v>
      </c>
      <c r="M375" t="str">
        <f>VLOOKUP(order_details__2[[#This Row],[ShipVia ]],shippers[],2,FALSE)</f>
        <v>Speedy Express</v>
      </c>
      <c r="N375" t="str">
        <f>VLOOKUP(order_details__2[[#This Row],[OrderID]],orders[],2,FALSE)</f>
        <v>SEVES</v>
      </c>
      <c r="O375" t="str">
        <f>VLOOKUP(order_details__2[[#This Row],[OrderID]],orders[],18,FALSE)</f>
        <v xml:space="preserve">Eastern                                           </v>
      </c>
      <c r="P375">
        <f>VLOOKUP(order_details__2[[#This Row],[ProductID]],products[],4,FALSE)</f>
        <v>6</v>
      </c>
      <c r="Q375" t="str">
        <f>VLOOKUP(order_details__2[[#This Row],[CategoryID]],categories[],2,FALSE)</f>
        <v>Meat/Poultry</v>
      </c>
      <c r="R375" s="57">
        <f>VLOOKUP(order_details__2[[#This Row],[OrderID]],orders[],21,FALSE)</f>
        <v>12</v>
      </c>
    </row>
    <row r="376" spans="1:18" x14ac:dyDescent="0.2">
      <c r="A376">
        <v>10389</v>
      </c>
      <c r="B376">
        <v>10</v>
      </c>
      <c r="C376">
        <v>24.8</v>
      </c>
      <c r="D376">
        <v>16</v>
      </c>
      <c r="E376">
        <v>0</v>
      </c>
      <c r="F376">
        <f>order_details__2[[#This Row],[UnitPrice]]*order_details__2[[#This Row],[Quantity]]</f>
        <v>396.8</v>
      </c>
      <c r="G376">
        <f>VLOOKUP(order_details__2[[#This Row],[ProductID]],products[],3,FALSE)</f>
        <v>4</v>
      </c>
      <c r="H376">
        <f>VLOOKUP(order_details__2[[#This Row],[OrderID]],orders[],20,FALSE)</f>
        <v>1996</v>
      </c>
      <c r="I376" t="str">
        <f>VLOOKUP(order_details__2[[#This Row],[ProductID]],products[],2,FALSE)</f>
        <v>Ikura</v>
      </c>
      <c r="J376" t="str">
        <f>VLOOKUP(order_details__2[[#This Row],[SupplierID]],suppliers[],2,FALSE)</f>
        <v>Tokyo Traders</v>
      </c>
      <c r="K376" t="str">
        <f>VLOOKUP(order_details__2[[#This Row],[OrderID]],orders[],14,FALSE)</f>
        <v>Canada</v>
      </c>
      <c r="L376">
        <f>VLOOKUP(order_details__2[[#This Row],[OrderID]],orders[],7,FALSE)</f>
        <v>2</v>
      </c>
      <c r="M376" t="str">
        <f>VLOOKUP(order_details__2[[#This Row],[ShipVia ]],shippers[],2,FALSE)</f>
        <v>United Package</v>
      </c>
      <c r="N376" t="str">
        <f>VLOOKUP(order_details__2[[#This Row],[OrderID]],orders[],2,FALSE)</f>
        <v>BOTTM</v>
      </c>
      <c r="O376" t="str">
        <f>VLOOKUP(order_details__2[[#This Row],[OrderID]],orders[],18,FALSE)</f>
        <v xml:space="preserve">Eastern                                           </v>
      </c>
      <c r="P376">
        <f>VLOOKUP(order_details__2[[#This Row],[ProductID]],products[],4,FALSE)</f>
        <v>8</v>
      </c>
      <c r="Q376" t="str">
        <f>VLOOKUP(order_details__2[[#This Row],[CategoryID]],categories[],2,FALSE)</f>
        <v>Seafood</v>
      </c>
      <c r="R376" s="57">
        <f>VLOOKUP(order_details__2[[#This Row],[OrderID]],orders[],21,FALSE)</f>
        <v>12</v>
      </c>
    </row>
    <row r="377" spans="1:18" x14ac:dyDescent="0.2">
      <c r="A377">
        <v>10389</v>
      </c>
      <c r="B377">
        <v>55</v>
      </c>
      <c r="C377">
        <v>19.2</v>
      </c>
      <c r="D377">
        <v>15</v>
      </c>
      <c r="E377">
        <v>0</v>
      </c>
      <c r="F377">
        <f>order_details__2[[#This Row],[UnitPrice]]*order_details__2[[#This Row],[Quantity]]</f>
        <v>288</v>
      </c>
      <c r="G377">
        <f>VLOOKUP(order_details__2[[#This Row],[ProductID]],products[],3,FALSE)</f>
        <v>25</v>
      </c>
      <c r="H377">
        <f>VLOOKUP(order_details__2[[#This Row],[OrderID]],orders[],20,FALSE)</f>
        <v>1996</v>
      </c>
      <c r="I377" t="str">
        <f>VLOOKUP(order_details__2[[#This Row],[ProductID]],products[],2,FALSE)</f>
        <v>Pt chinois</v>
      </c>
      <c r="J377" t="str">
        <f>VLOOKUP(order_details__2[[#This Row],[SupplierID]],suppliers[],2,FALSE)</f>
        <v>Ma Maison</v>
      </c>
      <c r="K377" t="str">
        <f>VLOOKUP(order_details__2[[#This Row],[OrderID]],orders[],14,FALSE)</f>
        <v>Canada</v>
      </c>
      <c r="L377">
        <f>VLOOKUP(order_details__2[[#This Row],[OrderID]],orders[],7,FALSE)</f>
        <v>2</v>
      </c>
      <c r="M377" t="str">
        <f>VLOOKUP(order_details__2[[#This Row],[ShipVia ]],shippers[],2,FALSE)</f>
        <v>United Package</v>
      </c>
      <c r="N377" t="str">
        <f>VLOOKUP(order_details__2[[#This Row],[OrderID]],orders[],2,FALSE)</f>
        <v>BOTTM</v>
      </c>
      <c r="O377" t="str">
        <f>VLOOKUP(order_details__2[[#This Row],[OrderID]],orders[],18,FALSE)</f>
        <v xml:space="preserve">Eastern                                           </v>
      </c>
      <c r="P377">
        <f>VLOOKUP(order_details__2[[#This Row],[ProductID]],products[],4,FALSE)</f>
        <v>6</v>
      </c>
      <c r="Q377" t="str">
        <f>VLOOKUP(order_details__2[[#This Row],[CategoryID]],categories[],2,FALSE)</f>
        <v>Meat/Poultry</v>
      </c>
      <c r="R377" s="57">
        <f>VLOOKUP(order_details__2[[#This Row],[OrderID]],orders[],21,FALSE)</f>
        <v>12</v>
      </c>
    </row>
    <row r="378" spans="1:18" x14ac:dyDescent="0.2">
      <c r="A378">
        <v>10389</v>
      </c>
      <c r="B378">
        <v>62</v>
      </c>
      <c r="C378">
        <v>39.4</v>
      </c>
      <c r="D378">
        <v>20</v>
      </c>
      <c r="E378">
        <v>0</v>
      </c>
      <c r="F378">
        <f>order_details__2[[#This Row],[UnitPrice]]*order_details__2[[#This Row],[Quantity]]</f>
        <v>788</v>
      </c>
      <c r="G378">
        <f>VLOOKUP(order_details__2[[#This Row],[ProductID]],products[],3,FALSE)</f>
        <v>29</v>
      </c>
      <c r="H378">
        <f>VLOOKUP(order_details__2[[#This Row],[OrderID]],orders[],20,FALSE)</f>
        <v>1996</v>
      </c>
      <c r="I378" t="str">
        <f>VLOOKUP(order_details__2[[#This Row],[ProductID]],products[],2,FALSE)</f>
        <v>Tarte au sucre</v>
      </c>
      <c r="J378" t="str">
        <f>VLOOKUP(order_details__2[[#This Row],[SupplierID]],suppliers[],2,FALSE)</f>
        <v>Forts d'rables</v>
      </c>
      <c r="K378" t="str">
        <f>VLOOKUP(order_details__2[[#This Row],[OrderID]],orders[],14,FALSE)</f>
        <v>Canada</v>
      </c>
      <c r="L378">
        <f>VLOOKUP(order_details__2[[#This Row],[OrderID]],orders[],7,FALSE)</f>
        <v>2</v>
      </c>
      <c r="M378" t="str">
        <f>VLOOKUP(order_details__2[[#This Row],[ShipVia ]],shippers[],2,FALSE)</f>
        <v>United Package</v>
      </c>
      <c r="N378" t="str">
        <f>VLOOKUP(order_details__2[[#This Row],[OrderID]],orders[],2,FALSE)</f>
        <v>BOTTM</v>
      </c>
      <c r="O378" t="str">
        <f>VLOOKUP(order_details__2[[#This Row],[OrderID]],orders[],18,FALSE)</f>
        <v xml:space="preserve">Eastern                                           </v>
      </c>
      <c r="P378">
        <f>VLOOKUP(order_details__2[[#This Row],[ProductID]],products[],4,FALSE)</f>
        <v>3</v>
      </c>
      <c r="Q378" t="str">
        <f>VLOOKUP(order_details__2[[#This Row],[CategoryID]],categories[],2,FALSE)</f>
        <v>Confections</v>
      </c>
      <c r="R378" s="57">
        <f>VLOOKUP(order_details__2[[#This Row],[OrderID]],orders[],21,FALSE)</f>
        <v>12</v>
      </c>
    </row>
    <row r="379" spans="1:18" x14ac:dyDescent="0.2">
      <c r="A379">
        <v>10389</v>
      </c>
      <c r="B379">
        <v>70</v>
      </c>
      <c r="C379">
        <v>12</v>
      </c>
      <c r="D379">
        <v>30</v>
      </c>
      <c r="E379">
        <v>0</v>
      </c>
      <c r="F379">
        <f>order_details__2[[#This Row],[UnitPrice]]*order_details__2[[#This Row],[Quantity]]</f>
        <v>360</v>
      </c>
      <c r="G379">
        <f>VLOOKUP(order_details__2[[#This Row],[ProductID]],products[],3,FALSE)</f>
        <v>7</v>
      </c>
      <c r="H379">
        <f>VLOOKUP(order_details__2[[#This Row],[OrderID]],orders[],20,FALSE)</f>
        <v>1996</v>
      </c>
      <c r="I379" t="str">
        <f>VLOOKUP(order_details__2[[#This Row],[ProductID]],products[],2,FALSE)</f>
        <v>Outback Lager</v>
      </c>
      <c r="J379" t="str">
        <f>VLOOKUP(order_details__2[[#This Row],[SupplierID]],suppliers[],2,FALSE)</f>
        <v>Pavlova, Ltd.</v>
      </c>
      <c r="K379" t="str">
        <f>VLOOKUP(order_details__2[[#This Row],[OrderID]],orders[],14,FALSE)</f>
        <v>Canada</v>
      </c>
      <c r="L379">
        <f>VLOOKUP(order_details__2[[#This Row],[OrderID]],orders[],7,FALSE)</f>
        <v>2</v>
      </c>
      <c r="M379" t="str">
        <f>VLOOKUP(order_details__2[[#This Row],[ShipVia ]],shippers[],2,FALSE)</f>
        <v>United Package</v>
      </c>
      <c r="N379" t="str">
        <f>VLOOKUP(order_details__2[[#This Row],[OrderID]],orders[],2,FALSE)</f>
        <v>BOTTM</v>
      </c>
      <c r="O379" t="str">
        <f>VLOOKUP(order_details__2[[#This Row],[OrderID]],orders[],18,FALSE)</f>
        <v xml:space="preserve">Eastern                                           </v>
      </c>
      <c r="P379">
        <f>VLOOKUP(order_details__2[[#This Row],[ProductID]],products[],4,FALSE)</f>
        <v>1</v>
      </c>
      <c r="Q379" t="str">
        <f>VLOOKUP(order_details__2[[#This Row],[CategoryID]],categories[],2,FALSE)</f>
        <v>Beverages</v>
      </c>
      <c r="R379" s="57">
        <f>VLOOKUP(order_details__2[[#This Row],[OrderID]],orders[],21,FALSE)</f>
        <v>12</v>
      </c>
    </row>
    <row r="380" spans="1:18" x14ac:dyDescent="0.2">
      <c r="A380">
        <v>10390</v>
      </c>
      <c r="B380">
        <v>31</v>
      </c>
      <c r="C380">
        <v>10</v>
      </c>
      <c r="D380">
        <v>60</v>
      </c>
      <c r="E380">
        <v>0</v>
      </c>
      <c r="F380">
        <f>order_details__2[[#This Row],[UnitPrice]]*order_details__2[[#This Row],[Quantity]]</f>
        <v>600</v>
      </c>
      <c r="G380">
        <f>VLOOKUP(order_details__2[[#This Row],[ProductID]],products[],3,FALSE)</f>
        <v>14</v>
      </c>
      <c r="H380">
        <f>VLOOKUP(order_details__2[[#This Row],[OrderID]],orders[],20,FALSE)</f>
        <v>1996</v>
      </c>
      <c r="I380" t="str">
        <f>VLOOKUP(order_details__2[[#This Row],[ProductID]],products[],2,FALSE)</f>
        <v>Gorgonzola Telino</v>
      </c>
      <c r="J380" t="str">
        <f>VLOOKUP(order_details__2[[#This Row],[SupplierID]],suppliers[],2,FALSE)</f>
        <v>Formaggi Fortini s.r.l.</v>
      </c>
      <c r="K380" t="str">
        <f>VLOOKUP(order_details__2[[#This Row],[OrderID]],orders[],14,FALSE)</f>
        <v>Austria</v>
      </c>
      <c r="L380">
        <f>VLOOKUP(order_details__2[[#This Row],[OrderID]],orders[],7,FALSE)</f>
        <v>1</v>
      </c>
      <c r="M380" t="str">
        <f>VLOOKUP(order_details__2[[#This Row],[ShipVia ]],shippers[],2,FALSE)</f>
        <v>Speedy Express</v>
      </c>
      <c r="N380" t="str">
        <f>VLOOKUP(order_details__2[[#This Row],[OrderID]],orders[],2,FALSE)</f>
        <v>ERNSH</v>
      </c>
      <c r="O380" t="str">
        <f>VLOOKUP(order_details__2[[#This Row],[OrderID]],orders[],18,FALSE)</f>
        <v xml:space="preserve">Westerns                                          </v>
      </c>
      <c r="P380">
        <f>VLOOKUP(order_details__2[[#This Row],[ProductID]],products[],4,FALSE)</f>
        <v>4</v>
      </c>
      <c r="Q380" t="str">
        <f>VLOOKUP(order_details__2[[#This Row],[CategoryID]],categories[],2,FALSE)</f>
        <v>Dairy Products</v>
      </c>
      <c r="R380" s="57">
        <f>VLOOKUP(order_details__2[[#This Row],[OrderID]],orders[],21,FALSE)</f>
        <v>12</v>
      </c>
    </row>
    <row r="381" spans="1:18" x14ac:dyDescent="0.2">
      <c r="A381">
        <v>10390</v>
      </c>
      <c r="B381">
        <v>35</v>
      </c>
      <c r="C381">
        <v>14.4</v>
      </c>
      <c r="D381">
        <v>40</v>
      </c>
      <c r="E381">
        <v>0</v>
      </c>
      <c r="F381">
        <f>order_details__2[[#This Row],[UnitPrice]]*order_details__2[[#This Row],[Quantity]]</f>
        <v>576</v>
      </c>
      <c r="G381">
        <f>VLOOKUP(order_details__2[[#This Row],[ProductID]],products[],3,FALSE)</f>
        <v>16</v>
      </c>
      <c r="H381">
        <f>VLOOKUP(order_details__2[[#This Row],[OrderID]],orders[],20,FALSE)</f>
        <v>1996</v>
      </c>
      <c r="I381" t="str">
        <f>VLOOKUP(order_details__2[[#This Row],[ProductID]],products[],2,FALSE)</f>
        <v>Steeleye Stout</v>
      </c>
      <c r="J381" t="str">
        <f>VLOOKUP(order_details__2[[#This Row],[SupplierID]],suppliers[],2,FALSE)</f>
        <v>Bigfoot Breweries</v>
      </c>
      <c r="K381" t="str">
        <f>VLOOKUP(order_details__2[[#This Row],[OrderID]],orders[],14,FALSE)</f>
        <v>Austria</v>
      </c>
      <c r="L381">
        <f>VLOOKUP(order_details__2[[#This Row],[OrderID]],orders[],7,FALSE)</f>
        <v>1</v>
      </c>
      <c r="M381" t="str">
        <f>VLOOKUP(order_details__2[[#This Row],[ShipVia ]],shippers[],2,FALSE)</f>
        <v>Speedy Express</v>
      </c>
      <c r="N381" t="str">
        <f>VLOOKUP(order_details__2[[#This Row],[OrderID]],orders[],2,FALSE)</f>
        <v>ERNSH</v>
      </c>
      <c r="O381" t="str">
        <f>VLOOKUP(order_details__2[[#This Row],[OrderID]],orders[],18,FALSE)</f>
        <v xml:space="preserve">Westerns                                          </v>
      </c>
      <c r="P381">
        <f>VLOOKUP(order_details__2[[#This Row],[ProductID]],products[],4,FALSE)</f>
        <v>1</v>
      </c>
      <c r="Q381" t="str">
        <f>VLOOKUP(order_details__2[[#This Row],[CategoryID]],categories[],2,FALSE)</f>
        <v>Beverages</v>
      </c>
      <c r="R381" s="57">
        <f>VLOOKUP(order_details__2[[#This Row],[OrderID]],orders[],21,FALSE)</f>
        <v>12</v>
      </c>
    </row>
    <row r="382" spans="1:18" x14ac:dyDescent="0.2">
      <c r="A382">
        <v>10390</v>
      </c>
      <c r="B382">
        <v>46</v>
      </c>
      <c r="C382">
        <v>9.6</v>
      </c>
      <c r="D382">
        <v>45</v>
      </c>
      <c r="E382">
        <v>0</v>
      </c>
      <c r="F382">
        <f>order_details__2[[#This Row],[UnitPrice]]*order_details__2[[#This Row],[Quantity]]</f>
        <v>432</v>
      </c>
      <c r="G382">
        <f>VLOOKUP(order_details__2[[#This Row],[ProductID]],products[],3,FALSE)</f>
        <v>21</v>
      </c>
      <c r="H382">
        <f>VLOOKUP(order_details__2[[#This Row],[OrderID]],orders[],20,FALSE)</f>
        <v>1996</v>
      </c>
      <c r="I382" t="str">
        <f>VLOOKUP(order_details__2[[#This Row],[ProductID]],products[],2,FALSE)</f>
        <v>Spegesild</v>
      </c>
      <c r="J382" t="str">
        <f>VLOOKUP(order_details__2[[#This Row],[SupplierID]],suppliers[],2,FALSE)</f>
        <v>Lyngbysild</v>
      </c>
      <c r="K382" t="str">
        <f>VLOOKUP(order_details__2[[#This Row],[OrderID]],orders[],14,FALSE)</f>
        <v>Austria</v>
      </c>
      <c r="L382">
        <f>VLOOKUP(order_details__2[[#This Row],[OrderID]],orders[],7,FALSE)</f>
        <v>1</v>
      </c>
      <c r="M382" t="str">
        <f>VLOOKUP(order_details__2[[#This Row],[ShipVia ]],shippers[],2,FALSE)</f>
        <v>Speedy Express</v>
      </c>
      <c r="N382" t="str">
        <f>VLOOKUP(order_details__2[[#This Row],[OrderID]],orders[],2,FALSE)</f>
        <v>ERNSH</v>
      </c>
      <c r="O382" t="str">
        <f>VLOOKUP(order_details__2[[#This Row],[OrderID]],orders[],18,FALSE)</f>
        <v xml:space="preserve">Westerns                                          </v>
      </c>
      <c r="P382">
        <f>VLOOKUP(order_details__2[[#This Row],[ProductID]],products[],4,FALSE)</f>
        <v>8</v>
      </c>
      <c r="Q382" t="str">
        <f>VLOOKUP(order_details__2[[#This Row],[CategoryID]],categories[],2,FALSE)</f>
        <v>Seafood</v>
      </c>
      <c r="R382" s="57">
        <f>VLOOKUP(order_details__2[[#This Row],[OrderID]],orders[],21,FALSE)</f>
        <v>12</v>
      </c>
    </row>
    <row r="383" spans="1:18" x14ac:dyDescent="0.2">
      <c r="A383">
        <v>10390</v>
      </c>
      <c r="B383">
        <v>72</v>
      </c>
      <c r="C383">
        <v>27.8</v>
      </c>
      <c r="D383">
        <v>24</v>
      </c>
      <c r="E383">
        <v>0</v>
      </c>
      <c r="F383">
        <f>order_details__2[[#This Row],[UnitPrice]]*order_details__2[[#This Row],[Quantity]]</f>
        <v>667.2</v>
      </c>
      <c r="G383">
        <f>VLOOKUP(order_details__2[[#This Row],[ProductID]],products[],3,FALSE)</f>
        <v>14</v>
      </c>
      <c r="H383">
        <f>VLOOKUP(order_details__2[[#This Row],[OrderID]],orders[],20,FALSE)</f>
        <v>1996</v>
      </c>
      <c r="I383" t="str">
        <f>VLOOKUP(order_details__2[[#This Row],[ProductID]],products[],2,FALSE)</f>
        <v>Mozzarella di Giovanni</v>
      </c>
      <c r="J383" t="str">
        <f>VLOOKUP(order_details__2[[#This Row],[SupplierID]],suppliers[],2,FALSE)</f>
        <v>Formaggi Fortini s.r.l.</v>
      </c>
      <c r="K383" t="str">
        <f>VLOOKUP(order_details__2[[#This Row],[OrderID]],orders[],14,FALSE)</f>
        <v>Austria</v>
      </c>
      <c r="L383">
        <f>VLOOKUP(order_details__2[[#This Row],[OrderID]],orders[],7,FALSE)</f>
        <v>1</v>
      </c>
      <c r="M383" t="str">
        <f>VLOOKUP(order_details__2[[#This Row],[ShipVia ]],shippers[],2,FALSE)</f>
        <v>Speedy Express</v>
      </c>
      <c r="N383" t="str">
        <f>VLOOKUP(order_details__2[[#This Row],[OrderID]],orders[],2,FALSE)</f>
        <v>ERNSH</v>
      </c>
      <c r="O383" t="str">
        <f>VLOOKUP(order_details__2[[#This Row],[OrderID]],orders[],18,FALSE)</f>
        <v xml:space="preserve">Westerns                                          </v>
      </c>
      <c r="P383">
        <f>VLOOKUP(order_details__2[[#This Row],[ProductID]],products[],4,FALSE)</f>
        <v>4</v>
      </c>
      <c r="Q383" t="str">
        <f>VLOOKUP(order_details__2[[#This Row],[CategoryID]],categories[],2,FALSE)</f>
        <v>Dairy Products</v>
      </c>
      <c r="R383" s="57">
        <f>VLOOKUP(order_details__2[[#This Row],[OrderID]],orders[],21,FALSE)</f>
        <v>12</v>
      </c>
    </row>
    <row r="384" spans="1:18" x14ac:dyDescent="0.2">
      <c r="A384">
        <v>10391</v>
      </c>
      <c r="B384">
        <v>13</v>
      </c>
      <c r="C384">
        <v>4.8</v>
      </c>
      <c r="D384">
        <v>18</v>
      </c>
      <c r="E384">
        <v>0</v>
      </c>
      <c r="F384">
        <f>order_details__2[[#This Row],[UnitPrice]]*order_details__2[[#This Row],[Quantity]]</f>
        <v>86.399999999999991</v>
      </c>
      <c r="G384">
        <f>VLOOKUP(order_details__2[[#This Row],[ProductID]],products[],3,FALSE)</f>
        <v>6</v>
      </c>
      <c r="H384">
        <f>VLOOKUP(order_details__2[[#This Row],[OrderID]],orders[],20,FALSE)</f>
        <v>1996</v>
      </c>
      <c r="I384" t="str">
        <f>VLOOKUP(order_details__2[[#This Row],[ProductID]],products[],2,FALSE)</f>
        <v>Konbu</v>
      </c>
      <c r="J384" t="str">
        <f>VLOOKUP(order_details__2[[#This Row],[SupplierID]],suppliers[],2,FALSE)</f>
        <v>Mayumi's</v>
      </c>
      <c r="K384" t="str">
        <f>VLOOKUP(order_details__2[[#This Row],[OrderID]],orders[],14,FALSE)</f>
        <v>Germany</v>
      </c>
      <c r="L384">
        <f>VLOOKUP(order_details__2[[#This Row],[OrderID]],orders[],7,FALSE)</f>
        <v>3</v>
      </c>
      <c r="M384" t="str">
        <f>VLOOKUP(order_details__2[[#This Row],[ShipVia ]],shippers[],2,FALSE)</f>
        <v>Federal Shipping</v>
      </c>
      <c r="N384" t="str">
        <f>VLOOKUP(order_details__2[[#This Row],[OrderID]],orders[],2,FALSE)</f>
        <v>DRACD</v>
      </c>
      <c r="O384" t="str">
        <f>VLOOKUP(order_details__2[[#This Row],[OrderID]],orders[],18,FALSE)</f>
        <v xml:space="preserve">Southern                                          </v>
      </c>
      <c r="P384">
        <f>VLOOKUP(order_details__2[[#This Row],[ProductID]],products[],4,FALSE)</f>
        <v>8</v>
      </c>
      <c r="Q384" t="str">
        <f>VLOOKUP(order_details__2[[#This Row],[CategoryID]],categories[],2,FALSE)</f>
        <v>Seafood</v>
      </c>
      <c r="R384" s="57">
        <f>VLOOKUP(order_details__2[[#This Row],[OrderID]],orders[],21,FALSE)</f>
        <v>12</v>
      </c>
    </row>
    <row r="385" spans="1:18" x14ac:dyDescent="0.2">
      <c r="A385">
        <v>10392</v>
      </c>
      <c r="B385">
        <v>69</v>
      </c>
      <c r="C385">
        <v>28.8</v>
      </c>
      <c r="D385">
        <v>50</v>
      </c>
      <c r="E385">
        <v>0</v>
      </c>
      <c r="F385">
        <f>order_details__2[[#This Row],[UnitPrice]]*order_details__2[[#This Row],[Quantity]]</f>
        <v>1440</v>
      </c>
      <c r="G385">
        <f>VLOOKUP(order_details__2[[#This Row],[ProductID]],products[],3,FALSE)</f>
        <v>15</v>
      </c>
      <c r="H385">
        <f>VLOOKUP(order_details__2[[#This Row],[OrderID]],orders[],20,FALSE)</f>
        <v>1996</v>
      </c>
      <c r="I385" t="str">
        <f>VLOOKUP(order_details__2[[#This Row],[ProductID]],products[],2,FALSE)</f>
        <v>Gudbrandsdalsost</v>
      </c>
      <c r="J385" t="str">
        <f>VLOOKUP(order_details__2[[#This Row],[SupplierID]],suppliers[],2,FALSE)</f>
        <v>Norske Meierier</v>
      </c>
      <c r="K385" t="str">
        <f>VLOOKUP(order_details__2[[#This Row],[OrderID]],orders[],14,FALSE)</f>
        <v>Austria</v>
      </c>
      <c r="L385">
        <f>VLOOKUP(order_details__2[[#This Row],[OrderID]],orders[],7,FALSE)</f>
        <v>3</v>
      </c>
      <c r="M385" t="str">
        <f>VLOOKUP(order_details__2[[#This Row],[ShipVia ]],shippers[],2,FALSE)</f>
        <v>Federal Shipping</v>
      </c>
      <c r="N385" t="str">
        <f>VLOOKUP(order_details__2[[#This Row],[OrderID]],orders[],2,FALSE)</f>
        <v>PICCO</v>
      </c>
      <c r="O385" t="str">
        <f>VLOOKUP(order_details__2[[#This Row],[OrderID]],orders[],18,FALSE)</f>
        <v xml:space="preserve">Eastern                                           </v>
      </c>
      <c r="P385">
        <f>VLOOKUP(order_details__2[[#This Row],[ProductID]],products[],4,FALSE)</f>
        <v>4</v>
      </c>
      <c r="Q385" t="str">
        <f>VLOOKUP(order_details__2[[#This Row],[CategoryID]],categories[],2,FALSE)</f>
        <v>Dairy Products</v>
      </c>
      <c r="R385" s="57">
        <f>VLOOKUP(order_details__2[[#This Row],[OrderID]],orders[],21,FALSE)</f>
        <v>12</v>
      </c>
    </row>
    <row r="386" spans="1:18" x14ac:dyDescent="0.2">
      <c r="A386">
        <v>10393</v>
      </c>
      <c r="B386">
        <v>2</v>
      </c>
      <c r="C386">
        <v>15.2</v>
      </c>
      <c r="D386">
        <v>25</v>
      </c>
      <c r="E386">
        <v>0</v>
      </c>
      <c r="F386">
        <f>order_details__2[[#This Row],[UnitPrice]]*order_details__2[[#This Row],[Quantity]]</f>
        <v>380</v>
      </c>
      <c r="G386">
        <f>VLOOKUP(order_details__2[[#This Row],[ProductID]],products[],3,FALSE)</f>
        <v>1</v>
      </c>
      <c r="H386">
        <f>VLOOKUP(order_details__2[[#This Row],[OrderID]],orders[],20,FALSE)</f>
        <v>1996</v>
      </c>
      <c r="I386" t="str">
        <f>VLOOKUP(order_details__2[[#This Row],[ProductID]],products[],2,FALSE)</f>
        <v>Chang</v>
      </c>
      <c r="J386" t="str">
        <f>VLOOKUP(order_details__2[[#This Row],[SupplierID]],suppliers[],2,FALSE)</f>
        <v>Exotic Liquids</v>
      </c>
      <c r="K386" t="str">
        <f>VLOOKUP(order_details__2[[#This Row],[OrderID]],orders[],14,FALSE)</f>
        <v>USA</v>
      </c>
      <c r="L386">
        <f>VLOOKUP(order_details__2[[#This Row],[OrderID]],orders[],7,FALSE)</f>
        <v>3</v>
      </c>
      <c r="M386" t="str">
        <f>VLOOKUP(order_details__2[[#This Row],[ShipVia ]],shippers[],2,FALSE)</f>
        <v>Federal Shipping</v>
      </c>
      <c r="N386" t="str">
        <f>VLOOKUP(order_details__2[[#This Row],[OrderID]],orders[],2,FALSE)</f>
        <v>SAVEA</v>
      </c>
      <c r="O386" t="str">
        <f>VLOOKUP(order_details__2[[#This Row],[OrderID]],orders[],18,FALSE)</f>
        <v xml:space="preserve">Eastern                                           </v>
      </c>
      <c r="P386">
        <f>VLOOKUP(order_details__2[[#This Row],[ProductID]],products[],4,FALSE)</f>
        <v>1</v>
      </c>
      <c r="Q386" t="str">
        <f>VLOOKUP(order_details__2[[#This Row],[CategoryID]],categories[],2,FALSE)</f>
        <v>Beverages</v>
      </c>
      <c r="R386" s="57">
        <f>VLOOKUP(order_details__2[[#This Row],[OrderID]],orders[],21,FALSE)</f>
        <v>12</v>
      </c>
    </row>
    <row r="387" spans="1:18" x14ac:dyDescent="0.2">
      <c r="A387">
        <v>10393</v>
      </c>
      <c r="B387">
        <v>14</v>
      </c>
      <c r="C387">
        <v>18.600000000000001</v>
      </c>
      <c r="D387">
        <v>42</v>
      </c>
      <c r="E387">
        <v>0</v>
      </c>
      <c r="F387">
        <f>order_details__2[[#This Row],[UnitPrice]]*order_details__2[[#This Row],[Quantity]]</f>
        <v>781.2</v>
      </c>
      <c r="G387">
        <f>VLOOKUP(order_details__2[[#This Row],[ProductID]],products[],3,FALSE)</f>
        <v>6</v>
      </c>
      <c r="H387">
        <f>VLOOKUP(order_details__2[[#This Row],[OrderID]],orders[],20,FALSE)</f>
        <v>1996</v>
      </c>
      <c r="I387" t="str">
        <f>VLOOKUP(order_details__2[[#This Row],[ProductID]],products[],2,FALSE)</f>
        <v>Tofu</v>
      </c>
      <c r="J387" t="str">
        <f>VLOOKUP(order_details__2[[#This Row],[SupplierID]],suppliers[],2,FALSE)</f>
        <v>Mayumi's</v>
      </c>
      <c r="K387" t="str">
        <f>VLOOKUP(order_details__2[[#This Row],[OrderID]],orders[],14,FALSE)</f>
        <v>USA</v>
      </c>
      <c r="L387">
        <f>VLOOKUP(order_details__2[[#This Row],[OrderID]],orders[],7,FALSE)</f>
        <v>3</v>
      </c>
      <c r="M387" t="str">
        <f>VLOOKUP(order_details__2[[#This Row],[ShipVia ]],shippers[],2,FALSE)</f>
        <v>Federal Shipping</v>
      </c>
      <c r="N387" t="str">
        <f>VLOOKUP(order_details__2[[#This Row],[OrderID]],orders[],2,FALSE)</f>
        <v>SAVEA</v>
      </c>
      <c r="O387" t="str">
        <f>VLOOKUP(order_details__2[[#This Row],[OrderID]],orders[],18,FALSE)</f>
        <v xml:space="preserve">Eastern                                           </v>
      </c>
      <c r="P387">
        <f>VLOOKUP(order_details__2[[#This Row],[ProductID]],products[],4,FALSE)</f>
        <v>7</v>
      </c>
      <c r="Q387" t="str">
        <f>VLOOKUP(order_details__2[[#This Row],[CategoryID]],categories[],2,FALSE)</f>
        <v>Produce</v>
      </c>
      <c r="R387" s="57">
        <f>VLOOKUP(order_details__2[[#This Row],[OrderID]],orders[],21,FALSE)</f>
        <v>12</v>
      </c>
    </row>
    <row r="388" spans="1:18" x14ac:dyDescent="0.2">
      <c r="A388">
        <v>10393</v>
      </c>
      <c r="B388">
        <v>25</v>
      </c>
      <c r="C388">
        <v>11.2</v>
      </c>
      <c r="D388">
        <v>7</v>
      </c>
      <c r="E388">
        <v>0</v>
      </c>
      <c r="F388">
        <f>order_details__2[[#This Row],[UnitPrice]]*order_details__2[[#This Row],[Quantity]]</f>
        <v>78.399999999999991</v>
      </c>
      <c r="G388">
        <f>VLOOKUP(order_details__2[[#This Row],[ProductID]],products[],3,FALSE)</f>
        <v>11</v>
      </c>
      <c r="H388">
        <f>VLOOKUP(order_details__2[[#This Row],[OrderID]],orders[],20,FALSE)</f>
        <v>1996</v>
      </c>
      <c r="I388" t="str">
        <f>VLOOKUP(order_details__2[[#This Row],[ProductID]],products[],2,FALSE)</f>
        <v>NuNuCa Nu-Nougat-Creme</v>
      </c>
      <c r="J388" t="str">
        <f>VLOOKUP(order_details__2[[#This Row],[SupplierID]],suppliers[],2,FALSE)</f>
        <v>Heli Swaren GmbH &amp; Co. KG</v>
      </c>
      <c r="K388" t="str">
        <f>VLOOKUP(order_details__2[[#This Row],[OrderID]],orders[],14,FALSE)</f>
        <v>USA</v>
      </c>
      <c r="L388">
        <f>VLOOKUP(order_details__2[[#This Row],[OrderID]],orders[],7,FALSE)</f>
        <v>3</v>
      </c>
      <c r="M388" t="str">
        <f>VLOOKUP(order_details__2[[#This Row],[ShipVia ]],shippers[],2,FALSE)</f>
        <v>Federal Shipping</v>
      </c>
      <c r="N388" t="str">
        <f>VLOOKUP(order_details__2[[#This Row],[OrderID]],orders[],2,FALSE)</f>
        <v>SAVEA</v>
      </c>
      <c r="O388" t="str">
        <f>VLOOKUP(order_details__2[[#This Row],[OrderID]],orders[],18,FALSE)</f>
        <v xml:space="preserve">Eastern                                           </v>
      </c>
      <c r="P388">
        <f>VLOOKUP(order_details__2[[#This Row],[ProductID]],products[],4,FALSE)</f>
        <v>3</v>
      </c>
      <c r="Q388" t="str">
        <f>VLOOKUP(order_details__2[[#This Row],[CategoryID]],categories[],2,FALSE)</f>
        <v>Confections</v>
      </c>
      <c r="R388" s="57">
        <f>VLOOKUP(order_details__2[[#This Row],[OrderID]],orders[],21,FALSE)</f>
        <v>12</v>
      </c>
    </row>
    <row r="389" spans="1:18" x14ac:dyDescent="0.2">
      <c r="A389">
        <v>10393</v>
      </c>
      <c r="B389">
        <v>26</v>
      </c>
      <c r="C389">
        <v>24.9</v>
      </c>
      <c r="D389">
        <v>70</v>
      </c>
      <c r="E389">
        <v>0</v>
      </c>
      <c r="F389">
        <f>order_details__2[[#This Row],[UnitPrice]]*order_details__2[[#This Row],[Quantity]]</f>
        <v>1743</v>
      </c>
      <c r="G389">
        <f>VLOOKUP(order_details__2[[#This Row],[ProductID]],products[],3,FALSE)</f>
        <v>11</v>
      </c>
      <c r="H389">
        <f>VLOOKUP(order_details__2[[#This Row],[OrderID]],orders[],20,FALSE)</f>
        <v>1996</v>
      </c>
      <c r="I389" t="str">
        <f>VLOOKUP(order_details__2[[#This Row],[ProductID]],products[],2,FALSE)</f>
        <v>Gumbr Gummibrchen</v>
      </c>
      <c r="J389" t="str">
        <f>VLOOKUP(order_details__2[[#This Row],[SupplierID]],suppliers[],2,FALSE)</f>
        <v>Heli Swaren GmbH &amp; Co. KG</v>
      </c>
      <c r="K389" t="str">
        <f>VLOOKUP(order_details__2[[#This Row],[OrderID]],orders[],14,FALSE)</f>
        <v>USA</v>
      </c>
      <c r="L389">
        <f>VLOOKUP(order_details__2[[#This Row],[OrderID]],orders[],7,FALSE)</f>
        <v>3</v>
      </c>
      <c r="M389" t="str">
        <f>VLOOKUP(order_details__2[[#This Row],[ShipVia ]],shippers[],2,FALSE)</f>
        <v>Federal Shipping</v>
      </c>
      <c r="N389" t="str">
        <f>VLOOKUP(order_details__2[[#This Row],[OrderID]],orders[],2,FALSE)</f>
        <v>SAVEA</v>
      </c>
      <c r="O389" t="str">
        <f>VLOOKUP(order_details__2[[#This Row],[OrderID]],orders[],18,FALSE)</f>
        <v xml:space="preserve">Eastern                                           </v>
      </c>
      <c r="P389">
        <f>VLOOKUP(order_details__2[[#This Row],[ProductID]],products[],4,FALSE)</f>
        <v>3</v>
      </c>
      <c r="Q389" t="str">
        <f>VLOOKUP(order_details__2[[#This Row],[CategoryID]],categories[],2,FALSE)</f>
        <v>Confections</v>
      </c>
      <c r="R389" s="57">
        <f>VLOOKUP(order_details__2[[#This Row],[OrderID]],orders[],21,FALSE)</f>
        <v>12</v>
      </c>
    </row>
    <row r="390" spans="1:18" x14ac:dyDescent="0.2">
      <c r="A390">
        <v>10393</v>
      </c>
      <c r="B390">
        <v>31</v>
      </c>
      <c r="C390">
        <v>10</v>
      </c>
      <c r="D390">
        <v>32</v>
      </c>
      <c r="E390">
        <v>0</v>
      </c>
      <c r="F390">
        <f>order_details__2[[#This Row],[UnitPrice]]*order_details__2[[#This Row],[Quantity]]</f>
        <v>320</v>
      </c>
      <c r="G390">
        <f>VLOOKUP(order_details__2[[#This Row],[ProductID]],products[],3,FALSE)</f>
        <v>14</v>
      </c>
      <c r="H390">
        <f>VLOOKUP(order_details__2[[#This Row],[OrderID]],orders[],20,FALSE)</f>
        <v>1996</v>
      </c>
      <c r="I390" t="str">
        <f>VLOOKUP(order_details__2[[#This Row],[ProductID]],products[],2,FALSE)</f>
        <v>Gorgonzola Telino</v>
      </c>
      <c r="J390" t="str">
        <f>VLOOKUP(order_details__2[[#This Row],[SupplierID]],suppliers[],2,FALSE)</f>
        <v>Formaggi Fortini s.r.l.</v>
      </c>
      <c r="K390" t="str">
        <f>VLOOKUP(order_details__2[[#This Row],[OrderID]],orders[],14,FALSE)</f>
        <v>USA</v>
      </c>
      <c r="L390">
        <f>VLOOKUP(order_details__2[[#This Row],[OrderID]],orders[],7,FALSE)</f>
        <v>3</v>
      </c>
      <c r="M390" t="str">
        <f>VLOOKUP(order_details__2[[#This Row],[ShipVia ]],shippers[],2,FALSE)</f>
        <v>Federal Shipping</v>
      </c>
      <c r="N390" t="str">
        <f>VLOOKUP(order_details__2[[#This Row],[OrderID]],orders[],2,FALSE)</f>
        <v>SAVEA</v>
      </c>
      <c r="O390" t="str">
        <f>VLOOKUP(order_details__2[[#This Row],[OrderID]],orders[],18,FALSE)</f>
        <v xml:space="preserve">Eastern                                           </v>
      </c>
      <c r="P390">
        <f>VLOOKUP(order_details__2[[#This Row],[ProductID]],products[],4,FALSE)</f>
        <v>4</v>
      </c>
      <c r="Q390" t="str">
        <f>VLOOKUP(order_details__2[[#This Row],[CategoryID]],categories[],2,FALSE)</f>
        <v>Dairy Products</v>
      </c>
      <c r="R390" s="57">
        <f>VLOOKUP(order_details__2[[#This Row],[OrderID]],orders[],21,FALSE)</f>
        <v>12</v>
      </c>
    </row>
    <row r="391" spans="1:18" x14ac:dyDescent="0.2">
      <c r="A391">
        <v>10394</v>
      </c>
      <c r="B391">
        <v>13</v>
      </c>
      <c r="C391">
        <v>4.8</v>
      </c>
      <c r="D391">
        <v>10</v>
      </c>
      <c r="E391">
        <v>0</v>
      </c>
      <c r="F391">
        <f>order_details__2[[#This Row],[UnitPrice]]*order_details__2[[#This Row],[Quantity]]</f>
        <v>48</v>
      </c>
      <c r="G391">
        <f>VLOOKUP(order_details__2[[#This Row],[ProductID]],products[],3,FALSE)</f>
        <v>6</v>
      </c>
      <c r="H391">
        <f>VLOOKUP(order_details__2[[#This Row],[OrderID]],orders[],20,FALSE)</f>
        <v>1996</v>
      </c>
      <c r="I391" t="str">
        <f>VLOOKUP(order_details__2[[#This Row],[ProductID]],products[],2,FALSE)</f>
        <v>Konbu</v>
      </c>
      <c r="J391" t="str">
        <f>VLOOKUP(order_details__2[[#This Row],[SupplierID]],suppliers[],2,FALSE)</f>
        <v>Mayumi's</v>
      </c>
      <c r="K391" t="str">
        <f>VLOOKUP(order_details__2[[#This Row],[OrderID]],orders[],14,FALSE)</f>
        <v>USA</v>
      </c>
      <c r="L391">
        <f>VLOOKUP(order_details__2[[#This Row],[OrderID]],orders[],7,FALSE)</f>
        <v>3</v>
      </c>
      <c r="M391" t="str">
        <f>VLOOKUP(order_details__2[[#This Row],[ShipVia ]],shippers[],2,FALSE)</f>
        <v>Federal Shipping</v>
      </c>
      <c r="N391" t="str">
        <f>VLOOKUP(order_details__2[[#This Row],[OrderID]],orders[],2,FALSE)</f>
        <v>HUNGC</v>
      </c>
      <c r="O391" t="str">
        <f>VLOOKUP(order_details__2[[#This Row],[OrderID]],orders[],18,FALSE)</f>
        <v xml:space="preserve">Eastern                                           </v>
      </c>
      <c r="P391">
        <f>VLOOKUP(order_details__2[[#This Row],[ProductID]],products[],4,FALSE)</f>
        <v>8</v>
      </c>
      <c r="Q391" t="str">
        <f>VLOOKUP(order_details__2[[#This Row],[CategoryID]],categories[],2,FALSE)</f>
        <v>Seafood</v>
      </c>
      <c r="R391" s="57">
        <f>VLOOKUP(order_details__2[[#This Row],[OrderID]],orders[],21,FALSE)</f>
        <v>12</v>
      </c>
    </row>
    <row r="392" spans="1:18" x14ac:dyDescent="0.2">
      <c r="A392">
        <v>10394</v>
      </c>
      <c r="B392">
        <v>62</v>
      </c>
      <c r="C392">
        <v>39.4</v>
      </c>
      <c r="D392">
        <v>10</v>
      </c>
      <c r="E392">
        <v>0</v>
      </c>
      <c r="F392">
        <f>order_details__2[[#This Row],[UnitPrice]]*order_details__2[[#This Row],[Quantity]]</f>
        <v>394</v>
      </c>
      <c r="G392">
        <f>VLOOKUP(order_details__2[[#This Row],[ProductID]],products[],3,FALSE)</f>
        <v>29</v>
      </c>
      <c r="H392">
        <f>VLOOKUP(order_details__2[[#This Row],[OrderID]],orders[],20,FALSE)</f>
        <v>1996</v>
      </c>
      <c r="I392" t="str">
        <f>VLOOKUP(order_details__2[[#This Row],[ProductID]],products[],2,FALSE)</f>
        <v>Tarte au sucre</v>
      </c>
      <c r="J392" t="str">
        <f>VLOOKUP(order_details__2[[#This Row],[SupplierID]],suppliers[],2,FALSE)</f>
        <v>Forts d'rables</v>
      </c>
      <c r="K392" t="str">
        <f>VLOOKUP(order_details__2[[#This Row],[OrderID]],orders[],14,FALSE)</f>
        <v>USA</v>
      </c>
      <c r="L392">
        <f>VLOOKUP(order_details__2[[#This Row],[OrderID]],orders[],7,FALSE)</f>
        <v>3</v>
      </c>
      <c r="M392" t="str">
        <f>VLOOKUP(order_details__2[[#This Row],[ShipVia ]],shippers[],2,FALSE)</f>
        <v>Federal Shipping</v>
      </c>
      <c r="N392" t="str">
        <f>VLOOKUP(order_details__2[[#This Row],[OrderID]],orders[],2,FALSE)</f>
        <v>HUNGC</v>
      </c>
      <c r="O392" t="str">
        <f>VLOOKUP(order_details__2[[#This Row],[OrderID]],orders[],18,FALSE)</f>
        <v xml:space="preserve">Eastern                                           </v>
      </c>
      <c r="P392">
        <f>VLOOKUP(order_details__2[[#This Row],[ProductID]],products[],4,FALSE)</f>
        <v>3</v>
      </c>
      <c r="Q392" t="str">
        <f>VLOOKUP(order_details__2[[#This Row],[CategoryID]],categories[],2,FALSE)</f>
        <v>Confections</v>
      </c>
      <c r="R392" s="57">
        <f>VLOOKUP(order_details__2[[#This Row],[OrderID]],orders[],21,FALSE)</f>
        <v>12</v>
      </c>
    </row>
    <row r="393" spans="1:18" x14ac:dyDescent="0.2">
      <c r="A393">
        <v>10395</v>
      </c>
      <c r="B393">
        <v>46</v>
      </c>
      <c r="C393">
        <v>9.6</v>
      </c>
      <c r="D393">
        <v>28</v>
      </c>
      <c r="E393">
        <v>0</v>
      </c>
      <c r="F393">
        <f>order_details__2[[#This Row],[UnitPrice]]*order_details__2[[#This Row],[Quantity]]</f>
        <v>268.8</v>
      </c>
      <c r="G393">
        <f>VLOOKUP(order_details__2[[#This Row],[ProductID]],products[],3,FALSE)</f>
        <v>21</v>
      </c>
      <c r="H393">
        <f>VLOOKUP(order_details__2[[#This Row],[OrderID]],orders[],20,FALSE)</f>
        <v>1996</v>
      </c>
      <c r="I393" t="str">
        <f>VLOOKUP(order_details__2[[#This Row],[ProductID]],products[],2,FALSE)</f>
        <v>Spegesild</v>
      </c>
      <c r="J393" t="str">
        <f>VLOOKUP(order_details__2[[#This Row],[SupplierID]],suppliers[],2,FALSE)</f>
        <v>Lyngbysild</v>
      </c>
      <c r="K393" t="str">
        <f>VLOOKUP(order_details__2[[#This Row],[OrderID]],orders[],14,FALSE)</f>
        <v>Venezuela</v>
      </c>
      <c r="L393">
        <f>VLOOKUP(order_details__2[[#This Row],[OrderID]],orders[],7,FALSE)</f>
        <v>1</v>
      </c>
      <c r="M393" t="str">
        <f>VLOOKUP(order_details__2[[#This Row],[ShipVia ]],shippers[],2,FALSE)</f>
        <v>Speedy Express</v>
      </c>
      <c r="N393" t="str">
        <f>VLOOKUP(order_details__2[[#This Row],[OrderID]],orders[],2,FALSE)</f>
        <v>HILAA</v>
      </c>
      <c r="O393" t="str">
        <f>VLOOKUP(order_details__2[[#This Row],[OrderID]],orders[],18,FALSE)</f>
        <v xml:space="preserve">Westerns                                          </v>
      </c>
      <c r="P393">
        <f>VLOOKUP(order_details__2[[#This Row],[ProductID]],products[],4,FALSE)</f>
        <v>8</v>
      </c>
      <c r="Q393" t="str">
        <f>VLOOKUP(order_details__2[[#This Row],[CategoryID]],categories[],2,FALSE)</f>
        <v>Seafood</v>
      </c>
      <c r="R393" s="57">
        <f>VLOOKUP(order_details__2[[#This Row],[OrderID]],orders[],21,FALSE)</f>
        <v>12</v>
      </c>
    </row>
    <row r="394" spans="1:18" x14ac:dyDescent="0.2">
      <c r="A394">
        <v>10395</v>
      </c>
      <c r="B394">
        <v>53</v>
      </c>
      <c r="C394">
        <v>26.2</v>
      </c>
      <c r="D394">
        <v>70</v>
      </c>
      <c r="E394">
        <v>0</v>
      </c>
      <c r="F394">
        <f>order_details__2[[#This Row],[UnitPrice]]*order_details__2[[#This Row],[Quantity]]</f>
        <v>1834</v>
      </c>
      <c r="G394">
        <f>VLOOKUP(order_details__2[[#This Row],[ProductID]],products[],3,FALSE)</f>
        <v>24</v>
      </c>
      <c r="H394">
        <f>VLOOKUP(order_details__2[[#This Row],[OrderID]],orders[],20,FALSE)</f>
        <v>1996</v>
      </c>
      <c r="I394" t="str">
        <f>VLOOKUP(order_details__2[[#This Row],[ProductID]],products[],2,FALSE)</f>
        <v>Perth Pasties</v>
      </c>
      <c r="J394" t="str">
        <f>VLOOKUP(order_details__2[[#This Row],[SupplierID]],suppliers[],2,FALSE)</f>
        <v>G'day, Mate</v>
      </c>
      <c r="K394" t="str">
        <f>VLOOKUP(order_details__2[[#This Row],[OrderID]],orders[],14,FALSE)</f>
        <v>Venezuela</v>
      </c>
      <c r="L394">
        <f>VLOOKUP(order_details__2[[#This Row],[OrderID]],orders[],7,FALSE)</f>
        <v>1</v>
      </c>
      <c r="M394" t="str">
        <f>VLOOKUP(order_details__2[[#This Row],[ShipVia ]],shippers[],2,FALSE)</f>
        <v>Speedy Express</v>
      </c>
      <c r="N394" t="str">
        <f>VLOOKUP(order_details__2[[#This Row],[OrderID]],orders[],2,FALSE)</f>
        <v>HILAA</v>
      </c>
      <c r="O394" t="str">
        <f>VLOOKUP(order_details__2[[#This Row],[OrderID]],orders[],18,FALSE)</f>
        <v xml:space="preserve">Westerns                                          </v>
      </c>
      <c r="P394">
        <f>VLOOKUP(order_details__2[[#This Row],[ProductID]],products[],4,FALSE)</f>
        <v>6</v>
      </c>
      <c r="Q394" t="str">
        <f>VLOOKUP(order_details__2[[#This Row],[CategoryID]],categories[],2,FALSE)</f>
        <v>Meat/Poultry</v>
      </c>
      <c r="R394" s="57">
        <f>VLOOKUP(order_details__2[[#This Row],[OrderID]],orders[],21,FALSE)</f>
        <v>12</v>
      </c>
    </row>
    <row r="395" spans="1:18" x14ac:dyDescent="0.2">
      <c r="A395">
        <v>10395</v>
      </c>
      <c r="B395">
        <v>69</v>
      </c>
      <c r="C395">
        <v>28.8</v>
      </c>
      <c r="D395">
        <v>8</v>
      </c>
      <c r="E395">
        <v>0</v>
      </c>
      <c r="F395">
        <f>order_details__2[[#This Row],[UnitPrice]]*order_details__2[[#This Row],[Quantity]]</f>
        <v>230.4</v>
      </c>
      <c r="G395">
        <f>VLOOKUP(order_details__2[[#This Row],[ProductID]],products[],3,FALSE)</f>
        <v>15</v>
      </c>
      <c r="H395">
        <f>VLOOKUP(order_details__2[[#This Row],[OrderID]],orders[],20,FALSE)</f>
        <v>1996</v>
      </c>
      <c r="I395" t="str">
        <f>VLOOKUP(order_details__2[[#This Row],[ProductID]],products[],2,FALSE)</f>
        <v>Gudbrandsdalsost</v>
      </c>
      <c r="J395" t="str">
        <f>VLOOKUP(order_details__2[[#This Row],[SupplierID]],suppliers[],2,FALSE)</f>
        <v>Norske Meierier</v>
      </c>
      <c r="K395" t="str">
        <f>VLOOKUP(order_details__2[[#This Row],[OrderID]],orders[],14,FALSE)</f>
        <v>Venezuela</v>
      </c>
      <c r="L395">
        <f>VLOOKUP(order_details__2[[#This Row],[OrderID]],orders[],7,FALSE)</f>
        <v>1</v>
      </c>
      <c r="M395" t="str">
        <f>VLOOKUP(order_details__2[[#This Row],[ShipVia ]],shippers[],2,FALSE)</f>
        <v>Speedy Express</v>
      </c>
      <c r="N395" t="str">
        <f>VLOOKUP(order_details__2[[#This Row],[OrderID]],orders[],2,FALSE)</f>
        <v>HILAA</v>
      </c>
      <c r="O395" t="str">
        <f>VLOOKUP(order_details__2[[#This Row],[OrderID]],orders[],18,FALSE)</f>
        <v xml:space="preserve">Westerns                                          </v>
      </c>
      <c r="P395">
        <f>VLOOKUP(order_details__2[[#This Row],[ProductID]],products[],4,FALSE)</f>
        <v>4</v>
      </c>
      <c r="Q395" t="str">
        <f>VLOOKUP(order_details__2[[#This Row],[CategoryID]],categories[],2,FALSE)</f>
        <v>Dairy Products</v>
      </c>
      <c r="R395" s="57">
        <f>VLOOKUP(order_details__2[[#This Row],[OrderID]],orders[],21,FALSE)</f>
        <v>12</v>
      </c>
    </row>
    <row r="396" spans="1:18" x14ac:dyDescent="0.2">
      <c r="A396">
        <v>10396</v>
      </c>
      <c r="B396">
        <v>23</v>
      </c>
      <c r="C396">
        <v>7.2</v>
      </c>
      <c r="D396">
        <v>40</v>
      </c>
      <c r="E396">
        <v>0</v>
      </c>
      <c r="F396">
        <f>order_details__2[[#This Row],[UnitPrice]]*order_details__2[[#This Row],[Quantity]]</f>
        <v>288</v>
      </c>
      <c r="G396">
        <f>VLOOKUP(order_details__2[[#This Row],[ProductID]],products[],3,FALSE)</f>
        <v>9</v>
      </c>
      <c r="H396">
        <f>VLOOKUP(order_details__2[[#This Row],[OrderID]],orders[],20,FALSE)</f>
        <v>1996</v>
      </c>
      <c r="I396" t="str">
        <f>VLOOKUP(order_details__2[[#This Row],[ProductID]],products[],2,FALSE)</f>
        <v>Tunnbrd</v>
      </c>
      <c r="J396" t="str">
        <f>VLOOKUP(order_details__2[[#This Row],[SupplierID]],suppliers[],2,FALSE)</f>
        <v>PB Knckebrd AB</v>
      </c>
      <c r="K396" t="str">
        <f>VLOOKUP(order_details__2[[#This Row],[OrderID]],orders[],14,FALSE)</f>
        <v>Germany</v>
      </c>
      <c r="L396">
        <f>VLOOKUP(order_details__2[[#This Row],[OrderID]],orders[],7,FALSE)</f>
        <v>3</v>
      </c>
      <c r="M396" t="str">
        <f>VLOOKUP(order_details__2[[#This Row],[ShipVia ]],shippers[],2,FALSE)</f>
        <v>Federal Shipping</v>
      </c>
      <c r="N396" t="str">
        <f>VLOOKUP(order_details__2[[#This Row],[OrderID]],orders[],2,FALSE)</f>
        <v>FRANK</v>
      </c>
      <c r="O396" t="str">
        <f>VLOOKUP(order_details__2[[#This Row],[OrderID]],orders[],18,FALSE)</f>
        <v xml:space="preserve">Eastern                                           </v>
      </c>
      <c r="P396">
        <f>VLOOKUP(order_details__2[[#This Row],[ProductID]],products[],4,FALSE)</f>
        <v>5</v>
      </c>
      <c r="Q396" t="str">
        <f>VLOOKUP(order_details__2[[#This Row],[CategoryID]],categories[],2,FALSE)</f>
        <v>Grains/Cereals</v>
      </c>
      <c r="R396" s="57">
        <f>VLOOKUP(order_details__2[[#This Row],[OrderID]],orders[],21,FALSE)</f>
        <v>12</v>
      </c>
    </row>
    <row r="397" spans="1:18" x14ac:dyDescent="0.2">
      <c r="A397">
        <v>10396</v>
      </c>
      <c r="B397">
        <v>71</v>
      </c>
      <c r="C397">
        <v>17.2</v>
      </c>
      <c r="D397">
        <v>60</v>
      </c>
      <c r="E397">
        <v>0</v>
      </c>
      <c r="F397">
        <f>order_details__2[[#This Row],[UnitPrice]]*order_details__2[[#This Row],[Quantity]]</f>
        <v>1032</v>
      </c>
      <c r="G397">
        <f>VLOOKUP(order_details__2[[#This Row],[ProductID]],products[],3,FALSE)</f>
        <v>15</v>
      </c>
      <c r="H397">
        <f>VLOOKUP(order_details__2[[#This Row],[OrderID]],orders[],20,FALSE)</f>
        <v>1996</v>
      </c>
      <c r="I397" t="str">
        <f>VLOOKUP(order_details__2[[#This Row],[ProductID]],products[],2,FALSE)</f>
        <v>Flotemysost</v>
      </c>
      <c r="J397" t="str">
        <f>VLOOKUP(order_details__2[[#This Row],[SupplierID]],suppliers[],2,FALSE)</f>
        <v>Norske Meierier</v>
      </c>
      <c r="K397" t="str">
        <f>VLOOKUP(order_details__2[[#This Row],[OrderID]],orders[],14,FALSE)</f>
        <v>Germany</v>
      </c>
      <c r="L397">
        <f>VLOOKUP(order_details__2[[#This Row],[OrderID]],orders[],7,FALSE)</f>
        <v>3</v>
      </c>
      <c r="M397" t="str">
        <f>VLOOKUP(order_details__2[[#This Row],[ShipVia ]],shippers[],2,FALSE)</f>
        <v>Federal Shipping</v>
      </c>
      <c r="N397" t="str">
        <f>VLOOKUP(order_details__2[[#This Row],[OrderID]],orders[],2,FALSE)</f>
        <v>FRANK</v>
      </c>
      <c r="O397" t="str">
        <f>VLOOKUP(order_details__2[[#This Row],[OrderID]],orders[],18,FALSE)</f>
        <v xml:space="preserve">Eastern                                           </v>
      </c>
      <c r="P397">
        <f>VLOOKUP(order_details__2[[#This Row],[ProductID]],products[],4,FALSE)</f>
        <v>4</v>
      </c>
      <c r="Q397" t="str">
        <f>VLOOKUP(order_details__2[[#This Row],[CategoryID]],categories[],2,FALSE)</f>
        <v>Dairy Products</v>
      </c>
      <c r="R397" s="57">
        <f>VLOOKUP(order_details__2[[#This Row],[OrderID]],orders[],21,FALSE)</f>
        <v>12</v>
      </c>
    </row>
    <row r="398" spans="1:18" x14ac:dyDescent="0.2">
      <c r="A398">
        <v>10396</v>
      </c>
      <c r="B398">
        <v>72</v>
      </c>
      <c r="C398">
        <v>27.8</v>
      </c>
      <c r="D398">
        <v>21</v>
      </c>
      <c r="E398">
        <v>0</v>
      </c>
      <c r="F398">
        <f>order_details__2[[#This Row],[UnitPrice]]*order_details__2[[#This Row],[Quantity]]</f>
        <v>583.80000000000007</v>
      </c>
      <c r="G398">
        <f>VLOOKUP(order_details__2[[#This Row],[ProductID]],products[],3,FALSE)</f>
        <v>14</v>
      </c>
      <c r="H398">
        <f>VLOOKUP(order_details__2[[#This Row],[OrderID]],orders[],20,FALSE)</f>
        <v>1996</v>
      </c>
      <c r="I398" t="str">
        <f>VLOOKUP(order_details__2[[#This Row],[ProductID]],products[],2,FALSE)</f>
        <v>Mozzarella di Giovanni</v>
      </c>
      <c r="J398" t="str">
        <f>VLOOKUP(order_details__2[[#This Row],[SupplierID]],suppliers[],2,FALSE)</f>
        <v>Formaggi Fortini s.r.l.</v>
      </c>
      <c r="K398" t="str">
        <f>VLOOKUP(order_details__2[[#This Row],[OrderID]],orders[],14,FALSE)</f>
        <v>Germany</v>
      </c>
      <c r="L398">
        <f>VLOOKUP(order_details__2[[#This Row],[OrderID]],orders[],7,FALSE)</f>
        <v>3</v>
      </c>
      <c r="M398" t="str">
        <f>VLOOKUP(order_details__2[[#This Row],[ShipVia ]],shippers[],2,FALSE)</f>
        <v>Federal Shipping</v>
      </c>
      <c r="N398" t="str">
        <f>VLOOKUP(order_details__2[[#This Row],[OrderID]],orders[],2,FALSE)</f>
        <v>FRANK</v>
      </c>
      <c r="O398" t="str">
        <f>VLOOKUP(order_details__2[[#This Row],[OrderID]],orders[],18,FALSE)</f>
        <v xml:space="preserve">Eastern                                           </v>
      </c>
      <c r="P398">
        <f>VLOOKUP(order_details__2[[#This Row],[ProductID]],products[],4,FALSE)</f>
        <v>4</v>
      </c>
      <c r="Q398" t="str">
        <f>VLOOKUP(order_details__2[[#This Row],[CategoryID]],categories[],2,FALSE)</f>
        <v>Dairy Products</v>
      </c>
      <c r="R398" s="57">
        <f>VLOOKUP(order_details__2[[#This Row],[OrderID]],orders[],21,FALSE)</f>
        <v>12</v>
      </c>
    </row>
    <row r="399" spans="1:18" x14ac:dyDescent="0.2">
      <c r="A399">
        <v>10397</v>
      </c>
      <c r="B399">
        <v>21</v>
      </c>
      <c r="C399">
        <v>8</v>
      </c>
      <c r="D399">
        <v>10</v>
      </c>
      <c r="E399">
        <v>0</v>
      </c>
      <c r="F399">
        <f>order_details__2[[#This Row],[UnitPrice]]*order_details__2[[#This Row],[Quantity]]</f>
        <v>80</v>
      </c>
      <c r="G399">
        <f>VLOOKUP(order_details__2[[#This Row],[ProductID]],products[],3,FALSE)</f>
        <v>8</v>
      </c>
      <c r="H399">
        <f>VLOOKUP(order_details__2[[#This Row],[OrderID]],orders[],20,FALSE)</f>
        <v>1996</v>
      </c>
      <c r="I399" t="str">
        <f>VLOOKUP(order_details__2[[#This Row],[ProductID]],products[],2,FALSE)</f>
        <v>Sir Rodney's Scones</v>
      </c>
      <c r="J399" t="str">
        <f>VLOOKUP(order_details__2[[#This Row],[SupplierID]],suppliers[],2,FALSE)</f>
        <v>Specialty Biscuits, Ltd.</v>
      </c>
      <c r="K399" t="str">
        <f>VLOOKUP(order_details__2[[#This Row],[OrderID]],orders[],14,FALSE)</f>
        <v>Portugal</v>
      </c>
      <c r="L399">
        <f>VLOOKUP(order_details__2[[#This Row],[OrderID]],orders[],7,FALSE)</f>
        <v>1</v>
      </c>
      <c r="M399" t="str">
        <f>VLOOKUP(order_details__2[[#This Row],[ShipVia ]],shippers[],2,FALSE)</f>
        <v>Speedy Express</v>
      </c>
      <c r="N399" t="str">
        <f>VLOOKUP(order_details__2[[#This Row],[OrderID]],orders[],2,FALSE)</f>
        <v>PRINI</v>
      </c>
      <c r="O399" t="str">
        <f>VLOOKUP(order_details__2[[#This Row],[OrderID]],orders[],18,FALSE)</f>
        <v xml:space="preserve">Eastern                                           </v>
      </c>
      <c r="P399">
        <f>VLOOKUP(order_details__2[[#This Row],[ProductID]],products[],4,FALSE)</f>
        <v>3</v>
      </c>
      <c r="Q399" t="str">
        <f>VLOOKUP(order_details__2[[#This Row],[CategoryID]],categories[],2,FALSE)</f>
        <v>Confections</v>
      </c>
      <c r="R399" s="57">
        <f>VLOOKUP(order_details__2[[#This Row],[OrderID]],orders[],21,FALSE)</f>
        <v>12</v>
      </c>
    </row>
    <row r="400" spans="1:18" x14ac:dyDescent="0.2">
      <c r="A400">
        <v>10397</v>
      </c>
      <c r="B400">
        <v>51</v>
      </c>
      <c r="C400">
        <v>42.4</v>
      </c>
      <c r="D400">
        <v>18</v>
      </c>
      <c r="E400">
        <v>0</v>
      </c>
      <c r="F400">
        <f>order_details__2[[#This Row],[UnitPrice]]*order_details__2[[#This Row],[Quantity]]</f>
        <v>763.19999999999993</v>
      </c>
      <c r="G400">
        <f>VLOOKUP(order_details__2[[#This Row],[ProductID]],products[],3,FALSE)</f>
        <v>24</v>
      </c>
      <c r="H400">
        <f>VLOOKUP(order_details__2[[#This Row],[OrderID]],orders[],20,FALSE)</f>
        <v>1996</v>
      </c>
      <c r="I400" t="str">
        <f>VLOOKUP(order_details__2[[#This Row],[ProductID]],products[],2,FALSE)</f>
        <v>Manjimup Dried Apples</v>
      </c>
      <c r="J400" t="str">
        <f>VLOOKUP(order_details__2[[#This Row],[SupplierID]],suppliers[],2,FALSE)</f>
        <v>G'day, Mate</v>
      </c>
      <c r="K400" t="str">
        <f>VLOOKUP(order_details__2[[#This Row],[OrderID]],orders[],14,FALSE)</f>
        <v>Portugal</v>
      </c>
      <c r="L400">
        <f>VLOOKUP(order_details__2[[#This Row],[OrderID]],orders[],7,FALSE)</f>
        <v>1</v>
      </c>
      <c r="M400" t="str">
        <f>VLOOKUP(order_details__2[[#This Row],[ShipVia ]],shippers[],2,FALSE)</f>
        <v>Speedy Express</v>
      </c>
      <c r="N400" t="str">
        <f>VLOOKUP(order_details__2[[#This Row],[OrderID]],orders[],2,FALSE)</f>
        <v>PRINI</v>
      </c>
      <c r="O400" t="str">
        <f>VLOOKUP(order_details__2[[#This Row],[OrderID]],orders[],18,FALSE)</f>
        <v xml:space="preserve">Eastern                                           </v>
      </c>
      <c r="P400">
        <f>VLOOKUP(order_details__2[[#This Row],[ProductID]],products[],4,FALSE)</f>
        <v>7</v>
      </c>
      <c r="Q400" t="str">
        <f>VLOOKUP(order_details__2[[#This Row],[CategoryID]],categories[],2,FALSE)</f>
        <v>Produce</v>
      </c>
      <c r="R400" s="57">
        <f>VLOOKUP(order_details__2[[#This Row],[OrderID]],orders[],21,FALSE)</f>
        <v>12</v>
      </c>
    </row>
    <row r="401" spans="1:18" x14ac:dyDescent="0.2">
      <c r="A401">
        <v>10398</v>
      </c>
      <c r="B401">
        <v>35</v>
      </c>
      <c r="C401">
        <v>14.4</v>
      </c>
      <c r="D401">
        <v>30</v>
      </c>
      <c r="E401">
        <v>0</v>
      </c>
      <c r="F401">
        <f>order_details__2[[#This Row],[UnitPrice]]*order_details__2[[#This Row],[Quantity]]</f>
        <v>432</v>
      </c>
      <c r="G401">
        <f>VLOOKUP(order_details__2[[#This Row],[ProductID]],products[],3,FALSE)</f>
        <v>16</v>
      </c>
      <c r="H401">
        <f>VLOOKUP(order_details__2[[#This Row],[OrderID]],orders[],20,FALSE)</f>
        <v>1996</v>
      </c>
      <c r="I401" t="str">
        <f>VLOOKUP(order_details__2[[#This Row],[ProductID]],products[],2,FALSE)</f>
        <v>Steeleye Stout</v>
      </c>
      <c r="J401" t="str">
        <f>VLOOKUP(order_details__2[[#This Row],[SupplierID]],suppliers[],2,FALSE)</f>
        <v>Bigfoot Breweries</v>
      </c>
      <c r="K401" t="str">
        <f>VLOOKUP(order_details__2[[#This Row],[OrderID]],orders[],14,FALSE)</f>
        <v>USA</v>
      </c>
      <c r="L401">
        <f>VLOOKUP(order_details__2[[#This Row],[OrderID]],orders[],7,FALSE)</f>
        <v>3</v>
      </c>
      <c r="M401" t="str">
        <f>VLOOKUP(order_details__2[[#This Row],[ShipVia ]],shippers[],2,FALSE)</f>
        <v>Federal Shipping</v>
      </c>
      <c r="N401" t="str">
        <f>VLOOKUP(order_details__2[[#This Row],[OrderID]],orders[],2,FALSE)</f>
        <v>SAVEA</v>
      </c>
      <c r="O401" t="str">
        <f>VLOOKUP(order_details__2[[#This Row],[OrderID]],orders[],18,FALSE)</f>
        <v xml:space="preserve">Eastern                                           </v>
      </c>
      <c r="P401">
        <f>VLOOKUP(order_details__2[[#This Row],[ProductID]],products[],4,FALSE)</f>
        <v>1</v>
      </c>
      <c r="Q401" t="str">
        <f>VLOOKUP(order_details__2[[#This Row],[CategoryID]],categories[],2,FALSE)</f>
        <v>Beverages</v>
      </c>
      <c r="R401" s="57">
        <f>VLOOKUP(order_details__2[[#This Row],[OrderID]],orders[],21,FALSE)</f>
        <v>12</v>
      </c>
    </row>
    <row r="402" spans="1:18" x14ac:dyDescent="0.2">
      <c r="A402">
        <v>10398</v>
      </c>
      <c r="B402">
        <v>55</v>
      </c>
      <c r="C402">
        <v>19.2</v>
      </c>
      <c r="D402">
        <v>120</v>
      </c>
      <c r="E402">
        <v>0</v>
      </c>
      <c r="F402">
        <f>order_details__2[[#This Row],[UnitPrice]]*order_details__2[[#This Row],[Quantity]]</f>
        <v>2304</v>
      </c>
      <c r="G402">
        <f>VLOOKUP(order_details__2[[#This Row],[ProductID]],products[],3,FALSE)</f>
        <v>25</v>
      </c>
      <c r="H402">
        <f>VLOOKUP(order_details__2[[#This Row],[OrderID]],orders[],20,FALSE)</f>
        <v>1996</v>
      </c>
      <c r="I402" t="str">
        <f>VLOOKUP(order_details__2[[#This Row],[ProductID]],products[],2,FALSE)</f>
        <v>Pt chinois</v>
      </c>
      <c r="J402" t="str">
        <f>VLOOKUP(order_details__2[[#This Row],[SupplierID]],suppliers[],2,FALSE)</f>
        <v>Ma Maison</v>
      </c>
      <c r="K402" t="str">
        <f>VLOOKUP(order_details__2[[#This Row],[OrderID]],orders[],14,FALSE)</f>
        <v>USA</v>
      </c>
      <c r="L402">
        <f>VLOOKUP(order_details__2[[#This Row],[OrderID]],orders[],7,FALSE)</f>
        <v>3</v>
      </c>
      <c r="M402" t="str">
        <f>VLOOKUP(order_details__2[[#This Row],[ShipVia ]],shippers[],2,FALSE)</f>
        <v>Federal Shipping</v>
      </c>
      <c r="N402" t="str">
        <f>VLOOKUP(order_details__2[[#This Row],[OrderID]],orders[],2,FALSE)</f>
        <v>SAVEA</v>
      </c>
      <c r="O402" t="str">
        <f>VLOOKUP(order_details__2[[#This Row],[OrderID]],orders[],18,FALSE)</f>
        <v xml:space="preserve">Eastern                                           </v>
      </c>
      <c r="P402">
        <f>VLOOKUP(order_details__2[[#This Row],[ProductID]],products[],4,FALSE)</f>
        <v>6</v>
      </c>
      <c r="Q402" t="str">
        <f>VLOOKUP(order_details__2[[#This Row],[CategoryID]],categories[],2,FALSE)</f>
        <v>Meat/Poultry</v>
      </c>
      <c r="R402" s="57">
        <f>VLOOKUP(order_details__2[[#This Row],[OrderID]],orders[],21,FALSE)</f>
        <v>12</v>
      </c>
    </row>
    <row r="403" spans="1:18" x14ac:dyDescent="0.2">
      <c r="A403">
        <v>10399</v>
      </c>
      <c r="B403">
        <v>68</v>
      </c>
      <c r="C403">
        <v>10</v>
      </c>
      <c r="D403">
        <v>60</v>
      </c>
      <c r="E403">
        <v>0</v>
      </c>
      <c r="F403">
        <f>order_details__2[[#This Row],[UnitPrice]]*order_details__2[[#This Row],[Quantity]]</f>
        <v>600</v>
      </c>
      <c r="G403">
        <f>VLOOKUP(order_details__2[[#This Row],[ProductID]],products[],3,FALSE)</f>
        <v>8</v>
      </c>
      <c r="H403">
        <f>VLOOKUP(order_details__2[[#This Row],[OrderID]],orders[],20,FALSE)</f>
        <v>1996</v>
      </c>
      <c r="I403" t="str">
        <f>VLOOKUP(order_details__2[[#This Row],[ProductID]],products[],2,FALSE)</f>
        <v>Scottish Longbreads</v>
      </c>
      <c r="J403" t="str">
        <f>VLOOKUP(order_details__2[[#This Row],[SupplierID]],suppliers[],2,FALSE)</f>
        <v>Specialty Biscuits, Ltd.</v>
      </c>
      <c r="K403" t="str">
        <f>VLOOKUP(order_details__2[[#This Row],[OrderID]],orders[],14,FALSE)</f>
        <v>Denmark</v>
      </c>
      <c r="L403">
        <f>VLOOKUP(order_details__2[[#This Row],[OrderID]],orders[],7,FALSE)</f>
        <v>3</v>
      </c>
      <c r="M403" t="str">
        <f>VLOOKUP(order_details__2[[#This Row],[ShipVia ]],shippers[],2,FALSE)</f>
        <v>Federal Shipping</v>
      </c>
      <c r="N403" t="str">
        <f>VLOOKUP(order_details__2[[#This Row],[OrderID]],orders[],2,FALSE)</f>
        <v>VAFFE</v>
      </c>
      <c r="O403" t="str">
        <f>VLOOKUP(order_details__2[[#This Row],[OrderID]],orders[],18,FALSE)</f>
        <v xml:space="preserve">Northern                                          </v>
      </c>
      <c r="P403">
        <f>VLOOKUP(order_details__2[[#This Row],[ProductID]],products[],4,FALSE)</f>
        <v>3</v>
      </c>
      <c r="Q403" t="str">
        <f>VLOOKUP(order_details__2[[#This Row],[CategoryID]],categories[],2,FALSE)</f>
        <v>Confections</v>
      </c>
      <c r="R403" s="57">
        <f>VLOOKUP(order_details__2[[#This Row],[OrderID]],orders[],21,FALSE)</f>
        <v>12</v>
      </c>
    </row>
    <row r="404" spans="1:18" x14ac:dyDescent="0.2">
      <c r="A404">
        <v>10399</v>
      </c>
      <c r="B404">
        <v>71</v>
      </c>
      <c r="C404">
        <v>17.2</v>
      </c>
      <c r="D404">
        <v>30</v>
      </c>
      <c r="E404">
        <v>0</v>
      </c>
      <c r="F404">
        <f>order_details__2[[#This Row],[UnitPrice]]*order_details__2[[#This Row],[Quantity]]</f>
        <v>516</v>
      </c>
      <c r="G404">
        <f>VLOOKUP(order_details__2[[#This Row],[ProductID]],products[],3,FALSE)</f>
        <v>15</v>
      </c>
      <c r="H404">
        <f>VLOOKUP(order_details__2[[#This Row],[OrderID]],orders[],20,FALSE)</f>
        <v>1996</v>
      </c>
      <c r="I404" t="str">
        <f>VLOOKUP(order_details__2[[#This Row],[ProductID]],products[],2,FALSE)</f>
        <v>Flotemysost</v>
      </c>
      <c r="J404" t="str">
        <f>VLOOKUP(order_details__2[[#This Row],[SupplierID]],suppliers[],2,FALSE)</f>
        <v>Norske Meierier</v>
      </c>
      <c r="K404" t="str">
        <f>VLOOKUP(order_details__2[[#This Row],[OrderID]],orders[],14,FALSE)</f>
        <v>Denmark</v>
      </c>
      <c r="L404">
        <f>VLOOKUP(order_details__2[[#This Row],[OrderID]],orders[],7,FALSE)</f>
        <v>3</v>
      </c>
      <c r="M404" t="str">
        <f>VLOOKUP(order_details__2[[#This Row],[ShipVia ]],shippers[],2,FALSE)</f>
        <v>Federal Shipping</v>
      </c>
      <c r="N404" t="str">
        <f>VLOOKUP(order_details__2[[#This Row],[OrderID]],orders[],2,FALSE)</f>
        <v>VAFFE</v>
      </c>
      <c r="O404" t="str">
        <f>VLOOKUP(order_details__2[[#This Row],[OrderID]],orders[],18,FALSE)</f>
        <v xml:space="preserve">Northern                                          </v>
      </c>
      <c r="P404">
        <f>VLOOKUP(order_details__2[[#This Row],[ProductID]],products[],4,FALSE)</f>
        <v>4</v>
      </c>
      <c r="Q404" t="str">
        <f>VLOOKUP(order_details__2[[#This Row],[CategoryID]],categories[],2,FALSE)</f>
        <v>Dairy Products</v>
      </c>
      <c r="R404" s="57">
        <f>VLOOKUP(order_details__2[[#This Row],[OrderID]],orders[],21,FALSE)</f>
        <v>12</v>
      </c>
    </row>
    <row r="405" spans="1:18" x14ac:dyDescent="0.2">
      <c r="A405">
        <v>10399</v>
      </c>
      <c r="B405">
        <v>76</v>
      </c>
      <c r="C405">
        <v>14.4</v>
      </c>
      <c r="D405">
        <v>35</v>
      </c>
      <c r="E405">
        <v>0</v>
      </c>
      <c r="F405">
        <f>order_details__2[[#This Row],[UnitPrice]]*order_details__2[[#This Row],[Quantity]]</f>
        <v>504</v>
      </c>
      <c r="G405">
        <f>VLOOKUP(order_details__2[[#This Row],[ProductID]],products[],3,FALSE)</f>
        <v>23</v>
      </c>
      <c r="H405">
        <f>VLOOKUP(order_details__2[[#This Row],[OrderID]],orders[],20,FALSE)</f>
        <v>1996</v>
      </c>
      <c r="I405" t="str">
        <f>VLOOKUP(order_details__2[[#This Row],[ProductID]],products[],2,FALSE)</f>
        <v>Lakkalikri</v>
      </c>
      <c r="J405" t="str">
        <f>VLOOKUP(order_details__2[[#This Row],[SupplierID]],suppliers[],2,FALSE)</f>
        <v>Karkki Oy</v>
      </c>
      <c r="K405" t="str">
        <f>VLOOKUP(order_details__2[[#This Row],[OrderID]],orders[],14,FALSE)</f>
        <v>Denmark</v>
      </c>
      <c r="L405">
        <f>VLOOKUP(order_details__2[[#This Row],[OrderID]],orders[],7,FALSE)</f>
        <v>3</v>
      </c>
      <c r="M405" t="str">
        <f>VLOOKUP(order_details__2[[#This Row],[ShipVia ]],shippers[],2,FALSE)</f>
        <v>Federal Shipping</v>
      </c>
      <c r="N405" t="str">
        <f>VLOOKUP(order_details__2[[#This Row],[OrderID]],orders[],2,FALSE)</f>
        <v>VAFFE</v>
      </c>
      <c r="O405" t="str">
        <f>VLOOKUP(order_details__2[[#This Row],[OrderID]],orders[],18,FALSE)</f>
        <v xml:space="preserve">Northern                                          </v>
      </c>
      <c r="P405">
        <f>VLOOKUP(order_details__2[[#This Row],[ProductID]],products[],4,FALSE)</f>
        <v>1</v>
      </c>
      <c r="Q405" t="str">
        <f>VLOOKUP(order_details__2[[#This Row],[CategoryID]],categories[],2,FALSE)</f>
        <v>Beverages</v>
      </c>
      <c r="R405" s="57">
        <f>VLOOKUP(order_details__2[[#This Row],[OrderID]],orders[],21,FALSE)</f>
        <v>12</v>
      </c>
    </row>
    <row r="406" spans="1:18" x14ac:dyDescent="0.2">
      <c r="A406">
        <v>10399</v>
      </c>
      <c r="B406">
        <v>77</v>
      </c>
      <c r="C406">
        <v>10.4</v>
      </c>
      <c r="D406">
        <v>14</v>
      </c>
      <c r="E406">
        <v>0</v>
      </c>
      <c r="F406">
        <f>order_details__2[[#This Row],[UnitPrice]]*order_details__2[[#This Row],[Quantity]]</f>
        <v>145.6</v>
      </c>
      <c r="G406">
        <f>VLOOKUP(order_details__2[[#This Row],[ProductID]],products[],3,FALSE)</f>
        <v>12</v>
      </c>
      <c r="H406">
        <f>VLOOKUP(order_details__2[[#This Row],[OrderID]],orders[],20,FALSE)</f>
        <v>1996</v>
      </c>
      <c r="I406" t="str">
        <f>VLOOKUP(order_details__2[[#This Row],[ProductID]],products[],2,FALSE)</f>
        <v>Original Frankfurter grne Soe</v>
      </c>
      <c r="J406" t="str">
        <f>VLOOKUP(order_details__2[[#This Row],[SupplierID]],suppliers[],2,FALSE)</f>
        <v>Plutzer Lebensmittelgromrkte AG</v>
      </c>
      <c r="K406" t="str">
        <f>VLOOKUP(order_details__2[[#This Row],[OrderID]],orders[],14,FALSE)</f>
        <v>Denmark</v>
      </c>
      <c r="L406">
        <f>VLOOKUP(order_details__2[[#This Row],[OrderID]],orders[],7,FALSE)</f>
        <v>3</v>
      </c>
      <c r="M406" t="str">
        <f>VLOOKUP(order_details__2[[#This Row],[ShipVia ]],shippers[],2,FALSE)</f>
        <v>Federal Shipping</v>
      </c>
      <c r="N406" t="str">
        <f>VLOOKUP(order_details__2[[#This Row],[OrderID]],orders[],2,FALSE)</f>
        <v>VAFFE</v>
      </c>
      <c r="O406" t="str">
        <f>VLOOKUP(order_details__2[[#This Row],[OrderID]],orders[],18,FALSE)</f>
        <v xml:space="preserve">Northern                                          </v>
      </c>
      <c r="P406">
        <f>VLOOKUP(order_details__2[[#This Row],[ProductID]],products[],4,FALSE)</f>
        <v>2</v>
      </c>
      <c r="Q406" t="str">
        <f>VLOOKUP(order_details__2[[#This Row],[CategoryID]],categories[],2,FALSE)</f>
        <v>Condiments</v>
      </c>
      <c r="R406" s="57">
        <f>VLOOKUP(order_details__2[[#This Row],[OrderID]],orders[],21,FALSE)</f>
        <v>12</v>
      </c>
    </row>
    <row r="407" spans="1:18" x14ac:dyDescent="0.2">
      <c r="A407">
        <v>10400</v>
      </c>
      <c r="B407">
        <v>29</v>
      </c>
      <c r="C407">
        <v>99</v>
      </c>
      <c r="D407">
        <v>21</v>
      </c>
      <c r="E407">
        <v>0</v>
      </c>
      <c r="F407">
        <f>order_details__2[[#This Row],[UnitPrice]]*order_details__2[[#This Row],[Quantity]]</f>
        <v>2079</v>
      </c>
      <c r="G407">
        <f>VLOOKUP(order_details__2[[#This Row],[ProductID]],products[],3,FALSE)</f>
        <v>12</v>
      </c>
      <c r="H407">
        <f>VLOOKUP(order_details__2[[#This Row],[OrderID]],orders[],20,FALSE)</f>
        <v>1997</v>
      </c>
      <c r="I407" t="str">
        <f>VLOOKUP(order_details__2[[#This Row],[ProductID]],products[],2,FALSE)</f>
        <v>Thringer Rostbratwurst</v>
      </c>
      <c r="J407" t="str">
        <f>VLOOKUP(order_details__2[[#This Row],[SupplierID]],suppliers[],2,FALSE)</f>
        <v>Plutzer Lebensmittelgromrkte AG</v>
      </c>
      <c r="K407" t="str">
        <f>VLOOKUP(order_details__2[[#This Row],[OrderID]],orders[],14,FALSE)</f>
        <v>UK</v>
      </c>
      <c r="L407">
        <f>VLOOKUP(order_details__2[[#This Row],[OrderID]],orders[],7,FALSE)</f>
        <v>3</v>
      </c>
      <c r="M407" t="str">
        <f>VLOOKUP(order_details__2[[#This Row],[ShipVia ]],shippers[],2,FALSE)</f>
        <v>Federal Shipping</v>
      </c>
      <c r="N407" t="str">
        <f>VLOOKUP(order_details__2[[#This Row],[OrderID]],orders[],2,FALSE)</f>
        <v>EASTC</v>
      </c>
      <c r="O407" t="str">
        <f>VLOOKUP(order_details__2[[#This Row],[OrderID]],orders[],18,FALSE)</f>
        <v xml:space="preserve">Eastern                                           </v>
      </c>
      <c r="P407">
        <f>VLOOKUP(order_details__2[[#This Row],[ProductID]],products[],4,FALSE)</f>
        <v>6</v>
      </c>
      <c r="Q407" t="str">
        <f>VLOOKUP(order_details__2[[#This Row],[CategoryID]],categories[],2,FALSE)</f>
        <v>Meat/Poultry</v>
      </c>
      <c r="R407" s="57">
        <f>VLOOKUP(order_details__2[[#This Row],[OrderID]],orders[],21,FALSE)</f>
        <v>1</v>
      </c>
    </row>
    <row r="408" spans="1:18" x14ac:dyDescent="0.2">
      <c r="A408">
        <v>10400</v>
      </c>
      <c r="B408">
        <v>35</v>
      </c>
      <c r="C408">
        <v>14.4</v>
      </c>
      <c r="D408">
        <v>35</v>
      </c>
      <c r="E408">
        <v>0</v>
      </c>
      <c r="F408">
        <f>order_details__2[[#This Row],[UnitPrice]]*order_details__2[[#This Row],[Quantity]]</f>
        <v>504</v>
      </c>
      <c r="G408">
        <f>VLOOKUP(order_details__2[[#This Row],[ProductID]],products[],3,FALSE)</f>
        <v>16</v>
      </c>
      <c r="H408">
        <f>VLOOKUP(order_details__2[[#This Row],[OrderID]],orders[],20,FALSE)</f>
        <v>1997</v>
      </c>
      <c r="I408" t="str">
        <f>VLOOKUP(order_details__2[[#This Row],[ProductID]],products[],2,FALSE)</f>
        <v>Steeleye Stout</v>
      </c>
      <c r="J408" t="str">
        <f>VLOOKUP(order_details__2[[#This Row],[SupplierID]],suppliers[],2,FALSE)</f>
        <v>Bigfoot Breweries</v>
      </c>
      <c r="K408" t="str">
        <f>VLOOKUP(order_details__2[[#This Row],[OrderID]],orders[],14,FALSE)</f>
        <v>UK</v>
      </c>
      <c r="L408">
        <f>VLOOKUP(order_details__2[[#This Row],[OrderID]],orders[],7,FALSE)</f>
        <v>3</v>
      </c>
      <c r="M408" t="str">
        <f>VLOOKUP(order_details__2[[#This Row],[ShipVia ]],shippers[],2,FALSE)</f>
        <v>Federal Shipping</v>
      </c>
      <c r="N408" t="str">
        <f>VLOOKUP(order_details__2[[#This Row],[OrderID]],orders[],2,FALSE)</f>
        <v>EASTC</v>
      </c>
      <c r="O408" t="str">
        <f>VLOOKUP(order_details__2[[#This Row],[OrderID]],orders[],18,FALSE)</f>
        <v xml:space="preserve">Eastern                                           </v>
      </c>
      <c r="P408">
        <f>VLOOKUP(order_details__2[[#This Row],[ProductID]],products[],4,FALSE)</f>
        <v>1</v>
      </c>
      <c r="Q408" t="str">
        <f>VLOOKUP(order_details__2[[#This Row],[CategoryID]],categories[],2,FALSE)</f>
        <v>Beverages</v>
      </c>
      <c r="R408" s="57">
        <f>VLOOKUP(order_details__2[[#This Row],[OrderID]],orders[],21,FALSE)</f>
        <v>1</v>
      </c>
    </row>
    <row r="409" spans="1:18" x14ac:dyDescent="0.2">
      <c r="A409">
        <v>10400</v>
      </c>
      <c r="B409">
        <v>49</v>
      </c>
      <c r="C409">
        <v>16</v>
      </c>
      <c r="D409">
        <v>30</v>
      </c>
      <c r="E409">
        <v>0</v>
      </c>
      <c r="F409">
        <f>order_details__2[[#This Row],[UnitPrice]]*order_details__2[[#This Row],[Quantity]]</f>
        <v>480</v>
      </c>
      <c r="G409">
        <f>VLOOKUP(order_details__2[[#This Row],[ProductID]],products[],3,FALSE)</f>
        <v>23</v>
      </c>
      <c r="H409">
        <f>VLOOKUP(order_details__2[[#This Row],[OrderID]],orders[],20,FALSE)</f>
        <v>1997</v>
      </c>
      <c r="I409" t="str">
        <f>VLOOKUP(order_details__2[[#This Row],[ProductID]],products[],2,FALSE)</f>
        <v>Maxilaku</v>
      </c>
      <c r="J409" t="str">
        <f>VLOOKUP(order_details__2[[#This Row],[SupplierID]],suppliers[],2,FALSE)</f>
        <v>Karkki Oy</v>
      </c>
      <c r="K409" t="str">
        <f>VLOOKUP(order_details__2[[#This Row],[OrderID]],orders[],14,FALSE)</f>
        <v>UK</v>
      </c>
      <c r="L409">
        <f>VLOOKUP(order_details__2[[#This Row],[OrderID]],orders[],7,FALSE)</f>
        <v>3</v>
      </c>
      <c r="M409" t="str">
        <f>VLOOKUP(order_details__2[[#This Row],[ShipVia ]],shippers[],2,FALSE)</f>
        <v>Federal Shipping</v>
      </c>
      <c r="N409" t="str">
        <f>VLOOKUP(order_details__2[[#This Row],[OrderID]],orders[],2,FALSE)</f>
        <v>EASTC</v>
      </c>
      <c r="O409" t="str">
        <f>VLOOKUP(order_details__2[[#This Row],[OrderID]],orders[],18,FALSE)</f>
        <v xml:space="preserve">Eastern                                           </v>
      </c>
      <c r="P409">
        <f>VLOOKUP(order_details__2[[#This Row],[ProductID]],products[],4,FALSE)</f>
        <v>3</v>
      </c>
      <c r="Q409" t="str">
        <f>VLOOKUP(order_details__2[[#This Row],[CategoryID]],categories[],2,FALSE)</f>
        <v>Confections</v>
      </c>
      <c r="R409" s="57">
        <f>VLOOKUP(order_details__2[[#This Row],[OrderID]],orders[],21,FALSE)</f>
        <v>1</v>
      </c>
    </row>
    <row r="410" spans="1:18" x14ac:dyDescent="0.2">
      <c r="A410">
        <v>10401</v>
      </c>
      <c r="B410">
        <v>30</v>
      </c>
      <c r="C410">
        <v>20.7</v>
      </c>
      <c r="D410">
        <v>18</v>
      </c>
      <c r="E410">
        <v>0</v>
      </c>
      <c r="F410">
        <f>order_details__2[[#This Row],[UnitPrice]]*order_details__2[[#This Row],[Quantity]]</f>
        <v>372.59999999999997</v>
      </c>
      <c r="G410">
        <f>VLOOKUP(order_details__2[[#This Row],[ProductID]],products[],3,FALSE)</f>
        <v>13</v>
      </c>
      <c r="H410">
        <f>VLOOKUP(order_details__2[[#This Row],[OrderID]],orders[],20,FALSE)</f>
        <v>1997</v>
      </c>
      <c r="I410" t="str">
        <f>VLOOKUP(order_details__2[[#This Row],[ProductID]],products[],2,FALSE)</f>
        <v>Nord-Ost Matjeshering</v>
      </c>
      <c r="J410" t="str">
        <f>VLOOKUP(order_details__2[[#This Row],[SupplierID]],suppliers[],2,FALSE)</f>
        <v>Nord-Ost-Fisch Handelsgesellschaft mbH</v>
      </c>
      <c r="K410" t="str">
        <f>VLOOKUP(order_details__2[[#This Row],[OrderID]],orders[],14,FALSE)</f>
        <v>USA</v>
      </c>
      <c r="L410">
        <f>VLOOKUP(order_details__2[[#This Row],[OrderID]],orders[],7,FALSE)</f>
        <v>1</v>
      </c>
      <c r="M410" t="str">
        <f>VLOOKUP(order_details__2[[#This Row],[ShipVia ]],shippers[],2,FALSE)</f>
        <v>Speedy Express</v>
      </c>
      <c r="N410" t="str">
        <f>VLOOKUP(order_details__2[[#This Row],[OrderID]],orders[],2,FALSE)</f>
        <v>RATTC</v>
      </c>
      <c r="O410" t="str">
        <f>VLOOKUP(order_details__2[[#This Row],[OrderID]],orders[],18,FALSE)</f>
        <v xml:space="preserve">Eastern                                           </v>
      </c>
      <c r="P410">
        <f>VLOOKUP(order_details__2[[#This Row],[ProductID]],products[],4,FALSE)</f>
        <v>8</v>
      </c>
      <c r="Q410" t="str">
        <f>VLOOKUP(order_details__2[[#This Row],[CategoryID]],categories[],2,FALSE)</f>
        <v>Seafood</v>
      </c>
      <c r="R410" s="57">
        <f>VLOOKUP(order_details__2[[#This Row],[OrderID]],orders[],21,FALSE)</f>
        <v>1</v>
      </c>
    </row>
    <row r="411" spans="1:18" x14ac:dyDescent="0.2">
      <c r="A411">
        <v>10401</v>
      </c>
      <c r="B411">
        <v>56</v>
      </c>
      <c r="C411">
        <v>30.4</v>
      </c>
      <c r="D411">
        <v>70</v>
      </c>
      <c r="E411">
        <v>0</v>
      </c>
      <c r="F411">
        <f>order_details__2[[#This Row],[UnitPrice]]*order_details__2[[#This Row],[Quantity]]</f>
        <v>2128</v>
      </c>
      <c r="G411">
        <f>VLOOKUP(order_details__2[[#This Row],[ProductID]],products[],3,FALSE)</f>
        <v>26</v>
      </c>
      <c r="H411">
        <f>VLOOKUP(order_details__2[[#This Row],[OrderID]],orders[],20,FALSE)</f>
        <v>1997</v>
      </c>
      <c r="I411" t="str">
        <f>VLOOKUP(order_details__2[[#This Row],[ProductID]],products[],2,FALSE)</f>
        <v>Gnocchi di nonna Alice</v>
      </c>
      <c r="J411" t="str">
        <f>VLOOKUP(order_details__2[[#This Row],[SupplierID]],suppliers[],2,FALSE)</f>
        <v>Pasta Buttini s.r.l.</v>
      </c>
      <c r="K411" t="str">
        <f>VLOOKUP(order_details__2[[#This Row],[OrderID]],orders[],14,FALSE)</f>
        <v>USA</v>
      </c>
      <c r="L411">
        <f>VLOOKUP(order_details__2[[#This Row],[OrderID]],orders[],7,FALSE)</f>
        <v>1</v>
      </c>
      <c r="M411" t="str">
        <f>VLOOKUP(order_details__2[[#This Row],[ShipVia ]],shippers[],2,FALSE)</f>
        <v>Speedy Express</v>
      </c>
      <c r="N411" t="str">
        <f>VLOOKUP(order_details__2[[#This Row],[OrderID]],orders[],2,FALSE)</f>
        <v>RATTC</v>
      </c>
      <c r="O411" t="str">
        <f>VLOOKUP(order_details__2[[#This Row],[OrderID]],orders[],18,FALSE)</f>
        <v xml:space="preserve">Eastern                                           </v>
      </c>
      <c r="P411">
        <f>VLOOKUP(order_details__2[[#This Row],[ProductID]],products[],4,FALSE)</f>
        <v>5</v>
      </c>
      <c r="Q411" t="str">
        <f>VLOOKUP(order_details__2[[#This Row],[CategoryID]],categories[],2,FALSE)</f>
        <v>Grains/Cereals</v>
      </c>
      <c r="R411" s="57">
        <f>VLOOKUP(order_details__2[[#This Row],[OrderID]],orders[],21,FALSE)</f>
        <v>1</v>
      </c>
    </row>
    <row r="412" spans="1:18" x14ac:dyDescent="0.2">
      <c r="A412">
        <v>10401</v>
      </c>
      <c r="B412">
        <v>65</v>
      </c>
      <c r="C412">
        <v>16.8</v>
      </c>
      <c r="D412">
        <v>20</v>
      </c>
      <c r="E412">
        <v>0</v>
      </c>
      <c r="F412">
        <f>order_details__2[[#This Row],[UnitPrice]]*order_details__2[[#This Row],[Quantity]]</f>
        <v>336</v>
      </c>
      <c r="G412">
        <f>VLOOKUP(order_details__2[[#This Row],[ProductID]],products[],3,FALSE)</f>
        <v>2</v>
      </c>
      <c r="H412">
        <f>VLOOKUP(order_details__2[[#This Row],[OrderID]],orders[],20,FALSE)</f>
        <v>1997</v>
      </c>
      <c r="I412" t="str">
        <f>VLOOKUP(order_details__2[[#This Row],[ProductID]],products[],2,FALSE)</f>
        <v>Louisiana Fiery Hot Pepper Sauce</v>
      </c>
      <c r="J412" t="str">
        <f>VLOOKUP(order_details__2[[#This Row],[SupplierID]],suppliers[],2,FALSE)</f>
        <v>New Orleans Cajun Delights</v>
      </c>
      <c r="K412" t="str">
        <f>VLOOKUP(order_details__2[[#This Row],[OrderID]],orders[],14,FALSE)</f>
        <v>USA</v>
      </c>
      <c r="L412">
        <f>VLOOKUP(order_details__2[[#This Row],[OrderID]],orders[],7,FALSE)</f>
        <v>1</v>
      </c>
      <c r="M412" t="str">
        <f>VLOOKUP(order_details__2[[#This Row],[ShipVia ]],shippers[],2,FALSE)</f>
        <v>Speedy Express</v>
      </c>
      <c r="N412" t="str">
        <f>VLOOKUP(order_details__2[[#This Row],[OrderID]],orders[],2,FALSE)</f>
        <v>RATTC</v>
      </c>
      <c r="O412" t="str">
        <f>VLOOKUP(order_details__2[[#This Row],[OrderID]],orders[],18,FALSE)</f>
        <v xml:space="preserve">Eastern                                           </v>
      </c>
      <c r="P412">
        <f>VLOOKUP(order_details__2[[#This Row],[ProductID]],products[],4,FALSE)</f>
        <v>2</v>
      </c>
      <c r="Q412" t="str">
        <f>VLOOKUP(order_details__2[[#This Row],[CategoryID]],categories[],2,FALSE)</f>
        <v>Condiments</v>
      </c>
      <c r="R412" s="57">
        <f>VLOOKUP(order_details__2[[#This Row],[OrderID]],orders[],21,FALSE)</f>
        <v>1</v>
      </c>
    </row>
    <row r="413" spans="1:18" x14ac:dyDescent="0.2">
      <c r="A413">
        <v>10401</v>
      </c>
      <c r="B413">
        <v>71</v>
      </c>
      <c r="C413">
        <v>17.2</v>
      </c>
      <c r="D413">
        <v>60</v>
      </c>
      <c r="E413">
        <v>0</v>
      </c>
      <c r="F413">
        <f>order_details__2[[#This Row],[UnitPrice]]*order_details__2[[#This Row],[Quantity]]</f>
        <v>1032</v>
      </c>
      <c r="G413">
        <f>VLOOKUP(order_details__2[[#This Row],[ProductID]],products[],3,FALSE)</f>
        <v>15</v>
      </c>
      <c r="H413">
        <f>VLOOKUP(order_details__2[[#This Row],[OrderID]],orders[],20,FALSE)</f>
        <v>1997</v>
      </c>
      <c r="I413" t="str">
        <f>VLOOKUP(order_details__2[[#This Row],[ProductID]],products[],2,FALSE)</f>
        <v>Flotemysost</v>
      </c>
      <c r="J413" t="str">
        <f>VLOOKUP(order_details__2[[#This Row],[SupplierID]],suppliers[],2,FALSE)</f>
        <v>Norske Meierier</v>
      </c>
      <c r="K413" t="str">
        <f>VLOOKUP(order_details__2[[#This Row],[OrderID]],orders[],14,FALSE)</f>
        <v>USA</v>
      </c>
      <c r="L413">
        <f>VLOOKUP(order_details__2[[#This Row],[OrderID]],orders[],7,FALSE)</f>
        <v>1</v>
      </c>
      <c r="M413" t="str">
        <f>VLOOKUP(order_details__2[[#This Row],[ShipVia ]],shippers[],2,FALSE)</f>
        <v>Speedy Express</v>
      </c>
      <c r="N413" t="str">
        <f>VLOOKUP(order_details__2[[#This Row],[OrderID]],orders[],2,FALSE)</f>
        <v>RATTC</v>
      </c>
      <c r="O413" t="str">
        <f>VLOOKUP(order_details__2[[#This Row],[OrderID]],orders[],18,FALSE)</f>
        <v xml:space="preserve">Eastern                                           </v>
      </c>
      <c r="P413">
        <f>VLOOKUP(order_details__2[[#This Row],[ProductID]],products[],4,FALSE)</f>
        <v>4</v>
      </c>
      <c r="Q413" t="str">
        <f>VLOOKUP(order_details__2[[#This Row],[CategoryID]],categories[],2,FALSE)</f>
        <v>Dairy Products</v>
      </c>
      <c r="R413" s="57">
        <f>VLOOKUP(order_details__2[[#This Row],[OrderID]],orders[],21,FALSE)</f>
        <v>1</v>
      </c>
    </row>
    <row r="414" spans="1:18" x14ac:dyDescent="0.2">
      <c r="A414">
        <v>10402</v>
      </c>
      <c r="B414">
        <v>23</v>
      </c>
      <c r="C414">
        <v>7.2</v>
      </c>
      <c r="D414">
        <v>60</v>
      </c>
      <c r="E414">
        <v>0</v>
      </c>
      <c r="F414">
        <f>order_details__2[[#This Row],[UnitPrice]]*order_details__2[[#This Row],[Quantity]]</f>
        <v>432</v>
      </c>
      <c r="G414">
        <f>VLOOKUP(order_details__2[[#This Row],[ProductID]],products[],3,FALSE)</f>
        <v>9</v>
      </c>
      <c r="H414">
        <f>VLOOKUP(order_details__2[[#This Row],[OrderID]],orders[],20,FALSE)</f>
        <v>1997</v>
      </c>
      <c r="I414" t="str">
        <f>VLOOKUP(order_details__2[[#This Row],[ProductID]],products[],2,FALSE)</f>
        <v>Tunnbrd</v>
      </c>
      <c r="J414" t="str">
        <f>VLOOKUP(order_details__2[[#This Row],[SupplierID]],suppliers[],2,FALSE)</f>
        <v>PB Knckebrd AB</v>
      </c>
      <c r="K414" t="str">
        <f>VLOOKUP(order_details__2[[#This Row],[OrderID]],orders[],14,FALSE)</f>
        <v>Austria</v>
      </c>
      <c r="L414">
        <f>VLOOKUP(order_details__2[[#This Row],[OrderID]],orders[],7,FALSE)</f>
        <v>2</v>
      </c>
      <c r="M414" t="str">
        <f>VLOOKUP(order_details__2[[#This Row],[ShipVia ]],shippers[],2,FALSE)</f>
        <v>United Package</v>
      </c>
      <c r="N414" t="str">
        <f>VLOOKUP(order_details__2[[#This Row],[OrderID]],orders[],2,FALSE)</f>
        <v>ERNSH</v>
      </c>
      <c r="O414" t="str">
        <f>VLOOKUP(order_details__2[[#This Row],[OrderID]],orders[],18,FALSE)</f>
        <v xml:space="preserve">Northern                                          </v>
      </c>
      <c r="P414">
        <f>VLOOKUP(order_details__2[[#This Row],[ProductID]],products[],4,FALSE)</f>
        <v>5</v>
      </c>
      <c r="Q414" t="str">
        <f>VLOOKUP(order_details__2[[#This Row],[CategoryID]],categories[],2,FALSE)</f>
        <v>Grains/Cereals</v>
      </c>
      <c r="R414" s="57">
        <f>VLOOKUP(order_details__2[[#This Row],[OrderID]],orders[],21,FALSE)</f>
        <v>1</v>
      </c>
    </row>
    <row r="415" spans="1:18" x14ac:dyDescent="0.2">
      <c r="A415">
        <v>10402</v>
      </c>
      <c r="B415">
        <v>63</v>
      </c>
      <c r="C415">
        <v>35.1</v>
      </c>
      <c r="D415">
        <v>65</v>
      </c>
      <c r="E415">
        <v>0</v>
      </c>
      <c r="F415">
        <f>order_details__2[[#This Row],[UnitPrice]]*order_details__2[[#This Row],[Quantity]]</f>
        <v>2281.5</v>
      </c>
      <c r="G415">
        <f>VLOOKUP(order_details__2[[#This Row],[ProductID]],products[],3,FALSE)</f>
        <v>7</v>
      </c>
      <c r="H415">
        <f>VLOOKUP(order_details__2[[#This Row],[OrderID]],orders[],20,FALSE)</f>
        <v>1997</v>
      </c>
      <c r="I415" t="str">
        <f>VLOOKUP(order_details__2[[#This Row],[ProductID]],products[],2,FALSE)</f>
        <v>Vegie-spread</v>
      </c>
      <c r="J415" t="str">
        <f>VLOOKUP(order_details__2[[#This Row],[SupplierID]],suppliers[],2,FALSE)</f>
        <v>Pavlova, Ltd.</v>
      </c>
      <c r="K415" t="str">
        <f>VLOOKUP(order_details__2[[#This Row],[OrderID]],orders[],14,FALSE)</f>
        <v>Austria</v>
      </c>
      <c r="L415">
        <f>VLOOKUP(order_details__2[[#This Row],[OrderID]],orders[],7,FALSE)</f>
        <v>2</v>
      </c>
      <c r="M415" t="str">
        <f>VLOOKUP(order_details__2[[#This Row],[ShipVia ]],shippers[],2,FALSE)</f>
        <v>United Package</v>
      </c>
      <c r="N415" t="str">
        <f>VLOOKUP(order_details__2[[#This Row],[OrderID]],orders[],2,FALSE)</f>
        <v>ERNSH</v>
      </c>
      <c r="O415" t="str">
        <f>VLOOKUP(order_details__2[[#This Row],[OrderID]],orders[],18,FALSE)</f>
        <v xml:space="preserve">Northern                                          </v>
      </c>
      <c r="P415">
        <f>VLOOKUP(order_details__2[[#This Row],[ProductID]],products[],4,FALSE)</f>
        <v>2</v>
      </c>
      <c r="Q415" t="str">
        <f>VLOOKUP(order_details__2[[#This Row],[CategoryID]],categories[],2,FALSE)</f>
        <v>Condiments</v>
      </c>
      <c r="R415" s="57">
        <f>VLOOKUP(order_details__2[[#This Row],[OrderID]],orders[],21,FALSE)</f>
        <v>1</v>
      </c>
    </row>
    <row r="416" spans="1:18" x14ac:dyDescent="0.2">
      <c r="A416">
        <v>10403</v>
      </c>
      <c r="B416">
        <v>16</v>
      </c>
      <c r="C416">
        <v>13.9</v>
      </c>
      <c r="D416">
        <v>21</v>
      </c>
      <c r="E416">
        <v>0</v>
      </c>
      <c r="F416">
        <f>order_details__2[[#This Row],[UnitPrice]]*order_details__2[[#This Row],[Quantity]]</f>
        <v>291.90000000000003</v>
      </c>
      <c r="G416">
        <f>VLOOKUP(order_details__2[[#This Row],[ProductID]],products[],3,FALSE)</f>
        <v>7</v>
      </c>
      <c r="H416">
        <f>VLOOKUP(order_details__2[[#This Row],[OrderID]],orders[],20,FALSE)</f>
        <v>1997</v>
      </c>
      <c r="I416" t="str">
        <f>VLOOKUP(order_details__2[[#This Row],[ProductID]],products[],2,FALSE)</f>
        <v>Pavlova</v>
      </c>
      <c r="J416" t="str">
        <f>VLOOKUP(order_details__2[[#This Row],[SupplierID]],suppliers[],2,FALSE)</f>
        <v>Pavlova, Ltd.</v>
      </c>
      <c r="K416" t="str">
        <f>VLOOKUP(order_details__2[[#This Row],[OrderID]],orders[],14,FALSE)</f>
        <v>Austria</v>
      </c>
      <c r="L416">
        <f>VLOOKUP(order_details__2[[#This Row],[OrderID]],orders[],7,FALSE)</f>
        <v>3</v>
      </c>
      <c r="M416" t="str">
        <f>VLOOKUP(order_details__2[[#This Row],[ShipVia ]],shippers[],2,FALSE)</f>
        <v>Federal Shipping</v>
      </c>
      <c r="N416" t="str">
        <f>VLOOKUP(order_details__2[[#This Row],[OrderID]],orders[],2,FALSE)</f>
        <v>ERNSH</v>
      </c>
      <c r="O416" t="str">
        <f>VLOOKUP(order_details__2[[#This Row],[OrderID]],orders[],18,FALSE)</f>
        <v xml:space="preserve">Eastern                                           </v>
      </c>
      <c r="P416">
        <f>VLOOKUP(order_details__2[[#This Row],[ProductID]],products[],4,FALSE)</f>
        <v>3</v>
      </c>
      <c r="Q416" t="str">
        <f>VLOOKUP(order_details__2[[#This Row],[CategoryID]],categories[],2,FALSE)</f>
        <v>Confections</v>
      </c>
      <c r="R416" s="57">
        <f>VLOOKUP(order_details__2[[#This Row],[OrderID]],orders[],21,FALSE)</f>
        <v>1</v>
      </c>
    </row>
    <row r="417" spans="1:18" x14ac:dyDescent="0.2">
      <c r="A417">
        <v>10403</v>
      </c>
      <c r="B417">
        <v>48</v>
      </c>
      <c r="C417">
        <v>10.199999999999999</v>
      </c>
      <c r="D417">
        <v>70</v>
      </c>
      <c r="E417">
        <v>0</v>
      </c>
      <c r="F417">
        <f>order_details__2[[#This Row],[UnitPrice]]*order_details__2[[#This Row],[Quantity]]</f>
        <v>714</v>
      </c>
      <c r="G417">
        <f>VLOOKUP(order_details__2[[#This Row],[ProductID]],products[],3,FALSE)</f>
        <v>22</v>
      </c>
      <c r="H417">
        <f>VLOOKUP(order_details__2[[#This Row],[OrderID]],orders[],20,FALSE)</f>
        <v>1997</v>
      </c>
      <c r="I417" t="str">
        <f>VLOOKUP(order_details__2[[#This Row],[ProductID]],products[],2,FALSE)</f>
        <v>Chocolade</v>
      </c>
      <c r="J417" t="str">
        <f>VLOOKUP(order_details__2[[#This Row],[SupplierID]],suppliers[],2,FALSE)</f>
        <v>Zaanse Snoepfabriek</v>
      </c>
      <c r="K417" t="str">
        <f>VLOOKUP(order_details__2[[#This Row],[OrderID]],orders[],14,FALSE)</f>
        <v>Austria</v>
      </c>
      <c r="L417">
        <f>VLOOKUP(order_details__2[[#This Row],[OrderID]],orders[],7,FALSE)</f>
        <v>3</v>
      </c>
      <c r="M417" t="str">
        <f>VLOOKUP(order_details__2[[#This Row],[ShipVia ]],shippers[],2,FALSE)</f>
        <v>Federal Shipping</v>
      </c>
      <c r="N417" t="str">
        <f>VLOOKUP(order_details__2[[#This Row],[OrderID]],orders[],2,FALSE)</f>
        <v>ERNSH</v>
      </c>
      <c r="O417" t="str">
        <f>VLOOKUP(order_details__2[[#This Row],[OrderID]],orders[],18,FALSE)</f>
        <v xml:space="preserve">Eastern                                           </v>
      </c>
      <c r="P417">
        <f>VLOOKUP(order_details__2[[#This Row],[ProductID]],products[],4,FALSE)</f>
        <v>3</v>
      </c>
      <c r="Q417" t="str">
        <f>VLOOKUP(order_details__2[[#This Row],[CategoryID]],categories[],2,FALSE)</f>
        <v>Confections</v>
      </c>
      <c r="R417" s="57">
        <f>VLOOKUP(order_details__2[[#This Row],[OrderID]],orders[],21,FALSE)</f>
        <v>1</v>
      </c>
    </row>
    <row r="418" spans="1:18" x14ac:dyDescent="0.2">
      <c r="A418">
        <v>10404</v>
      </c>
      <c r="B418">
        <v>26</v>
      </c>
      <c r="C418">
        <v>24.9</v>
      </c>
      <c r="D418">
        <v>30</v>
      </c>
      <c r="E418">
        <v>0</v>
      </c>
      <c r="F418">
        <f>order_details__2[[#This Row],[UnitPrice]]*order_details__2[[#This Row],[Quantity]]</f>
        <v>747</v>
      </c>
      <c r="G418">
        <f>VLOOKUP(order_details__2[[#This Row],[ProductID]],products[],3,FALSE)</f>
        <v>11</v>
      </c>
      <c r="H418">
        <f>VLOOKUP(order_details__2[[#This Row],[OrderID]],orders[],20,FALSE)</f>
        <v>1997</v>
      </c>
      <c r="I418" t="str">
        <f>VLOOKUP(order_details__2[[#This Row],[ProductID]],products[],2,FALSE)</f>
        <v>Gumbr Gummibrchen</v>
      </c>
      <c r="J418" t="str">
        <f>VLOOKUP(order_details__2[[#This Row],[SupplierID]],suppliers[],2,FALSE)</f>
        <v>Heli Swaren GmbH &amp; Co. KG</v>
      </c>
      <c r="K418" t="str">
        <f>VLOOKUP(order_details__2[[#This Row],[OrderID]],orders[],14,FALSE)</f>
        <v>Italy</v>
      </c>
      <c r="L418">
        <f>VLOOKUP(order_details__2[[#This Row],[OrderID]],orders[],7,FALSE)</f>
        <v>1</v>
      </c>
      <c r="M418" t="str">
        <f>VLOOKUP(order_details__2[[#This Row],[ShipVia ]],shippers[],2,FALSE)</f>
        <v>Speedy Express</v>
      </c>
      <c r="N418" t="str">
        <f>VLOOKUP(order_details__2[[#This Row],[OrderID]],orders[],2,FALSE)</f>
        <v>MAGAA</v>
      </c>
      <c r="O418" t="str">
        <f>VLOOKUP(order_details__2[[#This Row],[OrderID]],orders[],18,FALSE)</f>
        <v xml:space="preserve">Eastern                                           </v>
      </c>
      <c r="P418">
        <f>VLOOKUP(order_details__2[[#This Row],[ProductID]],products[],4,FALSE)</f>
        <v>3</v>
      </c>
      <c r="Q418" t="str">
        <f>VLOOKUP(order_details__2[[#This Row],[CategoryID]],categories[],2,FALSE)</f>
        <v>Confections</v>
      </c>
      <c r="R418" s="57">
        <f>VLOOKUP(order_details__2[[#This Row],[OrderID]],orders[],21,FALSE)</f>
        <v>1</v>
      </c>
    </row>
    <row r="419" spans="1:18" x14ac:dyDescent="0.2">
      <c r="A419">
        <v>10404</v>
      </c>
      <c r="B419">
        <v>42</v>
      </c>
      <c r="C419">
        <v>11.2</v>
      </c>
      <c r="D419">
        <v>40</v>
      </c>
      <c r="E419">
        <v>0</v>
      </c>
      <c r="F419">
        <f>order_details__2[[#This Row],[UnitPrice]]*order_details__2[[#This Row],[Quantity]]</f>
        <v>448</v>
      </c>
      <c r="G419">
        <f>VLOOKUP(order_details__2[[#This Row],[ProductID]],products[],3,FALSE)</f>
        <v>20</v>
      </c>
      <c r="H419">
        <f>VLOOKUP(order_details__2[[#This Row],[OrderID]],orders[],20,FALSE)</f>
        <v>1997</v>
      </c>
      <c r="I419" t="str">
        <f>VLOOKUP(order_details__2[[#This Row],[ProductID]],products[],2,FALSE)</f>
        <v>Singaporean Hokkien Fried Mee</v>
      </c>
      <c r="J419" t="str">
        <f>VLOOKUP(order_details__2[[#This Row],[SupplierID]],suppliers[],2,FALSE)</f>
        <v>Leka Trading</v>
      </c>
      <c r="K419" t="str">
        <f>VLOOKUP(order_details__2[[#This Row],[OrderID]],orders[],14,FALSE)</f>
        <v>Italy</v>
      </c>
      <c r="L419">
        <f>VLOOKUP(order_details__2[[#This Row],[OrderID]],orders[],7,FALSE)</f>
        <v>1</v>
      </c>
      <c r="M419" t="str">
        <f>VLOOKUP(order_details__2[[#This Row],[ShipVia ]],shippers[],2,FALSE)</f>
        <v>Speedy Express</v>
      </c>
      <c r="N419" t="str">
        <f>VLOOKUP(order_details__2[[#This Row],[OrderID]],orders[],2,FALSE)</f>
        <v>MAGAA</v>
      </c>
      <c r="O419" t="str">
        <f>VLOOKUP(order_details__2[[#This Row],[OrderID]],orders[],18,FALSE)</f>
        <v xml:space="preserve">Eastern                                           </v>
      </c>
      <c r="P419">
        <f>VLOOKUP(order_details__2[[#This Row],[ProductID]],products[],4,FALSE)</f>
        <v>5</v>
      </c>
      <c r="Q419" t="str">
        <f>VLOOKUP(order_details__2[[#This Row],[CategoryID]],categories[],2,FALSE)</f>
        <v>Grains/Cereals</v>
      </c>
      <c r="R419" s="57">
        <f>VLOOKUP(order_details__2[[#This Row],[OrderID]],orders[],21,FALSE)</f>
        <v>1</v>
      </c>
    </row>
    <row r="420" spans="1:18" x14ac:dyDescent="0.2">
      <c r="A420">
        <v>10404</v>
      </c>
      <c r="B420">
        <v>49</v>
      </c>
      <c r="C420">
        <v>16</v>
      </c>
      <c r="D420">
        <v>30</v>
      </c>
      <c r="E420">
        <v>0</v>
      </c>
      <c r="F420">
        <f>order_details__2[[#This Row],[UnitPrice]]*order_details__2[[#This Row],[Quantity]]</f>
        <v>480</v>
      </c>
      <c r="G420">
        <f>VLOOKUP(order_details__2[[#This Row],[ProductID]],products[],3,FALSE)</f>
        <v>23</v>
      </c>
      <c r="H420">
        <f>VLOOKUP(order_details__2[[#This Row],[OrderID]],orders[],20,FALSE)</f>
        <v>1997</v>
      </c>
      <c r="I420" t="str">
        <f>VLOOKUP(order_details__2[[#This Row],[ProductID]],products[],2,FALSE)</f>
        <v>Maxilaku</v>
      </c>
      <c r="J420" t="str">
        <f>VLOOKUP(order_details__2[[#This Row],[SupplierID]],suppliers[],2,FALSE)</f>
        <v>Karkki Oy</v>
      </c>
      <c r="K420" t="str">
        <f>VLOOKUP(order_details__2[[#This Row],[OrderID]],orders[],14,FALSE)</f>
        <v>Italy</v>
      </c>
      <c r="L420">
        <f>VLOOKUP(order_details__2[[#This Row],[OrderID]],orders[],7,FALSE)</f>
        <v>1</v>
      </c>
      <c r="M420" t="str">
        <f>VLOOKUP(order_details__2[[#This Row],[ShipVia ]],shippers[],2,FALSE)</f>
        <v>Speedy Express</v>
      </c>
      <c r="N420" t="str">
        <f>VLOOKUP(order_details__2[[#This Row],[OrderID]],orders[],2,FALSE)</f>
        <v>MAGAA</v>
      </c>
      <c r="O420" t="str">
        <f>VLOOKUP(order_details__2[[#This Row],[OrderID]],orders[],18,FALSE)</f>
        <v xml:space="preserve">Eastern                                           </v>
      </c>
      <c r="P420">
        <f>VLOOKUP(order_details__2[[#This Row],[ProductID]],products[],4,FALSE)</f>
        <v>3</v>
      </c>
      <c r="Q420" t="str">
        <f>VLOOKUP(order_details__2[[#This Row],[CategoryID]],categories[],2,FALSE)</f>
        <v>Confections</v>
      </c>
      <c r="R420" s="57">
        <f>VLOOKUP(order_details__2[[#This Row],[OrderID]],orders[],21,FALSE)</f>
        <v>1</v>
      </c>
    </row>
    <row r="421" spans="1:18" x14ac:dyDescent="0.2">
      <c r="A421">
        <v>10405</v>
      </c>
      <c r="B421">
        <v>3</v>
      </c>
      <c r="C421">
        <v>8</v>
      </c>
      <c r="D421">
        <v>50</v>
      </c>
      <c r="E421">
        <v>0</v>
      </c>
      <c r="F421">
        <f>order_details__2[[#This Row],[UnitPrice]]*order_details__2[[#This Row],[Quantity]]</f>
        <v>400</v>
      </c>
      <c r="G421">
        <f>VLOOKUP(order_details__2[[#This Row],[ProductID]],products[],3,FALSE)</f>
        <v>1</v>
      </c>
      <c r="H421">
        <f>VLOOKUP(order_details__2[[#This Row],[OrderID]],orders[],20,FALSE)</f>
        <v>1997</v>
      </c>
      <c r="I421" t="str">
        <f>VLOOKUP(order_details__2[[#This Row],[ProductID]],products[],2,FALSE)</f>
        <v>Aniseed Syrup</v>
      </c>
      <c r="J421" t="str">
        <f>VLOOKUP(order_details__2[[#This Row],[SupplierID]],suppliers[],2,FALSE)</f>
        <v>Exotic Liquids</v>
      </c>
      <c r="K421" t="str">
        <f>VLOOKUP(order_details__2[[#This Row],[OrderID]],orders[],14,FALSE)</f>
        <v>Venezuela</v>
      </c>
      <c r="L421">
        <f>VLOOKUP(order_details__2[[#This Row],[OrderID]],orders[],7,FALSE)</f>
        <v>1</v>
      </c>
      <c r="M421" t="str">
        <f>VLOOKUP(order_details__2[[#This Row],[ShipVia ]],shippers[],2,FALSE)</f>
        <v>Speedy Express</v>
      </c>
      <c r="N421" t="str">
        <f>VLOOKUP(order_details__2[[#This Row],[OrderID]],orders[],2,FALSE)</f>
        <v>LINOD</v>
      </c>
      <c r="O421" t="str">
        <f>VLOOKUP(order_details__2[[#This Row],[OrderID]],orders[],18,FALSE)</f>
        <v xml:space="preserve">Eastern                                           </v>
      </c>
      <c r="P421">
        <f>VLOOKUP(order_details__2[[#This Row],[ProductID]],products[],4,FALSE)</f>
        <v>2</v>
      </c>
      <c r="Q421" t="str">
        <f>VLOOKUP(order_details__2[[#This Row],[CategoryID]],categories[],2,FALSE)</f>
        <v>Condiments</v>
      </c>
      <c r="R421" s="57">
        <f>VLOOKUP(order_details__2[[#This Row],[OrderID]],orders[],21,FALSE)</f>
        <v>1</v>
      </c>
    </row>
    <row r="422" spans="1:18" x14ac:dyDescent="0.2">
      <c r="A422">
        <v>10406</v>
      </c>
      <c r="B422">
        <v>1</v>
      </c>
      <c r="C422">
        <v>14.4</v>
      </c>
      <c r="D422">
        <v>10</v>
      </c>
      <c r="E422">
        <v>0</v>
      </c>
      <c r="F422">
        <f>order_details__2[[#This Row],[UnitPrice]]*order_details__2[[#This Row],[Quantity]]</f>
        <v>144</v>
      </c>
      <c r="G422">
        <f>VLOOKUP(order_details__2[[#This Row],[ProductID]],products[],3,FALSE)</f>
        <v>1</v>
      </c>
      <c r="H422">
        <f>VLOOKUP(order_details__2[[#This Row],[OrderID]],orders[],20,FALSE)</f>
        <v>1997</v>
      </c>
      <c r="I422" t="str">
        <f>VLOOKUP(order_details__2[[#This Row],[ProductID]],products[],2,FALSE)</f>
        <v>Chai</v>
      </c>
      <c r="J422" t="str">
        <f>VLOOKUP(order_details__2[[#This Row],[SupplierID]],suppliers[],2,FALSE)</f>
        <v>Exotic Liquids</v>
      </c>
      <c r="K422" t="str">
        <f>VLOOKUP(order_details__2[[#This Row],[OrderID]],orders[],14,FALSE)</f>
        <v>Brazil</v>
      </c>
      <c r="L422">
        <f>VLOOKUP(order_details__2[[#This Row],[OrderID]],orders[],7,FALSE)</f>
        <v>1</v>
      </c>
      <c r="M422" t="str">
        <f>VLOOKUP(order_details__2[[#This Row],[ShipVia ]],shippers[],2,FALSE)</f>
        <v>Speedy Express</v>
      </c>
      <c r="N422" t="str">
        <f>VLOOKUP(order_details__2[[#This Row],[OrderID]],orders[],2,FALSE)</f>
        <v>QUEEN</v>
      </c>
      <c r="O422" t="str">
        <f>VLOOKUP(order_details__2[[#This Row],[OrderID]],orders[],18,FALSE)</f>
        <v xml:space="preserve">Westerns                                          </v>
      </c>
      <c r="P422">
        <f>VLOOKUP(order_details__2[[#This Row],[ProductID]],products[],4,FALSE)</f>
        <v>1</v>
      </c>
      <c r="Q422" t="str">
        <f>VLOOKUP(order_details__2[[#This Row],[CategoryID]],categories[],2,FALSE)</f>
        <v>Beverages</v>
      </c>
      <c r="R422" s="57">
        <f>VLOOKUP(order_details__2[[#This Row],[OrderID]],orders[],21,FALSE)</f>
        <v>1</v>
      </c>
    </row>
    <row r="423" spans="1:18" x14ac:dyDescent="0.2">
      <c r="A423">
        <v>10406</v>
      </c>
      <c r="B423">
        <v>21</v>
      </c>
      <c r="C423">
        <v>8</v>
      </c>
      <c r="D423">
        <v>30</v>
      </c>
      <c r="E423">
        <v>0</v>
      </c>
      <c r="F423">
        <f>order_details__2[[#This Row],[UnitPrice]]*order_details__2[[#This Row],[Quantity]]</f>
        <v>240</v>
      </c>
      <c r="G423">
        <f>VLOOKUP(order_details__2[[#This Row],[ProductID]],products[],3,FALSE)</f>
        <v>8</v>
      </c>
      <c r="H423">
        <f>VLOOKUP(order_details__2[[#This Row],[OrderID]],orders[],20,FALSE)</f>
        <v>1997</v>
      </c>
      <c r="I423" t="str">
        <f>VLOOKUP(order_details__2[[#This Row],[ProductID]],products[],2,FALSE)</f>
        <v>Sir Rodney's Scones</v>
      </c>
      <c r="J423" t="str">
        <f>VLOOKUP(order_details__2[[#This Row],[SupplierID]],suppliers[],2,FALSE)</f>
        <v>Specialty Biscuits, Ltd.</v>
      </c>
      <c r="K423" t="str">
        <f>VLOOKUP(order_details__2[[#This Row],[OrderID]],orders[],14,FALSE)</f>
        <v>Brazil</v>
      </c>
      <c r="L423">
        <f>VLOOKUP(order_details__2[[#This Row],[OrderID]],orders[],7,FALSE)</f>
        <v>1</v>
      </c>
      <c r="M423" t="str">
        <f>VLOOKUP(order_details__2[[#This Row],[ShipVia ]],shippers[],2,FALSE)</f>
        <v>Speedy Express</v>
      </c>
      <c r="N423" t="str">
        <f>VLOOKUP(order_details__2[[#This Row],[OrderID]],orders[],2,FALSE)</f>
        <v>QUEEN</v>
      </c>
      <c r="O423" t="str">
        <f>VLOOKUP(order_details__2[[#This Row],[OrderID]],orders[],18,FALSE)</f>
        <v xml:space="preserve">Westerns                                          </v>
      </c>
      <c r="P423">
        <f>VLOOKUP(order_details__2[[#This Row],[ProductID]],products[],4,FALSE)</f>
        <v>3</v>
      </c>
      <c r="Q423" t="str">
        <f>VLOOKUP(order_details__2[[#This Row],[CategoryID]],categories[],2,FALSE)</f>
        <v>Confections</v>
      </c>
      <c r="R423" s="57">
        <f>VLOOKUP(order_details__2[[#This Row],[OrderID]],orders[],21,FALSE)</f>
        <v>1</v>
      </c>
    </row>
    <row r="424" spans="1:18" x14ac:dyDescent="0.2">
      <c r="A424">
        <v>10406</v>
      </c>
      <c r="B424">
        <v>28</v>
      </c>
      <c r="C424">
        <v>36.4</v>
      </c>
      <c r="D424">
        <v>42</v>
      </c>
      <c r="E424">
        <v>0</v>
      </c>
      <c r="F424">
        <f>order_details__2[[#This Row],[UnitPrice]]*order_details__2[[#This Row],[Quantity]]</f>
        <v>1528.8</v>
      </c>
      <c r="G424">
        <f>VLOOKUP(order_details__2[[#This Row],[ProductID]],products[],3,FALSE)</f>
        <v>12</v>
      </c>
      <c r="H424">
        <f>VLOOKUP(order_details__2[[#This Row],[OrderID]],orders[],20,FALSE)</f>
        <v>1997</v>
      </c>
      <c r="I424" t="str">
        <f>VLOOKUP(order_details__2[[#This Row],[ProductID]],products[],2,FALSE)</f>
        <v>Rssle Sauerkraut</v>
      </c>
      <c r="J424" t="str">
        <f>VLOOKUP(order_details__2[[#This Row],[SupplierID]],suppliers[],2,FALSE)</f>
        <v>Plutzer Lebensmittelgromrkte AG</v>
      </c>
      <c r="K424" t="str">
        <f>VLOOKUP(order_details__2[[#This Row],[OrderID]],orders[],14,FALSE)</f>
        <v>Brazil</v>
      </c>
      <c r="L424">
        <f>VLOOKUP(order_details__2[[#This Row],[OrderID]],orders[],7,FALSE)</f>
        <v>1</v>
      </c>
      <c r="M424" t="str">
        <f>VLOOKUP(order_details__2[[#This Row],[ShipVia ]],shippers[],2,FALSE)</f>
        <v>Speedy Express</v>
      </c>
      <c r="N424" t="str">
        <f>VLOOKUP(order_details__2[[#This Row],[OrderID]],orders[],2,FALSE)</f>
        <v>QUEEN</v>
      </c>
      <c r="O424" t="str">
        <f>VLOOKUP(order_details__2[[#This Row],[OrderID]],orders[],18,FALSE)</f>
        <v xml:space="preserve">Westerns                                          </v>
      </c>
      <c r="P424">
        <f>VLOOKUP(order_details__2[[#This Row],[ProductID]],products[],4,FALSE)</f>
        <v>7</v>
      </c>
      <c r="Q424" t="str">
        <f>VLOOKUP(order_details__2[[#This Row],[CategoryID]],categories[],2,FALSE)</f>
        <v>Produce</v>
      </c>
      <c r="R424" s="57">
        <f>VLOOKUP(order_details__2[[#This Row],[OrderID]],orders[],21,FALSE)</f>
        <v>1</v>
      </c>
    </row>
    <row r="425" spans="1:18" x14ac:dyDescent="0.2">
      <c r="A425">
        <v>10406</v>
      </c>
      <c r="B425">
        <v>36</v>
      </c>
      <c r="C425">
        <v>15.2</v>
      </c>
      <c r="D425">
        <v>5</v>
      </c>
      <c r="E425">
        <v>0</v>
      </c>
      <c r="F425">
        <f>order_details__2[[#This Row],[UnitPrice]]*order_details__2[[#This Row],[Quantity]]</f>
        <v>76</v>
      </c>
      <c r="G425">
        <f>VLOOKUP(order_details__2[[#This Row],[ProductID]],products[],3,FALSE)</f>
        <v>17</v>
      </c>
      <c r="H425">
        <f>VLOOKUP(order_details__2[[#This Row],[OrderID]],orders[],20,FALSE)</f>
        <v>1997</v>
      </c>
      <c r="I425" t="str">
        <f>VLOOKUP(order_details__2[[#This Row],[ProductID]],products[],2,FALSE)</f>
        <v>Inlagd Sill</v>
      </c>
      <c r="J425" t="str">
        <f>VLOOKUP(order_details__2[[#This Row],[SupplierID]],suppliers[],2,FALSE)</f>
        <v>Svensk Sjfda AB</v>
      </c>
      <c r="K425" t="str">
        <f>VLOOKUP(order_details__2[[#This Row],[OrderID]],orders[],14,FALSE)</f>
        <v>Brazil</v>
      </c>
      <c r="L425">
        <f>VLOOKUP(order_details__2[[#This Row],[OrderID]],orders[],7,FALSE)</f>
        <v>1</v>
      </c>
      <c r="M425" t="str">
        <f>VLOOKUP(order_details__2[[#This Row],[ShipVia ]],shippers[],2,FALSE)</f>
        <v>Speedy Express</v>
      </c>
      <c r="N425" t="str">
        <f>VLOOKUP(order_details__2[[#This Row],[OrderID]],orders[],2,FALSE)</f>
        <v>QUEEN</v>
      </c>
      <c r="O425" t="str">
        <f>VLOOKUP(order_details__2[[#This Row],[OrderID]],orders[],18,FALSE)</f>
        <v xml:space="preserve">Westerns                                          </v>
      </c>
      <c r="P425">
        <f>VLOOKUP(order_details__2[[#This Row],[ProductID]],products[],4,FALSE)</f>
        <v>8</v>
      </c>
      <c r="Q425" t="str">
        <f>VLOOKUP(order_details__2[[#This Row],[CategoryID]],categories[],2,FALSE)</f>
        <v>Seafood</v>
      </c>
      <c r="R425" s="57">
        <f>VLOOKUP(order_details__2[[#This Row],[OrderID]],orders[],21,FALSE)</f>
        <v>1</v>
      </c>
    </row>
    <row r="426" spans="1:18" x14ac:dyDescent="0.2">
      <c r="A426">
        <v>10406</v>
      </c>
      <c r="B426">
        <v>40</v>
      </c>
      <c r="C426">
        <v>14.7</v>
      </c>
      <c r="D426">
        <v>2</v>
      </c>
      <c r="E426">
        <v>0</v>
      </c>
      <c r="F426">
        <f>order_details__2[[#This Row],[UnitPrice]]*order_details__2[[#This Row],[Quantity]]</f>
        <v>29.4</v>
      </c>
      <c r="G426">
        <f>VLOOKUP(order_details__2[[#This Row],[ProductID]],products[],3,FALSE)</f>
        <v>19</v>
      </c>
      <c r="H426">
        <f>VLOOKUP(order_details__2[[#This Row],[OrderID]],orders[],20,FALSE)</f>
        <v>1997</v>
      </c>
      <c r="I426" t="str">
        <f>VLOOKUP(order_details__2[[#This Row],[ProductID]],products[],2,FALSE)</f>
        <v>Boston Crab Meat</v>
      </c>
      <c r="J426" t="str">
        <f>VLOOKUP(order_details__2[[#This Row],[SupplierID]],suppliers[],2,FALSE)</f>
        <v>New England Seafood Cannery</v>
      </c>
      <c r="K426" t="str">
        <f>VLOOKUP(order_details__2[[#This Row],[OrderID]],orders[],14,FALSE)</f>
        <v>Brazil</v>
      </c>
      <c r="L426">
        <f>VLOOKUP(order_details__2[[#This Row],[OrderID]],orders[],7,FALSE)</f>
        <v>1</v>
      </c>
      <c r="M426" t="str">
        <f>VLOOKUP(order_details__2[[#This Row],[ShipVia ]],shippers[],2,FALSE)</f>
        <v>Speedy Express</v>
      </c>
      <c r="N426" t="str">
        <f>VLOOKUP(order_details__2[[#This Row],[OrderID]],orders[],2,FALSE)</f>
        <v>QUEEN</v>
      </c>
      <c r="O426" t="str">
        <f>VLOOKUP(order_details__2[[#This Row],[OrderID]],orders[],18,FALSE)</f>
        <v xml:space="preserve">Westerns                                          </v>
      </c>
      <c r="P426">
        <f>VLOOKUP(order_details__2[[#This Row],[ProductID]],products[],4,FALSE)</f>
        <v>8</v>
      </c>
      <c r="Q426" t="str">
        <f>VLOOKUP(order_details__2[[#This Row],[CategoryID]],categories[],2,FALSE)</f>
        <v>Seafood</v>
      </c>
      <c r="R426" s="57">
        <f>VLOOKUP(order_details__2[[#This Row],[OrderID]],orders[],21,FALSE)</f>
        <v>1</v>
      </c>
    </row>
    <row r="427" spans="1:18" x14ac:dyDescent="0.2">
      <c r="A427">
        <v>10407</v>
      </c>
      <c r="B427">
        <v>11</v>
      </c>
      <c r="C427">
        <v>16.8</v>
      </c>
      <c r="D427">
        <v>30</v>
      </c>
      <c r="E427">
        <v>0</v>
      </c>
      <c r="F427">
        <f>order_details__2[[#This Row],[UnitPrice]]*order_details__2[[#This Row],[Quantity]]</f>
        <v>504</v>
      </c>
      <c r="G427">
        <f>VLOOKUP(order_details__2[[#This Row],[ProductID]],products[],3,FALSE)</f>
        <v>5</v>
      </c>
      <c r="H427">
        <f>VLOOKUP(order_details__2[[#This Row],[OrderID]],orders[],20,FALSE)</f>
        <v>1997</v>
      </c>
      <c r="I427" t="str">
        <f>VLOOKUP(order_details__2[[#This Row],[ProductID]],products[],2,FALSE)</f>
        <v>Queso Cabrales</v>
      </c>
      <c r="J427" t="str">
        <f>VLOOKUP(order_details__2[[#This Row],[SupplierID]],suppliers[],2,FALSE)</f>
        <v>Cooperativa de Quesos 'Las Cabras'</v>
      </c>
      <c r="K427" t="str">
        <f>VLOOKUP(order_details__2[[#This Row],[OrderID]],orders[],14,FALSE)</f>
        <v>Germany</v>
      </c>
      <c r="L427">
        <f>VLOOKUP(order_details__2[[#This Row],[OrderID]],orders[],7,FALSE)</f>
        <v>2</v>
      </c>
      <c r="M427" t="str">
        <f>VLOOKUP(order_details__2[[#This Row],[ShipVia ]],shippers[],2,FALSE)</f>
        <v>United Package</v>
      </c>
      <c r="N427" t="str">
        <f>VLOOKUP(order_details__2[[#This Row],[OrderID]],orders[],2,FALSE)</f>
        <v>OTTIK</v>
      </c>
      <c r="O427" t="str">
        <f>VLOOKUP(order_details__2[[#This Row],[OrderID]],orders[],18,FALSE)</f>
        <v xml:space="preserve">Eastern                                           </v>
      </c>
      <c r="P427">
        <f>VLOOKUP(order_details__2[[#This Row],[ProductID]],products[],4,FALSE)</f>
        <v>4</v>
      </c>
      <c r="Q427" t="str">
        <f>VLOOKUP(order_details__2[[#This Row],[CategoryID]],categories[],2,FALSE)</f>
        <v>Dairy Products</v>
      </c>
      <c r="R427" s="57">
        <f>VLOOKUP(order_details__2[[#This Row],[OrderID]],orders[],21,FALSE)</f>
        <v>1</v>
      </c>
    </row>
    <row r="428" spans="1:18" x14ac:dyDescent="0.2">
      <c r="A428">
        <v>10407</v>
      </c>
      <c r="B428">
        <v>69</v>
      </c>
      <c r="C428">
        <v>28.8</v>
      </c>
      <c r="D428">
        <v>15</v>
      </c>
      <c r="E428">
        <v>0</v>
      </c>
      <c r="F428">
        <f>order_details__2[[#This Row],[UnitPrice]]*order_details__2[[#This Row],[Quantity]]</f>
        <v>432</v>
      </c>
      <c r="G428">
        <f>VLOOKUP(order_details__2[[#This Row],[ProductID]],products[],3,FALSE)</f>
        <v>15</v>
      </c>
      <c r="H428">
        <f>VLOOKUP(order_details__2[[#This Row],[OrderID]],orders[],20,FALSE)</f>
        <v>1997</v>
      </c>
      <c r="I428" t="str">
        <f>VLOOKUP(order_details__2[[#This Row],[ProductID]],products[],2,FALSE)</f>
        <v>Gudbrandsdalsost</v>
      </c>
      <c r="J428" t="str">
        <f>VLOOKUP(order_details__2[[#This Row],[SupplierID]],suppliers[],2,FALSE)</f>
        <v>Norske Meierier</v>
      </c>
      <c r="K428" t="str">
        <f>VLOOKUP(order_details__2[[#This Row],[OrderID]],orders[],14,FALSE)</f>
        <v>Germany</v>
      </c>
      <c r="L428">
        <f>VLOOKUP(order_details__2[[#This Row],[OrderID]],orders[],7,FALSE)</f>
        <v>2</v>
      </c>
      <c r="M428" t="str">
        <f>VLOOKUP(order_details__2[[#This Row],[ShipVia ]],shippers[],2,FALSE)</f>
        <v>United Package</v>
      </c>
      <c r="N428" t="str">
        <f>VLOOKUP(order_details__2[[#This Row],[OrderID]],orders[],2,FALSE)</f>
        <v>OTTIK</v>
      </c>
      <c r="O428" t="str">
        <f>VLOOKUP(order_details__2[[#This Row],[OrderID]],orders[],18,FALSE)</f>
        <v xml:space="preserve">Eastern                                           </v>
      </c>
      <c r="P428">
        <f>VLOOKUP(order_details__2[[#This Row],[ProductID]],products[],4,FALSE)</f>
        <v>4</v>
      </c>
      <c r="Q428" t="str">
        <f>VLOOKUP(order_details__2[[#This Row],[CategoryID]],categories[],2,FALSE)</f>
        <v>Dairy Products</v>
      </c>
      <c r="R428" s="57">
        <f>VLOOKUP(order_details__2[[#This Row],[OrderID]],orders[],21,FALSE)</f>
        <v>1</v>
      </c>
    </row>
    <row r="429" spans="1:18" x14ac:dyDescent="0.2">
      <c r="A429">
        <v>10407</v>
      </c>
      <c r="B429">
        <v>71</v>
      </c>
      <c r="C429">
        <v>17.2</v>
      </c>
      <c r="D429">
        <v>15</v>
      </c>
      <c r="E429">
        <v>0</v>
      </c>
      <c r="F429">
        <f>order_details__2[[#This Row],[UnitPrice]]*order_details__2[[#This Row],[Quantity]]</f>
        <v>258</v>
      </c>
      <c r="G429">
        <f>VLOOKUP(order_details__2[[#This Row],[ProductID]],products[],3,FALSE)</f>
        <v>15</v>
      </c>
      <c r="H429">
        <f>VLOOKUP(order_details__2[[#This Row],[OrderID]],orders[],20,FALSE)</f>
        <v>1997</v>
      </c>
      <c r="I429" t="str">
        <f>VLOOKUP(order_details__2[[#This Row],[ProductID]],products[],2,FALSE)</f>
        <v>Flotemysost</v>
      </c>
      <c r="J429" t="str">
        <f>VLOOKUP(order_details__2[[#This Row],[SupplierID]],suppliers[],2,FALSE)</f>
        <v>Norske Meierier</v>
      </c>
      <c r="K429" t="str">
        <f>VLOOKUP(order_details__2[[#This Row],[OrderID]],orders[],14,FALSE)</f>
        <v>Germany</v>
      </c>
      <c r="L429">
        <f>VLOOKUP(order_details__2[[#This Row],[OrderID]],orders[],7,FALSE)</f>
        <v>2</v>
      </c>
      <c r="M429" t="str">
        <f>VLOOKUP(order_details__2[[#This Row],[ShipVia ]],shippers[],2,FALSE)</f>
        <v>United Package</v>
      </c>
      <c r="N429" t="str">
        <f>VLOOKUP(order_details__2[[#This Row],[OrderID]],orders[],2,FALSE)</f>
        <v>OTTIK</v>
      </c>
      <c r="O429" t="str">
        <f>VLOOKUP(order_details__2[[#This Row],[OrderID]],orders[],18,FALSE)</f>
        <v xml:space="preserve">Eastern                                           </v>
      </c>
      <c r="P429">
        <f>VLOOKUP(order_details__2[[#This Row],[ProductID]],products[],4,FALSE)</f>
        <v>4</v>
      </c>
      <c r="Q429" t="str">
        <f>VLOOKUP(order_details__2[[#This Row],[CategoryID]],categories[],2,FALSE)</f>
        <v>Dairy Products</v>
      </c>
      <c r="R429" s="57">
        <f>VLOOKUP(order_details__2[[#This Row],[OrderID]],orders[],21,FALSE)</f>
        <v>1</v>
      </c>
    </row>
    <row r="430" spans="1:18" x14ac:dyDescent="0.2">
      <c r="A430">
        <v>10408</v>
      </c>
      <c r="B430">
        <v>37</v>
      </c>
      <c r="C430">
        <v>20.8</v>
      </c>
      <c r="D430">
        <v>10</v>
      </c>
      <c r="E430">
        <v>0</v>
      </c>
      <c r="F430">
        <f>order_details__2[[#This Row],[UnitPrice]]*order_details__2[[#This Row],[Quantity]]</f>
        <v>208</v>
      </c>
      <c r="G430">
        <f>VLOOKUP(order_details__2[[#This Row],[ProductID]],products[],3,FALSE)</f>
        <v>17</v>
      </c>
      <c r="H430">
        <f>VLOOKUP(order_details__2[[#This Row],[OrderID]],orders[],20,FALSE)</f>
        <v>1997</v>
      </c>
      <c r="I430" t="str">
        <f>VLOOKUP(order_details__2[[#This Row],[ProductID]],products[],2,FALSE)</f>
        <v>Gravad lax</v>
      </c>
      <c r="J430" t="str">
        <f>VLOOKUP(order_details__2[[#This Row],[SupplierID]],suppliers[],2,FALSE)</f>
        <v>Svensk Sjfda AB</v>
      </c>
      <c r="K430" t="str">
        <f>VLOOKUP(order_details__2[[#This Row],[OrderID]],orders[],14,FALSE)</f>
        <v>France</v>
      </c>
      <c r="L430">
        <f>VLOOKUP(order_details__2[[#This Row],[OrderID]],orders[],7,FALSE)</f>
        <v>1</v>
      </c>
      <c r="M430" t="str">
        <f>VLOOKUP(order_details__2[[#This Row],[ShipVia ]],shippers[],2,FALSE)</f>
        <v>Speedy Express</v>
      </c>
      <c r="N430" t="str">
        <f>VLOOKUP(order_details__2[[#This Row],[OrderID]],orders[],2,FALSE)</f>
        <v>FOLIG</v>
      </c>
      <c r="O430" t="str">
        <f>VLOOKUP(order_details__2[[#This Row],[OrderID]],orders[],18,FALSE)</f>
        <v xml:space="preserve">Northern                                          </v>
      </c>
      <c r="P430">
        <f>VLOOKUP(order_details__2[[#This Row],[ProductID]],products[],4,FALSE)</f>
        <v>8</v>
      </c>
      <c r="Q430" t="str">
        <f>VLOOKUP(order_details__2[[#This Row],[CategoryID]],categories[],2,FALSE)</f>
        <v>Seafood</v>
      </c>
      <c r="R430" s="57">
        <f>VLOOKUP(order_details__2[[#This Row],[OrderID]],orders[],21,FALSE)</f>
        <v>1</v>
      </c>
    </row>
    <row r="431" spans="1:18" x14ac:dyDescent="0.2">
      <c r="A431">
        <v>10408</v>
      </c>
      <c r="B431">
        <v>54</v>
      </c>
      <c r="C431">
        <v>5.9</v>
      </c>
      <c r="D431">
        <v>6</v>
      </c>
      <c r="E431">
        <v>0</v>
      </c>
      <c r="F431">
        <f>order_details__2[[#This Row],[UnitPrice]]*order_details__2[[#This Row],[Quantity]]</f>
        <v>35.400000000000006</v>
      </c>
      <c r="G431">
        <f>VLOOKUP(order_details__2[[#This Row],[ProductID]],products[],3,FALSE)</f>
        <v>25</v>
      </c>
      <c r="H431">
        <f>VLOOKUP(order_details__2[[#This Row],[OrderID]],orders[],20,FALSE)</f>
        <v>1997</v>
      </c>
      <c r="I431" t="str">
        <f>VLOOKUP(order_details__2[[#This Row],[ProductID]],products[],2,FALSE)</f>
        <v>Tourtire</v>
      </c>
      <c r="J431" t="str">
        <f>VLOOKUP(order_details__2[[#This Row],[SupplierID]],suppliers[],2,FALSE)</f>
        <v>Ma Maison</v>
      </c>
      <c r="K431" t="str">
        <f>VLOOKUP(order_details__2[[#This Row],[OrderID]],orders[],14,FALSE)</f>
        <v>France</v>
      </c>
      <c r="L431">
        <f>VLOOKUP(order_details__2[[#This Row],[OrderID]],orders[],7,FALSE)</f>
        <v>1</v>
      </c>
      <c r="M431" t="str">
        <f>VLOOKUP(order_details__2[[#This Row],[ShipVia ]],shippers[],2,FALSE)</f>
        <v>Speedy Express</v>
      </c>
      <c r="N431" t="str">
        <f>VLOOKUP(order_details__2[[#This Row],[OrderID]],orders[],2,FALSE)</f>
        <v>FOLIG</v>
      </c>
      <c r="O431" t="str">
        <f>VLOOKUP(order_details__2[[#This Row],[OrderID]],orders[],18,FALSE)</f>
        <v xml:space="preserve">Northern                                          </v>
      </c>
      <c r="P431">
        <f>VLOOKUP(order_details__2[[#This Row],[ProductID]],products[],4,FALSE)</f>
        <v>6</v>
      </c>
      <c r="Q431" t="str">
        <f>VLOOKUP(order_details__2[[#This Row],[CategoryID]],categories[],2,FALSE)</f>
        <v>Meat/Poultry</v>
      </c>
      <c r="R431" s="57">
        <f>VLOOKUP(order_details__2[[#This Row],[OrderID]],orders[],21,FALSE)</f>
        <v>1</v>
      </c>
    </row>
    <row r="432" spans="1:18" x14ac:dyDescent="0.2">
      <c r="A432">
        <v>10408</v>
      </c>
      <c r="B432">
        <v>62</v>
      </c>
      <c r="C432">
        <v>39.4</v>
      </c>
      <c r="D432">
        <v>35</v>
      </c>
      <c r="E432">
        <v>0</v>
      </c>
      <c r="F432">
        <f>order_details__2[[#This Row],[UnitPrice]]*order_details__2[[#This Row],[Quantity]]</f>
        <v>1379</v>
      </c>
      <c r="G432">
        <f>VLOOKUP(order_details__2[[#This Row],[ProductID]],products[],3,FALSE)</f>
        <v>29</v>
      </c>
      <c r="H432">
        <f>VLOOKUP(order_details__2[[#This Row],[OrderID]],orders[],20,FALSE)</f>
        <v>1997</v>
      </c>
      <c r="I432" t="str">
        <f>VLOOKUP(order_details__2[[#This Row],[ProductID]],products[],2,FALSE)</f>
        <v>Tarte au sucre</v>
      </c>
      <c r="J432" t="str">
        <f>VLOOKUP(order_details__2[[#This Row],[SupplierID]],suppliers[],2,FALSE)</f>
        <v>Forts d'rables</v>
      </c>
      <c r="K432" t="str">
        <f>VLOOKUP(order_details__2[[#This Row],[OrderID]],orders[],14,FALSE)</f>
        <v>France</v>
      </c>
      <c r="L432">
        <f>VLOOKUP(order_details__2[[#This Row],[OrderID]],orders[],7,FALSE)</f>
        <v>1</v>
      </c>
      <c r="M432" t="str">
        <f>VLOOKUP(order_details__2[[#This Row],[ShipVia ]],shippers[],2,FALSE)</f>
        <v>Speedy Express</v>
      </c>
      <c r="N432" t="str">
        <f>VLOOKUP(order_details__2[[#This Row],[OrderID]],orders[],2,FALSE)</f>
        <v>FOLIG</v>
      </c>
      <c r="O432" t="str">
        <f>VLOOKUP(order_details__2[[#This Row],[OrderID]],orders[],18,FALSE)</f>
        <v xml:space="preserve">Northern                                          </v>
      </c>
      <c r="P432">
        <f>VLOOKUP(order_details__2[[#This Row],[ProductID]],products[],4,FALSE)</f>
        <v>3</v>
      </c>
      <c r="Q432" t="str">
        <f>VLOOKUP(order_details__2[[#This Row],[CategoryID]],categories[],2,FALSE)</f>
        <v>Confections</v>
      </c>
      <c r="R432" s="57">
        <f>VLOOKUP(order_details__2[[#This Row],[OrderID]],orders[],21,FALSE)</f>
        <v>1</v>
      </c>
    </row>
    <row r="433" spans="1:18" x14ac:dyDescent="0.2">
      <c r="A433">
        <v>10409</v>
      </c>
      <c r="B433">
        <v>14</v>
      </c>
      <c r="C433">
        <v>18.600000000000001</v>
      </c>
      <c r="D433">
        <v>12</v>
      </c>
      <c r="E433">
        <v>0</v>
      </c>
      <c r="F433">
        <f>order_details__2[[#This Row],[UnitPrice]]*order_details__2[[#This Row],[Quantity]]</f>
        <v>223.20000000000002</v>
      </c>
      <c r="G433">
        <f>VLOOKUP(order_details__2[[#This Row],[ProductID]],products[],3,FALSE)</f>
        <v>6</v>
      </c>
      <c r="H433">
        <f>VLOOKUP(order_details__2[[#This Row],[OrderID]],orders[],20,FALSE)</f>
        <v>1997</v>
      </c>
      <c r="I433" t="str">
        <f>VLOOKUP(order_details__2[[#This Row],[ProductID]],products[],2,FALSE)</f>
        <v>Tofu</v>
      </c>
      <c r="J433" t="str">
        <f>VLOOKUP(order_details__2[[#This Row],[SupplierID]],suppliers[],2,FALSE)</f>
        <v>Mayumi's</v>
      </c>
      <c r="K433" t="str">
        <f>VLOOKUP(order_details__2[[#This Row],[OrderID]],orders[],14,FALSE)</f>
        <v>Argentina</v>
      </c>
      <c r="L433">
        <f>VLOOKUP(order_details__2[[#This Row],[OrderID]],orders[],7,FALSE)</f>
        <v>1</v>
      </c>
      <c r="M433" t="str">
        <f>VLOOKUP(order_details__2[[#This Row],[ShipVia ]],shippers[],2,FALSE)</f>
        <v>Speedy Express</v>
      </c>
      <c r="N433" t="str">
        <f>VLOOKUP(order_details__2[[#This Row],[OrderID]],orders[],2,FALSE)</f>
        <v>OCEAN</v>
      </c>
      <c r="O433" t="str">
        <f>VLOOKUP(order_details__2[[#This Row],[OrderID]],orders[],18,FALSE)</f>
        <v xml:space="preserve">Southern                                          </v>
      </c>
      <c r="P433">
        <f>VLOOKUP(order_details__2[[#This Row],[ProductID]],products[],4,FALSE)</f>
        <v>7</v>
      </c>
      <c r="Q433" t="str">
        <f>VLOOKUP(order_details__2[[#This Row],[CategoryID]],categories[],2,FALSE)</f>
        <v>Produce</v>
      </c>
      <c r="R433" s="57">
        <f>VLOOKUP(order_details__2[[#This Row],[OrderID]],orders[],21,FALSE)</f>
        <v>1</v>
      </c>
    </row>
    <row r="434" spans="1:18" x14ac:dyDescent="0.2">
      <c r="A434">
        <v>10409</v>
      </c>
      <c r="B434">
        <v>21</v>
      </c>
      <c r="C434">
        <v>8</v>
      </c>
      <c r="D434">
        <v>12</v>
      </c>
      <c r="E434">
        <v>0</v>
      </c>
      <c r="F434">
        <f>order_details__2[[#This Row],[UnitPrice]]*order_details__2[[#This Row],[Quantity]]</f>
        <v>96</v>
      </c>
      <c r="G434">
        <f>VLOOKUP(order_details__2[[#This Row],[ProductID]],products[],3,FALSE)</f>
        <v>8</v>
      </c>
      <c r="H434">
        <f>VLOOKUP(order_details__2[[#This Row],[OrderID]],orders[],20,FALSE)</f>
        <v>1997</v>
      </c>
      <c r="I434" t="str">
        <f>VLOOKUP(order_details__2[[#This Row],[ProductID]],products[],2,FALSE)</f>
        <v>Sir Rodney's Scones</v>
      </c>
      <c r="J434" t="str">
        <f>VLOOKUP(order_details__2[[#This Row],[SupplierID]],suppliers[],2,FALSE)</f>
        <v>Specialty Biscuits, Ltd.</v>
      </c>
      <c r="K434" t="str">
        <f>VLOOKUP(order_details__2[[#This Row],[OrderID]],orders[],14,FALSE)</f>
        <v>Argentina</v>
      </c>
      <c r="L434">
        <f>VLOOKUP(order_details__2[[#This Row],[OrderID]],orders[],7,FALSE)</f>
        <v>1</v>
      </c>
      <c r="M434" t="str">
        <f>VLOOKUP(order_details__2[[#This Row],[ShipVia ]],shippers[],2,FALSE)</f>
        <v>Speedy Express</v>
      </c>
      <c r="N434" t="str">
        <f>VLOOKUP(order_details__2[[#This Row],[OrderID]],orders[],2,FALSE)</f>
        <v>OCEAN</v>
      </c>
      <c r="O434" t="str">
        <f>VLOOKUP(order_details__2[[#This Row],[OrderID]],orders[],18,FALSE)</f>
        <v xml:space="preserve">Southern                                          </v>
      </c>
      <c r="P434">
        <f>VLOOKUP(order_details__2[[#This Row],[ProductID]],products[],4,FALSE)</f>
        <v>3</v>
      </c>
      <c r="Q434" t="str">
        <f>VLOOKUP(order_details__2[[#This Row],[CategoryID]],categories[],2,FALSE)</f>
        <v>Confections</v>
      </c>
      <c r="R434" s="57">
        <f>VLOOKUP(order_details__2[[#This Row],[OrderID]],orders[],21,FALSE)</f>
        <v>1</v>
      </c>
    </row>
    <row r="435" spans="1:18" x14ac:dyDescent="0.2">
      <c r="A435">
        <v>10410</v>
      </c>
      <c r="B435">
        <v>33</v>
      </c>
      <c r="C435">
        <v>2</v>
      </c>
      <c r="D435">
        <v>49</v>
      </c>
      <c r="E435">
        <v>0</v>
      </c>
      <c r="F435">
        <f>order_details__2[[#This Row],[UnitPrice]]*order_details__2[[#This Row],[Quantity]]</f>
        <v>98</v>
      </c>
      <c r="G435">
        <f>VLOOKUP(order_details__2[[#This Row],[ProductID]],products[],3,FALSE)</f>
        <v>15</v>
      </c>
      <c r="H435">
        <f>VLOOKUP(order_details__2[[#This Row],[OrderID]],orders[],20,FALSE)</f>
        <v>1997</v>
      </c>
      <c r="I435" t="str">
        <f>VLOOKUP(order_details__2[[#This Row],[ProductID]],products[],2,FALSE)</f>
        <v>Geitost</v>
      </c>
      <c r="J435" t="str">
        <f>VLOOKUP(order_details__2[[#This Row],[SupplierID]],suppliers[],2,FALSE)</f>
        <v>Norske Meierier</v>
      </c>
      <c r="K435" t="str">
        <f>VLOOKUP(order_details__2[[#This Row],[OrderID]],orders[],14,FALSE)</f>
        <v>Canada</v>
      </c>
      <c r="L435">
        <f>VLOOKUP(order_details__2[[#This Row],[OrderID]],orders[],7,FALSE)</f>
        <v>3</v>
      </c>
      <c r="M435" t="str">
        <f>VLOOKUP(order_details__2[[#This Row],[ShipVia ]],shippers[],2,FALSE)</f>
        <v>Federal Shipping</v>
      </c>
      <c r="N435" t="str">
        <f>VLOOKUP(order_details__2[[#This Row],[OrderID]],orders[],2,FALSE)</f>
        <v>BOTTM</v>
      </c>
      <c r="O435" t="str">
        <f>VLOOKUP(order_details__2[[#This Row],[OrderID]],orders[],18,FALSE)</f>
        <v xml:space="preserve">Southern                                          </v>
      </c>
      <c r="P435">
        <f>VLOOKUP(order_details__2[[#This Row],[ProductID]],products[],4,FALSE)</f>
        <v>4</v>
      </c>
      <c r="Q435" t="str">
        <f>VLOOKUP(order_details__2[[#This Row],[CategoryID]],categories[],2,FALSE)</f>
        <v>Dairy Products</v>
      </c>
      <c r="R435" s="57">
        <f>VLOOKUP(order_details__2[[#This Row],[OrderID]],orders[],21,FALSE)</f>
        <v>1</v>
      </c>
    </row>
    <row r="436" spans="1:18" x14ac:dyDescent="0.2">
      <c r="A436">
        <v>10410</v>
      </c>
      <c r="B436">
        <v>59</v>
      </c>
      <c r="C436">
        <v>44</v>
      </c>
      <c r="D436">
        <v>16</v>
      </c>
      <c r="E436">
        <v>0</v>
      </c>
      <c r="F436">
        <f>order_details__2[[#This Row],[UnitPrice]]*order_details__2[[#This Row],[Quantity]]</f>
        <v>704</v>
      </c>
      <c r="G436">
        <f>VLOOKUP(order_details__2[[#This Row],[ProductID]],products[],3,FALSE)</f>
        <v>28</v>
      </c>
      <c r="H436">
        <f>VLOOKUP(order_details__2[[#This Row],[OrderID]],orders[],20,FALSE)</f>
        <v>1997</v>
      </c>
      <c r="I436" t="str">
        <f>VLOOKUP(order_details__2[[#This Row],[ProductID]],products[],2,FALSE)</f>
        <v>Raclette Courdavault</v>
      </c>
      <c r="J436" t="str">
        <f>VLOOKUP(order_details__2[[#This Row],[SupplierID]],suppliers[],2,FALSE)</f>
        <v>Gai pturage</v>
      </c>
      <c r="K436" t="str">
        <f>VLOOKUP(order_details__2[[#This Row],[OrderID]],orders[],14,FALSE)</f>
        <v>Canada</v>
      </c>
      <c r="L436">
        <f>VLOOKUP(order_details__2[[#This Row],[OrderID]],orders[],7,FALSE)</f>
        <v>3</v>
      </c>
      <c r="M436" t="str">
        <f>VLOOKUP(order_details__2[[#This Row],[ShipVia ]],shippers[],2,FALSE)</f>
        <v>Federal Shipping</v>
      </c>
      <c r="N436" t="str">
        <f>VLOOKUP(order_details__2[[#This Row],[OrderID]],orders[],2,FALSE)</f>
        <v>BOTTM</v>
      </c>
      <c r="O436" t="str">
        <f>VLOOKUP(order_details__2[[#This Row],[OrderID]],orders[],18,FALSE)</f>
        <v xml:space="preserve">Southern                                          </v>
      </c>
      <c r="P436">
        <f>VLOOKUP(order_details__2[[#This Row],[ProductID]],products[],4,FALSE)</f>
        <v>4</v>
      </c>
      <c r="Q436" t="str">
        <f>VLOOKUP(order_details__2[[#This Row],[CategoryID]],categories[],2,FALSE)</f>
        <v>Dairy Products</v>
      </c>
      <c r="R436" s="57">
        <f>VLOOKUP(order_details__2[[#This Row],[OrderID]],orders[],21,FALSE)</f>
        <v>1</v>
      </c>
    </row>
    <row r="437" spans="1:18" x14ac:dyDescent="0.2">
      <c r="A437">
        <v>10411</v>
      </c>
      <c r="B437">
        <v>41</v>
      </c>
      <c r="C437">
        <v>7.7</v>
      </c>
      <c r="D437">
        <v>25</v>
      </c>
      <c r="E437">
        <v>0</v>
      </c>
      <c r="F437">
        <f>order_details__2[[#This Row],[UnitPrice]]*order_details__2[[#This Row],[Quantity]]</f>
        <v>192.5</v>
      </c>
      <c r="G437">
        <f>VLOOKUP(order_details__2[[#This Row],[ProductID]],products[],3,FALSE)</f>
        <v>19</v>
      </c>
      <c r="H437">
        <f>VLOOKUP(order_details__2[[#This Row],[OrderID]],orders[],20,FALSE)</f>
        <v>1997</v>
      </c>
      <c r="I437" t="str">
        <f>VLOOKUP(order_details__2[[#This Row],[ProductID]],products[],2,FALSE)</f>
        <v>Jack's New England Clam Chowder</v>
      </c>
      <c r="J437" t="str">
        <f>VLOOKUP(order_details__2[[#This Row],[SupplierID]],suppliers[],2,FALSE)</f>
        <v>New England Seafood Cannery</v>
      </c>
      <c r="K437" t="str">
        <f>VLOOKUP(order_details__2[[#This Row],[OrderID]],orders[],14,FALSE)</f>
        <v>Canada</v>
      </c>
      <c r="L437">
        <f>VLOOKUP(order_details__2[[#This Row],[OrderID]],orders[],7,FALSE)</f>
        <v>3</v>
      </c>
      <c r="M437" t="str">
        <f>VLOOKUP(order_details__2[[#This Row],[ShipVia ]],shippers[],2,FALSE)</f>
        <v>Federal Shipping</v>
      </c>
      <c r="N437" t="str">
        <f>VLOOKUP(order_details__2[[#This Row],[OrderID]],orders[],2,FALSE)</f>
        <v>BOTTM</v>
      </c>
      <c r="O437" t="str">
        <f>VLOOKUP(order_details__2[[#This Row],[OrderID]],orders[],18,FALSE)</f>
        <v xml:space="preserve">Northern                                          </v>
      </c>
      <c r="P437">
        <f>VLOOKUP(order_details__2[[#This Row],[ProductID]],products[],4,FALSE)</f>
        <v>8</v>
      </c>
      <c r="Q437" t="str">
        <f>VLOOKUP(order_details__2[[#This Row],[CategoryID]],categories[],2,FALSE)</f>
        <v>Seafood</v>
      </c>
      <c r="R437" s="57">
        <f>VLOOKUP(order_details__2[[#This Row],[OrderID]],orders[],21,FALSE)</f>
        <v>1</v>
      </c>
    </row>
    <row r="438" spans="1:18" x14ac:dyDescent="0.2">
      <c r="A438">
        <v>10411</v>
      </c>
      <c r="B438">
        <v>44</v>
      </c>
      <c r="C438">
        <v>15.5</v>
      </c>
      <c r="D438">
        <v>40</v>
      </c>
      <c r="E438">
        <v>0</v>
      </c>
      <c r="F438">
        <f>order_details__2[[#This Row],[UnitPrice]]*order_details__2[[#This Row],[Quantity]]</f>
        <v>620</v>
      </c>
      <c r="G438">
        <f>VLOOKUP(order_details__2[[#This Row],[ProductID]],products[],3,FALSE)</f>
        <v>20</v>
      </c>
      <c r="H438">
        <f>VLOOKUP(order_details__2[[#This Row],[OrderID]],orders[],20,FALSE)</f>
        <v>1997</v>
      </c>
      <c r="I438" t="str">
        <f>VLOOKUP(order_details__2[[#This Row],[ProductID]],products[],2,FALSE)</f>
        <v>Gula Malacca</v>
      </c>
      <c r="J438" t="str">
        <f>VLOOKUP(order_details__2[[#This Row],[SupplierID]],suppliers[],2,FALSE)</f>
        <v>Leka Trading</v>
      </c>
      <c r="K438" t="str">
        <f>VLOOKUP(order_details__2[[#This Row],[OrderID]],orders[],14,FALSE)</f>
        <v>Canada</v>
      </c>
      <c r="L438">
        <f>VLOOKUP(order_details__2[[#This Row],[OrderID]],orders[],7,FALSE)</f>
        <v>3</v>
      </c>
      <c r="M438" t="str">
        <f>VLOOKUP(order_details__2[[#This Row],[ShipVia ]],shippers[],2,FALSE)</f>
        <v>Federal Shipping</v>
      </c>
      <c r="N438" t="str">
        <f>VLOOKUP(order_details__2[[#This Row],[OrderID]],orders[],2,FALSE)</f>
        <v>BOTTM</v>
      </c>
      <c r="O438" t="str">
        <f>VLOOKUP(order_details__2[[#This Row],[OrderID]],orders[],18,FALSE)</f>
        <v xml:space="preserve">Northern                                          </v>
      </c>
      <c r="P438">
        <f>VLOOKUP(order_details__2[[#This Row],[ProductID]],products[],4,FALSE)</f>
        <v>2</v>
      </c>
      <c r="Q438" t="str">
        <f>VLOOKUP(order_details__2[[#This Row],[CategoryID]],categories[],2,FALSE)</f>
        <v>Condiments</v>
      </c>
      <c r="R438" s="57">
        <f>VLOOKUP(order_details__2[[#This Row],[OrderID]],orders[],21,FALSE)</f>
        <v>1</v>
      </c>
    </row>
    <row r="439" spans="1:18" x14ac:dyDescent="0.2">
      <c r="A439">
        <v>10411</v>
      </c>
      <c r="B439">
        <v>59</v>
      </c>
      <c r="C439">
        <v>44</v>
      </c>
      <c r="D439">
        <v>9</v>
      </c>
      <c r="E439">
        <v>0</v>
      </c>
      <c r="F439">
        <f>order_details__2[[#This Row],[UnitPrice]]*order_details__2[[#This Row],[Quantity]]</f>
        <v>396</v>
      </c>
      <c r="G439">
        <f>VLOOKUP(order_details__2[[#This Row],[ProductID]],products[],3,FALSE)</f>
        <v>28</v>
      </c>
      <c r="H439">
        <f>VLOOKUP(order_details__2[[#This Row],[OrderID]],orders[],20,FALSE)</f>
        <v>1997</v>
      </c>
      <c r="I439" t="str">
        <f>VLOOKUP(order_details__2[[#This Row],[ProductID]],products[],2,FALSE)</f>
        <v>Raclette Courdavault</v>
      </c>
      <c r="J439" t="str">
        <f>VLOOKUP(order_details__2[[#This Row],[SupplierID]],suppliers[],2,FALSE)</f>
        <v>Gai pturage</v>
      </c>
      <c r="K439" t="str">
        <f>VLOOKUP(order_details__2[[#This Row],[OrderID]],orders[],14,FALSE)</f>
        <v>Canada</v>
      </c>
      <c r="L439">
        <f>VLOOKUP(order_details__2[[#This Row],[OrderID]],orders[],7,FALSE)</f>
        <v>3</v>
      </c>
      <c r="M439" t="str">
        <f>VLOOKUP(order_details__2[[#This Row],[ShipVia ]],shippers[],2,FALSE)</f>
        <v>Federal Shipping</v>
      </c>
      <c r="N439" t="str">
        <f>VLOOKUP(order_details__2[[#This Row],[OrderID]],orders[],2,FALSE)</f>
        <v>BOTTM</v>
      </c>
      <c r="O439" t="str">
        <f>VLOOKUP(order_details__2[[#This Row],[OrderID]],orders[],18,FALSE)</f>
        <v xml:space="preserve">Northern                                          </v>
      </c>
      <c r="P439">
        <f>VLOOKUP(order_details__2[[#This Row],[ProductID]],products[],4,FALSE)</f>
        <v>4</v>
      </c>
      <c r="Q439" t="str">
        <f>VLOOKUP(order_details__2[[#This Row],[CategoryID]],categories[],2,FALSE)</f>
        <v>Dairy Products</v>
      </c>
      <c r="R439" s="57">
        <f>VLOOKUP(order_details__2[[#This Row],[OrderID]],orders[],21,FALSE)</f>
        <v>1</v>
      </c>
    </row>
    <row r="440" spans="1:18" x14ac:dyDescent="0.2">
      <c r="A440">
        <v>10412</v>
      </c>
      <c r="B440">
        <v>14</v>
      </c>
      <c r="C440">
        <v>18.600000000000001</v>
      </c>
      <c r="D440">
        <v>20</v>
      </c>
      <c r="E440">
        <v>0</v>
      </c>
      <c r="F440">
        <f>order_details__2[[#This Row],[UnitPrice]]*order_details__2[[#This Row],[Quantity]]</f>
        <v>372</v>
      </c>
      <c r="G440">
        <f>VLOOKUP(order_details__2[[#This Row],[ProductID]],products[],3,FALSE)</f>
        <v>6</v>
      </c>
      <c r="H440">
        <f>VLOOKUP(order_details__2[[#This Row],[OrderID]],orders[],20,FALSE)</f>
        <v>1997</v>
      </c>
      <c r="I440" t="str">
        <f>VLOOKUP(order_details__2[[#This Row],[ProductID]],products[],2,FALSE)</f>
        <v>Tofu</v>
      </c>
      <c r="J440" t="str">
        <f>VLOOKUP(order_details__2[[#This Row],[SupplierID]],suppliers[],2,FALSE)</f>
        <v>Mayumi's</v>
      </c>
      <c r="K440" t="str">
        <f>VLOOKUP(order_details__2[[#This Row],[OrderID]],orders[],14,FALSE)</f>
        <v>Finland</v>
      </c>
      <c r="L440">
        <f>VLOOKUP(order_details__2[[#This Row],[OrderID]],orders[],7,FALSE)</f>
        <v>2</v>
      </c>
      <c r="M440" t="str">
        <f>VLOOKUP(order_details__2[[#This Row],[ShipVia ]],shippers[],2,FALSE)</f>
        <v>United Package</v>
      </c>
      <c r="N440" t="str">
        <f>VLOOKUP(order_details__2[[#This Row],[OrderID]],orders[],2,FALSE)</f>
        <v>WARTH</v>
      </c>
      <c r="O440" t="str">
        <f>VLOOKUP(order_details__2[[#This Row],[OrderID]],orders[],18,FALSE)</f>
        <v xml:space="preserve">Northern                                          </v>
      </c>
      <c r="P440">
        <f>VLOOKUP(order_details__2[[#This Row],[ProductID]],products[],4,FALSE)</f>
        <v>7</v>
      </c>
      <c r="Q440" t="str">
        <f>VLOOKUP(order_details__2[[#This Row],[CategoryID]],categories[],2,FALSE)</f>
        <v>Produce</v>
      </c>
      <c r="R440" s="57">
        <f>VLOOKUP(order_details__2[[#This Row],[OrderID]],orders[],21,FALSE)</f>
        <v>1</v>
      </c>
    </row>
    <row r="441" spans="1:18" x14ac:dyDescent="0.2">
      <c r="A441">
        <v>10413</v>
      </c>
      <c r="B441">
        <v>1</v>
      </c>
      <c r="C441">
        <v>14.4</v>
      </c>
      <c r="D441">
        <v>24</v>
      </c>
      <c r="E441">
        <v>0</v>
      </c>
      <c r="F441">
        <f>order_details__2[[#This Row],[UnitPrice]]*order_details__2[[#This Row],[Quantity]]</f>
        <v>345.6</v>
      </c>
      <c r="G441">
        <f>VLOOKUP(order_details__2[[#This Row],[ProductID]],products[],3,FALSE)</f>
        <v>1</v>
      </c>
      <c r="H441">
        <f>VLOOKUP(order_details__2[[#This Row],[OrderID]],orders[],20,FALSE)</f>
        <v>1997</v>
      </c>
      <c r="I441" t="str">
        <f>VLOOKUP(order_details__2[[#This Row],[ProductID]],products[],2,FALSE)</f>
        <v>Chai</v>
      </c>
      <c r="J441" t="str">
        <f>VLOOKUP(order_details__2[[#This Row],[SupplierID]],suppliers[],2,FALSE)</f>
        <v>Exotic Liquids</v>
      </c>
      <c r="K441" t="str">
        <f>VLOOKUP(order_details__2[[#This Row],[OrderID]],orders[],14,FALSE)</f>
        <v>France</v>
      </c>
      <c r="L441">
        <f>VLOOKUP(order_details__2[[#This Row],[OrderID]],orders[],7,FALSE)</f>
        <v>2</v>
      </c>
      <c r="M441" t="str">
        <f>VLOOKUP(order_details__2[[#This Row],[ShipVia ]],shippers[],2,FALSE)</f>
        <v>United Package</v>
      </c>
      <c r="N441" t="str">
        <f>VLOOKUP(order_details__2[[#This Row],[OrderID]],orders[],2,FALSE)</f>
        <v>LAMAI</v>
      </c>
      <c r="O441" t="str">
        <f>VLOOKUP(order_details__2[[#This Row],[OrderID]],orders[],18,FALSE)</f>
        <v xml:space="preserve">Southern                                          </v>
      </c>
      <c r="P441">
        <f>VLOOKUP(order_details__2[[#This Row],[ProductID]],products[],4,FALSE)</f>
        <v>1</v>
      </c>
      <c r="Q441" t="str">
        <f>VLOOKUP(order_details__2[[#This Row],[CategoryID]],categories[],2,FALSE)</f>
        <v>Beverages</v>
      </c>
      <c r="R441" s="57">
        <f>VLOOKUP(order_details__2[[#This Row],[OrderID]],orders[],21,FALSE)</f>
        <v>1</v>
      </c>
    </row>
    <row r="442" spans="1:18" x14ac:dyDescent="0.2">
      <c r="A442">
        <v>10413</v>
      </c>
      <c r="B442">
        <v>62</v>
      </c>
      <c r="C442">
        <v>39.4</v>
      </c>
      <c r="D442">
        <v>40</v>
      </c>
      <c r="E442">
        <v>0</v>
      </c>
      <c r="F442">
        <f>order_details__2[[#This Row],[UnitPrice]]*order_details__2[[#This Row],[Quantity]]</f>
        <v>1576</v>
      </c>
      <c r="G442">
        <f>VLOOKUP(order_details__2[[#This Row],[ProductID]],products[],3,FALSE)</f>
        <v>29</v>
      </c>
      <c r="H442">
        <f>VLOOKUP(order_details__2[[#This Row],[OrderID]],orders[],20,FALSE)</f>
        <v>1997</v>
      </c>
      <c r="I442" t="str">
        <f>VLOOKUP(order_details__2[[#This Row],[ProductID]],products[],2,FALSE)</f>
        <v>Tarte au sucre</v>
      </c>
      <c r="J442" t="str">
        <f>VLOOKUP(order_details__2[[#This Row],[SupplierID]],suppliers[],2,FALSE)</f>
        <v>Forts d'rables</v>
      </c>
      <c r="K442" t="str">
        <f>VLOOKUP(order_details__2[[#This Row],[OrderID]],orders[],14,FALSE)</f>
        <v>France</v>
      </c>
      <c r="L442">
        <f>VLOOKUP(order_details__2[[#This Row],[OrderID]],orders[],7,FALSE)</f>
        <v>2</v>
      </c>
      <c r="M442" t="str">
        <f>VLOOKUP(order_details__2[[#This Row],[ShipVia ]],shippers[],2,FALSE)</f>
        <v>United Package</v>
      </c>
      <c r="N442" t="str">
        <f>VLOOKUP(order_details__2[[#This Row],[OrderID]],orders[],2,FALSE)</f>
        <v>LAMAI</v>
      </c>
      <c r="O442" t="str">
        <f>VLOOKUP(order_details__2[[#This Row],[OrderID]],orders[],18,FALSE)</f>
        <v xml:space="preserve">Southern                                          </v>
      </c>
      <c r="P442">
        <f>VLOOKUP(order_details__2[[#This Row],[ProductID]],products[],4,FALSE)</f>
        <v>3</v>
      </c>
      <c r="Q442" t="str">
        <f>VLOOKUP(order_details__2[[#This Row],[CategoryID]],categories[],2,FALSE)</f>
        <v>Confections</v>
      </c>
      <c r="R442" s="57">
        <f>VLOOKUP(order_details__2[[#This Row],[OrderID]],orders[],21,FALSE)</f>
        <v>1</v>
      </c>
    </row>
    <row r="443" spans="1:18" x14ac:dyDescent="0.2">
      <c r="A443">
        <v>10413</v>
      </c>
      <c r="B443">
        <v>76</v>
      </c>
      <c r="C443">
        <v>14.4</v>
      </c>
      <c r="D443">
        <v>14</v>
      </c>
      <c r="E443">
        <v>0</v>
      </c>
      <c r="F443">
        <f>order_details__2[[#This Row],[UnitPrice]]*order_details__2[[#This Row],[Quantity]]</f>
        <v>201.6</v>
      </c>
      <c r="G443">
        <f>VLOOKUP(order_details__2[[#This Row],[ProductID]],products[],3,FALSE)</f>
        <v>23</v>
      </c>
      <c r="H443">
        <f>VLOOKUP(order_details__2[[#This Row],[OrderID]],orders[],20,FALSE)</f>
        <v>1997</v>
      </c>
      <c r="I443" t="str">
        <f>VLOOKUP(order_details__2[[#This Row],[ProductID]],products[],2,FALSE)</f>
        <v>Lakkalikri</v>
      </c>
      <c r="J443" t="str">
        <f>VLOOKUP(order_details__2[[#This Row],[SupplierID]],suppliers[],2,FALSE)</f>
        <v>Karkki Oy</v>
      </c>
      <c r="K443" t="str">
        <f>VLOOKUP(order_details__2[[#This Row],[OrderID]],orders[],14,FALSE)</f>
        <v>France</v>
      </c>
      <c r="L443">
        <f>VLOOKUP(order_details__2[[#This Row],[OrderID]],orders[],7,FALSE)</f>
        <v>2</v>
      </c>
      <c r="M443" t="str">
        <f>VLOOKUP(order_details__2[[#This Row],[ShipVia ]],shippers[],2,FALSE)</f>
        <v>United Package</v>
      </c>
      <c r="N443" t="str">
        <f>VLOOKUP(order_details__2[[#This Row],[OrderID]],orders[],2,FALSE)</f>
        <v>LAMAI</v>
      </c>
      <c r="O443" t="str">
        <f>VLOOKUP(order_details__2[[#This Row],[OrderID]],orders[],18,FALSE)</f>
        <v xml:space="preserve">Southern                                          </v>
      </c>
      <c r="P443">
        <f>VLOOKUP(order_details__2[[#This Row],[ProductID]],products[],4,FALSE)</f>
        <v>1</v>
      </c>
      <c r="Q443" t="str">
        <f>VLOOKUP(order_details__2[[#This Row],[CategoryID]],categories[],2,FALSE)</f>
        <v>Beverages</v>
      </c>
      <c r="R443" s="57">
        <f>VLOOKUP(order_details__2[[#This Row],[OrderID]],orders[],21,FALSE)</f>
        <v>1</v>
      </c>
    </row>
    <row r="444" spans="1:18" x14ac:dyDescent="0.2">
      <c r="A444">
        <v>10414</v>
      </c>
      <c r="B444">
        <v>19</v>
      </c>
      <c r="C444">
        <v>7.3</v>
      </c>
      <c r="D444">
        <v>18</v>
      </c>
      <c r="E444">
        <v>0</v>
      </c>
      <c r="F444">
        <f>order_details__2[[#This Row],[UnitPrice]]*order_details__2[[#This Row],[Quantity]]</f>
        <v>131.4</v>
      </c>
      <c r="G444">
        <f>VLOOKUP(order_details__2[[#This Row],[ProductID]],products[],3,FALSE)</f>
        <v>8</v>
      </c>
      <c r="H444">
        <f>VLOOKUP(order_details__2[[#This Row],[OrderID]],orders[],20,FALSE)</f>
        <v>1997</v>
      </c>
      <c r="I444" t="str">
        <f>VLOOKUP(order_details__2[[#This Row],[ProductID]],products[],2,FALSE)</f>
        <v>Teatime Chocolate Biscuits</v>
      </c>
      <c r="J444" t="str">
        <f>VLOOKUP(order_details__2[[#This Row],[SupplierID]],suppliers[],2,FALSE)</f>
        <v>Specialty Biscuits, Ltd.</v>
      </c>
      <c r="K444" t="str">
        <f>VLOOKUP(order_details__2[[#This Row],[OrderID]],orders[],14,FALSE)</f>
        <v>Brazil</v>
      </c>
      <c r="L444">
        <f>VLOOKUP(order_details__2[[#This Row],[OrderID]],orders[],7,FALSE)</f>
        <v>3</v>
      </c>
      <c r="M444" t="str">
        <f>VLOOKUP(order_details__2[[#This Row],[ShipVia ]],shippers[],2,FALSE)</f>
        <v>Federal Shipping</v>
      </c>
      <c r="N444" t="str">
        <f>VLOOKUP(order_details__2[[#This Row],[OrderID]],orders[],2,FALSE)</f>
        <v>FAMIA</v>
      </c>
      <c r="O444" t="str">
        <f>VLOOKUP(order_details__2[[#This Row],[OrderID]],orders[],18,FALSE)</f>
        <v xml:space="preserve">Eastern                                           </v>
      </c>
      <c r="P444">
        <f>VLOOKUP(order_details__2[[#This Row],[ProductID]],products[],4,FALSE)</f>
        <v>3</v>
      </c>
      <c r="Q444" t="str">
        <f>VLOOKUP(order_details__2[[#This Row],[CategoryID]],categories[],2,FALSE)</f>
        <v>Confections</v>
      </c>
      <c r="R444" s="57">
        <f>VLOOKUP(order_details__2[[#This Row],[OrderID]],orders[],21,FALSE)</f>
        <v>1</v>
      </c>
    </row>
    <row r="445" spans="1:18" x14ac:dyDescent="0.2">
      <c r="A445">
        <v>10414</v>
      </c>
      <c r="B445">
        <v>33</v>
      </c>
      <c r="C445">
        <v>2</v>
      </c>
      <c r="D445">
        <v>50</v>
      </c>
      <c r="E445">
        <v>0</v>
      </c>
      <c r="F445">
        <f>order_details__2[[#This Row],[UnitPrice]]*order_details__2[[#This Row],[Quantity]]</f>
        <v>100</v>
      </c>
      <c r="G445">
        <f>VLOOKUP(order_details__2[[#This Row],[ProductID]],products[],3,FALSE)</f>
        <v>15</v>
      </c>
      <c r="H445">
        <f>VLOOKUP(order_details__2[[#This Row],[OrderID]],orders[],20,FALSE)</f>
        <v>1997</v>
      </c>
      <c r="I445" t="str">
        <f>VLOOKUP(order_details__2[[#This Row],[ProductID]],products[],2,FALSE)</f>
        <v>Geitost</v>
      </c>
      <c r="J445" t="str">
        <f>VLOOKUP(order_details__2[[#This Row],[SupplierID]],suppliers[],2,FALSE)</f>
        <v>Norske Meierier</v>
      </c>
      <c r="K445" t="str">
        <f>VLOOKUP(order_details__2[[#This Row],[OrderID]],orders[],14,FALSE)</f>
        <v>Brazil</v>
      </c>
      <c r="L445">
        <f>VLOOKUP(order_details__2[[#This Row],[OrderID]],orders[],7,FALSE)</f>
        <v>3</v>
      </c>
      <c r="M445" t="str">
        <f>VLOOKUP(order_details__2[[#This Row],[ShipVia ]],shippers[],2,FALSE)</f>
        <v>Federal Shipping</v>
      </c>
      <c r="N445" t="str">
        <f>VLOOKUP(order_details__2[[#This Row],[OrderID]],orders[],2,FALSE)</f>
        <v>FAMIA</v>
      </c>
      <c r="O445" t="str">
        <f>VLOOKUP(order_details__2[[#This Row],[OrderID]],orders[],18,FALSE)</f>
        <v xml:space="preserve">Eastern                                           </v>
      </c>
      <c r="P445">
        <f>VLOOKUP(order_details__2[[#This Row],[ProductID]],products[],4,FALSE)</f>
        <v>4</v>
      </c>
      <c r="Q445" t="str">
        <f>VLOOKUP(order_details__2[[#This Row],[CategoryID]],categories[],2,FALSE)</f>
        <v>Dairy Products</v>
      </c>
      <c r="R445" s="57">
        <f>VLOOKUP(order_details__2[[#This Row],[OrderID]],orders[],21,FALSE)</f>
        <v>1</v>
      </c>
    </row>
    <row r="446" spans="1:18" x14ac:dyDescent="0.2">
      <c r="A446">
        <v>10415</v>
      </c>
      <c r="B446">
        <v>17</v>
      </c>
      <c r="C446">
        <v>31.2</v>
      </c>
      <c r="D446">
        <v>2</v>
      </c>
      <c r="E446">
        <v>0</v>
      </c>
      <c r="F446">
        <f>order_details__2[[#This Row],[UnitPrice]]*order_details__2[[#This Row],[Quantity]]</f>
        <v>62.4</v>
      </c>
      <c r="G446">
        <f>VLOOKUP(order_details__2[[#This Row],[ProductID]],products[],3,FALSE)</f>
        <v>7</v>
      </c>
      <c r="H446">
        <f>VLOOKUP(order_details__2[[#This Row],[OrderID]],orders[],20,FALSE)</f>
        <v>1997</v>
      </c>
      <c r="I446" t="str">
        <f>VLOOKUP(order_details__2[[#This Row],[ProductID]],products[],2,FALSE)</f>
        <v>Alice Mutton</v>
      </c>
      <c r="J446" t="str">
        <f>VLOOKUP(order_details__2[[#This Row],[SupplierID]],suppliers[],2,FALSE)</f>
        <v>Pavlova, Ltd.</v>
      </c>
      <c r="K446" t="str">
        <f>VLOOKUP(order_details__2[[#This Row],[OrderID]],orders[],14,FALSE)</f>
        <v>USA</v>
      </c>
      <c r="L446">
        <f>VLOOKUP(order_details__2[[#This Row],[OrderID]],orders[],7,FALSE)</f>
        <v>1</v>
      </c>
      <c r="M446" t="str">
        <f>VLOOKUP(order_details__2[[#This Row],[ShipVia ]],shippers[],2,FALSE)</f>
        <v>Speedy Express</v>
      </c>
      <c r="N446" t="str">
        <f>VLOOKUP(order_details__2[[#This Row],[OrderID]],orders[],2,FALSE)</f>
        <v>HUNGC</v>
      </c>
      <c r="O446" t="str">
        <f>VLOOKUP(order_details__2[[#This Row],[OrderID]],orders[],18,FALSE)</f>
        <v xml:space="preserve">Southern                                          </v>
      </c>
      <c r="P446">
        <f>VLOOKUP(order_details__2[[#This Row],[ProductID]],products[],4,FALSE)</f>
        <v>6</v>
      </c>
      <c r="Q446" t="str">
        <f>VLOOKUP(order_details__2[[#This Row],[CategoryID]],categories[],2,FALSE)</f>
        <v>Meat/Poultry</v>
      </c>
      <c r="R446" s="57">
        <f>VLOOKUP(order_details__2[[#This Row],[OrderID]],orders[],21,FALSE)</f>
        <v>1</v>
      </c>
    </row>
    <row r="447" spans="1:18" x14ac:dyDescent="0.2">
      <c r="A447">
        <v>10415</v>
      </c>
      <c r="B447">
        <v>33</v>
      </c>
      <c r="C447">
        <v>2</v>
      </c>
      <c r="D447">
        <v>20</v>
      </c>
      <c r="E447">
        <v>0</v>
      </c>
      <c r="F447">
        <f>order_details__2[[#This Row],[UnitPrice]]*order_details__2[[#This Row],[Quantity]]</f>
        <v>40</v>
      </c>
      <c r="G447">
        <f>VLOOKUP(order_details__2[[#This Row],[ProductID]],products[],3,FALSE)</f>
        <v>15</v>
      </c>
      <c r="H447">
        <f>VLOOKUP(order_details__2[[#This Row],[OrderID]],orders[],20,FALSE)</f>
        <v>1997</v>
      </c>
      <c r="I447" t="str">
        <f>VLOOKUP(order_details__2[[#This Row],[ProductID]],products[],2,FALSE)</f>
        <v>Geitost</v>
      </c>
      <c r="J447" t="str">
        <f>VLOOKUP(order_details__2[[#This Row],[SupplierID]],suppliers[],2,FALSE)</f>
        <v>Norske Meierier</v>
      </c>
      <c r="K447" t="str">
        <f>VLOOKUP(order_details__2[[#This Row],[OrderID]],orders[],14,FALSE)</f>
        <v>USA</v>
      </c>
      <c r="L447">
        <f>VLOOKUP(order_details__2[[#This Row],[OrderID]],orders[],7,FALSE)</f>
        <v>1</v>
      </c>
      <c r="M447" t="str">
        <f>VLOOKUP(order_details__2[[#This Row],[ShipVia ]],shippers[],2,FALSE)</f>
        <v>Speedy Express</v>
      </c>
      <c r="N447" t="str">
        <f>VLOOKUP(order_details__2[[#This Row],[OrderID]],orders[],2,FALSE)</f>
        <v>HUNGC</v>
      </c>
      <c r="O447" t="str">
        <f>VLOOKUP(order_details__2[[#This Row],[OrderID]],orders[],18,FALSE)</f>
        <v xml:space="preserve">Southern                                          </v>
      </c>
      <c r="P447">
        <f>VLOOKUP(order_details__2[[#This Row],[ProductID]],products[],4,FALSE)</f>
        <v>4</v>
      </c>
      <c r="Q447" t="str">
        <f>VLOOKUP(order_details__2[[#This Row],[CategoryID]],categories[],2,FALSE)</f>
        <v>Dairy Products</v>
      </c>
      <c r="R447" s="57">
        <f>VLOOKUP(order_details__2[[#This Row],[OrderID]],orders[],21,FALSE)</f>
        <v>1</v>
      </c>
    </row>
    <row r="448" spans="1:18" x14ac:dyDescent="0.2">
      <c r="A448">
        <v>10416</v>
      </c>
      <c r="B448">
        <v>19</v>
      </c>
      <c r="C448">
        <v>7.3</v>
      </c>
      <c r="D448">
        <v>20</v>
      </c>
      <c r="E448">
        <v>0</v>
      </c>
      <c r="F448">
        <f>order_details__2[[#This Row],[UnitPrice]]*order_details__2[[#This Row],[Quantity]]</f>
        <v>146</v>
      </c>
      <c r="G448">
        <f>VLOOKUP(order_details__2[[#This Row],[ProductID]],products[],3,FALSE)</f>
        <v>8</v>
      </c>
      <c r="H448">
        <f>VLOOKUP(order_details__2[[#This Row],[OrderID]],orders[],20,FALSE)</f>
        <v>1997</v>
      </c>
      <c r="I448" t="str">
        <f>VLOOKUP(order_details__2[[#This Row],[ProductID]],products[],2,FALSE)</f>
        <v>Teatime Chocolate Biscuits</v>
      </c>
      <c r="J448" t="str">
        <f>VLOOKUP(order_details__2[[#This Row],[SupplierID]],suppliers[],2,FALSE)</f>
        <v>Specialty Biscuits, Ltd.</v>
      </c>
      <c r="K448" t="str">
        <f>VLOOKUP(order_details__2[[#This Row],[OrderID]],orders[],14,FALSE)</f>
        <v>Finland</v>
      </c>
      <c r="L448">
        <f>VLOOKUP(order_details__2[[#This Row],[OrderID]],orders[],7,FALSE)</f>
        <v>3</v>
      </c>
      <c r="M448" t="str">
        <f>VLOOKUP(order_details__2[[#This Row],[ShipVia ]],shippers[],2,FALSE)</f>
        <v>Federal Shipping</v>
      </c>
      <c r="N448" t="str">
        <f>VLOOKUP(order_details__2[[#This Row],[OrderID]],orders[],2,FALSE)</f>
        <v>WARTH</v>
      </c>
      <c r="O448" t="str">
        <f>VLOOKUP(order_details__2[[#This Row],[OrderID]],orders[],18,FALSE)</f>
        <v xml:space="preserve">Northern                                          </v>
      </c>
      <c r="P448">
        <f>VLOOKUP(order_details__2[[#This Row],[ProductID]],products[],4,FALSE)</f>
        <v>3</v>
      </c>
      <c r="Q448" t="str">
        <f>VLOOKUP(order_details__2[[#This Row],[CategoryID]],categories[],2,FALSE)</f>
        <v>Confections</v>
      </c>
      <c r="R448" s="57">
        <f>VLOOKUP(order_details__2[[#This Row],[OrderID]],orders[],21,FALSE)</f>
        <v>1</v>
      </c>
    </row>
    <row r="449" spans="1:18" x14ac:dyDescent="0.2">
      <c r="A449">
        <v>10416</v>
      </c>
      <c r="B449">
        <v>53</v>
      </c>
      <c r="C449">
        <v>26.2</v>
      </c>
      <c r="D449">
        <v>10</v>
      </c>
      <c r="E449">
        <v>0</v>
      </c>
      <c r="F449">
        <f>order_details__2[[#This Row],[UnitPrice]]*order_details__2[[#This Row],[Quantity]]</f>
        <v>262</v>
      </c>
      <c r="G449">
        <f>VLOOKUP(order_details__2[[#This Row],[ProductID]],products[],3,FALSE)</f>
        <v>24</v>
      </c>
      <c r="H449">
        <f>VLOOKUP(order_details__2[[#This Row],[OrderID]],orders[],20,FALSE)</f>
        <v>1997</v>
      </c>
      <c r="I449" t="str">
        <f>VLOOKUP(order_details__2[[#This Row],[ProductID]],products[],2,FALSE)</f>
        <v>Perth Pasties</v>
      </c>
      <c r="J449" t="str">
        <f>VLOOKUP(order_details__2[[#This Row],[SupplierID]],suppliers[],2,FALSE)</f>
        <v>G'day, Mate</v>
      </c>
      <c r="K449" t="str">
        <f>VLOOKUP(order_details__2[[#This Row],[OrderID]],orders[],14,FALSE)</f>
        <v>Finland</v>
      </c>
      <c r="L449">
        <f>VLOOKUP(order_details__2[[#This Row],[OrderID]],orders[],7,FALSE)</f>
        <v>3</v>
      </c>
      <c r="M449" t="str">
        <f>VLOOKUP(order_details__2[[#This Row],[ShipVia ]],shippers[],2,FALSE)</f>
        <v>Federal Shipping</v>
      </c>
      <c r="N449" t="str">
        <f>VLOOKUP(order_details__2[[#This Row],[OrderID]],orders[],2,FALSE)</f>
        <v>WARTH</v>
      </c>
      <c r="O449" t="str">
        <f>VLOOKUP(order_details__2[[#This Row],[OrderID]],orders[],18,FALSE)</f>
        <v xml:space="preserve">Northern                                          </v>
      </c>
      <c r="P449">
        <f>VLOOKUP(order_details__2[[#This Row],[ProductID]],products[],4,FALSE)</f>
        <v>6</v>
      </c>
      <c r="Q449" t="str">
        <f>VLOOKUP(order_details__2[[#This Row],[CategoryID]],categories[],2,FALSE)</f>
        <v>Meat/Poultry</v>
      </c>
      <c r="R449" s="57">
        <f>VLOOKUP(order_details__2[[#This Row],[OrderID]],orders[],21,FALSE)</f>
        <v>1</v>
      </c>
    </row>
    <row r="450" spans="1:18" x14ac:dyDescent="0.2">
      <c r="A450">
        <v>10416</v>
      </c>
      <c r="B450">
        <v>57</v>
      </c>
      <c r="C450">
        <v>15.6</v>
      </c>
      <c r="D450">
        <v>20</v>
      </c>
      <c r="E450">
        <v>0</v>
      </c>
      <c r="F450">
        <f>order_details__2[[#This Row],[UnitPrice]]*order_details__2[[#This Row],[Quantity]]</f>
        <v>312</v>
      </c>
      <c r="G450">
        <f>VLOOKUP(order_details__2[[#This Row],[ProductID]],products[],3,FALSE)</f>
        <v>26</v>
      </c>
      <c r="H450">
        <f>VLOOKUP(order_details__2[[#This Row],[OrderID]],orders[],20,FALSE)</f>
        <v>1997</v>
      </c>
      <c r="I450" t="str">
        <f>VLOOKUP(order_details__2[[#This Row],[ProductID]],products[],2,FALSE)</f>
        <v>Ravioli Angelo</v>
      </c>
      <c r="J450" t="str">
        <f>VLOOKUP(order_details__2[[#This Row],[SupplierID]],suppliers[],2,FALSE)</f>
        <v>Pasta Buttini s.r.l.</v>
      </c>
      <c r="K450" t="str">
        <f>VLOOKUP(order_details__2[[#This Row],[OrderID]],orders[],14,FALSE)</f>
        <v>Finland</v>
      </c>
      <c r="L450">
        <f>VLOOKUP(order_details__2[[#This Row],[OrderID]],orders[],7,FALSE)</f>
        <v>3</v>
      </c>
      <c r="M450" t="str">
        <f>VLOOKUP(order_details__2[[#This Row],[ShipVia ]],shippers[],2,FALSE)</f>
        <v>Federal Shipping</v>
      </c>
      <c r="N450" t="str">
        <f>VLOOKUP(order_details__2[[#This Row],[OrderID]],orders[],2,FALSE)</f>
        <v>WARTH</v>
      </c>
      <c r="O450" t="str">
        <f>VLOOKUP(order_details__2[[#This Row],[OrderID]],orders[],18,FALSE)</f>
        <v xml:space="preserve">Northern                                          </v>
      </c>
      <c r="P450">
        <f>VLOOKUP(order_details__2[[#This Row],[ProductID]],products[],4,FALSE)</f>
        <v>5</v>
      </c>
      <c r="Q450" t="str">
        <f>VLOOKUP(order_details__2[[#This Row],[CategoryID]],categories[],2,FALSE)</f>
        <v>Grains/Cereals</v>
      </c>
      <c r="R450" s="57">
        <f>VLOOKUP(order_details__2[[#This Row],[OrderID]],orders[],21,FALSE)</f>
        <v>1</v>
      </c>
    </row>
    <row r="451" spans="1:18" x14ac:dyDescent="0.2">
      <c r="A451">
        <v>10417</v>
      </c>
      <c r="B451">
        <v>38</v>
      </c>
      <c r="C451">
        <v>210.8</v>
      </c>
      <c r="D451">
        <v>50</v>
      </c>
      <c r="E451">
        <v>0</v>
      </c>
      <c r="F451">
        <f>order_details__2[[#This Row],[UnitPrice]]*order_details__2[[#This Row],[Quantity]]</f>
        <v>10540</v>
      </c>
      <c r="G451">
        <f>VLOOKUP(order_details__2[[#This Row],[ProductID]],products[],3,FALSE)</f>
        <v>18</v>
      </c>
      <c r="H451">
        <f>VLOOKUP(order_details__2[[#This Row],[OrderID]],orders[],20,FALSE)</f>
        <v>1997</v>
      </c>
      <c r="I451" t="str">
        <f>VLOOKUP(order_details__2[[#This Row],[ProductID]],products[],2,FALSE)</f>
        <v>Cte de Blaye</v>
      </c>
      <c r="J451" t="str">
        <f>VLOOKUP(order_details__2[[#This Row],[SupplierID]],suppliers[],2,FALSE)</f>
        <v>Aux joyeux ecclsiastiques</v>
      </c>
      <c r="K451" t="str">
        <f>VLOOKUP(order_details__2[[#This Row],[OrderID]],orders[],14,FALSE)</f>
        <v>Denmark</v>
      </c>
      <c r="L451">
        <f>VLOOKUP(order_details__2[[#This Row],[OrderID]],orders[],7,FALSE)</f>
        <v>3</v>
      </c>
      <c r="M451" t="str">
        <f>VLOOKUP(order_details__2[[#This Row],[ShipVia ]],shippers[],2,FALSE)</f>
        <v>Federal Shipping</v>
      </c>
      <c r="N451" t="str">
        <f>VLOOKUP(order_details__2[[#This Row],[OrderID]],orders[],2,FALSE)</f>
        <v>SIMOB</v>
      </c>
      <c r="O451" t="str">
        <f>VLOOKUP(order_details__2[[#This Row],[OrderID]],orders[],18,FALSE)</f>
        <v xml:space="preserve">Eastern                                           </v>
      </c>
      <c r="P451">
        <f>VLOOKUP(order_details__2[[#This Row],[ProductID]],products[],4,FALSE)</f>
        <v>1</v>
      </c>
      <c r="Q451" t="str">
        <f>VLOOKUP(order_details__2[[#This Row],[CategoryID]],categories[],2,FALSE)</f>
        <v>Beverages</v>
      </c>
      <c r="R451" s="57">
        <f>VLOOKUP(order_details__2[[#This Row],[OrderID]],orders[],21,FALSE)</f>
        <v>1</v>
      </c>
    </row>
    <row r="452" spans="1:18" x14ac:dyDescent="0.2">
      <c r="A452">
        <v>10417</v>
      </c>
      <c r="B452">
        <v>46</v>
      </c>
      <c r="C452">
        <v>9.6</v>
      </c>
      <c r="D452">
        <v>2</v>
      </c>
      <c r="E452">
        <v>0</v>
      </c>
      <c r="F452">
        <f>order_details__2[[#This Row],[UnitPrice]]*order_details__2[[#This Row],[Quantity]]</f>
        <v>19.2</v>
      </c>
      <c r="G452">
        <f>VLOOKUP(order_details__2[[#This Row],[ProductID]],products[],3,FALSE)</f>
        <v>21</v>
      </c>
      <c r="H452">
        <f>VLOOKUP(order_details__2[[#This Row],[OrderID]],orders[],20,FALSE)</f>
        <v>1997</v>
      </c>
      <c r="I452" t="str">
        <f>VLOOKUP(order_details__2[[#This Row],[ProductID]],products[],2,FALSE)</f>
        <v>Spegesild</v>
      </c>
      <c r="J452" t="str">
        <f>VLOOKUP(order_details__2[[#This Row],[SupplierID]],suppliers[],2,FALSE)</f>
        <v>Lyngbysild</v>
      </c>
      <c r="K452" t="str">
        <f>VLOOKUP(order_details__2[[#This Row],[OrderID]],orders[],14,FALSE)</f>
        <v>Denmark</v>
      </c>
      <c r="L452">
        <f>VLOOKUP(order_details__2[[#This Row],[OrderID]],orders[],7,FALSE)</f>
        <v>3</v>
      </c>
      <c r="M452" t="str">
        <f>VLOOKUP(order_details__2[[#This Row],[ShipVia ]],shippers[],2,FALSE)</f>
        <v>Federal Shipping</v>
      </c>
      <c r="N452" t="str">
        <f>VLOOKUP(order_details__2[[#This Row],[OrderID]],orders[],2,FALSE)</f>
        <v>SIMOB</v>
      </c>
      <c r="O452" t="str">
        <f>VLOOKUP(order_details__2[[#This Row],[OrderID]],orders[],18,FALSE)</f>
        <v xml:space="preserve">Eastern                                           </v>
      </c>
      <c r="P452">
        <f>VLOOKUP(order_details__2[[#This Row],[ProductID]],products[],4,FALSE)</f>
        <v>8</v>
      </c>
      <c r="Q452" t="str">
        <f>VLOOKUP(order_details__2[[#This Row],[CategoryID]],categories[],2,FALSE)</f>
        <v>Seafood</v>
      </c>
      <c r="R452" s="57">
        <f>VLOOKUP(order_details__2[[#This Row],[OrderID]],orders[],21,FALSE)</f>
        <v>1</v>
      </c>
    </row>
    <row r="453" spans="1:18" x14ac:dyDescent="0.2">
      <c r="A453">
        <v>10417</v>
      </c>
      <c r="B453">
        <v>68</v>
      </c>
      <c r="C453">
        <v>10</v>
      </c>
      <c r="D453">
        <v>36</v>
      </c>
      <c r="E453">
        <v>0</v>
      </c>
      <c r="F453">
        <f>order_details__2[[#This Row],[UnitPrice]]*order_details__2[[#This Row],[Quantity]]</f>
        <v>360</v>
      </c>
      <c r="G453">
        <f>VLOOKUP(order_details__2[[#This Row],[ProductID]],products[],3,FALSE)</f>
        <v>8</v>
      </c>
      <c r="H453">
        <f>VLOOKUP(order_details__2[[#This Row],[OrderID]],orders[],20,FALSE)</f>
        <v>1997</v>
      </c>
      <c r="I453" t="str">
        <f>VLOOKUP(order_details__2[[#This Row],[ProductID]],products[],2,FALSE)</f>
        <v>Scottish Longbreads</v>
      </c>
      <c r="J453" t="str">
        <f>VLOOKUP(order_details__2[[#This Row],[SupplierID]],suppliers[],2,FALSE)</f>
        <v>Specialty Biscuits, Ltd.</v>
      </c>
      <c r="K453" t="str">
        <f>VLOOKUP(order_details__2[[#This Row],[OrderID]],orders[],14,FALSE)</f>
        <v>Denmark</v>
      </c>
      <c r="L453">
        <f>VLOOKUP(order_details__2[[#This Row],[OrderID]],orders[],7,FALSE)</f>
        <v>3</v>
      </c>
      <c r="M453" t="str">
        <f>VLOOKUP(order_details__2[[#This Row],[ShipVia ]],shippers[],2,FALSE)</f>
        <v>Federal Shipping</v>
      </c>
      <c r="N453" t="str">
        <f>VLOOKUP(order_details__2[[#This Row],[OrderID]],orders[],2,FALSE)</f>
        <v>SIMOB</v>
      </c>
      <c r="O453" t="str">
        <f>VLOOKUP(order_details__2[[#This Row],[OrderID]],orders[],18,FALSE)</f>
        <v xml:space="preserve">Eastern                                           </v>
      </c>
      <c r="P453">
        <f>VLOOKUP(order_details__2[[#This Row],[ProductID]],products[],4,FALSE)</f>
        <v>3</v>
      </c>
      <c r="Q453" t="str">
        <f>VLOOKUP(order_details__2[[#This Row],[CategoryID]],categories[],2,FALSE)</f>
        <v>Confections</v>
      </c>
      <c r="R453" s="57">
        <f>VLOOKUP(order_details__2[[#This Row],[OrderID]],orders[],21,FALSE)</f>
        <v>1</v>
      </c>
    </row>
    <row r="454" spans="1:18" x14ac:dyDescent="0.2">
      <c r="A454">
        <v>10417</v>
      </c>
      <c r="B454">
        <v>77</v>
      </c>
      <c r="C454">
        <v>10.4</v>
      </c>
      <c r="D454">
        <v>35</v>
      </c>
      <c r="E454">
        <v>0</v>
      </c>
      <c r="F454">
        <f>order_details__2[[#This Row],[UnitPrice]]*order_details__2[[#This Row],[Quantity]]</f>
        <v>364</v>
      </c>
      <c r="G454">
        <f>VLOOKUP(order_details__2[[#This Row],[ProductID]],products[],3,FALSE)</f>
        <v>12</v>
      </c>
      <c r="H454">
        <f>VLOOKUP(order_details__2[[#This Row],[OrderID]],orders[],20,FALSE)</f>
        <v>1997</v>
      </c>
      <c r="I454" t="str">
        <f>VLOOKUP(order_details__2[[#This Row],[ProductID]],products[],2,FALSE)</f>
        <v>Original Frankfurter grne Soe</v>
      </c>
      <c r="J454" t="str">
        <f>VLOOKUP(order_details__2[[#This Row],[SupplierID]],suppliers[],2,FALSE)</f>
        <v>Plutzer Lebensmittelgromrkte AG</v>
      </c>
      <c r="K454" t="str">
        <f>VLOOKUP(order_details__2[[#This Row],[OrderID]],orders[],14,FALSE)</f>
        <v>Denmark</v>
      </c>
      <c r="L454">
        <f>VLOOKUP(order_details__2[[#This Row],[OrderID]],orders[],7,FALSE)</f>
        <v>3</v>
      </c>
      <c r="M454" t="str">
        <f>VLOOKUP(order_details__2[[#This Row],[ShipVia ]],shippers[],2,FALSE)</f>
        <v>Federal Shipping</v>
      </c>
      <c r="N454" t="str">
        <f>VLOOKUP(order_details__2[[#This Row],[OrderID]],orders[],2,FALSE)</f>
        <v>SIMOB</v>
      </c>
      <c r="O454" t="str">
        <f>VLOOKUP(order_details__2[[#This Row],[OrderID]],orders[],18,FALSE)</f>
        <v xml:space="preserve">Eastern                                           </v>
      </c>
      <c r="P454">
        <f>VLOOKUP(order_details__2[[#This Row],[ProductID]],products[],4,FALSE)</f>
        <v>2</v>
      </c>
      <c r="Q454" t="str">
        <f>VLOOKUP(order_details__2[[#This Row],[CategoryID]],categories[],2,FALSE)</f>
        <v>Condiments</v>
      </c>
      <c r="R454" s="57">
        <f>VLOOKUP(order_details__2[[#This Row],[OrderID]],orders[],21,FALSE)</f>
        <v>1</v>
      </c>
    </row>
    <row r="455" spans="1:18" x14ac:dyDescent="0.2">
      <c r="A455">
        <v>10418</v>
      </c>
      <c r="B455">
        <v>2</v>
      </c>
      <c r="C455">
        <v>15.2</v>
      </c>
      <c r="D455">
        <v>60</v>
      </c>
      <c r="E455">
        <v>0</v>
      </c>
      <c r="F455">
        <f>order_details__2[[#This Row],[UnitPrice]]*order_details__2[[#This Row],[Quantity]]</f>
        <v>912</v>
      </c>
      <c r="G455">
        <f>VLOOKUP(order_details__2[[#This Row],[ProductID]],products[],3,FALSE)</f>
        <v>1</v>
      </c>
      <c r="H455">
        <f>VLOOKUP(order_details__2[[#This Row],[OrderID]],orders[],20,FALSE)</f>
        <v>1997</v>
      </c>
      <c r="I455" t="str">
        <f>VLOOKUP(order_details__2[[#This Row],[ProductID]],products[],2,FALSE)</f>
        <v>Chang</v>
      </c>
      <c r="J455" t="str">
        <f>VLOOKUP(order_details__2[[#This Row],[SupplierID]],suppliers[],2,FALSE)</f>
        <v>Exotic Liquids</v>
      </c>
      <c r="K455" t="str">
        <f>VLOOKUP(order_details__2[[#This Row],[OrderID]],orders[],14,FALSE)</f>
        <v>Germany</v>
      </c>
      <c r="L455">
        <f>VLOOKUP(order_details__2[[#This Row],[OrderID]],orders[],7,FALSE)</f>
        <v>1</v>
      </c>
      <c r="M455" t="str">
        <f>VLOOKUP(order_details__2[[#This Row],[ShipVia ]],shippers[],2,FALSE)</f>
        <v>Speedy Express</v>
      </c>
      <c r="N455" t="str">
        <f>VLOOKUP(order_details__2[[#This Row],[OrderID]],orders[],2,FALSE)</f>
        <v>QUICK</v>
      </c>
      <c r="O455" t="str">
        <f>VLOOKUP(order_details__2[[#This Row],[OrderID]],orders[],18,FALSE)</f>
        <v xml:space="preserve">Eastern                                           </v>
      </c>
      <c r="P455">
        <f>VLOOKUP(order_details__2[[#This Row],[ProductID]],products[],4,FALSE)</f>
        <v>1</v>
      </c>
      <c r="Q455" t="str">
        <f>VLOOKUP(order_details__2[[#This Row],[CategoryID]],categories[],2,FALSE)</f>
        <v>Beverages</v>
      </c>
      <c r="R455" s="57">
        <f>VLOOKUP(order_details__2[[#This Row],[OrderID]],orders[],21,FALSE)</f>
        <v>1</v>
      </c>
    </row>
    <row r="456" spans="1:18" x14ac:dyDescent="0.2">
      <c r="A456">
        <v>10418</v>
      </c>
      <c r="B456">
        <v>47</v>
      </c>
      <c r="C456">
        <v>7.6</v>
      </c>
      <c r="D456">
        <v>55</v>
      </c>
      <c r="E456">
        <v>0</v>
      </c>
      <c r="F456">
        <f>order_details__2[[#This Row],[UnitPrice]]*order_details__2[[#This Row],[Quantity]]</f>
        <v>418</v>
      </c>
      <c r="G456">
        <f>VLOOKUP(order_details__2[[#This Row],[ProductID]],products[],3,FALSE)</f>
        <v>22</v>
      </c>
      <c r="H456">
        <f>VLOOKUP(order_details__2[[#This Row],[OrderID]],orders[],20,FALSE)</f>
        <v>1997</v>
      </c>
      <c r="I456" t="str">
        <f>VLOOKUP(order_details__2[[#This Row],[ProductID]],products[],2,FALSE)</f>
        <v>Zaanse koeken</v>
      </c>
      <c r="J456" t="str">
        <f>VLOOKUP(order_details__2[[#This Row],[SupplierID]],suppliers[],2,FALSE)</f>
        <v>Zaanse Snoepfabriek</v>
      </c>
      <c r="K456" t="str">
        <f>VLOOKUP(order_details__2[[#This Row],[OrderID]],orders[],14,FALSE)</f>
        <v>Germany</v>
      </c>
      <c r="L456">
        <f>VLOOKUP(order_details__2[[#This Row],[OrderID]],orders[],7,FALSE)</f>
        <v>1</v>
      </c>
      <c r="M456" t="str">
        <f>VLOOKUP(order_details__2[[#This Row],[ShipVia ]],shippers[],2,FALSE)</f>
        <v>Speedy Express</v>
      </c>
      <c r="N456" t="str">
        <f>VLOOKUP(order_details__2[[#This Row],[OrderID]],orders[],2,FALSE)</f>
        <v>QUICK</v>
      </c>
      <c r="O456" t="str">
        <f>VLOOKUP(order_details__2[[#This Row],[OrderID]],orders[],18,FALSE)</f>
        <v xml:space="preserve">Eastern                                           </v>
      </c>
      <c r="P456">
        <f>VLOOKUP(order_details__2[[#This Row],[ProductID]],products[],4,FALSE)</f>
        <v>3</v>
      </c>
      <c r="Q456" t="str">
        <f>VLOOKUP(order_details__2[[#This Row],[CategoryID]],categories[],2,FALSE)</f>
        <v>Confections</v>
      </c>
      <c r="R456" s="57">
        <f>VLOOKUP(order_details__2[[#This Row],[OrderID]],orders[],21,FALSE)</f>
        <v>1</v>
      </c>
    </row>
    <row r="457" spans="1:18" x14ac:dyDescent="0.2">
      <c r="A457">
        <v>10418</v>
      </c>
      <c r="B457">
        <v>61</v>
      </c>
      <c r="C457">
        <v>22.8</v>
      </c>
      <c r="D457">
        <v>16</v>
      </c>
      <c r="E457">
        <v>0</v>
      </c>
      <c r="F457">
        <f>order_details__2[[#This Row],[UnitPrice]]*order_details__2[[#This Row],[Quantity]]</f>
        <v>364.8</v>
      </c>
      <c r="G457">
        <f>VLOOKUP(order_details__2[[#This Row],[ProductID]],products[],3,FALSE)</f>
        <v>29</v>
      </c>
      <c r="H457">
        <f>VLOOKUP(order_details__2[[#This Row],[OrderID]],orders[],20,FALSE)</f>
        <v>1997</v>
      </c>
      <c r="I457" t="str">
        <f>VLOOKUP(order_details__2[[#This Row],[ProductID]],products[],2,FALSE)</f>
        <v>Sirop d'rable</v>
      </c>
      <c r="J457" t="str">
        <f>VLOOKUP(order_details__2[[#This Row],[SupplierID]],suppliers[],2,FALSE)</f>
        <v>Forts d'rables</v>
      </c>
      <c r="K457" t="str">
        <f>VLOOKUP(order_details__2[[#This Row],[OrderID]],orders[],14,FALSE)</f>
        <v>Germany</v>
      </c>
      <c r="L457">
        <f>VLOOKUP(order_details__2[[#This Row],[OrderID]],orders[],7,FALSE)</f>
        <v>1</v>
      </c>
      <c r="M457" t="str">
        <f>VLOOKUP(order_details__2[[#This Row],[ShipVia ]],shippers[],2,FALSE)</f>
        <v>Speedy Express</v>
      </c>
      <c r="N457" t="str">
        <f>VLOOKUP(order_details__2[[#This Row],[OrderID]],orders[],2,FALSE)</f>
        <v>QUICK</v>
      </c>
      <c r="O457" t="str">
        <f>VLOOKUP(order_details__2[[#This Row],[OrderID]],orders[],18,FALSE)</f>
        <v xml:space="preserve">Eastern                                           </v>
      </c>
      <c r="P457">
        <f>VLOOKUP(order_details__2[[#This Row],[ProductID]],products[],4,FALSE)</f>
        <v>2</v>
      </c>
      <c r="Q457" t="str">
        <f>VLOOKUP(order_details__2[[#This Row],[CategoryID]],categories[],2,FALSE)</f>
        <v>Condiments</v>
      </c>
      <c r="R457" s="57">
        <f>VLOOKUP(order_details__2[[#This Row],[OrderID]],orders[],21,FALSE)</f>
        <v>1</v>
      </c>
    </row>
    <row r="458" spans="1:18" x14ac:dyDescent="0.2">
      <c r="A458">
        <v>10418</v>
      </c>
      <c r="B458">
        <v>74</v>
      </c>
      <c r="C458">
        <v>8</v>
      </c>
      <c r="D458">
        <v>15</v>
      </c>
      <c r="E458">
        <v>0</v>
      </c>
      <c r="F458">
        <f>order_details__2[[#This Row],[UnitPrice]]*order_details__2[[#This Row],[Quantity]]</f>
        <v>120</v>
      </c>
      <c r="G458">
        <f>VLOOKUP(order_details__2[[#This Row],[ProductID]],products[],3,FALSE)</f>
        <v>4</v>
      </c>
      <c r="H458">
        <f>VLOOKUP(order_details__2[[#This Row],[OrderID]],orders[],20,FALSE)</f>
        <v>1997</v>
      </c>
      <c r="I458" t="str">
        <f>VLOOKUP(order_details__2[[#This Row],[ProductID]],products[],2,FALSE)</f>
        <v>Longlife Tofu</v>
      </c>
      <c r="J458" t="str">
        <f>VLOOKUP(order_details__2[[#This Row],[SupplierID]],suppliers[],2,FALSE)</f>
        <v>Tokyo Traders</v>
      </c>
      <c r="K458" t="str">
        <f>VLOOKUP(order_details__2[[#This Row],[OrderID]],orders[],14,FALSE)</f>
        <v>Germany</v>
      </c>
      <c r="L458">
        <f>VLOOKUP(order_details__2[[#This Row],[OrderID]],orders[],7,FALSE)</f>
        <v>1</v>
      </c>
      <c r="M458" t="str">
        <f>VLOOKUP(order_details__2[[#This Row],[ShipVia ]],shippers[],2,FALSE)</f>
        <v>Speedy Express</v>
      </c>
      <c r="N458" t="str">
        <f>VLOOKUP(order_details__2[[#This Row],[OrderID]],orders[],2,FALSE)</f>
        <v>QUICK</v>
      </c>
      <c r="O458" t="str">
        <f>VLOOKUP(order_details__2[[#This Row],[OrderID]],orders[],18,FALSE)</f>
        <v xml:space="preserve">Eastern                                           </v>
      </c>
      <c r="P458">
        <f>VLOOKUP(order_details__2[[#This Row],[ProductID]],products[],4,FALSE)</f>
        <v>7</v>
      </c>
      <c r="Q458" t="str">
        <f>VLOOKUP(order_details__2[[#This Row],[CategoryID]],categories[],2,FALSE)</f>
        <v>Produce</v>
      </c>
      <c r="R458" s="57">
        <f>VLOOKUP(order_details__2[[#This Row],[OrderID]],orders[],21,FALSE)</f>
        <v>1</v>
      </c>
    </row>
    <row r="459" spans="1:18" x14ac:dyDescent="0.2">
      <c r="A459">
        <v>10419</v>
      </c>
      <c r="B459">
        <v>60</v>
      </c>
      <c r="C459">
        <v>27.2</v>
      </c>
      <c r="D459">
        <v>60</v>
      </c>
      <c r="E459">
        <v>0</v>
      </c>
      <c r="F459">
        <f>order_details__2[[#This Row],[UnitPrice]]*order_details__2[[#This Row],[Quantity]]</f>
        <v>1632</v>
      </c>
      <c r="G459">
        <f>VLOOKUP(order_details__2[[#This Row],[ProductID]],products[],3,FALSE)</f>
        <v>28</v>
      </c>
      <c r="H459">
        <f>VLOOKUP(order_details__2[[#This Row],[OrderID]],orders[],20,FALSE)</f>
        <v>1997</v>
      </c>
      <c r="I459" t="str">
        <f>VLOOKUP(order_details__2[[#This Row],[ProductID]],products[],2,FALSE)</f>
        <v>Camembert Pierrot</v>
      </c>
      <c r="J459" t="str">
        <f>VLOOKUP(order_details__2[[#This Row],[SupplierID]],suppliers[],2,FALSE)</f>
        <v>Gai pturage</v>
      </c>
      <c r="K459" t="str">
        <f>VLOOKUP(order_details__2[[#This Row],[OrderID]],orders[],14,FALSE)</f>
        <v>Switzerland</v>
      </c>
      <c r="L459">
        <f>VLOOKUP(order_details__2[[#This Row],[OrderID]],orders[],7,FALSE)</f>
        <v>2</v>
      </c>
      <c r="M459" t="str">
        <f>VLOOKUP(order_details__2[[#This Row],[ShipVia ]],shippers[],2,FALSE)</f>
        <v>United Package</v>
      </c>
      <c r="N459" t="str">
        <f>VLOOKUP(order_details__2[[#This Row],[OrderID]],orders[],2,FALSE)</f>
        <v>RICSU</v>
      </c>
      <c r="O459" t="str">
        <f>VLOOKUP(order_details__2[[#This Row],[OrderID]],orders[],18,FALSE)</f>
        <v xml:space="preserve">Eastern                                           </v>
      </c>
      <c r="P459">
        <f>VLOOKUP(order_details__2[[#This Row],[ProductID]],products[],4,FALSE)</f>
        <v>4</v>
      </c>
      <c r="Q459" t="str">
        <f>VLOOKUP(order_details__2[[#This Row],[CategoryID]],categories[],2,FALSE)</f>
        <v>Dairy Products</v>
      </c>
      <c r="R459" s="57">
        <f>VLOOKUP(order_details__2[[#This Row],[OrderID]],orders[],21,FALSE)</f>
        <v>1</v>
      </c>
    </row>
    <row r="460" spans="1:18" x14ac:dyDescent="0.2">
      <c r="A460">
        <v>10419</v>
      </c>
      <c r="B460">
        <v>69</v>
      </c>
      <c r="C460">
        <v>28.8</v>
      </c>
      <c r="D460">
        <v>20</v>
      </c>
      <c r="E460">
        <v>0</v>
      </c>
      <c r="F460">
        <f>order_details__2[[#This Row],[UnitPrice]]*order_details__2[[#This Row],[Quantity]]</f>
        <v>576</v>
      </c>
      <c r="G460">
        <f>VLOOKUP(order_details__2[[#This Row],[ProductID]],products[],3,FALSE)</f>
        <v>15</v>
      </c>
      <c r="H460">
        <f>VLOOKUP(order_details__2[[#This Row],[OrderID]],orders[],20,FALSE)</f>
        <v>1997</v>
      </c>
      <c r="I460" t="str">
        <f>VLOOKUP(order_details__2[[#This Row],[ProductID]],products[],2,FALSE)</f>
        <v>Gudbrandsdalsost</v>
      </c>
      <c r="J460" t="str">
        <f>VLOOKUP(order_details__2[[#This Row],[SupplierID]],suppliers[],2,FALSE)</f>
        <v>Norske Meierier</v>
      </c>
      <c r="K460" t="str">
        <f>VLOOKUP(order_details__2[[#This Row],[OrderID]],orders[],14,FALSE)</f>
        <v>Switzerland</v>
      </c>
      <c r="L460">
        <f>VLOOKUP(order_details__2[[#This Row],[OrderID]],orders[],7,FALSE)</f>
        <v>2</v>
      </c>
      <c r="M460" t="str">
        <f>VLOOKUP(order_details__2[[#This Row],[ShipVia ]],shippers[],2,FALSE)</f>
        <v>United Package</v>
      </c>
      <c r="N460" t="str">
        <f>VLOOKUP(order_details__2[[#This Row],[OrderID]],orders[],2,FALSE)</f>
        <v>RICSU</v>
      </c>
      <c r="O460" t="str">
        <f>VLOOKUP(order_details__2[[#This Row],[OrderID]],orders[],18,FALSE)</f>
        <v xml:space="preserve">Eastern                                           </v>
      </c>
      <c r="P460">
        <f>VLOOKUP(order_details__2[[#This Row],[ProductID]],products[],4,FALSE)</f>
        <v>4</v>
      </c>
      <c r="Q460" t="str">
        <f>VLOOKUP(order_details__2[[#This Row],[CategoryID]],categories[],2,FALSE)</f>
        <v>Dairy Products</v>
      </c>
      <c r="R460" s="57">
        <f>VLOOKUP(order_details__2[[#This Row],[OrderID]],orders[],21,FALSE)</f>
        <v>1</v>
      </c>
    </row>
    <row r="461" spans="1:18" x14ac:dyDescent="0.2">
      <c r="A461">
        <v>10420</v>
      </c>
      <c r="B461">
        <v>9</v>
      </c>
      <c r="C461">
        <v>77.599999999999994</v>
      </c>
      <c r="D461">
        <v>20</v>
      </c>
      <c r="E461">
        <v>0</v>
      </c>
      <c r="F461">
        <f>order_details__2[[#This Row],[UnitPrice]]*order_details__2[[#This Row],[Quantity]]</f>
        <v>1552</v>
      </c>
      <c r="G461">
        <f>VLOOKUP(order_details__2[[#This Row],[ProductID]],products[],3,FALSE)</f>
        <v>4</v>
      </c>
      <c r="H461">
        <f>VLOOKUP(order_details__2[[#This Row],[OrderID]],orders[],20,FALSE)</f>
        <v>1997</v>
      </c>
      <c r="I461" t="str">
        <f>VLOOKUP(order_details__2[[#This Row],[ProductID]],products[],2,FALSE)</f>
        <v>Mishi Kobe Niku</v>
      </c>
      <c r="J461" t="str">
        <f>VLOOKUP(order_details__2[[#This Row],[SupplierID]],suppliers[],2,FALSE)</f>
        <v>Tokyo Traders</v>
      </c>
      <c r="K461" t="str">
        <f>VLOOKUP(order_details__2[[#This Row],[OrderID]],orders[],14,FALSE)</f>
        <v>Brazil</v>
      </c>
      <c r="L461">
        <f>VLOOKUP(order_details__2[[#This Row],[OrderID]],orders[],7,FALSE)</f>
        <v>1</v>
      </c>
      <c r="M461" t="str">
        <f>VLOOKUP(order_details__2[[#This Row],[ShipVia ]],shippers[],2,FALSE)</f>
        <v>Speedy Express</v>
      </c>
      <c r="N461" t="str">
        <f>VLOOKUP(order_details__2[[#This Row],[OrderID]],orders[],2,FALSE)</f>
        <v>WELLI</v>
      </c>
      <c r="O461" t="str">
        <f>VLOOKUP(order_details__2[[#This Row],[OrderID]],orders[],18,FALSE)</f>
        <v xml:space="preserve">Southern                                          </v>
      </c>
      <c r="P461">
        <f>VLOOKUP(order_details__2[[#This Row],[ProductID]],products[],4,FALSE)</f>
        <v>6</v>
      </c>
      <c r="Q461" t="str">
        <f>VLOOKUP(order_details__2[[#This Row],[CategoryID]],categories[],2,FALSE)</f>
        <v>Meat/Poultry</v>
      </c>
      <c r="R461" s="57">
        <f>VLOOKUP(order_details__2[[#This Row],[OrderID]],orders[],21,FALSE)</f>
        <v>1</v>
      </c>
    </row>
    <row r="462" spans="1:18" x14ac:dyDescent="0.2">
      <c r="A462">
        <v>10420</v>
      </c>
      <c r="B462">
        <v>13</v>
      </c>
      <c r="C462">
        <v>4.8</v>
      </c>
      <c r="D462">
        <v>2</v>
      </c>
      <c r="E462">
        <v>0</v>
      </c>
      <c r="F462">
        <f>order_details__2[[#This Row],[UnitPrice]]*order_details__2[[#This Row],[Quantity]]</f>
        <v>9.6</v>
      </c>
      <c r="G462">
        <f>VLOOKUP(order_details__2[[#This Row],[ProductID]],products[],3,FALSE)</f>
        <v>6</v>
      </c>
      <c r="H462">
        <f>VLOOKUP(order_details__2[[#This Row],[OrderID]],orders[],20,FALSE)</f>
        <v>1997</v>
      </c>
      <c r="I462" t="str">
        <f>VLOOKUP(order_details__2[[#This Row],[ProductID]],products[],2,FALSE)</f>
        <v>Konbu</v>
      </c>
      <c r="J462" t="str">
        <f>VLOOKUP(order_details__2[[#This Row],[SupplierID]],suppliers[],2,FALSE)</f>
        <v>Mayumi's</v>
      </c>
      <c r="K462" t="str">
        <f>VLOOKUP(order_details__2[[#This Row],[OrderID]],orders[],14,FALSE)</f>
        <v>Brazil</v>
      </c>
      <c r="L462">
        <f>VLOOKUP(order_details__2[[#This Row],[OrderID]],orders[],7,FALSE)</f>
        <v>1</v>
      </c>
      <c r="M462" t="str">
        <f>VLOOKUP(order_details__2[[#This Row],[ShipVia ]],shippers[],2,FALSE)</f>
        <v>Speedy Express</v>
      </c>
      <c r="N462" t="str">
        <f>VLOOKUP(order_details__2[[#This Row],[OrderID]],orders[],2,FALSE)</f>
        <v>WELLI</v>
      </c>
      <c r="O462" t="str">
        <f>VLOOKUP(order_details__2[[#This Row],[OrderID]],orders[],18,FALSE)</f>
        <v xml:space="preserve">Southern                                          </v>
      </c>
      <c r="P462">
        <f>VLOOKUP(order_details__2[[#This Row],[ProductID]],products[],4,FALSE)</f>
        <v>8</v>
      </c>
      <c r="Q462" t="str">
        <f>VLOOKUP(order_details__2[[#This Row],[CategoryID]],categories[],2,FALSE)</f>
        <v>Seafood</v>
      </c>
      <c r="R462" s="57">
        <f>VLOOKUP(order_details__2[[#This Row],[OrderID]],orders[],21,FALSE)</f>
        <v>1</v>
      </c>
    </row>
    <row r="463" spans="1:18" x14ac:dyDescent="0.2">
      <c r="A463">
        <v>10420</v>
      </c>
      <c r="B463">
        <v>70</v>
      </c>
      <c r="C463">
        <v>12</v>
      </c>
      <c r="D463">
        <v>8</v>
      </c>
      <c r="E463">
        <v>0</v>
      </c>
      <c r="F463">
        <f>order_details__2[[#This Row],[UnitPrice]]*order_details__2[[#This Row],[Quantity]]</f>
        <v>96</v>
      </c>
      <c r="G463">
        <f>VLOOKUP(order_details__2[[#This Row],[ProductID]],products[],3,FALSE)</f>
        <v>7</v>
      </c>
      <c r="H463">
        <f>VLOOKUP(order_details__2[[#This Row],[OrderID]],orders[],20,FALSE)</f>
        <v>1997</v>
      </c>
      <c r="I463" t="str">
        <f>VLOOKUP(order_details__2[[#This Row],[ProductID]],products[],2,FALSE)</f>
        <v>Outback Lager</v>
      </c>
      <c r="J463" t="str">
        <f>VLOOKUP(order_details__2[[#This Row],[SupplierID]],suppliers[],2,FALSE)</f>
        <v>Pavlova, Ltd.</v>
      </c>
      <c r="K463" t="str">
        <f>VLOOKUP(order_details__2[[#This Row],[OrderID]],orders[],14,FALSE)</f>
        <v>Brazil</v>
      </c>
      <c r="L463">
        <f>VLOOKUP(order_details__2[[#This Row],[OrderID]],orders[],7,FALSE)</f>
        <v>1</v>
      </c>
      <c r="M463" t="str">
        <f>VLOOKUP(order_details__2[[#This Row],[ShipVia ]],shippers[],2,FALSE)</f>
        <v>Speedy Express</v>
      </c>
      <c r="N463" t="str">
        <f>VLOOKUP(order_details__2[[#This Row],[OrderID]],orders[],2,FALSE)</f>
        <v>WELLI</v>
      </c>
      <c r="O463" t="str">
        <f>VLOOKUP(order_details__2[[#This Row],[OrderID]],orders[],18,FALSE)</f>
        <v xml:space="preserve">Southern                                          </v>
      </c>
      <c r="P463">
        <f>VLOOKUP(order_details__2[[#This Row],[ProductID]],products[],4,FALSE)</f>
        <v>1</v>
      </c>
      <c r="Q463" t="str">
        <f>VLOOKUP(order_details__2[[#This Row],[CategoryID]],categories[],2,FALSE)</f>
        <v>Beverages</v>
      </c>
      <c r="R463" s="57">
        <f>VLOOKUP(order_details__2[[#This Row],[OrderID]],orders[],21,FALSE)</f>
        <v>1</v>
      </c>
    </row>
    <row r="464" spans="1:18" x14ac:dyDescent="0.2">
      <c r="A464">
        <v>10420</v>
      </c>
      <c r="B464">
        <v>73</v>
      </c>
      <c r="C464">
        <v>12</v>
      </c>
      <c r="D464">
        <v>20</v>
      </c>
      <c r="E464">
        <v>0</v>
      </c>
      <c r="F464">
        <f>order_details__2[[#This Row],[UnitPrice]]*order_details__2[[#This Row],[Quantity]]</f>
        <v>240</v>
      </c>
      <c r="G464">
        <f>VLOOKUP(order_details__2[[#This Row],[ProductID]],products[],3,FALSE)</f>
        <v>17</v>
      </c>
      <c r="H464">
        <f>VLOOKUP(order_details__2[[#This Row],[OrderID]],orders[],20,FALSE)</f>
        <v>1997</v>
      </c>
      <c r="I464" t="str">
        <f>VLOOKUP(order_details__2[[#This Row],[ProductID]],products[],2,FALSE)</f>
        <v>Rd Kaviar</v>
      </c>
      <c r="J464" t="str">
        <f>VLOOKUP(order_details__2[[#This Row],[SupplierID]],suppliers[],2,FALSE)</f>
        <v>Svensk Sjfda AB</v>
      </c>
      <c r="K464" t="str">
        <f>VLOOKUP(order_details__2[[#This Row],[OrderID]],orders[],14,FALSE)</f>
        <v>Brazil</v>
      </c>
      <c r="L464">
        <f>VLOOKUP(order_details__2[[#This Row],[OrderID]],orders[],7,FALSE)</f>
        <v>1</v>
      </c>
      <c r="M464" t="str">
        <f>VLOOKUP(order_details__2[[#This Row],[ShipVia ]],shippers[],2,FALSE)</f>
        <v>Speedy Express</v>
      </c>
      <c r="N464" t="str">
        <f>VLOOKUP(order_details__2[[#This Row],[OrderID]],orders[],2,FALSE)</f>
        <v>WELLI</v>
      </c>
      <c r="O464" t="str">
        <f>VLOOKUP(order_details__2[[#This Row],[OrderID]],orders[],18,FALSE)</f>
        <v xml:space="preserve">Southern                                          </v>
      </c>
      <c r="P464">
        <f>VLOOKUP(order_details__2[[#This Row],[ProductID]],products[],4,FALSE)</f>
        <v>8</v>
      </c>
      <c r="Q464" t="str">
        <f>VLOOKUP(order_details__2[[#This Row],[CategoryID]],categories[],2,FALSE)</f>
        <v>Seafood</v>
      </c>
      <c r="R464" s="57">
        <f>VLOOKUP(order_details__2[[#This Row],[OrderID]],orders[],21,FALSE)</f>
        <v>1</v>
      </c>
    </row>
    <row r="465" spans="1:18" x14ac:dyDescent="0.2">
      <c r="A465">
        <v>10421</v>
      </c>
      <c r="B465">
        <v>19</v>
      </c>
      <c r="C465">
        <v>7.3</v>
      </c>
      <c r="D465">
        <v>4</v>
      </c>
      <c r="E465">
        <v>0</v>
      </c>
      <c r="F465">
        <f>order_details__2[[#This Row],[UnitPrice]]*order_details__2[[#This Row],[Quantity]]</f>
        <v>29.2</v>
      </c>
      <c r="G465">
        <f>VLOOKUP(order_details__2[[#This Row],[ProductID]],products[],3,FALSE)</f>
        <v>8</v>
      </c>
      <c r="H465">
        <f>VLOOKUP(order_details__2[[#This Row],[OrderID]],orders[],20,FALSE)</f>
        <v>1997</v>
      </c>
      <c r="I465" t="str">
        <f>VLOOKUP(order_details__2[[#This Row],[ProductID]],products[],2,FALSE)</f>
        <v>Teatime Chocolate Biscuits</v>
      </c>
      <c r="J465" t="str">
        <f>VLOOKUP(order_details__2[[#This Row],[SupplierID]],suppliers[],2,FALSE)</f>
        <v>Specialty Biscuits, Ltd.</v>
      </c>
      <c r="K465" t="str">
        <f>VLOOKUP(order_details__2[[#This Row],[OrderID]],orders[],14,FALSE)</f>
        <v>Brazil</v>
      </c>
      <c r="L465">
        <f>VLOOKUP(order_details__2[[#This Row],[OrderID]],orders[],7,FALSE)</f>
        <v>1</v>
      </c>
      <c r="M465" t="str">
        <f>VLOOKUP(order_details__2[[#This Row],[ShipVia ]],shippers[],2,FALSE)</f>
        <v>Speedy Express</v>
      </c>
      <c r="N465" t="str">
        <f>VLOOKUP(order_details__2[[#This Row],[OrderID]],orders[],2,FALSE)</f>
        <v>QUEDE</v>
      </c>
      <c r="O465" t="str">
        <f>VLOOKUP(order_details__2[[#This Row],[OrderID]],orders[],18,FALSE)</f>
        <v xml:space="preserve">Northern                                          </v>
      </c>
      <c r="P465">
        <f>VLOOKUP(order_details__2[[#This Row],[ProductID]],products[],4,FALSE)</f>
        <v>3</v>
      </c>
      <c r="Q465" t="str">
        <f>VLOOKUP(order_details__2[[#This Row],[CategoryID]],categories[],2,FALSE)</f>
        <v>Confections</v>
      </c>
      <c r="R465" s="57">
        <f>VLOOKUP(order_details__2[[#This Row],[OrderID]],orders[],21,FALSE)</f>
        <v>1</v>
      </c>
    </row>
    <row r="466" spans="1:18" x14ac:dyDescent="0.2">
      <c r="A466">
        <v>10421</v>
      </c>
      <c r="B466">
        <v>26</v>
      </c>
      <c r="C466">
        <v>24.9</v>
      </c>
      <c r="D466">
        <v>30</v>
      </c>
      <c r="E466">
        <v>0</v>
      </c>
      <c r="F466">
        <f>order_details__2[[#This Row],[UnitPrice]]*order_details__2[[#This Row],[Quantity]]</f>
        <v>747</v>
      </c>
      <c r="G466">
        <f>VLOOKUP(order_details__2[[#This Row],[ProductID]],products[],3,FALSE)</f>
        <v>11</v>
      </c>
      <c r="H466">
        <f>VLOOKUP(order_details__2[[#This Row],[OrderID]],orders[],20,FALSE)</f>
        <v>1997</v>
      </c>
      <c r="I466" t="str">
        <f>VLOOKUP(order_details__2[[#This Row],[ProductID]],products[],2,FALSE)</f>
        <v>Gumbr Gummibrchen</v>
      </c>
      <c r="J466" t="str">
        <f>VLOOKUP(order_details__2[[#This Row],[SupplierID]],suppliers[],2,FALSE)</f>
        <v>Heli Swaren GmbH &amp; Co. KG</v>
      </c>
      <c r="K466" t="str">
        <f>VLOOKUP(order_details__2[[#This Row],[OrderID]],orders[],14,FALSE)</f>
        <v>Brazil</v>
      </c>
      <c r="L466">
        <f>VLOOKUP(order_details__2[[#This Row],[OrderID]],orders[],7,FALSE)</f>
        <v>1</v>
      </c>
      <c r="M466" t="str">
        <f>VLOOKUP(order_details__2[[#This Row],[ShipVia ]],shippers[],2,FALSE)</f>
        <v>Speedy Express</v>
      </c>
      <c r="N466" t="str">
        <f>VLOOKUP(order_details__2[[#This Row],[OrderID]],orders[],2,FALSE)</f>
        <v>QUEDE</v>
      </c>
      <c r="O466" t="str">
        <f>VLOOKUP(order_details__2[[#This Row],[OrderID]],orders[],18,FALSE)</f>
        <v xml:space="preserve">Northern                                          </v>
      </c>
      <c r="P466">
        <f>VLOOKUP(order_details__2[[#This Row],[ProductID]],products[],4,FALSE)</f>
        <v>3</v>
      </c>
      <c r="Q466" t="str">
        <f>VLOOKUP(order_details__2[[#This Row],[CategoryID]],categories[],2,FALSE)</f>
        <v>Confections</v>
      </c>
      <c r="R466" s="57">
        <f>VLOOKUP(order_details__2[[#This Row],[OrderID]],orders[],21,FALSE)</f>
        <v>1</v>
      </c>
    </row>
    <row r="467" spans="1:18" x14ac:dyDescent="0.2">
      <c r="A467">
        <v>10421</v>
      </c>
      <c r="B467">
        <v>53</v>
      </c>
      <c r="C467">
        <v>26.2</v>
      </c>
      <c r="D467">
        <v>15</v>
      </c>
      <c r="E467">
        <v>0</v>
      </c>
      <c r="F467">
        <f>order_details__2[[#This Row],[UnitPrice]]*order_details__2[[#This Row],[Quantity]]</f>
        <v>393</v>
      </c>
      <c r="G467">
        <f>VLOOKUP(order_details__2[[#This Row],[ProductID]],products[],3,FALSE)</f>
        <v>24</v>
      </c>
      <c r="H467">
        <f>VLOOKUP(order_details__2[[#This Row],[OrderID]],orders[],20,FALSE)</f>
        <v>1997</v>
      </c>
      <c r="I467" t="str">
        <f>VLOOKUP(order_details__2[[#This Row],[ProductID]],products[],2,FALSE)</f>
        <v>Perth Pasties</v>
      </c>
      <c r="J467" t="str">
        <f>VLOOKUP(order_details__2[[#This Row],[SupplierID]],suppliers[],2,FALSE)</f>
        <v>G'day, Mate</v>
      </c>
      <c r="K467" t="str">
        <f>VLOOKUP(order_details__2[[#This Row],[OrderID]],orders[],14,FALSE)</f>
        <v>Brazil</v>
      </c>
      <c r="L467">
        <f>VLOOKUP(order_details__2[[#This Row],[OrderID]],orders[],7,FALSE)</f>
        <v>1</v>
      </c>
      <c r="M467" t="str">
        <f>VLOOKUP(order_details__2[[#This Row],[ShipVia ]],shippers[],2,FALSE)</f>
        <v>Speedy Express</v>
      </c>
      <c r="N467" t="str">
        <f>VLOOKUP(order_details__2[[#This Row],[OrderID]],orders[],2,FALSE)</f>
        <v>QUEDE</v>
      </c>
      <c r="O467" t="str">
        <f>VLOOKUP(order_details__2[[#This Row],[OrderID]],orders[],18,FALSE)</f>
        <v xml:space="preserve">Northern                                          </v>
      </c>
      <c r="P467">
        <f>VLOOKUP(order_details__2[[#This Row],[ProductID]],products[],4,FALSE)</f>
        <v>6</v>
      </c>
      <c r="Q467" t="str">
        <f>VLOOKUP(order_details__2[[#This Row],[CategoryID]],categories[],2,FALSE)</f>
        <v>Meat/Poultry</v>
      </c>
      <c r="R467" s="57">
        <f>VLOOKUP(order_details__2[[#This Row],[OrderID]],orders[],21,FALSE)</f>
        <v>1</v>
      </c>
    </row>
    <row r="468" spans="1:18" x14ac:dyDescent="0.2">
      <c r="A468">
        <v>10421</v>
      </c>
      <c r="B468">
        <v>77</v>
      </c>
      <c r="C468">
        <v>10.4</v>
      </c>
      <c r="D468">
        <v>10</v>
      </c>
      <c r="E468">
        <v>0</v>
      </c>
      <c r="F468">
        <f>order_details__2[[#This Row],[UnitPrice]]*order_details__2[[#This Row],[Quantity]]</f>
        <v>104</v>
      </c>
      <c r="G468">
        <f>VLOOKUP(order_details__2[[#This Row],[ProductID]],products[],3,FALSE)</f>
        <v>12</v>
      </c>
      <c r="H468">
        <f>VLOOKUP(order_details__2[[#This Row],[OrderID]],orders[],20,FALSE)</f>
        <v>1997</v>
      </c>
      <c r="I468" t="str">
        <f>VLOOKUP(order_details__2[[#This Row],[ProductID]],products[],2,FALSE)</f>
        <v>Original Frankfurter grne Soe</v>
      </c>
      <c r="J468" t="str">
        <f>VLOOKUP(order_details__2[[#This Row],[SupplierID]],suppliers[],2,FALSE)</f>
        <v>Plutzer Lebensmittelgromrkte AG</v>
      </c>
      <c r="K468" t="str">
        <f>VLOOKUP(order_details__2[[#This Row],[OrderID]],orders[],14,FALSE)</f>
        <v>Brazil</v>
      </c>
      <c r="L468">
        <f>VLOOKUP(order_details__2[[#This Row],[OrderID]],orders[],7,FALSE)</f>
        <v>1</v>
      </c>
      <c r="M468" t="str">
        <f>VLOOKUP(order_details__2[[#This Row],[ShipVia ]],shippers[],2,FALSE)</f>
        <v>Speedy Express</v>
      </c>
      <c r="N468" t="str">
        <f>VLOOKUP(order_details__2[[#This Row],[OrderID]],orders[],2,FALSE)</f>
        <v>QUEDE</v>
      </c>
      <c r="O468" t="str">
        <f>VLOOKUP(order_details__2[[#This Row],[OrderID]],orders[],18,FALSE)</f>
        <v xml:space="preserve">Northern                                          </v>
      </c>
      <c r="P468">
        <f>VLOOKUP(order_details__2[[#This Row],[ProductID]],products[],4,FALSE)</f>
        <v>2</v>
      </c>
      <c r="Q468" t="str">
        <f>VLOOKUP(order_details__2[[#This Row],[CategoryID]],categories[],2,FALSE)</f>
        <v>Condiments</v>
      </c>
      <c r="R468" s="57">
        <f>VLOOKUP(order_details__2[[#This Row],[OrderID]],orders[],21,FALSE)</f>
        <v>1</v>
      </c>
    </row>
    <row r="469" spans="1:18" x14ac:dyDescent="0.2">
      <c r="A469">
        <v>10422</v>
      </c>
      <c r="B469">
        <v>26</v>
      </c>
      <c r="C469">
        <v>24.9</v>
      </c>
      <c r="D469">
        <v>2</v>
      </c>
      <c r="E469">
        <v>0</v>
      </c>
      <c r="F469">
        <f>order_details__2[[#This Row],[UnitPrice]]*order_details__2[[#This Row],[Quantity]]</f>
        <v>49.8</v>
      </c>
      <c r="G469">
        <f>VLOOKUP(order_details__2[[#This Row],[ProductID]],products[],3,FALSE)</f>
        <v>11</v>
      </c>
      <c r="H469">
        <f>VLOOKUP(order_details__2[[#This Row],[OrderID]],orders[],20,FALSE)</f>
        <v>1997</v>
      </c>
      <c r="I469" t="str">
        <f>VLOOKUP(order_details__2[[#This Row],[ProductID]],products[],2,FALSE)</f>
        <v>Gumbr Gummibrchen</v>
      </c>
      <c r="J469" t="str">
        <f>VLOOKUP(order_details__2[[#This Row],[SupplierID]],suppliers[],2,FALSE)</f>
        <v>Heli Swaren GmbH &amp; Co. KG</v>
      </c>
      <c r="K469" t="str">
        <f>VLOOKUP(order_details__2[[#This Row],[OrderID]],orders[],14,FALSE)</f>
        <v>Italy</v>
      </c>
      <c r="L469">
        <f>VLOOKUP(order_details__2[[#This Row],[OrderID]],orders[],7,FALSE)</f>
        <v>1</v>
      </c>
      <c r="M469" t="str">
        <f>VLOOKUP(order_details__2[[#This Row],[ShipVia ]],shippers[],2,FALSE)</f>
        <v>Speedy Express</v>
      </c>
      <c r="N469" t="str">
        <f>VLOOKUP(order_details__2[[#This Row],[OrderID]],orders[],2,FALSE)</f>
        <v>FRANS</v>
      </c>
      <c r="O469" t="str">
        <f>VLOOKUP(order_details__2[[#This Row],[OrderID]],orders[],18,FALSE)</f>
        <v xml:space="preserve">Eastern                                           </v>
      </c>
      <c r="P469">
        <f>VLOOKUP(order_details__2[[#This Row],[ProductID]],products[],4,FALSE)</f>
        <v>3</v>
      </c>
      <c r="Q469" t="str">
        <f>VLOOKUP(order_details__2[[#This Row],[CategoryID]],categories[],2,FALSE)</f>
        <v>Confections</v>
      </c>
      <c r="R469" s="57">
        <f>VLOOKUP(order_details__2[[#This Row],[OrderID]],orders[],21,FALSE)</f>
        <v>1</v>
      </c>
    </row>
    <row r="470" spans="1:18" x14ac:dyDescent="0.2">
      <c r="A470">
        <v>10423</v>
      </c>
      <c r="B470">
        <v>31</v>
      </c>
      <c r="C470">
        <v>10</v>
      </c>
      <c r="D470">
        <v>14</v>
      </c>
      <c r="E470">
        <v>0</v>
      </c>
      <c r="F470">
        <f>order_details__2[[#This Row],[UnitPrice]]*order_details__2[[#This Row],[Quantity]]</f>
        <v>140</v>
      </c>
      <c r="G470">
        <f>VLOOKUP(order_details__2[[#This Row],[ProductID]],products[],3,FALSE)</f>
        <v>14</v>
      </c>
      <c r="H470">
        <f>VLOOKUP(order_details__2[[#This Row],[OrderID]],orders[],20,FALSE)</f>
        <v>1997</v>
      </c>
      <c r="I470" t="str">
        <f>VLOOKUP(order_details__2[[#This Row],[ProductID]],products[],2,FALSE)</f>
        <v>Gorgonzola Telino</v>
      </c>
      <c r="J470" t="str">
        <f>VLOOKUP(order_details__2[[#This Row],[SupplierID]],suppliers[],2,FALSE)</f>
        <v>Formaggi Fortini s.r.l.</v>
      </c>
      <c r="K470" t="str">
        <f>VLOOKUP(order_details__2[[#This Row],[OrderID]],orders[],14,FALSE)</f>
        <v>Brazil</v>
      </c>
      <c r="L470">
        <f>VLOOKUP(order_details__2[[#This Row],[OrderID]],orders[],7,FALSE)</f>
        <v>3</v>
      </c>
      <c r="M470" t="str">
        <f>VLOOKUP(order_details__2[[#This Row],[ShipVia ]],shippers[],2,FALSE)</f>
        <v>Federal Shipping</v>
      </c>
      <c r="N470" t="str">
        <f>VLOOKUP(order_details__2[[#This Row],[OrderID]],orders[],2,FALSE)</f>
        <v>GOURL</v>
      </c>
      <c r="O470" t="str">
        <f>VLOOKUP(order_details__2[[#This Row],[OrderID]],orders[],18,FALSE)</f>
        <v xml:space="preserve">Westerns                                          </v>
      </c>
      <c r="P470">
        <f>VLOOKUP(order_details__2[[#This Row],[ProductID]],products[],4,FALSE)</f>
        <v>4</v>
      </c>
      <c r="Q470" t="str">
        <f>VLOOKUP(order_details__2[[#This Row],[CategoryID]],categories[],2,FALSE)</f>
        <v>Dairy Products</v>
      </c>
      <c r="R470" s="57">
        <f>VLOOKUP(order_details__2[[#This Row],[OrderID]],orders[],21,FALSE)</f>
        <v>1</v>
      </c>
    </row>
    <row r="471" spans="1:18" x14ac:dyDescent="0.2">
      <c r="A471">
        <v>10423</v>
      </c>
      <c r="B471">
        <v>59</v>
      </c>
      <c r="C471">
        <v>44</v>
      </c>
      <c r="D471">
        <v>20</v>
      </c>
      <c r="E471">
        <v>0</v>
      </c>
      <c r="F471">
        <f>order_details__2[[#This Row],[UnitPrice]]*order_details__2[[#This Row],[Quantity]]</f>
        <v>880</v>
      </c>
      <c r="G471">
        <f>VLOOKUP(order_details__2[[#This Row],[ProductID]],products[],3,FALSE)</f>
        <v>28</v>
      </c>
      <c r="H471">
        <f>VLOOKUP(order_details__2[[#This Row],[OrderID]],orders[],20,FALSE)</f>
        <v>1997</v>
      </c>
      <c r="I471" t="str">
        <f>VLOOKUP(order_details__2[[#This Row],[ProductID]],products[],2,FALSE)</f>
        <v>Raclette Courdavault</v>
      </c>
      <c r="J471" t="str">
        <f>VLOOKUP(order_details__2[[#This Row],[SupplierID]],suppliers[],2,FALSE)</f>
        <v>Gai pturage</v>
      </c>
      <c r="K471" t="str">
        <f>VLOOKUP(order_details__2[[#This Row],[OrderID]],orders[],14,FALSE)</f>
        <v>Brazil</v>
      </c>
      <c r="L471">
        <f>VLOOKUP(order_details__2[[#This Row],[OrderID]],orders[],7,FALSE)</f>
        <v>3</v>
      </c>
      <c r="M471" t="str">
        <f>VLOOKUP(order_details__2[[#This Row],[ShipVia ]],shippers[],2,FALSE)</f>
        <v>Federal Shipping</v>
      </c>
      <c r="N471" t="str">
        <f>VLOOKUP(order_details__2[[#This Row],[OrderID]],orders[],2,FALSE)</f>
        <v>GOURL</v>
      </c>
      <c r="O471" t="str">
        <f>VLOOKUP(order_details__2[[#This Row],[OrderID]],orders[],18,FALSE)</f>
        <v xml:space="preserve">Westerns                                          </v>
      </c>
      <c r="P471">
        <f>VLOOKUP(order_details__2[[#This Row],[ProductID]],products[],4,FALSE)</f>
        <v>4</v>
      </c>
      <c r="Q471" t="str">
        <f>VLOOKUP(order_details__2[[#This Row],[CategoryID]],categories[],2,FALSE)</f>
        <v>Dairy Products</v>
      </c>
      <c r="R471" s="57">
        <f>VLOOKUP(order_details__2[[#This Row],[OrderID]],orders[],21,FALSE)</f>
        <v>1</v>
      </c>
    </row>
    <row r="472" spans="1:18" x14ac:dyDescent="0.2">
      <c r="A472">
        <v>10424</v>
      </c>
      <c r="B472">
        <v>35</v>
      </c>
      <c r="C472">
        <v>14.4</v>
      </c>
      <c r="D472">
        <v>60</v>
      </c>
      <c r="E472">
        <v>0</v>
      </c>
      <c r="F472">
        <f>order_details__2[[#This Row],[UnitPrice]]*order_details__2[[#This Row],[Quantity]]</f>
        <v>864</v>
      </c>
      <c r="G472">
        <f>VLOOKUP(order_details__2[[#This Row],[ProductID]],products[],3,FALSE)</f>
        <v>16</v>
      </c>
      <c r="H472">
        <f>VLOOKUP(order_details__2[[#This Row],[OrderID]],orders[],20,FALSE)</f>
        <v>1997</v>
      </c>
      <c r="I472" t="str">
        <f>VLOOKUP(order_details__2[[#This Row],[ProductID]],products[],2,FALSE)</f>
        <v>Steeleye Stout</v>
      </c>
      <c r="J472" t="str">
        <f>VLOOKUP(order_details__2[[#This Row],[SupplierID]],suppliers[],2,FALSE)</f>
        <v>Bigfoot Breweries</v>
      </c>
      <c r="K472" t="str">
        <f>VLOOKUP(order_details__2[[#This Row],[OrderID]],orders[],14,FALSE)</f>
        <v>Canada</v>
      </c>
      <c r="L472">
        <f>VLOOKUP(order_details__2[[#This Row],[OrderID]],orders[],7,FALSE)</f>
        <v>2</v>
      </c>
      <c r="M472" t="str">
        <f>VLOOKUP(order_details__2[[#This Row],[ShipVia ]],shippers[],2,FALSE)</f>
        <v>United Package</v>
      </c>
      <c r="N472" t="str">
        <f>VLOOKUP(order_details__2[[#This Row],[OrderID]],orders[],2,FALSE)</f>
        <v>MEREP</v>
      </c>
      <c r="O472" t="str">
        <f>VLOOKUP(order_details__2[[#This Row],[OrderID]],orders[],18,FALSE)</f>
        <v xml:space="preserve">Westerns                                          </v>
      </c>
      <c r="P472">
        <f>VLOOKUP(order_details__2[[#This Row],[ProductID]],products[],4,FALSE)</f>
        <v>1</v>
      </c>
      <c r="Q472" t="str">
        <f>VLOOKUP(order_details__2[[#This Row],[CategoryID]],categories[],2,FALSE)</f>
        <v>Beverages</v>
      </c>
      <c r="R472" s="57">
        <f>VLOOKUP(order_details__2[[#This Row],[OrderID]],orders[],21,FALSE)</f>
        <v>1</v>
      </c>
    </row>
    <row r="473" spans="1:18" x14ac:dyDescent="0.2">
      <c r="A473">
        <v>10424</v>
      </c>
      <c r="B473">
        <v>38</v>
      </c>
      <c r="C473">
        <v>210.8</v>
      </c>
      <c r="D473">
        <v>49</v>
      </c>
      <c r="E473">
        <v>0</v>
      </c>
      <c r="F473">
        <f>order_details__2[[#This Row],[UnitPrice]]*order_details__2[[#This Row],[Quantity]]</f>
        <v>10329.200000000001</v>
      </c>
      <c r="G473">
        <f>VLOOKUP(order_details__2[[#This Row],[ProductID]],products[],3,FALSE)</f>
        <v>18</v>
      </c>
      <c r="H473">
        <f>VLOOKUP(order_details__2[[#This Row],[OrderID]],orders[],20,FALSE)</f>
        <v>1997</v>
      </c>
      <c r="I473" t="str">
        <f>VLOOKUP(order_details__2[[#This Row],[ProductID]],products[],2,FALSE)</f>
        <v>Cte de Blaye</v>
      </c>
      <c r="J473" t="str">
        <f>VLOOKUP(order_details__2[[#This Row],[SupplierID]],suppliers[],2,FALSE)</f>
        <v>Aux joyeux ecclsiastiques</v>
      </c>
      <c r="K473" t="str">
        <f>VLOOKUP(order_details__2[[#This Row],[OrderID]],orders[],14,FALSE)</f>
        <v>Canada</v>
      </c>
      <c r="L473">
        <f>VLOOKUP(order_details__2[[#This Row],[OrderID]],orders[],7,FALSE)</f>
        <v>2</v>
      </c>
      <c r="M473" t="str">
        <f>VLOOKUP(order_details__2[[#This Row],[ShipVia ]],shippers[],2,FALSE)</f>
        <v>United Package</v>
      </c>
      <c r="N473" t="str">
        <f>VLOOKUP(order_details__2[[#This Row],[OrderID]],orders[],2,FALSE)</f>
        <v>MEREP</v>
      </c>
      <c r="O473" t="str">
        <f>VLOOKUP(order_details__2[[#This Row],[OrderID]],orders[],18,FALSE)</f>
        <v xml:space="preserve">Westerns                                          </v>
      </c>
      <c r="P473">
        <f>VLOOKUP(order_details__2[[#This Row],[ProductID]],products[],4,FALSE)</f>
        <v>1</v>
      </c>
      <c r="Q473" t="str">
        <f>VLOOKUP(order_details__2[[#This Row],[CategoryID]],categories[],2,FALSE)</f>
        <v>Beverages</v>
      </c>
      <c r="R473" s="57">
        <f>VLOOKUP(order_details__2[[#This Row],[OrderID]],orders[],21,FALSE)</f>
        <v>1</v>
      </c>
    </row>
    <row r="474" spans="1:18" x14ac:dyDescent="0.2">
      <c r="A474">
        <v>10424</v>
      </c>
      <c r="B474">
        <v>68</v>
      </c>
      <c r="C474">
        <v>10</v>
      </c>
      <c r="D474">
        <v>30</v>
      </c>
      <c r="E474">
        <v>0</v>
      </c>
      <c r="F474">
        <f>order_details__2[[#This Row],[UnitPrice]]*order_details__2[[#This Row],[Quantity]]</f>
        <v>300</v>
      </c>
      <c r="G474">
        <f>VLOOKUP(order_details__2[[#This Row],[ProductID]],products[],3,FALSE)</f>
        <v>8</v>
      </c>
      <c r="H474">
        <f>VLOOKUP(order_details__2[[#This Row],[OrderID]],orders[],20,FALSE)</f>
        <v>1997</v>
      </c>
      <c r="I474" t="str">
        <f>VLOOKUP(order_details__2[[#This Row],[ProductID]],products[],2,FALSE)</f>
        <v>Scottish Longbreads</v>
      </c>
      <c r="J474" t="str">
        <f>VLOOKUP(order_details__2[[#This Row],[SupplierID]],suppliers[],2,FALSE)</f>
        <v>Specialty Biscuits, Ltd.</v>
      </c>
      <c r="K474" t="str">
        <f>VLOOKUP(order_details__2[[#This Row],[OrderID]],orders[],14,FALSE)</f>
        <v>Canada</v>
      </c>
      <c r="L474">
        <f>VLOOKUP(order_details__2[[#This Row],[OrderID]],orders[],7,FALSE)</f>
        <v>2</v>
      </c>
      <c r="M474" t="str">
        <f>VLOOKUP(order_details__2[[#This Row],[ShipVia ]],shippers[],2,FALSE)</f>
        <v>United Package</v>
      </c>
      <c r="N474" t="str">
        <f>VLOOKUP(order_details__2[[#This Row],[OrderID]],orders[],2,FALSE)</f>
        <v>MEREP</v>
      </c>
      <c r="O474" t="str">
        <f>VLOOKUP(order_details__2[[#This Row],[OrderID]],orders[],18,FALSE)</f>
        <v xml:space="preserve">Westerns                                          </v>
      </c>
      <c r="P474">
        <f>VLOOKUP(order_details__2[[#This Row],[ProductID]],products[],4,FALSE)</f>
        <v>3</v>
      </c>
      <c r="Q474" t="str">
        <f>VLOOKUP(order_details__2[[#This Row],[CategoryID]],categories[],2,FALSE)</f>
        <v>Confections</v>
      </c>
      <c r="R474" s="57">
        <f>VLOOKUP(order_details__2[[#This Row],[OrderID]],orders[],21,FALSE)</f>
        <v>1</v>
      </c>
    </row>
    <row r="475" spans="1:18" x14ac:dyDescent="0.2">
      <c r="A475">
        <v>10425</v>
      </c>
      <c r="B475">
        <v>55</v>
      </c>
      <c r="C475">
        <v>19.2</v>
      </c>
      <c r="D475">
        <v>10</v>
      </c>
      <c r="E475">
        <v>0</v>
      </c>
      <c r="F475">
        <f>order_details__2[[#This Row],[UnitPrice]]*order_details__2[[#This Row],[Quantity]]</f>
        <v>192</v>
      </c>
      <c r="G475">
        <f>VLOOKUP(order_details__2[[#This Row],[ProductID]],products[],3,FALSE)</f>
        <v>25</v>
      </c>
      <c r="H475">
        <f>VLOOKUP(order_details__2[[#This Row],[OrderID]],orders[],20,FALSE)</f>
        <v>1997</v>
      </c>
      <c r="I475" t="str">
        <f>VLOOKUP(order_details__2[[#This Row],[ProductID]],products[],2,FALSE)</f>
        <v>Pt chinois</v>
      </c>
      <c r="J475" t="str">
        <f>VLOOKUP(order_details__2[[#This Row],[SupplierID]],suppliers[],2,FALSE)</f>
        <v>Ma Maison</v>
      </c>
      <c r="K475" t="str">
        <f>VLOOKUP(order_details__2[[#This Row],[OrderID]],orders[],14,FALSE)</f>
        <v>France</v>
      </c>
      <c r="L475">
        <f>VLOOKUP(order_details__2[[#This Row],[OrderID]],orders[],7,FALSE)</f>
        <v>2</v>
      </c>
      <c r="M475" t="str">
        <f>VLOOKUP(order_details__2[[#This Row],[ShipVia ]],shippers[],2,FALSE)</f>
        <v>United Package</v>
      </c>
      <c r="N475" t="str">
        <f>VLOOKUP(order_details__2[[#This Row],[OrderID]],orders[],2,FALSE)</f>
        <v>LAMAI</v>
      </c>
      <c r="O475" t="str">
        <f>VLOOKUP(order_details__2[[#This Row],[OrderID]],orders[],18,FALSE)</f>
        <v xml:space="preserve">Westerns                                          </v>
      </c>
      <c r="P475">
        <f>VLOOKUP(order_details__2[[#This Row],[ProductID]],products[],4,FALSE)</f>
        <v>6</v>
      </c>
      <c r="Q475" t="str">
        <f>VLOOKUP(order_details__2[[#This Row],[CategoryID]],categories[],2,FALSE)</f>
        <v>Meat/Poultry</v>
      </c>
      <c r="R475" s="57">
        <f>VLOOKUP(order_details__2[[#This Row],[OrderID]],orders[],21,FALSE)</f>
        <v>1</v>
      </c>
    </row>
    <row r="476" spans="1:18" x14ac:dyDescent="0.2">
      <c r="A476">
        <v>10425</v>
      </c>
      <c r="B476">
        <v>76</v>
      </c>
      <c r="C476">
        <v>14.4</v>
      </c>
      <c r="D476">
        <v>20</v>
      </c>
      <c r="E476">
        <v>0</v>
      </c>
      <c r="F476">
        <f>order_details__2[[#This Row],[UnitPrice]]*order_details__2[[#This Row],[Quantity]]</f>
        <v>288</v>
      </c>
      <c r="G476">
        <f>VLOOKUP(order_details__2[[#This Row],[ProductID]],products[],3,FALSE)</f>
        <v>23</v>
      </c>
      <c r="H476">
        <f>VLOOKUP(order_details__2[[#This Row],[OrderID]],orders[],20,FALSE)</f>
        <v>1997</v>
      </c>
      <c r="I476" t="str">
        <f>VLOOKUP(order_details__2[[#This Row],[ProductID]],products[],2,FALSE)</f>
        <v>Lakkalikri</v>
      </c>
      <c r="J476" t="str">
        <f>VLOOKUP(order_details__2[[#This Row],[SupplierID]],suppliers[],2,FALSE)</f>
        <v>Karkki Oy</v>
      </c>
      <c r="K476" t="str">
        <f>VLOOKUP(order_details__2[[#This Row],[OrderID]],orders[],14,FALSE)</f>
        <v>France</v>
      </c>
      <c r="L476">
        <f>VLOOKUP(order_details__2[[#This Row],[OrderID]],orders[],7,FALSE)</f>
        <v>2</v>
      </c>
      <c r="M476" t="str">
        <f>VLOOKUP(order_details__2[[#This Row],[ShipVia ]],shippers[],2,FALSE)</f>
        <v>United Package</v>
      </c>
      <c r="N476" t="str">
        <f>VLOOKUP(order_details__2[[#This Row],[OrderID]],orders[],2,FALSE)</f>
        <v>LAMAI</v>
      </c>
      <c r="O476" t="str">
        <f>VLOOKUP(order_details__2[[#This Row],[OrderID]],orders[],18,FALSE)</f>
        <v xml:space="preserve">Westerns                                          </v>
      </c>
      <c r="P476">
        <f>VLOOKUP(order_details__2[[#This Row],[ProductID]],products[],4,FALSE)</f>
        <v>1</v>
      </c>
      <c r="Q476" t="str">
        <f>VLOOKUP(order_details__2[[#This Row],[CategoryID]],categories[],2,FALSE)</f>
        <v>Beverages</v>
      </c>
      <c r="R476" s="57">
        <f>VLOOKUP(order_details__2[[#This Row],[OrderID]],orders[],21,FALSE)</f>
        <v>1</v>
      </c>
    </row>
    <row r="477" spans="1:18" x14ac:dyDescent="0.2">
      <c r="A477">
        <v>10426</v>
      </c>
      <c r="B477">
        <v>56</v>
      </c>
      <c r="C477">
        <v>30.4</v>
      </c>
      <c r="D477">
        <v>5</v>
      </c>
      <c r="E477">
        <v>0</v>
      </c>
      <c r="F477">
        <f>order_details__2[[#This Row],[UnitPrice]]*order_details__2[[#This Row],[Quantity]]</f>
        <v>152</v>
      </c>
      <c r="G477">
        <f>VLOOKUP(order_details__2[[#This Row],[ProductID]],products[],3,FALSE)</f>
        <v>26</v>
      </c>
      <c r="H477">
        <f>VLOOKUP(order_details__2[[#This Row],[OrderID]],orders[],20,FALSE)</f>
        <v>1997</v>
      </c>
      <c r="I477" t="str">
        <f>VLOOKUP(order_details__2[[#This Row],[ProductID]],products[],2,FALSE)</f>
        <v>Gnocchi di nonna Alice</v>
      </c>
      <c r="J477" t="str">
        <f>VLOOKUP(order_details__2[[#This Row],[SupplierID]],suppliers[],2,FALSE)</f>
        <v>Pasta Buttini s.r.l.</v>
      </c>
      <c r="K477" t="str">
        <f>VLOOKUP(order_details__2[[#This Row],[OrderID]],orders[],14,FALSE)</f>
        <v>Spain</v>
      </c>
      <c r="L477">
        <f>VLOOKUP(order_details__2[[#This Row],[OrderID]],orders[],7,FALSE)</f>
        <v>1</v>
      </c>
      <c r="M477" t="str">
        <f>VLOOKUP(order_details__2[[#This Row],[ShipVia ]],shippers[],2,FALSE)</f>
        <v>Speedy Express</v>
      </c>
      <c r="N477" t="str">
        <f>VLOOKUP(order_details__2[[#This Row],[OrderID]],orders[],2,FALSE)</f>
        <v>GALED</v>
      </c>
      <c r="O477" t="str">
        <f>VLOOKUP(order_details__2[[#This Row],[OrderID]],orders[],18,FALSE)</f>
        <v xml:space="preserve">Eastern                                           </v>
      </c>
      <c r="P477">
        <f>VLOOKUP(order_details__2[[#This Row],[ProductID]],products[],4,FALSE)</f>
        <v>5</v>
      </c>
      <c r="Q477" t="str">
        <f>VLOOKUP(order_details__2[[#This Row],[CategoryID]],categories[],2,FALSE)</f>
        <v>Grains/Cereals</v>
      </c>
      <c r="R477" s="57">
        <f>VLOOKUP(order_details__2[[#This Row],[OrderID]],orders[],21,FALSE)</f>
        <v>1</v>
      </c>
    </row>
    <row r="478" spans="1:18" x14ac:dyDescent="0.2">
      <c r="A478">
        <v>10426</v>
      </c>
      <c r="B478">
        <v>64</v>
      </c>
      <c r="C478">
        <v>26.6</v>
      </c>
      <c r="D478">
        <v>7</v>
      </c>
      <c r="E478">
        <v>0</v>
      </c>
      <c r="F478">
        <f>order_details__2[[#This Row],[UnitPrice]]*order_details__2[[#This Row],[Quantity]]</f>
        <v>186.20000000000002</v>
      </c>
      <c r="G478">
        <f>VLOOKUP(order_details__2[[#This Row],[ProductID]],products[],3,FALSE)</f>
        <v>12</v>
      </c>
      <c r="H478">
        <f>VLOOKUP(order_details__2[[#This Row],[OrderID]],orders[],20,FALSE)</f>
        <v>1997</v>
      </c>
      <c r="I478" t="str">
        <f>VLOOKUP(order_details__2[[#This Row],[ProductID]],products[],2,FALSE)</f>
        <v>Wimmers gute Semmelkndel</v>
      </c>
      <c r="J478" t="str">
        <f>VLOOKUP(order_details__2[[#This Row],[SupplierID]],suppliers[],2,FALSE)</f>
        <v>Plutzer Lebensmittelgromrkte AG</v>
      </c>
      <c r="K478" t="str">
        <f>VLOOKUP(order_details__2[[#This Row],[OrderID]],orders[],14,FALSE)</f>
        <v>Spain</v>
      </c>
      <c r="L478">
        <f>VLOOKUP(order_details__2[[#This Row],[OrderID]],orders[],7,FALSE)</f>
        <v>1</v>
      </c>
      <c r="M478" t="str">
        <f>VLOOKUP(order_details__2[[#This Row],[ShipVia ]],shippers[],2,FALSE)</f>
        <v>Speedy Express</v>
      </c>
      <c r="N478" t="str">
        <f>VLOOKUP(order_details__2[[#This Row],[OrderID]],orders[],2,FALSE)</f>
        <v>GALED</v>
      </c>
      <c r="O478" t="str">
        <f>VLOOKUP(order_details__2[[#This Row],[OrderID]],orders[],18,FALSE)</f>
        <v xml:space="preserve">Eastern                                           </v>
      </c>
      <c r="P478">
        <f>VLOOKUP(order_details__2[[#This Row],[ProductID]],products[],4,FALSE)</f>
        <v>5</v>
      </c>
      <c r="Q478" t="str">
        <f>VLOOKUP(order_details__2[[#This Row],[CategoryID]],categories[],2,FALSE)</f>
        <v>Grains/Cereals</v>
      </c>
      <c r="R478" s="57">
        <f>VLOOKUP(order_details__2[[#This Row],[OrderID]],orders[],21,FALSE)</f>
        <v>1</v>
      </c>
    </row>
    <row r="479" spans="1:18" x14ac:dyDescent="0.2">
      <c r="A479">
        <v>10427</v>
      </c>
      <c r="B479">
        <v>14</v>
      </c>
      <c r="C479">
        <v>18.600000000000001</v>
      </c>
      <c r="D479">
        <v>35</v>
      </c>
      <c r="E479">
        <v>0</v>
      </c>
      <c r="F479">
        <f>order_details__2[[#This Row],[UnitPrice]]*order_details__2[[#This Row],[Quantity]]</f>
        <v>651</v>
      </c>
      <c r="G479">
        <f>VLOOKUP(order_details__2[[#This Row],[ProductID]],products[],3,FALSE)</f>
        <v>6</v>
      </c>
      <c r="H479">
        <f>VLOOKUP(order_details__2[[#This Row],[OrderID]],orders[],20,FALSE)</f>
        <v>1997</v>
      </c>
      <c r="I479" t="str">
        <f>VLOOKUP(order_details__2[[#This Row],[ProductID]],products[],2,FALSE)</f>
        <v>Tofu</v>
      </c>
      <c r="J479" t="str">
        <f>VLOOKUP(order_details__2[[#This Row],[SupplierID]],suppliers[],2,FALSE)</f>
        <v>Mayumi's</v>
      </c>
      <c r="K479" t="str">
        <f>VLOOKUP(order_details__2[[#This Row],[OrderID]],orders[],14,FALSE)</f>
        <v>Austria</v>
      </c>
      <c r="L479">
        <f>VLOOKUP(order_details__2[[#This Row],[OrderID]],orders[],7,FALSE)</f>
        <v>2</v>
      </c>
      <c r="M479" t="str">
        <f>VLOOKUP(order_details__2[[#This Row],[ShipVia ]],shippers[],2,FALSE)</f>
        <v>United Package</v>
      </c>
      <c r="N479" t="str">
        <f>VLOOKUP(order_details__2[[#This Row],[OrderID]],orders[],2,FALSE)</f>
        <v>PICCO</v>
      </c>
      <c r="O479" t="str">
        <f>VLOOKUP(order_details__2[[#This Row],[OrderID]],orders[],18,FALSE)</f>
        <v xml:space="preserve">Eastern                                           </v>
      </c>
      <c r="P479">
        <f>VLOOKUP(order_details__2[[#This Row],[ProductID]],products[],4,FALSE)</f>
        <v>7</v>
      </c>
      <c r="Q479" t="str">
        <f>VLOOKUP(order_details__2[[#This Row],[CategoryID]],categories[],2,FALSE)</f>
        <v>Produce</v>
      </c>
      <c r="R479" s="57">
        <f>VLOOKUP(order_details__2[[#This Row],[OrderID]],orders[],21,FALSE)</f>
        <v>1</v>
      </c>
    </row>
    <row r="480" spans="1:18" x14ac:dyDescent="0.2">
      <c r="A480">
        <v>10428</v>
      </c>
      <c r="B480">
        <v>46</v>
      </c>
      <c r="C480">
        <v>9.6</v>
      </c>
      <c r="D480">
        <v>20</v>
      </c>
      <c r="E480">
        <v>0</v>
      </c>
      <c r="F480">
        <f>order_details__2[[#This Row],[UnitPrice]]*order_details__2[[#This Row],[Quantity]]</f>
        <v>192</v>
      </c>
      <c r="G480">
        <f>VLOOKUP(order_details__2[[#This Row],[ProductID]],products[],3,FALSE)</f>
        <v>21</v>
      </c>
      <c r="H480">
        <f>VLOOKUP(order_details__2[[#This Row],[OrderID]],orders[],20,FALSE)</f>
        <v>1997</v>
      </c>
      <c r="I480" t="str">
        <f>VLOOKUP(order_details__2[[#This Row],[ProductID]],products[],2,FALSE)</f>
        <v>Spegesild</v>
      </c>
      <c r="J480" t="str">
        <f>VLOOKUP(order_details__2[[#This Row],[SupplierID]],suppliers[],2,FALSE)</f>
        <v>Lyngbysild</v>
      </c>
      <c r="K480" t="str">
        <f>VLOOKUP(order_details__2[[#This Row],[OrderID]],orders[],14,FALSE)</f>
        <v>Italy</v>
      </c>
      <c r="L480">
        <f>VLOOKUP(order_details__2[[#This Row],[OrderID]],orders[],7,FALSE)</f>
        <v>1</v>
      </c>
      <c r="M480" t="str">
        <f>VLOOKUP(order_details__2[[#This Row],[ShipVia ]],shippers[],2,FALSE)</f>
        <v>Speedy Express</v>
      </c>
      <c r="N480" t="str">
        <f>VLOOKUP(order_details__2[[#This Row],[OrderID]],orders[],2,FALSE)</f>
        <v>REGGC</v>
      </c>
      <c r="O480" t="str">
        <f>VLOOKUP(order_details__2[[#This Row],[OrderID]],orders[],18,FALSE)</f>
        <v xml:space="preserve">Westerns                                          </v>
      </c>
      <c r="P480">
        <f>VLOOKUP(order_details__2[[#This Row],[ProductID]],products[],4,FALSE)</f>
        <v>8</v>
      </c>
      <c r="Q480" t="str">
        <f>VLOOKUP(order_details__2[[#This Row],[CategoryID]],categories[],2,FALSE)</f>
        <v>Seafood</v>
      </c>
      <c r="R480" s="57">
        <f>VLOOKUP(order_details__2[[#This Row],[OrderID]],orders[],21,FALSE)</f>
        <v>1</v>
      </c>
    </row>
    <row r="481" spans="1:18" x14ac:dyDescent="0.2">
      <c r="A481">
        <v>10429</v>
      </c>
      <c r="B481">
        <v>50</v>
      </c>
      <c r="C481">
        <v>13</v>
      </c>
      <c r="D481">
        <v>40</v>
      </c>
      <c r="E481">
        <v>0</v>
      </c>
      <c r="F481">
        <f>order_details__2[[#This Row],[UnitPrice]]*order_details__2[[#This Row],[Quantity]]</f>
        <v>520</v>
      </c>
      <c r="G481">
        <f>VLOOKUP(order_details__2[[#This Row],[ProductID]],products[],3,FALSE)</f>
        <v>23</v>
      </c>
      <c r="H481">
        <f>VLOOKUP(order_details__2[[#This Row],[OrderID]],orders[],20,FALSE)</f>
        <v>1997</v>
      </c>
      <c r="I481" t="str">
        <f>VLOOKUP(order_details__2[[#This Row],[ProductID]],products[],2,FALSE)</f>
        <v>Valkoinen suklaa</v>
      </c>
      <c r="J481" t="str">
        <f>VLOOKUP(order_details__2[[#This Row],[SupplierID]],suppliers[],2,FALSE)</f>
        <v>Karkki Oy</v>
      </c>
      <c r="K481" t="str">
        <f>VLOOKUP(order_details__2[[#This Row],[OrderID]],orders[],14,FALSE)</f>
        <v>Ireland</v>
      </c>
      <c r="L481">
        <f>VLOOKUP(order_details__2[[#This Row],[OrderID]],orders[],7,FALSE)</f>
        <v>2</v>
      </c>
      <c r="M481" t="str">
        <f>VLOOKUP(order_details__2[[#This Row],[ShipVia ]],shippers[],2,FALSE)</f>
        <v>United Package</v>
      </c>
      <c r="N481" t="str">
        <f>VLOOKUP(order_details__2[[#This Row],[OrderID]],orders[],2,FALSE)</f>
        <v>HUNGO</v>
      </c>
      <c r="O481" t="str">
        <f>VLOOKUP(order_details__2[[#This Row],[OrderID]],orders[],18,FALSE)</f>
        <v xml:space="preserve">Southern                                          </v>
      </c>
      <c r="P481">
        <f>VLOOKUP(order_details__2[[#This Row],[ProductID]],products[],4,FALSE)</f>
        <v>3</v>
      </c>
      <c r="Q481" t="str">
        <f>VLOOKUP(order_details__2[[#This Row],[CategoryID]],categories[],2,FALSE)</f>
        <v>Confections</v>
      </c>
      <c r="R481" s="57">
        <f>VLOOKUP(order_details__2[[#This Row],[OrderID]],orders[],21,FALSE)</f>
        <v>1</v>
      </c>
    </row>
    <row r="482" spans="1:18" x14ac:dyDescent="0.2">
      <c r="A482">
        <v>10429</v>
      </c>
      <c r="B482">
        <v>63</v>
      </c>
      <c r="C482">
        <v>35.1</v>
      </c>
      <c r="D482">
        <v>35</v>
      </c>
      <c r="E482">
        <v>0</v>
      </c>
      <c r="F482">
        <f>order_details__2[[#This Row],[UnitPrice]]*order_details__2[[#This Row],[Quantity]]</f>
        <v>1228.5</v>
      </c>
      <c r="G482">
        <f>VLOOKUP(order_details__2[[#This Row],[ProductID]],products[],3,FALSE)</f>
        <v>7</v>
      </c>
      <c r="H482">
        <f>VLOOKUP(order_details__2[[#This Row],[OrderID]],orders[],20,FALSE)</f>
        <v>1997</v>
      </c>
      <c r="I482" t="str">
        <f>VLOOKUP(order_details__2[[#This Row],[ProductID]],products[],2,FALSE)</f>
        <v>Vegie-spread</v>
      </c>
      <c r="J482" t="str">
        <f>VLOOKUP(order_details__2[[#This Row],[SupplierID]],suppliers[],2,FALSE)</f>
        <v>Pavlova, Ltd.</v>
      </c>
      <c r="K482" t="str">
        <f>VLOOKUP(order_details__2[[#This Row],[OrderID]],orders[],14,FALSE)</f>
        <v>Ireland</v>
      </c>
      <c r="L482">
        <f>VLOOKUP(order_details__2[[#This Row],[OrderID]],orders[],7,FALSE)</f>
        <v>2</v>
      </c>
      <c r="M482" t="str">
        <f>VLOOKUP(order_details__2[[#This Row],[ShipVia ]],shippers[],2,FALSE)</f>
        <v>United Package</v>
      </c>
      <c r="N482" t="str">
        <f>VLOOKUP(order_details__2[[#This Row],[OrderID]],orders[],2,FALSE)</f>
        <v>HUNGO</v>
      </c>
      <c r="O482" t="str">
        <f>VLOOKUP(order_details__2[[#This Row],[OrderID]],orders[],18,FALSE)</f>
        <v xml:space="preserve">Southern                                          </v>
      </c>
      <c r="P482">
        <f>VLOOKUP(order_details__2[[#This Row],[ProductID]],products[],4,FALSE)</f>
        <v>2</v>
      </c>
      <c r="Q482" t="str">
        <f>VLOOKUP(order_details__2[[#This Row],[CategoryID]],categories[],2,FALSE)</f>
        <v>Condiments</v>
      </c>
      <c r="R482" s="57">
        <f>VLOOKUP(order_details__2[[#This Row],[OrderID]],orders[],21,FALSE)</f>
        <v>1</v>
      </c>
    </row>
    <row r="483" spans="1:18" x14ac:dyDescent="0.2">
      <c r="A483">
        <v>10430</v>
      </c>
      <c r="B483">
        <v>17</v>
      </c>
      <c r="C483">
        <v>31.2</v>
      </c>
      <c r="D483">
        <v>45</v>
      </c>
      <c r="E483">
        <v>0</v>
      </c>
      <c r="F483">
        <f>order_details__2[[#This Row],[UnitPrice]]*order_details__2[[#This Row],[Quantity]]</f>
        <v>1404</v>
      </c>
      <c r="G483">
        <f>VLOOKUP(order_details__2[[#This Row],[ProductID]],products[],3,FALSE)</f>
        <v>7</v>
      </c>
      <c r="H483">
        <f>VLOOKUP(order_details__2[[#This Row],[OrderID]],orders[],20,FALSE)</f>
        <v>1997</v>
      </c>
      <c r="I483" t="str">
        <f>VLOOKUP(order_details__2[[#This Row],[ProductID]],products[],2,FALSE)</f>
        <v>Alice Mutton</v>
      </c>
      <c r="J483" t="str">
        <f>VLOOKUP(order_details__2[[#This Row],[SupplierID]],suppliers[],2,FALSE)</f>
        <v>Pavlova, Ltd.</v>
      </c>
      <c r="K483" t="str">
        <f>VLOOKUP(order_details__2[[#This Row],[OrderID]],orders[],14,FALSE)</f>
        <v>Austria</v>
      </c>
      <c r="L483">
        <f>VLOOKUP(order_details__2[[#This Row],[OrderID]],orders[],7,FALSE)</f>
        <v>1</v>
      </c>
      <c r="M483" t="str">
        <f>VLOOKUP(order_details__2[[#This Row],[ShipVia ]],shippers[],2,FALSE)</f>
        <v>Speedy Express</v>
      </c>
      <c r="N483" t="str">
        <f>VLOOKUP(order_details__2[[#This Row],[OrderID]],orders[],2,FALSE)</f>
        <v>ERNSH</v>
      </c>
      <c r="O483" t="str">
        <f>VLOOKUP(order_details__2[[#This Row],[OrderID]],orders[],18,FALSE)</f>
        <v xml:space="preserve">Eastern                                           </v>
      </c>
      <c r="P483">
        <f>VLOOKUP(order_details__2[[#This Row],[ProductID]],products[],4,FALSE)</f>
        <v>6</v>
      </c>
      <c r="Q483" t="str">
        <f>VLOOKUP(order_details__2[[#This Row],[CategoryID]],categories[],2,FALSE)</f>
        <v>Meat/Poultry</v>
      </c>
      <c r="R483" s="57">
        <f>VLOOKUP(order_details__2[[#This Row],[OrderID]],orders[],21,FALSE)</f>
        <v>1</v>
      </c>
    </row>
    <row r="484" spans="1:18" x14ac:dyDescent="0.2">
      <c r="A484">
        <v>10430</v>
      </c>
      <c r="B484">
        <v>21</v>
      </c>
      <c r="C484">
        <v>8</v>
      </c>
      <c r="D484">
        <v>50</v>
      </c>
      <c r="E484">
        <v>0</v>
      </c>
      <c r="F484">
        <f>order_details__2[[#This Row],[UnitPrice]]*order_details__2[[#This Row],[Quantity]]</f>
        <v>400</v>
      </c>
      <c r="G484">
        <f>VLOOKUP(order_details__2[[#This Row],[ProductID]],products[],3,FALSE)</f>
        <v>8</v>
      </c>
      <c r="H484">
        <f>VLOOKUP(order_details__2[[#This Row],[OrderID]],orders[],20,FALSE)</f>
        <v>1997</v>
      </c>
      <c r="I484" t="str">
        <f>VLOOKUP(order_details__2[[#This Row],[ProductID]],products[],2,FALSE)</f>
        <v>Sir Rodney's Scones</v>
      </c>
      <c r="J484" t="str">
        <f>VLOOKUP(order_details__2[[#This Row],[SupplierID]],suppliers[],2,FALSE)</f>
        <v>Specialty Biscuits, Ltd.</v>
      </c>
      <c r="K484" t="str">
        <f>VLOOKUP(order_details__2[[#This Row],[OrderID]],orders[],14,FALSE)</f>
        <v>Austria</v>
      </c>
      <c r="L484">
        <f>VLOOKUP(order_details__2[[#This Row],[OrderID]],orders[],7,FALSE)</f>
        <v>1</v>
      </c>
      <c r="M484" t="str">
        <f>VLOOKUP(order_details__2[[#This Row],[ShipVia ]],shippers[],2,FALSE)</f>
        <v>Speedy Express</v>
      </c>
      <c r="N484" t="str">
        <f>VLOOKUP(order_details__2[[#This Row],[OrderID]],orders[],2,FALSE)</f>
        <v>ERNSH</v>
      </c>
      <c r="O484" t="str">
        <f>VLOOKUP(order_details__2[[#This Row],[OrderID]],orders[],18,FALSE)</f>
        <v xml:space="preserve">Eastern                                           </v>
      </c>
      <c r="P484">
        <f>VLOOKUP(order_details__2[[#This Row],[ProductID]],products[],4,FALSE)</f>
        <v>3</v>
      </c>
      <c r="Q484" t="str">
        <f>VLOOKUP(order_details__2[[#This Row],[CategoryID]],categories[],2,FALSE)</f>
        <v>Confections</v>
      </c>
      <c r="R484" s="57">
        <f>VLOOKUP(order_details__2[[#This Row],[OrderID]],orders[],21,FALSE)</f>
        <v>1</v>
      </c>
    </row>
    <row r="485" spans="1:18" x14ac:dyDescent="0.2">
      <c r="A485">
        <v>10430</v>
      </c>
      <c r="B485">
        <v>56</v>
      </c>
      <c r="C485">
        <v>30.4</v>
      </c>
      <c r="D485">
        <v>30</v>
      </c>
      <c r="E485">
        <v>0</v>
      </c>
      <c r="F485">
        <f>order_details__2[[#This Row],[UnitPrice]]*order_details__2[[#This Row],[Quantity]]</f>
        <v>912</v>
      </c>
      <c r="G485">
        <f>VLOOKUP(order_details__2[[#This Row],[ProductID]],products[],3,FALSE)</f>
        <v>26</v>
      </c>
      <c r="H485">
        <f>VLOOKUP(order_details__2[[#This Row],[OrderID]],orders[],20,FALSE)</f>
        <v>1997</v>
      </c>
      <c r="I485" t="str">
        <f>VLOOKUP(order_details__2[[#This Row],[ProductID]],products[],2,FALSE)</f>
        <v>Gnocchi di nonna Alice</v>
      </c>
      <c r="J485" t="str">
        <f>VLOOKUP(order_details__2[[#This Row],[SupplierID]],suppliers[],2,FALSE)</f>
        <v>Pasta Buttini s.r.l.</v>
      </c>
      <c r="K485" t="str">
        <f>VLOOKUP(order_details__2[[#This Row],[OrderID]],orders[],14,FALSE)</f>
        <v>Austria</v>
      </c>
      <c r="L485">
        <f>VLOOKUP(order_details__2[[#This Row],[OrderID]],orders[],7,FALSE)</f>
        <v>1</v>
      </c>
      <c r="M485" t="str">
        <f>VLOOKUP(order_details__2[[#This Row],[ShipVia ]],shippers[],2,FALSE)</f>
        <v>Speedy Express</v>
      </c>
      <c r="N485" t="str">
        <f>VLOOKUP(order_details__2[[#This Row],[OrderID]],orders[],2,FALSE)</f>
        <v>ERNSH</v>
      </c>
      <c r="O485" t="str">
        <f>VLOOKUP(order_details__2[[#This Row],[OrderID]],orders[],18,FALSE)</f>
        <v xml:space="preserve">Eastern                                           </v>
      </c>
      <c r="P485">
        <f>VLOOKUP(order_details__2[[#This Row],[ProductID]],products[],4,FALSE)</f>
        <v>5</v>
      </c>
      <c r="Q485" t="str">
        <f>VLOOKUP(order_details__2[[#This Row],[CategoryID]],categories[],2,FALSE)</f>
        <v>Grains/Cereals</v>
      </c>
      <c r="R485" s="57">
        <f>VLOOKUP(order_details__2[[#This Row],[OrderID]],orders[],21,FALSE)</f>
        <v>1</v>
      </c>
    </row>
    <row r="486" spans="1:18" x14ac:dyDescent="0.2">
      <c r="A486">
        <v>10430</v>
      </c>
      <c r="B486">
        <v>59</v>
      </c>
      <c r="C486">
        <v>44</v>
      </c>
      <c r="D486">
        <v>70</v>
      </c>
      <c r="E486">
        <v>0</v>
      </c>
      <c r="F486">
        <f>order_details__2[[#This Row],[UnitPrice]]*order_details__2[[#This Row],[Quantity]]</f>
        <v>3080</v>
      </c>
      <c r="G486">
        <f>VLOOKUP(order_details__2[[#This Row],[ProductID]],products[],3,FALSE)</f>
        <v>28</v>
      </c>
      <c r="H486">
        <f>VLOOKUP(order_details__2[[#This Row],[OrderID]],orders[],20,FALSE)</f>
        <v>1997</v>
      </c>
      <c r="I486" t="str">
        <f>VLOOKUP(order_details__2[[#This Row],[ProductID]],products[],2,FALSE)</f>
        <v>Raclette Courdavault</v>
      </c>
      <c r="J486" t="str">
        <f>VLOOKUP(order_details__2[[#This Row],[SupplierID]],suppliers[],2,FALSE)</f>
        <v>Gai pturage</v>
      </c>
      <c r="K486" t="str">
        <f>VLOOKUP(order_details__2[[#This Row],[OrderID]],orders[],14,FALSE)</f>
        <v>Austria</v>
      </c>
      <c r="L486">
        <f>VLOOKUP(order_details__2[[#This Row],[OrderID]],orders[],7,FALSE)</f>
        <v>1</v>
      </c>
      <c r="M486" t="str">
        <f>VLOOKUP(order_details__2[[#This Row],[ShipVia ]],shippers[],2,FALSE)</f>
        <v>Speedy Express</v>
      </c>
      <c r="N486" t="str">
        <f>VLOOKUP(order_details__2[[#This Row],[OrderID]],orders[],2,FALSE)</f>
        <v>ERNSH</v>
      </c>
      <c r="O486" t="str">
        <f>VLOOKUP(order_details__2[[#This Row],[OrderID]],orders[],18,FALSE)</f>
        <v xml:space="preserve">Eastern                                           </v>
      </c>
      <c r="P486">
        <f>VLOOKUP(order_details__2[[#This Row],[ProductID]],products[],4,FALSE)</f>
        <v>4</v>
      </c>
      <c r="Q486" t="str">
        <f>VLOOKUP(order_details__2[[#This Row],[CategoryID]],categories[],2,FALSE)</f>
        <v>Dairy Products</v>
      </c>
      <c r="R486" s="57">
        <f>VLOOKUP(order_details__2[[#This Row],[OrderID]],orders[],21,FALSE)</f>
        <v>1</v>
      </c>
    </row>
    <row r="487" spans="1:18" x14ac:dyDescent="0.2">
      <c r="A487">
        <v>10431</v>
      </c>
      <c r="B487">
        <v>17</v>
      </c>
      <c r="C487">
        <v>31.2</v>
      </c>
      <c r="D487">
        <v>50</v>
      </c>
      <c r="E487">
        <v>0</v>
      </c>
      <c r="F487">
        <f>order_details__2[[#This Row],[UnitPrice]]*order_details__2[[#This Row],[Quantity]]</f>
        <v>1560</v>
      </c>
      <c r="G487">
        <f>VLOOKUP(order_details__2[[#This Row],[ProductID]],products[],3,FALSE)</f>
        <v>7</v>
      </c>
      <c r="H487">
        <f>VLOOKUP(order_details__2[[#This Row],[OrderID]],orders[],20,FALSE)</f>
        <v>1997</v>
      </c>
      <c r="I487" t="str">
        <f>VLOOKUP(order_details__2[[#This Row],[ProductID]],products[],2,FALSE)</f>
        <v>Alice Mutton</v>
      </c>
      <c r="J487" t="str">
        <f>VLOOKUP(order_details__2[[#This Row],[SupplierID]],suppliers[],2,FALSE)</f>
        <v>Pavlova, Ltd.</v>
      </c>
      <c r="K487" t="str">
        <f>VLOOKUP(order_details__2[[#This Row],[OrderID]],orders[],14,FALSE)</f>
        <v>Canada</v>
      </c>
      <c r="L487">
        <f>VLOOKUP(order_details__2[[#This Row],[OrderID]],orders[],7,FALSE)</f>
        <v>2</v>
      </c>
      <c r="M487" t="str">
        <f>VLOOKUP(order_details__2[[#This Row],[ShipVia ]],shippers[],2,FALSE)</f>
        <v>United Package</v>
      </c>
      <c r="N487" t="str">
        <f>VLOOKUP(order_details__2[[#This Row],[OrderID]],orders[],2,FALSE)</f>
        <v>BOTTM</v>
      </c>
      <c r="O487" t="str">
        <f>VLOOKUP(order_details__2[[#This Row],[OrderID]],orders[],18,FALSE)</f>
        <v xml:space="preserve">Eastern                                           </v>
      </c>
      <c r="P487">
        <f>VLOOKUP(order_details__2[[#This Row],[ProductID]],products[],4,FALSE)</f>
        <v>6</v>
      </c>
      <c r="Q487" t="str">
        <f>VLOOKUP(order_details__2[[#This Row],[CategoryID]],categories[],2,FALSE)</f>
        <v>Meat/Poultry</v>
      </c>
      <c r="R487" s="57">
        <f>VLOOKUP(order_details__2[[#This Row],[OrderID]],orders[],21,FALSE)</f>
        <v>1</v>
      </c>
    </row>
    <row r="488" spans="1:18" x14ac:dyDescent="0.2">
      <c r="A488">
        <v>10431</v>
      </c>
      <c r="B488">
        <v>40</v>
      </c>
      <c r="C488">
        <v>14.7</v>
      </c>
      <c r="D488">
        <v>50</v>
      </c>
      <c r="E488">
        <v>0</v>
      </c>
      <c r="F488">
        <f>order_details__2[[#This Row],[UnitPrice]]*order_details__2[[#This Row],[Quantity]]</f>
        <v>735</v>
      </c>
      <c r="G488">
        <f>VLOOKUP(order_details__2[[#This Row],[ProductID]],products[],3,FALSE)</f>
        <v>19</v>
      </c>
      <c r="H488">
        <f>VLOOKUP(order_details__2[[#This Row],[OrderID]],orders[],20,FALSE)</f>
        <v>1997</v>
      </c>
      <c r="I488" t="str">
        <f>VLOOKUP(order_details__2[[#This Row],[ProductID]],products[],2,FALSE)</f>
        <v>Boston Crab Meat</v>
      </c>
      <c r="J488" t="str">
        <f>VLOOKUP(order_details__2[[#This Row],[SupplierID]],suppliers[],2,FALSE)</f>
        <v>New England Seafood Cannery</v>
      </c>
      <c r="K488" t="str">
        <f>VLOOKUP(order_details__2[[#This Row],[OrderID]],orders[],14,FALSE)</f>
        <v>Canada</v>
      </c>
      <c r="L488">
        <f>VLOOKUP(order_details__2[[#This Row],[OrderID]],orders[],7,FALSE)</f>
        <v>2</v>
      </c>
      <c r="M488" t="str">
        <f>VLOOKUP(order_details__2[[#This Row],[ShipVia ]],shippers[],2,FALSE)</f>
        <v>United Package</v>
      </c>
      <c r="N488" t="str">
        <f>VLOOKUP(order_details__2[[#This Row],[OrderID]],orders[],2,FALSE)</f>
        <v>BOTTM</v>
      </c>
      <c r="O488" t="str">
        <f>VLOOKUP(order_details__2[[#This Row],[OrderID]],orders[],18,FALSE)</f>
        <v xml:space="preserve">Eastern                                           </v>
      </c>
      <c r="P488">
        <f>VLOOKUP(order_details__2[[#This Row],[ProductID]],products[],4,FALSE)</f>
        <v>8</v>
      </c>
      <c r="Q488" t="str">
        <f>VLOOKUP(order_details__2[[#This Row],[CategoryID]],categories[],2,FALSE)</f>
        <v>Seafood</v>
      </c>
      <c r="R488" s="57">
        <f>VLOOKUP(order_details__2[[#This Row],[OrderID]],orders[],21,FALSE)</f>
        <v>1</v>
      </c>
    </row>
    <row r="489" spans="1:18" x14ac:dyDescent="0.2">
      <c r="A489">
        <v>10431</v>
      </c>
      <c r="B489">
        <v>47</v>
      </c>
      <c r="C489">
        <v>7.6</v>
      </c>
      <c r="D489">
        <v>30</v>
      </c>
      <c r="E489">
        <v>0</v>
      </c>
      <c r="F489">
        <f>order_details__2[[#This Row],[UnitPrice]]*order_details__2[[#This Row],[Quantity]]</f>
        <v>228</v>
      </c>
      <c r="G489">
        <f>VLOOKUP(order_details__2[[#This Row],[ProductID]],products[],3,FALSE)</f>
        <v>22</v>
      </c>
      <c r="H489">
        <f>VLOOKUP(order_details__2[[#This Row],[OrderID]],orders[],20,FALSE)</f>
        <v>1997</v>
      </c>
      <c r="I489" t="str">
        <f>VLOOKUP(order_details__2[[#This Row],[ProductID]],products[],2,FALSE)</f>
        <v>Zaanse koeken</v>
      </c>
      <c r="J489" t="str">
        <f>VLOOKUP(order_details__2[[#This Row],[SupplierID]],suppliers[],2,FALSE)</f>
        <v>Zaanse Snoepfabriek</v>
      </c>
      <c r="K489" t="str">
        <f>VLOOKUP(order_details__2[[#This Row],[OrderID]],orders[],14,FALSE)</f>
        <v>Canada</v>
      </c>
      <c r="L489">
        <f>VLOOKUP(order_details__2[[#This Row],[OrderID]],orders[],7,FALSE)</f>
        <v>2</v>
      </c>
      <c r="M489" t="str">
        <f>VLOOKUP(order_details__2[[#This Row],[ShipVia ]],shippers[],2,FALSE)</f>
        <v>United Package</v>
      </c>
      <c r="N489" t="str">
        <f>VLOOKUP(order_details__2[[#This Row],[OrderID]],orders[],2,FALSE)</f>
        <v>BOTTM</v>
      </c>
      <c r="O489" t="str">
        <f>VLOOKUP(order_details__2[[#This Row],[OrderID]],orders[],18,FALSE)</f>
        <v xml:space="preserve">Eastern                                           </v>
      </c>
      <c r="P489">
        <f>VLOOKUP(order_details__2[[#This Row],[ProductID]],products[],4,FALSE)</f>
        <v>3</v>
      </c>
      <c r="Q489" t="str">
        <f>VLOOKUP(order_details__2[[#This Row],[CategoryID]],categories[],2,FALSE)</f>
        <v>Confections</v>
      </c>
      <c r="R489" s="57">
        <f>VLOOKUP(order_details__2[[#This Row],[OrderID]],orders[],21,FALSE)</f>
        <v>1</v>
      </c>
    </row>
    <row r="490" spans="1:18" x14ac:dyDescent="0.2">
      <c r="A490">
        <v>10432</v>
      </c>
      <c r="B490">
        <v>26</v>
      </c>
      <c r="C490">
        <v>24.9</v>
      </c>
      <c r="D490">
        <v>10</v>
      </c>
      <c r="E490">
        <v>0</v>
      </c>
      <c r="F490">
        <f>order_details__2[[#This Row],[UnitPrice]]*order_details__2[[#This Row],[Quantity]]</f>
        <v>249</v>
      </c>
      <c r="G490">
        <f>VLOOKUP(order_details__2[[#This Row],[ProductID]],products[],3,FALSE)</f>
        <v>11</v>
      </c>
      <c r="H490">
        <f>VLOOKUP(order_details__2[[#This Row],[OrderID]],orders[],20,FALSE)</f>
        <v>1997</v>
      </c>
      <c r="I490" t="str">
        <f>VLOOKUP(order_details__2[[#This Row],[ProductID]],products[],2,FALSE)</f>
        <v>Gumbr Gummibrchen</v>
      </c>
      <c r="J490" t="str">
        <f>VLOOKUP(order_details__2[[#This Row],[SupplierID]],suppliers[],2,FALSE)</f>
        <v>Heli Swaren GmbH &amp; Co. KG</v>
      </c>
      <c r="K490" t="str">
        <f>VLOOKUP(order_details__2[[#This Row],[OrderID]],orders[],14,FALSE)</f>
        <v>USA</v>
      </c>
      <c r="L490">
        <f>VLOOKUP(order_details__2[[#This Row],[OrderID]],orders[],7,FALSE)</f>
        <v>2</v>
      </c>
      <c r="M490" t="str">
        <f>VLOOKUP(order_details__2[[#This Row],[ShipVia ]],shippers[],2,FALSE)</f>
        <v>United Package</v>
      </c>
      <c r="N490" t="str">
        <f>VLOOKUP(order_details__2[[#This Row],[OrderID]],orders[],2,FALSE)</f>
        <v>SPLIR</v>
      </c>
      <c r="O490" t="str">
        <f>VLOOKUP(order_details__2[[#This Row],[OrderID]],orders[],18,FALSE)</f>
        <v xml:space="preserve">Southern                                          </v>
      </c>
      <c r="P490">
        <f>VLOOKUP(order_details__2[[#This Row],[ProductID]],products[],4,FALSE)</f>
        <v>3</v>
      </c>
      <c r="Q490" t="str">
        <f>VLOOKUP(order_details__2[[#This Row],[CategoryID]],categories[],2,FALSE)</f>
        <v>Confections</v>
      </c>
      <c r="R490" s="57">
        <f>VLOOKUP(order_details__2[[#This Row],[OrderID]],orders[],21,FALSE)</f>
        <v>1</v>
      </c>
    </row>
    <row r="491" spans="1:18" x14ac:dyDescent="0.2">
      <c r="A491">
        <v>10432</v>
      </c>
      <c r="B491">
        <v>54</v>
      </c>
      <c r="C491">
        <v>5.9</v>
      </c>
      <c r="D491">
        <v>40</v>
      </c>
      <c r="E491">
        <v>0</v>
      </c>
      <c r="F491">
        <f>order_details__2[[#This Row],[UnitPrice]]*order_details__2[[#This Row],[Quantity]]</f>
        <v>236</v>
      </c>
      <c r="G491">
        <f>VLOOKUP(order_details__2[[#This Row],[ProductID]],products[],3,FALSE)</f>
        <v>25</v>
      </c>
      <c r="H491">
        <f>VLOOKUP(order_details__2[[#This Row],[OrderID]],orders[],20,FALSE)</f>
        <v>1997</v>
      </c>
      <c r="I491" t="str">
        <f>VLOOKUP(order_details__2[[#This Row],[ProductID]],products[],2,FALSE)</f>
        <v>Tourtire</v>
      </c>
      <c r="J491" t="str">
        <f>VLOOKUP(order_details__2[[#This Row],[SupplierID]],suppliers[],2,FALSE)</f>
        <v>Ma Maison</v>
      </c>
      <c r="K491" t="str">
        <f>VLOOKUP(order_details__2[[#This Row],[OrderID]],orders[],14,FALSE)</f>
        <v>USA</v>
      </c>
      <c r="L491">
        <f>VLOOKUP(order_details__2[[#This Row],[OrderID]],orders[],7,FALSE)</f>
        <v>2</v>
      </c>
      <c r="M491" t="str">
        <f>VLOOKUP(order_details__2[[#This Row],[ShipVia ]],shippers[],2,FALSE)</f>
        <v>United Package</v>
      </c>
      <c r="N491" t="str">
        <f>VLOOKUP(order_details__2[[#This Row],[OrderID]],orders[],2,FALSE)</f>
        <v>SPLIR</v>
      </c>
      <c r="O491" t="str">
        <f>VLOOKUP(order_details__2[[#This Row],[OrderID]],orders[],18,FALSE)</f>
        <v xml:space="preserve">Southern                                          </v>
      </c>
      <c r="P491">
        <f>VLOOKUP(order_details__2[[#This Row],[ProductID]],products[],4,FALSE)</f>
        <v>6</v>
      </c>
      <c r="Q491" t="str">
        <f>VLOOKUP(order_details__2[[#This Row],[CategoryID]],categories[],2,FALSE)</f>
        <v>Meat/Poultry</v>
      </c>
      <c r="R491" s="57">
        <f>VLOOKUP(order_details__2[[#This Row],[OrderID]],orders[],21,FALSE)</f>
        <v>1</v>
      </c>
    </row>
    <row r="492" spans="1:18" x14ac:dyDescent="0.2">
      <c r="A492">
        <v>10433</v>
      </c>
      <c r="B492">
        <v>56</v>
      </c>
      <c r="C492">
        <v>30.4</v>
      </c>
      <c r="D492">
        <v>28</v>
      </c>
      <c r="E492">
        <v>0</v>
      </c>
      <c r="F492">
        <f>order_details__2[[#This Row],[UnitPrice]]*order_details__2[[#This Row],[Quantity]]</f>
        <v>851.19999999999993</v>
      </c>
      <c r="G492">
        <f>VLOOKUP(order_details__2[[#This Row],[ProductID]],products[],3,FALSE)</f>
        <v>26</v>
      </c>
      <c r="H492">
        <f>VLOOKUP(order_details__2[[#This Row],[OrderID]],orders[],20,FALSE)</f>
        <v>1997</v>
      </c>
      <c r="I492" t="str">
        <f>VLOOKUP(order_details__2[[#This Row],[ProductID]],products[],2,FALSE)</f>
        <v>Gnocchi di nonna Alice</v>
      </c>
      <c r="J492" t="str">
        <f>VLOOKUP(order_details__2[[#This Row],[SupplierID]],suppliers[],2,FALSE)</f>
        <v>Pasta Buttini s.r.l.</v>
      </c>
      <c r="K492" t="str">
        <f>VLOOKUP(order_details__2[[#This Row],[OrderID]],orders[],14,FALSE)</f>
        <v>Portugal</v>
      </c>
      <c r="L492">
        <f>VLOOKUP(order_details__2[[#This Row],[OrderID]],orders[],7,FALSE)</f>
        <v>3</v>
      </c>
      <c r="M492" t="str">
        <f>VLOOKUP(order_details__2[[#This Row],[ShipVia ]],shippers[],2,FALSE)</f>
        <v>Federal Shipping</v>
      </c>
      <c r="N492" t="str">
        <f>VLOOKUP(order_details__2[[#This Row],[OrderID]],orders[],2,FALSE)</f>
        <v>PRINI</v>
      </c>
      <c r="O492" t="str">
        <f>VLOOKUP(order_details__2[[#This Row],[OrderID]],orders[],18,FALSE)</f>
        <v xml:space="preserve">Southern                                          </v>
      </c>
      <c r="P492">
        <f>VLOOKUP(order_details__2[[#This Row],[ProductID]],products[],4,FALSE)</f>
        <v>5</v>
      </c>
      <c r="Q492" t="str">
        <f>VLOOKUP(order_details__2[[#This Row],[CategoryID]],categories[],2,FALSE)</f>
        <v>Grains/Cereals</v>
      </c>
      <c r="R492" s="57">
        <f>VLOOKUP(order_details__2[[#This Row],[OrderID]],orders[],21,FALSE)</f>
        <v>2</v>
      </c>
    </row>
    <row r="493" spans="1:18" x14ac:dyDescent="0.2">
      <c r="A493">
        <v>10434</v>
      </c>
      <c r="B493">
        <v>11</v>
      </c>
      <c r="C493">
        <v>16.8</v>
      </c>
      <c r="D493">
        <v>6</v>
      </c>
      <c r="E493">
        <v>0</v>
      </c>
      <c r="F493">
        <f>order_details__2[[#This Row],[UnitPrice]]*order_details__2[[#This Row],[Quantity]]</f>
        <v>100.80000000000001</v>
      </c>
      <c r="G493">
        <f>VLOOKUP(order_details__2[[#This Row],[ProductID]],products[],3,FALSE)</f>
        <v>5</v>
      </c>
      <c r="H493">
        <f>VLOOKUP(order_details__2[[#This Row],[OrderID]],orders[],20,FALSE)</f>
        <v>1997</v>
      </c>
      <c r="I493" t="str">
        <f>VLOOKUP(order_details__2[[#This Row],[ProductID]],products[],2,FALSE)</f>
        <v>Queso Cabrales</v>
      </c>
      <c r="J493" t="str">
        <f>VLOOKUP(order_details__2[[#This Row],[SupplierID]],suppliers[],2,FALSE)</f>
        <v>Cooperativa de Quesos 'Las Cabras'</v>
      </c>
      <c r="K493" t="str">
        <f>VLOOKUP(order_details__2[[#This Row],[OrderID]],orders[],14,FALSE)</f>
        <v>Sweden</v>
      </c>
      <c r="L493">
        <f>VLOOKUP(order_details__2[[#This Row],[OrderID]],orders[],7,FALSE)</f>
        <v>2</v>
      </c>
      <c r="M493" t="str">
        <f>VLOOKUP(order_details__2[[#This Row],[ShipVia ]],shippers[],2,FALSE)</f>
        <v>United Package</v>
      </c>
      <c r="N493" t="str">
        <f>VLOOKUP(order_details__2[[#This Row],[OrderID]],orders[],2,FALSE)</f>
        <v>FOLKO</v>
      </c>
      <c r="O493" t="str">
        <f>VLOOKUP(order_details__2[[#This Row],[OrderID]],orders[],18,FALSE)</f>
        <v xml:space="preserve">Southern                                          </v>
      </c>
      <c r="P493">
        <f>VLOOKUP(order_details__2[[#This Row],[ProductID]],products[],4,FALSE)</f>
        <v>4</v>
      </c>
      <c r="Q493" t="str">
        <f>VLOOKUP(order_details__2[[#This Row],[CategoryID]],categories[],2,FALSE)</f>
        <v>Dairy Products</v>
      </c>
      <c r="R493" s="57">
        <f>VLOOKUP(order_details__2[[#This Row],[OrderID]],orders[],21,FALSE)</f>
        <v>2</v>
      </c>
    </row>
    <row r="494" spans="1:18" x14ac:dyDescent="0.2">
      <c r="A494">
        <v>10434</v>
      </c>
      <c r="B494">
        <v>76</v>
      </c>
      <c r="C494">
        <v>14.4</v>
      </c>
      <c r="D494">
        <v>18</v>
      </c>
      <c r="E494">
        <v>0</v>
      </c>
      <c r="F494">
        <f>order_details__2[[#This Row],[UnitPrice]]*order_details__2[[#This Row],[Quantity]]</f>
        <v>259.2</v>
      </c>
      <c r="G494">
        <f>VLOOKUP(order_details__2[[#This Row],[ProductID]],products[],3,FALSE)</f>
        <v>23</v>
      </c>
      <c r="H494">
        <f>VLOOKUP(order_details__2[[#This Row],[OrderID]],orders[],20,FALSE)</f>
        <v>1997</v>
      </c>
      <c r="I494" t="str">
        <f>VLOOKUP(order_details__2[[#This Row],[ProductID]],products[],2,FALSE)</f>
        <v>Lakkalikri</v>
      </c>
      <c r="J494" t="str">
        <f>VLOOKUP(order_details__2[[#This Row],[SupplierID]],suppliers[],2,FALSE)</f>
        <v>Karkki Oy</v>
      </c>
      <c r="K494" t="str">
        <f>VLOOKUP(order_details__2[[#This Row],[OrderID]],orders[],14,FALSE)</f>
        <v>Sweden</v>
      </c>
      <c r="L494">
        <f>VLOOKUP(order_details__2[[#This Row],[OrderID]],orders[],7,FALSE)</f>
        <v>2</v>
      </c>
      <c r="M494" t="str">
        <f>VLOOKUP(order_details__2[[#This Row],[ShipVia ]],shippers[],2,FALSE)</f>
        <v>United Package</v>
      </c>
      <c r="N494" t="str">
        <f>VLOOKUP(order_details__2[[#This Row],[OrderID]],orders[],2,FALSE)</f>
        <v>FOLKO</v>
      </c>
      <c r="O494" t="str">
        <f>VLOOKUP(order_details__2[[#This Row],[OrderID]],orders[],18,FALSE)</f>
        <v xml:space="preserve">Southern                                          </v>
      </c>
      <c r="P494">
        <f>VLOOKUP(order_details__2[[#This Row],[ProductID]],products[],4,FALSE)</f>
        <v>1</v>
      </c>
      <c r="Q494" t="str">
        <f>VLOOKUP(order_details__2[[#This Row],[CategoryID]],categories[],2,FALSE)</f>
        <v>Beverages</v>
      </c>
      <c r="R494" s="57">
        <f>VLOOKUP(order_details__2[[#This Row],[OrderID]],orders[],21,FALSE)</f>
        <v>2</v>
      </c>
    </row>
    <row r="495" spans="1:18" x14ac:dyDescent="0.2">
      <c r="A495">
        <v>10435</v>
      </c>
      <c r="B495">
        <v>2</v>
      </c>
      <c r="C495">
        <v>15.2</v>
      </c>
      <c r="D495">
        <v>10</v>
      </c>
      <c r="E495">
        <v>0</v>
      </c>
      <c r="F495">
        <f>order_details__2[[#This Row],[UnitPrice]]*order_details__2[[#This Row],[Quantity]]</f>
        <v>152</v>
      </c>
      <c r="G495">
        <f>VLOOKUP(order_details__2[[#This Row],[ProductID]],products[],3,FALSE)</f>
        <v>1</v>
      </c>
      <c r="H495">
        <f>VLOOKUP(order_details__2[[#This Row],[OrderID]],orders[],20,FALSE)</f>
        <v>1997</v>
      </c>
      <c r="I495" t="str">
        <f>VLOOKUP(order_details__2[[#This Row],[ProductID]],products[],2,FALSE)</f>
        <v>Chang</v>
      </c>
      <c r="J495" t="str">
        <f>VLOOKUP(order_details__2[[#This Row],[SupplierID]],suppliers[],2,FALSE)</f>
        <v>Exotic Liquids</v>
      </c>
      <c r="K495" t="str">
        <f>VLOOKUP(order_details__2[[#This Row],[OrderID]],orders[],14,FALSE)</f>
        <v>UK</v>
      </c>
      <c r="L495">
        <f>VLOOKUP(order_details__2[[#This Row],[OrderID]],orders[],7,FALSE)</f>
        <v>2</v>
      </c>
      <c r="M495" t="str">
        <f>VLOOKUP(order_details__2[[#This Row],[ShipVia ]],shippers[],2,FALSE)</f>
        <v>United Package</v>
      </c>
      <c r="N495" t="str">
        <f>VLOOKUP(order_details__2[[#This Row],[OrderID]],orders[],2,FALSE)</f>
        <v>CONSH</v>
      </c>
      <c r="O495" t="str">
        <f>VLOOKUP(order_details__2[[#This Row],[OrderID]],orders[],18,FALSE)</f>
        <v xml:space="preserve">Northern                                          </v>
      </c>
      <c r="P495">
        <f>VLOOKUP(order_details__2[[#This Row],[ProductID]],products[],4,FALSE)</f>
        <v>1</v>
      </c>
      <c r="Q495" t="str">
        <f>VLOOKUP(order_details__2[[#This Row],[CategoryID]],categories[],2,FALSE)</f>
        <v>Beverages</v>
      </c>
      <c r="R495" s="57">
        <f>VLOOKUP(order_details__2[[#This Row],[OrderID]],orders[],21,FALSE)</f>
        <v>2</v>
      </c>
    </row>
    <row r="496" spans="1:18" x14ac:dyDescent="0.2">
      <c r="A496">
        <v>10435</v>
      </c>
      <c r="B496">
        <v>22</v>
      </c>
      <c r="C496">
        <v>16.8</v>
      </c>
      <c r="D496">
        <v>12</v>
      </c>
      <c r="E496">
        <v>0</v>
      </c>
      <c r="F496">
        <f>order_details__2[[#This Row],[UnitPrice]]*order_details__2[[#This Row],[Quantity]]</f>
        <v>201.60000000000002</v>
      </c>
      <c r="G496">
        <f>VLOOKUP(order_details__2[[#This Row],[ProductID]],products[],3,FALSE)</f>
        <v>9</v>
      </c>
      <c r="H496">
        <f>VLOOKUP(order_details__2[[#This Row],[OrderID]],orders[],20,FALSE)</f>
        <v>1997</v>
      </c>
      <c r="I496" t="str">
        <f>VLOOKUP(order_details__2[[#This Row],[ProductID]],products[],2,FALSE)</f>
        <v>Gustaf's Knckebrd</v>
      </c>
      <c r="J496" t="str">
        <f>VLOOKUP(order_details__2[[#This Row],[SupplierID]],suppliers[],2,FALSE)</f>
        <v>PB Knckebrd AB</v>
      </c>
      <c r="K496" t="str">
        <f>VLOOKUP(order_details__2[[#This Row],[OrderID]],orders[],14,FALSE)</f>
        <v>UK</v>
      </c>
      <c r="L496">
        <f>VLOOKUP(order_details__2[[#This Row],[OrderID]],orders[],7,FALSE)</f>
        <v>2</v>
      </c>
      <c r="M496" t="str">
        <f>VLOOKUP(order_details__2[[#This Row],[ShipVia ]],shippers[],2,FALSE)</f>
        <v>United Package</v>
      </c>
      <c r="N496" t="str">
        <f>VLOOKUP(order_details__2[[#This Row],[OrderID]],orders[],2,FALSE)</f>
        <v>CONSH</v>
      </c>
      <c r="O496" t="str">
        <f>VLOOKUP(order_details__2[[#This Row],[OrderID]],orders[],18,FALSE)</f>
        <v xml:space="preserve">Northern                                          </v>
      </c>
      <c r="P496">
        <f>VLOOKUP(order_details__2[[#This Row],[ProductID]],products[],4,FALSE)</f>
        <v>5</v>
      </c>
      <c r="Q496" t="str">
        <f>VLOOKUP(order_details__2[[#This Row],[CategoryID]],categories[],2,FALSE)</f>
        <v>Grains/Cereals</v>
      </c>
      <c r="R496" s="57">
        <f>VLOOKUP(order_details__2[[#This Row],[OrderID]],orders[],21,FALSE)</f>
        <v>2</v>
      </c>
    </row>
    <row r="497" spans="1:18" x14ac:dyDescent="0.2">
      <c r="A497">
        <v>10435</v>
      </c>
      <c r="B497">
        <v>72</v>
      </c>
      <c r="C497">
        <v>27.8</v>
      </c>
      <c r="D497">
        <v>10</v>
      </c>
      <c r="E497">
        <v>0</v>
      </c>
      <c r="F497">
        <f>order_details__2[[#This Row],[UnitPrice]]*order_details__2[[#This Row],[Quantity]]</f>
        <v>278</v>
      </c>
      <c r="G497">
        <f>VLOOKUP(order_details__2[[#This Row],[ProductID]],products[],3,FALSE)</f>
        <v>14</v>
      </c>
      <c r="H497">
        <f>VLOOKUP(order_details__2[[#This Row],[OrderID]],orders[],20,FALSE)</f>
        <v>1997</v>
      </c>
      <c r="I497" t="str">
        <f>VLOOKUP(order_details__2[[#This Row],[ProductID]],products[],2,FALSE)</f>
        <v>Mozzarella di Giovanni</v>
      </c>
      <c r="J497" t="str">
        <f>VLOOKUP(order_details__2[[#This Row],[SupplierID]],suppliers[],2,FALSE)</f>
        <v>Formaggi Fortini s.r.l.</v>
      </c>
      <c r="K497" t="str">
        <f>VLOOKUP(order_details__2[[#This Row],[OrderID]],orders[],14,FALSE)</f>
        <v>UK</v>
      </c>
      <c r="L497">
        <f>VLOOKUP(order_details__2[[#This Row],[OrderID]],orders[],7,FALSE)</f>
        <v>2</v>
      </c>
      <c r="M497" t="str">
        <f>VLOOKUP(order_details__2[[#This Row],[ShipVia ]],shippers[],2,FALSE)</f>
        <v>United Package</v>
      </c>
      <c r="N497" t="str">
        <f>VLOOKUP(order_details__2[[#This Row],[OrderID]],orders[],2,FALSE)</f>
        <v>CONSH</v>
      </c>
      <c r="O497" t="str">
        <f>VLOOKUP(order_details__2[[#This Row],[OrderID]],orders[],18,FALSE)</f>
        <v xml:space="preserve">Northern                                          </v>
      </c>
      <c r="P497">
        <f>VLOOKUP(order_details__2[[#This Row],[ProductID]],products[],4,FALSE)</f>
        <v>4</v>
      </c>
      <c r="Q497" t="str">
        <f>VLOOKUP(order_details__2[[#This Row],[CategoryID]],categories[],2,FALSE)</f>
        <v>Dairy Products</v>
      </c>
      <c r="R497" s="57">
        <f>VLOOKUP(order_details__2[[#This Row],[OrderID]],orders[],21,FALSE)</f>
        <v>2</v>
      </c>
    </row>
    <row r="498" spans="1:18" x14ac:dyDescent="0.2">
      <c r="A498">
        <v>10436</v>
      </c>
      <c r="B498">
        <v>46</v>
      </c>
      <c r="C498">
        <v>9.6</v>
      </c>
      <c r="D498">
        <v>5</v>
      </c>
      <c r="E498">
        <v>0</v>
      </c>
      <c r="F498">
        <f>order_details__2[[#This Row],[UnitPrice]]*order_details__2[[#This Row],[Quantity]]</f>
        <v>48</v>
      </c>
      <c r="G498">
        <f>VLOOKUP(order_details__2[[#This Row],[ProductID]],products[],3,FALSE)</f>
        <v>21</v>
      </c>
      <c r="H498">
        <f>VLOOKUP(order_details__2[[#This Row],[OrderID]],orders[],20,FALSE)</f>
        <v>1997</v>
      </c>
      <c r="I498" t="str">
        <f>VLOOKUP(order_details__2[[#This Row],[ProductID]],products[],2,FALSE)</f>
        <v>Spegesild</v>
      </c>
      <c r="J498" t="str">
        <f>VLOOKUP(order_details__2[[#This Row],[SupplierID]],suppliers[],2,FALSE)</f>
        <v>Lyngbysild</v>
      </c>
      <c r="K498" t="str">
        <f>VLOOKUP(order_details__2[[#This Row],[OrderID]],orders[],14,FALSE)</f>
        <v>France</v>
      </c>
      <c r="L498">
        <f>VLOOKUP(order_details__2[[#This Row],[OrderID]],orders[],7,FALSE)</f>
        <v>2</v>
      </c>
      <c r="M498" t="str">
        <f>VLOOKUP(order_details__2[[#This Row],[ShipVia ]],shippers[],2,FALSE)</f>
        <v>United Package</v>
      </c>
      <c r="N498" t="str">
        <f>VLOOKUP(order_details__2[[#This Row],[OrderID]],orders[],2,FALSE)</f>
        <v>BLONP</v>
      </c>
      <c r="O498" t="str">
        <f>VLOOKUP(order_details__2[[#This Row],[OrderID]],orders[],18,FALSE)</f>
        <v xml:space="preserve">Southern                                          </v>
      </c>
      <c r="P498">
        <f>VLOOKUP(order_details__2[[#This Row],[ProductID]],products[],4,FALSE)</f>
        <v>8</v>
      </c>
      <c r="Q498" t="str">
        <f>VLOOKUP(order_details__2[[#This Row],[CategoryID]],categories[],2,FALSE)</f>
        <v>Seafood</v>
      </c>
      <c r="R498" s="57">
        <f>VLOOKUP(order_details__2[[#This Row],[OrderID]],orders[],21,FALSE)</f>
        <v>2</v>
      </c>
    </row>
    <row r="499" spans="1:18" x14ac:dyDescent="0.2">
      <c r="A499">
        <v>10436</v>
      </c>
      <c r="B499">
        <v>56</v>
      </c>
      <c r="C499">
        <v>30.4</v>
      </c>
      <c r="D499">
        <v>40</v>
      </c>
      <c r="E499">
        <v>0</v>
      </c>
      <c r="F499">
        <f>order_details__2[[#This Row],[UnitPrice]]*order_details__2[[#This Row],[Quantity]]</f>
        <v>1216</v>
      </c>
      <c r="G499">
        <f>VLOOKUP(order_details__2[[#This Row],[ProductID]],products[],3,FALSE)</f>
        <v>26</v>
      </c>
      <c r="H499">
        <f>VLOOKUP(order_details__2[[#This Row],[OrderID]],orders[],20,FALSE)</f>
        <v>1997</v>
      </c>
      <c r="I499" t="str">
        <f>VLOOKUP(order_details__2[[#This Row],[ProductID]],products[],2,FALSE)</f>
        <v>Gnocchi di nonna Alice</v>
      </c>
      <c r="J499" t="str">
        <f>VLOOKUP(order_details__2[[#This Row],[SupplierID]],suppliers[],2,FALSE)</f>
        <v>Pasta Buttini s.r.l.</v>
      </c>
      <c r="K499" t="str">
        <f>VLOOKUP(order_details__2[[#This Row],[OrderID]],orders[],14,FALSE)</f>
        <v>France</v>
      </c>
      <c r="L499">
        <f>VLOOKUP(order_details__2[[#This Row],[OrderID]],orders[],7,FALSE)</f>
        <v>2</v>
      </c>
      <c r="M499" t="str">
        <f>VLOOKUP(order_details__2[[#This Row],[ShipVia ]],shippers[],2,FALSE)</f>
        <v>United Package</v>
      </c>
      <c r="N499" t="str">
        <f>VLOOKUP(order_details__2[[#This Row],[OrderID]],orders[],2,FALSE)</f>
        <v>BLONP</v>
      </c>
      <c r="O499" t="str">
        <f>VLOOKUP(order_details__2[[#This Row],[OrderID]],orders[],18,FALSE)</f>
        <v xml:space="preserve">Southern                                          </v>
      </c>
      <c r="P499">
        <f>VLOOKUP(order_details__2[[#This Row],[ProductID]],products[],4,FALSE)</f>
        <v>5</v>
      </c>
      <c r="Q499" t="str">
        <f>VLOOKUP(order_details__2[[#This Row],[CategoryID]],categories[],2,FALSE)</f>
        <v>Grains/Cereals</v>
      </c>
      <c r="R499" s="57">
        <f>VLOOKUP(order_details__2[[#This Row],[OrderID]],orders[],21,FALSE)</f>
        <v>2</v>
      </c>
    </row>
    <row r="500" spans="1:18" x14ac:dyDescent="0.2">
      <c r="A500">
        <v>10436</v>
      </c>
      <c r="B500">
        <v>64</v>
      </c>
      <c r="C500">
        <v>26.6</v>
      </c>
      <c r="D500">
        <v>30</v>
      </c>
      <c r="E500">
        <v>0</v>
      </c>
      <c r="F500">
        <f>order_details__2[[#This Row],[UnitPrice]]*order_details__2[[#This Row],[Quantity]]</f>
        <v>798</v>
      </c>
      <c r="G500">
        <f>VLOOKUP(order_details__2[[#This Row],[ProductID]],products[],3,FALSE)</f>
        <v>12</v>
      </c>
      <c r="H500">
        <f>VLOOKUP(order_details__2[[#This Row],[OrderID]],orders[],20,FALSE)</f>
        <v>1997</v>
      </c>
      <c r="I500" t="str">
        <f>VLOOKUP(order_details__2[[#This Row],[ProductID]],products[],2,FALSE)</f>
        <v>Wimmers gute Semmelkndel</v>
      </c>
      <c r="J500" t="str">
        <f>VLOOKUP(order_details__2[[#This Row],[SupplierID]],suppliers[],2,FALSE)</f>
        <v>Plutzer Lebensmittelgromrkte AG</v>
      </c>
      <c r="K500" t="str">
        <f>VLOOKUP(order_details__2[[#This Row],[OrderID]],orders[],14,FALSE)</f>
        <v>France</v>
      </c>
      <c r="L500">
        <f>VLOOKUP(order_details__2[[#This Row],[OrderID]],orders[],7,FALSE)</f>
        <v>2</v>
      </c>
      <c r="M500" t="str">
        <f>VLOOKUP(order_details__2[[#This Row],[ShipVia ]],shippers[],2,FALSE)</f>
        <v>United Package</v>
      </c>
      <c r="N500" t="str">
        <f>VLOOKUP(order_details__2[[#This Row],[OrderID]],orders[],2,FALSE)</f>
        <v>BLONP</v>
      </c>
      <c r="O500" t="str">
        <f>VLOOKUP(order_details__2[[#This Row],[OrderID]],orders[],18,FALSE)</f>
        <v xml:space="preserve">Southern                                          </v>
      </c>
      <c r="P500">
        <f>VLOOKUP(order_details__2[[#This Row],[ProductID]],products[],4,FALSE)</f>
        <v>5</v>
      </c>
      <c r="Q500" t="str">
        <f>VLOOKUP(order_details__2[[#This Row],[CategoryID]],categories[],2,FALSE)</f>
        <v>Grains/Cereals</v>
      </c>
      <c r="R500" s="57">
        <f>VLOOKUP(order_details__2[[#This Row],[OrderID]],orders[],21,FALSE)</f>
        <v>2</v>
      </c>
    </row>
    <row r="501" spans="1:18" x14ac:dyDescent="0.2">
      <c r="A501">
        <v>10436</v>
      </c>
      <c r="B501">
        <v>75</v>
      </c>
      <c r="C501">
        <v>6.2</v>
      </c>
      <c r="D501">
        <v>24</v>
      </c>
      <c r="E501">
        <v>0</v>
      </c>
      <c r="F501">
        <f>order_details__2[[#This Row],[UnitPrice]]*order_details__2[[#This Row],[Quantity]]</f>
        <v>148.80000000000001</v>
      </c>
      <c r="G501">
        <f>VLOOKUP(order_details__2[[#This Row],[ProductID]],products[],3,FALSE)</f>
        <v>12</v>
      </c>
      <c r="H501">
        <f>VLOOKUP(order_details__2[[#This Row],[OrderID]],orders[],20,FALSE)</f>
        <v>1997</v>
      </c>
      <c r="I501" t="str">
        <f>VLOOKUP(order_details__2[[#This Row],[ProductID]],products[],2,FALSE)</f>
        <v>Rhnbru Klosterbier</v>
      </c>
      <c r="J501" t="str">
        <f>VLOOKUP(order_details__2[[#This Row],[SupplierID]],suppliers[],2,FALSE)</f>
        <v>Plutzer Lebensmittelgromrkte AG</v>
      </c>
      <c r="K501" t="str">
        <f>VLOOKUP(order_details__2[[#This Row],[OrderID]],orders[],14,FALSE)</f>
        <v>France</v>
      </c>
      <c r="L501">
        <f>VLOOKUP(order_details__2[[#This Row],[OrderID]],orders[],7,FALSE)</f>
        <v>2</v>
      </c>
      <c r="M501" t="str">
        <f>VLOOKUP(order_details__2[[#This Row],[ShipVia ]],shippers[],2,FALSE)</f>
        <v>United Package</v>
      </c>
      <c r="N501" t="str">
        <f>VLOOKUP(order_details__2[[#This Row],[OrderID]],orders[],2,FALSE)</f>
        <v>BLONP</v>
      </c>
      <c r="O501" t="str">
        <f>VLOOKUP(order_details__2[[#This Row],[OrderID]],orders[],18,FALSE)</f>
        <v xml:space="preserve">Southern                                          </v>
      </c>
      <c r="P501">
        <f>VLOOKUP(order_details__2[[#This Row],[ProductID]],products[],4,FALSE)</f>
        <v>1</v>
      </c>
      <c r="Q501" t="str">
        <f>VLOOKUP(order_details__2[[#This Row],[CategoryID]],categories[],2,FALSE)</f>
        <v>Beverages</v>
      </c>
      <c r="R501" s="57">
        <f>VLOOKUP(order_details__2[[#This Row],[OrderID]],orders[],21,FALSE)</f>
        <v>2</v>
      </c>
    </row>
    <row r="502" spans="1:18" x14ac:dyDescent="0.2">
      <c r="A502">
        <v>10437</v>
      </c>
      <c r="B502">
        <v>53</v>
      </c>
      <c r="C502">
        <v>26.2</v>
      </c>
      <c r="D502">
        <v>15</v>
      </c>
      <c r="E502">
        <v>0</v>
      </c>
      <c r="F502">
        <f>order_details__2[[#This Row],[UnitPrice]]*order_details__2[[#This Row],[Quantity]]</f>
        <v>393</v>
      </c>
      <c r="G502">
        <f>VLOOKUP(order_details__2[[#This Row],[ProductID]],products[],3,FALSE)</f>
        <v>24</v>
      </c>
      <c r="H502">
        <f>VLOOKUP(order_details__2[[#This Row],[OrderID]],orders[],20,FALSE)</f>
        <v>1997</v>
      </c>
      <c r="I502" t="str">
        <f>VLOOKUP(order_details__2[[#This Row],[ProductID]],products[],2,FALSE)</f>
        <v>Perth Pasties</v>
      </c>
      <c r="J502" t="str">
        <f>VLOOKUP(order_details__2[[#This Row],[SupplierID]],suppliers[],2,FALSE)</f>
        <v>G'day, Mate</v>
      </c>
      <c r="K502" t="str">
        <f>VLOOKUP(order_details__2[[#This Row],[OrderID]],orders[],14,FALSE)</f>
        <v>Finland</v>
      </c>
      <c r="L502">
        <f>VLOOKUP(order_details__2[[#This Row],[OrderID]],orders[],7,FALSE)</f>
        <v>1</v>
      </c>
      <c r="M502" t="str">
        <f>VLOOKUP(order_details__2[[#This Row],[ShipVia ]],shippers[],2,FALSE)</f>
        <v>Speedy Express</v>
      </c>
      <c r="N502" t="str">
        <f>VLOOKUP(order_details__2[[#This Row],[OrderID]],orders[],2,FALSE)</f>
        <v>WARTH</v>
      </c>
      <c r="O502" t="str">
        <f>VLOOKUP(order_details__2[[#This Row],[OrderID]],orders[],18,FALSE)</f>
        <v xml:space="preserve">Northern                                          </v>
      </c>
      <c r="P502">
        <f>VLOOKUP(order_details__2[[#This Row],[ProductID]],products[],4,FALSE)</f>
        <v>6</v>
      </c>
      <c r="Q502" t="str">
        <f>VLOOKUP(order_details__2[[#This Row],[CategoryID]],categories[],2,FALSE)</f>
        <v>Meat/Poultry</v>
      </c>
      <c r="R502" s="57">
        <f>VLOOKUP(order_details__2[[#This Row],[OrderID]],orders[],21,FALSE)</f>
        <v>2</v>
      </c>
    </row>
    <row r="503" spans="1:18" x14ac:dyDescent="0.2">
      <c r="A503">
        <v>10438</v>
      </c>
      <c r="B503">
        <v>19</v>
      </c>
      <c r="C503">
        <v>7.3</v>
      </c>
      <c r="D503">
        <v>15</v>
      </c>
      <c r="E503">
        <v>0</v>
      </c>
      <c r="F503">
        <f>order_details__2[[#This Row],[UnitPrice]]*order_details__2[[#This Row],[Quantity]]</f>
        <v>109.5</v>
      </c>
      <c r="G503">
        <f>VLOOKUP(order_details__2[[#This Row],[ProductID]],products[],3,FALSE)</f>
        <v>8</v>
      </c>
      <c r="H503">
        <f>VLOOKUP(order_details__2[[#This Row],[OrderID]],orders[],20,FALSE)</f>
        <v>1997</v>
      </c>
      <c r="I503" t="str">
        <f>VLOOKUP(order_details__2[[#This Row],[ProductID]],products[],2,FALSE)</f>
        <v>Teatime Chocolate Biscuits</v>
      </c>
      <c r="J503" t="str">
        <f>VLOOKUP(order_details__2[[#This Row],[SupplierID]],suppliers[],2,FALSE)</f>
        <v>Specialty Biscuits, Ltd.</v>
      </c>
      <c r="K503" t="str">
        <f>VLOOKUP(order_details__2[[#This Row],[OrderID]],orders[],14,FALSE)</f>
        <v>Germany</v>
      </c>
      <c r="L503">
        <f>VLOOKUP(order_details__2[[#This Row],[OrderID]],orders[],7,FALSE)</f>
        <v>2</v>
      </c>
      <c r="M503" t="str">
        <f>VLOOKUP(order_details__2[[#This Row],[ShipVia ]],shippers[],2,FALSE)</f>
        <v>United Package</v>
      </c>
      <c r="N503" t="str">
        <f>VLOOKUP(order_details__2[[#This Row],[OrderID]],orders[],2,FALSE)</f>
        <v>TOMSP</v>
      </c>
      <c r="O503" t="str">
        <f>VLOOKUP(order_details__2[[#This Row],[OrderID]],orders[],18,FALSE)</f>
        <v xml:space="preserve">Southern                                          </v>
      </c>
      <c r="P503">
        <f>VLOOKUP(order_details__2[[#This Row],[ProductID]],products[],4,FALSE)</f>
        <v>3</v>
      </c>
      <c r="Q503" t="str">
        <f>VLOOKUP(order_details__2[[#This Row],[CategoryID]],categories[],2,FALSE)</f>
        <v>Confections</v>
      </c>
      <c r="R503" s="57">
        <f>VLOOKUP(order_details__2[[#This Row],[OrderID]],orders[],21,FALSE)</f>
        <v>2</v>
      </c>
    </row>
    <row r="504" spans="1:18" x14ac:dyDescent="0.2">
      <c r="A504">
        <v>10438</v>
      </c>
      <c r="B504">
        <v>34</v>
      </c>
      <c r="C504">
        <v>11.2</v>
      </c>
      <c r="D504">
        <v>20</v>
      </c>
      <c r="E504">
        <v>0</v>
      </c>
      <c r="F504">
        <f>order_details__2[[#This Row],[UnitPrice]]*order_details__2[[#This Row],[Quantity]]</f>
        <v>224</v>
      </c>
      <c r="G504">
        <f>VLOOKUP(order_details__2[[#This Row],[ProductID]],products[],3,FALSE)</f>
        <v>16</v>
      </c>
      <c r="H504">
        <f>VLOOKUP(order_details__2[[#This Row],[OrderID]],orders[],20,FALSE)</f>
        <v>1997</v>
      </c>
      <c r="I504" t="str">
        <f>VLOOKUP(order_details__2[[#This Row],[ProductID]],products[],2,FALSE)</f>
        <v>Sasquatch Ale</v>
      </c>
      <c r="J504" t="str">
        <f>VLOOKUP(order_details__2[[#This Row],[SupplierID]],suppliers[],2,FALSE)</f>
        <v>Bigfoot Breweries</v>
      </c>
      <c r="K504" t="str">
        <f>VLOOKUP(order_details__2[[#This Row],[OrderID]],orders[],14,FALSE)</f>
        <v>Germany</v>
      </c>
      <c r="L504">
        <f>VLOOKUP(order_details__2[[#This Row],[OrderID]],orders[],7,FALSE)</f>
        <v>2</v>
      </c>
      <c r="M504" t="str">
        <f>VLOOKUP(order_details__2[[#This Row],[ShipVia ]],shippers[],2,FALSE)</f>
        <v>United Package</v>
      </c>
      <c r="N504" t="str">
        <f>VLOOKUP(order_details__2[[#This Row],[OrderID]],orders[],2,FALSE)</f>
        <v>TOMSP</v>
      </c>
      <c r="O504" t="str">
        <f>VLOOKUP(order_details__2[[#This Row],[OrderID]],orders[],18,FALSE)</f>
        <v xml:space="preserve">Southern                                          </v>
      </c>
      <c r="P504">
        <f>VLOOKUP(order_details__2[[#This Row],[ProductID]],products[],4,FALSE)</f>
        <v>1</v>
      </c>
      <c r="Q504" t="str">
        <f>VLOOKUP(order_details__2[[#This Row],[CategoryID]],categories[],2,FALSE)</f>
        <v>Beverages</v>
      </c>
      <c r="R504" s="57">
        <f>VLOOKUP(order_details__2[[#This Row],[OrderID]],orders[],21,FALSE)</f>
        <v>2</v>
      </c>
    </row>
    <row r="505" spans="1:18" x14ac:dyDescent="0.2">
      <c r="A505">
        <v>10438</v>
      </c>
      <c r="B505">
        <v>57</v>
      </c>
      <c r="C505">
        <v>15.6</v>
      </c>
      <c r="D505">
        <v>15</v>
      </c>
      <c r="E505">
        <v>0</v>
      </c>
      <c r="F505">
        <f>order_details__2[[#This Row],[UnitPrice]]*order_details__2[[#This Row],[Quantity]]</f>
        <v>234</v>
      </c>
      <c r="G505">
        <f>VLOOKUP(order_details__2[[#This Row],[ProductID]],products[],3,FALSE)</f>
        <v>26</v>
      </c>
      <c r="H505">
        <f>VLOOKUP(order_details__2[[#This Row],[OrderID]],orders[],20,FALSE)</f>
        <v>1997</v>
      </c>
      <c r="I505" t="str">
        <f>VLOOKUP(order_details__2[[#This Row],[ProductID]],products[],2,FALSE)</f>
        <v>Ravioli Angelo</v>
      </c>
      <c r="J505" t="str">
        <f>VLOOKUP(order_details__2[[#This Row],[SupplierID]],suppliers[],2,FALSE)</f>
        <v>Pasta Buttini s.r.l.</v>
      </c>
      <c r="K505" t="str">
        <f>VLOOKUP(order_details__2[[#This Row],[OrderID]],orders[],14,FALSE)</f>
        <v>Germany</v>
      </c>
      <c r="L505">
        <f>VLOOKUP(order_details__2[[#This Row],[OrderID]],orders[],7,FALSE)</f>
        <v>2</v>
      </c>
      <c r="M505" t="str">
        <f>VLOOKUP(order_details__2[[#This Row],[ShipVia ]],shippers[],2,FALSE)</f>
        <v>United Package</v>
      </c>
      <c r="N505" t="str">
        <f>VLOOKUP(order_details__2[[#This Row],[OrderID]],orders[],2,FALSE)</f>
        <v>TOMSP</v>
      </c>
      <c r="O505" t="str">
        <f>VLOOKUP(order_details__2[[#This Row],[OrderID]],orders[],18,FALSE)</f>
        <v xml:space="preserve">Southern                                          </v>
      </c>
      <c r="P505">
        <f>VLOOKUP(order_details__2[[#This Row],[ProductID]],products[],4,FALSE)</f>
        <v>5</v>
      </c>
      <c r="Q505" t="str">
        <f>VLOOKUP(order_details__2[[#This Row],[CategoryID]],categories[],2,FALSE)</f>
        <v>Grains/Cereals</v>
      </c>
      <c r="R505" s="57">
        <f>VLOOKUP(order_details__2[[#This Row],[OrderID]],orders[],21,FALSE)</f>
        <v>2</v>
      </c>
    </row>
    <row r="506" spans="1:18" x14ac:dyDescent="0.2">
      <c r="A506">
        <v>10439</v>
      </c>
      <c r="B506">
        <v>12</v>
      </c>
      <c r="C506">
        <v>30.4</v>
      </c>
      <c r="D506">
        <v>15</v>
      </c>
      <c r="E506">
        <v>0</v>
      </c>
      <c r="F506">
        <f>order_details__2[[#This Row],[UnitPrice]]*order_details__2[[#This Row],[Quantity]]</f>
        <v>456</v>
      </c>
      <c r="G506">
        <f>VLOOKUP(order_details__2[[#This Row],[ProductID]],products[],3,FALSE)</f>
        <v>5</v>
      </c>
      <c r="H506">
        <f>VLOOKUP(order_details__2[[#This Row],[OrderID]],orders[],20,FALSE)</f>
        <v>1997</v>
      </c>
      <c r="I506" t="str">
        <f>VLOOKUP(order_details__2[[#This Row],[ProductID]],products[],2,FALSE)</f>
        <v>Queso Manchego La Pastora</v>
      </c>
      <c r="J506" t="str">
        <f>VLOOKUP(order_details__2[[#This Row],[SupplierID]],suppliers[],2,FALSE)</f>
        <v>Cooperativa de Quesos 'Las Cabras'</v>
      </c>
      <c r="K506" t="str">
        <f>VLOOKUP(order_details__2[[#This Row],[OrderID]],orders[],14,FALSE)</f>
        <v>Canada</v>
      </c>
      <c r="L506">
        <f>VLOOKUP(order_details__2[[#This Row],[OrderID]],orders[],7,FALSE)</f>
        <v>3</v>
      </c>
      <c r="M506" t="str">
        <f>VLOOKUP(order_details__2[[#This Row],[ShipVia ]],shippers[],2,FALSE)</f>
        <v>Federal Shipping</v>
      </c>
      <c r="N506" t="str">
        <f>VLOOKUP(order_details__2[[#This Row],[OrderID]],orders[],2,FALSE)</f>
        <v>MEREP</v>
      </c>
      <c r="O506" t="str">
        <f>VLOOKUP(order_details__2[[#This Row],[OrderID]],orders[],18,FALSE)</f>
        <v xml:space="preserve">Westerns                                          </v>
      </c>
      <c r="P506">
        <f>VLOOKUP(order_details__2[[#This Row],[ProductID]],products[],4,FALSE)</f>
        <v>4</v>
      </c>
      <c r="Q506" t="str">
        <f>VLOOKUP(order_details__2[[#This Row],[CategoryID]],categories[],2,FALSE)</f>
        <v>Dairy Products</v>
      </c>
      <c r="R506" s="57">
        <f>VLOOKUP(order_details__2[[#This Row],[OrderID]],orders[],21,FALSE)</f>
        <v>2</v>
      </c>
    </row>
    <row r="507" spans="1:18" x14ac:dyDescent="0.2">
      <c r="A507">
        <v>10439</v>
      </c>
      <c r="B507">
        <v>16</v>
      </c>
      <c r="C507">
        <v>13.9</v>
      </c>
      <c r="D507">
        <v>16</v>
      </c>
      <c r="E507">
        <v>0</v>
      </c>
      <c r="F507">
        <f>order_details__2[[#This Row],[UnitPrice]]*order_details__2[[#This Row],[Quantity]]</f>
        <v>222.4</v>
      </c>
      <c r="G507">
        <f>VLOOKUP(order_details__2[[#This Row],[ProductID]],products[],3,FALSE)</f>
        <v>7</v>
      </c>
      <c r="H507">
        <f>VLOOKUP(order_details__2[[#This Row],[OrderID]],orders[],20,FALSE)</f>
        <v>1997</v>
      </c>
      <c r="I507" t="str">
        <f>VLOOKUP(order_details__2[[#This Row],[ProductID]],products[],2,FALSE)</f>
        <v>Pavlova</v>
      </c>
      <c r="J507" t="str">
        <f>VLOOKUP(order_details__2[[#This Row],[SupplierID]],suppliers[],2,FALSE)</f>
        <v>Pavlova, Ltd.</v>
      </c>
      <c r="K507" t="str">
        <f>VLOOKUP(order_details__2[[#This Row],[OrderID]],orders[],14,FALSE)</f>
        <v>Canada</v>
      </c>
      <c r="L507">
        <f>VLOOKUP(order_details__2[[#This Row],[OrderID]],orders[],7,FALSE)</f>
        <v>3</v>
      </c>
      <c r="M507" t="str">
        <f>VLOOKUP(order_details__2[[#This Row],[ShipVia ]],shippers[],2,FALSE)</f>
        <v>Federal Shipping</v>
      </c>
      <c r="N507" t="str">
        <f>VLOOKUP(order_details__2[[#This Row],[OrderID]],orders[],2,FALSE)</f>
        <v>MEREP</v>
      </c>
      <c r="O507" t="str">
        <f>VLOOKUP(order_details__2[[#This Row],[OrderID]],orders[],18,FALSE)</f>
        <v xml:space="preserve">Westerns                                          </v>
      </c>
      <c r="P507">
        <f>VLOOKUP(order_details__2[[#This Row],[ProductID]],products[],4,FALSE)</f>
        <v>3</v>
      </c>
      <c r="Q507" t="str">
        <f>VLOOKUP(order_details__2[[#This Row],[CategoryID]],categories[],2,FALSE)</f>
        <v>Confections</v>
      </c>
      <c r="R507" s="57">
        <f>VLOOKUP(order_details__2[[#This Row],[OrderID]],orders[],21,FALSE)</f>
        <v>2</v>
      </c>
    </row>
    <row r="508" spans="1:18" x14ac:dyDescent="0.2">
      <c r="A508">
        <v>10439</v>
      </c>
      <c r="B508">
        <v>64</v>
      </c>
      <c r="C508">
        <v>26.6</v>
      </c>
      <c r="D508">
        <v>6</v>
      </c>
      <c r="E508">
        <v>0</v>
      </c>
      <c r="F508">
        <f>order_details__2[[#This Row],[UnitPrice]]*order_details__2[[#This Row],[Quantity]]</f>
        <v>159.60000000000002</v>
      </c>
      <c r="G508">
        <f>VLOOKUP(order_details__2[[#This Row],[ProductID]],products[],3,FALSE)</f>
        <v>12</v>
      </c>
      <c r="H508">
        <f>VLOOKUP(order_details__2[[#This Row],[OrderID]],orders[],20,FALSE)</f>
        <v>1997</v>
      </c>
      <c r="I508" t="str">
        <f>VLOOKUP(order_details__2[[#This Row],[ProductID]],products[],2,FALSE)</f>
        <v>Wimmers gute Semmelkndel</v>
      </c>
      <c r="J508" t="str">
        <f>VLOOKUP(order_details__2[[#This Row],[SupplierID]],suppliers[],2,FALSE)</f>
        <v>Plutzer Lebensmittelgromrkte AG</v>
      </c>
      <c r="K508" t="str">
        <f>VLOOKUP(order_details__2[[#This Row],[OrderID]],orders[],14,FALSE)</f>
        <v>Canada</v>
      </c>
      <c r="L508">
        <f>VLOOKUP(order_details__2[[#This Row],[OrderID]],orders[],7,FALSE)</f>
        <v>3</v>
      </c>
      <c r="M508" t="str">
        <f>VLOOKUP(order_details__2[[#This Row],[ShipVia ]],shippers[],2,FALSE)</f>
        <v>Federal Shipping</v>
      </c>
      <c r="N508" t="str">
        <f>VLOOKUP(order_details__2[[#This Row],[OrderID]],orders[],2,FALSE)</f>
        <v>MEREP</v>
      </c>
      <c r="O508" t="str">
        <f>VLOOKUP(order_details__2[[#This Row],[OrderID]],orders[],18,FALSE)</f>
        <v xml:space="preserve">Westerns                                          </v>
      </c>
      <c r="P508">
        <f>VLOOKUP(order_details__2[[#This Row],[ProductID]],products[],4,FALSE)</f>
        <v>5</v>
      </c>
      <c r="Q508" t="str">
        <f>VLOOKUP(order_details__2[[#This Row],[CategoryID]],categories[],2,FALSE)</f>
        <v>Grains/Cereals</v>
      </c>
      <c r="R508" s="57">
        <f>VLOOKUP(order_details__2[[#This Row],[OrderID]],orders[],21,FALSE)</f>
        <v>2</v>
      </c>
    </row>
    <row r="509" spans="1:18" x14ac:dyDescent="0.2">
      <c r="A509">
        <v>10439</v>
      </c>
      <c r="B509">
        <v>74</v>
      </c>
      <c r="C509">
        <v>8</v>
      </c>
      <c r="D509">
        <v>30</v>
      </c>
      <c r="E509">
        <v>0</v>
      </c>
      <c r="F509">
        <f>order_details__2[[#This Row],[UnitPrice]]*order_details__2[[#This Row],[Quantity]]</f>
        <v>240</v>
      </c>
      <c r="G509">
        <f>VLOOKUP(order_details__2[[#This Row],[ProductID]],products[],3,FALSE)</f>
        <v>4</v>
      </c>
      <c r="H509">
        <f>VLOOKUP(order_details__2[[#This Row],[OrderID]],orders[],20,FALSE)</f>
        <v>1997</v>
      </c>
      <c r="I509" t="str">
        <f>VLOOKUP(order_details__2[[#This Row],[ProductID]],products[],2,FALSE)</f>
        <v>Longlife Tofu</v>
      </c>
      <c r="J509" t="str">
        <f>VLOOKUP(order_details__2[[#This Row],[SupplierID]],suppliers[],2,FALSE)</f>
        <v>Tokyo Traders</v>
      </c>
      <c r="K509" t="str">
        <f>VLOOKUP(order_details__2[[#This Row],[OrderID]],orders[],14,FALSE)</f>
        <v>Canada</v>
      </c>
      <c r="L509">
        <f>VLOOKUP(order_details__2[[#This Row],[OrderID]],orders[],7,FALSE)</f>
        <v>3</v>
      </c>
      <c r="M509" t="str">
        <f>VLOOKUP(order_details__2[[#This Row],[ShipVia ]],shippers[],2,FALSE)</f>
        <v>Federal Shipping</v>
      </c>
      <c r="N509" t="str">
        <f>VLOOKUP(order_details__2[[#This Row],[OrderID]],orders[],2,FALSE)</f>
        <v>MEREP</v>
      </c>
      <c r="O509" t="str">
        <f>VLOOKUP(order_details__2[[#This Row],[OrderID]],orders[],18,FALSE)</f>
        <v xml:space="preserve">Westerns                                          </v>
      </c>
      <c r="P509">
        <f>VLOOKUP(order_details__2[[#This Row],[ProductID]],products[],4,FALSE)</f>
        <v>7</v>
      </c>
      <c r="Q509" t="str">
        <f>VLOOKUP(order_details__2[[#This Row],[CategoryID]],categories[],2,FALSE)</f>
        <v>Produce</v>
      </c>
      <c r="R509" s="57">
        <f>VLOOKUP(order_details__2[[#This Row],[OrderID]],orders[],21,FALSE)</f>
        <v>2</v>
      </c>
    </row>
    <row r="510" spans="1:18" x14ac:dyDescent="0.2">
      <c r="A510">
        <v>10440</v>
      </c>
      <c r="B510">
        <v>2</v>
      </c>
      <c r="C510">
        <v>15.2</v>
      </c>
      <c r="D510">
        <v>45</v>
      </c>
      <c r="E510">
        <v>0</v>
      </c>
      <c r="F510">
        <f>order_details__2[[#This Row],[UnitPrice]]*order_details__2[[#This Row],[Quantity]]</f>
        <v>684</v>
      </c>
      <c r="G510">
        <f>VLOOKUP(order_details__2[[#This Row],[ProductID]],products[],3,FALSE)</f>
        <v>1</v>
      </c>
      <c r="H510">
        <f>VLOOKUP(order_details__2[[#This Row],[OrderID]],orders[],20,FALSE)</f>
        <v>1997</v>
      </c>
      <c r="I510" t="str">
        <f>VLOOKUP(order_details__2[[#This Row],[ProductID]],products[],2,FALSE)</f>
        <v>Chang</v>
      </c>
      <c r="J510" t="str">
        <f>VLOOKUP(order_details__2[[#This Row],[SupplierID]],suppliers[],2,FALSE)</f>
        <v>Exotic Liquids</v>
      </c>
      <c r="K510" t="str">
        <f>VLOOKUP(order_details__2[[#This Row],[OrderID]],orders[],14,FALSE)</f>
        <v>USA</v>
      </c>
      <c r="L510">
        <f>VLOOKUP(order_details__2[[#This Row],[OrderID]],orders[],7,FALSE)</f>
        <v>2</v>
      </c>
      <c r="M510" t="str">
        <f>VLOOKUP(order_details__2[[#This Row],[ShipVia ]],shippers[],2,FALSE)</f>
        <v>United Package</v>
      </c>
      <c r="N510" t="str">
        <f>VLOOKUP(order_details__2[[#This Row],[OrderID]],orders[],2,FALSE)</f>
        <v>SAVEA</v>
      </c>
      <c r="O510" t="str">
        <f>VLOOKUP(order_details__2[[#This Row],[OrderID]],orders[],18,FALSE)</f>
        <v xml:space="preserve">Eastern                                           </v>
      </c>
      <c r="P510">
        <f>VLOOKUP(order_details__2[[#This Row],[ProductID]],products[],4,FALSE)</f>
        <v>1</v>
      </c>
      <c r="Q510" t="str">
        <f>VLOOKUP(order_details__2[[#This Row],[CategoryID]],categories[],2,FALSE)</f>
        <v>Beverages</v>
      </c>
      <c r="R510" s="57">
        <f>VLOOKUP(order_details__2[[#This Row],[OrderID]],orders[],21,FALSE)</f>
        <v>2</v>
      </c>
    </row>
    <row r="511" spans="1:18" x14ac:dyDescent="0.2">
      <c r="A511">
        <v>10440</v>
      </c>
      <c r="B511">
        <v>16</v>
      </c>
      <c r="C511">
        <v>13.9</v>
      </c>
      <c r="D511">
        <v>49</v>
      </c>
      <c r="E511">
        <v>0</v>
      </c>
      <c r="F511">
        <f>order_details__2[[#This Row],[UnitPrice]]*order_details__2[[#This Row],[Quantity]]</f>
        <v>681.1</v>
      </c>
      <c r="G511">
        <f>VLOOKUP(order_details__2[[#This Row],[ProductID]],products[],3,FALSE)</f>
        <v>7</v>
      </c>
      <c r="H511">
        <f>VLOOKUP(order_details__2[[#This Row],[OrderID]],orders[],20,FALSE)</f>
        <v>1997</v>
      </c>
      <c r="I511" t="str">
        <f>VLOOKUP(order_details__2[[#This Row],[ProductID]],products[],2,FALSE)</f>
        <v>Pavlova</v>
      </c>
      <c r="J511" t="str">
        <f>VLOOKUP(order_details__2[[#This Row],[SupplierID]],suppliers[],2,FALSE)</f>
        <v>Pavlova, Ltd.</v>
      </c>
      <c r="K511" t="str">
        <f>VLOOKUP(order_details__2[[#This Row],[OrderID]],orders[],14,FALSE)</f>
        <v>USA</v>
      </c>
      <c r="L511">
        <f>VLOOKUP(order_details__2[[#This Row],[OrderID]],orders[],7,FALSE)</f>
        <v>2</v>
      </c>
      <c r="M511" t="str">
        <f>VLOOKUP(order_details__2[[#This Row],[ShipVia ]],shippers[],2,FALSE)</f>
        <v>United Package</v>
      </c>
      <c r="N511" t="str">
        <f>VLOOKUP(order_details__2[[#This Row],[OrderID]],orders[],2,FALSE)</f>
        <v>SAVEA</v>
      </c>
      <c r="O511" t="str">
        <f>VLOOKUP(order_details__2[[#This Row],[OrderID]],orders[],18,FALSE)</f>
        <v xml:space="preserve">Eastern                                           </v>
      </c>
      <c r="P511">
        <f>VLOOKUP(order_details__2[[#This Row],[ProductID]],products[],4,FALSE)</f>
        <v>3</v>
      </c>
      <c r="Q511" t="str">
        <f>VLOOKUP(order_details__2[[#This Row],[CategoryID]],categories[],2,FALSE)</f>
        <v>Confections</v>
      </c>
      <c r="R511" s="57">
        <f>VLOOKUP(order_details__2[[#This Row],[OrderID]],orders[],21,FALSE)</f>
        <v>2</v>
      </c>
    </row>
    <row r="512" spans="1:18" x14ac:dyDescent="0.2">
      <c r="A512">
        <v>10440</v>
      </c>
      <c r="B512">
        <v>29</v>
      </c>
      <c r="C512">
        <v>99</v>
      </c>
      <c r="D512">
        <v>24</v>
      </c>
      <c r="E512">
        <v>0</v>
      </c>
      <c r="F512">
        <f>order_details__2[[#This Row],[UnitPrice]]*order_details__2[[#This Row],[Quantity]]</f>
        <v>2376</v>
      </c>
      <c r="G512">
        <f>VLOOKUP(order_details__2[[#This Row],[ProductID]],products[],3,FALSE)</f>
        <v>12</v>
      </c>
      <c r="H512">
        <f>VLOOKUP(order_details__2[[#This Row],[OrderID]],orders[],20,FALSE)</f>
        <v>1997</v>
      </c>
      <c r="I512" t="str">
        <f>VLOOKUP(order_details__2[[#This Row],[ProductID]],products[],2,FALSE)</f>
        <v>Thringer Rostbratwurst</v>
      </c>
      <c r="J512" t="str">
        <f>VLOOKUP(order_details__2[[#This Row],[SupplierID]],suppliers[],2,FALSE)</f>
        <v>Plutzer Lebensmittelgromrkte AG</v>
      </c>
      <c r="K512" t="str">
        <f>VLOOKUP(order_details__2[[#This Row],[OrderID]],orders[],14,FALSE)</f>
        <v>USA</v>
      </c>
      <c r="L512">
        <f>VLOOKUP(order_details__2[[#This Row],[OrderID]],orders[],7,FALSE)</f>
        <v>2</v>
      </c>
      <c r="M512" t="str">
        <f>VLOOKUP(order_details__2[[#This Row],[ShipVia ]],shippers[],2,FALSE)</f>
        <v>United Package</v>
      </c>
      <c r="N512" t="str">
        <f>VLOOKUP(order_details__2[[#This Row],[OrderID]],orders[],2,FALSE)</f>
        <v>SAVEA</v>
      </c>
      <c r="O512" t="str">
        <f>VLOOKUP(order_details__2[[#This Row],[OrderID]],orders[],18,FALSE)</f>
        <v xml:space="preserve">Eastern                                           </v>
      </c>
      <c r="P512">
        <f>VLOOKUP(order_details__2[[#This Row],[ProductID]],products[],4,FALSE)</f>
        <v>6</v>
      </c>
      <c r="Q512" t="str">
        <f>VLOOKUP(order_details__2[[#This Row],[CategoryID]],categories[],2,FALSE)</f>
        <v>Meat/Poultry</v>
      </c>
      <c r="R512" s="57">
        <f>VLOOKUP(order_details__2[[#This Row],[OrderID]],orders[],21,FALSE)</f>
        <v>2</v>
      </c>
    </row>
    <row r="513" spans="1:18" x14ac:dyDescent="0.2">
      <c r="A513">
        <v>10440</v>
      </c>
      <c r="B513">
        <v>61</v>
      </c>
      <c r="C513">
        <v>22.8</v>
      </c>
      <c r="D513">
        <v>90</v>
      </c>
      <c r="E513">
        <v>0</v>
      </c>
      <c r="F513">
        <f>order_details__2[[#This Row],[UnitPrice]]*order_details__2[[#This Row],[Quantity]]</f>
        <v>2052</v>
      </c>
      <c r="G513">
        <f>VLOOKUP(order_details__2[[#This Row],[ProductID]],products[],3,FALSE)</f>
        <v>29</v>
      </c>
      <c r="H513">
        <f>VLOOKUP(order_details__2[[#This Row],[OrderID]],orders[],20,FALSE)</f>
        <v>1997</v>
      </c>
      <c r="I513" t="str">
        <f>VLOOKUP(order_details__2[[#This Row],[ProductID]],products[],2,FALSE)</f>
        <v>Sirop d'rable</v>
      </c>
      <c r="J513" t="str">
        <f>VLOOKUP(order_details__2[[#This Row],[SupplierID]],suppliers[],2,FALSE)</f>
        <v>Forts d'rables</v>
      </c>
      <c r="K513" t="str">
        <f>VLOOKUP(order_details__2[[#This Row],[OrderID]],orders[],14,FALSE)</f>
        <v>USA</v>
      </c>
      <c r="L513">
        <f>VLOOKUP(order_details__2[[#This Row],[OrderID]],orders[],7,FALSE)</f>
        <v>2</v>
      </c>
      <c r="M513" t="str">
        <f>VLOOKUP(order_details__2[[#This Row],[ShipVia ]],shippers[],2,FALSE)</f>
        <v>United Package</v>
      </c>
      <c r="N513" t="str">
        <f>VLOOKUP(order_details__2[[#This Row],[OrderID]],orders[],2,FALSE)</f>
        <v>SAVEA</v>
      </c>
      <c r="O513" t="str">
        <f>VLOOKUP(order_details__2[[#This Row],[OrderID]],orders[],18,FALSE)</f>
        <v xml:space="preserve">Eastern                                           </v>
      </c>
      <c r="P513">
        <f>VLOOKUP(order_details__2[[#This Row],[ProductID]],products[],4,FALSE)</f>
        <v>2</v>
      </c>
      <c r="Q513" t="str">
        <f>VLOOKUP(order_details__2[[#This Row],[CategoryID]],categories[],2,FALSE)</f>
        <v>Condiments</v>
      </c>
      <c r="R513" s="57">
        <f>VLOOKUP(order_details__2[[#This Row],[OrderID]],orders[],21,FALSE)</f>
        <v>2</v>
      </c>
    </row>
    <row r="514" spans="1:18" x14ac:dyDescent="0.2">
      <c r="A514">
        <v>10441</v>
      </c>
      <c r="B514">
        <v>27</v>
      </c>
      <c r="C514">
        <v>35.1</v>
      </c>
      <c r="D514">
        <v>50</v>
      </c>
      <c r="E514">
        <v>0</v>
      </c>
      <c r="F514">
        <f>order_details__2[[#This Row],[UnitPrice]]*order_details__2[[#This Row],[Quantity]]</f>
        <v>1755</v>
      </c>
      <c r="G514">
        <f>VLOOKUP(order_details__2[[#This Row],[ProductID]],products[],3,FALSE)</f>
        <v>11</v>
      </c>
      <c r="H514">
        <f>VLOOKUP(order_details__2[[#This Row],[OrderID]],orders[],20,FALSE)</f>
        <v>1997</v>
      </c>
      <c r="I514" t="str">
        <f>VLOOKUP(order_details__2[[#This Row],[ProductID]],products[],2,FALSE)</f>
        <v>Schoggi Schokolade</v>
      </c>
      <c r="J514" t="str">
        <f>VLOOKUP(order_details__2[[#This Row],[SupplierID]],suppliers[],2,FALSE)</f>
        <v>Heli Swaren GmbH &amp; Co. KG</v>
      </c>
      <c r="K514" t="str">
        <f>VLOOKUP(order_details__2[[#This Row],[OrderID]],orders[],14,FALSE)</f>
        <v>USA</v>
      </c>
      <c r="L514">
        <f>VLOOKUP(order_details__2[[#This Row],[OrderID]],orders[],7,FALSE)</f>
        <v>2</v>
      </c>
      <c r="M514" t="str">
        <f>VLOOKUP(order_details__2[[#This Row],[ShipVia ]],shippers[],2,FALSE)</f>
        <v>United Package</v>
      </c>
      <c r="N514" t="str">
        <f>VLOOKUP(order_details__2[[#This Row],[OrderID]],orders[],2,FALSE)</f>
        <v>OLDWO</v>
      </c>
      <c r="O514" t="str">
        <f>VLOOKUP(order_details__2[[#This Row],[OrderID]],orders[],18,FALSE)</f>
        <v xml:space="preserve">Southern                                          </v>
      </c>
      <c r="P514">
        <f>VLOOKUP(order_details__2[[#This Row],[ProductID]],products[],4,FALSE)</f>
        <v>3</v>
      </c>
      <c r="Q514" t="str">
        <f>VLOOKUP(order_details__2[[#This Row],[CategoryID]],categories[],2,FALSE)</f>
        <v>Confections</v>
      </c>
      <c r="R514" s="57">
        <f>VLOOKUP(order_details__2[[#This Row],[OrderID]],orders[],21,FALSE)</f>
        <v>2</v>
      </c>
    </row>
    <row r="515" spans="1:18" x14ac:dyDescent="0.2">
      <c r="A515">
        <v>10442</v>
      </c>
      <c r="B515">
        <v>11</v>
      </c>
      <c r="C515">
        <v>16.8</v>
      </c>
      <c r="D515">
        <v>30</v>
      </c>
      <c r="E515">
        <v>0</v>
      </c>
      <c r="F515">
        <f>order_details__2[[#This Row],[UnitPrice]]*order_details__2[[#This Row],[Quantity]]</f>
        <v>504</v>
      </c>
      <c r="G515">
        <f>VLOOKUP(order_details__2[[#This Row],[ProductID]],products[],3,FALSE)</f>
        <v>5</v>
      </c>
      <c r="H515">
        <f>VLOOKUP(order_details__2[[#This Row],[OrderID]],orders[],20,FALSE)</f>
        <v>1997</v>
      </c>
      <c r="I515" t="str">
        <f>VLOOKUP(order_details__2[[#This Row],[ProductID]],products[],2,FALSE)</f>
        <v>Queso Cabrales</v>
      </c>
      <c r="J515" t="str">
        <f>VLOOKUP(order_details__2[[#This Row],[SupplierID]],suppliers[],2,FALSE)</f>
        <v>Cooperativa de Quesos 'Las Cabras'</v>
      </c>
      <c r="K515" t="str">
        <f>VLOOKUP(order_details__2[[#This Row],[OrderID]],orders[],14,FALSE)</f>
        <v>Austria</v>
      </c>
      <c r="L515">
        <f>VLOOKUP(order_details__2[[#This Row],[OrderID]],orders[],7,FALSE)</f>
        <v>2</v>
      </c>
      <c r="M515" t="str">
        <f>VLOOKUP(order_details__2[[#This Row],[ShipVia ]],shippers[],2,FALSE)</f>
        <v>United Package</v>
      </c>
      <c r="N515" t="str">
        <f>VLOOKUP(order_details__2[[#This Row],[OrderID]],orders[],2,FALSE)</f>
        <v>ERNSH</v>
      </c>
      <c r="O515" t="str">
        <f>VLOOKUP(order_details__2[[#This Row],[OrderID]],orders[],18,FALSE)</f>
        <v xml:space="preserve">Southern                                          </v>
      </c>
      <c r="P515">
        <f>VLOOKUP(order_details__2[[#This Row],[ProductID]],products[],4,FALSE)</f>
        <v>4</v>
      </c>
      <c r="Q515" t="str">
        <f>VLOOKUP(order_details__2[[#This Row],[CategoryID]],categories[],2,FALSE)</f>
        <v>Dairy Products</v>
      </c>
      <c r="R515" s="57">
        <f>VLOOKUP(order_details__2[[#This Row],[OrderID]],orders[],21,FALSE)</f>
        <v>2</v>
      </c>
    </row>
    <row r="516" spans="1:18" x14ac:dyDescent="0.2">
      <c r="A516">
        <v>10442</v>
      </c>
      <c r="B516">
        <v>54</v>
      </c>
      <c r="C516">
        <v>5.9</v>
      </c>
      <c r="D516">
        <v>80</v>
      </c>
      <c r="E516">
        <v>0</v>
      </c>
      <c r="F516">
        <f>order_details__2[[#This Row],[UnitPrice]]*order_details__2[[#This Row],[Quantity]]</f>
        <v>472</v>
      </c>
      <c r="G516">
        <f>VLOOKUP(order_details__2[[#This Row],[ProductID]],products[],3,FALSE)</f>
        <v>25</v>
      </c>
      <c r="H516">
        <f>VLOOKUP(order_details__2[[#This Row],[OrderID]],orders[],20,FALSE)</f>
        <v>1997</v>
      </c>
      <c r="I516" t="str">
        <f>VLOOKUP(order_details__2[[#This Row],[ProductID]],products[],2,FALSE)</f>
        <v>Tourtire</v>
      </c>
      <c r="J516" t="str">
        <f>VLOOKUP(order_details__2[[#This Row],[SupplierID]],suppliers[],2,FALSE)</f>
        <v>Ma Maison</v>
      </c>
      <c r="K516" t="str">
        <f>VLOOKUP(order_details__2[[#This Row],[OrderID]],orders[],14,FALSE)</f>
        <v>Austria</v>
      </c>
      <c r="L516">
        <f>VLOOKUP(order_details__2[[#This Row],[OrderID]],orders[],7,FALSE)</f>
        <v>2</v>
      </c>
      <c r="M516" t="str">
        <f>VLOOKUP(order_details__2[[#This Row],[ShipVia ]],shippers[],2,FALSE)</f>
        <v>United Package</v>
      </c>
      <c r="N516" t="str">
        <f>VLOOKUP(order_details__2[[#This Row],[OrderID]],orders[],2,FALSE)</f>
        <v>ERNSH</v>
      </c>
      <c r="O516" t="str">
        <f>VLOOKUP(order_details__2[[#This Row],[OrderID]],orders[],18,FALSE)</f>
        <v xml:space="preserve">Southern                                          </v>
      </c>
      <c r="P516">
        <f>VLOOKUP(order_details__2[[#This Row],[ProductID]],products[],4,FALSE)</f>
        <v>6</v>
      </c>
      <c r="Q516" t="str">
        <f>VLOOKUP(order_details__2[[#This Row],[CategoryID]],categories[],2,FALSE)</f>
        <v>Meat/Poultry</v>
      </c>
      <c r="R516" s="57">
        <f>VLOOKUP(order_details__2[[#This Row],[OrderID]],orders[],21,FALSE)</f>
        <v>2</v>
      </c>
    </row>
    <row r="517" spans="1:18" x14ac:dyDescent="0.2">
      <c r="A517">
        <v>10442</v>
      </c>
      <c r="B517">
        <v>66</v>
      </c>
      <c r="C517">
        <v>13.6</v>
      </c>
      <c r="D517">
        <v>60</v>
      </c>
      <c r="E517">
        <v>0</v>
      </c>
      <c r="F517">
        <f>order_details__2[[#This Row],[UnitPrice]]*order_details__2[[#This Row],[Quantity]]</f>
        <v>816</v>
      </c>
      <c r="G517">
        <f>VLOOKUP(order_details__2[[#This Row],[ProductID]],products[],3,FALSE)</f>
        <v>2</v>
      </c>
      <c r="H517">
        <f>VLOOKUP(order_details__2[[#This Row],[OrderID]],orders[],20,FALSE)</f>
        <v>1997</v>
      </c>
      <c r="I517" t="str">
        <f>VLOOKUP(order_details__2[[#This Row],[ProductID]],products[],2,FALSE)</f>
        <v>Louisiana Hot Spiced Okra</v>
      </c>
      <c r="J517" t="str">
        <f>VLOOKUP(order_details__2[[#This Row],[SupplierID]],suppliers[],2,FALSE)</f>
        <v>New Orleans Cajun Delights</v>
      </c>
      <c r="K517" t="str">
        <f>VLOOKUP(order_details__2[[#This Row],[OrderID]],orders[],14,FALSE)</f>
        <v>Austria</v>
      </c>
      <c r="L517">
        <f>VLOOKUP(order_details__2[[#This Row],[OrderID]],orders[],7,FALSE)</f>
        <v>2</v>
      </c>
      <c r="M517" t="str">
        <f>VLOOKUP(order_details__2[[#This Row],[ShipVia ]],shippers[],2,FALSE)</f>
        <v>United Package</v>
      </c>
      <c r="N517" t="str">
        <f>VLOOKUP(order_details__2[[#This Row],[OrderID]],orders[],2,FALSE)</f>
        <v>ERNSH</v>
      </c>
      <c r="O517" t="str">
        <f>VLOOKUP(order_details__2[[#This Row],[OrderID]],orders[],18,FALSE)</f>
        <v xml:space="preserve">Southern                                          </v>
      </c>
      <c r="P517">
        <f>VLOOKUP(order_details__2[[#This Row],[ProductID]],products[],4,FALSE)</f>
        <v>2</v>
      </c>
      <c r="Q517" t="str">
        <f>VLOOKUP(order_details__2[[#This Row],[CategoryID]],categories[],2,FALSE)</f>
        <v>Condiments</v>
      </c>
      <c r="R517" s="57">
        <f>VLOOKUP(order_details__2[[#This Row],[OrderID]],orders[],21,FALSE)</f>
        <v>2</v>
      </c>
    </row>
    <row r="518" spans="1:18" x14ac:dyDescent="0.2">
      <c r="A518">
        <v>10443</v>
      </c>
      <c r="B518">
        <v>11</v>
      </c>
      <c r="C518">
        <v>16.8</v>
      </c>
      <c r="D518">
        <v>6</v>
      </c>
      <c r="E518">
        <v>0</v>
      </c>
      <c r="F518">
        <f>order_details__2[[#This Row],[UnitPrice]]*order_details__2[[#This Row],[Quantity]]</f>
        <v>100.80000000000001</v>
      </c>
      <c r="G518">
        <f>VLOOKUP(order_details__2[[#This Row],[ProductID]],products[],3,FALSE)</f>
        <v>5</v>
      </c>
      <c r="H518">
        <f>VLOOKUP(order_details__2[[#This Row],[OrderID]],orders[],20,FALSE)</f>
        <v>1997</v>
      </c>
      <c r="I518" t="str">
        <f>VLOOKUP(order_details__2[[#This Row],[ProductID]],products[],2,FALSE)</f>
        <v>Queso Cabrales</v>
      </c>
      <c r="J518" t="str">
        <f>VLOOKUP(order_details__2[[#This Row],[SupplierID]],suppliers[],2,FALSE)</f>
        <v>Cooperativa de Quesos 'Las Cabras'</v>
      </c>
      <c r="K518" t="str">
        <f>VLOOKUP(order_details__2[[#This Row],[OrderID]],orders[],14,FALSE)</f>
        <v>Italy</v>
      </c>
      <c r="L518">
        <f>VLOOKUP(order_details__2[[#This Row],[OrderID]],orders[],7,FALSE)</f>
        <v>1</v>
      </c>
      <c r="M518" t="str">
        <f>VLOOKUP(order_details__2[[#This Row],[ShipVia ]],shippers[],2,FALSE)</f>
        <v>Speedy Express</v>
      </c>
      <c r="N518" t="str">
        <f>VLOOKUP(order_details__2[[#This Row],[OrderID]],orders[],2,FALSE)</f>
        <v>REGGC</v>
      </c>
      <c r="O518" t="str">
        <f>VLOOKUP(order_details__2[[#This Row],[OrderID]],orders[],18,FALSE)</f>
        <v xml:space="preserve">Northern                                          </v>
      </c>
      <c r="P518">
        <f>VLOOKUP(order_details__2[[#This Row],[ProductID]],products[],4,FALSE)</f>
        <v>4</v>
      </c>
      <c r="Q518" t="str">
        <f>VLOOKUP(order_details__2[[#This Row],[CategoryID]],categories[],2,FALSE)</f>
        <v>Dairy Products</v>
      </c>
      <c r="R518" s="57">
        <f>VLOOKUP(order_details__2[[#This Row],[OrderID]],orders[],21,FALSE)</f>
        <v>2</v>
      </c>
    </row>
    <row r="519" spans="1:18" x14ac:dyDescent="0.2">
      <c r="A519">
        <v>10443</v>
      </c>
      <c r="B519">
        <v>28</v>
      </c>
      <c r="C519">
        <v>36.4</v>
      </c>
      <c r="D519">
        <v>12</v>
      </c>
      <c r="E519">
        <v>0</v>
      </c>
      <c r="F519">
        <f>order_details__2[[#This Row],[UnitPrice]]*order_details__2[[#This Row],[Quantity]]</f>
        <v>436.79999999999995</v>
      </c>
      <c r="G519">
        <f>VLOOKUP(order_details__2[[#This Row],[ProductID]],products[],3,FALSE)</f>
        <v>12</v>
      </c>
      <c r="H519">
        <f>VLOOKUP(order_details__2[[#This Row],[OrderID]],orders[],20,FALSE)</f>
        <v>1997</v>
      </c>
      <c r="I519" t="str">
        <f>VLOOKUP(order_details__2[[#This Row],[ProductID]],products[],2,FALSE)</f>
        <v>Rssle Sauerkraut</v>
      </c>
      <c r="J519" t="str">
        <f>VLOOKUP(order_details__2[[#This Row],[SupplierID]],suppliers[],2,FALSE)</f>
        <v>Plutzer Lebensmittelgromrkte AG</v>
      </c>
      <c r="K519" t="str">
        <f>VLOOKUP(order_details__2[[#This Row],[OrderID]],orders[],14,FALSE)</f>
        <v>Italy</v>
      </c>
      <c r="L519">
        <f>VLOOKUP(order_details__2[[#This Row],[OrderID]],orders[],7,FALSE)</f>
        <v>1</v>
      </c>
      <c r="M519" t="str">
        <f>VLOOKUP(order_details__2[[#This Row],[ShipVia ]],shippers[],2,FALSE)</f>
        <v>Speedy Express</v>
      </c>
      <c r="N519" t="str">
        <f>VLOOKUP(order_details__2[[#This Row],[OrderID]],orders[],2,FALSE)</f>
        <v>REGGC</v>
      </c>
      <c r="O519" t="str">
        <f>VLOOKUP(order_details__2[[#This Row],[OrderID]],orders[],18,FALSE)</f>
        <v xml:space="preserve">Northern                                          </v>
      </c>
      <c r="P519">
        <f>VLOOKUP(order_details__2[[#This Row],[ProductID]],products[],4,FALSE)</f>
        <v>7</v>
      </c>
      <c r="Q519" t="str">
        <f>VLOOKUP(order_details__2[[#This Row],[CategoryID]],categories[],2,FALSE)</f>
        <v>Produce</v>
      </c>
      <c r="R519" s="57">
        <f>VLOOKUP(order_details__2[[#This Row],[OrderID]],orders[],21,FALSE)</f>
        <v>2</v>
      </c>
    </row>
    <row r="520" spans="1:18" x14ac:dyDescent="0.2">
      <c r="A520">
        <v>10444</v>
      </c>
      <c r="B520">
        <v>17</v>
      </c>
      <c r="C520">
        <v>31.2</v>
      </c>
      <c r="D520">
        <v>10</v>
      </c>
      <c r="E520">
        <v>0</v>
      </c>
      <c r="F520">
        <f>order_details__2[[#This Row],[UnitPrice]]*order_details__2[[#This Row],[Quantity]]</f>
        <v>312</v>
      </c>
      <c r="G520">
        <f>VLOOKUP(order_details__2[[#This Row],[ProductID]],products[],3,FALSE)</f>
        <v>7</v>
      </c>
      <c r="H520">
        <f>VLOOKUP(order_details__2[[#This Row],[OrderID]],orders[],20,FALSE)</f>
        <v>1997</v>
      </c>
      <c r="I520" t="str">
        <f>VLOOKUP(order_details__2[[#This Row],[ProductID]],products[],2,FALSE)</f>
        <v>Alice Mutton</v>
      </c>
      <c r="J520" t="str">
        <f>VLOOKUP(order_details__2[[#This Row],[SupplierID]],suppliers[],2,FALSE)</f>
        <v>Pavlova, Ltd.</v>
      </c>
      <c r="K520" t="str">
        <f>VLOOKUP(order_details__2[[#This Row],[OrderID]],orders[],14,FALSE)</f>
        <v>Sweden</v>
      </c>
      <c r="L520">
        <f>VLOOKUP(order_details__2[[#This Row],[OrderID]],orders[],7,FALSE)</f>
        <v>3</v>
      </c>
      <c r="M520" t="str">
        <f>VLOOKUP(order_details__2[[#This Row],[ShipVia ]],shippers[],2,FALSE)</f>
        <v>Federal Shipping</v>
      </c>
      <c r="N520" t="str">
        <f>VLOOKUP(order_details__2[[#This Row],[OrderID]],orders[],2,FALSE)</f>
        <v>BERGS</v>
      </c>
      <c r="O520" t="str">
        <f>VLOOKUP(order_details__2[[#This Row],[OrderID]],orders[],18,FALSE)</f>
        <v xml:space="preserve">Southern                                          </v>
      </c>
      <c r="P520">
        <f>VLOOKUP(order_details__2[[#This Row],[ProductID]],products[],4,FALSE)</f>
        <v>6</v>
      </c>
      <c r="Q520" t="str">
        <f>VLOOKUP(order_details__2[[#This Row],[CategoryID]],categories[],2,FALSE)</f>
        <v>Meat/Poultry</v>
      </c>
      <c r="R520" s="57">
        <f>VLOOKUP(order_details__2[[#This Row],[OrderID]],orders[],21,FALSE)</f>
        <v>2</v>
      </c>
    </row>
    <row r="521" spans="1:18" x14ac:dyDescent="0.2">
      <c r="A521">
        <v>10444</v>
      </c>
      <c r="B521">
        <v>26</v>
      </c>
      <c r="C521">
        <v>24.9</v>
      </c>
      <c r="D521">
        <v>15</v>
      </c>
      <c r="E521">
        <v>0</v>
      </c>
      <c r="F521">
        <f>order_details__2[[#This Row],[UnitPrice]]*order_details__2[[#This Row],[Quantity]]</f>
        <v>373.5</v>
      </c>
      <c r="G521">
        <f>VLOOKUP(order_details__2[[#This Row],[ProductID]],products[],3,FALSE)</f>
        <v>11</v>
      </c>
      <c r="H521">
        <f>VLOOKUP(order_details__2[[#This Row],[OrderID]],orders[],20,FALSE)</f>
        <v>1997</v>
      </c>
      <c r="I521" t="str">
        <f>VLOOKUP(order_details__2[[#This Row],[ProductID]],products[],2,FALSE)</f>
        <v>Gumbr Gummibrchen</v>
      </c>
      <c r="J521" t="str">
        <f>VLOOKUP(order_details__2[[#This Row],[SupplierID]],suppliers[],2,FALSE)</f>
        <v>Heli Swaren GmbH &amp; Co. KG</v>
      </c>
      <c r="K521" t="str">
        <f>VLOOKUP(order_details__2[[#This Row],[OrderID]],orders[],14,FALSE)</f>
        <v>Sweden</v>
      </c>
      <c r="L521">
        <f>VLOOKUP(order_details__2[[#This Row],[OrderID]],orders[],7,FALSE)</f>
        <v>3</v>
      </c>
      <c r="M521" t="str">
        <f>VLOOKUP(order_details__2[[#This Row],[ShipVia ]],shippers[],2,FALSE)</f>
        <v>Federal Shipping</v>
      </c>
      <c r="N521" t="str">
        <f>VLOOKUP(order_details__2[[#This Row],[OrderID]],orders[],2,FALSE)</f>
        <v>BERGS</v>
      </c>
      <c r="O521" t="str">
        <f>VLOOKUP(order_details__2[[#This Row],[OrderID]],orders[],18,FALSE)</f>
        <v xml:space="preserve">Southern                                          </v>
      </c>
      <c r="P521">
        <f>VLOOKUP(order_details__2[[#This Row],[ProductID]],products[],4,FALSE)</f>
        <v>3</v>
      </c>
      <c r="Q521" t="str">
        <f>VLOOKUP(order_details__2[[#This Row],[CategoryID]],categories[],2,FALSE)</f>
        <v>Confections</v>
      </c>
      <c r="R521" s="57">
        <f>VLOOKUP(order_details__2[[#This Row],[OrderID]],orders[],21,FALSE)</f>
        <v>2</v>
      </c>
    </row>
    <row r="522" spans="1:18" x14ac:dyDescent="0.2">
      <c r="A522">
        <v>10444</v>
      </c>
      <c r="B522">
        <v>35</v>
      </c>
      <c r="C522">
        <v>14.4</v>
      </c>
      <c r="D522">
        <v>8</v>
      </c>
      <c r="E522">
        <v>0</v>
      </c>
      <c r="F522">
        <f>order_details__2[[#This Row],[UnitPrice]]*order_details__2[[#This Row],[Quantity]]</f>
        <v>115.2</v>
      </c>
      <c r="G522">
        <f>VLOOKUP(order_details__2[[#This Row],[ProductID]],products[],3,FALSE)</f>
        <v>16</v>
      </c>
      <c r="H522">
        <f>VLOOKUP(order_details__2[[#This Row],[OrderID]],orders[],20,FALSE)</f>
        <v>1997</v>
      </c>
      <c r="I522" t="str">
        <f>VLOOKUP(order_details__2[[#This Row],[ProductID]],products[],2,FALSE)</f>
        <v>Steeleye Stout</v>
      </c>
      <c r="J522" t="str">
        <f>VLOOKUP(order_details__2[[#This Row],[SupplierID]],suppliers[],2,FALSE)</f>
        <v>Bigfoot Breweries</v>
      </c>
      <c r="K522" t="str">
        <f>VLOOKUP(order_details__2[[#This Row],[OrderID]],orders[],14,FALSE)</f>
        <v>Sweden</v>
      </c>
      <c r="L522">
        <f>VLOOKUP(order_details__2[[#This Row],[OrderID]],orders[],7,FALSE)</f>
        <v>3</v>
      </c>
      <c r="M522" t="str">
        <f>VLOOKUP(order_details__2[[#This Row],[ShipVia ]],shippers[],2,FALSE)</f>
        <v>Federal Shipping</v>
      </c>
      <c r="N522" t="str">
        <f>VLOOKUP(order_details__2[[#This Row],[OrderID]],orders[],2,FALSE)</f>
        <v>BERGS</v>
      </c>
      <c r="O522" t="str">
        <f>VLOOKUP(order_details__2[[#This Row],[OrderID]],orders[],18,FALSE)</f>
        <v xml:space="preserve">Southern                                          </v>
      </c>
      <c r="P522">
        <f>VLOOKUP(order_details__2[[#This Row],[ProductID]],products[],4,FALSE)</f>
        <v>1</v>
      </c>
      <c r="Q522" t="str">
        <f>VLOOKUP(order_details__2[[#This Row],[CategoryID]],categories[],2,FALSE)</f>
        <v>Beverages</v>
      </c>
      <c r="R522" s="57">
        <f>VLOOKUP(order_details__2[[#This Row],[OrderID]],orders[],21,FALSE)</f>
        <v>2</v>
      </c>
    </row>
    <row r="523" spans="1:18" x14ac:dyDescent="0.2">
      <c r="A523">
        <v>10444</v>
      </c>
      <c r="B523">
        <v>41</v>
      </c>
      <c r="C523">
        <v>7.7</v>
      </c>
      <c r="D523">
        <v>30</v>
      </c>
      <c r="E523">
        <v>0</v>
      </c>
      <c r="F523">
        <f>order_details__2[[#This Row],[UnitPrice]]*order_details__2[[#This Row],[Quantity]]</f>
        <v>231</v>
      </c>
      <c r="G523">
        <f>VLOOKUP(order_details__2[[#This Row],[ProductID]],products[],3,FALSE)</f>
        <v>19</v>
      </c>
      <c r="H523">
        <f>VLOOKUP(order_details__2[[#This Row],[OrderID]],orders[],20,FALSE)</f>
        <v>1997</v>
      </c>
      <c r="I523" t="str">
        <f>VLOOKUP(order_details__2[[#This Row],[ProductID]],products[],2,FALSE)</f>
        <v>Jack's New England Clam Chowder</v>
      </c>
      <c r="J523" t="str">
        <f>VLOOKUP(order_details__2[[#This Row],[SupplierID]],suppliers[],2,FALSE)</f>
        <v>New England Seafood Cannery</v>
      </c>
      <c r="K523" t="str">
        <f>VLOOKUP(order_details__2[[#This Row],[OrderID]],orders[],14,FALSE)</f>
        <v>Sweden</v>
      </c>
      <c r="L523">
        <f>VLOOKUP(order_details__2[[#This Row],[OrderID]],orders[],7,FALSE)</f>
        <v>3</v>
      </c>
      <c r="M523" t="str">
        <f>VLOOKUP(order_details__2[[#This Row],[ShipVia ]],shippers[],2,FALSE)</f>
        <v>Federal Shipping</v>
      </c>
      <c r="N523" t="str">
        <f>VLOOKUP(order_details__2[[#This Row],[OrderID]],orders[],2,FALSE)</f>
        <v>BERGS</v>
      </c>
      <c r="O523" t="str">
        <f>VLOOKUP(order_details__2[[#This Row],[OrderID]],orders[],18,FALSE)</f>
        <v xml:space="preserve">Southern                                          </v>
      </c>
      <c r="P523">
        <f>VLOOKUP(order_details__2[[#This Row],[ProductID]],products[],4,FALSE)</f>
        <v>8</v>
      </c>
      <c r="Q523" t="str">
        <f>VLOOKUP(order_details__2[[#This Row],[CategoryID]],categories[],2,FALSE)</f>
        <v>Seafood</v>
      </c>
      <c r="R523" s="57">
        <f>VLOOKUP(order_details__2[[#This Row],[OrderID]],orders[],21,FALSE)</f>
        <v>2</v>
      </c>
    </row>
    <row r="524" spans="1:18" x14ac:dyDescent="0.2">
      <c r="A524">
        <v>10445</v>
      </c>
      <c r="B524">
        <v>39</v>
      </c>
      <c r="C524">
        <v>14.4</v>
      </c>
      <c r="D524">
        <v>6</v>
      </c>
      <c r="E524">
        <v>0</v>
      </c>
      <c r="F524">
        <f>order_details__2[[#This Row],[UnitPrice]]*order_details__2[[#This Row],[Quantity]]</f>
        <v>86.4</v>
      </c>
      <c r="G524">
        <f>VLOOKUP(order_details__2[[#This Row],[ProductID]],products[],3,FALSE)</f>
        <v>18</v>
      </c>
      <c r="H524">
        <f>VLOOKUP(order_details__2[[#This Row],[OrderID]],orders[],20,FALSE)</f>
        <v>1997</v>
      </c>
      <c r="I524" t="str">
        <f>VLOOKUP(order_details__2[[#This Row],[ProductID]],products[],2,FALSE)</f>
        <v>Chartreuse verte</v>
      </c>
      <c r="J524" t="str">
        <f>VLOOKUP(order_details__2[[#This Row],[SupplierID]],suppliers[],2,FALSE)</f>
        <v>Aux joyeux ecclsiastiques</v>
      </c>
      <c r="K524" t="str">
        <f>VLOOKUP(order_details__2[[#This Row],[OrderID]],orders[],14,FALSE)</f>
        <v>Sweden</v>
      </c>
      <c r="L524">
        <f>VLOOKUP(order_details__2[[#This Row],[OrderID]],orders[],7,FALSE)</f>
        <v>1</v>
      </c>
      <c r="M524" t="str">
        <f>VLOOKUP(order_details__2[[#This Row],[ShipVia ]],shippers[],2,FALSE)</f>
        <v>Speedy Express</v>
      </c>
      <c r="N524" t="str">
        <f>VLOOKUP(order_details__2[[#This Row],[OrderID]],orders[],2,FALSE)</f>
        <v>BERGS</v>
      </c>
      <c r="O524" t="str">
        <f>VLOOKUP(order_details__2[[#This Row],[OrderID]],orders[],18,FALSE)</f>
        <v xml:space="preserve">Southern                                          </v>
      </c>
      <c r="P524">
        <f>VLOOKUP(order_details__2[[#This Row],[ProductID]],products[],4,FALSE)</f>
        <v>1</v>
      </c>
      <c r="Q524" t="str">
        <f>VLOOKUP(order_details__2[[#This Row],[CategoryID]],categories[],2,FALSE)</f>
        <v>Beverages</v>
      </c>
      <c r="R524" s="57">
        <f>VLOOKUP(order_details__2[[#This Row],[OrderID]],orders[],21,FALSE)</f>
        <v>2</v>
      </c>
    </row>
    <row r="525" spans="1:18" x14ac:dyDescent="0.2">
      <c r="A525">
        <v>10445</v>
      </c>
      <c r="B525">
        <v>54</v>
      </c>
      <c r="C525">
        <v>5.9</v>
      </c>
      <c r="D525">
        <v>15</v>
      </c>
      <c r="E525">
        <v>0</v>
      </c>
      <c r="F525">
        <f>order_details__2[[#This Row],[UnitPrice]]*order_details__2[[#This Row],[Quantity]]</f>
        <v>88.5</v>
      </c>
      <c r="G525">
        <f>VLOOKUP(order_details__2[[#This Row],[ProductID]],products[],3,FALSE)</f>
        <v>25</v>
      </c>
      <c r="H525">
        <f>VLOOKUP(order_details__2[[#This Row],[OrderID]],orders[],20,FALSE)</f>
        <v>1997</v>
      </c>
      <c r="I525" t="str">
        <f>VLOOKUP(order_details__2[[#This Row],[ProductID]],products[],2,FALSE)</f>
        <v>Tourtire</v>
      </c>
      <c r="J525" t="str">
        <f>VLOOKUP(order_details__2[[#This Row],[SupplierID]],suppliers[],2,FALSE)</f>
        <v>Ma Maison</v>
      </c>
      <c r="K525" t="str">
        <f>VLOOKUP(order_details__2[[#This Row],[OrderID]],orders[],14,FALSE)</f>
        <v>Sweden</v>
      </c>
      <c r="L525">
        <f>VLOOKUP(order_details__2[[#This Row],[OrderID]],orders[],7,FALSE)</f>
        <v>1</v>
      </c>
      <c r="M525" t="str">
        <f>VLOOKUP(order_details__2[[#This Row],[ShipVia ]],shippers[],2,FALSE)</f>
        <v>Speedy Express</v>
      </c>
      <c r="N525" t="str">
        <f>VLOOKUP(order_details__2[[#This Row],[OrderID]],orders[],2,FALSE)</f>
        <v>BERGS</v>
      </c>
      <c r="O525" t="str">
        <f>VLOOKUP(order_details__2[[#This Row],[OrderID]],orders[],18,FALSE)</f>
        <v xml:space="preserve">Southern                                          </v>
      </c>
      <c r="P525">
        <f>VLOOKUP(order_details__2[[#This Row],[ProductID]],products[],4,FALSE)</f>
        <v>6</v>
      </c>
      <c r="Q525" t="str">
        <f>VLOOKUP(order_details__2[[#This Row],[CategoryID]],categories[],2,FALSE)</f>
        <v>Meat/Poultry</v>
      </c>
      <c r="R525" s="57">
        <f>VLOOKUP(order_details__2[[#This Row],[OrderID]],orders[],21,FALSE)</f>
        <v>2</v>
      </c>
    </row>
    <row r="526" spans="1:18" x14ac:dyDescent="0.2">
      <c r="A526">
        <v>10446</v>
      </c>
      <c r="B526">
        <v>19</v>
      </c>
      <c r="C526">
        <v>7.3</v>
      </c>
      <c r="D526">
        <v>12</v>
      </c>
      <c r="E526">
        <v>0</v>
      </c>
      <c r="F526">
        <f>order_details__2[[#This Row],[UnitPrice]]*order_details__2[[#This Row],[Quantity]]</f>
        <v>87.6</v>
      </c>
      <c r="G526">
        <f>VLOOKUP(order_details__2[[#This Row],[ProductID]],products[],3,FALSE)</f>
        <v>8</v>
      </c>
      <c r="H526">
        <f>VLOOKUP(order_details__2[[#This Row],[OrderID]],orders[],20,FALSE)</f>
        <v>1997</v>
      </c>
      <c r="I526" t="str">
        <f>VLOOKUP(order_details__2[[#This Row],[ProductID]],products[],2,FALSE)</f>
        <v>Teatime Chocolate Biscuits</v>
      </c>
      <c r="J526" t="str">
        <f>VLOOKUP(order_details__2[[#This Row],[SupplierID]],suppliers[],2,FALSE)</f>
        <v>Specialty Biscuits, Ltd.</v>
      </c>
      <c r="K526" t="str">
        <f>VLOOKUP(order_details__2[[#This Row],[OrderID]],orders[],14,FALSE)</f>
        <v>Germany</v>
      </c>
      <c r="L526">
        <f>VLOOKUP(order_details__2[[#This Row],[OrderID]],orders[],7,FALSE)</f>
        <v>1</v>
      </c>
      <c r="M526" t="str">
        <f>VLOOKUP(order_details__2[[#This Row],[ShipVia ]],shippers[],2,FALSE)</f>
        <v>Speedy Express</v>
      </c>
      <c r="N526" t="str">
        <f>VLOOKUP(order_details__2[[#This Row],[OrderID]],orders[],2,FALSE)</f>
        <v>TOMSP</v>
      </c>
      <c r="O526" t="str">
        <f>VLOOKUP(order_details__2[[#This Row],[OrderID]],orders[],18,FALSE)</f>
        <v xml:space="preserve">Westerns                                          </v>
      </c>
      <c r="P526">
        <f>VLOOKUP(order_details__2[[#This Row],[ProductID]],products[],4,FALSE)</f>
        <v>3</v>
      </c>
      <c r="Q526" t="str">
        <f>VLOOKUP(order_details__2[[#This Row],[CategoryID]],categories[],2,FALSE)</f>
        <v>Confections</v>
      </c>
      <c r="R526" s="57">
        <f>VLOOKUP(order_details__2[[#This Row],[OrderID]],orders[],21,FALSE)</f>
        <v>2</v>
      </c>
    </row>
    <row r="527" spans="1:18" x14ac:dyDescent="0.2">
      <c r="A527">
        <v>10446</v>
      </c>
      <c r="B527">
        <v>24</v>
      </c>
      <c r="C527">
        <v>3.6</v>
      </c>
      <c r="D527">
        <v>20</v>
      </c>
      <c r="E527">
        <v>0</v>
      </c>
      <c r="F527">
        <f>order_details__2[[#This Row],[UnitPrice]]*order_details__2[[#This Row],[Quantity]]</f>
        <v>72</v>
      </c>
      <c r="G527">
        <f>VLOOKUP(order_details__2[[#This Row],[ProductID]],products[],3,FALSE)</f>
        <v>10</v>
      </c>
      <c r="H527">
        <f>VLOOKUP(order_details__2[[#This Row],[OrderID]],orders[],20,FALSE)</f>
        <v>1997</v>
      </c>
      <c r="I527" t="str">
        <f>VLOOKUP(order_details__2[[#This Row],[ProductID]],products[],2,FALSE)</f>
        <v>Guaran Fantstica</v>
      </c>
      <c r="J527" t="str">
        <f>VLOOKUP(order_details__2[[#This Row],[SupplierID]],suppliers[],2,FALSE)</f>
        <v>Refrescos Americanas LTDA</v>
      </c>
      <c r="K527" t="str">
        <f>VLOOKUP(order_details__2[[#This Row],[OrderID]],orders[],14,FALSE)</f>
        <v>Germany</v>
      </c>
      <c r="L527">
        <f>VLOOKUP(order_details__2[[#This Row],[OrderID]],orders[],7,FALSE)</f>
        <v>1</v>
      </c>
      <c r="M527" t="str">
        <f>VLOOKUP(order_details__2[[#This Row],[ShipVia ]],shippers[],2,FALSE)</f>
        <v>Speedy Express</v>
      </c>
      <c r="N527" t="str">
        <f>VLOOKUP(order_details__2[[#This Row],[OrderID]],orders[],2,FALSE)</f>
        <v>TOMSP</v>
      </c>
      <c r="O527" t="str">
        <f>VLOOKUP(order_details__2[[#This Row],[OrderID]],orders[],18,FALSE)</f>
        <v xml:space="preserve">Westerns                                          </v>
      </c>
      <c r="P527">
        <f>VLOOKUP(order_details__2[[#This Row],[ProductID]],products[],4,FALSE)</f>
        <v>1</v>
      </c>
      <c r="Q527" t="str">
        <f>VLOOKUP(order_details__2[[#This Row],[CategoryID]],categories[],2,FALSE)</f>
        <v>Beverages</v>
      </c>
      <c r="R527" s="57">
        <f>VLOOKUP(order_details__2[[#This Row],[OrderID]],orders[],21,FALSE)</f>
        <v>2</v>
      </c>
    </row>
    <row r="528" spans="1:18" x14ac:dyDescent="0.2">
      <c r="A528">
        <v>10446</v>
      </c>
      <c r="B528">
        <v>31</v>
      </c>
      <c r="C528">
        <v>10</v>
      </c>
      <c r="D528">
        <v>3</v>
      </c>
      <c r="E528">
        <v>0</v>
      </c>
      <c r="F528">
        <f>order_details__2[[#This Row],[UnitPrice]]*order_details__2[[#This Row],[Quantity]]</f>
        <v>30</v>
      </c>
      <c r="G528">
        <f>VLOOKUP(order_details__2[[#This Row],[ProductID]],products[],3,FALSE)</f>
        <v>14</v>
      </c>
      <c r="H528">
        <f>VLOOKUP(order_details__2[[#This Row],[OrderID]],orders[],20,FALSE)</f>
        <v>1997</v>
      </c>
      <c r="I528" t="str">
        <f>VLOOKUP(order_details__2[[#This Row],[ProductID]],products[],2,FALSE)</f>
        <v>Gorgonzola Telino</v>
      </c>
      <c r="J528" t="str">
        <f>VLOOKUP(order_details__2[[#This Row],[SupplierID]],suppliers[],2,FALSE)</f>
        <v>Formaggi Fortini s.r.l.</v>
      </c>
      <c r="K528" t="str">
        <f>VLOOKUP(order_details__2[[#This Row],[OrderID]],orders[],14,FALSE)</f>
        <v>Germany</v>
      </c>
      <c r="L528">
        <f>VLOOKUP(order_details__2[[#This Row],[OrderID]],orders[],7,FALSE)</f>
        <v>1</v>
      </c>
      <c r="M528" t="str">
        <f>VLOOKUP(order_details__2[[#This Row],[ShipVia ]],shippers[],2,FALSE)</f>
        <v>Speedy Express</v>
      </c>
      <c r="N528" t="str">
        <f>VLOOKUP(order_details__2[[#This Row],[OrderID]],orders[],2,FALSE)</f>
        <v>TOMSP</v>
      </c>
      <c r="O528" t="str">
        <f>VLOOKUP(order_details__2[[#This Row],[OrderID]],orders[],18,FALSE)</f>
        <v xml:space="preserve">Westerns                                          </v>
      </c>
      <c r="P528">
        <f>VLOOKUP(order_details__2[[#This Row],[ProductID]],products[],4,FALSE)</f>
        <v>4</v>
      </c>
      <c r="Q528" t="str">
        <f>VLOOKUP(order_details__2[[#This Row],[CategoryID]],categories[],2,FALSE)</f>
        <v>Dairy Products</v>
      </c>
      <c r="R528" s="57">
        <f>VLOOKUP(order_details__2[[#This Row],[OrderID]],orders[],21,FALSE)</f>
        <v>2</v>
      </c>
    </row>
    <row r="529" spans="1:18" x14ac:dyDescent="0.2">
      <c r="A529">
        <v>10446</v>
      </c>
      <c r="B529">
        <v>52</v>
      </c>
      <c r="C529">
        <v>5.6</v>
      </c>
      <c r="D529">
        <v>15</v>
      </c>
      <c r="E529">
        <v>0</v>
      </c>
      <c r="F529">
        <f>order_details__2[[#This Row],[UnitPrice]]*order_details__2[[#This Row],[Quantity]]</f>
        <v>84</v>
      </c>
      <c r="G529">
        <f>VLOOKUP(order_details__2[[#This Row],[ProductID]],products[],3,FALSE)</f>
        <v>24</v>
      </c>
      <c r="H529">
        <f>VLOOKUP(order_details__2[[#This Row],[OrderID]],orders[],20,FALSE)</f>
        <v>1997</v>
      </c>
      <c r="I529" t="str">
        <f>VLOOKUP(order_details__2[[#This Row],[ProductID]],products[],2,FALSE)</f>
        <v>Filo Mix</v>
      </c>
      <c r="J529" t="str">
        <f>VLOOKUP(order_details__2[[#This Row],[SupplierID]],suppliers[],2,FALSE)</f>
        <v>G'day, Mate</v>
      </c>
      <c r="K529" t="str">
        <f>VLOOKUP(order_details__2[[#This Row],[OrderID]],orders[],14,FALSE)</f>
        <v>Germany</v>
      </c>
      <c r="L529">
        <f>VLOOKUP(order_details__2[[#This Row],[OrderID]],orders[],7,FALSE)</f>
        <v>1</v>
      </c>
      <c r="M529" t="str">
        <f>VLOOKUP(order_details__2[[#This Row],[ShipVia ]],shippers[],2,FALSE)</f>
        <v>Speedy Express</v>
      </c>
      <c r="N529" t="str">
        <f>VLOOKUP(order_details__2[[#This Row],[OrderID]],orders[],2,FALSE)</f>
        <v>TOMSP</v>
      </c>
      <c r="O529" t="str">
        <f>VLOOKUP(order_details__2[[#This Row],[OrderID]],orders[],18,FALSE)</f>
        <v xml:space="preserve">Westerns                                          </v>
      </c>
      <c r="P529">
        <f>VLOOKUP(order_details__2[[#This Row],[ProductID]],products[],4,FALSE)</f>
        <v>5</v>
      </c>
      <c r="Q529" t="str">
        <f>VLOOKUP(order_details__2[[#This Row],[CategoryID]],categories[],2,FALSE)</f>
        <v>Grains/Cereals</v>
      </c>
      <c r="R529" s="57">
        <f>VLOOKUP(order_details__2[[#This Row],[OrderID]],orders[],21,FALSE)</f>
        <v>2</v>
      </c>
    </row>
    <row r="530" spans="1:18" x14ac:dyDescent="0.2">
      <c r="A530">
        <v>10447</v>
      </c>
      <c r="B530">
        <v>19</v>
      </c>
      <c r="C530">
        <v>7.3</v>
      </c>
      <c r="D530">
        <v>40</v>
      </c>
      <c r="E530">
        <v>0</v>
      </c>
      <c r="F530">
        <f>order_details__2[[#This Row],[UnitPrice]]*order_details__2[[#This Row],[Quantity]]</f>
        <v>292</v>
      </c>
      <c r="G530">
        <f>VLOOKUP(order_details__2[[#This Row],[ProductID]],products[],3,FALSE)</f>
        <v>8</v>
      </c>
      <c r="H530">
        <f>VLOOKUP(order_details__2[[#This Row],[OrderID]],orders[],20,FALSE)</f>
        <v>1997</v>
      </c>
      <c r="I530" t="str">
        <f>VLOOKUP(order_details__2[[#This Row],[ProductID]],products[],2,FALSE)</f>
        <v>Teatime Chocolate Biscuits</v>
      </c>
      <c r="J530" t="str">
        <f>VLOOKUP(order_details__2[[#This Row],[SupplierID]],suppliers[],2,FALSE)</f>
        <v>Specialty Biscuits, Ltd.</v>
      </c>
      <c r="K530" t="str">
        <f>VLOOKUP(order_details__2[[#This Row],[OrderID]],orders[],14,FALSE)</f>
        <v>Brazil</v>
      </c>
      <c r="L530">
        <f>VLOOKUP(order_details__2[[#This Row],[OrderID]],orders[],7,FALSE)</f>
        <v>2</v>
      </c>
      <c r="M530" t="str">
        <f>VLOOKUP(order_details__2[[#This Row],[ShipVia ]],shippers[],2,FALSE)</f>
        <v>United Package</v>
      </c>
      <c r="N530" t="str">
        <f>VLOOKUP(order_details__2[[#This Row],[OrderID]],orders[],2,FALSE)</f>
        <v>RICAR</v>
      </c>
      <c r="O530" t="str">
        <f>VLOOKUP(order_details__2[[#This Row],[OrderID]],orders[],18,FALSE)</f>
        <v xml:space="preserve">Eastern                                           </v>
      </c>
      <c r="P530">
        <f>VLOOKUP(order_details__2[[#This Row],[ProductID]],products[],4,FALSE)</f>
        <v>3</v>
      </c>
      <c r="Q530" t="str">
        <f>VLOOKUP(order_details__2[[#This Row],[CategoryID]],categories[],2,FALSE)</f>
        <v>Confections</v>
      </c>
      <c r="R530" s="57">
        <f>VLOOKUP(order_details__2[[#This Row],[OrderID]],orders[],21,FALSE)</f>
        <v>2</v>
      </c>
    </row>
    <row r="531" spans="1:18" x14ac:dyDescent="0.2">
      <c r="A531">
        <v>10447</v>
      </c>
      <c r="B531">
        <v>65</v>
      </c>
      <c r="C531">
        <v>16.8</v>
      </c>
      <c r="D531">
        <v>35</v>
      </c>
      <c r="E531">
        <v>0</v>
      </c>
      <c r="F531">
        <f>order_details__2[[#This Row],[UnitPrice]]*order_details__2[[#This Row],[Quantity]]</f>
        <v>588</v>
      </c>
      <c r="G531">
        <f>VLOOKUP(order_details__2[[#This Row],[ProductID]],products[],3,FALSE)</f>
        <v>2</v>
      </c>
      <c r="H531">
        <f>VLOOKUP(order_details__2[[#This Row],[OrderID]],orders[],20,FALSE)</f>
        <v>1997</v>
      </c>
      <c r="I531" t="str">
        <f>VLOOKUP(order_details__2[[#This Row],[ProductID]],products[],2,FALSE)</f>
        <v>Louisiana Fiery Hot Pepper Sauce</v>
      </c>
      <c r="J531" t="str">
        <f>VLOOKUP(order_details__2[[#This Row],[SupplierID]],suppliers[],2,FALSE)</f>
        <v>New Orleans Cajun Delights</v>
      </c>
      <c r="K531" t="str">
        <f>VLOOKUP(order_details__2[[#This Row],[OrderID]],orders[],14,FALSE)</f>
        <v>Brazil</v>
      </c>
      <c r="L531">
        <f>VLOOKUP(order_details__2[[#This Row],[OrderID]],orders[],7,FALSE)</f>
        <v>2</v>
      </c>
      <c r="M531" t="str">
        <f>VLOOKUP(order_details__2[[#This Row],[ShipVia ]],shippers[],2,FALSE)</f>
        <v>United Package</v>
      </c>
      <c r="N531" t="str">
        <f>VLOOKUP(order_details__2[[#This Row],[OrderID]],orders[],2,FALSE)</f>
        <v>RICAR</v>
      </c>
      <c r="O531" t="str">
        <f>VLOOKUP(order_details__2[[#This Row],[OrderID]],orders[],18,FALSE)</f>
        <v xml:space="preserve">Eastern                                           </v>
      </c>
      <c r="P531">
        <f>VLOOKUP(order_details__2[[#This Row],[ProductID]],products[],4,FALSE)</f>
        <v>2</v>
      </c>
      <c r="Q531" t="str">
        <f>VLOOKUP(order_details__2[[#This Row],[CategoryID]],categories[],2,FALSE)</f>
        <v>Condiments</v>
      </c>
      <c r="R531" s="57">
        <f>VLOOKUP(order_details__2[[#This Row],[OrderID]],orders[],21,FALSE)</f>
        <v>2</v>
      </c>
    </row>
    <row r="532" spans="1:18" x14ac:dyDescent="0.2">
      <c r="A532">
        <v>10447</v>
      </c>
      <c r="B532">
        <v>71</v>
      </c>
      <c r="C532">
        <v>17.2</v>
      </c>
      <c r="D532">
        <v>2</v>
      </c>
      <c r="E532">
        <v>0</v>
      </c>
      <c r="F532">
        <f>order_details__2[[#This Row],[UnitPrice]]*order_details__2[[#This Row],[Quantity]]</f>
        <v>34.4</v>
      </c>
      <c r="G532">
        <f>VLOOKUP(order_details__2[[#This Row],[ProductID]],products[],3,FALSE)</f>
        <v>15</v>
      </c>
      <c r="H532">
        <f>VLOOKUP(order_details__2[[#This Row],[OrderID]],orders[],20,FALSE)</f>
        <v>1997</v>
      </c>
      <c r="I532" t="str">
        <f>VLOOKUP(order_details__2[[#This Row],[ProductID]],products[],2,FALSE)</f>
        <v>Flotemysost</v>
      </c>
      <c r="J532" t="str">
        <f>VLOOKUP(order_details__2[[#This Row],[SupplierID]],suppliers[],2,FALSE)</f>
        <v>Norske Meierier</v>
      </c>
      <c r="K532" t="str">
        <f>VLOOKUP(order_details__2[[#This Row],[OrderID]],orders[],14,FALSE)</f>
        <v>Brazil</v>
      </c>
      <c r="L532">
        <f>VLOOKUP(order_details__2[[#This Row],[OrderID]],orders[],7,FALSE)</f>
        <v>2</v>
      </c>
      <c r="M532" t="str">
        <f>VLOOKUP(order_details__2[[#This Row],[ShipVia ]],shippers[],2,FALSE)</f>
        <v>United Package</v>
      </c>
      <c r="N532" t="str">
        <f>VLOOKUP(order_details__2[[#This Row],[OrderID]],orders[],2,FALSE)</f>
        <v>RICAR</v>
      </c>
      <c r="O532" t="str">
        <f>VLOOKUP(order_details__2[[#This Row],[OrderID]],orders[],18,FALSE)</f>
        <v xml:space="preserve">Eastern                                           </v>
      </c>
      <c r="P532">
        <f>VLOOKUP(order_details__2[[#This Row],[ProductID]],products[],4,FALSE)</f>
        <v>4</v>
      </c>
      <c r="Q532" t="str">
        <f>VLOOKUP(order_details__2[[#This Row],[CategoryID]],categories[],2,FALSE)</f>
        <v>Dairy Products</v>
      </c>
      <c r="R532" s="57">
        <f>VLOOKUP(order_details__2[[#This Row],[OrderID]],orders[],21,FALSE)</f>
        <v>2</v>
      </c>
    </row>
    <row r="533" spans="1:18" x14ac:dyDescent="0.2">
      <c r="A533">
        <v>10448</v>
      </c>
      <c r="B533">
        <v>26</v>
      </c>
      <c r="C533">
        <v>24.9</v>
      </c>
      <c r="D533">
        <v>6</v>
      </c>
      <c r="E533">
        <v>0</v>
      </c>
      <c r="F533">
        <f>order_details__2[[#This Row],[UnitPrice]]*order_details__2[[#This Row],[Quantity]]</f>
        <v>149.39999999999998</v>
      </c>
      <c r="G533">
        <f>VLOOKUP(order_details__2[[#This Row],[ProductID]],products[],3,FALSE)</f>
        <v>11</v>
      </c>
      <c r="H533">
        <f>VLOOKUP(order_details__2[[#This Row],[OrderID]],orders[],20,FALSE)</f>
        <v>1997</v>
      </c>
      <c r="I533" t="str">
        <f>VLOOKUP(order_details__2[[#This Row],[ProductID]],products[],2,FALSE)</f>
        <v>Gumbr Gummibrchen</v>
      </c>
      <c r="J533" t="str">
        <f>VLOOKUP(order_details__2[[#This Row],[SupplierID]],suppliers[],2,FALSE)</f>
        <v>Heli Swaren GmbH &amp; Co. KG</v>
      </c>
      <c r="K533" t="str">
        <f>VLOOKUP(order_details__2[[#This Row],[OrderID]],orders[],14,FALSE)</f>
        <v>Argentina</v>
      </c>
      <c r="L533">
        <f>VLOOKUP(order_details__2[[#This Row],[OrderID]],orders[],7,FALSE)</f>
        <v>2</v>
      </c>
      <c r="M533" t="str">
        <f>VLOOKUP(order_details__2[[#This Row],[ShipVia ]],shippers[],2,FALSE)</f>
        <v>United Package</v>
      </c>
      <c r="N533" t="str">
        <f>VLOOKUP(order_details__2[[#This Row],[OrderID]],orders[],2,FALSE)</f>
        <v>RANCH</v>
      </c>
      <c r="O533" t="str">
        <f>VLOOKUP(order_details__2[[#This Row],[OrderID]],orders[],18,FALSE)</f>
        <v xml:space="preserve">Eastern                                           </v>
      </c>
      <c r="P533">
        <f>VLOOKUP(order_details__2[[#This Row],[ProductID]],products[],4,FALSE)</f>
        <v>3</v>
      </c>
      <c r="Q533" t="str">
        <f>VLOOKUP(order_details__2[[#This Row],[CategoryID]],categories[],2,FALSE)</f>
        <v>Confections</v>
      </c>
      <c r="R533" s="57">
        <f>VLOOKUP(order_details__2[[#This Row],[OrderID]],orders[],21,FALSE)</f>
        <v>2</v>
      </c>
    </row>
    <row r="534" spans="1:18" x14ac:dyDescent="0.2">
      <c r="A534">
        <v>10448</v>
      </c>
      <c r="B534">
        <v>40</v>
      </c>
      <c r="C534">
        <v>14.7</v>
      </c>
      <c r="D534">
        <v>20</v>
      </c>
      <c r="E534">
        <v>0</v>
      </c>
      <c r="F534">
        <f>order_details__2[[#This Row],[UnitPrice]]*order_details__2[[#This Row],[Quantity]]</f>
        <v>294</v>
      </c>
      <c r="G534">
        <f>VLOOKUP(order_details__2[[#This Row],[ProductID]],products[],3,FALSE)</f>
        <v>19</v>
      </c>
      <c r="H534">
        <f>VLOOKUP(order_details__2[[#This Row],[OrderID]],orders[],20,FALSE)</f>
        <v>1997</v>
      </c>
      <c r="I534" t="str">
        <f>VLOOKUP(order_details__2[[#This Row],[ProductID]],products[],2,FALSE)</f>
        <v>Boston Crab Meat</v>
      </c>
      <c r="J534" t="str">
        <f>VLOOKUP(order_details__2[[#This Row],[SupplierID]],suppliers[],2,FALSE)</f>
        <v>New England Seafood Cannery</v>
      </c>
      <c r="K534" t="str">
        <f>VLOOKUP(order_details__2[[#This Row],[OrderID]],orders[],14,FALSE)</f>
        <v>Argentina</v>
      </c>
      <c r="L534">
        <f>VLOOKUP(order_details__2[[#This Row],[OrderID]],orders[],7,FALSE)</f>
        <v>2</v>
      </c>
      <c r="M534" t="str">
        <f>VLOOKUP(order_details__2[[#This Row],[ShipVia ]],shippers[],2,FALSE)</f>
        <v>United Package</v>
      </c>
      <c r="N534" t="str">
        <f>VLOOKUP(order_details__2[[#This Row],[OrderID]],orders[],2,FALSE)</f>
        <v>RANCH</v>
      </c>
      <c r="O534" t="str">
        <f>VLOOKUP(order_details__2[[#This Row],[OrderID]],orders[],18,FALSE)</f>
        <v xml:space="preserve">Eastern                                           </v>
      </c>
      <c r="P534">
        <f>VLOOKUP(order_details__2[[#This Row],[ProductID]],products[],4,FALSE)</f>
        <v>8</v>
      </c>
      <c r="Q534" t="str">
        <f>VLOOKUP(order_details__2[[#This Row],[CategoryID]],categories[],2,FALSE)</f>
        <v>Seafood</v>
      </c>
      <c r="R534" s="57">
        <f>VLOOKUP(order_details__2[[#This Row],[OrderID]],orders[],21,FALSE)</f>
        <v>2</v>
      </c>
    </row>
    <row r="535" spans="1:18" x14ac:dyDescent="0.2">
      <c r="A535">
        <v>10449</v>
      </c>
      <c r="B535">
        <v>10</v>
      </c>
      <c r="C535">
        <v>24.8</v>
      </c>
      <c r="D535">
        <v>14</v>
      </c>
      <c r="E535">
        <v>0</v>
      </c>
      <c r="F535">
        <f>order_details__2[[#This Row],[UnitPrice]]*order_details__2[[#This Row],[Quantity]]</f>
        <v>347.2</v>
      </c>
      <c r="G535">
        <f>VLOOKUP(order_details__2[[#This Row],[ProductID]],products[],3,FALSE)</f>
        <v>4</v>
      </c>
      <c r="H535">
        <f>VLOOKUP(order_details__2[[#This Row],[OrderID]],orders[],20,FALSE)</f>
        <v>1997</v>
      </c>
      <c r="I535" t="str">
        <f>VLOOKUP(order_details__2[[#This Row],[ProductID]],products[],2,FALSE)</f>
        <v>Ikura</v>
      </c>
      <c r="J535" t="str">
        <f>VLOOKUP(order_details__2[[#This Row],[SupplierID]],suppliers[],2,FALSE)</f>
        <v>Tokyo Traders</v>
      </c>
      <c r="K535" t="str">
        <f>VLOOKUP(order_details__2[[#This Row],[OrderID]],orders[],14,FALSE)</f>
        <v>France</v>
      </c>
      <c r="L535">
        <f>VLOOKUP(order_details__2[[#This Row],[OrderID]],orders[],7,FALSE)</f>
        <v>2</v>
      </c>
      <c r="M535" t="str">
        <f>VLOOKUP(order_details__2[[#This Row],[ShipVia ]],shippers[],2,FALSE)</f>
        <v>United Package</v>
      </c>
      <c r="N535" t="str">
        <f>VLOOKUP(order_details__2[[#This Row],[OrderID]],orders[],2,FALSE)</f>
        <v>BLONP</v>
      </c>
      <c r="O535" t="str">
        <f>VLOOKUP(order_details__2[[#This Row],[OrderID]],orders[],18,FALSE)</f>
        <v xml:space="preserve">Southern                                          </v>
      </c>
      <c r="P535">
        <f>VLOOKUP(order_details__2[[#This Row],[ProductID]],products[],4,FALSE)</f>
        <v>8</v>
      </c>
      <c r="Q535" t="str">
        <f>VLOOKUP(order_details__2[[#This Row],[CategoryID]],categories[],2,FALSE)</f>
        <v>Seafood</v>
      </c>
      <c r="R535" s="57">
        <f>VLOOKUP(order_details__2[[#This Row],[OrderID]],orders[],21,FALSE)</f>
        <v>2</v>
      </c>
    </row>
    <row r="536" spans="1:18" x14ac:dyDescent="0.2">
      <c r="A536">
        <v>10449</v>
      </c>
      <c r="B536">
        <v>52</v>
      </c>
      <c r="C536">
        <v>5.6</v>
      </c>
      <c r="D536">
        <v>20</v>
      </c>
      <c r="E536">
        <v>0</v>
      </c>
      <c r="F536">
        <f>order_details__2[[#This Row],[UnitPrice]]*order_details__2[[#This Row],[Quantity]]</f>
        <v>112</v>
      </c>
      <c r="G536">
        <f>VLOOKUP(order_details__2[[#This Row],[ProductID]],products[],3,FALSE)</f>
        <v>24</v>
      </c>
      <c r="H536">
        <f>VLOOKUP(order_details__2[[#This Row],[OrderID]],orders[],20,FALSE)</f>
        <v>1997</v>
      </c>
      <c r="I536" t="str">
        <f>VLOOKUP(order_details__2[[#This Row],[ProductID]],products[],2,FALSE)</f>
        <v>Filo Mix</v>
      </c>
      <c r="J536" t="str">
        <f>VLOOKUP(order_details__2[[#This Row],[SupplierID]],suppliers[],2,FALSE)</f>
        <v>G'day, Mate</v>
      </c>
      <c r="K536" t="str">
        <f>VLOOKUP(order_details__2[[#This Row],[OrderID]],orders[],14,FALSE)</f>
        <v>France</v>
      </c>
      <c r="L536">
        <f>VLOOKUP(order_details__2[[#This Row],[OrderID]],orders[],7,FALSE)</f>
        <v>2</v>
      </c>
      <c r="M536" t="str">
        <f>VLOOKUP(order_details__2[[#This Row],[ShipVia ]],shippers[],2,FALSE)</f>
        <v>United Package</v>
      </c>
      <c r="N536" t="str">
        <f>VLOOKUP(order_details__2[[#This Row],[OrderID]],orders[],2,FALSE)</f>
        <v>BLONP</v>
      </c>
      <c r="O536" t="str">
        <f>VLOOKUP(order_details__2[[#This Row],[OrderID]],orders[],18,FALSE)</f>
        <v xml:space="preserve">Southern                                          </v>
      </c>
      <c r="P536">
        <f>VLOOKUP(order_details__2[[#This Row],[ProductID]],products[],4,FALSE)</f>
        <v>5</v>
      </c>
      <c r="Q536" t="str">
        <f>VLOOKUP(order_details__2[[#This Row],[CategoryID]],categories[],2,FALSE)</f>
        <v>Grains/Cereals</v>
      </c>
      <c r="R536" s="57">
        <f>VLOOKUP(order_details__2[[#This Row],[OrderID]],orders[],21,FALSE)</f>
        <v>2</v>
      </c>
    </row>
    <row r="537" spans="1:18" x14ac:dyDescent="0.2">
      <c r="A537">
        <v>10449</v>
      </c>
      <c r="B537">
        <v>62</v>
      </c>
      <c r="C537">
        <v>39.4</v>
      </c>
      <c r="D537">
        <v>35</v>
      </c>
      <c r="E537">
        <v>0</v>
      </c>
      <c r="F537">
        <f>order_details__2[[#This Row],[UnitPrice]]*order_details__2[[#This Row],[Quantity]]</f>
        <v>1379</v>
      </c>
      <c r="G537">
        <f>VLOOKUP(order_details__2[[#This Row],[ProductID]],products[],3,FALSE)</f>
        <v>29</v>
      </c>
      <c r="H537">
        <f>VLOOKUP(order_details__2[[#This Row],[OrderID]],orders[],20,FALSE)</f>
        <v>1997</v>
      </c>
      <c r="I537" t="str">
        <f>VLOOKUP(order_details__2[[#This Row],[ProductID]],products[],2,FALSE)</f>
        <v>Tarte au sucre</v>
      </c>
      <c r="J537" t="str">
        <f>VLOOKUP(order_details__2[[#This Row],[SupplierID]],suppliers[],2,FALSE)</f>
        <v>Forts d'rables</v>
      </c>
      <c r="K537" t="str">
        <f>VLOOKUP(order_details__2[[#This Row],[OrderID]],orders[],14,FALSE)</f>
        <v>France</v>
      </c>
      <c r="L537">
        <f>VLOOKUP(order_details__2[[#This Row],[OrderID]],orders[],7,FALSE)</f>
        <v>2</v>
      </c>
      <c r="M537" t="str">
        <f>VLOOKUP(order_details__2[[#This Row],[ShipVia ]],shippers[],2,FALSE)</f>
        <v>United Package</v>
      </c>
      <c r="N537" t="str">
        <f>VLOOKUP(order_details__2[[#This Row],[OrderID]],orders[],2,FALSE)</f>
        <v>BLONP</v>
      </c>
      <c r="O537" t="str">
        <f>VLOOKUP(order_details__2[[#This Row],[OrderID]],orders[],18,FALSE)</f>
        <v xml:space="preserve">Southern                                          </v>
      </c>
      <c r="P537">
        <f>VLOOKUP(order_details__2[[#This Row],[ProductID]],products[],4,FALSE)</f>
        <v>3</v>
      </c>
      <c r="Q537" t="str">
        <f>VLOOKUP(order_details__2[[#This Row],[CategoryID]],categories[],2,FALSE)</f>
        <v>Confections</v>
      </c>
      <c r="R537" s="57">
        <f>VLOOKUP(order_details__2[[#This Row],[OrderID]],orders[],21,FALSE)</f>
        <v>2</v>
      </c>
    </row>
    <row r="538" spans="1:18" x14ac:dyDescent="0.2">
      <c r="A538">
        <v>10450</v>
      </c>
      <c r="B538">
        <v>10</v>
      </c>
      <c r="C538">
        <v>24.8</v>
      </c>
      <c r="D538">
        <v>20</v>
      </c>
      <c r="E538">
        <v>0</v>
      </c>
      <c r="F538">
        <f>order_details__2[[#This Row],[UnitPrice]]*order_details__2[[#This Row],[Quantity]]</f>
        <v>496</v>
      </c>
      <c r="G538">
        <f>VLOOKUP(order_details__2[[#This Row],[ProductID]],products[],3,FALSE)</f>
        <v>4</v>
      </c>
      <c r="H538">
        <f>VLOOKUP(order_details__2[[#This Row],[OrderID]],orders[],20,FALSE)</f>
        <v>1997</v>
      </c>
      <c r="I538" t="str">
        <f>VLOOKUP(order_details__2[[#This Row],[ProductID]],products[],2,FALSE)</f>
        <v>Ikura</v>
      </c>
      <c r="J538" t="str">
        <f>VLOOKUP(order_details__2[[#This Row],[SupplierID]],suppliers[],2,FALSE)</f>
        <v>Tokyo Traders</v>
      </c>
      <c r="K538" t="str">
        <f>VLOOKUP(order_details__2[[#This Row],[OrderID]],orders[],14,FALSE)</f>
        <v>France</v>
      </c>
      <c r="L538">
        <f>VLOOKUP(order_details__2[[#This Row],[OrderID]],orders[],7,FALSE)</f>
        <v>2</v>
      </c>
      <c r="M538" t="str">
        <f>VLOOKUP(order_details__2[[#This Row],[ShipVia ]],shippers[],2,FALSE)</f>
        <v>United Package</v>
      </c>
      <c r="N538" t="str">
        <f>VLOOKUP(order_details__2[[#This Row],[OrderID]],orders[],2,FALSE)</f>
        <v>VICTE</v>
      </c>
      <c r="O538" t="str">
        <f>VLOOKUP(order_details__2[[#This Row],[OrderID]],orders[],18,FALSE)</f>
        <v xml:space="preserve">Northern                                          </v>
      </c>
      <c r="P538">
        <f>VLOOKUP(order_details__2[[#This Row],[ProductID]],products[],4,FALSE)</f>
        <v>8</v>
      </c>
      <c r="Q538" t="str">
        <f>VLOOKUP(order_details__2[[#This Row],[CategoryID]],categories[],2,FALSE)</f>
        <v>Seafood</v>
      </c>
      <c r="R538" s="57">
        <f>VLOOKUP(order_details__2[[#This Row],[OrderID]],orders[],21,FALSE)</f>
        <v>2</v>
      </c>
    </row>
    <row r="539" spans="1:18" x14ac:dyDescent="0.2">
      <c r="A539">
        <v>10450</v>
      </c>
      <c r="B539">
        <v>54</v>
      </c>
      <c r="C539">
        <v>5.9</v>
      </c>
      <c r="D539">
        <v>6</v>
      </c>
      <c r="E539">
        <v>0</v>
      </c>
      <c r="F539">
        <f>order_details__2[[#This Row],[UnitPrice]]*order_details__2[[#This Row],[Quantity]]</f>
        <v>35.400000000000006</v>
      </c>
      <c r="G539">
        <f>VLOOKUP(order_details__2[[#This Row],[ProductID]],products[],3,FALSE)</f>
        <v>25</v>
      </c>
      <c r="H539">
        <f>VLOOKUP(order_details__2[[#This Row],[OrderID]],orders[],20,FALSE)</f>
        <v>1997</v>
      </c>
      <c r="I539" t="str">
        <f>VLOOKUP(order_details__2[[#This Row],[ProductID]],products[],2,FALSE)</f>
        <v>Tourtire</v>
      </c>
      <c r="J539" t="str">
        <f>VLOOKUP(order_details__2[[#This Row],[SupplierID]],suppliers[],2,FALSE)</f>
        <v>Ma Maison</v>
      </c>
      <c r="K539" t="str">
        <f>VLOOKUP(order_details__2[[#This Row],[OrderID]],orders[],14,FALSE)</f>
        <v>France</v>
      </c>
      <c r="L539">
        <f>VLOOKUP(order_details__2[[#This Row],[OrderID]],orders[],7,FALSE)</f>
        <v>2</v>
      </c>
      <c r="M539" t="str">
        <f>VLOOKUP(order_details__2[[#This Row],[ShipVia ]],shippers[],2,FALSE)</f>
        <v>United Package</v>
      </c>
      <c r="N539" t="str">
        <f>VLOOKUP(order_details__2[[#This Row],[OrderID]],orders[],2,FALSE)</f>
        <v>VICTE</v>
      </c>
      <c r="O539" t="str">
        <f>VLOOKUP(order_details__2[[#This Row],[OrderID]],orders[],18,FALSE)</f>
        <v xml:space="preserve">Northern                                          </v>
      </c>
      <c r="P539">
        <f>VLOOKUP(order_details__2[[#This Row],[ProductID]],products[],4,FALSE)</f>
        <v>6</v>
      </c>
      <c r="Q539" t="str">
        <f>VLOOKUP(order_details__2[[#This Row],[CategoryID]],categories[],2,FALSE)</f>
        <v>Meat/Poultry</v>
      </c>
      <c r="R539" s="57">
        <f>VLOOKUP(order_details__2[[#This Row],[OrderID]],orders[],21,FALSE)</f>
        <v>2</v>
      </c>
    </row>
    <row r="540" spans="1:18" x14ac:dyDescent="0.2">
      <c r="A540">
        <v>10451</v>
      </c>
      <c r="B540">
        <v>55</v>
      </c>
      <c r="C540">
        <v>19.2</v>
      </c>
      <c r="D540">
        <v>120</v>
      </c>
      <c r="E540">
        <v>0</v>
      </c>
      <c r="F540">
        <f>order_details__2[[#This Row],[UnitPrice]]*order_details__2[[#This Row],[Quantity]]</f>
        <v>2304</v>
      </c>
      <c r="G540">
        <f>VLOOKUP(order_details__2[[#This Row],[ProductID]],products[],3,FALSE)</f>
        <v>25</v>
      </c>
      <c r="H540">
        <f>VLOOKUP(order_details__2[[#This Row],[OrderID]],orders[],20,FALSE)</f>
        <v>1997</v>
      </c>
      <c r="I540" t="str">
        <f>VLOOKUP(order_details__2[[#This Row],[ProductID]],products[],2,FALSE)</f>
        <v>Pt chinois</v>
      </c>
      <c r="J540" t="str">
        <f>VLOOKUP(order_details__2[[#This Row],[SupplierID]],suppliers[],2,FALSE)</f>
        <v>Ma Maison</v>
      </c>
      <c r="K540" t="str">
        <f>VLOOKUP(order_details__2[[#This Row],[OrderID]],orders[],14,FALSE)</f>
        <v>Germany</v>
      </c>
      <c r="L540">
        <f>VLOOKUP(order_details__2[[#This Row],[OrderID]],orders[],7,FALSE)</f>
        <v>3</v>
      </c>
      <c r="M540" t="str">
        <f>VLOOKUP(order_details__2[[#This Row],[ShipVia ]],shippers[],2,FALSE)</f>
        <v>Federal Shipping</v>
      </c>
      <c r="N540" t="str">
        <f>VLOOKUP(order_details__2[[#This Row],[OrderID]],orders[],2,FALSE)</f>
        <v>QUICK</v>
      </c>
      <c r="O540" t="str">
        <f>VLOOKUP(order_details__2[[#This Row],[OrderID]],orders[],18,FALSE)</f>
        <v xml:space="preserve">Eastern                                           </v>
      </c>
      <c r="P540">
        <f>VLOOKUP(order_details__2[[#This Row],[ProductID]],products[],4,FALSE)</f>
        <v>6</v>
      </c>
      <c r="Q540" t="str">
        <f>VLOOKUP(order_details__2[[#This Row],[CategoryID]],categories[],2,FALSE)</f>
        <v>Meat/Poultry</v>
      </c>
      <c r="R540" s="57">
        <f>VLOOKUP(order_details__2[[#This Row],[OrderID]],orders[],21,FALSE)</f>
        <v>2</v>
      </c>
    </row>
    <row r="541" spans="1:18" x14ac:dyDescent="0.2">
      <c r="A541">
        <v>10451</v>
      </c>
      <c r="B541">
        <v>64</v>
      </c>
      <c r="C541">
        <v>26.6</v>
      </c>
      <c r="D541">
        <v>35</v>
      </c>
      <c r="E541">
        <v>0</v>
      </c>
      <c r="F541">
        <f>order_details__2[[#This Row],[UnitPrice]]*order_details__2[[#This Row],[Quantity]]</f>
        <v>931</v>
      </c>
      <c r="G541">
        <f>VLOOKUP(order_details__2[[#This Row],[ProductID]],products[],3,FALSE)</f>
        <v>12</v>
      </c>
      <c r="H541">
        <f>VLOOKUP(order_details__2[[#This Row],[OrderID]],orders[],20,FALSE)</f>
        <v>1997</v>
      </c>
      <c r="I541" t="str">
        <f>VLOOKUP(order_details__2[[#This Row],[ProductID]],products[],2,FALSE)</f>
        <v>Wimmers gute Semmelkndel</v>
      </c>
      <c r="J541" t="str">
        <f>VLOOKUP(order_details__2[[#This Row],[SupplierID]],suppliers[],2,FALSE)</f>
        <v>Plutzer Lebensmittelgromrkte AG</v>
      </c>
      <c r="K541" t="str">
        <f>VLOOKUP(order_details__2[[#This Row],[OrderID]],orders[],14,FALSE)</f>
        <v>Germany</v>
      </c>
      <c r="L541">
        <f>VLOOKUP(order_details__2[[#This Row],[OrderID]],orders[],7,FALSE)</f>
        <v>3</v>
      </c>
      <c r="M541" t="str">
        <f>VLOOKUP(order_details__2[[#This Row],[ShipVia ]],shippers[],2,FALSE)</f>
        <v>Federal Shipping</v>
      </c>
      <c r="N541" t="str">
        <f>VLOOKUP(order_details__2[[#This Row],[OrderID]],orders[],2,FALSE)</f>
        <v>QUICK</v>
      </c>
      <c r="O541" t="str">
        <f>VLOOKUP(order_details__2[[#This Row],[OrderID]],orders[],18,FALSE)</f>
        <v xml:space="preserve">Eastern                                           </v>
      </c>
      <c r="P541">
        <f>VLOOKUP(order_details__2[[#This Row],[ProductID]],products[],4,FALSE)</f>
        <v>5</v>
      </c>
      <c r="Q541" t="str">
        <f>VLOOKUP(order_details__2[[#This Row],[CategoryID]],categories[],2,FALSE)</f>
        <v>Grains/Cereals</v>
      </c>
      <c r="R541" s="57">
        <f>VLOOKUP(order_details__2[[#This Row],[OrderID]],orders[],21,FALSE)</f>
        <v>2</v>
      </c>
    </row>
    <row r="542" spans="1:18" x14ac:dyDescent="0.2">
      <c r="A542">
        <v>10451</v>
      </c>
      <c r="B542">
        <v>65</v>
      </c>
      <c r="C542">
        <v>16.8</v>
      </c>
      <c r="D542">
        <v>28</v>
      </c>
      <c r="E542">
        <v>0</v>
      </c>
      <c r="F542">
        <f>order_details__2[[#This Row],[UnitPrice]]*order_details__2[[#This Row],[Quantity]]</f>
        <v>470.40000000000003</v>
      </c>
      <c r="G542">
        <f>VLOOKUP(order_details__2[[#This Row],[ProductID]],products[],3,FALSE)</f>
        <v>2</v>
      </c>
      <c r="H542">
        <f>VLOOKUP(order_details__2[[#This Row],[OrderID]],orders[],20,FALSE)</f>
        <v>1997</v>
      </c>
      <c r="I542" t="str">
        <f>VLOOKUP(order_details__2[[#This Row],[ProductID]],products[],2,FALSE)</f>
        <v>Louisiana Fiery Hot Pepper Sauce</v>
      </c>
      <c r="J542" t="str">
        <f>VLOOKUP(order_details__2[[#This Row],[SupplierID]],suppliers[],2,FALSE)</f>
        <v>New Orleans Cajun Delights</v>
      </c>
      <c r="K542" t="str">
        <f>VLOOKUP(order_details__2[[#This Row],[OrderID]],orders[],14,FALSE)</f>
        <v>Germany</v>
      </c>
      <c r="L542">
        <f>VLOOKUP(order_details__2[[#This Row],[OrderID]],orders[],7,FALSE)</f>
        <v>3</v>
      </c>
      <c r="M542" t="str">
        <f>VLOOKUP(order_details__2[[#This Row],[ShipVia ]],shippers[],2,FALSE)</f>
        <v>Federal Shipping</v>
      </c>
      <c r="N542" t="str">
        <f>VLOOKUP(order_details__2[[#This Row],[OrderID]],orders[],2,FALSE)</f>
        <v>QUICK</v>
      </c>
      <c r="O542" t="str">
        <f>VLOOKUP(order_details__2[[#This Row],[OrderID]],orders[],18,FALSE)</f>
        <v xml:space="preserve">Eastern                                           </v>
      </c>
      <c r="P542">
        <f>VLOOKUP(order_details__2[[#This Row],[ProductID]],products[],4,FALSE)</f>
        <v>2</v>
      </c>
      <c r="Q542" t="str">
        <f>VLOOKUP(order_details__2[[#This Row],[CategoryID]],categories[],2,FALSE)</f>
        <v>Condiments</v>
      </c>
      <c r="R542" s="57">
        <f>VLOOKUP(order_details__2[[#This Row],[OrderID]],orders[],21,FALSE)</f>
        <v>2</v>
      </c>
    </row>
    <row r="543" spans="1:18" x14ac:dyDescent="0.2">
      <c r="A543">
        <v>10451</v>
      </c>
      <c r="B543">
        <v>77</v>
      </c>
      <c r="C543">
        <v>10.4</v>
      </c>
      <c r="D543">
        <v>55</v>
      </c>
      <c r="E543">
        <v>0</v>
      </c>
      <c r="F543">
        <f>order_details__2[[#This Row],[UnitPrice]]*order_details__2[[#This Row],[Quantity]]</f>
        <v>572</v>
      </c>
      <c r="G543">
        <f>VLOOKUP(order_details__2[[#This Row],[ProductID]],products[],3,FALSE)</f>
        <v>12</v>
      </c>
      <c r="H543">
        <f>VLOOKUP(order_details__2[[#This Row],[OrderID]],orders[],20,FALSE)</f>
        <v>1997</v>
      </c>
      <c r="I543" t="str">
        <f>VLOOKUP(order_details__2[[#This Row],[ProductID]],products[],2,FALSE)</f>
        <v>Original Frankfurter grne Soe</v>
      </c>
      <c r="J543" t="str">
        <f>VLOOKUP(order_details__2[[#This Row],[SupplierID]],suppliers[],2,FALSE)</f>
        <v>Plutzer Lebensmittelgromrkte AG</v>
      </c>
      <c r="K543" t="str">
        <f>VLOOKUP(order_details__2[[#This Row],[OrderID]],orders[],14,FALSE)</f>
        <v>Germany</v>
      </c>
      <c r="L543">
        <f>VLOOKUP(order_details__2[[#This Row],[OrderID]],orders[],7,FALSE)</f>
        <v>3</v>
      </c>
      <c r="M543" t="str">
        <f>VLOOKUP(order_details__2[[#This Row],[ShipVia ]],shippers[],2,FALSE)</f>
        <v>Federal Shipping</v>
      </c>
      <c r="N543" t="str">
        <f>VLOOKUP(order_details__2[[#This Row],[OrderID]],orders[],2,FALSE)</f>
        <v>QUICK</v>
      </c>
      <c r="O543" t="str">
        <f>VLOOKUP(order_details__2[[#This Row],[OrderID]],orders[],18,FALSE)</f>
        <v xml:space="preserve">Eastern                                           </v>
      </c>
      <c r="P543">
        <f>VLOOKUP(order_details__2[[#This Row],[ProductID]],products[],4,FALSE)</f>
        <v>2</v>
      </c>
      <c r="Q543" t="str">
        <f>VLOOKUP(order_details__2[[#This Row],[CategoryID]],categories[],2,FALSE)</f>
        <v>Condiments</v>
      </c>
      <c r="R543" s="57">
        <f>VLOOKUP(order_details__2[[#This Row],[OrderID]],orders[],21,FALSE)</f>
        <v>2</v>
      </c>
    </row>
    <row r="544" spans="1:18" x14ac:dyDescent="0.2">
      <c r="A544">
        <v>10452</v>
      </c>
      <c r="B544">
        <v>28</v>
      </c>
      <c r="C544">
        <v>36.4</v>
      </c>
      <c r="D544">
        <v>15</v>
      </c>
      <c r="E544">
        <v>0</v>
      </c>
      <c r="F544">
        <f>order_details__2[[#This Row],[UnitPrice]]*order_details__2[[#This Row],[Quantity]]</f>
        <v>546</v>
      </c>
      <c r="G544">
        <f>VLOOKUP(order_details__2[[#This Row],[ProductID]],products[],3,FALSE)</f>
        <v>12</v>
      </c>
      <c r="H544">
        <f>VLOOKUP(order_details__2[[#This Row],[OrderID]],orders[],20,FALSE)</f>
        <v>1997</v>
      </c>
      <c r="I544" t="str">
        <f>VLOOKUP(order_details__2[[#This Row],[ProductID]],products[],2,FALSE)</f>
        <v>Rssle Sauerkraut</v>
      </c>
      <c r="J544" t="str">
        <f>VLOOKUP(order_details__2[[#This Row],[SupplierID]],suppliers[],2,FALSE)</f>
        <v>Plutzer Lebensmittelgromrkte AG</v>
      </c>
      <c r="K544" t="str">
        <f>VLOOKUP(order_details__2[[#This Row],[OrderID]],orders[],14,FALSE)</f>
        <v>USA</v>
      </c>
      <c r="L544">
        <f>VLOOKUP(order_details__2[[#This Row],[OrderID]],orders[],7,FALSE)</f>
        <v>1</v>
      </c>
      <c r="M544" t="str">
        <f>VLOOKUP(order_details__2[[#This Row],[ShipVia ]],shippers[],2,FALSE)</f>
        <v>Speedy Express</v>
      </c>
      <c r="N544" t="str">
        <f>VLOOKUP(order_details__2[[#This Row],[OrderID]],orders[],2,FALSE)</f>
        <v>SAVEA</v>
      </c>
      <c r="O544" t="str">
        <f>VLOOKUP(order_details__2[[#This Row],[OrderID]],orders[],18,FALSE)</f>
        <v xml:space="preserve">Northern                                          </v>
      </c>
      <c r="P544">
        <f>VLOOKUP(order_details__2[[#This Row],[ProductID]],products[],4,FALSE)</f>
        <v>7</v>
      </c>
      <c r="Q544" t="str">
        <f>VLOOKUP(order_details__2[[#This Row],[CategoryID]],categories[],2,FALSE)</f>
        <v>Produce</v>
      </c>
      <c r="R544" s="57">
        <f>VLOOKUP(order_details__2[[#This Row],[OrderID]],orders[],21,FALSE)</f>
        <v>2</v>
      </c>
    </row>
    <row r="545" spans="1:18" x14ac:dyDescent="0.2">
      <c r="A545">
        <v>10452</v>
      </c>
      <c r="B545">
        <v>44</v>
      </c>
      <c r="C545">
        <v>15.5</v>
      </c>
      <c r="D545">
        <v>100</v>
      </c>
      <c r="E545">
        <v>0</v>
      </c>
      <c r="F545">
        <f>order_details__2[[#This Row],[UnitPrice]]*order_details__2[[#This Row],[Quantity]]</f>
        <v>1550</v>
      </c>
      <c r="G545">
        <f>VLOOKUP(order_details__2[[#This Row],[ProductID]],products[],3,FALSE)</f>
        <v>20</v>
      </c>
      <c r="H545">
        <f>VLOOKUP(order_details__2[[#This Row],[OrderID]],orders[],20,FALSE)</f>
        <v>1997</v>
      </c>
      <c r="I545" t="str">
        <f>VLOOKUP(order_details__2[[#This Row],[ProductID]],products[],2,FALSE)</f>
        <v>Gula Malacca</v>
      </c>
      <c r="J545" t="str">
        <f>VLOOKUP(order_details__2[[#This Row],[SupplierID]],suppliers[],2,FALSE)</f>
        <v>Leka Trading</v>
      </c>
      <c r="K545" t="str">
        <f>VLOOKUP(order_details__2[[#This Row],[OrderID]],orders[],14,FALSE)</f>
        <v>USA</v>
      </c>
      <c r="L545">
        <f>VLOOKUP(order_details__2[[#This Row],[OrderID]],orders[],7,FALSE)</f>
        <v>1</v>
      </c>
      <c r="M545" t="str">
        <f>VLOOKUP(order_details__2[[#This Row],[ShipVia ]],shippers[],2,FALSE)</f>
        <v>Speedy Express</v>
      </c>
      <c r="N545" t="str">
        <f>VLOOKUP(order_details__2[[#This Row],[OrderID]],orders[],2,FALSE)</f>
        <v>SAVEA</v>
      </c>
      <c r="O545" t="str">
        <f>VLOOKUP(order_details__2[[#This Row],[OrderID]],orders[],18,FALSE)</f>
        <v xml:space="preserve">Northern                                          </v>
      </c>
      <c r="P545">
        <f>VLOOKUP(order_details__2[[#This Row],[ProductID]],products[],4,FALSE)</f>
        <v>2</v>
      </c>
      <c r="Q545" t="str">
        <f>VLOOKUP(order_details__2[[#This Row],[CategoryID]],categories[],2,FALSE)</f>
        <v>Condiments</v>
      </c>
      <c r="R545" s="57">
        <f>VLOOKUP(order_details__2[[#This Row],[OrderID]],orders[],21,FALSE)</f>
        <v>2</v>
      </c>
    </row>
    <row r="546" spans="1:18" x14ac:dyDescent="0.2">
      <c r="A546">
        <v>10453</v>
      </c>
      <c r="B546">
        <v>48</v>
      </c>
      <c r="C546">
        <v>10.199999999999999</v>
      </c>
      <c r="D546">
        <v>15</v>
      </c>
      <c r="E546">
        <v>0</v>
      </c>
      <c r="F546">
        <f>order_details__2[[#This Row],[UnitPrice]]*order_details__2[[#This Row],[Quantity]]</f>
        <v>153</v>
      </c>
      <c r="G546">
        <f>VLOOKUP(order_details__2[[#This Row],[ProductID]],products[],3,FALSE)</f>
        <v>22</v>
      </c>
      <c r="H546">
        <f>VLOOKUP(order_details__2[[#This Row],[OrderID]],orders[],20,FALSE)</f>
        <v>1997</v>
      </c>
      <c r="I546" t="str">
        <f>VLOOKUP(order_details__2[[#This Row],[ProductID]],products[],2,FALSE)</f>
        <v>Chocolade</v>
      </c>
      <c r="J546" t="str">
        <f>VLOOKUP(order_details__2[[#This Row],[SupplierID]],suppliers[],2,FALSE)</f>
        <v>Zaanse Snoepfabriek</v>
      </c>
      <c r="K546" t="str">
        <f>VLOOKUP(order_details__2[[#This Row],[OrderID]],orders[],14,FALSE)</f>
        <v>UK</v>
      </c>
      <c r="L546">
        <f>VLOOKUP(order_details__2[[#This Row],[OrderID]],orders[],7,FALSE)</f>
        <v>2</v>
      </c>
      <c r="M546" t="str">
        <f>VLOOKUP(order_details__2[[#This Row],[ShipVia ]],shippers[],2,FALSE)</f>
        <v>United Package</v>
      </c>
      <c r="N546" t="str">
        <f>VLOOKUP(order_details__2[[#This Row],[OrderID]],orders[],2,FALSE)</f>
        <v>AROUT</v>
      </c>
      <c r="O546" t="str">
        <f>VLOOKUP(order_details__2[[#This Row],[OrderID]],orders[],18,FALSE)</f>
        <v xml:space="preserve">Eastern                                           </v>
      </c>
      <c r="P546">
        <f>VLOOKUP(order_details__2[[#This Row],[ProductID]],products[],4,FALSE)</f>
        <v>3</v>
      </c>
      <c r="Q546" t="str">
        <f>VLOOKUP(order_details__2[[#This Row],[CategoryID]],categories[],2,FALSE)</f>
        <v>Confections</v>
      </c>
      <c r="R546" s="57">
        <f>VLOOKUP(order_details__2[[#This Row],[OrderID]],orders[],21,FALSE)</f>
        <v>2</v>
      </c>
    </row>
    <row r="547" spans="1:18" x14ac:dyDescent="0.2">
      <c r="A547">
        <v>10453</v>
      </c>
      <c r="B547">
        <v>70</v>
      </c>
      <c r="C547">
        <v>12</v>
      </c>
      <c r="D547">
        <v>25</v>
      </c>
      <c r="E547">
        <v>0</v>
      </c>
      <c r="F547">
        <f>order_details__2[[#This Row],[UnitPrice]]*order_details__2[[#This Row],[Quantity]]</f>
        <v>300</v>
      </c>
      <c r="G547">
        <f>VLOOKUP(order_details__2[[#This Row],[ProductID]],products[],3,FALSE)</f>
        <v>7</v>
      </c>
      <c r="H547">
        <f>VLOOKUP(order_details__2[[#This Row],[OrderID]],orders[],20,FALSE)</f>
        <v>1997</v>
      </c>
      <c r="I547" t="str">
        <f>VLOOKUP(order_details__2[[#This Row],[ProductID]],products[],2,FALSE)</f>
        <v>Outback Lager</v>
      </c>
      <c r="J547" t="str">
        <f>VLOOKUP(order_details__2[[#This Row],[SupplierID]],suppliers[],2,FALSE)</f>
        <v>Pavlova, Ltd.</v>
      </c>
      <c r="K547" t="str">
        <f>VLOOKUP(order_details__2[[#This Row],[OrderID]],orders[],14,FALSE)</f>
        <v>UK</v>
      </c>
      <c r="L547">
        <f>VLOOKUP(order_details__2[[#This Row],[OrderID]],orders[],7,FALSE)</f>
        <v>2</v>
      </c>
      <c r="M547" t="str">
        <f>VLOOKUP(order_details__2[[#This Row],[ShipVia ]],shippers[],2,FALSE)</f>
        <v>United Package</v>
      </c>
      <c r="N547" t="str">
        <f>VLOOKUP(order_details__2[[#This Row],[OrderID]],orders[],2,FALSE)</f>
        <v>AROUT</v>
      </c>
      <c r="O547" t="str">
        <f>VLOOKUP(order_details__2[[#This Row],[OrderID]],orders[],18,FALSE)</f>
        <v xml:space="preserve">Eastern                                           </v>
      </c>
      <c r="P547">
        <f>VLOOKUP(order_details__2[[#This Row],[ProductID]],products[],4,FALSE)</f>
        <v>1</v>
      </c>
      <c r="Q547" t="str">
        <f>VLOOKUP(order_details__2[[#This Row],[CategoryID]],categories[],2,FALSE)</f>
        <v>Beverages</v>
      </c>
      <c r="R547" s="57">
        <f>VLOOKUP(order_details__2[[#This Row],[OrderID]],orders[],21,FALSE)</f>
        <v>2</v>
      </c>
    </row>
    <row r="548" spans="1:18" x14ac:dyDescent="0.2">
      <c r="A548">
        <v>10454</v>
      </c>
      <c r="B548">
        <v>16</v>
      </c>
      <c r="C548">
        <v>13.9</v>
      </c>
      <c r="D548">
        <v>20</v>
      </c>
      <c r="E548">
        <v>0</v>
      </c>
      <c r="F548">
        <f>order_details__2[[#This Row],[UnitPrice]]*order_details__2[[#This Row],[Quantity]]</f>
        <v>278</v>
      </c>
      <c r="G548">
        <f>VLOOKUP(order_details__2[[#This Row],[ProductID]],products[],3,FALSE)</f>
        <v>7</v>
      </c>
      <c r="H548">
        <f>VLOOKUP(order_details__2[[#This Row],[OrderID]],orders[],20,FALSE)</f>
        <v>1997</v>
      </c>
      <c r="I548" t="str">
        <f>VLOOKUP(order_details__2[[#This Row],[ProductID]],products[],2,FALSE)</f>
        <v>Pavlova</v>
      </c>
      <c r="J548" t="str">
        <f>VLOOKUP(order_details__2[[#This Row],[SupplierID]],suppliers[],2,FALSE)</f>
        <v>Pavlova, Ltd.</v>
      </c>
      <c r="K548" t="str">
        <f>VLOOKUP(order_details__2[[#This Row],[OrderID]],orders[],14,FALSE)</f>
        <v>France</v>
      </c>
      <c r="L548">
        <f>VLOOKUP(order_details__2[[#This Row],[OrderID]],orders[],7,FALSE)</f>
        <v>3</v>
      </c>
      <c r="M548" t="str">
        <f>VLOOKUP(order_details__2[[#This Row],[ShipVia ]],shippers[],2,FALSE)</f>
        <v>Federal Shipping</v>
      </c>
      <c r="N548" t="str">
        <f>VLOOKUP(order_details__2[[#This Row],[OrderID]],orders[],2,FALSE)</f>
        <v>LAMAI</v>
      </c>
      <c r="O548" t="str">
        <f>VLOOKUP(order_details__2[[#This Row],[OrderID]],orders[],18,FALSE)</f>
        <v xml:space="preserve">Eastern                                           </v>
      </c>
      <c r="P548">
        <f>VLOOKUP(order_details__2[[#This Row],[ProductID]],products[],4,FALSE)</f>
        <v>3</v>
      </c>
      <c r="Q548" t="str">
        <f>VLOOKUP(order_details__2[[#This Row],[CategoryID]],categories[],2,FALSE)</f>
        <v>Confections</v>
      </c>
      <c r="R548" s="57">
        <f>VLOOKUP(order_details__2[[#This Row],[OrderID]],orders[],21,FALSE)</f>
        <v>2</v>
      </c>
    </row>
    <row r="549" spans="1:18" x14ac:dyDescent="0.2">
      <c r="A549">
        <v>10454</v>
      </c>
      <c r="B549">
        <v>33</v>
      </c>
      <c r="C549">
        <v>2</v>
      </c>
      <c r="D549">
        <v>20</v>
      </c>
      <c r="E549">
        <v>0</v>
      </c>
      <c r="F549">
        <f>order_details__2[[#This Row],[UnitPrice]]*order_details__2[[#This Row],[Quantity]]</f>
        <v>40</v>
      </c>
      <c r="G549">
        <f>VLOOKUP(order_details__2[[#This Row],[ProductID]],products[],3,FALSE)</f>
        <v>15</v>
      </c>
      <c r="H549">
        <f>VLOOKUP(order_details__2[[#This Row],[OrderID]],orders[],20,FALSE)</f>
        <v>1997</v>
      </c>
      <c r="I549" t="str">
        <f>VLOOKUP(order_details__2[[#This Row],[ProductID]],products[],2,FALSE)</f>
        <v>Geitost</v>
      </c>
      <c r="J549" t="str">
        <f>VLOOKUP(order_details__2[[#This Row],[SupplierID]],suppliers[],2,FALSE)</f>
        <v>Norske Meierier</v>
      </c>
      <c r="K549" t="str">
        <f>VLOOKUP(order_details__2[[#This Row],[OrderID]],orders[],14,FALSE)</f>
        <v>France</v>
      </c>
      <c r="L549">
        <f>VLOOKUP(order_details__2[[#This Row],[OrderID]],orders[],7,FALSE)</f>
        <v>3</v>
      </c>
      <c r="M549" t="str">
        <f>VLOOKUP(order_details__2[[#This Row],[ShipVia ]],shippers[],2,FALSE)</f>
        <v>Federal Shipping</v>
      </c>
      <c r="N549" t="str">
        <f>VLOOKUP(order_details__2[[#This Row],[OrderID]],orders[],2,FALSE)</f>
        <v>LAMAI</v>
      </c>
      <c r="O549" t="str">
        <f>VLOOKUP(order_details__2[[#This Row],[OrderID]],orders[],18,FALSE)</f>
        <v xml:space="preserve">Eastern                                           </v>
      </c>
      <c r="P549">
        <f>VLOOKUP(order_details__2[[#This Row],[ProductID]],products[],4,FALSE)</f>
        <v>4</v>
      </c>
      <c r="Q549" t="str">
        <f>VLOOKUP(order_details__2[[#This Row],[CategoryID]],categories[],2,FALSE)</f>
        <v>Dairy Products</v>
      </c>
      <c r="R549" s="57">
        <f>VLOOKUP(order_details__2[[#This Row],[OrderID]],orders[],21,FALSE)</f>
        <v>2</v>
      </c>
    </row>
    <row r="550" spans="1:18" x14ac:dyDescent="0.2">
      <c r="A550">
        <v>10454</v>
      </c>
      <c r="B550">
        <v>46</v>
      </c>
      <c r="C550">
        <v>9.6</v>
      </c>
      <c r="D550">
        <v>10</v>
      </c>
      <c r="E550">
        <v>0</v>
      </c>
      <c r="F550">
        <f>order_details__2[[#This Row],[UnitPrice]]*order_details__2[[#This Row],[Quantity]]</f>
        <v>96</v>
      </c>
      <c r="G550">
        <f>VLOOKUP(order_details__2[[#This Row],[ProductID]],products[],3,FALSE)</f>
        <v>21</v>
      </c>
      <c r="H550">
        <f>VLOOKUP(order_details__2[[#This Row],[OrderID]],orders[],20,FALSE)</f>
        <v>1997</v>
      </c>
      <c r="I550" t="str">
        <f>VLOOKUP(order_details__2[[#This Row],[ProductID]],products[],2,FALSE)</f>
        <v>Spegesild</v>
      </c>
      <c r="J550" t="str">
        <f>VLOOKUP(order_details__2[[#This Row],[SupplierID]],suppliers[],2,FALSE)</f>
        <v>Lyngbysild</v>
      </c>
      <c r="K550" t="str">
        <f>VLOOKUP(order_details__2[[#This Row],[OrderID]],orders[],14,FALSE)</f>
        <v>France</v>
      </c>
      <c r="L550">
        <f>VLOOKUP(order_details__2[[#This Row],[OrderID]],orders[],7,FALSE)</f>
        <v>3</v>
      </c>
      <c r="M550" t="str">
        <f>VLOOKUP(order_details__2[[#This Row],[ShipVia ]],shippers[],2,FALSE)</f>
        <v>Federal Shipping</v>
      </c>
      <c r="N550" t="str">
        <f>VLOOKUP(order_details__2[[#This Row],[OrderID]],orders[],2,FALSE)</f>
        <v>LAMAI</v>
      </c>
      <c r="O550" t="str">
        <f>VLOOKUP(order_details__2[[#This Row],[OrderID]],orders[],18,FALSE)</f>
        <v xml:space="preserve">Eastern                                           </v>
      </c>
      <c r="P550">
        <f>VLOOKUP(order_details__2[[#This Row],[ProductID]],products[],4,FALSE)</f>
        <v>8</v>
      </c>
      <c r="Q550" t="str">
        <f>VLOOKUP(order_details__2[[#This Row],[CategoryID]],categories[],2,FALSE)</f>
        <v>Seafood</v>
      </c>
      <c r="R550" s="57">
        <f>VLOOKUP(order_details__2[[#This Row],[OrderID]],orders[],21,FALSE)</f>
        <v>2</v>
      </c>
    </row>
    <row r="551" spans="1:18" x14ac:dyDescent="0.2">
      <c r="A551">
        <v>10455</v>
      </c>
      <c r="B551">
        <v>39</v>
      </c>
      <c r="C551">
        <v>14.4</v>
      </c>
      <c r="D551">
        <v>20</v>
      </c>
      <c r="E551">
        <v>0</v>
      </c>
      <c r="F551">
        <f>order_details__2[[#This Row],[UnitPrice]]*order_details__2[[#This Row],[Quantity]]</f>
        <v>288</v>
      </c>
      <c r="G551">
        <f>VLOOKUP(order_details__2[[#This Row],[ProductID]],products[],3,FALSE)</f>
        <v>18</v>
      </c>
      <c r="H551">
        <f>VLOOKUP(order_details__2[[#This Row],[OrderID]],orders[],20,FALSE)</f>
        <v>1997</v>
      </c>
      <c r="I551" t="str">
        <f>VLOOKUP(order_details__2[[#This Row],[ProductID]],products[],2,FALSE)</f>
        <v>Chartreuse verte</v>
      </c>
      <c r="J551" t="str">
        <f>VLOOKUP(order_details__2[[#This Row],[SupplierID]],suppliers[],2,FALSE)</f>
        <v>Aux joyeux ecclsiastiques</v>
      </c>
      <c r="K551" t="str">
        <f>VLOOKUP(order_details__2[[#This Row],[OrderID]],orders[],14,FALSE)</f>
        <v>Finland</v>
      </c>
      <c r="L551">
        <f>VLOOKUP(order_details__2[[#This Row],[OrderID]],orders[],7,FALSE)</f>
        <v>2</v>
      </c>
      <c r="M551" t="str">
        <f>VLOOKUP(order_details__2[[#This Row],[ShipVia ]],shippers[],2,FALSE)</f>
        <v>United Package</v>
      </c>
      <c r="N551" t="str">
        <f>VLOOKUP(order_details__2[[#This Row],[OrderID]],orders[],2,FALSE)</f>
        <v>WARTH</v>
      </c>
      <c r="O551" t="str">
        <f>VLOOKUP(order_details__2[[#This Row],[OrderID]],orders[],18,FALSE)</f>
        <v xml:space="preserve">Northern                                          </v>
      </c>
      <c r="P551">
        <f>VLOOKUP(order_details__2[[#This Row],[ProductID]],products[],4,FALSE)</f>
        <v>1</v>
      </c>
      <c r="Q551" t="str">
        <f>VLOOKUP(order_details__2[[#This Row],[CategoryID]],categories[],2,FALSE)</f>
        <v>Beverages</v>
      </c>
      <c r="R551" s="57">
        <f>VLOOKUP(order_details__2[[#This Row],[OrderID]],orders[],21,FALSE)</f>
        <v>2</v>
      </c>
    </row>
    <row r="552" spans="1:18" x14ac:dyDescent="0.2">
      <c r="A552">
        <v>10455</v>
      </c>
      <c r="B552">
        <v>53</v>
      </c>
      <c r="C552">
        <v>26.2</v>
      </c>
      <c r="D552">
        <v>50</v>
      </c>
      <c r="E552">
        <v>0</v>
      </c>
      <c r="F552">
        <f>order_details__2[[#This Row],[UnitPrice]]*order_details__2[[#This Row],[Quantity]]</f>
        <v>1310</v>
      </c>
      <c r="G552">
        <f>VLOOKUP(order_details__2[[#This Row],[ProductID]],products[],3,FALSE)</f>
        <v>24</v>
      </c>
      <c r="H552">
        <f>VLOOKUP(order_details__2[[#This Row],[OrderID]],orders[],20,FALSE)</f>
        <v>1997</v>
      </c>
      <c r="I552" t="str">
        <f>VLOOKUP(order_details__2[[#This Row],[ProductID]],products[],2,FALSE)</f>
        <v>Perth Pasties</v>
      </c>
      <c r="J552" t="str">
        <f>VLOOKUP(order_details__2[[#This Row],[SupplierID]],suppliers[],2,FALSE)</f>
        <v>G'day, Mate</v>
      </c>
      <c r="K552" t="str">
        <f>VLOOKUP(order_details__2[[#This Row],[OrderID]],orders[],14,FALSE)</f>
        <v>Finland</v>
      </c>
      <c r="L552">
        <f>VLOOKUP(order_details__2[[#This Row],[OrderID]],orders[],7,FALSE)</f>
        <v>2</v>
      </c>
      <c r="M552" t="str">
        <f>VLOOKUP(order_details__2[[#This Row],[ShipVia ]],shippers[],2,FALSE)</f>
        <v>United Package</v>
      </c>
      <c r="N552" t="str">
        <f>VLOOKUP(order_details__2[[#This Row],[OrderID]],orders[],2,FALSE)</f>
        <v>WARTH</v>
      </c>
      <c r="O552" t="str">
        <f>VLOOKUP(order_details__2[[#This Row],[OrderID]],orders[],18,FALSE)</f>
        <v xml:space="preserve">Northern                                          </v>
      </c>
      <c r="P552">
        <f>VLOOKUP(order_details__2[[#This Row],[ProductID]],products[],4,FALSE)</f>
        <v>6</v>
      </c>
      <c r="Q552" t="str">
        <f>VLOOKUP(order_details__2[[#This Row],[CategoryID]],categories[],2,FALSE)</f>
        <v>Meat/Poultry</v>
      </c>
      <c r="R552" s="57">
        <f>VLOOKUP(order_details__2[[#This Row],[OrderID]],orders[],21,FALSE)</f>
        <v>2</v>
      </c>
    </row>
    <row r="553" spans="1:18" x14ac:dyDescent="0.2">
      <c r="A553">
        <v>10455</v>
      </c>
      <c r="B553">
        <v>61</v>
      </c>
      <c r="C553">
        <v>22.8</v>
      </c>
      <c r="D553">
        <v>25</v>
      </c>
      <c r="E553">
        <v>0</v>
      </c>
      <c r="F553">
        <f>order_details__2[[#This Row],[UnitPrice]]*order_details__2[[#This Row],[Quantity]]</f>
        <v>570</v>
      </c>
      <c r="G553">
        <f>VLOOKUP(order_details__2[[#This Row],[ProductID]],products[],3,FALSE)</f>
        <v>29</v>
      </c>
      <c r="H553">
        <f>VLOOKUP(order_details__2[[#This Row],[OrderID]],orders[],20,FALSE)</f>
        <v>1997</v>
      </c>
      <c r="I553" t="str">
        <f>VLOOKUP(order_details__2[[#This Row],[ProductID]],products[],2,FALSE)</f>
        <v>Sirop d'rable</v>
      </c>
      <c r="J553" t="str">
        <f>VLOOKUP(order_details__2[[#This Row],[SupplierID]],suppliers[],2,FALSE)</f>
        <v>Forts d'rables</v>
      </c>
      <c r="K553" t="str">
        <f>VLOOKUP(order_details__2[[#This Row],[OrderID]],orders[],14,FALSE)</f>
        <v>Finland</v>
      </c>
      <c r="L553">
        <f>VLOOKUP(order_details__2[[#This Row],[OrderID]],orders[],7,FALSE)</f>
        <v>2</v>
      </c>
      <c r="M553" t="str">
        <f>VLOOKUP(order_details__2[[#This Row],[ShipVia ]],shippers[],2,FALSE)</f>
        <v>United Package</v>
      </c>
      <c r="N553" t="str">
        <f>VLOOKUP(order_details__2[[#This Row],[OrderID]],orders[],2,FALSE)</f>
        <v>WARTH</v>
      </c>
      <c r="O553" t="str">
        <f>VLOOKUP(order_details__2[[#This Row],[OrderID]],orders[],18,FALSE)</f>
        <v xml:space="preserve">Northern                                          </v>
      </c>
      <c r="P553">
        <f>VLOOKUP(order_details__2[[#This Row],[ProductID]],products[],4,FALSE)</f>
        <v>2</v>
      </c>
      <c r="Q553" t="str">
        <f>VLOOKUP(order_details__2[[#This Row],[CategoryID]],categories[],2,FALSE)</f>
        <v>Condiments</v>
      </c>
      <c r="R553" s="57">
        <f>VLOOKUP(order_details__2[[#This Row],[OrderID]],orders[],21,FALSE)</f>
        <v>2</v>
      </c>
    </row>
    <row r="554" spans="1:18" x14ac:dyDescent="0.2">
      <c r="A554">
        <v>10455</v>
      </c>
      <c r="B554">
        <v>71</v>
      </c>
      <c r="C554">
        <v>17.2</v>
      </c>
      <c r="D554">
        <v>30</v>
      </c>
      <c r="E554">
        <v>0</v>
      </c>
      <c r="F554">
        <f>order_details__2[[#This Row],[UnitPrice]]*order_details__2[[#This Row],[Quantity]]</f>
        <v>516</v>
      </c>
      <c r="G554">
        <f>VLOOKUP(order_details__2[[#This Row],[ProductID]],products[],3,FALSE)</f>
        <v>15</v>
      </c>
      <c r="H554">
        <f>VLOOKUP(order_details__2[[#This Row],[OrderID]],orders[],20,FALSE)</f>
        <v>1997</v>
      </c>
      <c r="I554" t="str">
        <f>VLOOKUP(order_details__2[[#This Row],[ProductID]],products[],2,FALSE)</f>
        <v>Flotemysost</v>
      </c>
      <c r="J554" t="str">
        <f>VLOOKUP(order_details__2[[#This Row],[SupplierID]],suppliers[],2,FALSE)</f>
        <v>Norske Meierier</v>
      </c>
      <c r="K554" t="str">
        <f>VLOOKUP(order_details__2[[#This Row],[OrderID]],orders[],14,FALSE)</f>
        <v>Finland</v>
      </c>
      <c r="L554">
        <f>VLOOKUP(order_details__2[[#This Row],[OrderID]],orders[],7,FALSE)</f>
        <v>2</v>
      </c>
      <c r="M554" t="str">
        <f>VLOOKUP(order_details__2[[#This Row],[ShipVia ]],shippers[],2,FALSE)</f>
        <v>United Package</v>
      </c>
      <c r="N554" t="str">
        <f>VLOOKUP(order_details__2[[#This Row],[OrderID]],orders[],2,FALSE)</f>
        <v>WARTH</v>
      </c>
      <c r="O554" t="str">
        <f>VLOOKUP(order_details__2[[#This Row],[OrderID]],orders[],18,FALSE)</f>
        <v xml:space="preserve">Northern                                          </v>
      </c>
      <c r="P554">
        <f>VLOOKUP(order_details__2[[#This Row],[ProductID]],products[],4,FALSE)</f>
        <v>4</v>
      </c>
      <c r="Q554" t="str">
        <f>VLOOKUP(order_details__2[[#This Row],[CategoryID]],categories[],2,FALSE)</f>
        <v>Dairy Products</v>
      </c>
      <c r="R554" s="57">
        <f>VLOOKUP(order_details__2[[#This Row],[OrderID]],orders[],21,FALSE)</f>
        <v>2</v>
      </c>
    </row>
    <row r="555" spans="1:18" x14ac:dyDescent="0.2">
      <c r="A555">
        <v>10456</v>
      </c>
      <c r="B555">
        <v>21</v>
      </c>
      <c r="C555">
        <v>8</v>
      </c>
      <c r="D555">
        <v>40</v>
      </c>
      <c r="E555">
        <v>0</v>
      </c>
      <c r="F555">
        <f>order_details__2[[#This Row],[UnitPrice]]*order_details__2[[#This Row],[Quantity]]</f>
        <v>320</v>
      </c>
      <c r="G555">
        <f>VLOOKUP(order_details__2[[#This Row],[ProductID]],products[],3,FALSE)</f>
        <v>8</v>
      </c>
      <c r="H555">
        <f>VLOOKUP(order_details__2[[#This Row],[OrderID]],orders[],20,FALSE)</f>
        <v>1997</v>
      </c>
      <c r="I555" t="str">
        <f>VLOOKUP(order_details__2[[#This Row],[ProductID]],products[],2,FALSE)</f>
        <v>Sir Rodney's Scones</v>
      </c>
      <c r="J555" t="str">
        <f>VLOOKUP(order_details__2[[#This Row],[SupplierID]],suppliers[],2,FALSE)</f>
        <v>Specialty Biscuits, Ltd.</v>
      </c>
      <c r="K555" t="str">
        <f>VLOOKUP(order_details__2[[#This Row],[OrderID]],orders[],14,FALSE)</f>
        <v>Germany</v>
      </c>
      <c r="L555">
        <f>VLOOKUP(order_details__2[[#This Row],[OrderID]],orders[],7,FALSE)</f>
        <v>2</v>
      </c>
      <c r="M555" t="str">
        <f>VLOOKUP(order_details__2[[#This Row],[ShipVia ]],shippers[],2,FALSE)</f>
        <v>United Package</v>
      </c>
      <c r="N555" t="str">
        <f>VLOOKUP(order_details__2[[#This Row],[OrderID]],orders[],2,FALSE)</f>
        <v>KOENE</v>
      </c>
      <c r="O555" t="str">
        <f>VLOOKUP(order_details__2[[#This Row],[OrderID]],orders[],18,FALSE)</f>
        <v xml:space="preserve">Northern                                          </v>
      </c>
      <c r="P555">
        <f>VLOOKUP(order_details__2[[#This Row],[ProductID]],products[],4,FALSE)</f>
        <v>3</v>
      </c>
      <c r="Q555" t="str">
        <f>VLOOKUP(order_details__2[[#This Row],[CategoryID]],categories[],2,FALSE)</f>
        <v>Confections</v>
      </c>
      <c r="R555" s="57">
        <f>VLOOKUP(order_details__2[[#This Row],[OrderID]],orders[],21,FALSE)</f>
        <v>2</v>
      </c>
    </row>
    <row r="556" spans="1:18" x14ac:dyDescent="0.2">
      <c r="A556">
        <v>10456</v>
      </c>
      <c r="B556">
        <v>49</v>
      </c>
      <c r="C556">
        <v>16</v>
      </c>
      <c r="D556">
        <v>21</v>
      </c>
      <c r="E556">
        <v>0</v>
      </c>
      <c r="F556">
        <f>order_details__2[[#This Row],[UnitPrice]]*order_details__2[[#This Row],[Quantity]]</f>
        <v>336</v>
      </c>
      <c r="G556">
        <f>VLOOKUP(order_details__2[[#This Row],[ProductID]],products[],3,FALSE)</f>
        <v>23</v>
      </c>
      <c r="H556">
        <f>VLOOKUP(order_details__2[[#This Row],[OrderID]],orders[],20,FALSE)</f>
        <v>1997</v>
      </c>
      <c r="I556" t="str">
        <f>VLOOKUP(order_details__2[[#This Row],[ProductID]],products[],2,FALSE)</f>
        <v>Maxilaku</v>
      </c>
      <c r="J556" t="str">
        <f>VLOOKUP(order_details__2[[#This Row],[SupplierID]],suppliers[],2,FALSE)</f>
        <v>Karkki Oy</v>
      </c>
      <c r="K556" t="str">
        <f>VLOOKUP(order_details__2[[#This Row],[OrderID]],orders[],14,FALSE)</f>
        <v>Germany</v>
      </c>
      <c r="L556">
        <f>VLOOKUP(order_details__2[[#This Row],[OrderID]],orders[],7,FALSE)</f>
        <v>2</v>
      </c>
      <c r="M556" t="str">
        <f>VLOOKUP(order_details__2[[#This Row],[ShipVia ]],shippers[],2,FALSE)</f>
        <v>United Package</v>
      </c>
      <c r="N556" t="str">
        <f>VLOOKUP(order_details__2[[#This Row],[OrderID]],orders[],2,FALSE)</f>
        <v>KOENE</v>
      </c>
      <c r="O556" t="str">
        <f>VLOOKUP(order_details__2[[#This Row],[OrderID]],orders[],18,FALSE)</f>
        <v xml:space="preserve">Northern                                          </v>
      </c>
      <c r="P556">
        <f>VLOOKUP(order_details__2[[#This Row],[ProductID]],products[],4,FALSE)</f>
        <v>3</v>
      </c>
      <c r="Q556" t="str">
        <f>VLOOKUP(order_details__2[[#This Row],[CategoryID]],categories[],2,FALSE)</f>
        <v>Confections</v>
      </c>
      <c r="R556" s="57">
        <f>VLOOKUP(order_details__2[[#This Row],[OrderID]],orders[],21,FALSE)</f>
        <v>2</v>
      </c>
    </row>
    <row r="557" spans="1:18" x14ac:dyDescent="0.2">
      <c r="A557">
        <v>10457</v>
      </c>
      <c r="B557">
        <v>59</v>
      </c>
      <c r="C557">
        <v>44</v>
      </c>
      <c r="D557">
        <v>36</v>
      </c>
      <c r="E557">
        <v>0</v>
      </c>
      <c r="F557">
        <f>order_details__2[[#This Row],[UnitPrice]]*order_details__2[[#This Row],[Quantity]]</f>
        <v>1584</v>
      </c>
      <c r="G557">
        <f>VLOOKUP(order_details__2[[#This Row],[ProductID]],products[],3,FALSE)</f>
        <v>28</v>
      </c>
      <c r="H557">
        <f>VLOOKUP(order_details__2[[#This Row],[OrderID]],orders[],20,FALSE)</f>
        <v>1997</v>
      </c>
      <c r="I557" t="str">
        <f>VLOOKUP(order_details__2[[#This Row],[ProductID]],products[],2,FALSE)</f>
        <v>Raclette Courdavault</v>
      </c>
      <c r="J557" t="str">
        <f>VLOOKUP(order_details__2[[#This Row],[SupplierID]],suppliers[],2,FALSE)</f>
        <v>Gai pturage</v>
      </c>
      <c r="K557" t="str">
        <f>VLOOKUP(order_details__2[[#This Row],[OrderID]],orders[],14,FALSE)</f>
        <v>Germany</v>
      </c>
      <c r="L557">
        <f>VLOOKUP(order_details__2[[#This Row],[OrderID]],orders[],7,FALSE)</f>
        <v>1</v>
      </c>
      <c r="M557" t="str">
        <f>VLOOKUP(order_details__2[[#This Row],[ShipVia ]],shippers[],2,FALSE)</f>
        <v>Speedy Express</v>
      </c>
      <c r="N557" t="str">
        <f>VLOOKUP(order_details__2[[#This Row],[OrderID]],orders[],2,FALSE)</f>
        <v>KOENE</v>
      </c>
      <c r="O557" t="str">
        <f>VLOOKUP(order_details__2[[#This Row],[OrderID]],orders[],18,FALSE)</f>
        <v xml:space="preserve">Eastern                                           </v>
      </c>
      <c r="P557">
        <f>VLOOKUP(order_details__2[[#This Row],[ProductID]],products[],4,FALSE)</f>
        <v>4</v>
      </c>
      <c r="Q557" t="str">
        <f>VLOOKUP(order_details__2[[#This Row],[CategoryID]],categories[],2,FALSE)</f>
        <v>Dairy Products</v>
      </c>
      <c r="R557" s="57">
        <f>VLOOKUP(order_details__2[[#This Row],[OrderID]],orders[],21,FALSE)</f>
        <v>2</v>
      </c>
    </row>
    <row r="558" spans="1:18" x14ac:dyDescent="0.2">
      <c r="A558">
        <v>10458</v>
      </c>
      <c r="B558">
        <v>26</v>
      </c>
      <c r="C558">
        <v>24.9</v>
      </c>
      <c r="D558">
        <v>30</v>
      </c>
      <c r="E558">
        <v>0</v>
      </c>
      <c r="F558">
        <f>order_details__2[[#This Row],[UnitPrice]]*order_details__2[[#This Row],[Quantity]]</f>
        <v>747</v>
      </c>
      <c r="G558">
        <f>VLOOKUP(order_details__2[[#This Row],[ProductID]],products[],3,FALSE)</f>
        <v>11</v>
      </c>
      <c r="H558">
        <f>VLOOKUP(order_details__2[[#This Row],[OrderID]],orders[],20,FALSE)</f>
        <v>1997</v>
      </c>
      <c r="I558" t="str">
        <f>VLOOKUP(order_details__2[[#This Row],[ProductID]],products[],2,FALSE)</f>
        <v>Gumbr Gummibrchen</v>
      </c>
      <c r="J558" t="str">
        <f>VLOOKUP(order_details__2[[#This Row],[SupplierID]],suppliers[],2,FALSE)</f>
        <v>Heli Swaren GmbH &amp; Co. KG</v>
      </c>
      <c r="K558" t="str">
        <f>VLOOKUP(order_details__2[[#This Row],[OrderID]],orders[],14,FALSE)</f>
        <v>Belgium</v>
      </c>
      <c r="L558">
        <f>VLOOKUP(order_details__2[[#This Row],[OrderID]],orders[],7,FALSE)</f>
        <v>3</v>
      </c>
      <c r="M558" t="str">
        <f>VLOOKUP(order_details__2[[#This Row],[ShipVia ]],shippers[],2,FALSE)</f>
        <v>Federal Shipping</v>
      </c>
      <c r="N558" t="str">
        <f>VLOOKUP(order_details__2[[#This Row],[OrderID]],orders[],2,FALSE)</f>
        <v>SUPRD</v>
      </c>
      <c r="O558" t="str">
        <f>VLOOKUP(order_details__2[[#This Row],[OrderID]],orders[],18,FALSE)</f>
        <v xml:space="preserve">Westerns                                          </v>
      </c>
      <c r="P558">
        <f>VLOOKUP(order_details__2[[#This Row],[ProductID]],products[],4,FALSE)</f>
        <v>3</v>
      </c>
      <c r="Q558" t="str">
        <f>VLOOKUP(order_details__2[[#This Row],[CategoryID]],categories[],2,FALSE)</f>
        <v>Confections</v>
      </c>
      <c r="R558" s="57">
        <f>VLOOKUP(order_details__2[[#This Row],[OrderID]],orders[],21,FALSE)</f>
        <v>2</v>
      </c>
    </row>
    <row r="559" spans="1:18" x14ac:dyDescent="0.2">
      <c r="A559">
        <v>10458</v>
      </c>
      <c r="B559">
        <v>28</v>
      </c>
      <c r="C559">
        <v>36.4</v>
      </c>
      <c r="D559">
        <v>30</v>
      </c>
      <c r="E559">
        <v>0</v>
      </c>
      <c r="F559">
        <f>order_details__2[[#This Row],[UnitPrice]]*order_details__2[[#This Row],[Quantity]]</f>
        <v>1092</v>
      </c>
      <c r="G559">
        <f>VLOOKUP(order_details__2[[#This Row],[ProductID]],products[],3,FALSE)</f>
        <v>12</v>
      </c>
      <c r="H559">
        <f>VLOOKUP(order_details__2[[#This Row],[OrderID]],orders[],20,FALSE)</f>
        <v>1997</v>
      </c>
      <c r="I559" t="str">
        <f>VLOOKUP(order_details__2[[#This Row],[ProductID]],products[],2,FALSE)</f>
        <v>Rssle Sauerkraut</v>
      </c>
      <c r="J559" t="str">
        <f>VLOOKUP(order_details__2[[#This Row],[SupplierID]],suppliers[],2,FALSE)</f>
        <v>Plutzer Lebensmittelgromrkte AG</v>
      </c>
      <c r="K559" t="str">
        <f>VLOOKUP(order_details__2[[#This Row],[OrderID]],orders[],14,FALSE)</f>
        <v>Belgium</v>
      </c>
      <c r="L559">
        <f>VLOOKUP(order_details__2[[#This Row],[OrderID]],orders[],7,FALSE)</f>
        <v>3</v>
      </c>
      <c r="M559" t="str">
        <f>VLOOKUP(order_details__2[[#This Row],[ShipVia ]],shippers[],2,FALSE)</f>
        <v>Federal Shipping</v>
      </c>
      <c r="N559" t="str">
        <f>VLOOKUP(order_details__2[[#This Row],[OrderID]],orders[],2,FALSE)</f>
        <v>SUPRD</v>
      </c>
      <c r="O559" t="str">
        <f>VLOOKUP(order_details__2[[#This Row],[OrderID]],orders[],18,FALSE)</f>
        <v xml:space="preserve">Westerns                                          </v>
      </c>
      <c r="P559">
        <f>VLOOKUP(order_details__2[[#This Row],[ProductID]],products[],4,FALSE)</f>
        <v>7</v>
      </c>
      <c r="Q559" t="str">
        <f>VLOOKUP(order_details__2[[#This Row],[CategoryID]],categories[],2,FALSE)</f>
        <v>Produce</v>
      </c>
      <c r="R559" s="57">
        <f>VLOOKUP(order_details__2[[#This Row],[OrderID]],orders[],21,FALSE)</f>
        <v>2</v>
      </c>
    </row>
    <row r="560" spans="1:18" x14ac:dyDescent="0.2">
      <c r="A560">
        <v>10458</v>
      </c>
      <c r="B560">
        <v>43</v>
      </c>
      <c r="C560">
        <v>36.799999999999997</v>
      </c>
      <c r="D560">
        <v>20</v>
      </c>
      <c r="E560">
        <v>0</v>
      </c>
      <c r="F560">
        <f>order_details__2[[#This Row],[UnitPrice]]*order_details__2[[#This Row],[Quantity]]</f>
        <v>736</v>
      </c>
      <c r="G560">
        <f>VLOOKUP(order_details__2[[#This Row],[ProductID]],products[],3,FALSE)</f>
        <v>20</v>
      </c>
      <c r="H560">
        <f>VLOOKUP(order_details__2[[#This Row],[OrderID]],orders[],20,FALSE)</f>
        <v>1997</v>
      </c>
      <c r="I560" t="str">
        <f>VLOOKUP(order_details__2[[#This Row],[ProductID]],products[],2,FALSE)</f>
        <v>Ipoh Coffee</v>
      </c>
      <c r="J560" t="str">
        <f>VLOOKUP(order_details__2[[#This Row],[SupplierID]],suppliers[],2,FALSE)</f>
        <v>Leka Trading</v>
      </c>
      <c r="K560" t="str">
        <f>VLOOKUP(order_details__2[[#This Row],[OrderID]],orders[],14,FALSE)</f>
        <v>Belgium</v>
      </c>
      <c r="L560">
        <f>VLOOKUP(order_details__2[[#This Row],[OrderID]],orders[],7,FALSE)</f>
        <v>3</v>
      </c>
      <c r="M560" t="str">
        <f>VLOOKUP(order_details__2[[#This Row],[ShipVia ]],shippers[],2,FALSE)</f>
        <v>Federal Shipping</v>
      </c>
      <c r="N560" t="str">
        <f>VLOOKUP(order_details__2[[#This Row],[OrderID]],orders[],2,FALSE)</f>
        <v>SUPRD</v>
      </c>
      <c r="O560" t="str">
        <f>VLOOKUP(order_details__2[[#This Row],[OrderID]],orders[],18,FALSE)</f>
        <v xml:space="preserve">Westerns                                          </v>
      </c>
      <c r="P560">
        <f>VLOOKUP(order_details__2[[#This Row],[ProductID]],products[],4,FALSE)</f>
        <v>1</v>
      </c>
      <c r="Q560" t="str">
        <f>VLOOKUP(order_details__2[[#This Row],[CategoryID]],categories[],2,FALSE)</f>
        <v>Beverages</v>
      </c>
      <c r="R560" s="57">
        <f>VLOOKUP(order_details__2[[#This Row],[OrderID]],orders[],21,FALSE)</f>
        <v>2</v>
      </c>
    </row>
    <row r="561" spans="1:18" x14ac:dyDescent="0.2">
      <c r="A561">
        <v>10458</v>
      </c>
      <c r="B561">
        <v>56</v>
      </c>
      <c r="C561">
        <v>30.4</v>
      </c>
      <c r="D561">
        <v>15</v>
      </c>
      <c r="E561">
        <v>0</v>
      </c>
      <c r="F561">
        <f>order_details__2[[#This Row],[UnitPrice]]*order_details__2[[#This Row],[Quantity]]</f>
        <v>456</v>
      </c>
      <c r="G561">
        <f>VLOOKUP(order_details__2[[#This Row],[ProductID]],products[],3,FALSE)</f>
        <v>26</v>
      </c>
      <c r="H561">
        <f>VLOOKUP(order_details__2[[#This Row],[OrderID]],orders[],20,FALSE)</f>
        <v>1997</v>
      </c>
      <c r="I561" t="str">
        <f>VLOOKUP(order_details__2[[#This Row],[ProductID]],products[],2,FALSE)</f>
        <v>Gnocchi di nonna Alice</v>
      </c>
      <c r="J561" t="str">
        <f>VLOOKUP(order_details__2[[#This Row],[SupplierID]],suppliers[],2,FALSE)</f>
        <v>Pasta Buttini s.r.l.</v>
      </c>
      <c r="K561" t="str">
        <f>VLOOKUP(order_details__2[[#This Row],[OrderID]],orders[],14,FALSE)</f>
        <v>Belgium</v>
      </c>
      <c r="L561">
        <f>VLOOKUP(order_details__2[[#This Row],[OrderID]],orders[],7,FALSE)</f>
        <v>3</v>
      </c>
      <c r="M561" t="str">
        <f>VLOOKUP(order_details__2[[#This Row],[ShipVia ]],shippers[],2,FALSE)</f>
        <v>Federal Shipping</v>
      </c>
      <c r="N561" t="str">
        <f>VLOOKUP(order_details__2[[#This Row],[OrderID]],orders[],2,FALSE)</f>
        <v>SUPRD</v>
      </c>
      <c r="O561" t="str">
        <f>VLOOKUP(order_details__2[[#This Row],[OrderID]],orders[],18,FALSE)</f>
        <v xml:space="preserve">Westerns                                          </v>
      </c>
      <c r="P561">
        <f>VLOOKUP(order_details__2[[#This Row],[ProductID]],products[],4,FALSE)</f>
        <v>5</v>
      </c>
      <c r="Q561" t="str">
        <f>VLOOKUP(order_details__2[[#This Row],[CategoryID]],categories[],2,FALSE)</f>
        <v>Grains/Cereals</v>
      </c>
      <c r="R561" s="57">
        <f>VLOOKUP(order_details__2[[#This Row],[OrderID]],orders[],21,FALSE)</f>
        <v>2</v>
      </c>
    </row>
    <row r="562" spans="1:18" x14ac:dyDescent="0.2">
      <c r="A562">
        <v>10458</v>
      </c>
      <c r="B562">
        <v>71</v>
      </c>
      <c r="C562">
        <v>17.2</v>
      </c>
      <c r="D562">
        <v>50</v>
      </c>
      <c r="E562">
        <v>0</v>
      </c>
      <c r="F562">
        <f>order_details__2[[#This Row],[UnitPrice]]*order_details__2[[#This Row],[Quantity]]</f>
        <v>860</v>
      </c>
      <c r="G562">
        <f>VLOOKUP(order_details__2[[#This Row],[ProductID]],products[],3,FALSE)</f>
        <v>15</v>
      </c>
      <c r="H562">
        <f>VLOOKUP(order_details__2[[#This Row],[OrderID]],orders[],20,FALSE)</f>
        <v>1997</v>
      </c>
      <c r="I562" t="str">
        <f>VLOOKUP(order_details__2[[#This Row],[ProductID]],products[],2,FALSE)</f>
        <v>Flotemysost</v>
      </c>
      <c r="J562" t="str">
        <f>VLOOKUP(order_details__2[[#This Row],[SupplierID]],suppliers[],2,FALSE)</f>
        <v>Norske Meierier</v>
      </c>
      <c r="K562" t="str">
        <f>VLOOKUP(order_details__2[[#This Row],[OrderID]],orders[],14,FALSE)</f>
        <v>Belgium</v>
      </c>
      <c r="L562">
        <f>VLOOKUP(order_details__2[[#This Row],[OrderID]],orders[],7,FALSE)</f>
        <v>3</v>
      </c>
      <c r="M562" t="str">
        <f>VLOOKUP(order_details__2[[#This Row],[ShipVia ]],shippers[],2,FALSE)</f>
        <v>Federal Shipping</v>
      </c>
      <c r="N562" t="str">
        <f>VLOOKUP(order_details__2[[#This Row],[OrderID]],orders[],2,FALSE)</f>
        <v>SUPRD</v>
      </c>
      <c r="O562" t="str">
        <f>VLOOKUP(order_details__2[[#This Row],[OrderID]],orders[],18,FALSE)</f>
        <v xml:space="preserve">Westerns                                          </v>
      </c>
      <c r="P562">
        <f>VLOOKUP(order_details__2[[#This Row],[ProductID]],products[],4,FALSE)</f>
        <v>4</v>
      </c>
      <c r="Q562" t="str">
        <f>VLOOKUP(order_details__2[[#This Row],[CategoryID]],categories[],2,FALSE)</f>
        <v>Dairy Products</v>
      </c>
      <c r="R562" s="57">
        <f>VLOOKUP(order_details__2[[#This Row],[OrderID]],orders[],21,FALSE)</f>
        <v>2</v>
      </c>
    </row>
    <row r="563" spans="1:18" x14ac:dyDescent="0.2">
      <c r="A563">
        <v>10459</v>
      </c>
      <c r="B563">
        <v>7</v>
      </c>
      <c r="C563">
        <v>24</v>
      </c>
      <c r="D563">
        <v>16</v>
      </c>
      <c r="E563">
        <v>0</v>
      </c>
      <c r="F563">
        <f>order_details__2[[#This Row],[UnitPrice]]*order_details__2[[#This Row],[Quantity]]</f>
        <v>384</v>
      </c>
      <c r="G563">
        <f>VLOOKUP(order_details__2[[#This Row],[ProductID]],products[],3,FALSE)</f>
        <v>3</v>
      </c>
      <c r="H563">
        <f>VLOOKUP(order_details__2[[#This Row],[OrderID]],orders[],20,FALSE)</f>
        <v>1997</v>
      </c>
      <c r="I563" t="str">
        <f>VLOOKUP(order_details__2[[#This Row],[ProductID]],products[],2,FALSE)</f>
        <v>Uncle Bob's Organic Dried Pears</v>
      </c>
      <c r="J563" t="str">
        <f>VLOOKUP(order_details__2[[#This Row],[SupplierID]],suppliers[],2,FALSE)</f>
        <v>Grandma Kelly's Homestead</v>
      </c>
      <c r="K563" t="str">
        <f>VLOOKUP(order_details__2[[#This Row],[OrderID]],orders[],14,FALSE)</f>
        <v>France</v>
      </c>
      <c r="L563">
        <f>VLOOKUP(order_details__2[[#This Row],[OrderID]],orders[],7,FALSE)</f>
        <v>2</v>
      </c>
      <c r="M563" t="str">
        <f>VLOOKUP(order_details__2[[#This Row],[ShipVia ]],shippers[],2,FALSE)</f>
        <v>United Package</v>
      </c>
      <c r="N563" t="str">
        <f>VLOOKUP(order_details__2[[#This Row],[OrderID]],orders[],2,FALSE)</f>
        <v>VICTE</v>
      </c>
      <c r="O563" t="str">
        <f>VLOOKUP(order_details__2[[#This Row],[OrderID]],orders[],18,FALSE)</f>
        <v xml:space="preserve">Eastern                                           </v>
      </c>
      <c r="P563">
        <f>VLOOKUP(order_details__2[[#This Row],[ProductID]],products[],4,FALSE)</f>
        <v>7</v>
      </c>
      <c r="Q563" t="str">
        <f>VLOOKUP(order_details__2[[#This Row],[CategoryID]],categories[],2,FALSE)</f>
        <v>Produce</v>
      </c>
      <c r="R563" s="57">
        <f>VLOOKUP(order_details__2[[#This Row],[OrderID]],orders[],21,FALSE)</f>
        <v>2</v>
      </c>
    </row>
    <row r="564" spans="1:18" x14ac:dyDescent="0.2">
      <c r="A564">
        <v>10459</v>
      </c>
      <c r="B564">
        <v>46</v>
      </c>
      <c r="C564">
        <v>9.6</v>
      </c>
      <c r="D564">
        <v>20</v>
      </c>
      <c r="E564">
        <v>0</v>
      </c>
      <c r="F564">
        <f>order_details__2[[#This Row],[UnitPrice]]*order_details__2[[#This Row],[Quantity]]</f>
        <v>192</v>
      </c>
      <c r="G564">
        <f>VLOOKUP(order_details__2[[#This Row],[ProductID]],products[],3,FALSE)</f>
        <v>21</v>
      </c>
      <c r="H564">
        <f>VLOOKUP(order_details__2[[#This Row],[OrderID]],orders[],20,FALSE)</f>
        <v>1997</v>
      </c>
      <c r="I564" t="str">
        <f>VLOOKUP(order_details__2[[#This Row],[ProductID]],products[],2,FALSE)</f>
        <v>Spegesild</v>
      </c>
      <c r="J564" t="str">
        <f>VLOOKUP(order_details__2[[#This Row],[SupplierID]],suppliers[],2,FALSE)</f>
        <v>Lyngbysild</v>
      </c>
      <c r="K564" t="str">
        <f>VLOOKUP(order_details__2[[#This Row],[OrderID]],orders[],14,FALSE)</f>
        <v>France</v>
      </c>
      <c r="L564">
        <f>VLOOKUP(order_details__2[[#This Row],[OrderID]],orders[],7,FALSE)</f>
        <v>2</v>
      </c>
      <c r="M564" t="str">
        <f>VLOOKUP(order_details__2[[#This Row],[ShipVia ]],shippers[],2,FALSE)</f>
        <v>United Package</v>
      </c>
      <c r="N564" t="str">
        <f>VLOOKUP(order_details__2[[#This Row],[OrderID]],orders[],2,FALSE)</f>
        <v>VICTE</v>
      </c>
      <c r="O564" t="str">
        <f>VLOOKUP(order_details__2[[#This Row],[OrderID]],orders[],18,FALSE)</f>
        <v xml:space="preserve">Eastern                                           </v>
      </c>
      <c r="P564">
        <f>VLOOKUP(order_details__2[[#This Row],[ProductID]],products[],4,FALSE)</f>
        <v>8</v>
      </c>
      <c r="Q564" t="str">
        <f>VLOOKUP(order_details__2[[#This Row],[CategoryID]],categories[],2,FALSE)</f>
        <v>Seafood</v>
      </c>
      <c r="R564" s="57">
        <f>VLOOKUP(order_details__2[[#This Row],[OrderID]],orders[],21,FALSE)</f>
        <v>2</v>
      </c>
    </row>
    <row r="565" spans="1:18" x14ac:dyDescent="0.2">
      <c r="A565">
        <v>10459</v>
      </c>
      <c r="B565">
        <v>72</v>
      </c>
      <c r="C565">
        <v>27.8</v>
      </c>
      <c r="D565">
        <v>40</v>
      </c>
      <c r="E565">
        <v>0</v>
      </c>
      <c r="F565">
        <f>order_details__2[[#This Row],[UnitPrice]]*order_details__2[[#This Row],[Quantity]]</f>
        <v>1112</v>
      </c>
      <c r="G565">
        <f>VLOOKUP(order_details__2[[#This Row],[ProductID]],products[],3,FALSE)</f>
        <v>14</v>
      </c>
      <c r="H565">
        <f>VLOOKUP(order_details__2[[#This Row],[OrderID]],orders[],20,FALSE)</f>
        <v>1997</v>
      </c>
      <c r="I565" t="str">
        <f>VLOOKUP(order_details__2[[#This Row],[ProductID]],products[],2,FALSE)</f>
        <v>Mozzarella di Giovanni</v>
      </c>
      <c r="J565" t="str">
        <f>VLOOKUP(order_details__2[[#This Row],[SupplierID]],suppliers[],2,FALSE)</f>
        <v>Formaggi Fortini s.r.l.</v>
      </c>
      <c r="K565" t="str">
        <f>VLOOKUP(order_details__2[[#This Row],[OrderID]],orders[],14,FALSE)</f>
        <v>France</v>
      </c>
      <c r="L565">
        <f>VLOOKUP(order_details__2[[#This Row],[OrderID]],orders[],7,FALSE)</f>
        <v>2</v>
      </c>
      <c r="M565" t="str">
        <f>VLOOKUP(order_details__2[[#This Row],[ShipVia ]],shippers[],2,FALSE)</f>
        <v>United Package</v>
      </c>
      <c r="N565" t="str">
        <f>VLOOKUP(order_details__2[[#This Row],[OrderID]],orders[],2,FALSE)</f>
        <v>VICTE</v>
      </c>
      <c r="O565" t="str">
        <f>VLOOKUP(order_details__2[[#This Row],[OrderID]],orders[],18,FALSE)</f>
        <v xml:space="preserve">Eastern                                           </v>
      </c>
      <c r="P565">
        <f>VLOOKUP(order_details__2[[#This Row],[ProductID]],products[],4,FALSE)</f>
        <v>4</v>
      </c>
      <c r="Q565" t="str">
        <f>VLOOKUP(order_details__2[[#This Row],[CategoryID]],categories[],2,FALSE)</f>
        <v>Dairy Products</v>
      </c>
      <c r="R565" s="57">
        <f>VLOOKUP(order_details__2[[#This Row],[OrderID]],orders[],21,FALSE)</f>
        <v>2</v>
      </c>
    </row>
    <row r="566" spans="1:18" x14ac:dyDescent="0.2">
      <c r="A566">
        <v>10460</v>
      </c>
      <c r="B566">
        <v>68</v>
      </c>
      <c r="C566">
        <v>10</v>
      </c>
      <c r="D566">
        <v>21</v>
      </c>
      <c r="E566">
        <v>0</v>
      </c>
      <c r="F566">
        <f>order_details__2[[#This Row],[UnitPrice]]*order_details__2[[#This Row],[Quantity]]</f>
        <v>210</v>
      </c>
      <c r="G566">
        <f>VLOOKUP(order_details__2[[#This Row],[ProductID]],products[],3,FALSE)</f>
        <v>8</v>
      </c>
      <c r="H566">
        <f>VLOOKUP(order_details__2[[#This Row],[OrderID]],orders[],20,FALSE)</f>
        <v>1997</v>
      </c>
      <c r="I566" t="str">
        <f>VLOOKUP(order_details__2[[#This Row],[ProductID]],products[],2,FALSE)</f>
        <v>Scottish Longbreads</v>
      </c>
      <c r="J566" t="str">
        <f>VLOOKUP(order_details__2[[#This Row],[SupplierID]],suppliers[],2,FALSE)</f>
        <v>Specialty Biscuits, Ltd.</v>
      </c>
      <c r="K566" t="str">
        <f>VLOOKUP(order_details__2[[#This Row],[OrderID]],orders[],14,FALSE)</f>
        <v>Sweden</v>
      </c>
      <c r="L566">
        <f>VLOOKUP(order_details__2[[#This Row],[OrderID]],orders[],7,FALSE)</f>
        <v>1</v>
      </c>
      <c r="M566" t="str">
        <f>VLOOKUP(order_details__2[[#This Row],[ShipVia ]],shippers[],2,FALSE)</f>
        <v>Speedy Express</v>
      </c>
      <c r="N566" t="str">
        <f>VLOOKUP(order_details__2[[#This Row],[OrderID]],orders[],2,FALSE)</f>
        <v>FOLKO</v>
      </c>
      <c r="O566" t="str">
        <f>VLOOKUP(order_details__2[[#This Row],[OrderID]],orders[],18,FALSE)</f>
        <v xml:space="preserve">Northern                                          </v>
      </c>
      <c r="P566">
        <f>VLOOKUP(order_details__2[[#This Row],[ProductID]],products[],4,FALSE)</f>
        <v>3</v>
      </c>
      <c r="Q566" t="str">
        <f>VLOOKUP(order_details__2[[#This Row],[CategoryID]],categories[],2,FALSE)</f>
        <v>Confections</v>
      </c>
      <c r="R566" s="57">
        <f>VLOOKUP(order_details__2[[#This Row],[OrderID]],orders[],21,FALSE)</f>
        <v>2</v>
      </c>
    </row>
    <row r="567" spans="1:18" x14ac:dyDescent="0.2">
      <c r="A567">
        <v>10460</v>
      </c>
      <c r="B567">
        <v>75</v>
      </c>
      <c r="C567">
        <v>6.2</v>
      </c>
      <c r="D567">
        <v>4</v>
      </c>
      <c r="E567">
        <v>0</v>
      </c>
      <c r="F567">
        <f>order_details__2[[#This Row],[UnitPrice]]*order_details__2[[#This Row],[Quantity]]</f>
        <v>24.8</v>
      </c>
      <c r="G567">
        <f>VLOOKUP(order_details__2[[#This Row],[ProductID]],products[],3,FALSE)</f>
        <v>12</v>
      </c>
      <c r="H567">
        <f>VLOOKUP(order_details__2[[#This Row],[OrderID]],orders[],20,FALSE)</f>
        <v>1997</v>
      </c>
      <c r="I567" t="str">
        <f>VLOOKUP(order_details__2[[#This Row],[ProductID]],products[],2,FALSE)</f>
        <v>Rhnbru Klosterbier</v>
      </c>
      <c r="J567" t="str">
        <f>VLOOKUP(order_details__2[[#This Row],[SupplierID]],suppliers[],2,FALSE)</f>
        <v>Plutzer Lebensmittelgromrkte AG</v>
      </c>
      <c r="K567" t="str">
        <f>VLOOKUP(order_details__2[[#This Row],[OrderID]],orders[],14,FALSE)</f>
        <v>Sweden</v>
      </c>
      <c r="L567">
        <f>VLOOKUP(order_details__2[[#This Row],[OrderID]],orders[],7,FALSE)</f>
        <v>1</v>
      </c>
      <c r="M567" t="str">
        <f>VLOOKUP(order_details__2[[#This Row],[ShipVia ]],shippers[],2,FALSE)</f>
        <v>Speedy Express</v>
      </c>
      <c r="N567" t="str">
        <f>VLOOKUP(order_details__2[[#This Row],[OrderID]],orders[],2,FALSE)</f>
        <v>FOLKO</v>
      </c>
      <c r="O567" t="str">
        <f>VLOOKUP(order_details__2[[#This Row],[OrderID]],orders[],18,FALSE)</f>
        <v xml:space="preserve">Northern                                          </v>
      </c>
      <c r="P567">
        <f>VLOOKUP(order_details__2[[#This Row],[ProductID]],products[],4,FALSE)</f>
        <v>1</v>
      </c>
      <c r="Q567" t="str">
        <f>VLOOKUP(order_details__2[[#This Row],[CategoryID]],categories[],2,FALSE)</f>
        <v>Beverages</v>
      </c>
      <c r="R567" s="57">
        <f>VLOOKUP(order_details__2[[#This Row],[OrderID]],orders[],21,FALSE)</f>
        <v>2</v>
      </c>
    </row>
    <row r="568" spans="1:18" x14ac:dyDescent="0.2">
      <c r="A568">
        <v>10461</v>
      </c>
      <c r="B568">
        <v>21</v>
      </c>
      <c r="C568">
        <v>8</v>
      </c>
      <c r="D568">
        <v>40</v>
      </c>
      <c r="E568">
        <v>0</v>
      </c>
      <c r="F568">
        <f>order_details__2[[#This Row],[UnitPrice]]*order_details__2[[#This Row],[Quantity]]</f>
        <v>320</v>
      </c>
      <c r="G568">
        <f>VLOOKUP(order_details__2[[#This Row],[ProductID]],products[],3,FALSE)</f>
        <v>8</v>
      </c>
      <c r="H568">
        <f>VLOOKUP(order_details__2[[#This Row],[OrderID]],orders[],20,FALSE)</f>
        <v>1997</v>
      </c>
      <c r="I568" t="str">
        <f>VLOOKUP(order_details__2[[#This Row],[ProductID]],products[],2,FALSE)</f>
        <v>Sir Rodney's Scones</v>
      </c>
      <c r="J568" t="str">
        <f>VLOOKUP(order_details__2[[#This Row],[SupplierID]],suppliers[],2,FALSE)</f>
        <v>Specialty Biscuits, Ltd.</v>
      </c>
      <c r="K568" t="str">
        <f>VLOOKUP(order_details__2[[#This Row],[OrderID]],orders[],14,FALSE)</f>
        <v>Venezuela</v>
      </c>
      <c r="L568">
        <f>VLOOKUP(order_details__2[[#This Row],[OrderID]],orders[],7,FALSE)</f>
        <v>3</v>
      </c>
      <c r="M568" t="str">
        <f>VLOOKUP(order_details__2[[#This Row],[ShipVia ]],shippers[],2,FALSE)</f>
        <v>Federal Shipping</v>
      </c>
      <c r="N568" t="str">
        <f>VLOOKUP(order_details__2[[#This Row],[OrderID]],orders[],2,FALSE)</f>
        <v>LILAS</v>
      </c>
      <c r="O568" t="str">
        <f>VLOOKUP(order_details__2[[#This Row],[OrderID]],orders[],18,FALSE)</f>
        <v xml:space="preserve">Eastern                                           </v>
      </c>
      <c r="P568">
        <f>VLOOKUP(order_details__2[[#This Row],[ProductID]],products[],4,FALSE)</f>
        <v>3</v>
      </c>
      <c r="Q568" t="str">
        <f>VLOOKUP(order_details__2[[#This Row],[CategoryID]],categories[],2,FALSE)</f>
        <v>Confections</v>
      </c>
      <c r="R568" s="57">
        <f>VLOOKUP(order_details__2[[#This Row],[OrderID]],orders[],21,FALSE)</f>
        <v>2</v>
      </c>
    </row>
    <row r="569" spans="1:18" x14ac:dyDescent="0.2">
      <c r="A569">
        <v>10461</v>
      </c>
      <c r="B569">
        <v>30</v>
      </c>
      <c r="C569">
        <v>20.7</v>
      </c>
      <c r="D569">
        <v>28</v>
      </c>
      <c r="E569">
        <v>0</v>
      </c>
      <c r="F569">
        <f>order_details__2[[#This Row],[UnitPrice]]*order_details__2[[#This Row],[Quantity]]</f>
        <v>579.6</v>
      </c>
      <c r="G569">
        <f>VLOOKUP(order_details__2[[#This Row],[ProductID]],products[],3,FALSE)</f>
        <v>13</v>
      </c>
      <c r="H569">
        <f>VLOOKUP(order_details__2[[#This Row],[OrderID]],orders[],20,FALSE)</f>
        <v>1997</v>
      </c>
      <c r="I569" t="str">
        <f>VLOOKUP(order_details__2[[#This Row],[ProductID]],products[],2,FALSE)</f>
        <v>Nord-Ost Matjeshering</v>
      </c>
      <c r="J569" t="str">
        <f>VLOOKUP(order_details__2[[#This Row],[SupplierID]],suppliers[],2,FALSE)</f>
        <v>Nord-Ost-Fisch Handelsgesellschaft mbH</v>
      </c>
      <c r="K569" t="str">
        <f>VLOOKUP(order_details__2[[#This Row],[OrderID]],orders[],14,FALSE)</f>
        <v>Venezuela</v>
      </c>
      <c r="L569">
        <f>VLOOKUP(order_details__2[[#This Row],[OrderID]],orders[],7,FALSE)</f>
        <v>3</v>
      </c>
      <c r="M569" t="str">
        <f>VLOOKUP(order_details__2[[#This Row],[ShipVia ]],shippers[],2,FALSE)</f>
        <v>Federal Shipping</v>
      </c>
      <c r="N569" t="str">
        <f>VLOOKUP(order_details__2[[#This Row],[OrderID]],orders[],2,FALSE)</f>
        <v>LILAS</v>
      </c>
      <c r="O569" t="str">
        <f>VLOOKUP(order_details__2[[#This Row],[OrderID]],orders[],18,FALSE)</f>
        <v xml:space="preserve">Eastern                                           </v>
      </c>
      <c r="P569">
        <f>VLOOKUP(order_details__2[[#This Row],[ProductID]],products[],4,FALSE)</f>
        <v>8</v>
      </c>
      <c r="Q569" t="str">
        <f>VLOOKUP(order_details__2[[#This Row],[CategoryID]],categories[],2,FALSE)</f>
        <v>Seafood</v>
      </c>
      <c r="R569" s="57">
        <f>VLOOKUP(order_details__2[[#This Row],[OrderID]],orders[],21,FALSE)</f>
        <v>2</v>
      </c>
    </row>
    <row r="570" spans="1:18" x14ac:dyDescent="0.2">
      <c r="A570">
        <v>10461</v>
      </c>
      <c r="B570">
        <v>55</v>
      </c>
      <c r="C570">
        <v>19.2</v>
      </c>
      <c r="D570">
        <v>60</v>
      </c>
      <c r="E570">
        <v>0</v>
      </c>
      <c r="F570">
        <f>order_details__2[[#This Row],[UnitPrice]]*order_details__2[[#This Row],[Quantity]]</f>
        <v>1152</v>
      </c>
      <c r="G570">
        <f>VLOOKUP(order_details__2[[#This Row],[ProductID]],products[],3,FALSE)</f>
        <v>25</v>
      </c>
      <c r="H570">
        <f>VLOOKUP(order_details__2[[#This Row],[OrderID]],orders[],20,FALSE)</f>
        <v>1997</v>
      </c>
      <c r="I570" t="str">
        <f>VLOOKUP(order_details__2[[#This Row],[ProductID]],products[],2,FALSE)</f>
        <v>Pt chinois</v>
      </c>
      <c r="J570" t="str">
        <f>VLOOKUP(order_details__2[[#This Row],[SupplierID]],suppliers[],2,FALSE)</f>
        <v>Ma Maison</v>
      </c>
      <c r="K570" t="str">
        <f>VLOOKUP(order_details__2[[#This Row],[OrderID]],orders[],14,FALSE)</f>
        <v>Venezuela</v>
      </c>
      <c r="L570">
        <f>VLOOKUP(order_details__2[[#This Row],[OrderID]],orders[],7,FALSE)</f>
        <v>3</v>
      </c>
      <c r="M570" t="str">
        <f>VLOOKUP(order_details__2[[#This Row],[ShipVia ]],shippers[],2,FALSE)</f>
        <v>Federal Shipping</v>
      </c>
      <c r="N570" t="str">
        <f>VLOOKUP(order_details__2[[#This Row],[OrderID]],orders[],2,FALSE)</f>
        <v>LILAS</v>
      </c>
      <c r="O570" t="str">
        <f>VLOOKUP(order_details__2[[#This Row],[OrderID]],orders[],18,FALSE)</f>
        <v xml:space="preserve">Eastern                                           </v>
      </c>
      <c r="P570">
        <f>VLOOKUP(order_details__2[[#This Row],[ProductID]],products[],4,FALSE)</f>
        <v>6</v>
      </c>
      <c r="Q570" t="str">
        <f>VLOOKUP(order_details__2[[#This Row],[CategoryID]],categories[],2,FALSE)</f>
        <v>Meat/Poultry</v>
      </c>
      <c r="R570" s="57">
        <f>VLOOKUP(order_details__2[[#This Row],[OrderID]],orders[],21,FALSE)</f>
        <v>2</v>
      </c>
    </row>
    <row r="571" spans="1:18" x14ac:dyDescent="0.2">
      <c r="A571">
        <v>10462</v>
      </c>
      <c r="B571">
        <v>13</v>
      </c>
      <c r="C571">
        <v>4.8</v>
      </c>
      <c r="D571">
        <v>1</v>
      </c>
      <c r="E571">
        <v>0</v>
      </c>
      <c r="F571">
        <f>order_details__2[[#This Row],[UnitPrice]]*order_details__2[[#This Row],[Quantity]]</f>
        <v>4.8</v>
      </c>
      <c r="G571">
        <f>VLOOKUP(order_details__2[[#This Row],[ProductID]],products[],3,FALSE)</f>
        <v>6</v>
      </c>
      <c r="H571">
        <f>VLOOKUP(order_details__2[[#This Row],[OrderID]],orders[],20,FALSE)</f>
        <v>1997</v>
      </c>
      <c r="I571" t="str">
        <f>VLOOKUP(order_details__2[[#This Row],[ProductID]],products[],2,FALSE)</f>
        <v>Konbu</v>
      </c>
      <c r="J571" t="str">
        <f>VLOOKUP(order_details__2[[#This Row],[SupplierID]],suppliers[],2,FALSE)</f>
        <v>Mayumi's</v>
      </c>
      <c r="K571" t="str">
        <f>VLOOKUP(order_details__2[[#This Row],[OrderID]],orders[],14,FALSE)</f>
        <v>UK</v>
      </c>
      <c r="L571">
        <f>VLOOKUP(order_details__2[[#This Row],[OrderID]],orders[],7,FALSE)</f>
        <v>1</v>
      </c>
      <c r="M571" t="str">
        <f>VLOOKUP(order_details__2[[#This Row],[ShipVia ]],shippers[],2,FALSE)</f>
        <v>Speedy Express</v>
      </c>
      <c r="N571" t="str">
        <f>VLOOKUP(order_details__2[[#This Row],[OrderID]],orders[],2,FALSE)</f>
        <v>CONSH</v>
      </c>
      <c r="O571" t="str">
        <f>VLOOKUP(order_details__2[[#This Row],[OrderID]],orders[],18,FALSE)</f>
        <v xml:space="preserve">Eastern                                           </v>
      </c>
      <c r="P571">
        <f>VLOOKUP(order_details__2[[#This Row],[ProductID]],products[],4,FALSE)</f>
        <v>8</v>
      </c>
      <c r="Q571" t="str">
        <f>VLOOKUP(order_details__2[[#This Row],[CategoryID]],categories[],2,FALSE)</f>
        <v>Seafood</v>
      </c>
      <c r="R571" s="57">
        <f>VLOOKUP(order_details__2[[#This Row],[OrderID]],orders[],21,FALSE)</f>
        <v>3</v>
      </c>
    </row>
    <row r="572" spans="1:18" x14ac:dyDescent="0.2">
      <c r="A572">
        <v>10462</v>
      </c>
      <c r="B572">
        <v>23</v>
      </c>
      <c r="C572">
        <v>7.2</v>
      </c>
      <c r="D572">
        <v>21</v>
      </c>
      <c r="E572">
        <v>0</v>
      </c>
      <c r="F572">
        <f>order_details__2[[#This Row],[UnitPrice]]*order_details__2[[#This Row],[Quantity]]</f>
        <v>151.20000000000002</v>
      </c>
      <c r="G572">
        <f>VLOOKUP(order_details__2[[#This Row],[ProductID]],products[],3,FALSE)</f>
        <v>9</v>
      </c>
      <c r="H572">
        <f>VLOOKUP(order_details__2[[#This Row],[OrderID]],orders[],20,FALSE)</f>
        <v>1997</v>
      </c>
      <c r="I572" t="str">
        <f>VLOOKUP(order_details__2[[#This Row],[ProductID]],products[],2,FALSE)</f>
        <v>Tunnbrd</v>
      </c>
      <c r="J572" t="str">
        <f>VLOOKUP(order_details__2[[#This Row],[SupplierID]],suppliers[],2,FALSE)</f>
        <v>PB Knckebrd AB</v>
      </c>
      <c r="K572" t="str">
        <f>VLOOKUP(order_details__2[[#This Row],[OrderID]],orders[],14,FALSE)</f>
        <v>UK</v>
      </c>
      <c r="L572">
        <f>VLOOKUP(order_details__2[[#This Row],[OrderID]],orders[],7,FALSE)</f>
        <v>1</v>
      </c>
      <c r="M572" t="str">
        <f>VLOOKUP(order_details__2[[#This Row],[ShipVia ]],shippers[],2,FALSE)</f>
        <v>Speedy Express</v>
      </c>
      <c r="N572" t="str">
        <f>VLOOKUP(order_details__2[[#This Row],[OrderID]],orders[],2,FALSE)</f>
        <v>CONSH</v>
      </c>
      <c r="O572" t="str">
        <f>VLOOKUP(order_details__2[[#This Row],[OrderID]],orders[],18,FALSE)</f>
        <v xml:space="preserve">Eastern                                           </v>
      </c>
      <c r="P572">
        <f>VLOOKUP(order_details__2[[#This Row],[ProductID]],products[],4,FALSE)</f>
        <v>5</v>
      </c>
      <c r="Q572" t="str">
        <f>VLOOKUP(order_details__2[[#This Row],[CategoryID]],categories[],2,FALSE)</f>
        <v>Grains/Cereals</v>
      </c>
      <c r="R572" s="57">
        <f>VLOOKUP(order_details__2[[#This Row],[OrderID]],orders[],21,FALSE)</f>
        <v>3</v>
      </c>
    </row>
    <row r="573" spans="1:18" x14ac:dyDescent="0.2">
      <c r="A573">
        <v>10463</v>
      </c>
      <c r="B573">
        <v>19</v>
      </c>
      <c r="C573">
        <v>7.3</v>
      </c>
      <c r="D573">
        <v>21</v>
      </c>
      <c r="E573">
        <v>0</v>
      </c>
      <c r="F573">
        <f>order_details__2[[#This Row],[UnitPrice]]*order_details__2[[#This Row],[Quantity]]</f>
        <v>153.29999999999998</v>
      </c>
      <c r="G573">
        <f>VLOOKUP(order_details__2[[#This Row],[ProductID]],products[],3,FALSE)</f>
        <v>8</v>
      </c>
      <c r="H573">
        <f>VLOOKUP(order_details__2[[#This Row],[OrderID]],orders[],20,FALSE)</f>
        <v>1997</v>
      </c>
      <c r="I573" t="str">
        <f>VLOOKUP(order_details__2[[#This Row],[ProductID]],products[],2,FALSE)</f>
        <v>Teatime Chocolate Biscuits</v>
      </c>
      <c r="J573" t="str">
        <f>VLOOKUP(order_details__2[[#This Row],[SupplierID]],suppliers[],2,FALSE)</f>
        <v>Specialty Biscuits, Ltd.</v>
      </c>
      <c r="K573" t="str">
        <f>VLOOKUP(order_details__2[[#This Row],[OrderID]],orders[],14,FALSE)</f>
        <v>Belgium</v>
      </c>
      <c r="L573">
        <f>VLOOKUP(order_details__2[[#This Row],[OrderID]],orders[],7,FALSE)</f>
        <v>3</v>
      </c>
      <c r="M573" t="str">
        <f>VLOOKUP(order_details__2[[#This Row],[ShipVia ]],shippers[],2,FALSE)</f>
        <v>Federal Shipping</v>
      </c>
      <c r="N573" t="str">
        <f>VLOOKUP(order_details__2[[#This Row],[OrderID]],orders[],2,FALSE)</f>
        <v>SUPRD</v>
      </c>
      <c r="O573" t="str">
        <f>VLOOKUP(order_details__2[[#This Row],[OrderID]],orders[],18,FALSE)</f>
        <v xml:space="preserve">Eastern                                           </v>
      </c>
      <c r="P573">
        <f>VLOOKUP(order_details__2[[#This Row],[ProductID]],products[],4,FALSE)</f>
        <v>3</v>
      </c>
      <c r="Q573" t="str">
        <f>VLOOKUP(order_details__2[[#This Row],[CategoryID]],categories[],2,FALSE)</f>
        <v>Confections</v>
      </c>
      <c r="R573" s="57">
        <f>VLOOKUP(order_details__2[[#This Row],[OrderID]],orders[],21,FALSE)</f>
        <v>3</v>
      </c>
    </row>
    <row r="574" spans="1:18" x14ac:dyDescent="0.2">
      <c r="A574">
        <v>10463</v>
      </c>
      <c r="B574">
        <v>42</v>
      </c>
      <c r="C574">
        <v>11.2</v>
      </c>
      <c r="D574">
        <v>50</v>
      </c>
      <c r="E574">
        <v>0</v>
      </c>
      <c r="F574">
        <f>order_details__2[[#This Row],[UnitPrice]]*order_details__2[[#This Row],[Quantity]]</f>
        <v>560</v>
      </c>
      <c r="G574">
        <f>VLOOKUP(order_details__2[[#This Row],[ProductID]],products[],3,FALSE)</f>
        <v>20</v>
      </c>
      <c r="H574">
        <f>VLOOKUP(order_details__2[[#This Row],[OrderID]],orders[],20,FALSE)</f>
        <v>1997</v>
      </c>
      <c r="I574" t="str">
        <f>VLOOKUP(order_details__2[[#This Row],[ProductID]],products[],2,FALSE)</f>
        <v>Singaporean Hokkien Fried Mee</v>
      </c>
      <c r="J574" t="str">
        <f>VLOOKUP(order_details__2[[#This Row],[SupplierID]],suppliers[],2,FALSE)</f>
        <v>Leka Trading</v>
      </c>
      <c r="K574" t="str">
        <f>VLOOKUP(order_details__2[[#This Row],[OrderID]],orders[],14,FALSE)</f>
        <v>Belgium</v>
      </c>
      <c r="L574">
        <f>VLOOKUP(order_details__2[[#This Row],[OrderID]],orders[],7,FALSE)</f>
        <v>3</v>
      </c>
      <c r="M574" t="str">
        <f>VLOOKUP(order_details__2[[#This Row],[ShipVia ]],shippers[],2,FALSE)</f>
        <v>Federal Shipping</v>
      </c>
      <c r="N574" t="str">
        <f>VLOOKUP(order_details__2[[#This Row],[OrderID]],orders[],2,FALSE)</f>
        <v>SUPRD</v>
      </c>
      <c r="O574" t="str">
        <f>VLOOKUP(order_details__2[[#This Row],[OrderID]],orders[],18,FALSE)</f>
        <v xml:space="preserve">Eastern                                           </v>
      </c>
      <c r="P574">
        <f>VLOOKUP(order_details__2[[#This Row],[ProductID]],products[],4,FALSE)</f>
        <v>5</v>
      </c>
      <c r="Q574" t="str">
        <f>VLOOKUP(order_details__2[[#This Row],[CategoryID]],categories[],2,FALSE)</f>
        <v>Grains/Cereals</v>
      </c>
      <c r="R574" s="57">
        <f>VLOOKUP(order_details__2[[#This Row],[OrderID]],orders[],21,FALSE)</f>
        <v>3</v>
      </c>
    </row>
    <row r="575" spans="1:18" x14ac:dyDescent="0.2">
      <c r="A575">
        <v>10464</v>
      </c>
      <c r="B575">
        <v>4</v>
      </c>
      <c r="C575">
        <v>17.600000000000001</v>
      </c>
      <c r="D575">
        <v>16</v>
      </c>
      <c r="E575">
        <v>0</v>
      </c>
      <c r="F575">
        <f>order_details__2[[#This Row],[UnitPrice]]*order_details__2[[#This Row],[Quantity]]</f>
        <v>281.60000000000002</v>
      </c>
      <c r="G575">
        <f>VLOOKUP(order_details__2[[#This Row],[ProductID]],products[],3,FALSE)</f>
        <v>2</v>
      </c>
      <c r="H575">
        <f>VLOOKUP(order_details__2[[#This Row],[OrderID]],orders[],20,FALSE)</f>
        <v>1997</v>
      </c>
      <c r="I575" t="str">
        <f>VLOOKUP(order_details__2[[#This Row],[ProductID]],products[],2,FALSE)</f>
        <v>Chef Anton's Cajun Seasoning</v>
      </c>
      <c r="J575" t="str">
        <f>VLOOKUP(order_details__2[[#This Row],[SupplierID]],suppliers[],2,FALSE)</f>
        <v>New Orleans Cajun Delights</v>
      </c>
      <c r="K575" t="str">
        <f>VLOOKUP(order_details__2[[#This Row],[OrderID]],orders[],14,FALSE)</f>
        <v>Portugal</v>
      </c>
      <c r="L575">
        <f>VLOOKUP(order_details__2[[#This Row],[OrderID]],orders[],7,FALSE)</f>
        <v>2</v>
      </c>
      <c r="M575" t="str">
        <f>VLOOKUP(order_details__2[[#This Row],[ShipVia ]],shippers[],2,FALSE)</f>
        <v>United Package</v>
      </c>
      <c r="N575" t="str">
        <f>VLOOKUP(order_details__2[[#This Row],[OrderID]],orders[],2,FALSE)</f>
        <v>FURIB</v>
      </c>
      <c r="O575" t="str">
        <f>VLOOKUP(order_details__2[[#This Row],[OrderID]],orders[],18,FALSE)</f>
        <v xml:space="preserve">Eastern                                           </v>
      </c>
      <c r="P575">
        <f>VLOOKUP(order_details__2[[#This Row],[ProductID]],products[],4,FALSE)</f>
        <v>2</v>
      </c>
      <c r="Q575" t="str">
        <f>VLOOKUP(order_details__2[[#This Row],[CategoryID]],categories[],2,FALSE)</f>
        <v>Condiments</v>
      </c>
      <c r="R575" s="57">
        <f>VLOOKUP(order_details__2[[#This Row],[OrderID]],orders[],21,FALSE)</f>
        <v>3</v>
      </c>
    </row>
    <row r="576" spans="1:18" x14ac:dyDescent="0.2">
      <c r="A576">
        <v>10464</v>
      </c>
      <c r="B576">
        <v>43</v>
      </c>
      <c r="C576">
        <v>36.799999999999997</v>
      </c>
      <c r="D576">
        <v>3</v>
      </c>
      <c r="E576">
        <v>0</v>
      </c>
      <c r="F576">
        <f>order_details__2[[#This Row],[UnitPrice]]*order_details__2[[#This Row],[Quantity]]</f>
        <v>110.39999999999999</v>
      </c>
      <c r="G576">
        <f>VLOOKUP(order_details__2[[#This Row],[ProductID]],products[],3,FALSE)</f>
        <v>20</v>
      </c>
      <c r="H576">
        <f>VLOOKUP(order_details__2[[#This Row],[OrderID]],orders[],20,FALSE)</f>
        <v>1997</v>
      </c>
      <c r="I576" t="str">
        <f>VLOOKUP(order_details__2[[#This Row],[ProductID]],products[],2,FALSE)</f>
        <v>Ipoh Coffee</v>
      </c>
      <c r="J576" t="str">
        <f>VLOOKUP(order_details__2[[#This Row],[SupplierID]],suppliers[],2,FALSE)</f>
        <v>Leka Trading</v>
      </c>
      <c r="K576" t="str">
        <f>VLOOKUP(order_details__2[[#This Row],[OrderID]],orders[],14,FALSE)</f>
        <v>Portugal</v>
      </c>
      <c r="L576">
        <f>VLOOKUP(order_details__2[[#This Row],[OrderID]],orders[],7,FALSE)</f>
        <v>2</v>
      </c>
      <c r="M576" t="str">
        <f>VLOOKUP(order_details__2[[#This Row],[ShipVia ]],shippers[],2,FALSE)</f>
        <v>United Package</v>
      </c>
      <c r="N576" t="str">
        <f>VLOOKUP(order_details__2[[#This Row],[OrderID]],orders[],2,FALSE)</f>
        <v>FURIB</v>
      </c>
      <c r="O576" t="str">
        <f>VLOOKUP(order_details__2[[#This Row],[OrderID]],orders[],18,FALSE)</f>
        <v xml:space="preserve">Eastern                                           </v>
      </c>
      <c r="P576">
        <f>VLOOKUP(order_details__2[[#This Row],[ProductID]],products[],4,FALSE)</f>
        <v>1</v>
      </c>
      <c r="Q576" t="str">
        <f>VLOOKUP(order_details__2[[#This Row],[CategoryID]],categories[],2,FALSE)</f>
        <v>Beverages</v>
      </c>
      <c r="R576" s="57">
        <f>VLOOKUP(order_details__2[[#This Row],[OrderID]],orders[],21,FALSE)</f>
        <v>3</v>
      </c>
    </row>
    <row r="577" spans="1:18" x14ac:dyDescent="0.2">
      <c r="A577">
        <v>10464</v>
      </c>
      <c r="B577">
        <v>56</v>
      </c>
      <c r="C577">
        <v>30.4</v>
      </c>
      <c r="D577">
        <v>30</v>
      </c>
      <c r="E577">
        <v>0</v>
      </c>
      <c r="F577">
        <f>order_details__2[[#This Row],[UnitPrice]]*order_details__2[[#This Row],[Quantity]]</f>
        <v>912</v>
      </c>
      <c r="G577">
        <f>VLOOKUP(order_details__2[[#This Row],[ProductID]],products[],3,FALSE)</f>
        <v>26</v>
      </c>
      <c r="H577">
        <f>VLOOKUP(order_details__2[[#This Row],[OrderID]],orders[],20,FALSE)</f>
        <v>1997</v>
      </c>
      <c r="I577" t="str">
        <f>VLOOKUP(order_details__2[[#This Row],[ProductID]],products[],2,FALSE)</f>
        <v>Gnocchi di nonna Alice</v>
      </c>
      <c r="J577" t="str">
        <f>VLOOKUP(order_details__2[[#This Row],[SupplierID]],suppliers[],2,FALSE)</f>
        <v>Pasta Buttini s.r.l.</v>
      </c>
      <c r="K577" t="str">
        <f>VLOOKUP(order_details__2[[#This Row],[OrderID]],orders[],14,FALSE)</f>
        <v>Portugal</v>
      </c>
      <c r="L577">
        <f>VLOOKUP(order_details__2[[#This Row],[OrderID]],orders[],7,FALSE)</f>
        <v>2</v>
      </c>
      <c r="M577" t="str">
        <f>VLOOKUP(order_details__2[[#This Row],[ShipVia ]],shippers[],2,FALSE)</f>
        <v>United Package</v>
      </c>
      <c r="N577" t="str">
        <f>VLOOKUP(order_details__2[[#This Row],[OrderID]],orders[],2,FALSE)</f>
        <v>FURIB</v>
      </c>
      <c r="O577" t="str">
        <f>VLOOKUP(order_details__2[[#This Row],[OrderID]],orders[],18,FALSE)</f>
        <v xml:space="preserve">Eastern                                           </v>
      </c>
      <c r="P577">
        <f>VLOOKUP(order_details__2[[#This Row],[ProductID]],products[],4,FALSE)</f>
        <v>5</v>
      </c>
      <c r="Q577" t="str">
        <f>VLOOKUP(order_details__2[[#This Row],[CategoryID]],categories[],2,FALSE)</f>
        <v>Grains/Cereals</v>
      </c>
      <c r="R577" s="57">
        <f>VLOOKUP(order_details__2[[#This Row],[OrderID]],orders[],21,FALSE)</f>
        <v>3</v>
      </c>
    </row>
    <row r="578" spans="1:18" x14ac:dyDescent="0.2">
      <c r="A578">
        <v>10464</v>
      </c>
      <c r="B578">
        <v>60</v>
      </c>
      <c r="C578">
        <v>27.2</v>
      </c>
      <c r="D578">
        <v>20</v>
      </c>
      <c r="E578">
        <v>0</v>
      </c>
      <c r="F578">
        <f>order_details__2[[#This Row],[UnitPrice]]*order_details__2[[#This Row],[Quantity]]</f>
        <v>544</v>
      </c>
      <c r="G578">
        <f>VLOOKUP(order_details__2[[#This Row],[ProductID]],products[],3,FALSE)</f>
        <v>28</v>
      </c>
      <c r="H578">
        <f>VLOOKUP(order_details__2[[#This Row],[OrderID]],orders[],20,FALSE)</f>
        <v>1997</v>
      </c>
      <c r="I578" t="str">
        <f>VLOOKUP(order_details__2[[#This Row],[ProductID]],products[],2,FALSE)</f>
        <v>Camembert Pierrot</v>
      </c>
      <c r="J578" t="str">
        <f>VLOOKUP(order_details__2[[#This Row],[SupplierID]],suppliers[],2,FALSE)</f>
        <v>Gai pturage</v>
      </c>
      <c r="K578" t="str">
        <f>VLOOKUP(order_details__2[[#This Row],[OrderID]],orders[],14,FALSE)</f>
        <v>Portugal</v>
      </c>
      <c r="L578">
        <f>VLOOKUP(order_details__2[[#This Row],[OrderID]],orders[],7,FALSE)</f>
        <v>2</v>
      </c>
      <c r="M578" t="str">
        <f>VLOOKUP(order_details__2[[#This Row],[ShipVia ]],shippers[],2,FALSE)</f>
        <v>United Package</v>
      </c>
      <c r="N578" t="str">
        <f>VLOOKUP(order_details__2[[#This Row],[OrderID]],orders[],2,FALSE)</f>
        <v>FURIB</v>
      </c>
      <c r="O578" t="str">
        <f>VLOOKUP(order_details__2[[#This Row],[OrderID]],orders[],18,FALSE)</f>
        <v xml:space="preserve">Eastern                                           </v>
      </c>
      <c r="P578">
        <f>VLOOKUP(order_details__2[[#This Row],[ProductID]],products[],4,FALSE)</f>
        <v>4</v>
      </c>
      <c r="Q578" t="str">
        <f>VLOOKUP(order_details__2[[#This Row],[CategoryID]],categories[],2,FALSE)</f>
        <v>Dairy Products</v>
      </c>
      <c r="R578" s="57">
        <f>VLOOKUP(order_details__2[[#This Row],[OrderID]],orders[],21,FALSE)</f>
        <v>3</v>
      </c>
    </row>
    <row r="579" spans="1:18" x14ac:dyDescent="0.2">
      <c r="A579">
        <v>10465</v>
      </c>
      <c r="B579">
        <v>24</v>
      </c>
      <c r="C579">
        <v>3.6</v>
      </c>
      <c r="D579">
        <v>25</v>
      </c>
      <c r="E579">
        <v>0</v>
      </c>
      <c r="F579">
        <f>order_details__2[[#This Row],[UnitPrice]]*order_details__2[[#This Row],[Quantity]]</f>
        <v>90</v>
      </c>
      <c r="G579">
        <f>VLOOKUP(order_details__2[[#This Row],[ProductID]],products[],3,FALSE)</f>
        <v>10</v>
      </c>
      <c r="H579">
        <f>VLOOKUP(order_details__2[[#This Row],[OrderID]],orders[],20,FALSE)</f>
        <v>1997</v>
      </c>
      <c r="I579" t="str">
        <f>VLOOKUP(order_details__2[[#This Row],[ProductID]],products[],2,FALSE)</f>
        <v>Guaran Fantstica</v>
      </c>
      <c r="J579" t="str">
        <f>VLOOKUP(order_details__2[[#This Row],[SupplierID]],suppliers[],2,FALSE)</f>
        <v>Refrescos Americanas LTDA</v>
      </c>
      <c r="K579" t="str">
        <f>VLOOKUP(order_details__2[[#This Row],[OrderID]],orders[],14,FALSE)</f>
        <v>Denmark</v>
      </c>
      <c r="L579">
        <f>VLOOKUP(order_details__2[[#This Row],[OrderID]],orders[],7,FALSE)</f>
        <v>3</v>
      </c>
      <c r="M579" t="str">
        <f>VLOOKUP(order_details__2[[#This Row],[ShipVia ]],shippers[],2,FALSE)</f>
        <v>Federal Shipping</v>
      </c>
      <c r="N579" t="str">
        <f>VLOOKUP(order_details__2[[#This Row],[OrderID]],orders[],2,FALSE)</f>
        <v>VAFFE</v>
      </c>
      <c r="O579" t="str">
        <f>VLOOKUP(order_details__2[[#This Row],[OrderID]],orders[],18,FALSE)</f>
        <v xml:space="preserve">Eastern                                           </v>
      </c>
      <c r="P579">
        <f>VLOOKUP(order_details__2[[#This Row],[ProductID]],products[],4,FALSE)</f>
        <v>1</v>
      </c>
      <c r="Q579" t="str">
        <f>VLOOKUP(order_details__2[[#This Row],[CategoryID]],categories[],2,FALSE)</f>
        <v>Beverages</v>
      </c>
      <c r="R579" s="57">
        <f>VLOOKUP(order_details__2[[#This Row],[OrderID]],orders[],21,FALSE)</f>
        <v>3</v>
      </c>
    </row>
    <row r="580" spans="1:18" x14ac:dyDescent="0.2">
      <c r="A580">
        <v>10465</v>
      </c>
      <c r="B580">
        <v>29</v>
      </c>
      <c r="C580">
        <v>99</v>
      </c>
      <c r="D580">
        <v>18</v>
      </c>
      <c r="E580">
        <v>0</v>
      </c>
      <c r="F580">
        <f>order_details__2[[#This Row],[UnitPrice]]*order_details__2[[#This Row],[Quantity]]</f>
        <v>1782</v>
      </c>
      <c r="G580">
        <f>VLOOKUP(order_details__2[[#This Row],[ProductID]],products[],3,FALSE)</f>
        <v>12</v>
      </c>
      <c r="H580">
        <f>VLOOKUP(order_details__2[[#This Row],[OrderID]],orders[],20,FALSE)</f>
        <v>1997</v>
      </c>
      <c r="I580" t="str">
        <f>VLOOKUP(order_details__2[[#This Row],[ProductID]],products[],2,FALSE)</f>
        <v>Thringer Rostbratwurst</v>
      </c>
      <c r="J580" t="str">
        <f>VLOOKUP(order_details__2[[#This Row],[SupplierID]],suppliers[],2,FALSE)</f>
        <v>Plutzer Lebensmittelgromrkte AG</v>
      </c>
      <c r="K580" t="str">
        <f>VLOOKUP(order_details__2[[#This Row],[OrderID]],orders[],14,FALSE)</f>
        <v>Denmark</v>
      </c>
      <c r="L580">
        <f>VLOOKUP(order_details__2[[#This Row],[OrderID]],orders[],7,FALSE)</f>
        <v>3</v>
      </c>
      <c r="M580" t="str">
        <f>VLOOKUP(order_details__2[[#This Row],[ShipVia ]],shippers[],2,FALSE)</f>
        <v>Federal Shipping</v>
      </c>
      <c r="N580" t="str">
        <f>VLOOKUP(order_details__2[[#This Row],[OrderID]],orders[],2,FALSE)</f>
        <v>VAFFE</v>
      </c>
      <c r="O580" t="str">
        <f>VLOOKUP(order_details__2[[#This Row],[OrderID]],orders[],18,FALSE)</f>
        <v xml:space="preserve">Eastern                                           </v>
      </c>
      <c r="P580">
        <f>VLOOKUP(order_details__2[[#This Row],[ProductID]],products[],4,FALSE)</f>
        <v>6</v>
      </c>
      <c r="Q580" t="str">
        <f>VLOOKUP(order_details__2[[#This Row],[CategoryID]],categories[],2,FALSE)</f>
        <v>Meat/Poultry</v>
      </c>
      <c r="R580" s="57">
        <f>VLOOKUP(order_details__2[[#This Row],[OrderID]],orders[],21,FALSE)</f>
        <v>3</v>
      </c>
    </row>
    <row r="581" spans="1:18" x14ac:dyDescent="0.2">
      <c r="A581">
        <v>10465</v>
      </c>
      <c r="B581">
        <v>40</v>
      </c>
      <c r="C581">
        <v>14.7</v>
      </c>
      <c r="D581">
        <v>20</v>
      </c>
      <c r="E581">
        <v>0</v>
      </c>
      <c r="F581">
        <f>order_details__2[[#This Row],[UnitPrice]]*order_details__2[[#This Row],[Quantity]]</f>
        <v>294</v>
      </c>
      <c r="G581">
        <f>VLOOKUP(order_details__2[[#This Row],[ProductID]],products[],3,FALSE)</f>
        <v>19</v>
      </c>
      <c r="H581">
        <f>VLOOKUP(order_details__2[[#This Row],[OrderID]],orders[],20,FALSE)</f>
        <v>1997</v>
      </c>
      <c r="I581" t="str">
        <f>VLOOKUP(order_details__2[[#This Row],[ProductID]],products[],2,FALSE)</f>
        <v>Boston Crab Meat</v>
      </c>
      <c r="J581" t="str">
        <f>VLOOKUP(order_details__2[[#This Row],[SupplierID]],suppliers[],2,FALSE)</f>
        <v>New England Seafood Cannery</v>
      </c>
      <c r="K581" t="str">
        <f>VLOOKUP(order_details__2[[#This Row],[OrderID]],orders[],14,FALSE)</f>
        <v>Denmark</v>
      </c>
      <c r="L581">
        <f>VLOOKUP(order_details__2[[#This Row],[OrderID]],orders[],7,FALSE)</f>
        <v>3</v>
      </c>
      <c r="M581" t="str">
        <f>VLOOKUP(order_details__2[[#This Row],[ShipVia ]],shippers[],2,FALSE)</f>
        <v>Federal Shipping</v>
      </c>
      <c r="N581" t="str">
        <f>VLOOKUP(order_details__2[[#This Row],[OrderID]],orders[],2,FALSE)</f>
        <v>VAFFE</v>
      </c>
      <c r="O581" t="str">
        <f>VLOOKUP(order_details__2[[#This Row],[OrderID]],orders[],18,FALSE)</f>
        <v xml:space="preserve">Eastern                                           </v>
      </c>
      <c r="P581">
        <f>VLOOKUP(order_details__2[[#This Row],[ProductID]],products[],4,FALSE)</f>
        <v>8</v>
      </c>
      <c r="Q581" t="str">
        <f>VLOOKUP(order_details__2[[#This Row],[CategoryID]],categories[],2,FALSE)</f>
        <v>Seafood</v>
      </c>
      <c r="R581" s="57">
        <f>VLOOKUP(order_details__2[[#This Row],[OrderID]],orders[],21,FALSE)</f>
        <v>3</v>
      </c>
    </row>
    <row r="582" spans="1:18" x14ac:dyDescent="0.2">
      <c r="A582">
        <v>10465</v>
      </c>
      <c r="B582">
        <v>45</v>
      </c>
      <c r="C582">
        <v>7.6</v>
      </c>
      <c r="D582">
        <v>30</v>
      </c>
      <c r="E582">
        <v>0</v>
      </c>
      <c r="F582">
        <f>order_details__2[[#This Row],[UnitPrice]]*order_details__2[[#This Row],[Quantity]]</f>
        <v>228</v>
      </c>
      <c r="G582">
        <f>VLOOKUP(order_details__2[[#This Row],[ProductID]],products[],3,FALSE)</f>
        <v>21</v>
      </c>
      <c r="H582">
        <f>VLOOKUP(order_details__2[[#This Row],[OrderID]],orders[],20,FALSE)</f>
        <v>1997</v>
      </c>
      <c r="I582" t="str">
        <f>VLOOKUP(order_details__2[[#This Row],[ProductID]],products[],2,FALSE)</f>
        <v>Rogede sild</v>
      </c>
      <c r="J582" t="str">
        <f>VLOOKUP(order_details__2[[#This Row],[SupplierID]],suppliers[],2,FALSE)</f>
        <v>Lyngbysild</v>
      </c>
      <c r="K582" t="str">
        <f>VLOOKUP(order_details__2[[#This Row],[OrderID]],orders[],14,FALSE)</f>
        <v>Denmark</v>
      </c>
      <c r="L582">
        <f>VLOOKUP(order_details__2[[#This Row],[OrderID]],orders[],7,FALSE)</f>
        <v>3</v>
      </c>
      <c r="M582" t="str">
        <f>VLOOKUP(order_details__2[[#This Row],[ShipVia ]],shippers[],2,FALSE)</f>
        <v>Federal Shipping</v>
      </c>
      <c r="N582" t="str">
        <f>VLOOKUP(order_details__2[[#This Row],[OrderID]],orders[],2,FALSE)</f>
        <v>VAFFE</v>
      </c>
      <c r="O582" t="str">
        <f>VLOOKUP(order_details__2[[#This Row],[OrderID]],orders[],18,FALSE)</f>
        <v xml:space="preserve">Eastern                                           </v>
      </c>
      <c r="P582">
        <f>VLOOKUP(order_details__2[[#This Row],[ProductID]],products[],4,FALSE)</f>
        <v>8</v>
      </c>
      <c r="Q582" t="str">
        <f>VLOOKUP(order_details__2[[#This Row],[CategoryID]],categories[],2,FALSE)</f>
        <v>Seafood</v>
      </c>
      <c r="R582" s="57">
        <f>VLOOKUP(order_details__2[[#This Row],[OrderID]],orders[],21,FALSE)</f>
        <v>3</v>
      </c>
    </row>
    <row r="583" spans="1:18" x14ac:dyDescent="0.2">
      <c r="A583">
        <v>10465</v>
      </c>
      <c r="B583">
        <v>50</v>
      </c>
      <c r="C583">
        <v>13</v>
      </c>
      <c r="D583">
        <v>25</v>
      </c>
      <c r="E583">
        <v>0</v>
      </c>
      <c r="F583">
        <f>order_details__2[[#This Row],[UnitPrice]]*order_details__2[[#This Row],[Quantity]]</f>
        <v>325</v>
      </c>
      <c r="G583">
        <f>VLOOKUP(order_details__2[[#This Row],[ProductID]],products[],3,FALSE)</f>
        <v>23</v>
      </c>
      <c r="H583">
        <f>VLOOKUP(order_details__2[[#This Row],[OrderID]],orders[],20,FALSE)</f>
        <v>1997</v>
      </c>
      <c r="I583" t="str">
        <f>VLOOKUP(order_details__2[[#This Row],[ProductID]],products[],2,FALSE)</f>
        <v>Valkoinen suklaa</v>
      </c>
      <c r="J583" t="str">
        <f>VLOOKUP(order_details__2[[#This Row],[SupplierID]],suppliers[],2,FALSE)</f>
        <v>Karkki Oy</v>
      </c>
      <c r="K583" t="str">
        <f>VLOOKUP(order_details__2[[#This Row],[OrderID]],orders[],14,FALSE)</f>
        <v>Denmark</v>
      </c>
      <c r="L583">
        <f>VLOOKUP(order_details__2[[#This Row],[OrderID]],orders[],7,FALSE)</f>
        <v>3</v>
      </c>
      <c r="M583" t="str">
        <f>VLOOKUP(order_details__2[[#This Row],[ShipVia ]],shippers[],2,FALSE)</f>
        <v>Federal Shipping</v>
      </c>
      <c r="N583" t="str">
        <f>VLOOKUP(order_details__2[[#This Row],[OrderID]],orders[],2,FALSE)</f>
        <v>VAFFE</v>
      </c>
      <c r="O583" t="str">
        <f>VLOOKUP(order_details__2[[#This Row],[OrderID]],orders[],18,FALSE)</f>
        <v xml:space="preserve">Eastern                                           </v>
      </c>
      <c r="P583">
        <f>VLOOKUP(order_details__2[[#This Row],[ProductID]],products[],4,FALSE)</f>
        <v>3</v>
      </c>
      <c r="Q583" t="str">
        <f>VLOOKUP(order_details__2[[#This Row],[CategoryID]],categories[],2,FALSE)</f>
        <v>Confections</v>
      </c>
      <c r="R583" s="57">
        <f>VLOOKUP(order_details__2[[#This Row],[OrderID]],orders[],21,FALSE)</f>
        <v>3</v>
      </c>
    </row>
    <row r="584" spans="1:18" x14ac:dyDescent="0.2">
      <c r="A584">
        <v>10466</v>
      </c>
      <c r="B584">
        <v>11</v>
      </c>
      <c r="C584">
        <v>16.8</v>
      </c>
      <c r="D584">
        <v>10</v>
      </c>
      <c r="E584">
        <v>0</v>
      </c>
      <c r="F584">
        <f>order_details__2[[#This Row],[UnitPrice]]*order_details__2[[#This Row],[Quantity]]</f>
        <v>168</v>
      </c>
      <c r="G584">
        <f>VLOOKUP(order_details__2[[#This Row],[ProductID]],products[],3,FALSE)</f>
        <v>5</v>
      </c>
      <c r="H584">
        <f>VLOOKUP(order_details__2[[#This Row],[OrderID]],orders[],20,FALSE)</f>
        <v>1997</v>
      </c>
      <c r="I584" t="str">
        <f>VLOOKUP(order_details__2[[#This Row],[ProductID]],products[],2,FALSE)</f>
        <v>Queso Cabrales</v>
      </c>
      <c r="J584" t="str">
        <f>VLOOKUP(order_details__2[[#This Row],[SupplierID]],suppliers[],2,FALSE)</f>
        <v>Cooperativa de Quesos 'Las Cabras'</v>
      </c>
      <c r="K584" t="str">
        <f>VLOOKUP(order_details__2[[#This Row],[OrderID]],orders[],14,FALSE)</f>
        <v>Brazil</v>
      </c>
      <c r="L584">
        <f>VLOOKUP(order_details__2[[#This Row],[OrderID]],orders[],7,FALSE)</f>
        <v>1</v>
      </c>
      <c r="M584" t="str">
        <f>VLOOKUP(order_details__2[[#This Row],[ShipVia ]],shippers[],2,FALSE)</f>
        <v>Speedy Express</v>
      </c>
      <c r="N584" t="str">
        <f>VLOOKUP(order_details__2[[#This Row],[OrderID]],orders[],2,FALSE)</f>
        <v>COMMI</v>
      </c>
      <c r="O584" t="str">
        <f>VLOOKUP(order_details__2[[#This Row],[OrderID]],orders[],18,FALSE)</f>
        <v xml:space="preserve">Eastern                                           </v>
      </c>
      <c r="P584">
        <f>VLOOKUP(order_details__2[[#This Row],[ProductID]],products[],4,FALSE)</f>
        <v>4</v>
      </c>
      <c r="Q584" t="str">
        <f>VLOOKUP(order_details__2[[#This Row],[CategoryID]],categories[],2,FALSE)</f>
        <v>Dairy Products</v>
      </c>
      <c r="R584" s="57">
        <f>VLOOKUP(order_details__2[[#This Row],[OrderID]],orders[],21,FALSE)</f>
        <v>3</v>
      </c>
    </row>
    <row r="585" spans="1:18" x14ac:dyDescent="0.2">
      <c r="A585">
        <v>10466</v>
      </c>
      <c r="B585">
        <v>46</v>
      </c>
      <c r="C585">
        <v>9.6</v>
      </c>
      <c r="D585">
        <v>5</v>
      </c>
      <c r="E585">
        <v>0</v>
      </c>
      <c r="F585">
        <f>order_details__2[[#This Row],[UnitPrice]]*order_details__2[[#This Row],[Quantity]]</f>
        <v>48</v>
      </c>
      <c r="G585">
        <f>VLOOKUP(order_details__2[[#This Row],[ProductID]],products[],3,FALSE)</f>
        <v>21</v>
      </c>
      <c r="H585">
        <f>VLOOKUP(order_details__2[[#This Row],[OrderID]],orders[],20,FALSE)</f>
        <v>1997</v>
      </c>
      <c r="I585" t="str">
        <f>VLOOKUP(order_details__2[[#This Row],[ProductID]],products[],2,FALSE)</f>
        <v>Spegesild</v>
      </c>
      <c r="J585" t="str">
        <f>VLOOKUP(order_details__2[[#This Row],[SupplierID]],suppliers[],2,FALSE)</f>
        <v>Lyngbysild</v>
      </c>
      <c r="K585" t="str">
        <f>VLOOKUP(order_details__2[[#This Row],[OrderID]],orders[],14,FALSE)</f>
        <v>Brazil</v>
      </c>
      <c r="L585">
        <f>VLOOKUP(order_details__2[[#This Row],[OrderID]],orders[],7,FALSE)</f>
        <v>1</v>
      </c>
      <c r="M585" t="str">
        <f>VLOOKUP(order_details__2[[#This Row],[ShipVia ]],shippers[],2,FALSE)</f>
        <v>Speedy Express</v>
      </c>
      <c r="N585" t="str">
        <f>VLOOKUP(order_details__2[[#This Row],[OrderID]],orders[],2,FALSE)</f>
        <v>COMMI</v>
      </c>
      <c r="O585" t="str">
        <f>VLOOKUP(order_details__2[[#This Row],[OrderID]],orders[],18,FALSE)</f>
        <v xml:space="preserve">Eastern                                           </v>
      </c>
      <c r="P585">
        <f>VLOOKUP(order_details__2[[#This Row],[ProductID]],products[],4,FALSE)</f>
        <v>8</v>
      </c>
      <c r="Q585" t="str">
        <f>VLOOKUP(order_details__2[[#This Row],[CategoryID]],categories[],2,FALSE)</f>
        <v>Seafood</v>
      </c>
      <c r="R585" s="57">
        <f>VLOOKUP(order_details__2[[#This Row],[OrderID]],orders[],21,FALSE)</f>
        <v>3</v>
      </c>
    </row>
    <row r="586" spans="1:18" x14ac:dyDescent="0.2">
      <c r="A586">
        <v>10467</v>
      </c>
      <c r="B586">
        <v>24</v>
      </c>
      <c r="C586">
        <v>3.6</v>
      </c>
      <c r="D586">
        <v>28</v>
      </c>
      <c r="E586">
        <v>0</v>
      </c>
      <c r="F586">
        <f>order_details__2[[#This Row],[UnitPrice]]*order_details__2[[#This Row],[Quantity]]</f>
        <v>100.8</v>
      </c>
      <c r="G586">
        <f>VLOOKUP(order_details__2[[#This Row],[ProductID]],products[],3,FALSE)</f>
        <v>10</v>
      </c>
      <c r="H586">
        <f>VLOOKUP(order_details__2[[#This Row],[OrderID]],orders[],20,FALSE)</f>
        <v>1997</v>
      </c>
      <c r="I586" t="str">
        <f>VLOOKUP(order_details__2[[#This Row],[ProductID]],products[],2,FALSE)</f>
        <v>Guaran Fantstica</v>
      </c>
      <c r="J586" t="str">
        <f>VLOOKUP(order_details__2[[#This Row],[SupplierID]],suppliers[],2,FALSE)</f>
        <v>Refrescos Americanas LTDA</v>
      </c>
      <c r="K586" t="str">
        <f>VLOOKUP(order_details__2[[#This Row],[OrderID]],orders[],14,FALSE)</f>
        <v>Italy</v>
      </c>
      <c r="L586">
        <f>VLOOKUP(order_details__2[[#This Row],[OrderID]],orders[],7,FALSE)</f>
        <v>2</v>
      </c>
      <c r="M586" t="str">
        <f>VLOOKUP(order_details__2[[#This Row],[ShipVia ]],shippers[],2,FALSE)</f>
        <v>United Package</v>
      </c>
      <c r="N586" t="str">
        <f>VLOOKUP(order_details__2[[#This Row],[OrderID]],orders[],2,FALSE)</f>
        <v>MAGAA</v>
      </c>
      <c r="O586" t="str">
        <f>VLOOKUP(order_details__2[[#This Row],[OrderID]],orders[],18,FALSE)</f>
        <v xml:space="preserve">Northern                                          </v>
      </c>
      <c r="P586">
        <f>VLOOKUP(order_details__2[[#This Row],[ProductID]],products[],4,FALSE)</f>
        <v>1</v>
      </c>
      <c r="Q586" t="str">
        <f>VLOOKUP(order_details__2[[#This Row],[CategoryID]],categories[],2,FALSE)</f>
        <v>Beverages</v>
      </c>
      <c r="R586" s="57">
        <f>VLOOKUP(order_details__2[[#This Row],[OrderID]],orders[],21,FALSE)</f>
        <v>3</v>
      </c>
    </row>
    <row r="587" spans="1:18" x14ac:dyDescent="0.2">
      <c r="A587">
        <v>10467</v>
      </c>
      <c r="B587">
        <v>25</v>
      </c>
      <c r="C587">
        <v>11.2</v>
      </c>
      <c r="D587">
        <v>12</v>
      </c>
      <c r="E587">
        <v>0</v>
      </c>
      <c r="F587">
        <f>order_details__2[[#This Row],[UnitPrice]]*order_details__2[[#This Row],[Quantity]]</f>
        <v>134.39999999999998</v>
      </c>
      <c r="G587">
        <f>VLOOKUP(order_details__2[[#This Row],[ProductID]],products[],3,FALSE)</f>
        <v>11</v>
      </c>
      <c r="H587">
        <f>VLOOKUP(order_details__2[[#This Row],[OrderID]],orders[],20,FALSE)</f>
        <v>1997</v>
      </c>
      <c r="I587" t="str">
        <f>VLOOKUP(order_details__2[[#This Row],[ProductID]],products[],2,FALSE)</f>
        <v>NuNuCa Nu-Nougat-Creme</v>
      </c>
      <c r="J587" t="str">
        <f>VLOOKUP(order_details__2[[#This Row],[SupplierID]],suppliers[],2,FALSE)</f>
        <v>Heli Swaren GmbH &amp; Co. KG</v>
      </c>
      <c r="K587" t="str">
        <f>VLOOKUP(order_details__2[[#This Row],[OrderID]],orders[],14,FALSE)</f>
        <v>Italy</v>
      </c>
      <c r="L587">
        <f>VLOOKUP(order_details__2[[#This Row],[OrderID]],orders[],7,FALSE)</f>
        <v>2</v>
      </c>
      <c r="M587" t="str">
        <f>VLOOKUP(order_details__2[[#This Row],[ShipVia ]],shippers[],2,FALSE)</f>
        <v>United Package</v>
      </c>
      <c r="N587" t="str">
        <f>VLOOKUP(order_details__2[[#This Row],[OrderID]],orders[],2,FALSE)</f>
        <v>MAGAA</v>
      </c>
      <c r="O587" t="str">
        <f>VLOOKUP(order_details__2[[#This Row],[OrderID]],orders[],18,FALSE)</f>
        <v xml:space="preserve">Northern                                          </v>
      </c>
      <c r="P587">
        <f>VLOOKUP(order_details__2[[#This Row],[ProductID]],products[],4,FALSE)</f>
        <v>3</v>
      </c>
      <c r="Q587" t="str">
        <f>VLOOKUP(order_details__2[[#This Row],[CategoryID]],categories[],2,FALSE)</f>
        <v>Confections</v>
      </c>
      <c r="R587" s="57">
        <f>VLOOKUP(order_details__2[[#This Row],[OrderID]],orders[],21,FALSE)</f>
        <v>3</v>
      </c>
    </row>
    <row r="588" spans="1:18" x14ac:dyDescent="0.2">
      <c r="A588">
        <v>10468</v>
      </c>
      <c r="B588">
        <v>30</v>
      </c>
      <c r="C588">
        <v>20.7</v>
      </c>
      <c r="D588">
        <v>8</v>
      </c>
      <c r="E588">
        <v>0</v>
      </c>
      <c r="F588">
        <f>order_details__2[[#This Row],[UnitPrice]]*order_details__2[[#This Row],[Quantity]]</f>
        <v>165.6</v>
      </c>
      <c r="G588">
        <f>VLOOKUP(order_details__2[[#This Row],[ProductID]],products[],3,FALSE)</f>
        <v>13</v>
      </c>
      <c r="H588">
        <f>VLOOKUP(order_details__2[[#This Row],[OrderID]],orders[],20,FALSE)</f>
        <v>1997</v>
      </c>
      <c r="I588" t="str">
        <f>VLOOKUP(order_details__2[[#This Row],[ProductID]],products[],2,FALSE)</f>
        <v>Nord-Ost Matjeshering</v>
      </c>
      <c r="J588" t="str">
        <f>VLOOKUP(order_details__2[[#This Row],[SupplierID]],suppliers[],2,FALSE)</f>
        <v>Nord-Ost-Fisch Handelsgesellschaft mbH</v>
      </c>
      <c r="K588" t="str">
        <f>VLOOKUP(order_details__2[[#This Row],[OrderID]],orders[],14,FALSE)</f>
        <v>Germany</v>
      </c>
      <c r="L588">
        <f>VLOOKUP(order_details__2[[#This Row],[OrderID]],orders[],7,FALSE)</f>
        <v>3</v>
      </c>
      <c r="M588" t="str">
        <f>VLOOKUP(order_details__2[[#This Row],[ShipVia ]],shippers[],2,FALSE)</f>
        <v>Federal Shipping</v>
      </c>
      <c r="N588" t="str">
        <f>VLOOKUP(order_details__2[[#This Row],[OrderID]],orders[],2,FALSE)</f>
        <v>KOENE</v>
      </c>
      <c r="O588" t="str">
        <f>VLOOKUP(order_details__2[[#This Row],[OrderID]],orders[],18,FALSE)</f>
        <v xml:space="preserve">Southern                                          </v>
      </c>
      <c r="P588">
        <f>VLOOKUP(order_details__2[[#This Row],[ProductID]],products[],4,FALSE)</f>
        <v>8</v>
      </c>
      <c r="Q588" t="str">
        <f>VLOOKUP(order_details__2[[#This Row],[CategoryID]],categories[],2,FALSE)</f>
        <v>Seafood</v>
      </c>
      <c r="R588" s="57">
        <f>VLOOKUP(order_details__2[[#This Row],[OrderID]],orders[],21,FALSE)</f>
        <v>3</v>
      </c>
    </row>
    <row r="589" spans="1:18" x14ac:dyDescent="0.2">
      <c r="A589">
        <v>10468</v>
      </c>
      <c r="B589">
        <v>43</v>
      </c>
      <c r="C589">
        <v>36.799999999999997</v>
      </c>
      <c r="D589">
        <v>15</v>
      </c>
      <c r="E589">
        <v>0</v>
      </c>
      <c r="F589">
        <f>order_details__2[[#This Row],[UnitPrice]]*order_details__2[[#This Row],[Quantity]]</f>
        <v>552</v>
      </c>
      <c r="G589">
        <f>VLOOKUP(order_details__2[[#This Row],[ProductID]],products[],3,FALSE)</f>
        <v>20</v>
      </c>
      <c r="H589">
        <f>VLOOKUP(order_details__2[[#This Row],[OrderID]],orders[],20,FALSE)</f>
        <v>1997</v>
      </c>
      <c r="I589" t="str">
        <f>VLOOKUP(order_details__2[[#This Row],[ProductID]],products[],2,FALSE)</f>
        <v>Ipoh Coffee</v>
      </c>
      <c r="J589" t="str">
        <f>VLOOKUP(order_details__2[[#This Row],[SupplierID]],suppliers[],2,FALSE)</f>
        <v>Leka Trading</v>
      </c>
      <c r="K589" t="str">
        <f>VLOOKUP(order_details__2[[#This Row],[OrderID]],orders[],14,FALSE)</f>
        <v>Germany</v>
      </c>
      <c r="L589">
        <f>VLOOKUP(order_details__2[[#This Row],[OrderID]],orders[],7,FALSE)</f>
        <v>3</v>
      </c>
      <c r="M589" t="str">
        <f>VLOOKUP(order_details__2[[#This Row],[ShipVia ]],shippers[],2,FALSE)</f>
        <v>Federal Shipping</v>
      </c>
      <c r="N589" t="str">
        <f>VLOOKUP(order_details__2[[#This Row],[OrderID]],orders[],2,FALSE)</f>
        <v>KOENE</v>
      </c>
      <c r="O589" t="str">
        <f>VLOOKUP(order_details__2[[#This Row],[OrderID]],orders[],18,FALSE)</f>
        <v xml:space="preserve">Southern                                          </v>
      </c>
      <c r="P589">
        <f>VLOOKUP(order_details__2[[#This Row],[ProductID]],products[],4,FALSE)</f>
        <v>1</v>
      </c>
      <c r="Q589" t="str">
        <f>VLOOKUP(order_details__2[[#This Row],[CategoryID]],categories[],2,FALSE)</f>
        <v>Beverages</v>
      </c>
      <c r="R589" s="57">
        <f>VLOOKUP(order_details__2[[#This Row],[OrderID]],orders[],21,FALSE)</f>
        <v>3</v>
      </c>
    </row>
    <row r="590" spans="1:18" x14ac:dyDescent="0.2">
      <c r="A590">
        <v>10469</v>
      </c>
      <c r="B590">
        <v>2</v>
      </c>
      <c r="C590">
        <v>15.2</v>
      </c>
      <c r="D590">
        <v>40</v>
      </c>
      <c r="E590">
        <v>0</v>
      </c>
      <c r="F590">
        <f>order_details__2[[#This Row],[UnitPrice]]*order_details__2[[#This Row],[Quantity]]</f>
        <v>608</v>
      </c>
      <c r="G590">
        <f>VLOOKUP(order_details__2[[#This Row],[ProductID]],products[],3,FALSE)</f>
        <v>1</v>
      </c>
      <c r="H590">
        <f>VLOOKUP(order_details__2[[#This Row],[OrderID]],orders[],20,FALSE)</f>
        <v>1997</v>
      </c>
      <c r="I590" t="str">
        <f>VLOOKUP(order_details__2[[#This Row],[ProductID]],products[],2,FALSE)</f>
        <v>Chang</v>
      </c>
      <c r="J590" t="str">
        <f>VLOOKUP(order_details__2[[#This Row],[SupplierID]],suppliers[],2,FALSE)</f>
        <v>Exotic Liquids</v>
      </c>
      <c r="K590" t="str">
        <f>VLOOKUP(order_details__2[[#This Row],[OrderID]],orders[],14,FALSE)</f>
        <v>USA</v>
      </c>
      <c r="L590">
        <f>VLOOKUP(order_details__2[[#This Row],[OrderID]],orders[],7,FALSE)</f>
        <v>1</v>
      </c>
      <c r="M590" t="str">
        <f>VLOOKUP(order_details__2[[#This Row],[ShipVia ]],shippers[],2,FALSE)</f>
        <v>Speedy Express</v>
      </c>
      <c r="N590" t="str">
        <f>VLOOKUP(order_details__2[[#This Row],[OrderID]],orders[],2,FALSE)</f>
        <v>WHITC</v>
      </c>
      <c r="O590" t="str">
        <f>VLOOKUP(order_details__2[[#This Row],[OrderID]],orders[],18,FALSE)</f>
        <v xml:space="preserve">Eastern                                           </v>
      </c>
      <c r="P590">
        <f>VLOOKUP(order_details__2[[#This Row],[ProductID]],products[],4,FALSE)</f>
        <v>1</v>
      </c>
      <c r="Q590" t="str">
        <f>VLOOKUP(order_details__2[[#This Row],[CategoryID]],categories[],2,FALSE)</f>
        <v>Beverages</v>
      </c>
      <c r="R590" s="57">
        <f>VLOOKUP(order_details__2[[#This Row],[OrderID]],orders[],21,FALSE)</f>
        <v>3</v>
      </c>
    </row>
    <row r="591" spans="1:18" x14ac:dyDescent="0.2">
      <c r="A591">
        <v>10469</v>
      </c>
      <c r="B591">
        <v>16</v>
      </c>
      <c r="C591">
        <v>13.9</v>
      </c>
      <c r="D591">
        <v>35</v>
      </c>
      <c r="E591">
        <v>0</v>
      </c>
      <c r="F591">
        <f>order_details__2[[#This Row],[UnitPrice]]*order_details__2[[#This Row],[Quantity]]</f>
        <v>486.5</v>
      </c>
      <c r="G591">
        <f>VLOOKUP(order_details__2[[#This Row],[ProductID]],products[],3,FALSE)</f>
        <v>7</v>
      </c>
      <c r="H591">
        <f>VLOOKUP(order_details__2[[#This Row],[OrderID]],orders[],20,FALSE)</f>
        <v>1997</v>
      </c>
      <c r="I591" t="str">
        <f>VLOOKUP(order_details__2[[#This Row],[ProductID]],products[],2,FALSE)</f>
        <v>Pavlova</v>
      </c>
      <c r="J591" t="str">
        <f>VLOOKUP(order_details__2[[#This Row],[SupplierID]],suppliers[],2,FALSE)</f>
        <v>Pavlova, Ltd.</v>
      </c>
      <c r="K591" t="str">
        <f>VLOOKUP(order_details__2[[#This Row],[OrderID]],orders[],14,FALSE)</f>
        <v>USA</v>
      </c>
      <c r="L591">
        <f>VLOOKUP(order_details__2[[#This Row],[OrderID]],orders[],7,FALSE)</f>
        <v>1</v>
      </c>
      <c r="M591" t="str">
        <f>VLOOKUP(order_details__2[[#This Row],[ShipVia ]],shippers[],2,FALSE)</f>
        <v>Speedy Express</v>
      </c>
      <c r="N591" t="str">
        <f>VLOOKUP(order_details__2[[#This Row],[OrderID]],orders[],2,FALSE)</f>
        <v>WHITC</v>
      </c>
      <c r="O591" t="str">
        <f>VLOOKUP(order_details__2[[#This Row],[OrderID]],orders[],18,FALSE)</f>
        <v xml:space="preserve">Eastern                                           </v>
      </c>
      <c r="P591">
        <f>VLOOKUP(order_details__2[[#This Row],[ProductID]],products[],4,FALSE)</f>
        <v>3</v>
      </c>
      <c r="Q591" t="str">
        <f>VLOOKUP(order_details__2[[#This Row],[CategoryID]],categories[],2,FALSE)</f>
        <v>Confections</v>
      </c>
      <c r="R591" s="57">
        <f>VLOOKUP(order_details__2[[#This Row],[OrderID]],orders[],21,FALSE)</f>
        <v>3</v>
      </c>
    </row>
    <row r="592" spans="1:18" x14ac:dyDescent="0.2">
      <c r="A592">
        <v>10469</v>
      </c>
      <c r="B592">
        <v>44</v>
      </c>
      <c r="C592">
        <v>15.5</v>
      </c>
      <c r="D592">
        <v>2</v>
      </c>
      <c r="E592">
        <v>0</v>
      </c>
      <c r="F592">
        <f>order_details__2[[#This Row],[UnitPrice]]*order_details__2[[#This Row],[Quantity]]</f>
        <v>31</v>
      </c>
      <c r="G592">
        <f>VLOOKUP(order_details__2[[#This Row],[ProductID]],products[],3,FALSE)</f>
        <v>20</v>
      </c>
      <c r="H592">
        <f>VLOOKUP(order_details__2[[#This Row],[OrderID]],orders[],20,FALSE)</f>
        <v>1997</v>
      </c>
      <c r="I592" t="str">
        <f>VLOOKUP(order_details__2[[#This Row],[ProductID]],products[],2,FALSE)</f>
        <v>Gula Malacca</v>
      </c>
      <c r="J592" t="str">
        <f>VLOOKUP(order_details__2[[#This Row],[SupplierID]],suppliers[],2,FALSE)</f>
        <v>Leka Trading</v>
      </c>
      <c r="K592" t="str">
        <f>VLOOKUP(order_details__2[[#This Row],[OrderID]],orders[],14,FALSE)</f>
        <v>USA</v>
      </c>
      <c r="L592">
        <f>VLOOKUP(order_details__2[[#This Row],[OrderID]],orders[],7,FALSE)</f>
        <v>1</v>
      </c>
      <c r="M592" t="str">
        <f>VLOOKUP(order_details__2[[#This Row],[ShipVia ]],shippers[],2,FALSE)</f>
        <v>Speedy Express</v>
      </c>
      <c r="N592" t="str">
        <f>VLOOKUP(order_details__2[[#This Row],[OrderID]],orders[],2,FALSE)</f>
        <v>WHITC</v>
      </c>
      <c r="O592" t="str">
        <f>VLOOKUP(order_details__2[[#This Row],[OrderID]],orders[],18,FALSE)</f>
        <v xml:space="preserve">Eastern                                           </v>
      </c>
      <c r="P592">
        <f>VLOOKUP(order_details__2[[#This Row],[ProductID]],products[],4,FALSE)</f>
        <v>2</v>
      </c>
      <c r="Q592" t="str">
        <f>VLOOKUP(order_details__2[[#This Row],[CategoryID]],categories[],2,FALSE)</f>
        <v>Condiments</v>
      </c>
      <c r="R592" s="57">
        <f>VLOOKUP(order_details__2[[#This Row],[OrderID]],orders[],21,FALSE)</f>
        <v>3</v>
      </c>
    </row>
    <row r="593" spans="1:18" x14ac:dyDescent="0.2">
      <c r="A593">
        <v>10470</v>
      </c>
      <c r="B593">
        <v>18</v>
      </c>
      <c r="C593">
        <v>50</v>
      </c>
      <c r="D593">
        <v>30</v>
      </c>
      <c r="E593">
        <v>0</v>
      </c>
      <c r="F593">
        <f>order_details__2[[#This Row],[UnitPrice]]*order_details__2[[#This Row],[Quantity]]</f>
        <v>1500</v>
      </c>
      <c r="G593">
        <f>VLOOKUP(order_details__2[[#This Row],[ProductID]],products[],3,FALSE)</f>
        <v>7</v>
      </c>
      <c r="H593">
        <f>VLOOKUP(order_details__2[[#This Row],[OrderID]],orders[],20,FALSE)</f>
        <v>1997</v>
      </c>
      <c r="I593" t="str">
        <f>VLOOKUP(order_details__2[[#This Row],[ProductID]],products[],2,FALSE)</f>
        <v>Carnarvon Tigers</v>
      </c>
      <c r="J593" t="str">
        <f>VLOOKUP(order_details__2[[#This Row],[SupplierID]],suppliers[],2,FALSE)</f>
        <v>Pavlova, Ltd.</v>
      </c>
      <c r="K593" t="str">
        <f>VLOOKUP(order_details__2[[#This Row],[OrderID]],orders[],14,FALSE)</f>
        <v>France</v>
      </c>
      <c r="L593">
        <f>VLOOKUP(order_details__2[[#This Row],[OrderID]],orders[],7,FALSE)</f>
        <v>2</v>
      </c>
      <c r="M593" t="str">
        <f>VLOOKUP(order_details__2[[#This Row],[ShipVia ]],shippers[],2,FALSE)</f>
        <v>United Package</v>
      </c>
      <c r="N593" t="str">
        <f>VLOOKUP(order_details__2[[#This Row],[OrderID]],orders[],2,FALSE)</f>
        <v>BONAP</v>
      </c>
      <c r="O593" t="str">
        <f>VLOOKUP(order_details__2[[#This Row],[OrderID]],orders[],18,FALSE)</f>
        <v xml:space="preserve">Eastern                                           </v>
      </c>
      <c r="P593">
        <f>VLOOKUP(order_details__2[[#This Row],[ProductID]],products[],4,FALSE)</f>
        <v>8</v>
      </c>
      <c r="Q593" t="str">
        <f>VLOOKUP(order_details__2[[#This Row],[CategoryID]],categories[],2,FALSE)</f>
        <v>Seafood</v>
      </c>
      <c r="R593" s="57">
        <f>VLOOKUP(order_details__2[[#This Row],[OrderID]],orders[],21,FALSE)</f>
        <v>3</v>
      </c>
    </row>
    <row r="594" spans="1:18" x14ac:dyDescent="0.2">
      <c r="A594">
        <v>10470</v>
      </c>
      <c r="B594">
        <v>23</v>
      </c>
      <c r="C594">
        <v>7.2</v>
      </c>
      <c r="D594">
        <v>15</v>
      </c>
      <c r="E594">
        <v>0</v>
      </c>
      <c r="F594">
        <f>order_details__2[[#This Row],[UnitPrice]]*order_details__2[[#This Row],[Quantity]]</f>
        <v>108</v>
      </c>
      <c r="G594">
        <f>VLOOKUP(order_details__2[[#This Row],[ProductID]],products[],3,FALSE)</f>
        <v>9</v>
      </c>
      <c r="H594">
        <f>VLOOKUP(order_details__2[[#This Row],[OrderID]],orders[],20,FALSE)</f>
        <v>1997</v>
      </c>
      <c r="I594" t="str">
        <f>VLOOKUP(order_details__2[[#This Row],[ProductID]],products[],2,FALSE)</f>
        <v>Tunnbrd</v>
      </c>
      <c r="J594" t="str">
        <f>VLOOKUP(order_details__2[[#This Row],[SupplierID]],suppliers[],2,FALSE)</f>
        <v>PB Knckebrd AB</v>
      </c>
      <c r="K594" t="str">
        <f>VLOOKUP(order_details__2[[#This Row],[OrderID]],orders[],14,FALSE)</f>
        <v>France</v>
      </c>
      <c r="L594">
        <f>VLOOKUP(order_details__2[[#This Row],[OrderID]],orders[],7,FALSE)</f>
        <v>2</v>
      </c>
      <c r="M594" t="str">
        <f>VLOOKUP(order_details__2[[#This Row],[ShipVia ]],shippers[],2,FALSE)</f>
        <v>United Package</v>
      </c>
      <c r="N594" t="str">
        <f>VLOOKUP(order_details__2[[#This Row],[OrderID]],orders[],2,FALSE)</f>
        <v>BONAP</v>
      </c>
      <c r="O594" t="str">
        <f>VLOOKUP(order_details__2[[#This Row],[OrderID]],orders[],18,FALSE)</f>
        <v xml:space="preserve">Eastern                                           </v>
      </c>
      <c r="P594">
        <f>VLOOKUP(order_details__2[[#This Row],[ProductID]],products[],4,FALSE)</f>
        <v>5</v>
      </c>
      <c r="Q594" t="str">
        <f>VLOOKUP(order_details__2[[#This Row],[CategoryID]],categories[],2,FALSE)</f>
        <v>Grains/Cereals</v>
      </c>
      <c r="R594" s="57">
        <f>VLOOKUP(order_details__2[[#This Row],[OrderID]],orders[],21,FALSE)</f>
        <v>3</v>
      </c>
    </row>
    <row r="595" spans="1:18" x14ac:dyDescent="0.2">
      <c r="A595">
        <v>10470</v>
      </c>
      <c r="B595">
        <v>64</v>
      </c>
      <c r="C595">
        <v>26.6</v>
      </c>
      <c r="D595">
        <v>8</v>
      </c>
      <c r="E595">
        <v>0</v>
      </c>
      <c r="F595">
        <f>order_details__2[[#This Row],[UnitPrice]]*order_details__2[[#This Row],[Quantity]]</f>
        <v>212.8</v>
      </c>
      <c r="G595">
        <f>VLOOKUP(order_details__2[[#This Row],[ProductID]],products[],3,FALSE)</f>
        <v>12</v>
      </c>
      <c r="H595">
        <f>VLOOKUP(order_details__2[[#This Row],[OrderID]],orders[],20,FALSE)</f>
        <v>1997</v>
      </c>
      <c r="I595" t="str">
        <f>VLOOKUP(order_details__2[[#This Row],[ProductID]],products[],2,FALSE)</f>
        <v>Wimmers gute Semmelkndel</v>
      </c>
      <c r="J595" t="str">
        <f>VLOOKUP(order_details__2[[#This Row],[SupplierID]],suppliers[],2,FALSE)</f>
        <v>Plutzer Lebensmittelgromrkte AG</v>
      </c>
      <c r="K595" t="str">
        <f>VLOOKUP(order_details__2[[#This Row],[OrderID]],orders[],14,FALSE)</f>
        <v>France</v>
      </c>
      <c r="L595">
        <f>VLOOKUP(order_details__2[[#This Row],[OrderID]],orders[],7,FALSE)</f>
        <v>2</v>
      </c>
      <c r="M595" t="str">
        <f>VLOOKUP(order_details__2[[#This Row],[ShipVia ]],shippers[],2,FALSE)</f>
        <v>United Package</v>
      </c>
      <c r="N595" t="str">
        <f>VLOOKUP(order_details__2[[#This Row],[OrderID]],orders[],2,FALSE)</f>
        <v>BONAP</v>
      </c>
      <c r="O595" t="str">
        <f>VLOOKUP(order_details__2[[#This Row],[OrderID]],orders[],18,FALSE)</f>
        <v xml:space="preserve">Eastern                                           </v>
      </c>
      <c r="P595">
        <f>VLOOKUP(order_details__2[[#This Row],[ProductID]],products[],4,FALSE)</f>
        <v>5</v>
      </c>
      <c r="Q595" t="str">
        <f>VLOOKUP(order_details__2[[#This Row],[CategoryID]],categories[],2,FALSE)</f>
        <v>Grains/Cereals</v>
      </c>
      <c r="R595" s="57">
        <f>VLOOKUP(order_details__2[[#This Row],[OrderID]],orders[],21,FALSE)</f>
        <v>3</v>
      </c>
    </row>
    <row r="596" spans="1:18" x14ac:dyDescent="0.2">
      <c r="A596">
        <v>10471</v>
      </c>
      <c r="B596">
        <v>7</v>
      </c>
      <c r="C596">
        <v>24</v>
      </c>
      <c r="D596">
        <v>30</v>
      </c>
      <c r="E596">
        <v>0</v>
      </c>
      <c r="F596">
        <f>order_details__2[[#This Row],[UnitPrice]]*order_details__2[[#This Row],[Quantity]]</f>
        <v>720</v>
      </c>
      <c r="G596">
        <f>VLOOKUP(order_details__2[[#This Row],[ProductID]],products[],3,FALSE)</f>
        <v>3</v>
      </c>
      <c r="H596">
        <f>VLOOKUP(order_details__2[[#This Row],[OrderID]],orders[],20,FALSE)</f>
        <v>1997</v>
      </c>
      <c r="I596" t="str">
        <f>VLOOKUP(order_details__2[[#This Row],[ProductID]],products[],2,FALSE)</f>
        <v>Uncle Bob's Organic Dried Pears</v>
      </c>
      <c r="J596" t="str">
        <f>VLOOKUP(order_details__2[[#This Row],[SupplierID]],suppliers[],2,FALSE)</f>
        <v>Grandma Kelly's Homestead</v>
      </c>
      <c r="K596" t="str">
        <f>VLOOKUP(order_details__2[[#This Row],[OrderID]],orders[],14,FALSE)</f>
        <v>UK</v>
      </c>
      <c r="L596">
        <f>VLOOKUP(order_details__2[[#This Row],[OrderID]],orders[],7,FALSE)</f>
        <v>3</v>
      </c>
      <c r="M596" t="str">
        <f>VLOOKUP(order_details__2[[#This Row],[ShipVia ]],shippers[],2,FALSE)</f>
        <v>Federal Shipping</v>
      </c>
      <c r="N596" t="str">
        <f>VLOOKUP(order_details__2[[#This Row],[OrderID]],orders[],2,FALSE)</f>
        <v>BSBEV</v>
      </c>
      <c r="O596" t="str">
        <f>VLOOKUP(order_details__2[[#This Row],[OrderID]],orders[],18,FALSE)</f>
        <v xml:space="preserve">Eastern                                           </v>
      </c>
      <c r="P596">
        <f>VLOOKUP(order_details__2[[#This Row],[ProductID]],products[],4,FALSE)</f>
        <v>7</v>
      </c>
      <c r="Q596" t="str">
        <f>VLOOKUP(order_details__2[[#This Row],[CategoryID]],categories[],2,FALSE)</f>
        <v>Produce</v>
      </c>
      <c r="R596" s="57">
        <f>VLOOKUP(order_details__2[[#This Row],[OrderID]],orders[],21,FALSE)</f>
        <v>3</v>
      </c>
    </row>
    <row r="597" spans="1:18" x14ac:dyDescent="0.2">
      <c r="A597">
        <v>10471</v>
      </c>
      <c r="B597">
        <v>56</v>
      </c>
      <c r="C597">
        <v>30.4</v>
      </c>
      <c r="D597">
        <v>20</v>
      </c>
      <c r="E597">
        <v>0</v>
      </c>
      <c r="F597">
        <f>order_details__2[[#This Row],[UnitPrice]]*order_details__2[[#This Row],[Quantity]]</f>
        <v>608</v>
      </c>
      <c r="G597">
        <f>VLOOKUP(order_details__2[[#This Row],[ProductID]],products[],3,FALSE)</f>
        <v>26</v>
      </c>
      <c r="H597">
        <f>VLOOKUP(order_details__2[[#This Row],[OrderID]],orders[],20,FALSE)</f>
        <v>1997</v>
      </c>
      <c r="I597" t="str">
        <f>VLOOKUP(order_details__2[[#This Row],[ProductID]],products[],2,FALSE)</f>
        <v>Gnocchi di nonna Alice</v>
      </c>
      <c r="J597" t="str">
        <f>VLOOKUP(order_details__2[[#This Row],[SupplierID]],suppliers[],2,FALSE)</f>
        <v>Pasta Buttini s.r.l.</v>
      </c>
      <c r="K597" t="str">
        <f>VLOOKUP(order_details__2[[#This Row],[OrderID]],orders[],14,FALSE)</f>
        <v>UK</v>
      </c>
      <c r="L597">
        <f>VLOOKUP(order_details__2[[#This Row],[OrderID]],orders[],7,FALSE)</f>
        <v>3</v>
      </c>
      <c r="M597" t="str">
        <f>VLOOKUP(order_details__2[[#This Row],[ShipVia ]],shippers[],2,FALSE)</f>
        <v>Federal Shipping</v>
      </c>
      <c r="N597" t="str">
        <f>VLOOKUP(order_details__2[[#This Row],[OrderID]],orders[],2,FALSE)</f>
        <v>BSBEV</v>
      </c>
      <c r="O597" t="str">
        <f>VLOOKUP(order_details__2[[#This Row],[OrderID]],orders[],18,FALSE)</f>
        <v xml:space="preserve">Eastern                                           </v>
      </c>
      <c r="P597">
        <f>VLOOKUP(order_details__2[[#This Row],[ProductID]],products[],4,FALSE)</f>
        <v>5</v>
      </c>
      <c r="Q597" t="str">
        <f>VLOOKUP(order_details__2[[#This Row],[CategoryID]],categories[],2,FALSE)</f>
        <v>Grains/Cereals</v>
      </c>
      <c r="R597" s="57">
        <f>VLOOKUP(order_details__2[[#This Row],[OrderID]],orders[],21,FALSE)</f>
        <v>3</v>
      </c>
    </row>
    <row r="598" spans="1:18" x14ac:dyDescent="0.2">
      <c r="A598">
        <v>10472</v>
      </c>
      <c r="B598">
        <v>24</v>
      </c>
      <c r="C598">
        <v>3.6</v>
      </c>
      <c r="D598">
        <v>80</v>
      </c>
      <c r="E598">
        <v>0</v>
      </c>
      <c r="F598">
        <f>order_details__2[[#This Row],[UnitPrice]]*order_details__2[[#This Row],[Quantity]]</f>
        <v>288</v>
      </c>
      <c r="G598">
        <f>VLOOKUP(order_details__2[[#This Row],[ProductID]],products[],3,FALSE)</f>
        <v>10</v>
      </c>
      <c r="H598">
        <f>VLOOKUP(order_details__2[[#This Row],[OrderID]],orders[],20,FALSE)</f>
        <v>1997</v>
      </c>
      <c r="I598" t="str">
        <f>VLOOKUP(order_details__2[[#This Row],[ProductID]],products[],2,FALSE)</f>
        <v>Guaran Fantstica</v>
      </c>
      <c r="J598" t="str">
        <f>VLOOKUP(order_details__2[[#This Row],[SupplierID]],suppliers[],2,FALSE)</f>
        <v>Refrescos Americanas LTDA</v>
      </c>
      <c r="K598" t="str">
        <f>VLOOKUP(order_details__2[[#This Row],[OrderID]],orders[],14,FALSE)</f>
        <v>UK</v>
      </c>
      <c r="L598">
        <f>VLOOKUP(order_details__2[[#This Row],[OrderID]],orders[],7,FALSE)</f>
        <v>1</v>
      </c>
      <c r="M598" t="str">
        <f>VLOOKUP(order_details__2[[#This Row],[ShipVia ]],shippers[],2,FALSE)</f>
        <v>Speedy Express</v>
      </c>
      <c r="N598" t="str">
        <f>VLOOKUP(order_details__2[[#This Row],[OrderID]],orders[],2,FALSE)</f>
        <v>SEVES</v>
      </c>
      <c r="O598" t="str">
        <f>VLOOKUP(order_details__2[[#This Row],[OrderID]],orders[],18,FALSE)</f>
        <v xml:space="preserve">Northern                                          </v>
      </c>
      <c r="P598">
        <f>VLOOKUP(order_details__2[[#This Row],[ProductID]],products[],4,FALSE)</f>
        <v>1</v>
      </c>
      <c r="Q598" t="str">
        <f>VLOOKUP(order_details__2[[#This Row],[CategoryID]],categories[],2,FALSE)</f>
        <v>Beverages</v>
      </c>
      <c r="R598" s="57">
        <f>VLOOKUP(order_details__2[[#This Row],[OrderID]],orders[],21,FALSE)</f>
        <v>3</v>
      </c>
    </row>
    <row r="599" spans="1:18" x14ac:dyDescent="0.2">
      <c r="A599">
        <v>10472</v>
      </c>
      <c r="B599">
        <v>51</v>
      </c>
      <c r="C599">
        <v>42.4</v>
      </c>
      <c r="D599">
        <v>18</v>
      </c>
      <c r="E599">
        <v>0</v>
      </c>
      <c r="F599">
        <f>order_details__2[[#This Row],[UnitPrice]]*order_details__2[[#This Row],[Quantity]]</f>
        <v>763.19999999999993</v>
      </c>
      <c r="G599">
        <f>VLOOKUP(order_details__2[[#This Row],[ProductID]],products[],3,FALSE)</f>
        <v>24</v>
      </c>
      <c r="H599">
        <f>VLOOKUP(order_details__2[[#This Row],[OrderID]],orders[],20,FALSE)</f>
        <v>1997</v>
      </c>
      <c r="I599" t="str">
        <f>VLOOKUP(order_details__2[[#This Row],[ProductID]],products[],2,FALSE)</f>
        <v>Manjimup Dried Apples</v>
      </c>
      <c r="J599" t="str">
        <f>VLOOKUP(order_details__2[[#This Row],[SupplierID]],suppliers[],2,FALSE)</f>
        <v>G'day, Mate</v>
      </c>
      <c r="K599" t="str">
        <f>VLOOKUP(order_details__2[[#This Row],[OrderID]],orders[],14,FALSE)</f>
        <v>UK</v>
      </c>
      <c r="L599">
        <f>VLOOKUP(order_details__2[[#This Row],[OrderID]],orders[],7,FALSE)</f>
        <v>1</v>
      </c>
      <c r="M599" t="str">
        <f>VLOOKUP(order_details__2[[#This Row],[ShipVia ]],shippers[],2,FALSE)</f>
        <v>Speedy Express</v>
      </c>
      <c r="N599" t="str">
        <f>VLOOKUP(order_details__2[[#This Row],[OrderID]],orders[],2,FALSE)</f>
        <v>SEVES</v>
      </c>
      <c r="O599" t="str">
        <f>VLOOKUP(order_details__2[[#This Row],[OrderID]],orders[],18,FALSE)</f>
        <v xml:space="preserve">Northern                                          </v>
      </c>
      <c r="P599">
        <f>VLOOKUP(order_details__2[[#This Row],[ProductID]],products[],4,FALSE)</f>
        <v>7</v>
      </c>
      <c r="Q599" t="str">
        <f>VLOOKUP(order_details__2[[#This Row],[CategoryID]],categories[],2,FALSE)</f>
        <v>Produce</v>
      </c>
      <c r="R599" s="57">
        <f>VLOOKUP(order_details__2[[#This Row],[OrderID]],orders[],21,FALSE)</f>
        <v>3</v>
      </c>
    </row>
    <row r="600" spans="1:18" x14ac:dyDescent="0.2">
      <c r="A600">
        <v>10473</v>
      </c>
      <c r="B600">
        <v>33</v>
      </c>
      <c r="C600">
        <v>2</v>
      </c>
      <c r="D600">
        <v>12</v>
      </c>
      <c r="E600">
        <v>0</v>
      </c>
      <c r="F600">
        <f>order_details__2[[#This Row],[UnitPrice]]*order_details__2[[#This Row],[Quantity]]</f>
        <v>24</v>
      </c>
      <c r="G600">
        <f>VLOOKUP(order_details__2[[#This Row],[ProductID]],products[],3,FALSE)</f>
        <v>15</v>
      </c>
      <c r="H600">
        <f>VLOOKUP(order_details__2[[#This Row],[OrderID]],orders[],20,FALSE)</f>
        <v>1997</v>
      </c>
      <c r="I600" t="str">
        <f>VLOOKUP(order_details__2[[#This Row],[ProductID]],products[],2,FALSE)</f>
        <v>Geitost</v>
      </c>
      <c r="J600" t="str">
        <f>VLOOKUP(order_details__2[[#This Row],[SupplierID]],suppliers[],2,FALSE)</f>
        <v>Norske Meierier</v>
      </c>
      <c r="K600" t="str">
        <f>VLOOKUP(order_details__2[[#This Row],[OrderID]],orders[],14,FALSE)</f>
        <v>UK</v>
      </c>
      <c r="L600">
        <f>VLOOKUP(order_details__2[[#This Row],[OrderID]],orders[],7,FALSE)</f>
        <v>3</v>
      </c>
      <c r="M600" t="str">
        <f>VLOOKUP(order_details__2[[#This Row],[ShipVia ]],shippers[],2,FALSE)</f>
        <v>Federal Shipping</v>
      </c>
      <c r="N600" t="str">
        <f>VLOOKUP(order_details__2[[#This Row],[OrderID]],orders[],2,FALSE)</f>
        <v>ISLAT</v>
      </c>
      <c r="O600" t="str">
        <f>VLOOKUP(order_details__2[[#This Row],[OrderID]],orders[],18,FALSE)</f>
        <v xml:space="preserve">Eastern                                           </v>
      </c>
      <c r="P600">
        <f>VLOOKUP(order_details__2[[#This Row],[ProductID]],products[],4,FALSE)</f>
        <v>4</v>
      </c>
      <c r="Q600" t="str">
        <f>VLOOKUP(order_details__2[[#This Row],[CategoryID]],categories[],2,FALSE)</f>
        <v>Dairy Products</v>
      </c>
      <c r="R600" s="57">
        <f>VLOOKUP(order_details__2[[#This Row],[OrderID]],orders[],21,FALSE)</f>
        <v>3</v>
      </c>
    </row>
    <row r="601" spans="1:18" x14ac:dyDescent="0.2">
      <c r="A601">
        <v>10473</v>
      </c>
      <c r="B601">
        <v>71</v>
      </c>
      <c r="C601">
        <v>17.2</v>
      </c>
      <c r="D601">
        <v>12</v>
      </c>
      <c r="E601">
        <v>0</v>
      </c>
      <c r="F601">
        <f>order_details__2[[#This Row],[UnitPrice]]*order_details__2[[#This Row],[Quantity]]</f>
        <v>206.39999999999998</v>
      </c>
      <c r="G601">
        <f>VLOOKUP(order_details__2[[#This Row],[ProductID]],products[],3,FALSE)</f>
        <v>15</v>
      </c>
      <c r="H601">
        <f>VLOOKUP(order_details__2[[#This Row],[OrderID]],orders[],20,FALSE)</f>
        <v>1997</v>
      </c>
      <c r="I601" t="str">
        <f>VLOOKUP(order_details__2[[#This Row],[ProductID]],products[],2,FALSE)</f>
        <v>Flotemysost</v>
      </c>
      <c r="J601" t="str">
        <f>VLOOKUP(order_details__2[[#This Row],[SupplierID]],suppliers[],2,FALSE)</f>
        <v>Norske Meierier</v>
      </c>
      <c r="K601" t="str">
        <f>VLOOKUP(order_details__2[[#This Row],[OrderID]],orders[],14,FALSE)</f>
        <v>UK</v>
      </c>
      <c r="L601">
        <f>VLOOKUP(order_details__2[[#This Row],[OrderID]],orders[],7,FALSE)</f>
        <v>3</v>
      </c>
      <c r="M601" t="str">
        <f>VLOOKUP(order_details__2[[#This Row],[ShipVia ]],shippers[],2,FALSE)</f>
        <v>Federal Shipping</v>
      </c>
      <c r="N601" t="str">
        <f>VLOOKUP(order_details__2[[#This Row],[OrderID]],orders[],2,FALSE)</f>
        <v>ISLAT</v>
      </c>
      <c r="O601" t="str">
        <f>VLOOKUP(order_details__2[[#This Row],[OrderID]],orders[],18,FALSE)</f>
        <v xml:space="preserve">Eastern                                           </v>
      </c>
      <c r="P601">
        <f>VLOOKUP(order_details__2[[#This Row],[ProductID]],products[],4,FALSE)</f>
        <v>4</v>
      </c>
      <c r="Q601" t="str">
        <f>VLOOKUP(order_details__2[[#This Row],[CategoryID]],categories[],2,FALSE)</f>
        <v>Dairy Products</v>
      </c>
      <c r="R601" s="57">
        <f>VLOOKUP(order_details__2[[#This Row],[OrderID]],orders[],21,FALSE)</f>
        <v>3</v>
      </c>
    </row>
    <row r="602" spans="1:18" x14ac:dyDescent="0.2">
      <c r="A602">
        <v>10474</v>
      </c>
      <c r="B602">
        <v>14</v>
      </c>
      <c r="C602">
        <v>18.600000000000001</v>
      </c>
      <c r="D602">
        <v>12</v>
      </c>
      <c r="E602">
        <v>0</v>
      </c>
      <c r="F602">
        <f>order_details__2[[#This Row],[UnitPrice]]*order_details__2[[#This Row],[Quantity]]</f>
        <v>223.20000000000002</v>
      </c>
      <c r="G602">
        <f>VLOOKUP(order_details__2[[#This Row],[ProductID]],products[],3,FALSE)</f>
        <v>6</v>
      </c>
      <c r="H602">
        <f>VLOOKUP(order_details__2[[#This Row],[OrderID]],orders[],20,FALSE)</f>
        <v>1997</v>
      </c>
      <c r="I602" t="str">
        <f>VLOOKUP(order_details__2[[#This Row],[ProductID]],products[],2,FALSE)</f>
        <v>Tofu</v>
      </c>
      <c r="J602" t="str">
        <f>VLOOKUP(order_details__2[[#This Row],[SupplierID]],suppliers[],2,FALSE)</f>
        <v>Mayumi's</v>
      </c>
      <c r="K602" t="str">
        <f>VLOOKUP(order_details__2[[#This Row],[OrderID]],orders[],14,FALSE)</f>
        <v>Mexico</v>
      </c>
      <c r="L602">
        <f>VLOOKUP(order_details__2[[#This Row],[OrderID]],orders[],7,FALSE)</f>
        <v>2</v>
      </c>
      <c r="M602" t="str">
        <f>VLOOKUP(order_details__2[[#This Row],[ShipVia ]],shippers[],2,FALSE)</f>
        <v>United Package</v>
      </c>
      <c r="N602" t="str">
        <f>VLOOKUP(order_details__2[[#This Row],[OrderID]],orders[],2,FALSE)</f>
        <v>PERIC</v>
      </c>
      <c r="O602" t="str">
        <f>VLOOKUP(order_details__2[[#This Row],[OrderID]],orders[],18,FALSE)</f>
        <v xml:space="preserve">Eastern                                           </v>
      </c>
      <c r="P602">
        <f>VLOOKUP(order_details__2[[#This Row],[ProductID]],products[],4,FALSE)</f>
        <v>7</v>
      </c>
      <c r="Q602" t="str">
        <f>VLOOKUP(order_details__2[[#This Row],[CategoryID]],categories[],2,FALSE)</f>
        <v>Produce</v>
      </c>
      <c r="R602" s="57">
        <f>VLOOKUP(order_details__2[[#This Row],[OrderID]],orders[],21,FALSE)</f>
        <v>3</v>
      </c>
    </row>
    <row r="603" spans="1:18" x14ac:dyDescent="0.2">
      <c r="A603">
        <v>10474</v>
      </c>
      <c r="B603">
        <v>28</v>
      </c>
      <c r="C603">
        <v>36.4</v>
      </c>
      <c r="D603">
        <v>18</v>
      </c>
      <c r="E603">
        <v>0</v>
      </c>
      <c r="F603">
        <f>order_details__2[[#This Row],[UnitPrice]]*order_details__2[[#This Row],[Quantity]]</f>
        <v>655.19999999999993</v>
      </c>
      <c r="G603">
        <f>VLOOKUP(order_details__2[[#This Row],[ProductID]],products[],3,FALSE)</f>
        <v>12</v>
      </c>
      <c r="H603">
        <f>VLOOKUP(order_details__2[[#This Row],[OrderID]],orders[],20,FALSE)</f>
        <v>1997</v>
      </c>
      <c r="I603" t="str">
        <f>VLOOKUP(order_details__2[[#This Row],[ProductID]],products[],2,FALSE)</f>
        <v>Rssle Sauerkraut</v>
      </c>
      <c r="J603" t="str">
        <f>VLOOKUP(order_details__2[[#This Row],[SupplierID]],suppliers[],2,FALSE)</f>
        <v>Plutzer Lebensmittelgromrkte AG</v>
      </c>
      <c r="K603" t="str">
        <f>VLOOKUP(order_details__2[[#This Row],[OrderID]],orders[],14,FALSE)</f>
        <v>Mexico</v>
      </c>
      <c r="L603">
        <f>VLOOKUP(order_details__2[[#This Row],[OrderID]],orders[],7,FALSE)</f>
        <v>2</v>
      </c>
      <c r="M603" t="str">
        <f>VLOOKUP(order_details__2[[#This Row],[ShipVia ]],shippers[],2,FALSE)</f>
        <v>United Package</v>
      </c>
      <c r="N603" t="str">
        <f>VLOOKUP(order_details__2[[#This Row],[OrderID]],orders[],2,FALSE)</f>
        <v>PERIC</v>
      </c>
      <c r="O603" t="str">
        <f>VLOOKUP(order_details__2[[#This Row],[OrderID]],orders[],18,FALSE)</f>
        <v xml:space="preserve">Eastern                                           </v>
      </c>
      <c r="P603">
        <f>VLOOKUP(order_details__2[[#This Row],[ProductID]],products[],4,FALSE)</f>
        <v>7</v>
      </c>
      <c r="Q603" t="str">
        <f>VLOOKUP(order_details__2[[#This Row],[CategoryID]],categories[],2,FALSE)</f>
        <v>Produce</v>
      </c>
      <c r="R603" s="57">
        <f>VLOOKUP(order_details__2[[#This Row],[OrderID]],orders[],21,FALSE)</f>
        <v>3</v>
      </c>
    </row>
    <row r="604" spans="1:18" x14ac:dyDescent="0.2">
      <c r="A604">
        <v>10474</v>
      </c>
      <c r="B604">
        <v>40</v>
      </c>
      <c r="C604">
        <v>14.7</v>
      </c>
      <c r="D604">
        <v>21</v>
      </c>
      <c r="E604">
        <v>0</v>
      </c>
      <c r="F604">
        <f>order_details__2[[#This Row],[UnitPrice]]*order_details__2[[#This Row],[Quantity]]</f>
        <v>308.7</v>
      </c>
      <c r="G604">
        <f>VLOOKUP(order_details__2[[#This Row],[ProductID]],products[],3,FALSE)</f>
        <v>19</v>
      </c>
      <c r="H604">
        <f>VLOOKUP(order_details__2[[#This Row],[OrderID]],orders[],20,FALSE)</f>
        <v>1997</v>
      </c>
      <c r="I604" t="str">
        <f>VLOOKUP(order_details__2[[#This Row],[ProductID]],products[],2,FALSE)</f>
        <v>Boston Crab Meat</v>
      </c>
      <c r="J604" t="str">
        <f>VLOOKUP(order_details__2[[#This Row],[SupplierID]],suppliers[],2,FALSE)</f>
        <v>New England Seafood Cannery</v>
      </c>
      <c r="K604" t="str">
        <f>VLOOKUP(order_details__2[[#This Row],[OrderID]],orders[],14,FALSE)</f>
        <v>Mexico</v>
      </c>
      <c r="L604">
        <f>VLOOKUP(order_details__2[[#This Row],[OrderID]],orders[],7,FALSE)</f>
        <v>2</v>
      </c>
      <c r="M604" t="str">
        <f>VLOOKUP(order_details__2[[#This Row],[ShipVia ]],shippers[],2,FALSE)</f>
        <v>United Package</v>
      </c>
      <c r="N604" t="str">
        <f>VLOOKUP(order_details__2[[#This Row],[OrderID]],orders[],2,FALSE)</f>
        <v>PERIC</v>
      </c>
      <c r="O604" t="str">
        <f>VLOOKUP(order_details__2[[#This Row],[OrderID]],orders[],18,FALSE)</f>
        <v xml:space="preserve">Eastern                                           </v>
      </c>
      <c r="P604">
        <f>VLOOKUP(order_details__2[[#This Row],[ProductID]],products[],4,FALSE)</f>
        <v>8</v>
      </c>
      <c r="Q604" t="str">
        <f>VLOOKUP(order_details__2[[#This Row],[CategoryID]],categories[],2,FALSE)</f>
        <v>Seafood</v>
      </c>
      <c r="R604" s="57">
        <f>VLOOKUP(order_details__2[[#This Row],[OrderID]],orders[],21,FALSE)</f>
        <v>3</v>
      </c>
    </row>
    <row r="605" spans="1:18" x14ac:dyDescent="0.2">
      <c r="A605">
        <v>10474</v>
      </c>
      <c r="B605">
        <v>75</v>
      </c>
      <c r="C605">
        <v>6.2</v>
      </c>
      <c r="D605">
        <v>10</v>
      </c>
      <c r="E605">
        <v>0</v>
      </c>
      <c r="F605">
        <f>order_details__2[[#This Row],[UnitPrice]]*order_details__2[[#This Row],[Quantity]]</f>
        <v>62</v>
      </c>
      <c r="G605">
        <f>VLOOKUP(order_details__2[[#This Row],[ProductID]],products[],3,FALSE)</f>
        <v>12</v>
      </c>
      <c r="H605">
        <f>VLOOKUP(order_details__2[[#This Row],[OrderID]],orders[],20,FALSE)</f>
        <v>1997</v>
      </c>
      <c r="I605" t="str">
        <f>VLOOKUP(order_details__2[[#This Row],[ProductID]],products[],2,FALSE)</f>
        <v>Rhnbru Klosterbier</v>
      </c>
      <c r="J605" t="str">
        <f>VLOOKUP(order_details__2[[#This Row],[SupplierID]],suppliers[],2,FALSE)</f>
        <v>Plutzer Lebensmittelgromrkte AG</v>
      </c>
      <c r="K605" t="str">
        <f>VLOOKUP(order_details__2[[#This Row],[OrderID]],orders[],14,FALSE)</f>
        <v>Mexico</v>
      </c>
      <c r="L605">
        <f>VLOOKUP(order_details__2[[#This Row],[OrderID]],orders[],7,FALSE)</f>
        <v>2</v>
      </c>
      <c r="M605" t="str">
        <f>VLOOKUP(order_details__2[[#This Row],[ShipVia ]],shippers[],2,FALSE)</f>
        <v>United Package</v>
      </c>
      <c r="N605" t="str">
        <f>VLOOKUP(order_details__2[[#This Row],[OrderID]],orders[],2,FALSE)</f>
        <v>PERIC</v>
      </c>
      <c r="O605" t="str">
        <f>VLOOKUP(order_details__2[[#This Row],[OrderID]],orders[],18,FALSE)</f>
        <v xml:space="preserve">Eastern                                           </v>
      </c>
      <c r="P605">
        <f>VLOOKUP(order_details__2[[#This Row],[ProductID]],products[],4,FALSE)</f>
        <v>1</v>
      </c>
      <c r="Q605" t="str">
        <f>VLOOKUP(order_details__2[[#This Row],[CategoryID]],categories[],2,FALSE)</f>
        <v>Beverages</v>
      </c>
      <c r="R605" s="57">
        <f>VLOOKUP(order_details__2[[#This Row],[OrderID]],orders[],21,FALSE)</f>
        <v>3</v>
      </c>
    </row>
    <row r="606" spans="1:18" x14ac:dyDescent="0.2">
      <c r="A606">
        <v>10475</v>
      </c>
      <c r="B606">
        <v>31</v>
      </c>
      <c r="C606">
        <v>10</v>
      </c>
      <c r="D606">
        <v>35</v>
      </c>
      <c r="E606">
        <v>0</v>
      </c>
      <c r="F606">
        <f>order_details__2[[#This Row],[UnitPrice]]*order_details__2[[#This Row],[Quantity]]</f>
        <v>350</v>
      </c>
      <c r="G606">
        <f>VLOOKUP(order_details__2[[#This Row],[ProductID]],products[],3,FALSE)</f>
        <v>14</v>
      </c>
      <c r="H606">
        <f>VLOOKUP(order_details__2[[#This Row],[OrderID]],orders[],20,FALSE)</f>
        <v>1997</v>
      </c>
      <c r="I606" t="str">
        <f>VLOOKUP(order_details__2[[#This Row],[ProductID]],products[],2,FALSE)</f>
        <v>Gorgonzola Telino</v>
      </c>
      <c r="J606" t="str">
        <f>VLOOKUP(order_details__2[[#This Row],[SupplierID]],suppliers[],2,FALSE)</f>
        <v>Formaggi Fortini s.r.l.</v>
      </c>
      <c r="K606" t="str">
        <f>VLOOKUP(order_details__2[[#This Row],[OrderID]],orders[],14,FALSE)</f>
        <v>Belgium</v>
      </c>
      <c r="L606">
        <f>VLOOKUP(order_details__2[[#This Row],[OrderID]],orders[],7,FALSE)</f>
        <v>1</v>
      </c>
      <c r="M606" t="str">
        <f>VLOOKUP(order_details__2[[#This Row],[ShipVia ]],shippers[],2,FALSE)</f>
        <v>Speedy Express</v>
      </c>
      <c r="N606" t="str">
        <f>VLOOKUP(order_details__2[[#This Row],[OrderID]],orders[],2,FALSE)</f>
        <v>SUPRD</v>
      </c>
      <c r="O606" t="str">
        <f>VLOOKUP(order_details__2[[#This Row],[OrderID]],orders[],18,FALSE)</f>
        <v xml:space="preserve">Northern                                          </v>
      </c>
      <c r="P606">
        <f>VLOOKUP(order_details__2[[#This Row],[ProductID]],products[],4,FALSE)</f>
        <v>4</v>
      </c>
      <c r="Q606" t="str">
        <f>VLOOKUP(order_details__2[[#This Row],[CategoryID]],categories[],2,FALSE)</f>
        <v>Dairy Products</v>
      </c>
      <c r="R606" s="57">
        <f>VLOOKUP(order_details__2[[#This Row],[OrderID]],orders[],21,FALSE)</f>
        <v>3</v>
      </c>
    </row>
    <row r="607" spans="1:18" x14ac:dyDescent="0.2">
      <c r="A607">
        <v>10475</v>
      </c>
      <c r="B607">
        <v>66</v>
      </c>
      <c r="C607">
        <v>13.6</v>
      </c>
      <c r="D607">
        <v>60</v>
      </c>
      <c r="E607">
        <v>0</v>
      </c>
      <c r="F607">
        <f>order_details__2[[#This Row],[UnitPrice]]*order_details__2[[#This Row],[Quantity]]</f>
        <v>816</v>
      </c>
      <c r="G607">
        <f>VLOOKUP(order_details__2[[#This Row],[ProductID]],products[],3,FALSE)</f>
        <v>2</v>
      </c>
      <c r="H607">
        <f>VLOOKUP(order_details__2[[#This Row],[OrderID]],orders[],20,FALSE)</f>
        <v>1997</v>
      </c>
      <c r="I607" t="str">
        <f>VLOOKUP(order_details__2[[#This Row],[ProductID]],products[],2,FALSE)</f>
        <v>Louisiana Hot Spiced Okra</v>
      </c>
      <c r="J607" t="str">
        <f>VLOOKUP(order_details__2[[#This Row],[SupplierID]],suppliers[],2,FALSE)</f>
        <v>New Orleans Cajun Delights</v>
      </c>
      <c r="K607" t="str">
        <f>VLOOKUP(order_details__2[[#This Row],[OrderID]],orders[],14,FALSE)</f>
        <v>Belgium</v>
      </c>
      <c r="L607">
        <f>VLOOKUP(order_details__2[[#This Row],[OrderID]],orders[],7,FALSE)</f>
        <v>1</v>
      </c>
      <c r="M607" t="str">
        <f>VLOOKUP(order_details__2[[#This Row],[ShipVia ]],shippers[],2,FALSE)</f>
        <v>Speedy Express</v>
      </c>
      <c r="N607" t="str">
        <f>VLOOKUP(order_details__2[[#This Row],[OrderID]],orders[],2,FALSE)</f>
        <v>SUPRD</v>
      </c>
      <c r="O607" t="str">
        <f>VLOOKUP(order_details__2[[#This Row],[OrderID]],orders[],18,FALSE)</f>
        <v xml:space="preserve">Northern                                          </v>
      </c>
      <c r="P607">
        <f>VLOOKUP(order_details__2[[#This Row],[ProductID]],products[],4,FALSE)</f>
        <v>2</v>
      </c>
      <c r="Q607" t="str">
        <f>VLOOKUP(order_details__2[[#This Row],[CategoryID]],categories[],2,FALSE)</f>
        <v>Condiments</v>
      </c>
      <c r="R607" s="57">
        <f>VLOOKUP(order_details__2[[#This Row],[OrderID]],orders[],21,FALSE)</f>
        <v>3</v>
      </c>
    </row>
    <row r="608" spans="1:18" x14ac:dyDescent="0.2">
      <c r="A608">
        <v>10475</v>
      </c>
      <c r="B608">
        <v>76</v>
      </c>
      <c r="C608">
        <v>14.4</v>
      </c>
      <c r="D608">
        <v>42</v>
      </c>
      <c r="E608">
        <v>0</v>
      </c>
      <c r="F608">
        <f>order_details__2[[#This Row],[UnitPrice]]*order_details__2[[#This Row],[Quantity]]</f>
        <v>604.80000000000007</v>
      </c>
      <c r="G608">
        <f>VLOOKUP(order_details__2[[#This Row],[ProductID]],products[],3,FALSE)</f>
        <v>23</v>
      </c>
      <c r="H608">
        <f>VLOOKUP(order_details__2[[#This Row],[OrderID]],orders[],20,FALSE)</f>
        <v>1997</v>
      </c>
      <c r="I608" t="str">
        <f>VLOOKUP(order_details__2[[#This Row],[ProductID]],products[],2,FALSE)</f>
        <v>Lakkalikri</v>
      </c>
      <c r="J608" t="str">
        <f>VLOOKUP(order_details__2[[#This Row],[SupplierID]],suppliers[],2,FALSE)</f>
        <v>Karkki Oy</v>
      </c>
      <c r="K608" t="str">
        <f>VLOOKUP(order_details__2[[#This Row],[OrderID]],orders[],14,FALSE)</f>
        <v>Belgium</v>
      </c>
      <c r="L608">
        <f>VLOOKUP(order_details__2[[#This Row],[OrderID]],orders[],7,FALSE)</f>
        <v>1</v>
      </c>
      <c r="M608" t="str">
        <f>VLOOKUP(order_details__2[[#This Row],[ShipVia ]],shippers[],2,FALSE)</f>
        <v>Speedy Express</v>
      </c>
      <c r="N608" t="str">
        <f>VLOOKUP(order_details__2[[#This Row],[OrderID]],orders[],2,FALSE)</f>
        <v>SUPRD</v>
      </c>
      <c r="O608" t="str">
        <f>VLOOKUP(order_details__2[[#This Row],[OrderID]],orders[],18,FALSE)</f>
        <v xml:space="preserve">Northern                                          </v>
      </c>
      <c r="P608">
        <f>VLOOKUP(order_details__2[[#This Row],[ProductID]],products[],4,FALSE)</f>
        <v>1</v>
      </c>
      <c r="Q608" t="str">
        <f>VLOOKUP(order_details__2[[#This Row],[CategoryID]],categories[],2,FALSE)</f>
        <v>Beverages</v>
      </c>
      <c r="R608" s="57">
        <f>VLOOKUP(order_details__2[[#This Row],[OrderID]],orders[],21,FALSE)</f>
        <v>3</v>
      </c>
    </row>
    <row r="609" spans="1:18" x14ac:dyDescent="0.2">
      <c r="A609">
        <v>10476</v>
      </c>
      <c r="B609">
        <v>55</v>
      </c>
      <c r="C609">
        <v>19.2</v>
      </c>
      <c r="D609">
        <v>2</v>
      </c>
      <c r="E609">
        <v>0</v>
      </c>
      <c r="F609">
        <f>order_details__2[[#This Row],[UnitPrice]]*order_details__2[[#This Row],[Quantity]]</f>
        <v>38.4</v>
      </c>
      <c r="G609">
        <f>VLOOKUP(order_details__2[[#This Row],[ProductID]],products[],3,FALSE)</f>
        <v>25</v>
      </c>
      <c r="H609">
        <f>VLOOKUP(order_details__2[[#This Row],[OrderID]],orders[],20,FALSE)</f>
        <v>1997</v>
      </c>
      <c r="I609" t="str">
        <f>VLOOKUP(order_details__2[[#This Row],[ProductID]],products[],2,FALSE)</f>
        <v>Pt chinois</v>
      </c>
      <c r="J609" t="str">
        <f>VLOOKUP(order_details__2[[#This Row],[SupplierID]],suppliers[],2,FALSE)</f>
        <v>Ma Maison</v>
      </c>
      <c r="K609" t="str">
        <f>VLOOKUP(order_details__2[[#This Row],[OrderID]],orders[],14,FALSE)</f>
        <v>Venezuela</v>
      </c>
      <c r="L609">
        <f>VLOOKUP(order_details__2[[#This Row],[OrderID]],orders[],7,FALSE)</f>
        <v>3</v>
      </c>
      <c r="M609" t="str">
        <f>VLOOKUP(order_details__2[[#This Row],[ShipVia ]],shippers[],2,FALSE)</f>
        <v>Federal Shipping</v>
      </c>
      <c r="N609" t="str">
        <f>VLOOKUP(order_details__2[[#This Row],[OrderID]],orders[],2,FALSE)</f>
        <v>HILAA</v>
      </c>
      <c r="O609" t="str">
        <f>VLOOKUP(order_details__2[[#This Row],[OrderID]],orders[],18,FALSE)</f>
        <v xml:space="preserve">Northern                                          </v>
      </c>
      <c r="P609">
        <f>VLOOKUP(order_details__2[[#This Row],[ProductID]],products[],4,FALSE)</f>
        <v>6</v>
      </c>
      <c r="Q609" t="str">
        <f>VLOOKUP(order_details__2[[#This Row],[CategoryID]],categories[],2,FALSE)</f>
        <v>Meat/Poultry</v>
      </c>
      <c r="R609" s="57">
        <f>VLOOKUP(order_details__2[[#This Row],[OrderID]],orders[],21,FALSE)</f>
        <v>3</v>
      </c>
    </row>
    <row r="610" spans="1:18" x14ac:dyDescent="0.2">
      <c r="A610">
        <v>10476</v>
      </c>
      <c r="B610">
        <v>70</v>
      </c>
      <c r="C610">
        <v>12</v>
      </c>
      <c r="D610">
        <v>12</v>
      </c>
      <c r="E610">
        <v>0</v>
      </c>
      <c r="F610">
        <f>order_details__2[[#This Row],[UnitPrice]]*order_details__2[[#This Row],[Quantity]]</f>
        <v>144</v>
      </c>
      <c r="G610">
        <f>VLOOKUP(order_details__2[[#This Row],[ProductID]],products[],3,FALSE)</f>
        <v>7</v>
      </c>
      <c r="H610">
        <f>VLOOKUP(order_details__2[[#This Row],[OrderID]],orders[],20,FALSE)</f>
        <v>1997</v>
      </c>
      <c r="I610" t="str">
        <f>VLOOKUP(order_details__2[[#This Row],[ProductID]],products[],2,FALSE)</f>
        <v>Outback Lager</v>
      </c>
      <c r="J610" t="str">
        <f>VLOOKUP(order_details__2[[#This Row],[SupplierID]],suppliers[],2,FALSE)</f>
        <v>Pavlova, Ltd.</v>
      </c>
      <c r="K610" t="str">
        <f>VLOOKUP(order_details__2[[#This Row],[OrderID]],orders[],14,FALSE)</f>
        <v>Venezuela</v>
      </c>
      <c r="L610">
        <f>VLOOKUP(order_details__2[[#This Row],[OrderID]],orders[],7,FALSE)</f>
        <v>3</v>
      </c>
      <c r="M610" t="str">
        <f>VLOOKUP(order_details__2[[#This Row],[ShipVia ]],shippers[],2,FALSE)</f>
        <v>Federal Shipping</v>
      </c>
      <c r="N610" t="str">
        <f>VLOOKUP(order_details__2[[#This Row],[OrderID]],orders[],2,FALSE)</f>
        <v>HILAA</v>
      </c>
      <c r="O610" t="str">
        <f>VLOOKUP(order_details__2[[#This Row],[OrderID]],orders[],18,FALSE)</f>
        <v xml:space="preserve">Northern                                          </v>
      </c>
      <c r="P610">
        <f>VLOOKUP(order_details__2[[#This Row],[ProductID]],products[],4,FALSE)</f>
        <v>1</v>
      </c>
      <c r="Q610" t="str">
        <f>VLOOKUP(order_details__2[[#This Row],[CategoryID]],categories[],2,FALSE)</f>
        <v>Beverages</v>
      </c>
      <c r="R610" s="57">
        <f>VLOOKUP(order_details__2[[#This Row],[OrderID]],orders[],21,FALSE)</f>
        <v>3</v>
      </c>
    </row>
    <row r="611" spans="1:18" x14ac:dyDescent="0.2">
      <c r="A611">
        <v>10477</v>
      </c>
      <c r="B611">
        <v>1</v>
      </c>
      <c r="C611">
        <v>14.4</v>
      </c>
      <c r="D611">
        <v>15</v>
      </c>
      <c r="E611">
        <v>0</v>
      </c>
      <c r="F611">
        <f>order_details__2[[#This Row],[UnitPrice]]*order_details__2[[#This Row],[Quantity]]</f>
        <v>216</v>
      </c>
      <c r="G611">
        <f>VLOOKUP(order_details__2[[#This Row],[ProductID]],products[],3,FALSE)</f>
        <v>1</v>
      </c>
      <c r="H611">
        <f>VLOOKUP(order_details__2[[#This Row],[OrderID]],orders[],20,FALSE)</f>
        <v>1997</v>
      </c>
      <c r="I611" t="str">
        <f>VLOOKUP(order_details__2[[#This Row],[ProductID]],products[],2,FALSE)</f>
        <v>Chai</v>
      </c>
      <c r="J611" t="str">
        <f>VLOOKUP(order_details__2[[#This Row],[SupplierID]],suppliers[],2,FALSE)</f>
        <v>Exotic Liquids</v>
      </c>
      <c r="K611" t="str">
        <f>VLOOKUP(order_details__2[[#This Row],[OrderID]],orders[],14,FALSE)</f>
        <v>Portugal</v>
      </c>
      <c r="L611">
        <f>VLOOKUP(order_details__2[[#This Row],[OrderID]],orders[],7,FALSE)</f>
        <v>2</v>
      </c>
      <c r="M611" t="str">
        <f>VLOOKUP(order_details__2[[#This Row],[ShipVia ]],shippers[],2,FALSE)</f>
        <v>United Package</v>
      </c>
      <c r="N611" t="str">
        <f>VLOOKUP(order_details__2[[#This Row],[OrderID]],orders[],2,FALSE)</f>
        <v>PRINI</v>
      </c>
      <c r="O611" t="str">
        <f>VLOOKUP(order_details__2[[#This Row],[OrderID]],orders[],18,FALSE)</f>
        <v xml:space="preserve">Eastern                                           </v>
      </c>
      <c r="P611">
        <f>VLOOKUP(order_details__2[[#This Row],[ProductID]],products[],4,FALSE)</f>
        <v>1</v>
      </c>
      <c r="Q611" t="str">
        <f>VLOOKUP(order_details__2[[#This Row],[CategoryID]],categories[],2,FALSE)</f>
        <v>Beverages</v>
      </c>
      <c r="R611" s="57">
        <f>VLOOKUP(order_details__2[[#This Row],[OrderID]],orders[],21,FALSE)</f>
        <v>3</v>
      </c>
    </row>
    <row r="612" spans="1:18" x14ac:dyDescent="0.2">
      <c r="A612">
        <v>10477</v>
      </c>
      <c r="B612">
        <v>21</v>
      </c>
      <c r="C612">
        <v>8</v>
      </c>
      <c r="D612">
        <v>21</v>
      </c>
      <c r="E612">
        <v>0</v>
      </c>
      <c r="F612">
        <f>order_details__2[[#This Row],[UnitPrice]]*order_details__2[[#This Row],[Quantity]]</f>
        <v>168</v>
      </c>
      <c r="G612">
        <f>VLOOKUP(order_details__2[[#This Row],[ProductID]],products[],3,FALSE)</f>
        <v>8</v>
      </c>
      <c r="H612">
        <f>VLOOKUP(order_details__2[[#This Row],[OrderID]],orders[],20,FALSE)</f>
        <v>1997</v>
      </c>
      <c r="I612" t="str">
        <f>VLOOKUP(order_details__2[[#This Row],[ProductID]],products[],2,FALSE)</f>
        <v>Sir Rodney's Scones</v>
      </c>
      <c r="J612" t="str">
        <f>VLOOKUP(order_details__2[[#This Row],[SupplierID]],suppliers[],2,FALSE)</f>
        <v>Specialty Biscuits, Ltd.</v>
      </c>
      <c r="K612" t="str">
        <f>VLOOKUP(order_details__2[[#This Row],[OrderID]],orders[],14,FALSE)</f>
        <v>Portugal</v>
      </c>
      <c r="L612">
        <f>VLOOKUP(order_details__2[[#This Row],[OrderID]],orders[],7,FALSE)</f>
        <v>2</v>
      </c>
      <c r="M612" t="str">
        <f>VLOOKUP(order_details__2[[#This Row],[ShipVia ]],shippers[],2,FALSE)</f>
        <v>United Package</v>
      </c>
      <c r="N612" t="str">
        <f>VLOOKUP(order_details__2[[#This Row],[OrderID]],orders[],2,FALSE)</f>
        <v>PRINI</v>
      </c>
      <c r="O612" t="str">
        <f>VLOOKUP(order_details__2[[#This Row],[OrderID]],orders[],18,FALSE)</f>
        <v xml:space="preserve">Eastern                                           </v>
      </c>
      <c r="P612">
        <f>VLOOKUP(order_details__2[[#This Row],[ProductID]],products[],4,FALSE)</f>
        <v>3</v>
      </c>
      <c r="Q612" t="str">
        <f>VLOOKUP(order_details__2[[#This Row],[CategoryID]],categories[],2,FALSE)</f>
        <v>Confections</v>
      </c>
      <c r="R612" s="57">
        <f>VLOOKUP(order_details__2[[#This Row],[OrderID]],orders[],21,FALSE)</f>
        <v>3</v>
      </c>
    </row>
    <row r="613" spans="1:18" x14ac:dyDescent="0.2">
      <c r="A613">
        <v>10477</v>
      </c>
      <c r="B613">
        <v>39</v>
      </c>
      <c r="C613">
        <v>14.4</v>
      </c>
      <c r="D613">
        <v>20</v>
      </c>
      <c r="E613">
        <v>0</v>
      </c>
      <c r="F613">
        <f>order_details__2[[#This Row],[UnitPrice]]*order_details__2[[#This Row],[Quantity]]</f>
        <v>288</v>
      </c>
      <c r="G613">
        <f>VLOOKUP(order_details__2[[#This Row],[ProductID]],products[],3,FALSE)</f>
        <v>18</v>
      </c>
      <c r="H613">
        <f>VLOOKUP(order_details__2[[#This Row],[OrderID]],orders[],20,FALSE)</f>
        <v>1997</v>
      </c>
      <c r="I613" t="str">
        <f>VLOOKUP(order_details__2[[#This Row],[ProductID]],products[],2,FALSE)</f>
        <v>Chartreuse verte</v>
      </c>
      <c r="J613" t="str">
        <f>VLOOKUP(order_details__2[[#This Row],[SupplierID]],suppliers[],2,FALSE)</f>
        <v>Aux joyeux ecclsiastiques</v>
      </c>
      <c r="K613" t="str">
        <f>VLOOKUP(order_details__2[[#This Row],[OrderID]],orders[],14,FALSE)</f>
        <v>Portugal</v>
      </c>
      <c r="L613">
        <f>VLOOKUP(order_details__2[[#This Row],[OrderID]],orders[],7,FALSE)</f>
        <v>2</v>
      </c>
      <c r="M613" t="str">
        <f>VLOOKUP(order_details__2[[#This Row],[ShipVia ]],shippers[],2,FALSE)</f>
        <v>United Package</v>
      </c>
      <c r="N613" t="str">
        <f>VLOOKUP(order_details__2[[#This Row],[OrderID]],orders[],2,FALSE)</f>
        <v>PRINI</v>
      </c>
      <c r="O613" t="str">
        <f>VLOOKUP(order_details__2[[#This Row],[OrderID]],orders[],18,FALSE)</f>
        <v xml:space="preserve">Eastern                                           </v>
      </c>
      <c r="P613">
        <f>VLOOKUP(order_details__2[[#This Row],[ProductID]],products[],4,FALSE)</f>
        <v>1</v>
      </c>
      <c r="Q613" t="str">
        <f>VLOOKUP(order_details__2[[#This Row],[CategoryID]],categories[],2,FALSE)</f>
        <v>Beverages</v>
      </c>
      <c r="R613" s="57">
        <f>VLOOKUP(order_details__2[[#This Row],[OrderID]],orders[],21,FALSE)</f>
        <v>3</v>
      </c>
    </row>
    <row r="614" spans="1:18" x14ac:dyDescent="0.2">
      <c r="A614">
        <v>10478</v>
      </c>
      <c r="B614">
        <v>10</v>
      </c>
      <c r="C614">
        <v>24.8</v>
      </c>
      <c r="D614">
        <v>20</v>
      </c>
      <c r="E614">
        <v>0</v>
      </c>
      <c r="F614">
        <f>order_details__2[[#This Row],[UnitPrice]]*order_details__2[[#This Row],[Quantity]]</f>
        <v>496</v>
      </c>
      <c r="G614">
        <f>VLOOKUP(order_details__2[[#This Row],[ProductID]],products[],3,FALSE)</f>
        <v>4</v>
      </c>
      <c r="H614">
        <f>VLOOKUP(order_details__2[[#This Row],[OrderID]],orders[],20,FALSE)</f>
        <v>1997</v>
      </c>
      <c r="I614" t="str">
        <f>VLOOKUP(order_details__2[[#This Row],[ProductID]],products[],2,FALSE)</f>
        <v>Ikura</v>
      </c>
      <c r="J614" t="str">
        <f>VLOOKUP(order_details__2[[#This Row],[SupplierID]],suppliers[],2,FALSE)</f>
        <v>Tokyo Traders</v>
      </c>
      <c r="K614" t="str">
        <f>VLOOKUP(order_details__2[[#This Row],[OrderID]],orders[],14,FALSE)</f>
        <v>France</v>
      </c>
      <c r="L614">
        <f>VLOOKUP(order_details__2[[#This Row],[OrderID]],orders[],7,FALSE)</f>
        <v>3</v>
      </c>
      <c r="M614" t="str">
        <f>VLOOKUP(order_details__2[[#This Row],[ShipVia ]],shippers[],2,FALSE)</f>
        <v>Federal Shipping</v>
      </c>
      <c r="N614" t="str">
        <f>VLOOKUP(order_details__2[[#This Row],[OrderID]],orders[],2,FALSE)</f>
        <v>VICTE</v>
      </c>
      <c r="O614" t="str">
        <f>VLOOKUP(order_details__2[[#This Row],[OrderID]],orders[],18,FALSE)</f>
        <v xml:space="preserve">Eastern                                           </v>
      </c>
      <c r="P614">
        <f>VLOOKUP(order_details__2[[#This Row],[ProductID]],products[],4,FALSE)</f>
        <v>8</v>
      </c>
      <c r="Q614" t="str">
        <f>VLOOKUP(order_details__2[[#This Row],[CategoryID]],categories[],2,FALSE)</f>
        <v>Seafood</v>
      </c>
      <c r="R614" s="57">
        <f>VLOOKUP(order_details__2[[#This Row],[OrderID]],orders[],21,FALSE)</f>
        <v>3</v>
      </c>
    </row>
    <row r="615" spans="1:18" x14ac:dyDescent="0.2">
      <c r="A615">
        <v>10479</v>
      </c>
      <c r="B615">
        <v>38</v>
      </c>
      <c r="C615">
        <v>210.8</v>
      </c>
      <c r="D615">
        <v>30</v>
      </c>
      <c r="E615">
        <v>0</v>
      </c>
      <c r="F615">
        <f>order_details__2[[#This Row],[UnitPrice]]*order_details__2[[#This Row],[Quantity]]</f>
        <v>6324</v>
      </c>
      <c r="G615">
        <f>VLOOKUP(order_details__2[[#This Row],[ProductID]],products[],3,FALSE)</f>
        <v>18</v>
      </c>
      <c r="H615">
        <f>VLOOKUP(order_details__2[[#This Row],[OrderID]],orders[],20,FALSE)</f>
        <v>1997</v>
      </c>
      <c r="I615" t="str">
        <f>VLOOKUP(order_details__2[[#This Row],[ProductID]],products[],2,FALSE)</f>
        <v>Cte de Blaye</v>
      </c>
      <c r="J615" t="str">
        <f>VLOOKUP(order_details__2[[#This Row],[SupplierID]],suppliers[],2,FALSE)</f>
        <v>Aux joyeux ecclsiastiques</v>
      </c>
      <c r="K615" t="str">
        <f>VLOOKUP(order_details__2[[#This Row],[OrderID]],orders[],14,FALSE)</f>
        <v>USA</v>
      </c>
      <c r="L615">
        <f>VLOOKUP(order_details__2[[#This Row],[OrderID]],orders[],7,FALSE)</f>
        <v>3</v>
      </c>
      <c r="M615" t="str">
        <f>VLOOKUP(order_details__2[[#This Row],[ShipVia ]],shippers[],2,FALSE)</f>
        <v>Federal Shipping</v>
      </c>
      <c r="N615" t="str">
        <f>VLOOKUP(order_details__2[[#This Row],[OrderID]],orders[],2,FALSE)</f>
        <v>RATTC</v>
      </c>
      <c r="O615" t="str">
        <f>VLOOKUP(order_details__2[[#This Row],[OrderID]],orders[],18,FALSE)</f>
        <v xml:space="preserve">Southern                                          </v>
      </c>
      <c r="P615">
        <f>VLOOKUP(order_details__2[[#This Row],[ProductID]],products[],4,FALSE)</f>
        <v>1</v>
      </c>
      <c r="Q615" t="str">
        <f>VLOOKUP(order_details__2[[#This Row],[CategoryID]],categories[],2,FALSE)</f>
        <v>Beverages</v>
      </c>
      <c r="R615" s="57">
        <f>VLOOKUP(order_details__2[[#This Row],[OrderID]],orders[],21,FALSE)</f>
        <v>3</v>
      </c>
    </row>
    <row r="616" spans="1:18" x14ac:dyDescent="0.2">
      <c r="A616">
        <v>10479</v>
      </c>
      <c r="B616">
        <v>53</v>
      </c>
      <c r="C616">
        <v>26.2</v>
      </c>
      <c r="D616">
        <v>28</v>
      </c>
      <c r="E616">
        <v>0</v>
      </c>
      <c r="F616">
        <f>order_details__2[[#This Row],[UnitPrice]]*order_details__2[[#This Row],[Quantity]]</f>
        <v>733.6</v>
      </c>
      <c r="G616">
        <f>VLOOKUP(order_details__2[[#This Row],[ProductID]],products[],3,FALSE)</f>
        <v>24</v>
      </c>
      <c r="H616">
        <f>VLOOKUP(order_details__2[[#This Row],[OrderID]],orders[],20,FALSE)</f>
        <v>1997</v>
      </c>
      <c r="I616" t="str">
        <f>VLOOKUP(order_details__2[[#This Row],[ProductID]],products[],2,FALSE)</f>
        <v>Perth Pasties</v>
      </c>
      <c r="J616" t="str">
        <f>VLOOKUP(order_details__2[[#This Row],[SupplierID]],suppliers[],2,FALSE)</f>
        <v>G'day, Mate</v>
      </c>
      <c r="K616" t="str">
        <f>VLOOKUP(order_details__2[[#This Row],[OrderID]],orders[],14,FALSE)</f>
        <v>USA</v>
      </c>
      <c r="L616">
        <f>VLOOKUP(order_details__2[[#This Row],[OrderID]],orders[],7,FALSE)</f>
        <v>3</v>
      </c>
      <c r="M616" t="str">
        <f>VLOOKUP(order_details__2[[#This Row],[ShipVia ]],shippers[],2,FALSE)</f>
        <v>Federal Shipping</v>
      </c>
      <c r="N616" t="str">
        <f>VLOOKUP(order_details__2[[#This Row],[OrderID]],orders[],2,FALSE)</f>
        <v>RATTC</v>
      </c>
      <c r="O616" t="str">
        <f>VLOOKUP(order_details__2[[#This Row],[OrderID]],orders[],18,FALSE)</f>
        <v xml:space="preserve">Southern                                          </v>
      </c>
      <c r="P616">
        <f>VLOOKUP(order_details__2[[#This Row],[ProductID]],products[],4,FALSE)</f>
        <v>6</v>
      </c>
      <c r="Q616" t="str">
        <f>VLOOKUP(order_details__2[[#This Row],[CategoryID]],categories[],2,FALSE)</f>
        <v>Meat/Poultry</v>
      </c>
      <c r="R616" s="57">
        <f>VLOOKUP(order_details__2[[#This Row],[OrderID]],orders[],21,FALSE)</f>
        <v>3</v>
      </c>
    </row>
    <row r="617" spans="1:18" x14ac:dyDescent="0.2">
      <c r="A617">
        <v>10479</v>
      </c>
      <c r="B617">
        <v>59</v>
      </c>
      <c r="C617">
        <v>44</v>
      </c>
      <c r="D617">
        <v>60</v>
      </c>
      <c r="E617">
        <v>0</v>
      </c>
      <c r="F617">
        <f>order_details__2[[#This Row],[UnitPrice]]*order_details__2[[#This Row],[Quantity]]</f>
        <v>2640</v>
      </c>
      <c r="G617">
        <f>VLOOKUP(order_details__2[[#This Row],[ProductID]],products[],3,FALSE)</f>
        <v>28</v>
      </c>
      <c r="H617">
        <f>VLOOKUP(order_details__2[[#This Row],[OrderID]],orders[],20,FALSE)</f>
        <v>1997</v>
      </c>
      <c r="I617" t="str">
        <f>VLOOKUP(order_details__2[[#This Row],[ProductID]],products[],2,FALSE)</f>
        <v>Raclette Courdavault</v>
      </c>
      <c r="J617" t="str">
        <f>VLOOKUP(order_details__2[[#This Row],[SupplierID]],suppliers[],2,FALSE)</f>
        <v>Gai pturage</v>
      </c>
      <c r="K617" t="str">
        <f>VLOOKUP(order_details__2[[#This Row],[OrderID]],orders[],14,FALSE)</f>
        <v>USA</v>
      </c>
      <c r="L617">
        <f>VLOOKUP(order_details__2[[#This Row],[OrderID]],orders[],7,FALSE)</f>
        <v>3</v>
      </c>
      <c r="M617" t="str">
        <f>VLOOKUP(order_details__2[[#This Row],[ShipVia ]],shippers[],2,FALSE)</f>
        <v>Federal Shipping</v>
      </c>
      <c r="N617" t="str">
        <f>VLOOKUP(order_details__2[[#This Row],[OrderID]],orders[],2,FALSE)</f>
        <v>RATTC</v>
      </c>
      <c r="O617" t="str">
        <f>VLOOKUP(order_details__2[[#This Row],[OrderID]],orders[],18,FALSE)</f>
        <v xml:space="preserve">Southern                                          </v>
      </c>
      <c r="P617">
        <f>VLOOKUP(order_details__2[[#This Row],[ProductID]],products[],4,FALSE)</f>
        <v>4</v>
      </c>
      <c r="Q617" t="str">
        <f>VLOOKUP(order_details__2[[#This Row],[CategoryID]],categories[],2,FALSE)</f>
        <v>Dairy Products</v>
      </c>
      <c r="R617" s="57">
        <f>VLOOKUP(order_details__2[[#This Row],[OrderID]],orders[],21,FALSE)</f>
        <v>3</v>
      </c>
    </row>
    <row r="618" spans="1:18" x14ac:dyDescent="0.2">
      <c r="A618">
        <v>10479</v>
      </c>
      <c r="B618">
        <v>64</v>
      </c>
      <c r="C618">
        <v>26.6</v>
      </c>
      <c r="D618">
        <v>30</v>
      </c>
      <c r="E618">
        <v>0</v>
      </c>
      <c r="F618">
        <f>order_details__2[[#This Row],[UnitPrice]]*order_details__2[[#This Row],[Quantity]]</f>
        <v>798</v>
      </c>
      <c r="G618">
        <f>VLOOKUP(order_details__2[[#This Row],[ProductID]],products[],3,FALSE)</f>
        <v>12</v>
      </c>
      <c r="H618">
        <f>VLOOKUP(order_details__2[[#This Row],[OrderID]],orders[],20,FALSE)</f>
        <v>1997</v>
      </c>
      <c r="I618" t="str">
        <f>VLOOKUP(order_details__2[[#This Row],[ProductID]],products[],2,FALSE)</f>
        <v>Wimmers gute Semmelkndel</v>
      </c>
      <c r="J618" t="str">
        <f>VLOOKUP(order_details__2[[#This Row],[SupplierID]],suppliers[],2,FALSE)</f>
        <v>Plutzer Lebensmittelgromrkte AG</v>
      </c>
      <c r="K618" t="str">
        <f>VLOOKUP(order_details__2[[#This Row],[OrderID]],orders[],14,FALSE)</f>
        <v>USA</v>
      </c>
      <c r="L618">
        <f>VLOOKUP(order_details__2[[#This Row],[OrderID]],orders[],7,FALSE)</f>
        <v>3</v>
      </c>
      <c r="M618" t="str">
        <f>VLOOKUP(order_details__2[[#This Row],[ShipVia ]],shippers[],2,FALSE)</f>
        <v>Federal Shipping</v>
      </c>
      <c r="N618" t="str">
        <f>VLOOKUP(order_details__2[[#This Row],[OrderID]],orders[],2,FALSE)</f>
        <v>RATTC</v>
      </c>
      <c r="O618" t="str">
        <f>VLOOKUP(order_details__2[[#This Row],[OrderID]],orders[],18,FALSE)</f>
        <v xml:space="preserve">Southern                                          </v>
      </c>
      <c r="P618">
        <f>VLOOKUP(order_details__2[[#This Row],[ProductID]],products[],4,FALSE)</f>
        <v>5</v>
      </c>
      <c r="Q618" t="str">
        <f>VLOOKUP(order_details__2[[#This Row],[CategoryID]],categories[],2,FALSE)</f>
        <v>Grains/Cereals</v>
      </c>
      <c r="R618" s="57">
        <f>VLOOKUP(order_details__2[[#This Row],[OrderID]],orders[],21,FALSE)</f>
        <v>3</v>
      </c>
    </row>
    <row r="619" spans="1:18" x14ac:dyDescent="0.2">
      <c r="A619">
        <v>10480</v>
      </c>
      <c r="B619">
        <v>47</v>
      </c>
      <c r="C619">
        <v>7.6</v>
      </c>
      <c r="D619">
        <v>30</v>
      </c>
      <c r="E619">
        <v>0</v>
      </c>
      <c r="F619">
        <f>order_details__2[[#This Row],[UnitPrice]]*order_details__2[[#This Row],[Quantity]]</f>
        <v>228</v>
      </c>
      <c r="G619">
        <f>VLOOKUP(order_details__2[[#This Row],[ProductID]],products[],3,FALSE)</f>
        <v>22</v>
      </c>
      <c r="H619">
        <f>VLOOKUP(order_details__2[[#This Row],[OrderID]],orders[],20,FALSE)</f>
        <v>1997</v>
      </c>
      <c r="I619" t="str">
        <f>VLOOKUP(order_details__2[[#This Row],[ProductID]],products[],2,FALSE)</f>
        <v>Zaanse koeken</v>
      </c>
      <c r="J619" t="str">
        <f>VLOOKUP(order_details__2[[#This Row],[SupplierID]],suppliers[],2,FALSE)</f>
        <v>Zaanse Snoepfabriek</v>
      </c>
      <c r="K619" t="str">
        <f>VLOOKUP(order_details__2[[#This Row],[OrderID]],orders[],14,FALSE)</f>
        <v>France</v>
      </c>
      <c r="L619">
        <f>VLOOKUP(order_details__2[[#This Row],[OrderID]],orders[],7,FALSE)</f>
        <v>2</v>
      </c>
      <c r="M619" t="str">
        <f>VLOOKUP(order_details__2[[#This Row],[ShipVia ]],shippers[],2,FALSE)</f>
        <v>United Package</v>
      </c>
      <c r="N619" t="str">
        <f>VLOOKUP(order_details__2[[#This Row],[OrderID]],orders[],2,FALSE)</f>
        <v>FOLIG</v>
      </c>
      <c r="O619" t="str">
        <f>VLOOKUP(order_details__2[[#This Row],[OrderID]],orders[],18,FALSE)</f>
        <v xml:space="preserve">Westerns                                          </v>
      </c>
      <c r="P619">
        <f>VLOOKUP(order_details__2[[#This Row],[ProductID]],products[],4,FALSE)</f>
        <v>3</v>
      </c>
      <c r="Q619" t="str">
        <f>VLOOKUP(order_details__2[[#This Row],[CategoryID]],categories[],2,FALSE)</f>
        <v>Confections</v>
      </c>
      <c r="R619" s="57">
        <f>VLOOKUP(order_details__2[[#This Row],[OrderID]],orders[],21,FALSE)</f>
        <v>3</v>
      </c>
    </row>
    <row r="620" spans="1:18" x14ac:dyDescent="0.2">
      <c r="A620">
        <v>10480</v>
      </c>
      <c r="B620">
        <v>59</v>
      </c>
      <c r="C620">
        <v>44</v>
      </c>
      <c r="D620">
        <v>12</v>
      </c>
      <c r="E620">
        <v>0</v>
      </c>
      <c r="F620">
        <f>order_details__2[[#This Row],[UnitPrice]]*order_details__2[[#This Row],[Quantity]]</f>
        <v>528</v>
      </c>
      <c r="G620">
        <f>VLOOKUP(order_details__2[[#This Row],[ProductID]],products[],3,FALSE)</f>
        <v>28</v>
      </c>
      <c r="H620">
        <f>VLOOKUP(order_details__2[[#This Row],[OrderID]],orders[],20,FALSE)</f>
        <v>1997</v>
      </c>
      <c r="I620" t="str">
        <f>VLOOKUP(order_details__2[[#This Row],[ProductID]],products[],2,FALSE)</f>
        <v>Raclette Courdavault</v>
      </c>
      <c r="J620" t="str">
        <f>VLOOKUP(order_details__2[[#This Row],[SupplierID]],suppliers[],2,FALSE)</f>
        <v>Gai pturage</v>
      </c>
      <c r="K620" t="str">
        <f>VLOOKUP(order_details__2[[#This Row],[OrderID]],orders[],14,FALSE)</f>
        <v>France</v>
      </c>
      <c r="L620">
        <f>VLOOKUP(order_details__2[[#This Row],[OrderID]],orders[],7,FALSE)</f>
        <v>2</v>
      </c>
      <c r="M620" t="str">
        <f>VLOOKUP(order_details__2[[#This Row],[ShipVia ]],shippers[],2,FALSE)</f>
        <v>United Package</v>
      </c>
      <c r="N620" t="str">
        <f>VLOOKUP(order_details__2[[#This Row],[OrderID]],orders[],2,FALSE)</f>
        <v>FOLIG</v>
      </c>
      <c r="O620" t="str">
        <f>VLOOKUP(order_details__2[[#This Row],[OrderID]],orders[],18,FALSE)</f>
        <v xml:space="preserve">Westerns                                          </v>
      </c>
      <c r="P620">
        <f>VLOOKUP(order_details__2[[#This Row],[ProductID]],products[],4,FALSE)</f>
        <v>4</v>
      </c>
      <c r="Q620" t="str">
        <f>VLOOKUP(order_details__2[[#This Row],[CategoryID]],categories[],2,FALSE)</f>
        <v>Dairy Products</v>
      </c>
      <c r="R620" s="57">
        <f>VLOOKUP(order_details__2[[#This Row],[OrderID]],orders[],21,FALSE)</f>
        <v>3</v>
      </c>
    </row>
    <row r="621" spans="1:18" x14ac:dyDescent="0.2">
      <c r="A621">
        <v>10481</v>
      </c>
      <c r="B621">
        <v>49</v>
      </c>
      <c r="C621">
        <v>16</v>
      </c>
      <c r="D621">
        <v>24</v>
      </c>
      <c r="E621">
        <v>0</v>
      </c>
      <c r="F621">
        <f>order_details__2[[#This Row],[UnitPrice]]*order_details__2[[#This Row],[Quantity]]</f>
        <v>384</v>
      </c>
      <c r="G621">
        <f>VLOOKUP(order_details__2[[#This Row],[ProductID]],products[],3,FALSE)</f>
        <v>23</v>
      </c>
      <c r="H621">
        <f>VLOOKUP(order_details__2[[#This Row],[OrderID]],orders[],20,FALSE)</f>
        <v>1997</v>
      </c>
      <c r="I621" t="str">
        <f>VLOOKUP(order_details__2[[#This Row],[ProductID]],products[],2,FALSE)</f>
        <v>Maxilaku</v>
      </c>
      <c r="J621" t="str">
        <f>VLOOKUP(order_details__2[[#This Row],[SupplierID]],suppliers[],2,FALSE)</f>
        <v>Karkki Oy</v>
      </c>
      <c r="K621" t="str">
        <f>VLOOKUP(order_details__2[[#This Row],[OrderID]],orders[],14,FALSE)</f>
        <v>Brazil</v>
      </c>
      <c r="L621">
        <f>VLOOKUP(order_details__2[[#This Row],[OrderID]],orders[],7,FALSE)</f>
        <v>2</v>
      </c>
      <c r="M621" t="str">
        <f>VLOOKUP(order_details__2[[#This Row],[ShipVia ]],shippers[],2,FALSE)</f>
        <v>United Package</v>
      </c>
      <c r="N621" t="str">
        <f>VLOOKUP(order_details__2[[#This Row],[OrderID]],orders[],2,FALSE)</f>
        <v>RICAR</v>
      </c>
      <c r="O621" t="str">
        <f>VLOOKUP(order_details__2[[#This Row],[OrderID]],orders[],18,FALSE)</f>
        <v xml:space="preserve">Northern                                          </v>
      </c>
      <c r="P621">
        <f>VLOOKUP(order_details__2[[#This Row],[ProductID]],products[],4,FALSE)</f>
        <v>3</v>
      </c>
      <c r="Q621" t="str">
        <f>VLOOKUP(order_details__2[[#This Row],[CategoryID]],categories[],2,FALSE)</f>
        <v>Confections</v>
      </c>
      <c r="R621" s="57">
        <f>VLOOKUP(order_details__2[[#This Row],[OrderID]],orders[],21,FALSE)</f>
        <v>3</v>
      </c>
    </row>
    <row r="622" spans="1:18" x14ac:dyDescent="0.2">
      <c r="A622">
        <v>10481</v>
      </c>
      <c r="B622">
        <v>60</v>
      </c>
      <c r="C622">
        <v>27.2</v>
      </c>
      <c r="D622">
        <v>40</v>
      </c>
      <c r="E622">
        <v>0</v>
      </c>
      <c r="F622">
        <f>order_details__2[[#This Row],[UnitPrice]]*order_details__2[[#This Row],[Quantity]]</f>
        <v>1088</v>
      </c>
      <c r="G622">
        <f>VLOOKUP(order_details__2[[#This Row],[ProductID]],products[],3,FALSE)</f>
        <v>28</v>
      </c>
      <c r="H622">
        <f>VLOOKUP(order_details__2[[#This Row],[OrderID]],orders[],20,FALSE)</f>
        <v>1997</v>
      </c>
      <c r="I622" t="str">
        <f>VLOOKUP(order_details__2[[#This Row],[ProductID]],products[],2,FALSE)</f>
        <v>Camembert Pierrot</v>
      </c>
      <c r="J622" t="str">
        <f>VLOOKUP(order_details__2[[#This Row],[SupplierID]],suppliers[],2,FALSE)</f>
        <v>Gai pturage</v>
      </c>
      <c r="K622" t="str">
        <f>VLOOKUP(order_details__2[[#This Row],[OrderID]],orders[],14,FALSE)</f>
        <v>Brazil</v>
      </c>
      <c r="L622">
        <f>VLOOKUP(order_details__2[[#This Row],[OrderID]],orders[],7,FALSE)</f>
        <v>2</v>
      </c>
      <c r="M622" t="str">
        <f>VLOOKUP(order_details__2[[#This Row],[ShipVia ]],shippers[],2,FALSE)</f>
        <v>United Package</v>
      </c>
      <c r="N622" t="str">
        <f>VLOOKUP(order_details__2[[#This Row],[OrderID]],orders[],2,FALSE)</f>
        <v>RICAR</v>
      </c>
      <c r="O622" t="str">
        <f>VLOOKUP(order_details__2[[#This Row],[OrderID]],orders[],18,FALSE)</f>
        <v xml:space="preserve">Northern                                          </v>
      </c>
      <c r="P622">
        <f>VLOOKUP(order_details__2[[#This Row],[ProductID]],products[],4,FALSE)</f>
        <v>4</v>
      </c>
      <c r="Q622" t="str">
        <f>VLOOKUP(order_details__2[[#This Row],[CategoryID]],categories[],2,FALSE)</f>
        <v>Dairy Products</v>
      </c>
      <c r="R622" s="57">
        <f>VLOOKUP(order_details__2[[#This Row],[OrderID]],orders[],21,FALSE)</f>
        <v>3</v>
      </c>
    </row>
    <row r="623" spans="1:18" x14ac:dyDescent="0.2">
      <c r="A623">
        <v>10482</v>
      </c>
      <c r="B623">
        <v>40</v>
      </c>
      <c r="C623">
        <v>14.7</v>
      </c>
      <c r="D623">
        <v>10</v>
      </c>
      <c r="E623">
        <v>0</v>
      </c>
      <c r="F623">
        <f>order_details__2[[#This Row],[UnitPrice]]*order_details__2[[#This Row],[Quantity]]</f>
        <v>147</v>
      </c>
      <c r="G623">
        <f>VLOOKUP(order_details__2[[#This Row],[ProductID]],products[],3,FALSE)</f>
        <v>19</v>
      </c>
      <c r="H623">
        <f>VLOOKUP(order_details__2[[#This Row],[OrderID]],orders[],20,FALSE)</f>
        <v>1997</v>
      </c>
      <c r="I623" t="str">
        <f>VLOOKUP(order_details__2[[#This Row],[ProductID]],products[],2,FALSE)</f>
        <v>Boston Crab Meat</v>
      </c>
      <c r="J623" t="str">
        <f>VLOOKUP(order_details__2[[#This Row],[SupplierID]],suppliers[],2,FALSE)</f>
        <v>New England Seafood Cannery</v>
      </c>
      <c r="K623" t="str">
        <f>VLOOKUP(order_details__2[[#This Row],[OrderID]],orders[],14,FALSE)</f>
        <v>USA</v>
      </c>
      <c r="L623">
        <f>VLOOKUP(order_details__2[[#This Row],[OrderID]],orders[],7,FALSE)</f>
        <v>3</v>
      </c>
      <c r="M623" t="str">
        <f>VLOOKUP(order_details__2[[#This Row],[ShipVia ]],shippers[],2,FALSE)</f>
        <v>Federal Shipping</v>
      </c>
      <c r="N623" t="str">
        <f>VLOOKUP(order_details__2[[#This Row],[OrderID]],orders[],2,FALSE)</f>
        <v>LAZYK</v>
      </c>
      <c r="O623" t="str">
        <f>VLOOKUP(order_details__2[[#This Row],[OrderID]],orders[],18,FALSE)</f>
        <v xml:space="preserve">Eastern                                           </v>
      </c>
      <c r="P623">
        <f>VLOOKUP(order_details__2[[#This Row],[ProductID]],products[],4,FALSE)</f>
        <v>8</v>
      </c>
      <c r="Q623" t="str">
        <f>VLOOKUP(order_details__2[[#This Row],[CategoryID]],categories[],2,FALSE)</f>
        <v>Seafood</v>
      </c>
      <c r="R623" s="57">
        <f>VLOOKUP(order_details__2[[#This Row],[OrderID]],orders[],21,FALSE)</f>
        <v>3</v>
      </c>
    </row>
    <row r="624" spans="1:18" x14ac:dyDescent="0.2">
      <c r="A624">
        <v>10483</v>
      </c>
      <c r="B624">
        <v>34</v>
      </c>
      <c r="C624">
        <v>11.2</v>
      </c>
      <c r="D624">
        <v>35</v>
      </c>
      <c r="E624">
        <v>0</v>
      </c>
      <c r="F624">
        <f>order_details__2[[#This Row],[UnitPrice]]*order_details__2[[#This Row],[Quantity]]</f>
        <v>392</v>
      </c>
      <c r="G624">
        <f>VLOOKUP(order_details__2[[#This Row],[ProductID]],products[],3,FALSE)</f>
        <v>16</v>
      </c>
      <c r="H624">
        <f>VLOOKUP(order_details__2[[#This Row],[OrderID]],orders[],20,FALSE)</f>
        <v>1997</v>
      </c>
      <c r="I624" t="str">
        <f>VLOOKUP(order_details__2[[#This Row],[ProductID]],products[],2,FALSE)</f>
        <v>Sasquatch Ale</v>
      </c>
      <c r="J624" t="str">
        <f>VLOOKUP(order_details__2[[#This Row],[SupplierID]],suppliers[],2,FALSE)</f>
        <v>Bigfoot Breweries</v>
      </c>
      <c r="K624" t="str">
        <f>VLOOKUP(order_details__2[[#This Row],[OrderID]],orders[],14,FALSE)</f>
        <v>USA</v>
      </c>
      <c r="L624">
        <f>VLOOKUP(order_details__2[[#This Row],[OrderID]],orders[],7,FALSE)</f>
        <v>2</v>
      </c>
      <c r="M624" t="str">
        <f>VLOOKUP(order_details__2[[#This Row],[ShipVia ]],shippers[],2,FALSE)</f>
        <v>United Package</v>
      </c>
      <c r="N624" t="str">
        <f>VLOOKUP(order_details__2[[#This Row],[OrderID]],orders[],2,FALSE)</f>
        <v>WHITC</v>
      </c>
      <c r="O624" t="str">
        <f>VLOOKUP(order_details__2[[#This Row],[OrderID]],orders[],18,FALSE)</f>
        <v xml:space="preserve">Westerns                                          </v>
      </c>
      <c r="P624">
        <f>VLOOKUP(order_details__2[[#This Row],[ProductID]],products[],4,FALSE)</f>
        <v>1</v>
      </c>
      <c r="Q624" t="str">
        <f>VLOOKUP(order_details__2[[#This Row],[CategoryID]],categories[],2,FALSE)</f>
        <v>Beverages</v>
      </c>
      <c r="R624" s="57">
        <f>VLOOKUP(order_details__2[[#This Row],[OrderID]],orders[],21,FALSE)</f>
        <v>3</v>
      </c>
    </row>
    <row r="625" spans="1:18" x14ac:dyDescent="0.2">
      <c r="A625">
        <v>10483</v>
      </c>
      <c r="B625">
        <v>77</v>
      </c>
      <c r="C625">
        <v>10.4</v>
      </c>
      <c r="D625">
        <v>30</v>
      </c>
      <c r="E625">
        <v>0</v>
      </c>
      <c r="F625">
        <f>order_details__2[[#This Row],[UnitPrice]]*order_details__2[[#This Row],[Quantity]]</f>
        <v>312</v>
      </c>
      <c r="G625">
        <f>VLOOKUP(order_details__2[[#This Row],[ProductID]],products[],3,FALSE)</f>
        <v>12</v>
      </c>
      <c r="H625">
        <f>VLOOKUP(order_details__2[[#This Row],[OrderID]],orders[],20,FALSE)</f>
        <v>1997</v>
      </c>
      <c r="I625" t="str">
        <f>VLOOKUP(order_details__2[[#This Row],[ProductID]],products[],2,FALSE)</f>
        <v>Original Frankfurter grne Soe</v>
      </c>
      <c r="J625" t="str">
        <f>VLOOKUP(order_details__2[[#This Row],[SupplierID]],suppliers[],2,FALSE)</f>
        <v>Plutzer Lebensmittelgromrkte AG</v>
      </c>
      <c r="K625" t="str">
        <f>VLOOKUP(order_details__2[[#This Row],[OrderID]],orders[],14,FALSE)</f>
        <v>USA</v>
      </c>
      <c r="L625">
        <f>VLOOKUP(order_details__2[[#This Row],[OrderID]],orders[],7,FALSE)</f>
        <v>2</v>
      </c>
      <c r="M625" t="str">
        <f>VLOOKUP(order_details__2[[#This Row],[ShipVia ]],shippers[],2,FALSE)</f>
        <v>United Package</v>
      </c>
      <c r="N625" t="str">
        <f>VLOOKUP(order_details__2[[#This Row],[OrderID]],orders[],2,FALSE)</f>
        <v>WHITC</v>
      </c>
      <c r="O625" t="str">
        <f>VLOOKUP(order_details__2[[#This Row],[OrderID]],orders[],18,FALSE)</f>
        <v xml:space="preserve">Westerns                                          </v>
      </c>
      <c r="P625">
        <f>VLOOKUP(order_details__2[[#This Row],[ProductID]],products[],4,FALSE)</f>
        <v>2</v>
      </c>
      <c r="Q625" t="str">
        <f>VLOOKUP(order_details__2[[#This Row],[CategoryID]],categories[],2,FALSE)</f>
        <v>Condiments</v>
      </c>
      <c r="R625" s="57">
        <f>VLOOKUP(order_details__2[[#This Row],[OrderID]],orders[],21,FALSE)</f>
        <v>3</v>
      </c>
    </row>
    <row r="626" spans="1:18" x14ac:dyDescent="0.2">
      <c r="A626">
        <v>10484</v>
      </c>
      <c r="B626">
        <v>21</v>
      </c>
      <c r="C626">
        <v>8</v>
      </c>
      <c r="D626">
        <v>14</v>
      </c>
      <c r="E626">
        <v>0</v>
      </c>
      <c r="F626">
        <f>order_details__2[[#This Row],[UnitPrice]]*order_details__2[[#This Row],[Quantity]]</f>
        <v>112</v>
      </c>
      <c r="G626">
        <f>VLOOKUP(order_details__2[[#This Row],[ProductID]],products[],3,FALSE)</f>
        <v>8</v>
      </c>
      <c r="H626">
        <f>VLOOKUP(order_details__2[[#This Row],[OrderID]],orders[],20,FALSE)</f>
        <v>1997</v>
      </c>
      <c r="I626" t="str">
        <f>VLOOKUP(order_details__2[[#This Row],[ProductID]],products[],2,FALSE)</f>
        <v>Sir Rodney's Scones</v>
      </c>
      <c r="J626" t="str">
        <f>VLOOKUP(order_details__2[[#This Row],[SupplierID]],suppliers[],2,FALSE)</f>
        <v>Specialty Biscuits, Ltd.</v>
      </c>
      <c r="K626" t="str">
        <f>VLOOKUP(order_details__2[[#This Row],[OrderID]],orders[],14,FALSE)</f>
        <v>UK</v>
      </c>
      <c r="L626">
        <f>VLOOKUP(order_details__2[[#This Row],[OrderID]],orders[],7,FALSE)</f>
        <v>3</v>
      </c>
      <c r="M626" t="str">
        <f>VLOOKUP(order_details__2[[#This Row],[ShipVia ]],shippers[],2,FALSE)</f>
        <v>Federal Shipping</v>
      </c>
      <c r="N626" t="str">
        <f>VLOOKUP(order_details__2[[#This Row],[OrderID]],orders[],2,FALSE)</f>
        <v>BSBEV</v>
      </c>
      <c r="O626" t="str">
        <f>VLOOKUP(order_details__2[[#This Row],[OrderID]],orders[],18,FALSE)</f>
        <v xml:space="preserve">Southern                                          </v>
      </c>
      <c r="P626">
        <f>VLOOKUP(order_details__2[[#This Row],[ProductID]],products[],4,FALSE)</f>
        <v>3</v>
      </c>
      <c r="Q626" t="str">
        <f>VLOOKUP(order_details__2[[#This Row],[CategoryID]],categories[],2,FALSE)</f>
        <v>Confections</v>
      </c>
      <c r="R626" s="57">
        <f>VLOOKUP(order_details__2[[#This Row],[OrderID]],orders[],21,FALSE)</f>
        <v>3</v>
      </c>
    </row>
    <row r="627" spans="1:18" x14ac:dyDescent="0.2">
      <c r="A627">
        <v>10484</v>
      </c>
      <c r="B627">
        <v>40</v>
      </c>
      <c r="C627">
        <v>14.7</v>
      </c>
      <c r="D627">
        <v>10</v>
      </c>
      <c r="E627">
        <v>0</v>
      </c>
      <c r="F627">
        <f>order_details__2[[#This Row],[UnitPrice]]*order_details__2[[#This Row],[Quantity]]</f>
        <v>147</v>
      </c>
      <c r="G627">
        <f>VLOOKUP(order_details__2[[#This Row],[ProductID]],products[],3,FALSE)</f>
        <v>19</v>
      </c>
      <c r="H627">
        <f>VLOOKUP(order_details__2[[#This Row],[OrderID]],orders[],20,FALSE)</f>
        <v>1997</v>
      </c>
      <c r="I627" t="str">
        <f>VLOOKUP(order_details__2[[#This Row],[ProductID]],products[],2,FALSE)</f>
        <v>Boston Crab Meat</v>
      </c>
      <c r="J627" t="str">
        <f>VLOOKUP(order_details__2[[#This Row],[SupplierID]],suppliers[],2,FALSE)</f>
        <v>New England Seafood Cannery</v>
      </c>
      <c r="K627" t="str">
        <f>VLOOKUP(order_details__2[[#This Row],[OrderID]],orders[],14,FALSE)</f>
        <v>UK</v>
      </c>
      <c r="L627">
        <f>VLOOKUP(order_details__2[[#This Row],[OrderID]],orders[],7,FALSE)</f>
        <v>3</v>
      </c>
      <c r="M627" t="str">
        <f>VLOOKUP(order_details__2[[#This Row],[ShipVia ]],shippers[],2,FALSE)</f>
        <v>Federal Shipping</v>
      </c>
      <c r="N627" t="str">
        <f>VLOOKUP(order_details__2[[#This Row],[OrderID]],orders[],2,FALSE)</f>
        <v>BSBEV</v>
      </c>
      <c r="O627" t="str">
        <f>VLOOKUP(order_details__2[[#This Row],[OrderID]],orders[],18,FALSE)</f>
        <v xml:space="preserve">Southern                                          </v>
      </c>
      <c r="P627">
        <f>VLOOKUP(order_details__2[[#This Row],[ProductID]],products[],4,FALSE)</f>
        <v>8</v>
      </c>
      <c r="Q627" t="str">
        <f>VLOOKUP(order_details__2[[#This Row],[CategoryID]],categories[],2,FALSE)</f>
        <v>Seafood</v>
      </c>
      <c r="R627" s="57">
        <f>VLOOKUP(order_details__2[[#This Row],[OrderID]],orders[],21,FALSE)</f>
        <v>3</v>
      </c>
    </row>
    <row r="628" spans="1:18" x14ac:dyDescent="0.2">
      <c r="A628">
        <v>10484</v>
      </c>
      <c r="B628">
        <v>51</v>
      </c>
      <c r="C628">
        <v>42.4</v>
      </c>
      <c r="D628">
        <v>3</v>
      </c>
      <c r="E628">
        <v>0</v>
      </c>
      <c r="F628">
        <f>order_details__2[[#This Row],[UnitPrice]]*order_details__2[[#This Row],[Quantity]]</f>
        <v>127.19999999999999</v>
      </c>
      <c r="G628">
        <f>VLOOKUP(order_details__2[[#This Row],[ProductID]],products[],3,FALSE)</f>
        <v>24</v>
      </c>
      <c r="H628">
        <f>VLOOKUP(order_details__2[[#This Row],[OrderID]],orders[],20,FALSE)</f>
        <v>1997</v>
      </c>
      <c r="I628" t="str">
        <f>VLOOKUP(order_details__2[[#This Row],[ProductID]],products[],2,FALSE)</f>
        <v>Manjimup Dried Apples</v>
      </c>
      <c r="J628" t="str">
        <f>VLOOKUP(order_details__2[[#This Row],[SupplierID]],suppliers[],2,FALSE)</f>
        <v>G'day, Mate</v>
      </c>
      <c r="K628" t="str">
        <f>VLOOKUP(order_details__2[[#This Row],[OrderID]],orders[],14,FALSE)</f>
        <v>UK</v>
      </c>
      <c r="L628">
        <f>VLOOKUP(order_details__2[[#This Row],[OrderID]],orders[],7,FALSE)</f>
        <v>3</v>
      </c>
      <c r="M628" t="str">
        <f>VLOOKUP(order_details__2[[#This Row],[ShipVia ]],shippers[],2,FALSE)</f>
        <v>Federal Shipping</v>
      </c>
      <c r="N628" t="str">
        <f>VLOOKUP(order_details__2[[#This Row],[OrderID]],orders[],2,FALSE)</f>
        <v>BSBEV</v>
      </c>
      <c r="O628" t="str">
        <f>VLOOKUP(order_details__2[[#This Row],[OrderID]],orders[],18,FALSE)</f>
        <v xml:space="preserve">Southern                                          </v>
      </c>
      <c r="P628">
        <f>VLOOKUP(order_details__2[[#This Row],[ProductID]],products[],4,FALSE)</f>
        <v>7</v>
      </c>
      <c r="Q628" t="str">
        <f>VLOOKUP(order_details__2[[#This Row],[CategoryID]],categories[],2,FALSE)</f>
        <v>Produce</v>
      </c>
      <c r="R628" s="57">
        <f>VLOOKUP(order_details__2[[#This Row],[OrderID]],orders[],21,FALSE)</f>
        <v>3</v>
      </c>
    </row>
    <row r="629" spans="1:18" x14ac:dyDescent="0.2">
      <c r="A629">
        <v>10485</v>
      </c>
      <c r="B629">
        <v>2</v>
      </c>
      <c r="C629">
        <v>15.2</v>
      </c>
      <c r="D629">
        <v>20</v>
      </c>
      <c r="E629">
        <v>0</v>
      </c>
      <c r="F629">
        <f>order_details__2[[#This Row],[UnitPrice]]*order_details__2[[#This Row],[Quantity]]</f>
        <v>304</v>
      </c>
      <c r="G629">
        <f>VLOOKUP(order_details__2[[#This Row],[ProductID]],products[],3,FALSE)</f>
        <v>1</v>
      </c>
      <c r="H629">
        <f>VLOOKUP(order_details__2[[#This Row],[OrderID]],orders[],20,FALSE)</f>
        <v>1997</v>
      </c>
      <c r="I629" t="str">
        <f>VLOOKUP(order_details__2[[#This Row],[ProductID]],products[],2,FALSE)</f>
        <v>Chang</v>
      </c>
      <c r="J629" t="str">
        <f>VLOOKUP(order_details__2[[#This Row],[SupplierID]],suppliers[],2,FALSE)</f>
        <v>Exotic Liquids</v>
      </c>
      <c r="K629" t="str">
        <f>VLOOKUP(order_details__2[[#This Row],[OrderID]],orders[],14,FALSE)</f>
        <v>Venezuela</v>
      </c>
      <c r="L629">
        <f>VLOOKUP(order_details__2[[#This Row],[OrderID]],orders[],7,FALSE)</f>
        <v>2</v>
      </c>
      <c r="M629" t="str">
        <f>VLOOKUP(order_details__2[[#This Row],[ShipVia ]],shippers[],2,FALSE)</f>
        <v>United Package</v>
      </c>
      <c r="N629" t="str">
        <f>VLOOKUP(order_details__2[[#This Row],[OrderID]],orders[],2,FALSE)</f>
        <v>LINOD</v>
      </c>
      <c r="O629" t="str">
        <f>VLOOKUP(order_details__2[[#This Row],[OrderID]],orders[],18,FALSE)</f>
        <v xml:space="preserve">Eastern                                           </v>
      </c>
      <c r="P629">
        <f>VLOOKUP(order_details__2[[#This Row],[ProductID]],products[],4,FALSE)</f>
        <v>1</v>
      </c>
      <c r="Q629" t="str">
        <f>VLOOKUP(order_details__2[[#This Row],[CategoryID]],categories[],2,FALSE)</f>
        <v>Beverages</v>
      </c>
      <c r="R629" s="57">
        <f>VLOOKUP(order_details__2[[#This Row],[OrderID]],orders[],21,FALSE)</f>
        <v>3</v>
      </c>
    </row>
    <row r="630" spans="1:18" x14ac:dyDescent="0.2">
      <c r="A630">
        <v>10485</v>
      </c>
      <c r="B630">
        <v>3</v>
      </c>
      <c r="C630">
        <v>8</v>
      </c>
      <c r="D630">
        <v>20</v>
      </c>
      <c r="E630">
        <v>0</v>
      </c>
      <c r="F630">
        <f>order_details__2[[#This Row],[UnitPrice]]*order_details__2[[#This Row],[Quantity]]</f>
        <v>160</v>
      </c>
      <c r="G630">
        <f>VLOOKUP(order_details__2[[#This Row],[ProductID]],products[],3,FALSE)</f>
        <v>1</v>
      </c>
      <c r="H630">
        <f>VLOOKUP(order_details__2[[#This Row],[OrderID]],orders[],20,FALSE)</f>
        <v>1997</v>
      </c>
      <c r="I630" t="str">
        <f>VLOOKUP(order_details__2[[#This Row],[ProductID]],products[],2,FALSE)</f>
        <v>Aniseed Syrup</v>
      </c>
      <c r="J630" t="str">
        <f>VLOOKUP(order_details__2[[#This Row],[SupplierID]],suppliers[],2,FALSE)</f>
        <v>Exotic Liquids</v>
      </c>
      <c r="K630" t="str">
        <f>VLOOKUP(order_details__2[[#This Row],[OrderID]],orders[],14,FALSE)</f>
        <v>Venezuela</v>
      </c>
      <c r="L630">
        <f>VLOOKUP(order_details__2[[#This Row],[OrderID]],orders[],7,FALSE)</f>
        <v>2</v>
      </c>
      <c r="M630" t="str">
        <f>VLOOKUP(order_details__2[[#This Row],[ShipVia ]],shippers[],2,FALSE)</f>
        <v>United Package</v>
      </c>
      <c r="N630" t="str">
        <f>VLOOKUP(order_details__2[[#This Row],[OrderID]],orders[],2,FALSE)</f>
        <v>LINOD</v>
      </c>
      <c r="O630" t="str">
        <f>VLOOKUP(order_details__2[[#This Row],[OrderID]],orders[],18,FALSE)</f>
        <v xml:space="preserve">Eastern                                           </v>
      </c>
      <c r="P630">
        <f>VLOOKUP(order_details__2[[#This Row],[ProductID]],products[],4,FALSE)</f>
        <v>2</v>
      </c>
      <c r="Q630" t="str">
        <f>VLOOKUP(order_details__2[[#This Row],[CategoryID]],categories[],2,FALSE)</f>
        <v>Condiments</v>
      </c>
      <c r="R630" s="57">
        <f>VLOOKUP(order_details__2[[#This Row],[OrderID]],orders[],21,FALSE)</f>
        <v>3</v>
      </c>
    </row>
    <row r="631" spans="1:18" x14ac:dyDescent="0.2">
      <c r="A631">
        <v>10485</v>
      </c>
      <c r="B631">
        <v>55</v>
      </c>
      <c r="C631">
        <v>19.2</v>
      </c>
      <c r="D631">
        <v>30</v>
      </c>
      <c r="E631">
        <v>0</v>
      </c>
      <c r="F631">
        <f>order_details__2[[#This Row],[UnitPrice]]*order_details__2[[#This Row],[Quantity]]</f>
        <v>576</v>
      </c>
      <c r="G631">
        <f>VLOOKUP(order_details__2[[#This Row],[ProductID]],products[],3,FALSE)</f>
        <v>25</v>
      </c>
      <c r="H631">
        <f>VLOOKUP(order_details__2[[#This Row],[OrderID]],orders[],20,FALSE)</f>
        <v>1997</v>
      </c>
      <c r="I631" t="str">
        <f>VLOOKUP(order_details__2[[#This Row],[ProductID]],products[],2,FALSE)</f>
        <v>Pt chinois</v>
      </c>
      <c r="J631" t="str">
        <f>VLOOKUP(order_details__2[[#This Row],[SupplierID]],suppliers[],2,FALSE)</f>
        <v>Ma Maison</v>
      </c>
      <c r="K631" t="str">
        <f>VLOOKUP(order_details__2[[#This Row],[OrderID]],orders[],14,FALSE)</f>
        <v>Venezuela</v>
      </c>
      <c r="L631">
        <f>VLOOKUP(order_details__2[[#This Row],[OrderID]],orders[],7,FALSE)</f>
        <v>2</v>
      </c>
      <c r="M631" t="str">
        <f>VLOOKUP(order_details__2[[#This Row],[ShipVia ]],shippers[],2,FALSE)</f>
        <v>United Package</v>
      </c>
      <c r="N631" t="str">
        <f>VLOOKUP(order_details__2[[#This Row],[OrderID]],orders[],2,FALSE)</f>
        <v>LINOD</v>
      </c>
      <c r="O631" t="str">
        <f>VLOOKUP(order_details__2[[#This Row],[OrderID]],orders[],18,FALSE)</f>
        <v xml:space="preserve">Eastern                                           </v>
      </c>
      <c r="P631">
        <f>VLOOKUP(order_details__2[[#This Row],[ProductID]],products[],4,FALSE)</f>
        <v>6</v>
      </c>
      <c r="Q631" t="str">
        <f>VLOOKUP(order_details__2[[#This Row],[CategoryID]],categories[],2,FALSE)</f>
        <v>Meat/Poultry</v>
      </c>
      <c r="R631" s="57">
        <f>VLOOKUP(order_details__2[[#This Row],[OrderID]],orders[],21,FALSE)</f>
        <v>3</v>
      </c>
    </row>
    <row r="632" spans="1:18" x14ac:dyDescent="0.2">
      <c r="A632">
        <v>10485</v>
      </c>
      <c r="B632">
        <v>70</v>
      </c>
      <c r="C632">
        <v>12</v>
      </c>
      <c r="D632">
        <v>60</v>
      </c>
      <c r="E632">
        <v>0</v>
      </c>
      <c r="F632">
        <f>order_details__2[[#This Row],[UnitPrice]]*order_details__2[[#This Row],[Quantity]]</f>
        <v>720</v>
      </c>
      <c r="G632">
        <f>VLOOKUP(order_details__2[[#This Row],[ProductID]],products[],3,FALSE)</f>
        <v>7</v>
      </c>
      <c r="H632">
        <f>VLOOKUP(order_details__2[[#This Row],[OrderID]],orders[],20,FALSE)</f>
        <v>1997</v>
      </c>
      <c r="I632" t="str">
        <f>VLOOKUP(order_details__2[[#This Row],[ProductID]],products[],2,FALSE)</f>
        <v>Outback Lager</v>
      </c>
      <c r="J632" t="str">
        <f>VLOOKUP(order_details__2[[#This Row],[SupplierID]],suppliers[],2,FALSE)</f>
        <v>Pavlova, Ltd.</v>
      </c>
      <c r="K632" t="str">
        <f>VLOOKUP(order_details__2[[#This Row],[OrderID]],orders[],14,FALSE)</f>
        <v>Venezuela</v>
      </c>
      <c r="L632">
        <f>VLOOKUP(order_details__2[[#This Row],[OrderID]],orders[],7,FALSE)</f>
        <v>2</v>
      </c>
      <c r="M632" t="str">
        <f>VLOOKUP(order_details__2[[#This Row],[ShipVia ]],shippers[],2,FALSE)</f>
        <v>United Package</v>
      </c>
      <c r="N632" t="str">
        <f>VLOOKUP(order_details__2[[#This Row],[OrderID]],orders[],2,FALSE)</f>
        <v>LINOD</v>
      </c>
      <c r="O632" t="str">
        <f>VLOOKUP(order_details__2[[#This Row],[OrderID]],orders[],18,FALSE)</f>
        <v xml:space="preserve">Eastern                                           </v>
      </c>
      <c r="P632">
        <f>VLOOKUP(order_details__2[[#This Row],[ProductID]],products[],4,FALSE)</f>
        <v>1</v>
      </c>
      <c r="Q632" t="str">
        <f>VLOOKUP(order_details__2[[#This Row],[CategoryID]],categories[],2,FALSE)</f>
        <v>Beverages</v>
      </c>
      <c r="R632" s="57">
        <f>VLOOKUP(order_details__2[[#This Row],[OrderID]],orders[],21,FALSE)</f>
        <v>3</v>
      </c>
    </row>
    <row r="633" spans="1:18" x14ac:dyDescent="0.2">
      <c r="A633">
        <v>10486</v>
      </c>
      <c r="B633">
        <v>11</v>
      </c>
      <c r="C633">
        <v>16.8</v>
      </c>
      <c r="D633">
        <v>5</v>
      </c>
      <c r="E633">
        <v>0</v>
      </c>
      <c r="F633">
        <f>order_details__2[[#This Row],[UnitPrice]]*order_details__2[[#This Row],[Quantity]]</f>
        <v>84</v>
      </c>
      <c r="G633">
        <f>VLOOKUP(order_details__2[[#This Row],[ProductID]],products[],3,FALSE)</f>
        <v>5</v>
      </c>
      <c r="H633">
        <f>VLOOKUP(order_details__2[[#This Row],[OrderID]],orders[],20,FALSE)</f>
        <v>1997</v>
      </c>
      <c r="I633" t="str">
        <f>VLOOKUP(order_details__2[[#This Row],[ProductID]],products[],2,FALSE)</f>
        <v>Queso Cabrales</v>
      </c>
      <c r="J633" t="str">
        <f>VLOOKUP(order_details__2[[#This Row],[SupplierID]],suppliers[],2,FALSE)</f>
        <v>Cooperativa de Quesos 'Las Cabras'</v>
      </c>
      <c r="K633" t="str">
        <f>VLOOKUP(order_details__2[[#This Row],[OrderID]],orders[],14,FALSE)</f>
        <v>Venezuela</v>
      </c>
      <c r="L633">
        <f>VLOOKUP(order_details__2[[#This Row],[OrderID]],orders[],7,FALSE)</f>
        <v>2</v>
      </c>
      <c r="M633" t="str">
        <f>VLOOKUP(order_details__2[[#This Row],[ShipVia ]],shippers[],2,FALSE)</f>
        <v>United Package</v>
      </c>
      <c r="N633" t="str">
        <f>VLOOKUP(order_details__2[[#This Row],[OrderID]],orders[],2,FALSE)</f>
        <v>HILAA</v>
      </c>
      <c r="O633" t="str">
        <f>VLOOKUP(order_details__2[[#This Row],[OrderID]],orders[],18,FALSE)</f>
        <v xml:space="preserve">Eastern                                           </v>
      </c>
      <c r="P633">
        <f>VLOOKUP(order_details__2[[#This Row],[ProductID]],products[],4,FALSE)</f>
        <v>4</v>
      </c>
      <c r="Q633" t="str">
        <f>VLOOKUP(order_details__2[[#This Row],[CategoryID]],categories[],2,FALSE)</f>
        <v>Dairy Products</v>
      </c>
      <c r="R633" s="57">
        <f>VLOOKUP(order_details__2[[#This Row],[OrderID]],orders[],21,FALSE)</f>
        <v>3</v>
      </c>
    </row>
    <row r="634" spans="1:18" x14ac:dyDescent="0.2">
      <c r="A634">
        <v>10486</v>
      </c>
      <c r="B634">
        <v>51</v>
      </c>
      <c r="C634">
        <v>42.4</v>
      </c>
      <c r="D634">
        <v>25</v>
      </c>
      <c r="E634">
        <v>0</v>
      </c>
      <c r="F634">
        <f>order_details__2[[#This Row],[UnitPrice]]*order_details__2[[#This Row],[Quantity]]</f>
        <v>1060</v>
      </c>
      <c r="G634">
        <f>VLOOKUP(order_details__2[[#This Row],[ProductID]],products[],3,FALSE)</f>
        <v>24</v>
      </c>
      <c r="H634">
        <f>VLOOKUP(order_details__2[[#This Row],[OrderID]],orders[],20,FALSE)</f>
        <v>1997</v>
      </c>
      <c r="I634" t="str">
        <f>VLOOKUP(order_details__2[[#This Row],[ProductID]],products[],2,FALSE)</f>
        <v>Manjimup Dried Apples</v>
      </c>
      <c r="J634" t="str">
        <f>VLOOKUP(order_details__2[[#This Row],[SupplierID]],suppliers[],2,FALSE)</f>
        <v>G'day, Mate</v>
      </c>
      <c r="K634" t="str">
        <f>VLOOKUP(order_details__2[[#This Row],[OrderID]],orders[],14,FALSE)</f>
        <v>Venezuela</v>
      </c>
      <c r="L634">
        <f>VLOOKUP(order_details__2[[#This Row],[OrderID]],orders[],7,FALSE)</f>
        <v>2</v>
      </c>
      <c r="M634" t="str">
        <f>VLOOKUP(order_details__2[[#This Row],[ShipVia ]],shippers[],2,FALSE)</f>
        <v>United Package</v>
      </c>
      <c r="N634" t="str">
        <f>VLOOKUP(order_details__2[[#This Row],[OrderID]],orders[],2,FALSE)</f>
        <v>HILAA</v>
      </c>
      <c r="O634" t="str">
        <f>VLOOKUP(order_details__2[[#This Row],[OrderID]],orders[],18,FALSE)</f>
        <v xml:space="preserve">Eastern                                           </v>
      </c>
      <c r="P634">
        <f>VLOOKUP(order_details__2[[#This Row],[ProductID]],products[],4,FALSE)</f>
        <v>7</v>
      </c>
      <c r="Q634" t="str">
        <f>VLOOKUP(order_details__2[[#This Row],[CategoryID]],categories[],2,FALSE)</f>
        <v>Produce</v>
      </c>
      <c r="R634" s="57">
        <f>VLOOKUP(order_details__2[[#This Row],[OrderID]],orders[],21,FALSE)</f>
        <v>3</v>
      </c>
    </row>
    <row r="635" spans="1:18" x14ac:dyDescent="0.2">
      <c r="A635">
        <v>10486</v>
      </c>
      <c r="B635">
        <v>74</v>
      </c>
      <c r="C635">
        <v>8</v>
      </c>
      <c r="D635">
        <v>16</v>
      </c>
      <c r="E635">
        <v>0</v>
      </c>
      <c r="F635">
        <f>order_details__2[[#This Row],[UnitPrice]]*order_details__2[[#This Row],[Quantity]]</f>
        <v>128</v>
      </c>
      <c r="G635">
        <f>VLOOKUP(order_details__2[[#This Row],[ProductID]],products[],3,FALSE)</f>
        <v>4</v>
      </c>
      <c r="H635">
        <f>VLOOKUP(order_details__2[[#This Row],[OrderID]],orders[],20,FALSE)</f>
        <v>1997</v>
      </c>
      <c r="I635" t="str">
        <f>VLOOKUP(order_details__2[[#This Row],[ProductID]],products[],2,FALSE)</f>
        <v>Longlife Tofu</v>
      </c>
      <c r="J635" t="str">
        <f>VLOOKUP(order_details__2[[#This Row],[SupplierID]],suppliers[],2,FALSE)</f>
        <v>Tokyo Traders</v>
      </c>
      <c r="K635" t="str">
        <f>VLOOKUP(order_details__2[[#This Row],[OrderID]],orders[],14,FALSE)</f>
        <v>Venezuela</v>
      </c>
      <c r="L635">
        <f>VLOOKUP(order_details__2[[#This Row],[OrderID]],orders[],7,FALSE)</f>
        <v>2</v>
      </c>
      <c r="M635" t="str">
        <f>VLOOKUP(order_details__2[[#This Row],[ShipVia ]],shippers[],2,FALSE)</f>
        <v>United Package</v>
      </c>
      <c r="N635" t="str">
        <f>VLOOKUP(order_details__2[[#This Row],[OrderID]],orders[],2,FALSE)</f>
        <v>HILAA</v>
      </c>
      <c r="O635" t="str">
        <f>VLOOKUP(order_details__2[[#This Row],[OrderID]],orders[],18,FALSE)</f>
        <v xml:space="preserve">Eastern                                           </v>
      </c>
      <c r="P635">
        <f>VLOOKUP(order_details__2[[#This Row],[ProductID]],products[],4,FALSE)</f>
        <v>7</v>
      </c>
      <c r="Q635" t="str">
        <f>VLOOKUP(order_details__2[[#This Row],[CategoryID]],categories[],2,FALSE)</f>
        <v>Produce</v>
      </c>
      <c r="R635" s="57">
        <f>VLOOKUP(order_details__2[[#This Row],[OrderID]],orders[],21,FALSE)</f>
        <v>3</v>
      </c>
    </row>
    <row r="636" spans="1:18" x14ac:dyDescent="0.2">
      <c r="A636">
        <v>10487</v>
      </c>
      <c r="B636">
        <v>19</v>
      </c>
      <c r="C636">
        <v>7.3</v>
      </c>
      <c r="D636">
        <v>5</v>
      </c>
      <c r="E636">
        <v>0</v>
      </c>
      <c r="F636">
        <f>order_details__2[[#This Row],[UnitPrice]]*order_details__2[[#This Row],[Quantity]]</f>
        <v>36.5</v>
      </c>
      <c r="G636">
        <f>VLOOKUP(order_details__2[[#This Row],[ProductID]],products[],3,FALSE)</f>
        <v>8</v>
      </c>
      <c r="H636">
        <f>VLOOKUP(order_details__2[[#This Row],[OrderID]],orders[],20,FALSE)</f>
        <v>1997</v>
      </c>
      <c r="I636" t="str">
        <f>VLOOKUP(order_details__2[[#This Row],[ProductID]],products[],2,FALSE)</f>
        <v>Teatime Chocolate Biscuits</v>
      </c>
      <c r="J636" t="str">
        <f>VLOOKUP(order_details__2[[#This Row],[SupplierID]],suppliers[],2,FALSE)</f>
        <v>Specialty Biscuits, Ltd.</v>
      </c>
      <c r="K636" t="str">
        <f>VLOOKUP(order_details__2[[#This Row],[OrderID]],orders[],14,FALSE)</f>
        <v>Brazil</v>
      </c>
      <c r="L636">
        <f>VLOOKUP(order_details__2[[#This Row],[OrderID]],orders[],7,FALSE)</f>
        <v>2</v>
      </c>
      <c r="M636" t="str">
        <f>VLOOKUP(order_details__2[[#This Row],[ShipVia ]],shippers[],2,FALSE)</f>
        <v>United Package</v>
      </c>
      <c r="N636" t="str">
        <f>VLOOKUP(order_details__2[[#This Row],[OrderID]],orders[],2,FALSE)</f>
        <v>QUEEN</v>
      </c>
      <c r="O636" t="str">
        <f>VLOOKUP(order_details__2[[#This Row],[OrderID]],orders[],18,FALSE)</f>
        <v xml:space="preserve">Eastern                                           </v>
      </c>
      <c r="P636">
        <f>VLOOKUP(order_details__2[[#This Row],[ProductID]],products[],4,FALSE)</f>
        <v>3</v>
      </c>
      <c r="Q636" t="str">
        <f>VLOOKUP(order_details__2[[#This Row],[CategoryID]],categories[],2,FALSE)</f>
        <v>Confections</v>
      </c>
      <c r="R636" s="57">
        <f>VLOOKUP(order_details__2[[#This Row],[OrderID]],orders[],21,FALSE)</f>
        <v>3</v>
      </c>
    </row>
    <row r="637" spans="1:18" x14ac:dyDescent="0.2">
      <c r="A637">
        <v>10487</v>
      </c>
      <c r="B637">
        <v>26</v>
      </c>
      <c r="C637">
        <v>24.9</v>
      </c>
      <c r="D637">
        <v>30</v>
      </c>
      <c r="E637">
        <v>0</v>
      </c>
      <c r="F637">
        <f>order_details__2[[#This Row],[UnitPrice]]*order_details__2[[#This Row],[Quantity]]</f>
        <v>747</v>
      </c>
      <c r="G637">
        <f>VLOOKUP(order_details__2[[#This Row],[ProductID]],products[],3,FALSE)</f>
        <v>11</v>
      </c>
      <c r="H637">
        <f>VLOOKUP(order_details__2[[#This Row],[OrderID]],orders[],20,FALSE)</f>
        <v>1997</v>
      </c>
      <c r="I637" t="str">
        <f>VLOOKUP(order_details__2[[#This Row],[ProductID]],products[],2,FALSE)</f>
        <v>Gumbr Gummibrchen</v>
      </c>
      <c r="J637" t="str">
        <f>VLOOKUP(order_details__2[[#This Row],[SupplierID]],suppliers[],2,FALSE)</f>
        <v>Heli Swaren GmbH &amp; Co. KG</v>
      </c>
      <c r="K637" t="str">
        <f>VLOOKUP(order_details__2[[#This Row],[OrderID]],orders[],14,FALSE)</f>
        <v>Brazil</v>
      </c>
      <c r="L637">
        <f>VLOOKUP(order_details__2[[#This Row],[OrderID]],orders[],7,FALSE)</f>
        <v>2</v>
      </c>
      <c r="M637" t="str">
        <f>VLOOKUP(order_details__2[[#This Row],[ShipVia ]],shippers[],2,FALSE)</f>
        <v>United Package</v>
      </c>
      <c r="N637" t="str">
        <f>VLOOKUP(order_details__2[[#This Row],[OrderID]],orders[],2,FALSE)</f>
        <v>QUEEN</v>
      </c>
      <c r="O637" t="str">
        <f>VLOOKUP(order_details__2[[#This Row],[OrderID]],orders[],18,FALSE)</f>
        <v xml:space="preserve">Eastern                                           </v>
      </c>
      <c r="P637">
        <f>VLOOKUP(order_details__2[[#This Row],[ProductID]],products[],4,FALSE)</f>
        <v>3</v>
      </c>
      <c r="Q637" t="str">
        <f>VLOOKUP(order_details__2[[#This Row],[CategoryID]],categories[],2,FALSE)</f>
        <v>Confections</v>
      </c>
      <c r="R637" s="57">
        <f>VLOOKUP(order_details__2[[#This Row],[OrderID]],orders[],21,FALSE)</f>
        <v>3</v>
      </c>
    </row>
    <row r="638" spans="1:18" x14ac:dyDescent="0.2">
      <c r="A638">
        <v>10487</v>
      </c>
      <c r="B638">
        <v>54</v>
      </c>
      <c r="C638">
        <v>5.9</v>
      </c>
      <c r="D638">
        <v>24</v>
      </c>
      <c r="E638">
        <v>0</v>
      </c>
      <c r="F638">
        <f>order_details__2[[#This Row],[UnitPrice]]*order_details__2[[#This Row],[Quantity]]</f>
        <v>141.60000000000002</v>
      </c>
      <c r="G638">
        <f>VLOOKUP(order_details__2[[#This Row],[ProductID]],products[],3,FALSE)</f>
        <v>25</v>
      </c>
      <c r="H638">
        <f>VLOOKUP(order_details__2[[#This Row],[OrderID]],orders[],20,FALSE)</f>
        <v>1997</v>
      </c>
      <c r="I638" t="str">
        <f>VLOOKUP(order_details__2[[#This Row],[ProductID]],products[],2,FALSE)</f>
        <v>Tourtire</v>
      </c>
      <c r="J638" t="str">
        <f>VLOOKUP(order_details__2[[#This Row],[SupplierID]],suppliers[],2,FALSE)</f>
        <v>Ma Maison</v>
      </c>
      <c r="K638" t="str">
        <f>VLOOKUP(order_details__2[[#This Row],[OrderID]],orders[],14,FALSE)</f>
        <v>Brazil</v>
      </c>
      <c r="L638">
        <f>VLOOKUP(order_details__2[[#This Row],[OrderID]],orders[],7,FALSE)</f>
        <v>2</v>
      </c>
      <c r="M638" t="str">
        <f>VLOOKUP(order_details__2[[#This Row],[ShipVia ]],shippers[],2,FALSE)</f>
        <v>United Package</v>
      </c>
      <c r="N638" t="str">
        <f>VLOOKUP(order_details__2[[#This Row],[OrderID]],orders[],2,FALSE)</f>
        <v>QUEEN</v>
      </c>
      <c r="O638" t="str">
        <f>VLOOKUP(order_details__2[[#This Row],[OrderID]],orders[],18,FALSE)</f>
        <v xml:space="preserve">Eastern                                           </v>
      </c>
      <c r="P638">
        <f>VLOOKUP(order_details__2[[#This Row],[ProductID]],products[],4,FALSE)</f>
        <v>6</v>
      </c>
      <c r="Q638" t="str">
        <f>VLOOKUP(order_details__2[[#This Row],[CategoryID]],categories[],2,FALSE)</f>
        <v>Meat/Poultry</v>
      </c>
      <c r="R638" s="57">
        <f>VLOOKUP(order_details__2[[#This Row],[OrderID]],orders[],21,FALSE)</f>
        <v>3</v>
      </c>
    </row>
    <row r="639" spans="1:18" x14ac:dyDescent="0.2">
      <c r="A639">
        <v>10488</v>
      </c>
      <c r="B639">
        <v>59</v>
      </c>
      <c r="C639">
        <v>44</v>
      </c>
      <c r="D639">
        <v>30</v>
      </c>
      <c r="E639">
        <v>0</v>
      </c>
      <c r="F639">
        <f>order_details__2[[#This Row],[UnitPrice]]*order_details__2[[#This Row],[Quantity]]</f>
        <v>1320</v>
      </c>
      <c r="G639">
        <f>VLOOKUP(order_details__2[[#This Row],[ProductID]],products[],3,FALSE)</f>
        <v>28</v>
      </c>
      <c r="H639">
        <f>VLOOKUP(order_details__2[[#This Row],[OrderID]],orders[],20,FALSE)</f>
        <v>1997</v>
      </c>
      <c r="I639" t="str">
        <f>VLOOKUP(order_details__2[[#This Row],[ProductID]],products[],2,FALSE)</f>
        <v>Raclette Courdavault</v>
      </c>
      <c r="J639" t="str">
        <f>VLOOKUP(order_details__2[[#This Row],[SupplierID]],suppliers[],2,FALSE)</f>
        <v>Gai pturage</v>
      </c>
      <c r="K639" t="str">
        <f>VLOOKUP(order_details__2[[#This Row],[OrderID]],orders[],14,FALSE)</f>
        <v>Germany</v>
      </c>
      <c r="L639">
        <f>VLOOKUP(order_details__2[[#This Row],[OrderID]],orders[],7,FALSE)</f>
        <v>2</v>
      </c>
      <c r="M639" t="str">
        <f>VLOOKUP(order_details__2[[#This Row],[ShipVia ]],shippers[],2,FALSE)</f>
        <v>United Package</v>
      </c>
      <c r="N639" t="str">
        <f>VLOOKUP(order_details__2[[#This Row],[OrderID]],orders[],2,FALSE)</f>
        <v>FRANK</v>
      </c>
      <c r="O639" t="str">
        <f>VLOOKUP(order_details__2[[#This Row],[OrderID]],orders[],18,FALSE)</f>
        <v xml:space="preserve">Northern                                          </v>
      </c>
      <c r="P639">
        <f>VLOOKUP(order_details__2[[#This Row],[ProductID]],products[],4,FALSE)</f>
        <v>4</v>
      </c>
      <c r="Q639" t="str">
        <f>VLOOKUP(order_details__2[[#This Row],[CategoryID]],categories[],2,FALSE)</f>
        <v>Dairy Products</v>
      </c>
      <c r="R639" s="57">
        <f>VLOOKUP(order_details__2[[#This Row],[OrderID]],orders[],21,FALSE)</f>
        <v>3</v>
      </c>
    </row>
    <row r="640" spans="1:18" x14ac:dyDescent="0.2">
      <c r="A640">
        <v>10488</v>
      </c>
      <c r="B640">
        <v>73</v>
      </c>
      <c r="C640">
        <v>12</v>
      </c>
      <c r="D640">
        <v>20</v>
      </c>
      <c r="E640">
        <v>0</v>
      </c>
      <c r="F640">
        <f>order_details__2[[#This Row],[UnitPrice]]*order_details__2[[#This Row],[Quantity]]</f>
        <v>240</v>
      </c>
      <c r="G640">
        <f>VLOOKUP(order_details__2[[#This Row],[ProductID]],products[],3,FALSE)</f>
        <v>17</v>
      </c>
      <c r="H640">
        <f>VLOOKUP(order_details__2[[#This Row],[OrderID]],orders[],20,FALSE)</f>
        <v>1997</v>
      </c>
      <c r="I640" t="str">
        <f>VLOOKUP(order_details__2[[#This Row],[ProductID]],products[],2,FALSE)</f>
        <v>Rd Kaviar</v>
      </c>
      <c r="J640" t="str">
        <f>VLOOKUP(order_details__2[[#This Row],[SupplierID]],suppliers[],2,FALSE)</f>
        <v>Svensk Sjfda AB</v>
      </c>
      <c r="K640" t="str">
        <f>VLOOKUP(order_details__2[[#This Row],[OrderID]],orders[],14,FALSE)</f>
        <v>Germany</v>
      </c>
      <c r="L640">
        <f>VLOOKUP(order_details__2[[#This Row],[OrderID]],orders[],7,FALSE)</f>
        <v>2</v>
      </c>
      <c r="M640" t="str">
        <f>VLOOKUP(order_details__2[[#This Row],[ShipVia ]],shippers[],2,FALSE)</f>
        <v>United Package</v>
      </c>
      <c r="N640" t="str">
        <f>VLOOKUP(order_details__2[[#This Row],[OrderID]],orders[],2,FALSE)</f>
        <v>FRANK</v>
      </c>
      <c r="O640" t="str">
        <f>VLOOKUP(order_details__2[[#This Row],[OrderID]],orders[],18,FALSE)</f>
        <v xml:space="preserve">Northern                                          </v>
      </c>
      <c r="P640">
        <f>VLOOKUP(order_details__2[[#This Row],[ProductID]],products[],4,FALSE)</f>
        <v>8</v>
      </c>
      <c r="Q640" t="str">
        <f>VLOOKUP(order_details__2[[#This Row],[CategoryID]],categories[],2,FALSE)</f>
        <v>Seafood</v>
      </c>
      <c r="R640" s="57">
        <f>VLOOKUP(order_details__2[[#This Row],[OrderID]],orders[],21,FALSE)</f>
        <v>3</v>
      </c>
    </row>
    <row r="641" spans="1:18" x14ac:dyDescent="0.2">
      <c r="A641">
        <v>10489</v>
      </c>
      <c r="B641">
        <v>11</v>
      </c>
      <c r="C641">
        <v>16.8</v>
      </c>
      <c r="D641">
        <v>15</v>
      </c>
      <c r="E641">
        <v>0</v>
      </c>
      <c r="F641">
        <f>order_details__2[[#This Row],[UnitPrice]]*order_details__2[[#This Row],[Quantity]]</f>
        <v>252</v>
      </c>
      <c r="G641">
        <f>VLOOKUP(order_details__2[[#This Row],[ProductID]],products[],3,FALSE)</f>
        <v>5</v>
      </c>
      <c r="H641">
        <f>VLOOKUP(order_details__2[[#This Row],[OrderID]],orders[],20,FALSE)</f>
        <v>1997</v>
      </c>
      <c r="I641" t="str">
        <f>VLOOKUP(order_details__2[[#This Row],[ProductID]],products[],2,FALSE)</f>
        <v>Queso Cabrales</v>
      </c>
      <c r="J641" t="str">
        <f>VLOOKUP(order_details__2[[#This Row],[SupplierID]],suppliers[],2,FALSE)</f>
        <v>Cooperativa de Quesos 'Las Cabras'</v>
      </c>
      <c r="K641" t="str">
        <f>VLOOKUP(order_details__2[[#This Row],[OrderID]],orders[],14,FALSE)</f>
        <v>Austria</v>
      </c>
      <c r="L641">
        <f>VLOOKUP(order_details__2[[#This Row],[OrderID]],orders[],7,FALSE)</f>
        <v>2</v>
      </c>
      <c r="M641" t="str">
        <f>VLOOKUP(order_details__2[[#This Row],[ShipVia ]],shippers[],2,FALSE)</f>
        <v>United Package</v>
      </c>
      <c r="N641" t="str">
        <f>VLOOKUP(order_details__2[[#This Row],[OrderID]],orders[],2,FALSE)</f>
        <v>PICCO</v>
      </c>
      <c r="O641" t="str">
        <f>VLOOKUP(order_details__2[[#This Row],[OrderID]],orders[],18,FALSE)</f>
        <v xml:space="preserve">Westerns                                          </v>
      </c>
      <c r="P641">
        <f>VLOOKUP(order_details__2[[#This Row],[ProductID]],products[],4,FALSE)</f>
        <v>4</v>
      </c>
      <c r="Q641" t="str">
        <f>VLOOKUP(order_details__2[[#This Row],[CategoryID]],categories[],2,FALSE)</f>
        <v>Dairy Products</v>
      </c>
      <c r="R641" s="57">
        <f>VLOOKUP(order_details__2[[#This Row],[OrderID]],orders[],21,FALSE)</f>
        <v>3</v>
      </c>
    </row>
    <row r="642" spans="1:18" x14ac:dyDescent="0.2">
      <c r="A642">
        <v>10489</v>
      </c>
      <c r="B642">
        <v>16</v>
      </c>
      <c r="C642">
        <v>13.9</v>
      </c>
      <c r="D642">
        <v>18</v>
      </c>
      <c r="E642">
        <v>0</v>
      </c>
      <c r="F642">
        <f>order_details__2[[#This Row],[UnitPrice]]*order_details__2[[#This Row],[Quantity]]</f>
        <v>250.20000000000002</v>
      </c>
      <c r="G642">
        <f>VLOOKUP(order_details__2[[#This Row],[ProductID]],products[],3,FALSE)</f>
        <v>7</v>
      </c>
      <c r="H642">
        <f>VLOOKUP(order_details__2[[#This Row],[OrderID]],orders[],20,FALSE)</f>
        <v>1997</v>
      </c>
      <c r="I642" t="str">
        <f>VLOOKUP(order_details__2[[#This Row],[ProductID]],products[],2,FALSE)</f>
        <v>Pavlova</v>
      </c>
      <c r="J642" t="str">
        <f>VLOOKUP(order_details__2[[#This Row],[SupplierID]],suppliers[],2,FALSE)</f>
        <v>Pavlova, Ltd.</v>
      </c>
      <c r="K642" t="str">
        <f>VLOOKUP(order_details__2[[#This Row],[OrderID]],orders[],14,FALSE)</f>
        <v>Austria</v>
      </c>
      <c r="L642">
        <f>VLOOKUP(order_details__2[[#This Row],[OrderID]],orders[],7,FALSE)</f>
        <v>2</v>
      </c>
      <c r="M642" t="str">
        <f>VLOOKUP(order_details__2[[#This Row],[ShipVia ]],shippers[],2,FALSE)</f>
        <v>United Package</v>
      </c>
      <c r="N642" t="str">
        <f>VLOOKUP(order_details__2[[#This Row],[OrderID]],orders[],2,FALSE)</f>
        <v>PICCO</v>
      </c>
      <c r="O642" t="str">
        <f>VLOOKUP(order_details__2[[#This Row],[OrderID]],orders[],18,FALSE)</f>
        <v xml:space="preserve">Westerns                                          </v>
      </c>
      <c r="P642">
        <f>VLOOKUP(order_details__2[[#This Row],[ProductID]],products[],4,FALSE)</f>
        <v>3</v>
      </c>
      <c r="Q642" t="str">
        <f>VLOOKUP(order_details__2[[#This Row],[CategoryID]],categories[],2,FALSE)</f>
        <v>Confections</v>
      </c>
      <c r="R642" s="57">
        <f>VLOOKUP(order_details__2[[#This Row],[OrderID]],orders[],21,FALSE)</f>
        <v>3</v>
      </c>
    </row>
    <row r="643" spans="1:18" x14ac:dyDescent="0.2">
      <c r="A643">
        <v>10490</v>
      </c>
      <c r="B643">
        <v>59</v>
      </c>
      <c r="C643">
        <v>44</v>
      </c>
      <c r="D643">
        <v>60</v>
      </c>
      <c r="E643">
        <v>0</v>
      </c>
      <c r="F643">
        <f>order_details__2[[#This Row],[UnitPrice]]*order_details__2[[#This Row],[Quantity]]</f>
        <v>2640</v>
      </c>
      <c r="G643">
        <f>VLOOKUP(order_details__2[[#This Row],[ProductID]],products[],3,FALSE)</f>
        <v>28</v>
      </c>
      <c r="H643">
        <f>VLOOKUP(order_details__2[[#This Row],[OrderID]],orders[],20,FALSE)</f>
        <v>1997</v>
      </c>
      <c r="I643" t="str">
        <f>VLOOKUP(order_details__2[[#This Row],[ProductID]],products[],2,FALSE)</f>
        <v>Raclette Courdavault</v>
      </c>
      <c r="J643" t="str">
        <f>VLOOKUP(order_details__2[[#This Row],[SupplierID]],suppliers[],2,FALSE)</f>
        <v>Gai pturage</v>
      </c>
      <c r="K643" t="str">
        <f>VLOOKUP(order_details__2[[#This Row],[OrderID]],orders[],14,FALSE)</f>
        <v>Venezuela</v>
      </c>
      <c r="L643">
        <f>VLOOKUP(order_details__2[[#This Row],[OrderID]],orders[],7,FALSE)</f>
        <v>2</v>
      </c>
      <c r="M643" t="str">
        <f>VLOOKUP(order_details__2[[#This Row],[ShipVia ]],shippers[],2,FALSE)</f>
        <v>United Package</v>
      </c>
      <c r="N643" t="str">
        <f>VLOOKUP(order_details__2[[#This Row],[OrderID]],orders[],2,FALSE)</f>
        <v>HILAA</v>
      </c>
      <c r="O643" t="str">
        <f>VLOOKUP(order_details__2[[#This Row],[OrderID]],orders[],18,FALSE)</f>
        <v xml:space="preserve">Westerns                                          </v>
      </c>
      <c r="P643">
        <f>VLOOKUP(order_details__2[[#This Row],[ProductID]],products[],4,FALSE)</f>
        <v>4</v>
      </c>
      <c r="Q643" t="str">
        <f>VLOOKUP(order_details__2[[#This Row],[CategoryID]],categories[],2,FALSE)</f>
        <v>Dairy Products</v>
      </c>
      <c r="R643" s="57">
        <f>VLOOKUP(order_details__2[[#This Row],[OrderID]],orders[],21,FALSE)</f>
        <v>3</v>
      </c>
    </row>
    <row r="644" spans="1:18" x14ac:dyDescent="0.2">
      <c r="A644">
        <v>10490</v>
      </c>
      <c r="B644">
        <v>68</v>
      </c>
      <c r="C644">
        <v>10</v>
      </c>
      <c r="D644">
        <v>30</v>
      </c>
      <c r="E644">
        <v>0</v>
      </c>
      <c r="F644">
        <f>order_details__2[[#This Row],[UnitPrice]]*order_details__2[[#This Row],[Quantity]]</f>
        <v>300</v>
      </c>
      <c r="G644">
        <f>VLOOKUP(order_details__2[[#This Row],[ProductID]],products[],3,FALSE)</f>
        <v>8</v>
      </c>
      <c r="H644">
        <f>VLOOKUP(order_details__2[[#This Row],[OrderID]],orders[],20,FALSE)</f>
        <v>1997</v>
      </c>
      <c r="I644" t="str">
        <f>VLOOKUP(order_details__2[[#This Row],[ProductID]],products[],2,FALSE)</f>
        <v>Scottish Longbreads</v>
      </c>
      <c r="J644" t="str">
        <f>VLOOKUP(order_details__2[[#This Row],[SupplierID]],suppliers[],2,FALSE)</f>
        <v>Specialty Biscuits, Ltd.</v>
      </c>
      <c r="K644" t="str">
        <f>VLOOKUP(order_details__2[[#This Row],[OrderID]],orders[],14,FALSE)</f>
        <v>Venezuela</v>
      </c>
      <c r="L644">
        <f>VLOOKUP(order_details__2[[#This Row],[OrderID]],orders[],7,FALSE)</f>
        <v>2</v>
      </c>
      <c r="M644" t="str">
        <f>VLOOKUP(order_details__2[[#This Row],[ShipVia ]],shippers[],2,FALSE)</f>
        <v>United Package</v>
      </c>
      <c r="N644" t="str">
        <f>VLOOKUP(order_details__2[[#This Row],[OrderID]],orders[],2,FALSE)</f>
        <v>HILAA</v>
      </c>
      <c r="O644" t="str">
        <f>VLOOKUP(order_details__2[[#This Row],[OrderID]],orders[],18,FALSE)</f>
        <v xml:space="preserve">Westerns                                          </v>
      </c>
      <c r="P644">
        <f>VLOOKUP(order_details__2[[#This Row],[ProductID]],products[],4,FALSE)</f>
        <v>3</v>
      </c>
      <c r="Q644" t="str">
        <f>VLOOKUP(order_details__2[[#This Row],[CategoryID]],categories[],2,FALSE)</f>
        <v>Confections</v>
      </c>
      <c r="R644" s="57">
        <f>VLOOKUP(order_details__2[[#This Row],[OrderID]],orders[],21,FALSE)</f>
        <v>3</v>
      </c>
    </row>
    <row r="645" spans="1:18" x14ac:dyDescent="0.2">
      <c r="A645">
        <v>10490</v>
      </c>
      <c r="B645">
        <v>75</v>
      </c>
      <c r="C645">
        <v>6.2</v>
      </c>
      <c r="D645">
        <v>36</v>
      </c>
      <c r="E645">
        <v>0</v>
      </c>
      <c r="F645">
        <f>order_details__2[[#This Row],[UnitPrice]]*order_details__2[[#This Row],[Quantity]]</f>
        <v>223.20000000000002</v>
      </c>
      <c r="G645">
        <f>VLOOKUP(order_details__2[[#This Row],[ProductID]],products[],3,FALSE)</f>
        <v>12</v>
      </c>
      <c r="H645">
        <f>VLOOKUP(order_details__2[[#This Row],[OrderID]],orders[],20,FALSE)</f>
        <v>1997</v>
      </c>
      <c r="I645" t="str">
        <f>VLOOKUP(order_details__2[[#This Row],[ProductID]],products[],2,FALSE)</f>
        <v>Rhnbru Klosterbier</v>
      </c>
      <c r="J645" t="str">
        <f>VLOOKUP(order_details__2[[#This Row],[SupplierID]],suppliers[],2,FALSE)</f>
        <v>Plutzer Lebensmittelgromrkte AG</v>
      </c>
      <c r="K645" t="str">
        <f>VLOOKUP(order_details__2[[#This Row],[OrderID]],orders[],14,FALSE)</f>
        <v>Venezuela</v>
      </c>
      <c r="L645">
        <f>VLOOKUP(order_details__2[[#This Row],[OrderID]],orders[],7,FALSE)</f>
        <v>2</v>
      </c>
      <c r="M645" t="str">
        <f>VLOOKUP(order_details__2[[#This Row],[ShipVia ]],shippers[],2,FALSE)</f>
        <v>United Package</v>
      </c>
      <c r="N645" t="str">
        <f>VLOOKUP(order_details__2[[#This Row],[OrderID]],orders[],2,FALSE)</f>
        <v>HILAA</v>
      </c>
      <c r="O645" t="str">
        <f>VLOOKUP(order_details__2[[#This Row],[OrderID]],orders[],18,FALSE)</f>
        <v xml:space="preserve">Westerns                                          </v>
      </c>
      <c r="P645">
        <f>VLOOKUP(order_details__2[[#This Row],[ProductID]],products[],4,FALSE)</f>
        <v>1</v>
      </c>
      <c r="Q645" t="str">
        <f>VLOOKUP(order_details__2[[#This Row],[CategoryID]],categories[],2,FALSE)</f>
        <v>Beverages</v>
      </c>
      <c r="R645" s="57">
        <f>VLOOKUP(order_details__2[[#This Row],[OrderID]],orders[],21,FALSE)</f>
        <v>3</v>
      </c>
    </row>
    <row r="646" spans="1:18" x14ac:dyDescent="0.2">
      <c r="A646">
        <v>10491</v>
      </c>
      <c r="B646">
        <v>44</v>
      </c>
      <c r="C646">
        <v>15.5</v>
      </c>
      <c r="D646">
        <v>15</v>
      </c>
      <c r="E646">
        <v>0</v>
      </c>
      <c r="F646">
        <f>order_details__2[[#This Row],[UnitPrice]]*order_details__2[[#This Row],[Quantity]]</f>
        <v>232.5</v>
      </c>
      <c r="G646">
        <f>VLOOKUP(order_details__2[[#This Row],[ProductID]],products[],3,FALSE)</f>
        <v>20</v>
      </c>
      <c r="H646">
        <f>VLOOKUP(order_details__2[[#This Row],[OrderID]],orders[],20,FALSE)</f>
        <v>1997</v>
      </c>
      <c r="I646" t="str">
        <f>VLOOKUP(order_details__2[[#This Row],[ProductID]],products[],2,FALSE)</f>
        <v>Gula Malacca</v>
      </c>
      <c r="J646" t="str">
        <f>VLOOKUP(order_details__2[[#This Row],[SupplierID]],suppliers[],2,FALSE)</f>
        <v>Leka Trading</v>
      </c>
      <c r="K646" t="str">
        <f>VLOOKUP(order_details__2[[#This Row],[OrderID]],orders[],14,FALSE)</f>
        <v>Portugal</v>
      </c>
      <c r="L646">
        <f>VLOOKUP(order_details__2[[#This Row],[OrderID]],orders[],7,FALSE)</f>
        <v>3</v>
      </c>
      <c r="M646" t="str">
        <f>VLOOKUP(order_details__2[[#This Row],[ShipVia ]],shippers[],2,FALSE)</f>
        <v>Federal Shipping</v>
      </c>
      <c r="N646" t="str">
        <f>VLOOKUP(order_details__2[[#This Row],[OrderID]],orders[],2,FALSE)</f>
        <v>FURIB</v>
      </c>
      <c r="O646" t="str">
        <f>VLOOKUP(order_details__2[[#This Row],[OrderID]],orders[],18,FALSE)</f>
        <v xml:space="preserve">Northern                                          </v>
      </c>
      <c r="P646">
        <f>VLOOKUP(order_details__2[[#This Row],[ProductID]],products[],4,FALSE)</f>
        <v>2</v>
      </c>
      <c r="Q646" t="str">
        <f>VLOOKUP(order_details__2[[#This Row],[CategoryID]],categories[],2,FALSE)</f>
        <v>Condiments</v>
      </c>
      <c r="R646" s="57">
        <f>VLOOKUP(order_details__2[[#This Row],[OrderID]],orders[],21,FALSE)</f>
        <v>3</v>
      </c>
    </row>
    <row r="647" spans="1:18" x14ac:dyDescent="0.2">
      <c r="A647">
        <v>10491</v>
      </c>
      <c r="B647">
        <v>77</v>
      </c>
      <c r="C647">
        <v>10.4</v>
      </c>
      <c r="D647">
        <v>7</v>
      </c>
      <c r="E647">
        <v>0</v>
      </c>
      <c r="F647">
        <f>order_details__2[[#This Row],[UnitPrice]]*order_details__2[[#This Row],[Quantity]]</f>
        <v>72.8</v>
      </c>
      <c r="G647">
        <f>VLOOKUP(order_details__2[[#This Row],[ProductID]],products[],3,FALSE)</f>
        <v>12</v>
      </c>
      <c r="H647">
        <f>VLOOKUP(order_details__2[[#This Row],[OrderID]],orders[],20,FALSE)</f>
        <v>1997</v>
      </c>
      <c r="I647" t="str">
        <f>VLOOKUP(order_details__2[[#This Row],[ProductID]],products[],2,FALSE)</f>
        <v>Original Frankfurter grne Soe</v>
      </c>
      <c r="J647" t="str">
        <f>VLOOKUP(order_details__2[[#This Row],[SupplierID]],suppliers[],2,FALSE)</f>
        <v>Plutzer Lebensmittelgromrkte AG</v>
      </c>
      <c r="K647" t="str">
        <f>VLOOKUP(order_details__2[[#This Row],[OrderID]],orders[],14,FALSE)</f>
        <v>Portugal</v>
      </c>
      <c r="L647">
        <f>VLOOKUP(order_details__2[[#This Row],[OrderID]],orders[],7,FALSE)</f>
        <v>3</v>
      </c>
      <c r="M647" t="str">
        <f>VLOOKUP(order_details__2[[#This Row],[ShipVia ]],shippers[],2,FALSE)</f>
        <v>Federal Shipping</v>
      </c>
      <c r="N647" t="str">
        <f>VLOOKUP(order_details__2[[#This Row],[OrderID]],orders[],2,FALSE)</f>
        <v>FURIB</v>
      </c>
      <c r="O647" t="str">
        <f>VLOOKUP(order_details__2[[#This Row],[OrderID]],orders[],18,FALSE)</f>
        <v xml:space="preserve">Northern                                          </v>
      </c>
      <c r="P647">
        <f>VLOOKUP(order_details__2[[#This Row],[ProductID]],products[],4,FALSE)</f>
        <v>2</v>
      </c>
      <c r="Q647" t="str">
        <f>VLOOKUP(order_details__2[[#This Row],[CategoryID]],categories[],2,FALSE)</f>
        <v>Condiments</v>
      </c>
      <c r="R647" s="57">
        <f>VLOOKUP(order_details__2[[#This Row],[OrderID]],orders[],21,FALSE)</f>
        <v>3</v>
      </c>
    </row>
    <row r="648" spans="1:18" x14ac:dyDescent="0.2">
      <c r="A648">
        <v>10492</v>
      </c>
      <c r="B648">
        <v>25</v>
      </c>
      <c r="C648">
        <v>11.2</v>
      </c>
      <c r="D648">
        <v>60</v>
      </c>
      <c r="E648">
        <v>0</v>
      </c>
      <c r="F648">
        <f>order_details__2[[#This Row],[UnitPrice]]*order_details__2[[#This Row],[Quantity]]</f>
        <v>672</v>
      </c>
      <c r="G648">
        <f>VLOOKUP(order_details__2[[#This Row],[ProductID]],products[],3,FALSE)</f>
        <v>11</v>
      </c>
      <c r="H648">
        <f>VLOOKUP(order_details__2[[#This Row],[OrderID]],orders[],20,FALSE)</f>
        <v>1997</v>
      </c>
      <c r="I648" t="str">
        <f>VLOOKUP(order_details__2[[#This Row],[ProductID]],products[],2,FALSE)</f>
        <v>NuNuCa Nu-Nougat-Creme</v>
      </c>
      <c r="J648" t="str">
        <f>VLOOKUP(order_details__2[[#This Row],[SupplierID]],suppliers[],2,FALSE)</f>
        <v>Heli Swaren GmbH &amp; Co. KG</v>
      </c>
      <c r="K648" t="str">
        <f>VLOOKUP(order_details__2[[#This Row],[OrderID]],orders[],14,FALSE)</f>
        <v>Canada</v>
      </c>
      <c r="L648">
        <f>VLOOKUP(order_details__2[[#This Row],[OrderID]],orders[],7,FALSE)</f>
        <v>1</v>
      </c>
      <c r="M648" t="str">
        <f>VLOOKUP(order_details__2[[#This Row],[ShipVia ]],shippers[],2,FALSE)</f>
        <v>Speedy Express</v>
      </c>
      <c r="N648" t="str">
        <f>VLOOKUP(order_details__2[[#This Row],[OrderID]],orders[],2,FALSE)</f>
        <v>BOTTM</v>
      </c>
      <c r="O648" t="str">
        <f>VLOOKUP(order_details__2[[#This Row],[OrderID]],orders[],18,FALSE)</f>
        <v xml:space="preserve">Southern                                          </v>
      </c>
      <c r="P648">
        <f>VLOOKUP(order_details__2[[#This Row],[ProductID]],products[],4,FALSE)</f>
        <v>3</v>
      </c>
      <c r="Q648" t="str">
        <f>VLOOKUP(order_details__2[[#This Row],[CategoryID]],categories[],2,FALSE)</f>
        <v>Confections</v>
      </c>
      <c r="R648" s="57">
        <f>VLOOKUP(order_details__2[[#This Row],[OrderID]],orders[],21,FALSE)</f>
        <v>4</v>
      </c>
    </row>
    <row r="649" spans="1:18" x14ac:dyDescent="0.2">
      <c r="A649">
        <v>10492</v>
      </c>
      <c r="B649">
        <v>42</v>
      </c>
      <c r="C649">
        <v>11.2</v>
      </c>
      <c r="D649">
        <v>20</v>
      </c>
      <c r="E649">
        <v>0</v>
      </c>
      <c r="F649">
        <f>order_details__2[[#This Row],[UnitPrice]]*order_details__2[[#This Row],[Quantity]]</f>
        <v>224</v>
      </c>
      <c r="G649">
        <f>VLOOKUP(order_details__2[[#This Row],[ProductID]],products[],3,FALSE)</f>
        <v>20</v>
      </c>
      <c r="H649">
        <f>VLOOKUP(order_details__2[[#This Row],[OrderID]],orders[],20,FALSE)</f>
        <v>1997</v>
      </c>
      <c r="I649" t="str">
        <f>VLOOKUP(order_details__2[[#This Row],[ProductID]],products[],2,FALSE)</f>
        <v>Singaporean Hokkien Fried Mee</v>
      </c>
      <c r="J649" t="str">
        <f>VLOOKUP(order_details__2[[#This Row],[SupplierID]],suppliers[],2,FALSE)</f>
        <v>Leka Trading</v>
      </c>
      <c r="K649" t="str">
        <f>VLOOKUP(order_details__2[[#This Row],[OrderID]],orders[],14,FALSE)</f>
        <v>Canada</v>
      </c>
      <c r="L649">
        <f>VLOOKUP(order_details__2[[#This Row],[OrderID]],orders[],7,FALSE)</f>
        <v>1</v>
      </c>
      <c r="M649" t="str">
        <f>VLOOKUP(order_details__2[[#This Row],[ShipVia ]],shippers[],2,FALSE)</f>
        <v>Speedy Express</v>
      </c>
      <c r="N649" t="str">
        <f>VLOOKUP(order_details__2[[#This Row],[OrderID]],orders[],2,FALSE)</f>
        <v>BOTTM</v>
      </c>
      <c r="O649" t="str">
        <f>VLOOKUP(order_details__2[[#This Row],[OrderID]],orders[],18,FALSE)</f>
        <v xml:space="preserve">Southern                                          </v>
      </c>
      <c r="P649">
        <f>VLOOKUP(order_details__2[[#This Row],[ProductID]],products[],4,FALSE)</f>
        <v>5</v>
      </c>
      <c r="Q649" t="str">
        <f>VLOOKUP(order_details__2[[#This Row],[CategoryID]],categories[],2,FALSE)</f>
        <v>Grains/Cereals</v>
      </c>
      <c r="R649" s="57">
        <f>VLOOKUP(order_details__2[[#This Row],[OrderID]],orders[],21,FALSE)</f>
        <v>4</v>
      </c>
    </row>
    <row r="650" spans="1:18" x14ac:dyDescent="0.2">
      <c r="A650">
        <v>10493</v>
      </c>
      <c r="B650">
        <v>65</v>
      </c>
      <c r="C650">
        <v>16.8</v>
      </c>
      <c r="D650">
        <v>15</v>
      </c>
      <c r="E650">
        <v>0</v>
      </c>
      <c r="F650">
        <f>order_details__2[[#This Row],[UnitPrice]]*order_details__2[[#This Row],[Quantity]]</f>
        <v>252</v>
      </c>
      <c r="G650">
        <f>VLOOKUP(order_details__2[[#This Row],[ProductID]],products[],3,FALSE)</f>
        <v>2</v>
      </c>
      <c r="H650">
        <f>VLOOKUP(order_details__2[[#This Row],[OrderID]],orders[],20,FALSE)</f>
        <v>1997</v>
      </c>
      <c r="I650" t="str">
        <f>VLOOKUP(order_details__2[[#This Row],[ProductID]],products[],2,FALSE)</f>
        <v>Louisiana Fiery Hot Pepper Sauce</v>
      </c>
      <c r="J650" t="str">
        <f>VLOOKUP(order_details__2[[#This Row],[SupplierID]],suppliers[],2,FALSE)</f>
        <v>New Orleans Cajun Delights</v>
      </c>
      <c r="K650" t="str">
        <f>VLOOKUP(order_details__2[[#This Row],[OrderID]],orders[],14,FALSE)</f>
        <v>France</v>
      </c>
      <c r="L650">
        <f>VLOOKUP(order_details__2[[#This Row],[OrderID]],orders[],7,FALSE)</f>
        <v>3</v>
      </c>
      <c r="M650" t="str">
        <f>VLOOKUP(order_details__2[[#This Row],[ShipVia ]],shippers[],2,FALSE)</f>
        <v>Federal Shipping</v>
      </c>
      <c r="N650" t="str">
        <f>VLOOKUP(order_details__2[[#This Row],[OrderID]],orders[],2,FALSE)</f>
        <v>LAMAI</v>
      </c>
      <c r="O650" t="str">
        <f>VLOOKUP(order_details__2[[#This Row],[OrderID]],orders[],18,FALSE)</f>
        <v xml:space="preserve">Eastern                                           </v>
      </c>
      <c r="P650">
        <f>VLOOKUP(order_details__2[[#This Row],[ProductID]],products[],4,FALSE)</f>
        <v>2</v>
      </c>
      <c r="Q650" t="str">
        <f>VLOOKUP(order_details__2[[#This Row],[CategoryID]],categories[],2,FALSE)</f>
        <v>Condiments</v>
      </c>
      <c r="R650" s="57">
        <f>VLOOKUP(order_details__2[[#This Row],[OrderID]],orders[],21,FALSE)</f>
        <v>4</v>
      </c>
    </row>
    <row r="651" spans="1:18" x14ac:dyDescent="0.2">
      <c r="A651">
        <v>10493</v>
      </c>
      <c r="B651">
        <v>66</v>
      </c>
      <c r="C651">
        <v>13.6</v>
      </c>
      <c r="D651">
        <v>10</v>
      </c>
      <c r="E651">
        <v>0</v>
      </c>
      <c r="F651">
        <f>order_details__2[[#This Row],[UnitPrice]]*order_details__2[[#This Row],[Quantity]]</f>
        <v>136</v>
      </c>
      <c r="G651">
        <f>VLOOKUP(order_details__2[[#This Row],[ProductID]],products[],3,FALSE)</f>
        <v>2</v>
      </c>
      <c r="H651">
        <f>VLOOKUP(order_details__2[[#This Row],[OrderID]],orders[],20,FALSE)</f>
        <v>1997</v>
      </c>
      <c r="I651" t="str">
        <f>VLOOKUP(order_details__2[[#This Row],[ProductID]],products[],2,FALSE)</f>
        <v>Louisiana Hot Spiced Okra</v>
      </c>
      <c r="J651" t="str">
        <f>VLOOKUP(order_details__2[[#This Row],[SupplierID]],suppliers[],2,FALSE)</f>
        <v>New Orleans Cajun Delights</v>
      </c>
      <c r="K651" t="str">
        <f>VLOOKUP(order_details__2[[#This Row],[OrderID]],orders[],14,FALSE)</f>
        <v>France</v>
      </c>
      <c r="L651">
        <f>VLOOKUP(order_details__2[[#This Row],[OrderID]],orders[],7,FALSE)</f>
        <v>3</v>
      </c>
      <c r="M651" t="str">
        <f>VLOOKUP(order_details__2[[#This Row],[ShipVia ]],shippers[],2,FALSE)</f>
        <v>Federal Shipping</v>
      </c>
      <c r="N651" t="str">
        <f>VLOOKUP(order_details__2[[#This Row],[OrderID]],orders[],2,FALSE)</f>
        <v>LAMAI</v>
      </c>
      <c r="O651" t="str">
        <f>VLOOKUP(order_details__2[[#This Row],[OrderID]],orders[],18,FALSE)</f>
        <v xml:space="preserve">Eastern                                           </v>
      </c>
      <c r="P651">
        <f>VLOOKUP(order_details__2[[#This Row],[ProductID]],products[],4,FALSE)</f>
        <v>2</v>
      </c>
      <c r="Q651" t="str">
        <f>VLOOKUP(order_details__2[[#This Row],[CategoryID]],categories[],2,FALSE)</f>
        <v>Condiments</v>
      </c>
      <c r="R651" s="57">
        <f>VLOOKUP(order_details__2[[#This Row],[OrderID]],orders[],21,FALSE)</f>
        <v>4</v>
      </c>
    </row>
    <row r="652" spans="1:18" x14ac:dyDescent="0.2">
      <c r="A652">
        <v>10493</v>
      </c>
      <c r="B652">
        <v>69</v>
      </c>
      <c r="C652">
        <v>28.8</v>
      </c>
      <c r="D652">
        <v>10</v>
      </c>
      <c r="E652">
        <v>0</v>
      </c>
      <c r="F652">
        <f>order_details__2[[#This Row],[UnitPrice]]*order_details__2[[#This Row],[Quantity]]</f>
        <v>288</v>
      </c>
      <c r="G652">
        <f>VLOOKUP(order_details__2[[#This Row],[ProductID]],products[],3,FALSE)</f>
        <v>15</v>
      </c>
      <c r="H652">
        <f>VLOOKUP(order_details__2[[#This Row],[OrderID]],orders[],20,FALSE)</f>
        <v>1997</v>
      </c>
      <c r="I652" t="str">
        <f>VLOOKUP(order_details__2[[#This Row],[ProductID]],products[],2,FALSE)</f>
        <v>Gudbrandsdalsost</v>
      </c>
      <c r="J652" t="str">
        <f>VLOOKUP(order_details__2[[#This Row],[SupplierID]],suppliers[],2,FALSE)</f>
        <v>Norske Meierier</v>
      </c>
      <c r="K652" t="str">
        <f>VLOOKUP(order_details__2[[#This Row],[OrderID]],orders[],14,FALSE)</f>
        <v>France</v>
      </c>
      <c r="L652">
        <f>VLOOKUP(order_details__2[[#This Row],[OrderID]],orders[],7,FALSE)</f>
        <v>3</v>
      </c>
      <c r="M652" t="str">
        <f>VLOOKUP(order_details__2[[#This Row],[ShipVia ]],shippers[],2,FALSE)</f>
        <v>Federal Shipping</v>
      </c>
      <c r="N652" t="str">
        <f>VLOOKUP(order_details__2[[#This Row],[OrderID]],orders[],2,FALSE)</f>
        <v>LAMAI</v>
      </c>
      <c r="O652" t="str">
        <f>VLOOKUP(order_details__2[[#This Row],[OrderID]],orders[],18,FALSE)</f>
        <v xml:space="preserve">Eastern                                           </v>
      </c>
      <c r="P652">
        <f>VLOOKUP(order_details__2[[#This Row],[ProductID]],products[],4,FALSE)</f>
        <v>4</v>
      </c>
      <c r="Q652" t="str">
        <f>VLOOKUP(order_details__2[[#This Row],[CategoryID]],categories[],2,FALSE)</f>
        <v>Dairy Products</v>
      </c>
      <c r="R652" s="57">
        <f>VLOOKUP(order_details__2[[#This Row],[OrderID]],orders[],21,FALSE)</f>
        <v>4</v>
      </c>
    </row>
    <row r="653" spans="1:18" x14ac:dyDescent="0.2">
      <c r="A653">
        <v>10494</v>
      </c>
      <c r="B653">
        <v>56</v>
      </c>
      <c r="C653">
        <v>30.4</v>
      </c>
      <c r="D653">
        <v>30</v>
      </c>
      <c r="E653">
        <v>0</v>
      </c>
      <c r="F653">
        <f>order_details__2[[#This Row],[UnitPrice]]*order_details__2[[#This Row],[Quantity]]</f>
        <v>912</v>
      </c>
      <c r="G653">
        <f>VLOOKUP(order_details__2[[#This Row],[ProductID]],products[],3,FALSE)</f>
        <v>26</v>
      </c>
      <c r="H653">
        <f>VLOOKUP(order_details__2[[#This Row],[OrderID]],orders[],20,FALSE)</f>
        <v>1997</v>
      </c>
      <c r="I653" t="str">
        <f>VLOOKUP(order_details__2[[#This Row],[ProductID]],products[],2,FALSE)</f>
        <v>Gnocchi di nonna Alice</v>
      </c>
      <c r="J653" t="str">
        <f>VLOOKUP(order_details__2[[#This Row],[SupplierID]],suppliers[],2,FALSE)</f>
        <v>Pasta Buttini s.r.l.</v>
      </c>
      <c r="K653" t="str">
        <f>VLOOKUP(order_details__2[[#This Row],[OrderID]],orders[],14,FALSE)</f>
        <v>Brazil</v>
      </c>
      <c r="L653">
        <f>VLOOKUP(order_details__2[[#This Row],[OrderID]],orders[],7,FALSE)</f>
        <v>2</v>
      </c>
      <c r="M653" t="str">
        <f>VLOOKUP(order_details__2[[#This Row],[ShipVia ]],shippers[],2,FALSE)</f>
        <v>United Package</v>
      </c>
      <c r="N653" t="str">
        <f>VLOOKUP(order_details__2[[#This Row],[OrderID]],orders[],2,FALSE)</f>
        <v>COMMI</v>
      </c>
      <c r="O653" t="str">
        <f>VLOOKUP(order_details__2[[#This Row],[OrderID]],orders[],18,FALSE)</f>
        <v xml:space="preserve">Eastern                                           </v>
      </c>
      <c r="P653">
        <f>VLOOKUP(order_details__2[[#This Row],[ProductID]],products[],4,FALSE)</f>
        <v>5</v>
      </c>
      <c r="Q653" t="str">
        <f>VLOOKUP(order_details__2[[#This Row],[CategoryID]],categories[],2,FALSE)</f>
        <v>Grains/Cereals</v>
      </c>
      <c r="R653" s="57">
        <f>VLOOKUP(order_details__2[[#This Row],[OrderID]],orders[],21,FALSE)</f>
        <v>4</v>
      </c>
    </row>
    <row r="654" spans="1:18" x14ac:dyDescent="0.2">
      <c r="A654">
        <v>10495</v>
      </c>
      <c r="B654">
        <v>23</v>
      </c>
      <c r="C654">
        <v>7.2</v>
      </c>
      <c r="D654">
        <v>10</v>
      </c>
      <c r="E654">
        <v>0</v>
      </c>
      <c r="F654">
        <f>order_details__2[[#This Row],[UnitPrice]]*order_details__2[[#This Row],[Quantity]]</f>
        <v>72</v>
      </c>
      <c r="G654">
        <f>VLOOKUP(order_details__2[[#This Row],[ProductID]],products[],3,FALSE)</f>
        <v>9</v>
      </c>
      <c r="H654">
        <f>VLOOKUP(order_details__2[[#This Row],[OrderID]],orders[],20,FALSE)</f>
        <v>1997</v>
      </c>
      <c r="I654" t="str">
        <f>VLOOKUP(order_details__2[[#This Row],[ProductID]],products[],2,FALSE)</f>
        <v>Tunnbrd</v>
      </c>
      <c r="J654" t="str">
        <f>VLOOKUP(order_details__2[[#This Row],[SupplierID]],suppliers[],2,FALSE)</f>
        <v>PB Knckebrd AB</v>
      </c>
      <c r="K654" t="str">
        <f>VLOOKUP(order_details__2[[#This Row],[OrderID]],orders[],14,FALSE)</f>
        <v>Canada</v>
      </c>
      <c r="L654">
        <f>VLOOKUP(order_details__2[[#This Row],[OrderID]],orders[],7,FALSE)</f>
        <v>3</v>
      </c>
      <c r="M654" t="str">
        <f>VLOOKUP(order_details__2[[#This Row],[ShipVia ]],shippers[],2,FALSE)</f>
        <v>Federal Shipping</v>
      </c>
      <c r="N654" t="str">
        <f>VLOOKUP(order_details__2[[#This Row],[OrderID]],orders[],2,FALSE)</f>
        <v>LAUGB</v>
      </c>
      <c r="O654" t="str">
        <f>VLOOKUP(order_details__2[[#This Row],[OrderID]],orders[],18,FALSE)</f>
        <v xml:space="preserve">Southern                                          </v>
      </c>
      <c r="P654">
        <f>VLOOKUP(order_details__2[[#This Row],[ProductID]],products[],4,FALSE)</f>
        <v>5</v>
      </c>
      <c r="Q654" t="str">
        <f>VLOOKUP(order_details__2[[#This Row],[CategoryID]],categories[],2,FALSE)</f>
        <v>Grains/Cereals</v>
      </c>
      <c r="R654" s="57">
        <f>VLOOKUP(order_details__2[[#This Row],[OrderID]],orders[],21,FALSE)</f>
        <v>4</v>
      </c>
    </row>
    <row r="655" spans="1:18" x14ac:dyDescent="0.2">
      <c r="A655">
        <v>10495</v>
      </c>
      <c r="B655">
        <v>41</v>
      </c>
      <c r="C655">
        <v>7.7</v>
      </c>
      <c r="D655">
        <v>20</v>
      </c>
      <c r="E655">
        <v>0</v>
      </c>
      <c r="F655">
        <f>order_details__2[[#This Row],[UnitPrice]]*order_details__2[[#This Row],[Quantity]]</f>
        <v>154</v>
      </c>
      <c r="G655">
        <f>VLOOKUP(order_details__2[[#This Row],[ProductID]],products[],3,FALSE)</f>
        <v>19</v>
      </c>
      <c r="H655">
        <f>VLOOKUP(order_details__2[[#This Row],[OrderID]],orders[],20,FALSE)</f>
        <v>1997</v>
      </c>
      <c r="I655" t="str">
        <f>VLOOKUP(order_details__2[[#This Row],[ProductID]],products[],2,FALSE)</f>
        <v>Jack's New England Clam Chowder</v>
      </c>
      <c r="J655" t="str">
        <f>VLOOKUP(order_details__2[[#This Row],[SupplierID]],suppliers[],2,FALSE)</f>
        <v>New England Seafood Cannery</v>
      </c>
      <c r="K655" t="str">
        <f>VLOOKUP(order_details__2[[#This Row],[OrderID]],orders[],14,FALSE)</f>
        <v>Canada</v>
      </c>
      <c r="L655">
        <f>VLOOKUP(order_details__2[[#This Row],[OrderID]],orders[],7,FALSE)</f>
        <v>3</v>
      </c>
      <c r="M655" t="str">
        <f>VLOOKUP(order_details__2[[#This Row],[ShipVia ]],shippers[],2,FALSE)</f>
        <v>Federal Shipping</v>
      </c>
      <c r="N655" t="str">
        <f>VLOOKUP(order_details__2[[#This Row],[OrderID]],orders[],2,FALSE)</f>
        <v>LAUGB</v>
      </c>
      <c r="O655" t="str">
        <f>VLOOKUP(order_details__2[[#This Row],[OrderID]],orders[],18,FALSE)</f>
        <v xml:space="preserve">Southern                                          </v>
      </c>
      <c r="P655">
        <f>VLOOKUP(order_details__2[[#This Row],[ProductID]],products[],4,FALSE)</f>
        <v>8</v>
      </c>
      <c r="Q655" t="str">
        <f>VLOOKUP(order_details__2[[#This Row],[CategoryID]],categories[],2,FALSE)</f>
        <v>Seafood</v>
      </c>
      <c r="R655" s="57">
        <f>VLOOKUP(order_details__2[[#This Row],[OrderID]],orders[],21,FALSE)</f>
        <v>4</v>
      </c>
    </row>
    <row r="656" spans="1:18" x14ac:dyDescent="0.2">
      <c r="A656">
        <v>10495</v>
      </c>
      <c r="B656">
        <v>77</v>
      </c>
      <c r="C656">
        <v>10.4</v>
      </c>
      <c r="D656">
        <v>5</v>
      </c>
      <c r="E656">
        <v>0</v>
      </c>
      <c r="F656">
        <f>order_details__2[[#This Row],[UnitPrice]]*order_details__2[[#This Row],[Quantity]]</f>
        <v>52</v>
      </c>
      <c r="G656">
        <f>VLOOKUP(order_details__2[[#This Row],[ProductID]],products[],3,FALSE)</f>
        <v>12</v>
      </c>
      <c r="H656">
        <f>VLOOKUP(order_details__2[[#This Row],[OrderID]],orders[],20,FALSE)</f>
        <v>1997</v>
      </c>
      <c r="I656" t="str">
        <f>VLOOKUP(order_details__2[[#This Row],[ProductID]],products[],2,FALSE)</f>
        <v>Original Frankfurter grne Soe</v>
      </c>
      <c r="J656" t="str">
        <f>VLOOKUP(order_details__2[[#This Row],[SupplierID]],suppliers[],2,FALSE)</f>
        <v>Plutzer Lebensmittelgromrkte AG</v>
      </c>
      <c r="K656" t="str">
        <f>VLOOKUP(order_details__2[[#This Row],[OrderID]],orders[],14,FALSE)</f>
        <v>Canada</v>
      </c>
      <c r="L656">
        <f>VLOOKUP(order_details__2[[#This Row],[OrderID]],orders[],7,FALSE)</f>
        <v>3</v>
      </c>
      <c r="M656" t="str">
        <f>VLOOKUP(order_details__2[[#This Row],[ShipVia ]],shippers[],2,FALSE)</f>
        <v>Federal Shipping</v>
      </c>
      <c r="N656" t="str">
        <f>VLOOKUP(order_details__2[[#This Row],[OrderID]],orders[],2,FALSE)</f>
        <v>LAUGB</v>
      </c>
      <c r="O656" t="str">
        <f>VLOOKUP(order_details__2[[#This Row],[OrderID]],orders[],18,FALSE)</f>
        <v xml:space="preserve">Southern                                          </v>
      </c>
      <c r="P656">
        <f>VLOOKUP(order_details__2[[#This Row],[ProductID]],products[],4,FALSE)</f>
        <v>2</v>
      </c>
      <c r="Q656" t="str">
        <f>VLOOKUP(order_details__2[[#This Row],[CategoryID]],categories[],2,FALSE)</f>
        <v>Condiments</v>
      </c>
      <c r="R656" s="57">
        <f>VLOOKUP(order_details__2[[#This Row],[OrderID]],orders[],21,FALSE)</f>
        <v>4</v>
      </c>
    </row>
    <row r="657" spans="1:18" x14ac:dyDescent="0.2">
      <c r="A657">
        <v>10496</v>
      </c>
      <c r="B657">
        <v>31</v>
      </c>
      <c r="C657">
        <v>10</v>
      </c>
      <c r="D657">
        <v>20</v>
      </c>
      <c r="E657">
        <v>0</v>
      </c>
      <c r="F657">
        <f>order_details__2[[#This Row],[UnitPrice]]*order_details__2[[#This Row],[Quantity]]</f>
        <v>200</v>
      </c>
      <c r="G657">
        <f>VLOOKUP(order_details__2[[#This Row],[ProductID]],products[],3,FALSE)</f>
        <v>14</v>
      </c>
      <c r="H657">
        <f>VLOOKUP(order_details__2[[#This Row],[OrderID]],orders[],20,FALSE)</f>
        <v>1997</v>
      </c>
      <c r="I657" t="str">
        <f>VLOOKUP(order_details__2[[#This Row],[ProductID]],products[],2,FALSE)</f>
        <v>Gorgonzola Telino</v>
      </c>
      <c r="J657" t="str">
        <f>VLOOKUP(order_details__2[[#This Row],[SupplierID]],suppliers[],2,FALSE)</f>
        <v>Formaggi Fortini s.r.l.</v>
      </c>
      <c r="K657" t="str">
        <f>VLOOKUP(order_details__2[[#This Row],[OrderID]],orders[],14,FALSE)</f>
        <v>Brazil</v>
      </c>
      <c r="L657">
        <f>VLOOKUP(order_details__2[[#This Row],[OrderID]],orders[],7,FALSE)</f>
        <v>2</v>
      </c>
      <c r="M657" t="str">
        <f>VLOOKUP(order_details__2[[#This Row],[ShipVia ]],shippers[],2,FALSE)</f>
        <v>United Package</v>
      </c>
      <c r="N657" t="str">
        <f>VLOOKUP(order_details__2[[#This Row],[OrderID]],orders[],2,FALSE)</f>
        <v>TRADH</v>
      </c>
      <c r="O657" t="str">
        <f>VLOOKUP(order_details__2[[#This Row],[OrderID]],orders[],18,FALSE)</f>
        <v xml:space="preserve">Westerns                                          </v>
      </c>
      <c r="P657">
        <f>VLOOKUP(order_details__2[[#This Row],[ProductID]],products[],4,FALSE)</f>
        <v>4</v>
      </c>
      <c r="Q657" t="str">
        <f>VLOOKUP(order_details__2[[#This Row],[CategoryID]],categories[],2,FALSE)</f>
        <v>Dairy Products</v>
      </c>
      <c r="R657" s="57">
        <f>VLOOKUP(order_details__2[[#This Row],[OrderID]],orders[],21,FALSE)</f>
        <v>4</v>
      </c>
    </row>
    <row r="658" spans="1:18" x14ac:dyDescent="0.2">
      <c r="A658">
        <v>10497</v>
      </c>
      <c r="B658">
        <v>56</v>
      </c>
      <c r="C658">
        <v>30.4</v>
      </c>
      <c r="D658">
        <v>14</v>
      </c>
      <c r="E658">
        <v>0</v>
      </c>
      <c r="F658">
        <f>order_details__2[[#This Row],[UnitPrice]]*order_details__2[[#This Row],[Quantity]]</f>
        <v>425.59999999999997</v>
      </c>
      <c r="G658">
        <f>VLOOKUP(order_details__2[[#This Row],[ProductID]],products[],3,FALSE)</f>
        <v>26</v>
      </c>
      <c r="H658">
        <f>VLOOKUP(order_details__2[[#This Row],[OrderID]],orders[],20,FALSE)</f>
        <v>1997</v>
      </c>
      <c r="I658" t="str">
        <f>VLOOKUP(order_details__2[[#This Row],[ProductID]],products[],2,FALSE)</f>
        <v>Gnocchi di nonna Alice</v>
      </c>
      <c r="J658" t="str">
        <f>VLOOKUP(order_details__2[[#This Row],[SupplierID]],suppliers[],2,FALSE)</f>
        <v>Pasta Buttini s.r.l.</v>
      </c>
      <c r="K658" t="str">
        <f>VLOOKUP(order_details__2[[#This Row],[OrderID]],orders[],14,FALSE)</f>
        <v>Germany</v>
      </c>
      <c r="L658">
        <f>VLOOKUP(order_details__2[[#This Row],[OrderID]],orders[],7,FALSE)</f>
        <v>1</v>
      </c>
      <c r="M658" t="str">
        <f>VLOOKUP(order_details__2[[#This Row],[ShipVia ]],shippers[],2,FALSE)</f>
        <v>Speedy Express</v>
      </c>
      <c r="N658" t="str">
        <f>VLOOKUP(order_details__2[[#This Row],[OrderID]],orders[],2,FALSE)</f>
        <v>LEHMS</v>
      </c>
      <c r="O658" t="str">
        <f>VLOOKUP(order_details__2[[#This Row],[OrderID]],orders[],18,FALSE)</f>
        <v xml:space="preserve">Westerns                                          </v>
      </c>
      <c r="P658">
        <f>VLOOKUP(order_details__2[[#This Row],[ProductID]],products[],4,FALSE)</f>
        <v>5</v>
      </c>
      <c r="Q658" t="str">
        <f>VLOOKUP(order_details__2[[#This Row],[CategoryID]],categories[],2,FALSE)</f>
        <v>Grains/Cereals</v>
      </c>
      <c r="R658" s="57">
        <f>VLOOKUP(order_details__2[[#This Row],[OrderID]],orders[],21,FALSE)</f>
        <v>4</v>
      </c>
    </row>
    <row r="659" spans="1:18" x14ac:dyDescent="0.2">
      <c r="A659">
        <v>10497</v>
      </c>
      <c r="B659">
        <v>72</v>
      </c>
      <c r="C659">
        <v>27.8</v>
      </c>
      <c r="D659">
        <v>25</v>
      </c>
      <c r="E659">
        <v>0</v>
      </c>
      <c r="F659">
        <f>order_details__2[[#This Row],[UnitPrice]]*order_details__2[[#This Row],[Quantity]]</f>
        <v>695</v>
      </c>
      <c r="G659">
        <f>VLOOKUP(order_details__2[[#This Row],[ProductID]],products[],3,FALSE)</f>
        <v>14</v>
      </c>
      <c r="H659">
        <f>VLOOKUP(order_details__2[[#This Row],[OrderID]],orders[],20,FALSE)</f>
        <v>1997</v>
      </c>
      <c r="I659" t="str">
        <f>VLOOKUP(order_details__2[[#This Row],[ProductID]],products[],2,FALSE)</f>
        <v>Mozzarella di Giovanni</v>
      </c>
      <c r="J659" t="str">
        <f>VLOOKUP(order_details__2[[#This Row],[SupplierID]],suppliers[],2,FALSE)</f>
        <v>Formaggi Fortini s.r.l.</v>
      </c>
      <c r="K659" t="str">
        <f>VLOOKUP(order_details__2[[#This Row],[OrderID]],orders[],14,FALSE)</f>
        <v>Germany</v>
      </c>
      <c r="L659">
        <f>VLOOKUP(order_details__2[[#This Row],[OrderID]],orders[],7,FALSE)</f>
        <v>1</v>
      </c>
      <c r="M659" t="str">
        <f>VLOOKUP(order_details__2[[#This Row],[ShipVia ]],shippers[],2,FALSE)</f>
        <v>Speedy Express</v>
      </c>
      <c r="N659" t="str">
        <f>VLOOKUP(order_details__2[[#This Row],[OrderID]],orders[],2,FALSE)</f>
        <v>LEHMS</v>
      </c>
      <c r="O659" t="str">
        <f>VLOOKUP(order_details__2[[#This Row],[OrderID]],orders[],18,FALSE)</f>
        <v xml:space="preserve">Westerns                                          </v>
      </c>
      <c r="P659">
        <f>VLOOKUP(order_details__2[[#This Row],[ProductID]],products[],4,FALSE)</f>
        <v>4</v>
      </c>
      <c r="Q659" t="str">
        <f>VLOOKUP(order_details__2[[#This Row],[CategoryID]],categories[],2,FALSE)</f>
        <v>Dairy Products</v>
      </c>
      <c r="R659" s="57">
        <f>VLOOKUP(order_details__2[[#This Row],[OrderID]],orders[],21,FALSE)</f>
        <v>4</v>
      </c>
    </row>
    <row r="660" spans="1:18" x14ac:dyDescent="0.2">
      <c r="A660">
        <v>10497</v>
      </c>
      <c r="B660">
        <v>77</v>
      </c>
      <c r="C660">
        <v>10.4</v>
      </c>
      <c r="D660">
        <v>25</v>
      </c>
      <c r="E660">
        <v>0</v>
      </c>
      <c r="F660">
        <f>order_details__2[[#This Row],[UnitPrice]]*order_details__2[[#This Row],[Quantity]]</f>
        <v>260</v>
      </c>
      <c r="G660">
        <f>VLOOKUP(order_details__2[[#This Row],[ProductID]],products[],3,FALSE)</f>
        <v>12</v>
      </c>
      <c r="H660">
        <f>VLOOKUP(order_details__2[[#This Row],[OrderID]],orders[],20,FALSE)</f>
        <v>1997</v>
      </c>
      <c r="I660" t="str">
        <f>VLOOKUP(order_details__2[[#This Row],[ProductID]],products[],2,FALSE)</f>
        <v>Original Frankfurter grne Soe</v>
      </c>
      <c r="J660" t="str">
        <f>VLOOKUP(order_details__2[[#This Row],[SupplierID]],suppliers[],2,FALSE)</f>
        <v>Plutzer Lebensmittelgromrkte AG</v>
      </c>
      <c r="K660" t="str">
        <f>VLOOKUP(order_details__2[[#This Row],[OrderID]],orders[],14,FALSE)</f>
        <v>Germany</v>
      </c>
      <c r="L660">
        <f>VLOOKUP(order_details__2[[#This Row],[OrderID]],orders[],7,FALSE)</f>
        <v>1</v>
      </c>
      <c r="M660" t="str">
        <f>VLOOKUP(order_details__2[[#This Row],[ShipVia ]],shippers[],2,FALSE)</f>
        <v>Speedy Express</v>
      </c>
      <c r="N660" t="str">
        <f>VLOOKUP(order_details__2[[#This Row],[OrderID]],orders[],2,FALSE)</f>
        <v>LEHMS</v>
      </c>
      <c r="O660" t="str">
        <f>VLOOKUP(order_details__2[[#This Row],[OrderID]],orders[],18,FALSE)</f>
        <v xml:space="preserve">Westerns                                          </v>
      </c>
      <c r="P660">
        <f>VLOOKUP(order_details__2[[#This Row],[ProductID]],products[],4,FALSE)</f>
        <v>2</v>
      </c>
      <c r="Q660" t="str">
        <f>VLOOKUP(order_details__2[[#This Row],[CategoryID]],categories[],2,FALSE)</f>
        <v>Condiments</v>
      </c>
      <c r="R660" s="57">
        <f>VLOOKUP(order_details__2[[#This Row],[OrderID]],orders[],21,FALSE)</f>
        <v>4</v>
      </c>
    </row>
    <row r="661" spans="1:18" x14ac:dyDescent="0.2">
      <c r="A661">
        <v>10498</v>
      </c>
      <c r="B661">
        <v>24</v>
      </c>
      <c r="C661">
        <v>4.5</v>
      </c>
      <c r="D661">
        <v>14</v>
      </c>
      <c r="E661">
        <v>0</v>
      </c>
      <c r="F661">
        <f>order_details__2[[#This Row],[UnitPrice]]*order_details__2[[#This Row],[Quantity]]</f>
        <v>63</v>
      </c>
      <c r="G661">
        <f>VLOOKUP(order_details__2[[#This Row],[ProductID]],products[],3,FALSE)</f>
        <v>10</v>
      </c>
      <c r="H661">
        <f>VLOOKUP(order_details__2[[#This Row],[OrderID]],orders[],20,FALSE)</f>
        <v>1997</v>
      </c>
      <c r="I661" t="str">
        <f>VLOOKUP(order_details__2[[#This Row],[ProductID]],products[],2,FALSE)</f>
        <v>Guaran Fantstica</v>
      </c>
      <c r="J661" t="str">
        <f>VLOOKUP(order_details__2[[#This Row],[SupplierID]],suppliers[],2,FALSE)</f>
        <v>Refrescos Americanas LTDA</v>
      </c>
      <c r="K661" t="str">
        <f>VLOOKUP(order_details__2[[#This Row],[OrderID]],orders[],14,FALSE)</f>
        <v>Venezuela</v>
      </c>
      <c r="L661">
        <f>VLOOKUP(order_details__2[[#This Row],[OrderID]],orders[],7,FALSE)</f>
        <v>2</v>
      </c>
      <c r="M661" t="str">
        <f>VLOOKUP(order_details__2[[#This Row],[ShipVia ]],shippers[],2,FALSE)</f>
        <v>United Package</v>
      </c>
      <c r="N661" t="str">
        <f>VLOOKUP(order_details__2[[#This Row],[OrderID]],orders[],2,FALSE)</f>
        <v>HILAA</v>
      </c>
      <c r="O661" t="str">
        <f>VLOOKUP(order_details__2[[#This Row],[OrderID]],orders[],18,FALSE)</f>
        <v xml:space="preserve">Northern                                          </v>
      </c>
      <c r="P661">
        <f>VLOOKUP(order_details__2[[#This Row],[ProductID]],products[],4,FALSE)</f>
        <v>1</v>
      </c>
      <c r="Q661" t="str">
        <f>VLOOKUP(order_details__2[[#This Row],[CategoryID]],categories[],2,FALSE)</f>
        <v>Beverages</v>
      </c>
      <c r="R661" s="57">
        <f>VLOOKUP(order_details__2[[#This Row],[OrderID]],orders[],21,FALSE)</f>
        <v>4</v>
      </c>
    </row>
    <row r="662" spans="1:18" x14ac:dyDescent="0.2">
      <c r="A662">
        <v>10498</v>
      </c>
      <c r="B662">
        <v>40</v>
      </c>
      <c r="C662">
        <v>18.399999999999999</v>
      </c>
      <c r="D662">
        <v>5</v>
      </c>
      <c r="E662">
        <v>0</v>
      </c>
      <c r="F662">
        <f>order_details__2[[#This Row],[UnitPrice]]*order_details__2[[#This Row],[Quantity]]</f>
        <v>92</v>
      </c>
      <c r="G662">
        <f>VLOOKUP(order_details__2[[#This Row],[ProductID]],products[],3,FALSE)</f>
        <v>19</v>
      </c>
      <c r="H662">
        <f>VLOOKUP(order_details__2[[#This Row],[OrderID]],orders[],20,FALSE)</f>
        <v>1997</v>
      </c>
      <c r="I662" t="str">
        <f>VLOOKUP(order_details__2[[#This Row],[ProductID]],products[],2,FALSE)</f>
        <v>Boston Crab Meat</v>
      </c>
      <c r="J662" t="str">
        <f>VLOOKUP(order_details__2[[#This Row],[SupplierID]],suppliers[],2,FALSE)</f>
        <v>New England Seafood Cannery</v>
      </c>
      <c r="K662" t="str">
        <f>VLOOKUP(order_details__2[[#This Row],[OrderID]],orders[],14,FALSE)</f>
        <v>Venezuela</v>
      </c>
      <c r="L662">
        <f>VLOOKUP(order_details__2[[#This Row],[OrderID]],orders[],7,FALSE)</f>
        <v>2</v>
      </c>
      <c r="M662" t="str">
        <f>VLOOKUP(order_details__2[[#This Row],[ShipVia ]],shippers[],2,FALSE)</f>
        <v>United Package</v>
      </c>
      <c r="N662" t="str">
        <f>VLOOKUP(order_details__2[[#This Row],[OrderID]],orders[],2,FALSE)</f>
        <v>HILAA</v>
      </c>
      <c r="O662" t="str">
        <f>VLOOKUP(order_details__2[[#This Row],[OrderID]],orders[],18,FALSE)</f>
        <v xml:space="preserve">Northern                                          </v>
      </c>
      <c r="P662">
        <f>VLOOKUP(order_details__2[[#This Row],[ProductID]],products[],4,FALSE)</f>
        <v>8</v>
      </c>
      <c r="Q662" t="str">
        <f>VLOOKUP(order_details__2[[#This Row],[CategoryID]],categories[],2,FALSE)</f>
        <v>Seafood</v>
      </c>
      <c r="R662" s="57">
        <f>VLOOKUP(order_details__2[[#This Row],[OrderID]],orders[],21,FALSE)</f>
        <v>4</v>
      </c>
    </row>
    <row r="663" spans="1:18" x14ac:dyDescent="0.2">
      <c r="A663">
        <v>10498</v>
      </c>
      <c r="B663">
        <v>42</v>
      </c>
      <c r="C663">
        <v>14</v>
      </c>
      <c r="D663">
        <v>30</v>
      </c>
      <c r="E663">
        <v>0</v>
      </c>
      <c r="F663">
        <f>order_details__2[[#This Row],[UnitPrice]]*order_details__2[[#This Row],[Quantity]]</f>
        <v>420</v>
      </c>
      <c r="G663">
        <f>VLOOKUP(order_details__2[[#This Row],[ProductID]],products[],3,FALSE)</f>
        <v>20</v>
      </c>
      <c r="H663">
        <f>VLOOKUP(order_details__2[[#This Row],[OrderID]],orders[],20,FALSE)</f>
        <v>1997</v>
      </c>
      <c r="I663" t="str">
        <f>VLOOKUP(order_details__2[[#This Row],[ProductID]],products[],2,FALSE)</f>
        <v>Singaporean Hokkien Fried Mee</v>
      </c>
      <c r="J663" t="str">
        <f>VLOOKUP(order_details__2[[#This Row],[SupplierID]],suppliers[],2,FALSE)</f>
        <v>Leka Trading</v>
      </c>
      <c r="K663" t="str">
        <f>VLOOKUP(order_details__2[[#This Row],[OrderID]],orders[],14,FALSE)</f>
        <v>Venezuela</v>
      </c>
      <c r="L663">
        <f>VLOOKUP(order_details__2[[#This Row],[OrderID]],orders[],7,FALSE)</f>
        <v>2</v>
      </c>
      <c r="M663" t="str">
        <f>VLOOKUP(order_details__2[[#This Row],[ShipVia ]],shippers[],2,FALSE)</f>
        <v>United Package</v>
      </c>
      <c r="N663" t="str">
        <f>VLOOKUP(order_details__2[[#This Row],[OrderID]],orders[],2,FALSE)</f>
        <v>HILAA</v>
      </c>
      <c r="O663" t="str">
        <f>VLOOKUP(order_details__2[[#This Row],[OrderID]],orders[],18,FALSE)</f>
        <v xml:space="preserve">Northern                                          </v>
      </c>
      <c r="P663">
        <f>VLOOKUP(order_details__2[[#This Row],[ProductID]],products[],4,FALSE)</f>
        <v>5</v>
      </c>
      <c r="Q663" t="str">
        <f>VLOOKUP(order_details__2[[#This Row],[CategoryID]],categories[],2,FALSE)</f>
        <v>Grains/Cereals</v>
      </c>
      <c r="R663" s="57">
        <f>VLOOKUP(order_details__2[[#This Row],[OrderID]],orders[],21,FALSE)</f>
        <v>4</v>
      </c>
    </row>
    <row r="664" spans="1:18" x14ac:dyDescent="0.2">
      <c r="A664">
        <v>10499</v>
      </c>
      <c r="B664">
        <v>28</v>
      </c>
      <c r="C664">
        <v>45.6</v>
      </c>
      <c r="D664">
        <v>20</v>
      </c>
      <c r="E664">
        <v>0</v>
      </c>
      <c r="F664">
        <f>order_details__2[[#This Row],[UnitPrice]]*order_details__2[[#This Row],[Quantity]]</f>
        <v>912</v>
      </c>
      <c r="G664">
        <f>VLOOKUP(order_details__2[[#This Row],[ProductID]],products[],3,FALSE)</f>
        <v>12</v>
      </c>
      <c r="H664">
        <f>VLOOKUP(order_details__2[[#This Row],[OrderID]],orders[],20,FALSE)</f>
        <v>1997</v>
      </c>
      <c r="I664" t="str">
        <f>VLOOKUP(order_details__2[[#This Row],[ProductID]],products[],2,FALSE)</f>
        <v>Rssle Sauerkraut</v>
      </c>
      <c r="J664" t="str">
        <f>VLOOKUP(order_details__2[[#This Row],[SupplierID]],suppliers[],2,FALSE)</f>
        <v>Plutzer Lebensmittelgromrkte AG</v>
      </c>
      <c r="K664" t="str">
        <f>VLOOKUP(order_details__2[[#This Row],[OrderID]],orders[],14,FALSE)</f>
        <v>Venezuela</v>
      </c>
      <c r="L664">
        <f>VLOOKUP(order_details__2[[#This Row],[OrderID]],orders[],7,FALSE)</f>
        <v>2</v>
      </c>
      <c r="M664" t="str">
        <f>VLOOKUP(order_details__2[[#This Row],[ShipVia ]],shippers[],2,FALSE)</f>
        <v>United Package</v>
      </c>
      <c r="N664" t="str">
        <f>VLOOKUP(order_details__2[[#This Row],[OrderID]],orders[],2,FALSE)</f>
        <v>LILAS</v>
      </c>
      <c r="O664" t="str">
        <f>VLOOKUP(order_details__2[[#This Row],[OrderID]],orders[],18,FALSE)</f>
        <v xml:space="preserve">Eastern                                           </v>
      </c>
      <c r="P664">
        <f>VLOOKUP(order_details__2[[#This Row],[ProductID]],products[],4,FALSE)</f>
        <v>7</v>
      </c>
      <c r="Q664" t="str">
        <f>VLOOKUP(order_details__2[[#This Row],[CategoryID]],categories[],2,FALSE)</f>
        <v>Produce</v>
      </c>
      <c r="R664" s="57">
        <f>VLOOKUP(order_details__2[[#This Row],[OrderID]],orders[],21,FALSE)</f>
        <v>4</v>
      </c>
    </row>
    <row r="665" spans="1:18" x14ac:dyDescent="0.2">
      <c r="A665">
        <v>10499</v>
      </c>
      <c r="B665">
        <v>49</v>
      </c>
      <c r="C665">
        <v>20</v>
      </c>
      <c r="D665">
        <v>25</v>
      </c>
      <c r="E665">
        <v>0</v>
      </c>
      <c r="F665">
        <f>order_details__2[[#This Row],[UnitPrice]]*order_details__2[[#This Row],[Quantity]]</f>
        <v>500</v>
      </c>
      <c r="G665">
        <f>VLOOKUP(order_details__2[[#This Row],[ProductID]],products[],3,FALSE)</f>
        <v>23</v>
      </c>
      <c r="H665">
        <f>VLOOKUP(order_details__2[[#This Row],[OrderID]],orders[],20,FALSE)</f>
        <v>1997</v>
      </c>
      <c r="I665" t="str">
        <f>VLOOKUP(order_details__2[[#This Row],[ProductID]],products[],2,FALSE)</f>
        <v>Maxilaku</v>
      </c>
      <c r="J665" t="str">
        <f>VLOOKUP(order_details__2[[#This Row],[SupplierID]],suppliers[],2,FALSE)</f>
        <v>Karkki Oy</v>
      </c>
      <c r="K665" t="str">
        <f>VLOOKUP(order_details__2[[#This Row],[OrderID]],orders[],14,FALSE)</f>
        <v>Venezuela</v>
      </c>
      <c r="L665">
        <f>VLOOKUP(order_details__2[[#This Row],[OrderID]],orders[],7,FALSE)</f>
        <v>2</v>
      </c>
      <c r="M665" t="str">
        <f>VLOOKUP(order_details__2[[#This Row],[ShipVia ]],shippers[],2,FALSE)</f>
        <v>United Package</v>
      </c>
      <c r="N665" t="str">
        <f>VLOOKUP(order_details__2[[#This Row],[OrderID]],orders[],2,FALSE)</f>
        <v>LILAS</v>
      </c>
      <c r="O665" t="str">
        <f>VLOOKUP(order_details__2[[#This Row],[OrderID]],orders[],18,FALSE)</f>
        <v xml:space="preserve">Eastern                                           </v>
      </c>
      <c r="P665">
        <f>VLOOKUP(order_details__2[[#This Row],[ProductID]],products[],4,FALSE)</f>
        <v>3</v>
      </c>
      <c r="Q665" t="str">
        <f>VLOOKUP(order_details__2[[#This Row],[CategoryID]],categories[],2,FALSE)</f>
        <v>Confections</v>
      </c>
      <c r="R665" s="57">
        <f>VLOOKUP(order_details__2[[#This Row],[OrderID]],orders[],21,FALSE)</f>
        <v>4</v>
      </c>
    </row>
    <row r="666" spans="1:18" x14ac:dyDescent="0.2">
      <c r="A666">
        <v>10500</v>
      </c>
      <c r="B666">
        <v>15</v>
      </c>
      <c r="C666">
        <v>15.5</v>
      </c>
      <c r="D666">
        <v>12</v>
      </c>
      <c r="E666">
        <v>0</v>
      </c>
      <c r="F666">
        <f>order_details__2[[#This Row],[UnitPrice]]*order_details__2[[#This Row],[Quantity]]</f>
        <v>186</v>
      </c>
      <c r="G666">
        <f>VLOOKUP(order_details__2[[#This Row],[ProductID]],products[],3,FALSE)</f>
        <v>6</v>
      </c>
      <c r="H666">
        <f>VLOOKUP(order_details__2[[#This Row],[OrderID]],orders[],20,FALSE)</f>
        <v>1997</v>
      </c>
      <c r="I666" t="str">
        <f>VLOOKUP(order_details__2[[#This Row],[ProductID]],products[],2,FALSE)</f>
        <v>Genen Shouyu</v>
      </c>
      <c r="J666" t="str">
        <f>VLOOKUP(order_details__2[[#This Row],[SupplierID]],suppliers[],2,FALSE)</f>
        <v>Mayumi's</v>
      </c>
      <c r="K666" t="str">
        <f>VLOOKUP(order_details__2[[#This Row],[OrderID]],orders[],14,FALSE)</f>
        <v>France</v>
      </c>
      <c r="L666">
        <f>VLOOKUP(order_details__2[[#This Row],[OrderID]],orders[],7,FALSE)</f>
        <v>1</v>
      </c>
      <c r="M666" t="str">
        <f>VLOOKUP(order_details__2[[#This Row],[ShipVia ]],shippers[],2,FALSE)</f>
        <v>Speedy Express</v>
      </c>
      <c r="N666" t="str">
        <f>VLOOKUP(order_details__2[[#This Row],[OrderID]],orders[],2,FALSE)</f>
        <v>LAMAI</v>
      </c>
      <c r="O666" t="str">
        <f>VLOOKUP(order_details__2[[#This Row],[OrderID]],orders[],18,FALSE)</f>
        <v xml:space="preserve">Westerns                                          </v>
      </c>
      <c r="P666">
        <f>VLOOKUP(order_details__2[[#This Row],[ProductID]],products[],4,FALSE)</f>
        <v>2</v>
      </c>
      <c r="Q666" t="str">
        <f>VLOOKUP(order_details__2[[#This Row],[CategoryID]],categories[],2,FALSE)</f>
        <v>Condiments</v>
      </c>
      <c r="R666" s="57">
        <f>VLOOKUP(order_details__2[[#This Row],[OrderID]],orders[],21,FALSE)</f>
        <v>4</v>
      </c>
    </row>
    <row r="667" spans="1:18" x14ac:dyDescent="0.2">
      <c r="A667">
        <v>10500</v>
      </c>
      <c r="B667">
        <v>28</v>
      </c>
      <c r="C667">
        <v>45.6</v>
      </c>
      <c r="D667">
        <v>8</v>
      </c>
      <c r="E667">
        <v>0</v>
      </c>
      <c r="F667">
        <f>order_details__2[[#This Row],[UnitPrice]]*order_details__2[[#This Row],[Quantity]]</f>
        <v>364.8</v>
      </c>
      <c r="G667">
        <f>VLOOKUP(order_details__2[[#This Row],[ProductID]],products[],3,FALSE)</f>
        <v>12</v>
      </c>
      <c r="H667">
        <f>VLOOKUP(order_details__2[[#This Row],[OrderID]],orders[],20,FALSE)</f>
        <v>1997</v>
      </c>
      <c r="I667" t="str">
        <f>VLOOKUP(order_details__2[[#This Row],[ProductID]],products[],2,FALSE)</f>
        <v>Rssle Sauerkraut</v>
      </c>
      <c r="J667" t="str">
        <f>VLOOKUP(order_details__2[[#This Row],[SupplierID]],suppliers[],2,FALSE)</f>
        <v>Plutzer Lebensmittelgromrkte AG</v>
      </c>
      <c r="K667" t="str">
        <f>VLOOKUP(order_details__2[[#This Row],[OrderID]],orders[],14,FALSE)</f>
        <v>France</v>
      </c>
      <c r="L667">
        <f>VLOOKUP(order_details__2[[#This Row],[OrderID]],orders[],7,FALSE)</f>
        <v>1</v>
      </c>
      <c r="M667" t="str">
        <f>VLOOKUP(order_details__2[[#This Row],[ShipVia ]],shippers[],2,FALSE)</f>
        <v>Speedy Express</v>
      </c>
      <c r="N667" t="str">
        <f>VLOOKUP(order_details__2[[#This Row],[OrderID]],orders[],2,FALSE)</f>
        <v>LAMAI</v>
      </c>
      <c r="O667" t="str">
        <f>VLOOKUP(order_details__2[[#This Row],[OrderID]],orders[],18,FALSE)</f>
        <v xml:space="preserve">Westerns                                          </v>
      </c>
      <c r="P667">
        <f>VLOOKUP(order_details__2[[#This Row],[ProductID]],products[],4,FALSE)</f>
        <v>7</v>
      </c>
      <c r="Q667" t="str">
        <f>VLOOKUP(order_details__2[[#This Row],[CategoryID]],categories[],2,FALSE)</f>
        <v>Produce</v>
      </c>
      <c r="R667" s="57">
        <f>VLOOKUP(order_details__2[[#This Row],[OrderID]],orders[],21,FALSE)</f>
        <v>4</v>
      </c>
    </row>
    <row r="668" spans="1:18" x14ac:dyDescent="0.2">
      <c r="A668">
        <v>10501</v>
      </c>
      <c r="B668">
        <v>54</v>
      </c>
      <c r="C668">
        <v>7.45</v>
      </c>
      <c r="D668">
        <v>20</v>
      </c>
      <c r="E668">
        <v>0</v>
      </c>
      <c r="F668">
        <f>order_details__2[[#This Row],[UnitPrice]]*order_details__2[[#This Row],[Quantity]]</f>
        <v>149</v>
      </c>
      <c r="G668">
        <f>VLOOKUP(order_details__2[[#This Row],[ProductID]],products[],3,FALSE)</f>
        <v>25</v>
      </c>
      <c r="H668">
        <f>VLOOKUP(order_details__2[[#This Row],[OrderID]],orders[],20,FALSE)</f>
        <v>1997</v>
      </c>
      <c r="I668" t="str">
        <f>VLOOKUP(order_details__2[[#This Row],[ProductID]],products[],2,FALSE)</f>
        <v>Tourtire</v>
      </c>
      <c r="J668" t="str">
        <f>VLOOKUP(order_details__2[[#This Row],[SupplierID]],suppliers[],2,FALSE)</f>
        <v>Ma Maison</v>
      </c>
      <c r="K668" t="str">
        <f>VLOOKUP(order_details__2[[#This Row],[OrderID]],orders[],14,FALSE)</f>
        <v>Germany</v>
      </c>
      <c r="L668">
        <f>VLOOKUP(order_details__2[[#This Row],[OrderID]],orders[],7,FALSE)</f>
        <v>3</v>
      </c>
      <c r="M668" t="str">
        <f>VLOOKUP(order_details__2[[#This Row],[ShipVia ]],shippers[],2,FALSE)</f>
        <v>Federal Shipping</v>
      </c>
      <c r="N668" t="str">
        <f>VLOOKUP(order_details__2[[#This Row],[OrderID]],orders[],2,FALSE)</f>
        <v>BLAUS</v>
      </c>
      <c r="O668" t="str">
        <f>VLOOKUP(order_details__2[[#This Row],[OrderID]],orders[],18,FALSE)</f>
        <v xml:space="preserve">Northern                                          </v>
      </c>
      <c r="P668">
        <f>VLOOKUP(order_details__2[[#This Row],[ProductID]],products[],4,FALSE)</f>
        <v>6</v>
      </c>
      <c r="Q668" t="str">
        <f>VLOOKUP(order_details__2[[#This Row],[CategoryID]],categories[],2,FALSE)</f>
        <v>Meat/Poultry</v>
      </c>
      <c r="R668" s="57">
        <f>VLOOKUP(order_details__2[[#This Row],[OrderID]],orders[],21,FALSE)</f>
        <v>4</v>
      </c>
    </row>
    <row r="669" spans="1:18" x14ac:dyDescent="0.2">
      <c r="A669">
        <v>10502</v>
      </c>
      <c r="B669">
        <v>45</v>
      </c>
      <c r="C669">
        <v>9.5</v>
      </c>
      <c r="D669">
        <v>21</v>
      </c>
      <c r="E669">
        <v>0</v>
      </c>
      <c r="F669">
        <f>order_details__2[[#This Row],[UnitPrice]]*order_details__2[[#This Row],[Quantity]]</f>
        <v>199.5</v>
      </c>
      <c r="G669">
        <f>VLOOKUP(order_details__2[[#This Row],[ProductID]],products[],3,FALSE)</f>
        <v>21</v>
      </c>
      <c r="H669">
        <f>VLOOKUP(order_details__2[[#This Row],[OrderID]],orders[],20,FALSE)</f>
        <v>1997</v>
      </c>
      <c r="I669" t="str">
        <f>VLOOKUP(order_details__2[[#This Row],[ProductID]],products[],2,FALSE)</f>
        <v>Rogede sild</v>
      </c>
      <c r="J669" t="str">
        <f>VLOOKUP(order_details__2[[#This Row],[SupplierID]],suppliers[],2,FALSE)</f>
        <v>Lyngbysild</v>
      </c>
      <c r="K669" t="str">
        <f>VLOOKUP(order_details__2[[#This Row],[OrderID]],orders[],14,FALSE)</f>
        <v>Mexico</v>
      </c>
      <c r="L669">
        <f>VLOOKUP(order_details__2[[#This Row],[OrderID]],orders[],7,FALSE)</f>
        <v>1</v>
      </c>
      <c r="M669" t="str">
        <f>VLOOKUP(order_details__2[[#This Row],[ShipVia ]],shippers[],2,FALSE)</f>
        <v>Speedy Express</v>
      </c>
      <c r="N669" t="str">
        <f>VLOOKUP(order_details__2[[#This Row],[OrderID]],orders[],2,FALSE)</f>
        <v>PERIC</v>
      </c>
      <c r="O669" t="str">
        <f>VLOOKUP(order_details__2[[#This Row],[OrderID]],orders[],18,FALSE)</f>
        <v xml:space="preserve">Eastern                                           </v>
      </c>
      <c r="P669">
        <f>VLOOKUP(order_details__2[[#This Row],[ProductID]],products[],4,FALSE)</f>
        <v>8</v>
      </c>
      <c r="Q669" t="str">
        <f>VLOOKUP(order_details__2[[#This Row],[CategoryID]],categories[],2,FALSE)</f>
        <v>Seafood</v>
      </c>
      <c r="R669" s="57">
        <f>VLOOKUP(order_details__2[[#This Row],[OrderID]],orders[],21,FALSE)</f>
        <v>4</v>
      </c>
    </row>
    <row r="670" spans="1:18" x14ac:dyDescent="0.2">
      <c r="A670">
        <v>10502</v>
      </c>
      <c r="B670">
        <v>53</v>
      </c>
      <c r="C670">
        <v>32.799999999999997</v>
      </c>
      <c r="D670">
        <v>6</v>
      </c>
      <c r="E670">
        <v>0</v>
      </c>
      <c r="F670">
        <f>order_details__2[[#This Row],[UnitPrice]]*order_details__2[[#This Row],[Quantity]]</f>
        <v>196.79999999999998</v>
      </c>
      <c r="G670">
        <f>VLOOKUP(order_details__2[[#This Row],[ProductID]],products[],3,FALSE)</f>
        <v>24</v>
      </c>
      <c r="H670">
        <f>VLOOKUP(order_details__2[[#This Row],[OrderID]],orders[],20,FALSE)</f>
        <v>1997</v>
      </c>
      <c r="I670" t="str">
        <f>VLOOKUP(order_details__2[[#This Row],[ProductID]],products[],2,FALSE)</f>
        <v>Perth Pasties</v>
      </c>
      <c r="J670" t="str">
        <f>VLOOKUP(order_details__2[[#This Row],[SupplierID]],suppliers[],2,FALSE)</f>
        <v>G'day, Mate</v>
      </c>
      <c r="K670" t="str">
        <f>VLOOKUP(order_details__2[[#This Row],[OrderID]],orders[],14,FALSE)</f>
        <v>Mexico</v>
      </c>
      <c r="L670">
        <f>VLOOKUP(order_details__2[[#This Row],[OrderID]],orders[],7,FALSE)</f>
        <v>1</v>
      </c>
      <c r="M670" t="str">
        <f>VLOOKUP(order_details__2[[#This Row],[ShipVia ]],shippers[],2,FALSE)</f>
        <v>Speedy Express</v>
      </c>
      <c r="N670" t="str">
        <f>VLOOKUP(order_details__2[[#This Row],[OrderID]],orders[],2,FALSE)</f>
        <v>PERIC</v>
      </c>
      <c r="O670" t="str">
        <f>VLOOKUP(order_details__2[[#This Row],[OrderID]],orders[],18,FALSE)</f>
        <v xml:space="preserve">Eastern                                           </v>
      </c>
      <c r="P670">
        <f>VLOOKUP(order_details__2[[#This Row],[ProductID]],products[],4,FALSE)</f>
        <v>6</v>
      </c>
      <c r="Q670" t="str">
        <f>VLOOKUP(order_details__2[[#This Row],[CategoryID]],categories[],2,FALSE)</f>
        <v>Meat/Poultry</v>
      </c>
      <c r="R670" s="57">
        <f>VLOOKUP(order_details__2[[#This Row],[OrderID]],orders[],21,FALSE)</f>
        <v>4</v>
      </c>
    </row>
    <row r="671" spans="1:18" x14ac:dyDescent="0.2">
      <c r="A671">
        <v>10502</v>
      </c>
      <c r="B671">
        <v>67</v>
      </c>
      <c r="C671">
        <v>14</v>
      </c>
      <c r="D671">
        <v>30</v>
      </c>
      <c r="E671">
        <v>0</v>
      </c>
      <c r="F671">
        <f>order_details__2[[#This Row],[UnitPrice]]*order_details__2[[#This Row],[Quantity]]</f>
        <v>420</v>
      </c>
      <c r="G671">
        <f>VLOOKUP(order_details__2[[#This Row],[ProductID]],products[],3,FALSE)</f>
        <v>16</v>
      </c>
      <c r="H671">
        <f>VLOOKUP(order_details__2[[#This Row],[OrderID]],orders[],20,FALSE)</f>
        <v>1997</v>
      </c>
      <c r="I671" t="str">
        <f>VLOOKUP(order_details__2[[#This Row],[ProductID]],products[],2,FALSE)</f>
        <v>Laughing Lumberjack Lager</v>
      </c>
      <c r="J671" t="str">
        <f>VLOOKUP(order_details__2[[#This Row],[SupplierID]],suppliers[],2,FALSE)</f>
        <v>Bigfoot Breweries</v>
      </c>
      <c r="K671" t="str">
        <f>VLOOKUP(order_details__2[[#This Row],[OrderID]],orders[],14,FALSE)</f>
        <v>Mexico</v>
      </c>
      <c r="L671">
        <f>VLOOKUP(order_details__2[[#This Row],[OrderID]],orders[],7,FALSE)</f>
        <v>1</v>
      </c>
      <c r="M671" t="str">
        <f>VLOOKUP(order_details__2[[#This Row],[ShipVia ]],shippers[],2,FALSE)</f>
        <v>Speedy Express</v>
      </c>
      <c r="N671" t="str">
        <f>VLOOKUP(order_details__2[[#This Row],[OrderID]],orders[],2,FALSE)</f>
        <v>PERIC</v>
      </c>
      <c r="O671" t="str">
        <f>VLOOKUP(order_details__2[[#This Row],[OrderID]],orders[],18,FALSE)</f>
        <v xml:space="preserve">Eastern                                           </v>
      </c>
      <c r="P671">
        <f>VLOOKUP(order_details__2[[#This Row],[ProductID]],products[],4,FALSE)</f>
        <v>1</v>
      </c>
      <c r="Q671" t="str">
        <f>VLOOKUP(order_details__2[[#This Row],[CategoryID]],categories[],2,FALSE)</f>
        <v>Beverages</v>
      </c>
      <c r="R671" s="57">
        <f>VLOOKUP(order_details__2[[#This Row],[OrderID]],orders[],21,FALSE)</f>
        <v>4</v>
      </c>
    </row>
    <row r="672" spans="1:18" x14ac:dyDescent="0.2">
      <c r="A672">
        <v>10503</v>
      </c>
      <c r="B672">
        <v>14</v>
      </c>
      <c r="C672">
        <v>23.25</v>
      </c>
      <c r="D672">
        <v>70</v>
      </c>
      <c r="E672">
        <v>0</v>
      </c>
      <c r="F672">
        <f>order_details__2[[#This Row],[UnitPrice]]*order_details__2[[#This Row],[Quantity]]</f>
        <v>1627.5</v>
      </c>
      <c r="G672">
        <f>VLOOKUP(order_details__2[[#This Row],[ProductID]],products[],3,FALSE)</f>
        <v>6</v>
      </c>
      <c r="H672">
        <f>VLOOKUP(order_details__2[[#This Row],[OrderID]],orders[],20,FALSE)</f>
        <v>1997</v>
      </c>
      <c r="I672" t="str">
        <f>VLOOKUP(order_details__2[[#This Row],[ProductID]],products[],2,FALSE)</f>
        <v>Tofu</v>
      </c>
      <c r="J672" t="str">
        <f>VLOOKUP(order_details__2[[#This Row],[SupplierID]],suppliers[],2,FALSE)</f>
        <v>Mayumi's</v>
      </c>
      <c r="K672" t="str">
        <f>VLOOKUP(order_details__2[[#This Row],[OrderID]],orders[],14,FALSE)</f>
        <v>Ireland</v>
      </c>
      <c r="L672">
        <f>VLOOKUP(order_details__2[[#This Row],[OrderID]],orders[],7,FALSE)</f>
        <v>2</v>
      </c>
      <c r="M672" t="str">
        <f>VLOOKUP(order_details__2[[#This Row],[ShipVia ]],shippers[],2,FALSE)</f>
        <v>United Package</v>
      </c>
      <c r="N672" t="str">
        <f>VLOOKUP(order_details__2[[#This Row],[OrderID]],orders[],2,FALSE)</f>
        <v>HUNGO</v>
      </c>
      <c r="O672" t="str">
        <f>VLOOKUP(order_details__2[[#This Row],[OrderID]],orders[],18,FALSE)</f>
        <v xml:space="preserve">Westerns                                          </v>
      </c>
      <c r="P672">
        <f>VLOOKUP(order_details__2[[#This Row],[ProductID]],products[],4,FALSE)</f>
        <v>7</v>
      </c>
      <c r="Q672" t="str">
        <f>VLOOKUP(order_details__2[[#This Row],[CategoryID]],categories[],2,FALSE)</f>
        <v>Produce</v>
      </c>
      <c r="R672" s="57">
        <f>VLOOKUP(order_details__2[[#This Row],[OrderID]],orders[],21,FALSE)</f>
        <v>4</v>
      </c>
    </row>
    <row r="673" spans="1:18" x14ac:dyDescent="0.2">
      <c r="A673">
        <v>10503</v>
      </c>
      <c r="B673">
        <v>65</v>
      </c>
      <c r="C673">
        <v>21.05</v>
      </c>
      <c r="D673">
        <v>20</v>
      </c>
      <c r="E673">
        <v>0</v>
      </c>
      <c r="F673">
        <f>order_details__2[[#This Row],[UnitPrice]]*order_details__2[[#This Row],[Quantity]]</f>
        <v>421</v>
      </c>
      <c r="G673">
        <f>VLOOKUP(order_details__2[[#This Row],[ProductID]],products[],3,FALSE)</f>
        <v>2</v>
      </c>
      <c r="H673">
        <f>VLOOKUP(order_details__2[[#This Row],[OrderID]],orders[],20,FALSE)</f>
        <v>1997</v>
      </c>
      <c r="I673" t="str">
        <f>VLOOKUP(order_details__2[[#This Row],[ProductID]],products[],2,FALSE)</f>
        <v>Louisiana Fiery Hot Pepper Sauce</v>
      </c>
      <c r="J673" t="str">
        <f>VLOOKUP(order_details__2[[#This Row],[SupplierID]],suppliers[],2,FALSE)</f>
        <v>New Orleans Cajun Delights</v>
      </c>
      <c r="K673" t="str">
        <f>VLOOKUP(order_details__2[[#This Row],[OrderID]],orders[],14,FALSE)</f>
        <v>Ireland</v>
      </c>
      <c r="L673">
        <f>VLOOKUP(order_details__2[[#This Row],[OrderID]],orders[],7,FALSE)</f>
        <v>2</v>
      </c>
      <c r="M673" t="str">
        <f>VLOOKUP(order_details__2[[#This Row],[ShipVia ]],shippers[],2,FALSE)</f>
        <v>United Package</v>
      </c>
      <c r="N673" t="str">
        <f>VLOOKUP(order_details__2[[#This Row],[OrderID]],orders[],2,FALSE)</f>
        <v>HUNGO</v>
      </c>
      <c r="O673" t="str">
        <f>VLOOKUP(order_details__2[[#This Row],[OrderID]],orders[],18,FALSE)</f>
        <v xml:space="preserve">Westerns                                          </v>
      </c>
      <c r="P673">
        <f>VLOOKUP(order_details__2[[#This Row],[ProductID]],products[],4,FALSE)</f>
        <v>2</v>
      </c>
      <c r="Q673" t="str">
        <f>VLOOKUP(order_details__2[[#This Row],[CategoryID]],categories[],2,FALSE)</f>
        <v>Condiments</v>
      </c>
      <c r="R673" s="57">
        <f>VLOOKUP(order_details__2[[#This Row],[OrderID]],orders[],21,FALSE)</f>
        <v>4</v>
      </c>
    </row>
    <row r="674" spans="1:18" x14ac:dyDescent="0.2">
      <c r="A674">
        <v>10504</v>
      </c>
      <c r="B674">
        <v>2</v>
      </c>
      <c r="C674">
        <v>19</v>
      </c>
      <c r="D674">
        <v>12</v>
      </c>
      <c r="E674">
        <v>0</v>
      </c>
      <c r="F674">
        <f>order_details__2[[#This Row],[UnitPrice]]*order_details__2[[#This Row],[Quantity]]</f>
        <v>228</v>
      </c>
      <c r="G674">
        <f>VLOOKUP(order_details__2[[#This Row],[ProductID]],products[],3,FALSE)</f>
        <v>1</v>
      </c>
      <c r="H674">
        <f>VLOOKUP(order_details__2[[#This Row],[OrderID]],orders[],20,FALSE)</f>
        <v>1997</v>
      </c>
      <c r="I674" t="str">
        <f>VLOOKUP(order_details__2[[#This Row],[ProductID]],products[],2,FALSE)</f>
        <v>Chang</v>
      </c>
      <c r="J674" t="str">
        <f>VLOOKUP(order_details__2[[#This Row],[SupplierID]],suppliers[],2,FALSE)</f>
        <v>Exotic Liquids</v>
      </c>
      <c r="K674" t="str">
        <f>VLOOKUP(order_details__2[[#This Row],[OrderID]],orders[],14,FALSE)</f>
        <v>USA</v>
      </c>
      <c r="L674">
        <f>VLOOKUP(order_details__2[[#This Row],[OrderID]],orders[],7,FALSE)</f>
        <v>3</v>
      </c>
      <c r="M674" t="str">
        <f>VLOOKUP(order_details__2[[#This Row],[ShipVia ]],shippers[],2,FALSE)</f>
        <v>Federal Shipping</v>
      </c>
      <c r="N674" t="str">
        <f>VLOOKUP(order_details__2[[#This Row],[OrderID]],orders[],2,FALSE)</f>
        <v>WHITC</v>
      </c>
      <c r="O674" t="str">
        <f>VLOOKUP(order_details__2[[#This Row],[OrderID]],orders[],18,FALSE)</f>
        <v xml:space="preserve">Eastern                                           </v>
      </c>
      <c r="P674">
        <f>VLOOKUP(order_details__2[[#This Row],[ProductID]],products[],4,FALSE)</f>
        <v>1</v>
      </c>
      <c r="Q674" t="str">
        <f>VLOOKUP(order_details__2[[#This Row],[CategoryID]],categories[],2,FALSE)</f>
        <v>Beverages</v>
      </c>
      <c r="R674" s="57">
        <f>VLOOKUP(order_details__2[[#This Row],[OrderID]],orders[],21,FALSE)</f>
        <v>4</v>
      </c>
    </row>
    <row r="675" spans="1:18" x14ac:dyDescent="0.2">
      <c r="A675">
        <v>10504</v>
      </c>
      <c r="B675">
        <v>21</v>
      </c>
      <c r="C675">
        <v>10</v>
      </c>
      <c r="D675">
        <v>12</v>
      </c>
      <c r="E675">
        <v>0</v>
      </c>
      <c r="F675">
        <f>order_details__2[[#This Row],[UnitPrice]]*order_details__2[[#This Row],[Quantity]]</f>
        <v>120</v>
      </c>
      <c r="G675">
        <f>VLOOKUP(order_details__2[[#This Row],[ProductID]],products[],3,FALSE)</f>
        <v>8</v>
      </c>
      <c r="H675">
        <f>VLOOKUP(order_details__2[[#This Row],[OrderID]],orders[],20,FALSE)</f>
        <v>1997</v>
      </c>
      <c r="I675" t="str">
        <f>VLOOKUP(order_details__2[[#This Row],[ProductID]],products[],2,FALSE)</f>
        <v>Sir Rodney's Scones</v>
      </c>
      <c r="J675" t="str">
        <f>VLOOKUP(order_details__2[[#This Row],[SupplierID]],suppliers[],2,FALSE)</f>
        <v>Specialty Biscuits, Ltd.</v>
      </c>
      <c r="K675" t="str">
        <f>VLOOKUP(order_details__2[[#This Row],[OrderID]],orders[],14,FALSE)</f>
        <v>USA</v>
      </c>
      <c r="L675">
        <f>VLOOKUP(order_details__2[[#This Row],[OrderID]],orders[],7,FALSE)</f>
        <v>3</v>
      </c>
      <c r="M675" t="str">
        <f>VLOOKUP(order_details__2[[#This Row],[ShipVia ]],shippers[],2,FALSE)</f>
        <v>Federal Shipping</v>
      </c>
      <c r="N675" t="str">
        <f>VLOOKUP(order_details__2[[#This Row],[OrderID]],orders[],2,FALSE)</f>
        <v>WHITC</v>
      </c>
      <c r="O675" t="str">
        <f>VLOOKUP(order_details__2[[#This Row],[OrderID]],orders[],18,FALSE)</f>
        <v xml:space="preserve">Eastern                                           </v>
      </c>
      <c r="P675">
        <f>VLOOKUP(order_details__2[[#This Row],[ProductID]],products[],4,FALSE)</f>
        <v>3</v>
      </c>
      <c r="Q675" t="str">
        <f>VLOOKUP(order_details__2[[#This Row],[CategoryID]],categories[],2,FALSE)</f>
        <v>Confections</v>
      </c>
      <c r="R675" s="57">
        <f>VLOOKUP(order_details__2[[#This Row],[OrderID]],orders[],21,FALSE)</f>
        <v>4</v>
      </c>
    </row>
    <row r="676" spans="1:18" x14ac:dyDescent="0.2">
      <c r="A676">
        <v>10504</v>
      </c>
      <c r="B676">
        <v>53</v>
      </c>
      <c r="C676">
        <v>32.799999999999997</v>
      </c>
      <c r="D676">
        <v>10</v>
      </c>
      <c r="E676">
        <v>0</v>
      </c>
      <c r="F676">
        <f>order_details__2[[#This Row],[UnitPrice]]*order_details__2[[#This Row],[Quantity]]</f>
        <v>328</v>
      </c>
      <c r="G676">
        <f>VLOOKUP(order_details__2[[#This Row],[ProductID]],products[],3,FALSE)</f>
        <v>24</v>
      </c>
      <c r="H676">
        <f>VLOOKUP(order_details__2[[#This Row],[OrderID]],orders[],20,FALSE)</f>
        <v>1997</v>
      </c>
      <c r="I676" t="str">
        <f>VLOOKUP(order_details__2[[#This Row],[ProductID]],products[],2,FALSE)</f>
        <v>Perth Pasties</v>
      </c>
      <c r="J676" t="str">
        <f>VLOOKUP(order_details__2[[#This Row],[SupplierID]],suppliers[],2,FALSE)</f>
        <v>G'day, Mate</v>
      </c>
      <c r="K676" t="str">
        <f>VLOOKUP(order_details__2[[#This Row],[OrderID]],orders[],14,FALSE)</f>
        <v>USA</v>
      </c>
      <c r="L676">
        <f>VLOOKUP(order_details__2[[#This Row],[OrderID]],orders[],7,FALSE)</f>
        <v>3</v>
      </c>
      <c r="M676" t="str">
        <f>VLOOKUP(order_details__2[[#This Row],[ShipVia ]],shippers[],2,FALSE)</f>
        <v>Federal Shipping</v>
      </c>
      <c r="N676" t="str">
        <f>VLOOKUP(order_details__2[[#This Row],[OrderID]],orders[],2,FALSE)</f>
        <v>WHITC</v>
      </c>
      <c r="O676" t="str">
        <f>VLOOKUP(order_details__2[[#This Row],[OrderID]],orders[],18,FALSE)</f>
        <v xml:space="preserve">Eastern                                           </v>
      </c>
      <c r="P676">
        <f>VLOOKUP(order_details__2[[#This Row],[ProductID]],products[],4,FALSE)</f>
        <v>6</v>
      </c>
      <c r="Q676" t="str">
        <f>VLOOKUP(order_details__2[[#This Row],[CategoryID]],categories[],2,FALSE)</f>
        <v>Meat/Poultry</v>
      </c>
      <c r="R676" s="57">
        <f>VLOOKUP(order_details__2[[#This Row],[OrderID]],orders[],21,FALSE)</f>
        <v>4</v>
      </c>
    </row>
    <row r="677" spans="1:18" x14ac:dyDescent="0.2">
      <c r="A677">
        <v>10504</v>
      </c>
      <c r="B677">
        <v>61</v>
      </c>
      <c r="C677">
        <v>28.5</v>
      </c>
      <c r="D677">
        <v>25</v>
      </c>
      <c r="E677">
        <v>0</v>
      </c>
      <c r="F677">
        <f>order_details__2[[#This Row],[UnitPrice]]*order_details__2[[#This Row],[Quantity]]</f>
        <v>712.5</v>
      </c>
      <c r="G677">
        <f>VLOOKUP(order_details__2[[#This Row],[ProductID]],products[],3,FALSE)</f>
        <v>29</v>
      </c>
      <c r="H677">
        <f>VLOOKUP(order_details__2[[#This Row],[OrderID]],orders[],20,FALSE)</f>
        <v>1997</v>
      </c>
      <c r="I677" t="str">
        <f>VLOOKUP(order_details__2[[#This Row],[ProductID]],products[],2,FALSE)</f>
        <v>Sirop d'rable</v>
      </c>
      <c r="J677" t="str">
        <f>VLOOKUP(order_details__2[[#This Row],[SupplierID]],suppliers[],2,FALSE)</f>
        <v>Forts d'rables</v>
      </c>
      <c r="K677" t="str">
        <f>VLOOKUP(order_details__2[[#This Row],[OrderID]],orders[],14,FALSE)</f>
        <v>USA</v>
      </c>
      <c r="L677">
        <f>VLOOKUP(order_details__2[[#This Row],[OrderID]],orders[],7,FALSE)</f>
        <v>3</v>
      </c>
      <c r="M677" t="str">
        <f>VLOOKUP(order_details__2[[#This Row],[ShipVia ]],shippers[],2,FALSE)</f>
        <v>Federal Shipping</v>
      </c>
      <c r="N677" t="str">
        <f>VLOOKUP(order_details__2[[#This Row],[OrderID]],orders[],2,FALSE)</f>
        <v>WHITC</v>
      </c>
      <c r="O677" t="str">
        <f>VLOOKUP(order_details__2[[#This Row],[OrderID]],orders[],18,FALSE)</f>
        <v xml:space="preserve">Eastern                                           </v>
      </c>
      <c r="P677">
        <f>VLOOKUP(order_details__2[[#This Row],[ProductID]],products[],4,FALSE)</f>
        <v>2</v>
      </c>
      <c r="Q677" t="str">
        <f>VLOOKUP(order_details__2[[#This Row],[CategoryID]],categories[],2,FALSE)</f>
        <v>Condiments</v>
      </c>
      <c r="R677" s="57">
        <f>VLOOKUP(order_details__2[[#This Row],[OrderID]],orders[],21,FALSE)</f>
        <v>4</v>
      </c>
    </row>
    <row r="678" spans="1:18" x14ac:dyDescent="0.2">
      <c r="A678">
        <v>10505</v>
      </c>
      <c r="B678">
        <v>62</v>
      </c>
      <c r="C678">
        <v>49.3</v>
      </c>
      <c r="D678">
        <v>3</v>
      </c>
      <c r="E678">
        <v>0</v>
      </c>
      <c r="F678">
        <f>order_details__2[[#This Row],[UnitPrice]]*order_details__2[[#This Row],[Quantity]]</f>
        <v>147.89999999999998</v>
      </c>
      <c r="G678">
        <f>VLOOKUP(order_details__2[[#This Row],[ProductID]],products[],3,FALSE)</f>
        <v>29</v>
      </c>
      <c r="H678">
        <f>VLOOKUP(order_details__2[[#This Row],[OrderID]],orders[],20,FALSE)</f>
        <v>1997</v>
      </c>
      <c r="I678" t="str">
        <f>VLOOKUP(order_details__2[[#This Row],[ProductID]],products[],2,FALSE)</f>
        <v>Tarte au sucre</v>
      </c>
      <c r="J678" t="str">
        <f>VLOOKUP(order_details__2[[#This Row],[SupplierID]],suppliers[],2,FALSE)</f>
        <v>Forts d'rables</v>
      </c>
      <c r="K678" t="str">
        <f>VLOOKUP(order_details__2[[#This Row],[OrderID]],orders[],14,FALSE)</f>
        <v>Canada</v>
      </c>
      <c r="L678">
        <f>VLOOKUP(order_details__2[[#This Row],[OrderID]],orders[],7,FALSE)</f>
        <v>3</v>
      </c>
      <c r="M678" t="str">
        <f>VLOOKUP(order_details__2[[#This Row],[ShipVia ]],shippers[],2,FALSE)</f>
        <v>Federal Shipping</v>
      </c>
      <c r="N678" t="str">
        <f>VLOOKUP(order_details__2[[#This Row],[OrderID]],orders[],2,FALSE)</f>
        <v>MEREP</v>
      </c>
      <c r="O678" t="str">
        <f>VLOOKUP(order_details__2[[#This Row],[OrderID]],orders[],18,FALSE)</f>
        <v xml:space="preserve">Southern                                          </v>
      </c>
      <c r="P678">
        <f>VLOOKUP(order_details__2[[#This Row],[ProductID]],products[],4,FALSE)</f>
        <v>3</v>
      </c>
      <c r="Q678" t="str">
        <f>VLOOKUP(order_details__2[[#This Row],[CategoryID]],categories[],2,FALSE)</f>
        <v>Confections</v>
      </c>
      <c r="R678" s="57">
        <f>VLOOKUP(order_details__2[[#This Row],[OrderID]],orders[],21,FALSE)</f>
        <v>4</v>
      </c>
    </row>
    <row r="679" spans="1:18" x14ac:dyDescent="0.2">
      <c r="A679">
        <v>10506</v>
      </c>
      <c r="B679">
        <v>25</v>
      </c>
      <c r="C679">
        <v>14</v>
      </c>
      <c r="D679">
        <v>18</v>
      </c>
      <c r="E679">
        <v>0</v>
      </c>
      <c r="F679">
        <f>order_details__2[[#This Row],[UnitPrice]]*order_details__2[[#This Row],[Quantity]]</f>
        <v>252</v>
      </c>
      <c r="G679">
        <f>VLOOKUP(order_details__2[[#This Row],[ProductID]],products[],3,FALSE)</f>
        <v>11</v>
      </c>
      <c r="H679">
        <f>VLOOKUP(order_details__2[[#This Row],[OrderID]],orders[],20,FALSE)</f>
        <v>1997</v>
      </c>
      <c r="I679" t="str">
        <f>VLOOKUP(order_details__2[[#This Row],[ProductID]],products[],2,FALSE)</f>
        <v>NuNuCa Nu-Nougat-Creme</v>
      </c>
      <c r="J679" t="str">
        <f>VLOOKUP(order_details__2[[#This Row],[SupplierID]],suppliers[],2,FALSE)</f>
        <v>Heli Swaren GmbH &amp; Co. KG</v>
      </c>
      <c r="K679" t="str">
        <f>VLOOKUP(order_details__2[[#This Row],[OrderID]],orders[],14,FALSE)</f>
        <v>Germany</v>
      </c>
      <c r="L679">
        <f>VLOOKUP(order_details__2[[#This Row],[OrderID]],orders[],7,FALSE)</f>
        <v>2</v>
      </c>
      <c r="M679" t="str">
        <f>VLOOKUP(order_details__2[[#This Row],[ShipVia ]],shippers[],2,FALSE)</f>
        <v>United Package</v>
      </c>
      <c r="N679" t="str">
        <f>VLOOKUP(order_details__2[[#This Row],[OrderID]],orders[],2,FALSE)</f>
        <v>KOENE</v>
      </c>
      <c r="O679" t="str">
        <f>VLOOKUP(order_details__2[[#This Row],[OrderID]],orders[],18,FALSE)</f>
        <v xml:space="preserve">Northern                                          </v>
      </c>
      <c r="P679">
        <f>VLOOKUP(order_details__2[[#This Row],[ProductID]],products[],4,FALSE)</f>
        <v>3</v>
      </c>
      <c r="Q679" t="str">
        <f>VLOOKUP(order_details__2[[#This Row],[CategoryID]],categories[],2,FALSE)</f>
        <v>Confections</v>
      </c>
      <c r="R679" s="57">
        <f>VLOOKUP(order_details__2[[#This Row],[OrderID]],orders[],21,FALSE)</f>
        <v>4</v>
      </c>
    </row>
    <row r="680" spans="1:18" x14ac:dyDescent="0.2">
      <c r="A680">
        <v>10506</v>
      </c>
      <c r="B680">
        <v>70</v>
      </c>
      <c r="C680">
        <v>15</v>
      </c>
      <c r="D680">
        <v>14</v>
      </c>
      <c r="E680">
        <v>0</v>
      </c>
      <c r="F680">
        <f>order_details__2[[#This Row],[UnitPrice]]*order_details__2[[#This Row],[Quantity]]</f>
        <v>210</v>
      </c>
      <c r="G680">
        <f>VLOOKUP(order_details__2[[#This Row],[ProductID]],products[],3,FALSE)</f>
        <v>7</v>
      </c>
      <c r="H680">
        <f>VLOOKUP(order_details__2[[#This Row],[OrderID]],orders[],20,FALSE)</f>
        <v>1997</v>
      </c>
      <c r="I680" t="str">
        <f>VLOOKUP(order_details__2[[#This Row],[ProductID]],products[],2,FALSE)</f>
        <v>Outback Lager</v>
      </c>
      <c r="J680" t="str">
        <f>VLOOKUP(order_details__2[[#This Row],[SupplierID]],suppliers[],2,FALSE)</f>
        <v>Pavlova, Ltd.</v>
      </c>
      <c r="K680" t="str">
        <f>VLOOKUP(order_details__2[[#This Row],[OrderID]],orders[],14,FALSE)</f>
        <v>Germany</v>
      </c>
      <c r="L680">
        <f>VLOOKUP(order_details__2[[#This Row],[OrderID]],orders[],7,FALSE)</f>
        <v>2</v>
      </c>
      <c r="M680" t="str">
        <f>VLOOKUP(order_details__2[[#This Row],[ShipVia ]],shippers[],2,FALSE)</f>
        <v>United Package</v>
      </c>
      <c r="N680" t="str">
        <f>VLOOKUP(order_details__2[[#This Row],[OrderID]],orders[],2,FALSE)</f>
        <v>KOENE</v>
      </c>
      <c r="O680" t="str">
        <f>VLOOKUP(order_details__2[[#This Row],[OrderID]],orders[],18,FALSE)</f>
        <v xml:space="preserve">Northern                                          </v>
      </c>
      <c r="P680">
        <f>VLOOKUP(order_details__2[[#This Row],[ProductID]],products[],4,FALSE)</f>
        <v>1</v>
      </c>
      <c r="Q680" t="str">
        <f>VLOOKUP(order_details__2[[#This Row],[CategoryID]],categories[],2,FALSE)</f>
        <v>Beverages</v>
      </c>
      <c r="R680" s="57">
        <f>VLOOKUP(order_details__2[[#This Row],[OrderID]],orders[],21,FALSE)</f>
        <v>4</v>
      </c>
    </row>
    <row r="681" spans="1:18" x14ac:dyDescent="0.2">
      <c r="A681">
        <v>10507</v>
      </c>
      <c r="B681">
        <v>43</v>
      </c>
      <c r="C681">
        <v>46</v>
      </c>
      <c r="D681">
        <v>15</v>
      </c>
      <c r="E681">
        <v>0</v>
      </c>
      <c r="F681">
        <f>order_details__2[[#This Row],[UnitPrice]]*order_details__2[[#This Row],[Quantity]]</f>
        <v>690</v>
      </c>
      <c r="G681">
        <f>VLOOKUP(order_details__2[[#This Row],[ProductID]],products[],3,FALSE)</f>
        <v>20</v>
      </c>
      <c r="H681">
        <f>VLOOKUP(order_details__2[[#This Row],[OrderID]],orders[],20,FALSE)</f>
        <v>1997</v>
      </c>
      <c r="I681" t="str">
        <f>VLOOKUP(order_details__2[[#This Row],[ProductID]],products[],2,FALSE)</f>
        <v>Ipoh Coffee</v>
      </c>
      <c r="J681" t="str">
        <f>VLOOKUP(order_details__2[[#This Row],[SupplierID]],suppliers[],2,FALSE)</f>
        <v>Leka Trading</v>
      </c>
      <c r="K681" t="str">
        <f>VLOOKUP(order_details__2[[#This Row],[OrderID]],orders[],14,FALSE)</f>
        <v>Mexico</v>
      </c>
      <c r="L681">
        <f>VLOOKUP(order_details__2[[#This Row],[OrderID]],orders[],7,FALSE)</f>
        <v>1</v>
      </c>
      <c r="M681" t="str">
        <f>VLOOKUP(order_details__2[[#This Row],[ShipVia ]],shippers[],2,FALSE)</f>
        <v>Speedy Express</v>
      </c>
      <c r="N681" t="str">
        <f>VLOOKUP(order_details__2[[#This Row],[OrderID]],orders[],2,FALSE)</f>
        <v>ANTON</v>
      </c>
      <c r="O681" t="str">
        <f>VLOOKUP(order_details__2[[#This Row],[OrderID]],orders[],18,FALSE)</f>
        <v xml:space="preserve">Westerns                                          </v>
      </c>
      <c r="P681">
        <f>VLOOKUP(order_details__2[[#This Row],[ProductID]],products[],4,FALSE)</f>
        <v>1</v>
      </c>
      <c r="Q681" t="str">
        <f>VLOOKUP(order_details__2[[#This Row],[CategoryID]],categories[],2,FALSE)</f>
        <v>Beverages</v>
      </c>
      <c r="R681" s="57">
        <f>VLOOKUP(order_details__2[[#This Row],[OrderID]],orders[],21,FALSE)</f>
        <v>4</v>
      </c>
    </row>
    <row r="682" spans="1:18" x14ac:dyDescent="0.2">
      <c r="A682">
        <v>10507</v>
      </c>
      <c r="B682">
        <v>48</v>
      </c>
      <c r="C682">
        <v>12.75</v>
      </c>
      <c r="D682">
        <v>15</v>
      </c>
      <c r="E682">
        <v>0</v>
      </c>
      <c r="F682">
        <f>order_details__2[[#This Row],[UnitPrice]]*order_details__2[[#This Row],[Quantity]]</f>
        <v>191.25</v>
      </c>
      <c r="G682">
        <f>VLOOKUP(order_details__2[[#This Row],[ProductID]],products[],3,FALSE)</f>
        <v>22</v>
      </c>
      <c r="H682">
        <f>VLOOKUP(order_details__2[[#This Row],[OrderID]],orders[],20,FALSE)</f>
        <v>1997</v>
      </c>
      <c r="I682" t="str">
        <f>VLOOKUP(order_details__2[[#This Row],[ProductID]],products[],2,FALSE)</f>
        <v>Chocolade</v>
      </c>
      <c r="J682" t="str">
        <f>VLOOKUP(order_details__2[[#This Row],[SupplierID]],suppliers[],2,FALSE)</f>
        <v>Zaanse Snoepfabriek</v>
      </c>
      <c r="K682" t="str">
        <f>VLOOKUP(order_details__2[[#This Row],[OrderID]],orders[],14,FALSE)</f>
        <v>Mexico</v>
      </c>
      <c r="L682">
        <f>VLOOKUP(order_details__2[[#This Row],[OrderID]],orders[],7,FALSE)</f>
        <v>1</v>
      </c>
      <c r="M682" t="str">
        <f>VLOOKUP(order_details__2[[#This Row],[ShipVia ]],shippers[],2,FALSE)</f>
        <v>Speedy Express</v>
      </c>
      <c r="N682" t="str">
        <f>VLOOKUP(order_details__2[[#This Row],[OrderID]],orders[],2,FALSE)</f>
        <v>ANTON</v>
      </c>
      <c r="O682" t="str">
        <f>VLOOKUP(order_details__2[[#This Row],[OrderID]],orders[],18,FALSE)</f>
        <v xml:space="preserve">Westerns                                          </v>
      </c>
      <c r="P682">
        <f>VLOOKUP(order_details__2[[#This Row],[ProductID]],products[],4,FALSE)</f>
        <v>3</v>
      </c>
      <c r="Q682" t="str">
        <f>VLOOKUP(order_details__2[[#This Row],[CategoryID]],categories[],2,FALSE)</f>
        <v>Confections</v>
      </c>
      <c r="R682" s="57">
        <f>VLOOKUP(order_details__2[[#This Row],[OrderID]],orders[],21,FALSE)</f>
        <v>4</v>
      </c>
    </row>
    <row r="683" spans="1:18" x14ac:dyDescent="0.2">
      <c r="A683">
        <v>10508</v>
      </c>
      <c r="B683">
        <v>13</v>
      </c>
      <c r="C683">
        <v>6</v>
      </c>
      <c r="D683">
        <v>10</v>
      </c>
      <c r="E683">
        <v>0</v>
      </c>
      <c r="F683">
        <f>order_details__2[[#This Row],[UnitPrice]]*order_details__2[[#This Row],[Quantity]]</f>
        <v>60</v>
      </c>
      <c r="G683">
        <f>VLOOKUP(order_details__2[[#This Row],[ProductID]],products[],3,FALSE)</f>
        <v>6</v>
      </c>
      <c r="H683">
        <f>VLOOKUP(order_details__2[[#This Row],[OrderID]],orders[],20,FALSE)</f>
        <v>1997</v>
      </c>
      <c r="I683" t="str">
        <f>VLOOKUP(order_details__2[[#This Row],[ProductID]],products[],2,FALSE)</f>
        <v>Konbu</v>
      </c>
      <c r="J683" t="str">
        <f>VLOOKUP(order_details__2[[#This Row],[SupplierID]],suppliers[],2,FALSE)</f>
        <v>Mayumi's</v>
      </c>
      <c r="K683" t="str">
        <f>VLOOKUP(order_details__2[[#This Row],[OrderID]],orders[],14,FALSE)</f>
        <v>Germany</v>
      </c>
      <c r="L683">
        <f>VLOOKUP(order_details__2[[#This Row],[OrderID]],orders[],7,FALSE)</f>
        <v>2</v>
      </c>
      <c r="M683" t="str">
        <f>VLOOKUP(order_details__2[[#This Row],[ShipVia ]],shippers[],2,FALSE)</f>
        <v>United Package</v>
      </c>
      <c r="N683" t="str">
        <f>VLOOKUP(order_details__2[[#This Row],[OrderID]],orders[],2,FALSE)</f>
        <v>OTTIK</v>
      </c>
      <c r="O683" t="str">
        <f>VLOOKUP(order_details__2[[#This Row],[OrderID]],orders[],18,FALSE)</f>
        <v xml:space="preserve">Eastern                                           </v>
      </c>
      <c r="P683">
        <f>VLOOKUP(order_details__2[[#This Row],[ProductID]],products[],4,FALSE)</f>
        <v>8</v>
      </c>
      <c r="Q683" t="str">
        <f>VLOOKUP(order_details__2[[#This Row],[CategoryID]],categories[],2,FALSE)</f>
        <v>Seafood</v>
      </c>
      <c r="R683" s="57">
        <f>VLOOKUP(order_details__2[[#This Row],[OrderID]],orders[],21,FALSE)</f>
        <v>4</v>
      </c>
    </row>
    <row r="684" spans="1:18" x14ac:dyDescent="0.2">
      <c r="A684">
        <v>10508</v>
      </c>
      <c r="B684">
        <v>39</v>
      </c>
      <c r="C684">
        <v>18</v>
      </c>
      <c r="D684">
        <v>10</v>
      </c>
      <c r="E684">
        <v>0</v>
      </c>
      <c r="F684">
        <f>order_details__2[[#This Row],[UnitPrice]]*order_details__2[[#This Row],[Quantity]]</f>
        <v>180</v>
      </c>
      <c r="G684">
        <f>VLOOKUP(order_details__2[[#This Row],[ProductID]],products[],3,FALSE)</f>
        <v>18</v>
      </c>
      <c r="H684">
        <f>VLOOKUP(order_details__2[[#This Row],[OrderID]],orders[],20,FALSE)</f>
        <v>1997</v>
      </c>
      <c r="I684" t="str">
        <f>VLOOKUP(order_details__2[[#This Row],[ProductID]],products[],2,FALSE)</f>
        <v>Chartreuse verte</v>
      </c>
      <c r="J684" t="str">
        <f>VLOOKUP(order_details__2[[#This Row],[SupplierID]],suppliers[],2,FALSE)</f>
        <v>Aux joyeux ecclsiastiques</v>
      </c>
      <c r="K684" t="str">
        <f>VLOOKUP(order_details__2[[#This Row],[OrderID]],orders[],14,FALSE)</f>
        <v>Germany</v>
      </c>
      <c r="L684">
        <f>VLOOKUP(order_details__2[[#This Row],[OrderID]],orders[],7,FALSE)</f>
        <v>2</v>
      </c>
      <c r="M684" t="str">
        <f>VLOOKUP(order_details__2[[#This Row],[ShipVia ]],shippers[],2,FALSE)</f>
        <v>United Package</v>
      </c>
      <c r="N684" t="str">
        <f>VLOOKUP(order_details__2[[#This Row],[OrderID]],orders[],2,FALSE)</f>
        <v>OTTIK</v>
      </c>
      <c r="O684" t="str">
        <f>VLOOKUP(order_details__2[[#This Row],[OrderID]],orders[],18,FALSE)</f>
        <v xml:space="preserve">Eastern                                           </v>
      </c>
      <c r="P684">
        <f>VLOOKUP(order_details__2[[#This Row],[ProductID]],products[],4,FALSE)</f>
        <v>1</v>
      </c>
      <c r="Q684" t="str">
        <f>VLOOKUP(order_details__2[[#This Row],[CategoryID]],categories[],2,FALSE)</f>
        <v>Beverages</v>
      </c>
      <c r="R684" s="57">
        <f>VLOOKUP(order_details__2[[#This Row],[OrderID]],orders[],21,FALSE)</f>
        <v>4</v>
      </c>
    </row>
    <row r="685" spans="1:18" x14ac:dyDescent="0.2">
      <c r="A685">
        <v>10509</v>
      </c>
      <c r="B685">
        <v>28</v>
      </c>
      <c r="C685">
        <v>45.6</v>
      </c>
      <c r="D685">
        <v>3</v>
      </c>
      <c r="E685">
        <v>0</v>
      </c>
      <c r="F685">
        <f>order_details__2[[#This Row],[UnitPrice]]*order_details__2[[#This Row],[Quantity]]</f>
        <v>136.80000000000001</v>
      </c>
      <c r="G685">
        <f>VLOOKUP(order_details__2[[#This Row],[ProductID]],products[],3,FALSE)</f>
        <v>12</v>
      </c>
      <c r="H685">
        <f>VLOOKUP(order_details__2[[#This Row],[OrderID]],orders[],20,FALSE)</f>
        <v>1997</v>
      </c>
      <c r="I685" t="str">
        <f>VLOOKUP(order_details__2[[#This Row],[ProductID]],products[],2,FALSE)</f>
        <v>Rssle Sauerkraut</v>
      </c>
      <c r="J685" t="str">
        <f>VLOOKUP(order_details__2[[#This Row],[SupplierID]],suppliers[],2,FALSE)</f>
        <v>Plutzer Lebensmittelgromrkte AG</v>
      </c>
      <c r="K685" t="str">
        <f>VLOOKUP(order_details__2[[#This Row],[OrderID]],orders[],14,FALSE)</f>
        <v>Germany</v>
      </c>
      <c r="L685">
        <f>VLOOKUP(order_details__2[[#This Row],[OrderID]],orders[],7,FALSE)</f>
        <v>1</v>
      </c>
      <c r="M685" t="str">
        <f>VLOOKUP(order_details__2[[#This Row],[ShipVia ]],shippers[],2,FALSE)</f>
        <v>Speedy Express</v>
      </c>
      <c r="N685" t="str">
        <f>VLOOKUP(order_details__2[[#This Row],[OrderID]],orders[],2,FALSE)</f>
        <v>BLAUS</v>
      </c>
      <c r="O685" t="str">
        <f>VLOOKUP(order_details__2[[#This Row],[OrderID]],orders[],18,FALSE)</f>
        <v xml:space="preserve">Eastern                                           </v>
      </c>
      <c r="P685">
        <f>VLOOKUP(order_details__2[[#This Row],[ProductID]],products[],4,FALSE)</f>
        <v>7</v>
      </c>
      <c r="Q685" t="str">
        <f>VLOOKUP(order_details__2[[#This Row],[CategoryID]],categories[],2,FALSE)</f>
        <v>Produce</v>
      </c>
      <c r="R685" s="57">
        <f>VLOOKUP(order_details__2[[#This Row],[OrderID]],orders[],21,FALSE)</f>
        <v>4</v>
      </c>
    </row>
    <row r="686" spans="1:18" x14ac:dyDescent="0.2">
      <c r="A686">
        <v>10510</v>
      </c>
      <c r="B686">
        <v>29</v>
      </c>
      <c r="C686">
        <v>123.79</v>
      </c>
      <c r="D686">
        <v>36</v>
      </c>
      <c r="E686">
        <v>0</v>
      </c>
      <c r="F686">
        <f>order_details__2[[#This Row],[UnitPrice]]*order_details__2[[#This Row],[Quantity]]</f>
        <v>4456.4400000000005</v>
      </c>
      <c r="G686">
        <f>VLOOKUP(order_details__2[[#This Row],[ProductID]],products[],3,FALSE)</f>
        <v>12</v>
      </c>
      <c r="H686">
        <f>VLOOKUP(order_details__2[[#This Row],[OrderID]],orders[],20,FALSE)</f>
        <v>1997</v>
      </c>
      <c r="I686" t="str">
        <f>VLOOKUP(order_details__2[[#This Row],[ProductID]],products[],2,FALSE)</f>
        <v>Thringer Rostbratwurst</v>
      </c>
      <c r="J686" t="str">
        <f>VLOOKUP(order_details__2[[#This Row],[SupplierID]],suppliers[],2,FALSE)</f>
        <v>Plutzer Lebensmittelgromrkte AG</v>
      </c>
      <c r="K686" t="str">
        <f>VLOOKUP(order_details__2[[#This Row],[OrderID]],orders[],14,FALSE)</f>
        <v>USA</v>
      </c>
      <c r="L686">
        <f>VLOOKUP(order_details__2[[#This Row],[OrderID]],orders[],7,FALSE)</f>
        <v>3</v>
      </c>
      <c r="M686" t="str">
        <f>VLOOKUP(order_details__2[[#This Row],[ShipVia ]],shippers[],2,FALSE)</f>
        <v>Federal Shipping</v>
      </c>
      <c r="N686" t="str">
        <f>VLOOKUP(order_details__2[[#This Row],[OrderID]],orders[],2,FALSE)</f>
        <v>SAVEA</v>
      </c>
      <c r="O686" t="str">
        <f>VLOOKUP(order_details__2[[#This Row],[OrderID]],orders[],18,FALSE)</f>
        <v xml:space="preserve">Westerns                                          </v>
      </c>
      <c r="P686">
        <f>VLOOKUP(order_details__2[[#This Row],[ProductID]],products[],4,FALSE)</f>
        <v>6</v>
      </c>
      <c r="Q686" t="str">
        <f>VLOOKUP(order_details__2[[#This Row],[CategoryID]],categories[],2,FALSE)</f>
        <v>Meat/Poultry</v>
      </c>
      <c r="R686" s="57">
        <f>VLOOKUP(order_details__2[[#This Row],[OrderID]],orders[],21,FALSE)</f>
        <v>4</v>
      </c>
    </row>
    <row r="687" spans="1:18" x14ac:dyDescent="0.2">
      <c r="A687">
        <v>10510</v>
      </c>
      <c r="B687">
        <v>75</v>
      </c>
      <c r="C687">
        <v>7.75</v>
      </c>
      <c r="D687">
        <v>36</v>
      </c>
      <c r="E687">
        <v>0</v>
      </c>
      <c r="F687">
        <f>order_details__2[[#This Row],[UnitPrice]]*order_details__2[[#This Row],[Quantity]]</f>
        <v>279</v>
      </c>
      <c r="G687">
        <f>VLOOKUP(order_details__2[[#This Row],[ProductID]],products[],3,FALSE)</f>
        <v>12</v>
      </c>
      <c r="H687">
        <f>VLOOKUP(order_details__2[[#This Row],[OrderID]],orders[],20,FALSE)</f>
        <v>1997</v>
      </c>
      <c r="I687" t="str">
        <f>VLOOKUP(order_details__2[[#This Row],[ProductID]],products[],2,FALSE)</f>
        <v>Rhnbru Klosterbier</v>
      </c>
      <c r="J687" t="str">
        <f>VLOOKUP(order_details__2[[#This Row],[SupplierID]],suppliers[],2,FALSE)</f>
        <v>Plutzer Lebensmittelgromrkte AG</v>
      </c>
      <c r="K687" t="str">
        <f>VLOOKUP(order_details__2[[#This Row],[OrderID]],orders[],14,FALSE)</f>
        <v>USA</v>
      </c>
      <c r="L687">
        <f>VLOOKUP(order_details__2[[#This Row],[OrderID]],orders[],7,FALSE)</f>
        <v>3</v>
      </c>
      <c r="M687" t="str">
        <f>VLOOKUP(order_details__2[[#This Row],[ShipVia ]],shippers[],2,FALSE)</f>
        <v>Federal Shipping</v>
      </c>
      <c r="N687" t="str">
        <f>VLOOKUP(order_details__2[[#This Row],[OrderID]],orders[],2,FALSE)</f>
        <v>SAVEA</v>
      </c>
      <c r="O687" t="str">
        <f>VLOOKUP(order_details__2[[#This Row],[OrderID]],orders[],18,FALSE)</f>
        <v xml:space="preserve">Westerns                                          </v>
      </c>
      <c r="P687">
        <f>VLOOKUP(order_details__2[[#This Row],[ProductID]],products[],4,FALSE)</f>
        <v>1</v>
      </c>
      <c r="Q687" t="str">
        <f>VLOOKUP(order_details__2[[#This Row],[CategoryID]],categories[],2,FALSE)</f>
        <v>Beverages</v>
      </c>
      <c r="R687" s="57">
        <f>VLOOKUP(order_details__2[[#This Row],[OrderID]],orders[],21,FALSE)</f>
        <v>4</v>
      </c>
    </row>
    <row r="688" spans="1:18" x14ac:dyDescent="0.2">
      <c r="A688">
        <v>10511</v>
      </c>
      <c r="B688">
        <v>4</v>
      </c>
      <c r="C688">
        <v>22</v>
      </c>
      <c r="D688">
        <v>50</v>
      </c>
      <c r="E688">
        <v>0</v>
      </c>
      <c r="F688">
        <f>order_details__2[[#This Row],[UnitPrice]]*order_details__2[[#This Row],[Quantity]]</f>
        <v>1100</v>
      </c>
      <c r="G688">
        <f>VLOOKUP(order_details__2[[#This Row],[ProductID]],products[],3,FALSE)</f>
        <v>2</v>
      </c>
      <c r="H688">
        <f>VLOOKUP(order_details__2[[#This Row],[OrderID]],orders[],20,FALSE)</f>
        <v>1997</v>
      </c>
      <c r="I688" t="str">
        <f>VLOOKUP(order_details__2[[#This Row],[ProductID]],products[],2,FALSE)</f>
        <v>Chef Anton's Cajun Seasoning</v>
      </c>
      <c r="J688" t="str">
        <f>VLOOKUP(order_details__2[[#This Row],[SupplierID]],suppliers[],2,FALSE)</f>
        <v>New Orleans Cajun Delights</v>
      </c>
      <c r="K688" t="str">
        <f>VLOOKUP(order_details__2[[#This Row],[OrderID]],orders[],14,FALSE)</f>
        <v>France</v>
      </c>
      <c r="L688">
        <f>VLOOKUP(order_details__2[[#This Row],[OrderID]],orders[],7,FALSE)</f>
        <v>3</v>
      </c>
      <c r="M688" t="str">
        <f>VLOOKUP(order_details__2[[#This Row],[ShipVia ]],shippers[],2,FALSE)</f>
        <v>Federal Shipping</v>
      </c>
      <c r="N688" t="str">
        <f>VLOOKUP(order_details__2[[#This Row],[OrderID]],orders[],2,FALSE)</f>
        <v>BONAP</v>
      </c>
      <c r="O688" t="str">
        <f>VLOOKUP(order_details__2[[#This Row],[OrderID]],orders[],18,FALSE)</f>
        <v xml:space="preserve">Eastern                                           </v>
      </c>
      <c r="P688">
        <f>VLOOKUP(order_details__2[[#This Row],[ProductID]],products[],4,FALSE)</f>
        <v>2</v>
      </c>
      <c r="Q688" t="str">
        <f>VLOOKUP(order_details__2[[#This Row],[CategoryID]],categories[],2,FALSE)</f>
        <v>Condiments</v>
      </c>
      <c r="R688" s="57">
        <f>VLOOKUP(order_details__2[[#This Row],[OrderID]],orders[],21,FALSE)</f>
        <v>4</v>
      </c>
    </row>
    <row r="689" spans="1:18" x14ac:dyDescent="0.2">
      <c r="A689">
        <v>10511</v>
      </c>
      <c r="B689">
        <v>7</v>
      </c>
      <c r="C689">
        <v>30</v>
      </c>
      <c r="D689">
        <v>50</v>
      </c>
      <c r="E689">
        <v>0</v>
      </c>
      <c r="F689">
        <f>order_details__2[[#This Row],[UnitPrice]]*order_details__2[[#This Row],[Quantity]]</f>
        <v>1500</v>
      </c>
      <c r="G689">
        <f>VLOOKUP(order_details__2[[#This Row],[ProductID]],products[],3,FALSE)</f>
        <v>3</v>
      </c>
      <c r="H689">
        <f>VLOOKUP(order_details__2[[#This Row],[OrderID]],orders[],20,FALSE)</f>
        <v>1997</v>
      </c>
      <c r="I689" t="str">
        <f>VLOOKUP(order_details__2[[#This Row],[ProductID]],products[],2,FALSE)</f>
        <v>Uncle Bob's Organic Dried Pears</v>
      </c>
      <c r="J689" t="str">
        <f>VLOOKUP(order_details__2[[#This Row],[SupplierID]],suppliers[],2,FALSE)</f>
        <v>Grandma Kelly's Homestead</v>
      </c>
      <c r="K689" t="str">
        <f>VLOOKUP(order_details__2[[#This Row],[OrderID]],orders[],14,FALSE)</f>
        <v>France</v>
      </c>
      <c r="L689">
        <f>VLOOKUP(order_details__2[[#This Row],[OrderID]],orders[],7,FALSE)</f>
        <v>3</v>
      </c>
      <c r="M689" t="str">
        <f>VLOOKUP(order_details__2[[#This Row],[ShipVia ]],shippers[],2,FALSE)</f>
        <v>Federal Shipping</v>
      </c>
      <c r="N689" t="str">
        <f>VLOOKUP(order_details__2[[#This Row],[OrderID]],orders[],2,FALSE)</f>
        <v>BONAP</v>
      </c>
      <c r="O689" t="str">
        <f>VLOOKUP(order_details__2[[#This Row],[OrderID]],orders[],18,FALSE)</f>
        <v xml:space="preserve">Eastern                                           </v>
      </c>
      <c r="P689">
        <f>VLOOKUP(order_details__2[[#This Row],[ProductID]],products[],4,FALSE)</f>
        <v>7</v>
      </c>
      <c r="Q689" t="str">
        <f>VLOOKUP(order_details__2[[#This Row],[CategoryID]],categories[],2,FALSE)</f>
        <v>Produce</v>
      </c>
      <c r="R689" s="57">
        <f>VLOOKUP(order_details__2[[#This Row],[OrderID]],orders[],21,FALSE)</f>
        <v>4</v>
      </c>
    </row>
    <row r="690" spans="1:18" x14ac:dyDescent="0.2">
      <c r="A690">
        <v>10511</v>
      </c>
      <c r="B690">
        <v>8</v>
      </c>
      <c r="C690">
        <v>40</v>
      </c>
      <c r="D690">
        <v>10</v>
      </c>
      <c r="E690">
        <v>0</v>
      </c>
      <c r="F690">
        <f>order_details__2[[#This Row],[UnitPrice]]*order_details__2[[#This Row],[Quantity]]</f>
        <v>400</v>
      </c>
      <c r="G690">
        <f>VLOOKUP(order_details__2[[#This Row],[ProductID]],products[],3,FALSE)</f>
        <v>3</v>
      </c>
      <c r="H690">
        <f>VLOOKUP(order_details__2[[#This Row],[OrderID]],orders[],20,FALSE)</f>
        <v>1997</v>
      </c>
      <c r="I690" t="str">
        <f>VLOOKUP(order_details__2[[#This Row],[ProductID]],products[],2,FALSE)</f>
        <v>Northwoods Cranberry Sauce</v>
      </c>
      <c r="J690" t="str">
        <f>VLOOKUP(order_details__2[[#This Row],[SupplierID]],suppliers[],2,FALSE)</f>
        <v>Grandma Kelly's Homestead</v>
      </c>
      <c r="K690" t="str">
        <f>VLOOKUP(order_details__2[[#This Row],[OrderID]],orders[],14,FALSE)</f>
        <v>France</v>
      </c>
      <c r="L690">
        <f>VLOOKUP(order_details__2[[#This Row],[OrderID]],orders[],7,FALSE)</f>
        <v>3</v>
      </c>
      <c r="M690" t="str">
        <f>VLOOKUP(order_details__2[[#This Row],[ShipVia ]],shippers[],2,FALSE)</f>
        <v>Federal Shipping</v>
      </c>
      <c r="N690" t="str">
        <f>VLOOKUP(order_details__2[[#This Row],[OrderID]],orders[],2,FALSE)</f>
        <v>BONAP</v>
      </c>
      <c r="O690" t="str">
        <f>VLOOKUP(order_details__2[[#This Row],[OrderID]],orders[],18,FALSE)</f>
        <v xml:space="preserve">Eastern                                           </v>
      </c>
      <c r="P690">
        <f>VLOOKUP(order_details__2[[#This Row],[ProductID]],products[],4,FALSE)</f>
        <v>2</v>
      </c>
      <c r="Q690" t="str">
        <f>VLOOKUP(order_details__2[[#This Row],[CategoryID]],categories[],2,FALSE)</f>
        <v>Condiments</v>
      </c>
      <c r="R690" s="57">
        <f>VLOOKUP(order_details__2[[#This Row],[OrderID]],orders[],21,FALSE)</f>
        <v>4</v>
      </c>
    </row>
    <row r="691" spans="1:18" x14ac:dyDescent="0.2">
      <c r="A691">
        <v>10512</v>
      </c>
      <c r="B691">
        <v>24</v>
      </c>
      <c r="C691">
        <v>4.5</v>
      </c>
      <c r="D691">
        <v>10</v>
      </c>
      <c r="E691">
        <v>0</v>
      </c>
      <c r="F691">
        <f>order_details__2[[#This Row],[UnitPrice]]*order_details__2[[#This Row],[Quantity]]</f>
        <v>45</v>
      </c>
      <c r="G691">
        <f>VLOOKUP(order_details__2[[#This Row],[ProductID]],products[],3,FALSE)</f>
        <v>10</v>
      </c>
      <c r="H691">
        <f>VLOOKUP(order_details__2[[#This Row],[OrderID]],orders[],20,FALSE)</f>
        <v>1997</v>
      </c>
      <c r="I691" t="str">
        <f>VLOOKUP(order_details__2[[#This Row],[ProductID]],products[],2,FALSE)</f>
        <v>Guaran Fantstica</v>
      </c>
      <c r="J691" t="str">
        <f>VLOOKUP(order_details__2[[#This Row],[SupplierID]],suppliers[],2,FALSE)</f>
        <v>Refrescos Americanas LTDA</v>
      </c>
      <c r="K691" t="str">
        <f>VLOOKUP(order_details__2[[#This Row],[OrderID]],orders[],14,FALSE)</f>
        <v>Brazil</v>
      </c>
      <c r="L691">
        <f>VLOOKUP(order_details__2[[#This Row],[OrderID]],orders[],7,FALSE)</f>
        <v>2</v>
      </c>
      <c r="M691" t="str">
        <f>VLOOKUP(order_details__2[[#This Row],[ShipVia ]],shippers[],2,FALSE)</f>
        <v>United Package</v>
      </c>
      <c r="N691" t="str">
        <f>VLOOKUP(order_details__2[[#This Row],[OrderID]],orders[],2,FALSE)</f>
        <v>FAMIA</v>
      </c>
      <c r="O691" t="str">
        <f>VLOOKUP(order_details__2[[#This Row],[OrderID]],orders[],18,FALSE)</f>
        <v xml:space="preserve">Westerns                                          </v>
      </c>
      <c r="P691">
        <f>VLOOKUP(order_details__2[[#This Row],[ProductID]],products[],4,FALSE)</f>
        <v>1</v>
      </c>
      <c r="Q691" t="str">
        <f>VLOOKUP(order_details__2[[#This Row],[CategoryID]],categories[],2,FALSE)</f>
        <v>Beverages</v>
      </c>
      <c r="R691" s="57">
        <f>VLOOKUP(order_details__2[[#This Row],[OrderID]],orders[],21,FALSE)</f>
        <v>4</v>
      </c>
    </row>
    <row r="692" spans="1:18" x14ac:dyDescent="0.2">
      <c r="A692">
        <v>10512</v>
      </c>
      <c r="B692">
        <v>46</v>
      </c>
      <c r="C692">
        <v>12</v>
      </c>
      <c r="D692">
        <v>9</v>
      </c>
      <c r="E692">
        <v>0</v>
      </c>
      <c r="F692">
        <f>order_details__2[[#This Row],[UnitPrice]]*order_details__2[[#This Row],[Quantity]]</f>
        <v>108</v>
      </c>
      <c r="G692">
        <f>VLOOKUP(order_details__2[[#This Row],[ProductID]],products[],3,FALSE)</f>
        <v>21</v>
      </c>
      <c r="H692">
        <f>VLOOKUP(order_details__2[[#This Row],[OrderID]],orders[],20,FALSE)</f>
        <v>1997</v>
      </c>
      <c r="I692" t="str">
        <f>VLOOKUP(order_details__2[[#This Row],[ProductID]],products[],2,FALSE)</f>
        <v>Spegesild</v>
      </c>
      <c r="J692" t="str">
        <f>VLOOKUP(order_details__2[[#This Row],[SupplierID]],suppliers[],2,FALSE)</f>
        <v>Lyngbysild</v>
      </c>
      <c r="K692" t="str">
        <f>VLOOKUP(order_details__2[[#This Row],[OrderID]],orders[],14,FALSE)</f>
        <v>Brazil</v>
      </c>
      <c r="L692">
        <f>VLOOKUP(order_details__2[[#This Row],[OrderID]],orders[],7,FALSE)</f>
        <v>2</v>
      </c>
      <c r="M692" t="str">
        <f>VLOOKUP(order_details__2[[#This Row],[ShipVia ]],shippers[],2,FALSE)</f>
        <v>United Package</v>
      </c>
      <c r="N692" t="str">
        <f>VLOOKUP(order_details__2[[#This Row],[OrderID]],orders[],2,FALSE)</f>
        <v>FAMIA</v>
      </c>
      <c r="O692" t="str">
        <f>VLOOKUP(order_details__2[[#This Row],[OrderID]],orders[],18,FALSE)</f>
        <v xml:space="preserve">Westerns                                          </v>
      </c>
      <c r="P692">
        <f>VLOOKUP(order_details__2[[#This Row],[ProductID]],products[],4,FALSE)</f>
        <v>8</v>
      </c>
      <c r="Q692" t="str">
        <f>VLOOKUP(order_details__2[[#This Row],[CategoryID]],categories[],2,FALSE)</f>
        <v>Seafood</v>
      </c>
      <c r="R692" s="57">
        <f>VLOOKUP(order_details__2[[#This Row],[OrderID]],orders[],21,FALSE)</f>
        <v>4</v>
      </c>
    </row>
    <row r="693" spans="1:18" x14ac:dyDescent="0.2">
      <c r="A693">
        <v>10512</v>
      </c>
      <c r="B693">
        <v>47</v>
      </c>
      <c r="C693">
        <v>9.5</v>
      </c>
      <c r="D693">
        <v>6</v>
      </c>
      <c r="E693">
        <v>0</v>
      </c>
      <c r="F693">
        <f>order_details__2[[#This Row],[UnitPrice]]*order_details__2[[#This Row],[Quantity]]</f>
        <v>57</v>
      </c>
      <c r="G693">
        <f>VLOOKUP(order_details__2[[#This Row],[ProductID]],products[],3,FALSE)</f>
        <v>22</v>
      </c>
      <c r="H693">
        <f>VLOOKUP(order_details__2[[#This Row],[OrderID]],orders[],20,FALSE)</f>
        <v>1997</v>
      </c>
      <c r="I693" t="str">
        <f>VLOOKUP(order_details__2[[#This Row],[ProductID]],products[],2,FALSE)</f>
        <v>Zaanse koeken</v>
      </c>
      <c r="J693" t="str">
        <f>VLOOKUP(order_details__2[[#This Row],[SupplierID]],suppliers[],2,FALSE)</f>
        <v>Zaanse Snoepfabriek</v>
      </c>
      <c r="K693" t="str">
        <f>VLOOKUP(order_details__2[[#This Row],[OrderID]],orders[],14,FALSE)</f>
        <v>Brazil</v>
      </c>
      <c r="L693">
        <f>VLOOKUP(order_details__2[[#This Row],[OrderID]],orders[],7,FALSE)</f>
        <v>2</v>
      </c>
      <c r="M693" t="str">
        <f>VLOOKUP(order_details__2[[#This Row],[ShipVia ]],shippers[],2,FALSE)</f>
        <v>United Package</v>
      </c>
      <c r="N693" t="str">
        <f>VLOOKUP(order_details__2[[#This Row],[OrderID]],orders[],2,FALSE)</f>
        <v>FAMIA</v>
      </c>
      <c r="O693" t="str">
        <f>VLOOKUP(order_details__2[[#This Row],[OrderID]],orders[],18,FALSE)</f>
        <v xml:space="preserve">Westerns                                          </v>
      </c>
      <c r="P693">
        <f>VLOOKUP(order_details__2[[#This Row],[ProductID]],products[],4,FALSE)</f>
        <v>3</v>
      </c>
      <c r="Q693" t="str">
        <f>VLOOKUP(order_details__2[[#This Row],[CategoryID]],categories[],2,FALSE)</f>
        <v>Confections</v>
      </c>
      <c r="R693" s="57">
        <f>VLOOKUP(order_details__2[[#This Row],[OrderID]],orders[],21,FALSE)</f>
        <v>4</v>
      </c>
    </row>
    <row r="694" spans="1:18" x14ac:dyDescent="0.2">
      <c r="A694">
        <v>10512</v>
      </c>
      <c r="B694">
        <v>60</v>
      </c>
      <c r="C694">
        <v>34</v>
      </c>
      <c r="D694">
        <v>12</v>
      </c>
      <c r="E694">
        <v>0</v>
      </c>
      <c r="F694">
        <f>order_details__2[[#This Row],[UnitPrice]]*order_details__2[[#This Row],[Quantity]]</f>
        <v>408</v>
      </c>
      <c r="G694">
        <f>VLOOKUP(order_details__2[[#This Row],[ProductID]],products[],3,FALSE)</f>
        <v>28</v>
      </c>
      <c r="H694">
        <f>VLOOKUP(order_details__2[[#This Row],[OrderID]],orders[],20,FALSE)</f>
        <v>1997</v>
      </c>
      <c r="I694" t="str">
        <f>VLOOKUP(order_details__2[[#This Row],[ProductID]],products[],2,FALSE)</f>
        <v>Camembert Pierrot</v>
      </c>
      <c r="J694" t="str">
        <f>VLOOKUP(order_details__2[[#This Row],[SupplierID]],suppliers[],2,FALSE)</f>
        <v>Gai pturage</v>
      </c>
      <c r="K694" t="str">
        <f>VLOOKUP(order_details__2[[#This Row],[OrderID]],orders[],14,FALSE)</f>
        <v>Brazil</v>
      </c>
      <c r="L694">
        <f>VLOOKUP(order_details__2[[#This Row],[OrderID]],orders[],7,FALSE)</f>
        <v>2</v>
      </c>
      <c r="M694" t="str">
        <f>VLOOKUP(order_details__2[[#This Row],[ShipVia ]],shippers[],2,FALSE)</f>
        <v>United Package</v>
      </c>
      <c r="N694" t="str">
        <f>VLOOKUP(order_details__2[[#This Row],[OrderID]],orders[],2,FALSE)</f>
        <v>FAMIA</v>
      </c>
      <c r="O694" t="str">
        <f>VLOOKUP(order_details__2[[#This Row],[OrderID]],orders[],18,FALSE)</f>
        <v xml:space="preserve">Westerns                                          </v>
      </c>
      <c r="P694">
        <f>VLOOKUP(order_details__2[[#This Row],[ProductID]],products[],4,FALSE)</f>
        <v>4</v>
      </c>
      <c r="Q694" t="str">
        <f>VLOOKUP(order_details__2[[#This Row],[CategoryID]],categories[],2,FALSE)</f>
        <v>Dairy Products</v>
      </c>
      <c r="R694" s="57">
        <f>VLOOKUP(order_details__2[[#This Row],[OrderID]],orders[],21,FALSE)</f>
        <v>4</v>
      </c>
    </row>
    <row r="695" spans="1:18" x14ac:dyDescent="0.2">
      <c r="A695">
        <v>10513</v>
      </c>
      <c r="B695">
        <v>21</v>
      </c>
      <c r="C695">
        <v>10</v>
      </c>
      <c r="D695">
        <v>40</v>
      </c>
      <c r="E695">
        <v>0</v>
      </c>
      <c r="F695">
        <f>order_details__2[[#This Row],[UnitPrice]]*order_details__2[[#This Row],[Quantity]]</f>
        <v>400</v>
      </c>
      <c r="G695">
        <f>VLOOKUP(order_details__2[[#This Row],[ProductID]],products[],3,FALSE)</f>
        <v>8</v>
      </c>
      <c r="H695">
        <f>VLOOKUP(order_details__2[[#This Row],[OrderID]],orders[],20,FALSE)</f>
        <v>1997</v>
      </c>
      <c r="I695" t="str">
        <f>VLOOKUP(order_details__2[[#This Row],[ProductID]],products[],2,FALSE)</f>
        <v>Sir Rodney's Scones</v>
      </c>
      <c r="J695" t="str">
        <f>VLOOKUP(order_details__2[[#This Row],[SupplierID]],suppliers[],2,FALSE)</f>
        <v>Specialty Biscuits, Ltd.</v>
      </c>
      <c r="K695" t="str">
        <f>VLOOKUP(order_details__2[[#This Row],[OrderID]],orders[],14,FALSE)</f>
        <v>Germany</v>
      </c>
      <c r="L695">
        <f>VLOOKUP(order_details__2[[#This Row],[OrderID]],orders[],7,FALSE)</f>
        <v>1</v>
      </c>
      <c r="M695" t="str">
        <f>VLOOKUP(order_details__2[[#This Row],[ShipVia ]],shippers[],2,FALSE)</f>
        <v>Speedy Express</v>
      </c>
      <c r="N695" t="str">
        <f>VLOOKUP(order_details__2[[#This Row],[OrderID]],orders[],2,FALSE)</f>
        <v>WANDK</v>
      </c>
      <c r="O695" t="str">
        <f>VLOOKUP(order_details__2[[#This Row],[OrderID]],orders[],18,FALSE)</f>
        <v xml:space="preserve">Westerns                                          </v>
      </c>
      <c r="P695">
        <f>VLOOKUP(order_details__2[[#This Row],[ProductID]],products[],4,FALSE)</f>
        <v>3</v>
      </c>
      <c r="Q695" t="str">
        <f>VLOOKUP(order_details__2[[#This Row],[CategoryID]],categories[],2,FALSE)</f>
        <v>Confections</v>
      </c>
      <c r="R695" s="57">
        <f>VLOOKUP(order_details__2[[#This Row],[OrderID]],orders[],21,FALSE)</f>
        <v>4</v>
      </c>
    </row>
    <row r="696" spans="1:18" x14ac:dyDescent="0.2">
      <c r="A696">
        <v>10513</v>
      </c>
      <c r="B696">
        <v>32</v>
      </c>
      <c r="C696">
        <v>32</v>
      </c>
      <c r="D696">
        <v>50</v>
      </c>
      <c r="E696">
        <v>0</v>
      </c>
      <c r="F696">
        <f>order_details__2[[#This Row],[UnitPrice]]*order_details__2[[#This Row],[Quantity]]</f>
        <v>1600</v>
      </c>
      <c r="G696">
        <f>VLOOKUP(order_details__2[[#This Row],[ProductID]],products[],3,FALSE)</f>
        <v>14</v>
      </c>
      <c r="H696">
        <f>VLOOKUP(order_details__2[[#This Row],[OrderID]],orders[],20,FALSE)</f>
        <v>1997</v>
      </c>
      <c r="I696" t="str">
        <f>VLOOKUP(order_details__2[[#This Row],[ProductID]],products[],2,FALSE)</f>
        <v>Mascarpone Fabioli</v>
      </c>
      <c r="J696" t="str">
        <f>VLOOKUP(order_details__2[[#This Row],[SupplierID]],suppliers[],2,FALSE)</f>
        <v>Formaggi Fortini s.r.l.</v>
      </c>
      <c r="K696" t="str">
        <f>VLOOKUP(order_details__2[[#This Row],[OrderID]],orders[],14,FALSE)</f>
        <v>Germany</v>
      </c>
      <c r="L696">
        <f>VLOOKUP(order_details__2[[#This Row],[OrderID]],orders[],7,FALSE)</f>
        <v>1</v>
      </c>
      <c r="M696" t="str">
        <f>VLOOKUP(order_details__2[[#This Row],[ShipVia ]],shippers[],2,FALSE)</f>
        <v>Speedy Express</v>
      </c>
      <c r="N696" t="str">
        <f>VLOOKUP(order_details__2[[#This Row],[OrderID]],orders[],2,FALSE)</f>
        <v>WANDK</v>
      </c>
      <c r="O696" t="str">
        <f>VLOOKUP(order_details__2[[#This Row],[OrderID]],orders[],18,FALSE)</f>
        <v xml:space="preserve">Westerns                                          </v>
      </c>
      <c r="P696">
        <f>VLOOKUP(order_details__2[[#This Row],[ProductID]],products[],4,FALSE)</f>
        <v>4</v>
      </c>
      <c r="Q696" t="str">
        <f>VLOOKUP(order_details__2[[#This Row],[CategoryID]],categories[],2,FALSE)</f>
        <v>Dairy Products</v>
      </c>
      <c r="R696" s="57">
        <f>VLOOKUP(order_details__2[[#This Row],[OrderID]],orders[],21,FALSE)</f>
        <v>4</v>
      </c>
    </row>
    <row r="697" spans="1:18" x14ac:dyDescent="0.2">
      <c r="A697">
        <v>10513</v>
      </c>
      <c r="B697">
        <v>61</v>
      </c>
      <c r="C697">
        <v>28.5</v>
      </c>
      <c r="D697">
        <v>15</v>
      </c>
      <c r="E697">
        <v>0</v>
      </c>
      <c r="F697">
        <f>order_details__2[[#This Row],[UnitPrice]]*order_details__2[[#This Row],[Quantity]]</f>
        <v>427.5</v>
      </c>
      <c r="G697">
        <f>VLOOKUP(order_details__2[[#This Row],[ProductID]],products[],3,FALSE)</f>
        <v>29</v>
      </c>
      <c r="H697">
        <f>VLOOKUP(order_details__2[[#This Row],[OrderID]],orders[],20,FALSE)</f>
        <v>1997</v>
      </c>
      <c r="I697" t="str">
        <f>VLOOKUP(order_details__2[[#This Row],[ProductID]],products[],2,FALSE)</f>
        <v>Sirop d'rable</v>
      </c>
      <c r="J697" t="str">
        <f>VLOOKUP(order_details__2[[#This Row],[SupplierID]],suppliers[],2,FALSE)</f>
        <v>Forts d'rables</v>
      </c>
      <c r="K697" t="str">
        <f>VLOOKUP(order_details__2[[#This Row],[OrderID]],orders[],14,FALSE)</f>
        <v>Germany</v>
      </c>
      <c r="L697">
        <f>VLOOKUP(order_details__2[[#This Row],[OrderID]],orders[],7,FALSE)</f>
        <v>1</v>
      </c>
      <c r="M697" t="str">
        <f>VLOOKUP(order_details__2[[#This Row],[ShipVia ]],shippers[],2,FALSE)</f>
        <v>Speedy Express</v>
      </c>
      <c r="N697" t="str">
        <f>VLOOKUP(order_details__2[[#This Row],[OrderID]],orders[],2,FALSE)</f>
        <v>WANDK</v>
      </c>
      <c r="O697" t="str">
        <f>VLOOKUP(order_details__2[[#This Row],[OrderID]],orders[],18,FALSE)</f>
        <v xml:space="preserve">Westerns                                          </v>
      </c>
      <c r="P697">
        <f>VLOOKUP(order_details__2[[#This Row],[ProductID]],products[],4,FALSE)</f>
        <v>2</v>
      </c>
      <c r="Q697" t="str">
        <f>VLOOKUP(order_details__2[[#This Row],[CategoryID]],categories[],2,FALSE)</f>
        <v>Condiments</v>
      </c>
      <c r="R697" s="57">
        <f>VLOOKUP(order_details__2[[#This Row],[OrderID]],orders[],21,FALSE)</f>
        <v>4</v>
      </c>
    </row>
    <row r="698" spans="1:18" x14ac:dyDescent="0.2">
      <c r="A698">
        <v>10514</v>
      </c>
      <c r="B698">
        <v>20</v>
      </c>
      <c r="C698">
        <v>81</v>
      </c>
      <c r="D698">
        <v>39</v>
      </c>
      <c r="E698">
        <v>0</v>
      </c>
      <c r="F698">
        <f>order_details__2[[#This Row],[UnitPrice]]*order_details__2[[#This Row],[Quantity]]</f>
        <v>3159</v>
      </c>
      <c r="G698">
        <f>VLOOKUP(order_details__2[[#This Row],[ProductID]],products[],3,FALSE)</f>
        <v>8</v>
      </c>
      <c r="H698">
        <f>VLOOKUP(order_details__2[[#This Row],[OrderID]],orders[],20,FALSE)</f>
        <v>1997</v>
      </c>
      <c r="I698" t="str">
        <f>VLOOKUP(order_details__2[[#This Row],[ProductID]],products[],2,FALSE)</f>
        <v>Sir Rodney's Marmalade</v>
      </c>
      <c r="J698" t="str">
        <f>VLOOKUP(order_details__2[[#This Row],[SupplierID]],suppliers[],2,FALSE)</f>
        <v>Specialty Biscuits, Ltd.</v>
      </c>
      <c r="K698" t="str">
        <f>VLOOKUP(order_details__2[[#This Row],[OrderID]],orders[],14,FALSE)</f>
        <v>Austria</v>
      </c>
      <c r="L698">
        <f>VLOOKUP(order_details__2[[#This Row],[OrderID]],orders[],7,FALSE)</f>
        <v>2</v>
      </c>
      <c r="M698" t="str">
        <f>VLOOKUP(order_details__2[[#This Row],[ShipVia ]],shippers[],2,FALSE)</f>
        <v>United Package</v>
      </c>
      <c r="N698" t="str">
        <f>VLOOKUP(order_details__2[[#This Row],[OrderID]],orders[],2,FALSE)</f>
        <v>ERNSH</v>
      </c>
      <c r="O698" t="str">
        <f>VLOOKUP(order_details__2[[#This Row],[OrderID]],orders[],18,FALSE)</f>
        <v xml:space="preserve">Southern                                          </v>
      </c>
      <c r="P698">
        <f>VLOOKUP(order_details__2[[#This Row],[ProductID]],products[],4,FALSE)</f>
        <v>3</v>
      </c>
      <c r="Q698" t="str">
        <f>VLOOKUP(order_details__2[[#This Row],[CategoryID]],categories[],2,FALSE)</f>
        <v>Confections</v>
      </c>
      <c r="R698" s="57">
        <f>VLOOKUP(order_details__2[[#This Row],[OrderID]],orders[],21,FALSE)</f>
        <v>4</v>
      </c>
    </row>
    <row r="699" spans="1:18" x14ac:dyDescent="0.2">
      <c r="A699">
        <v>10514</v>
      </c>
      <c r="B699">
        <v>28</v>
      </c>
      <c r="C699">
        <v>45.6</v>
      </c>
      <c r="D699">
        <v>35</v>
      </c>
      <c r="E699">
        <v>0</v>
      </c>
      <c r="F699">
        <f>order_details__2[[#This Row],[UnitPrice]]*order_details__2[[#This Row],[Quantity]]</f>
        <v>1596</v>
      </c>
      <c r="G699">
        <f>VLOOKUP(order_details__2[[#This Row],[ProductID]],products[],3,FALSE)</f>
        <v>12</v>
      </c>
      <c r="H699">
        <f>VLOOKUP(order_details__2[[#This Row],[OrderID]],orders[],20,FALSE)</f>
        <v>1997</v>
      </c>
      <c r="I699" t="str">
        <f>VLOOKUP(order_details__2[[#This Row],[ProductID]],products[],2,FALSE)</f>
        <v>Rssle Sauerkraut</v>
      </c>
      <c r="J699" t="str">
        <f>VLOOKUP(order_details__2[[#This Row],[SupplierID]],suppliers[],2,FALSE)</f>
        <v>Plutzer Lebensmittelgromrkte AG</v>
      </c>
      <c r="K699" t="str">
        <f>VLOOKUP(order_details__2[[#This Row],[OrderID]],orders[],14,FALSE)</f>
        <v>Austria</v>
      </c>
      <c r="L699">
        <f>VLOOKUP(order_details__2[[#This Row],[OrderID]],orders[],7,FALSE)</f>
        <v>2</v>
      </c>
      <c r="M699" t="str">
        <f>VLOOKUP(order_details__2[[#This Row],[ShipVia ]],shippers[],2,FALSE)</f>
        <v>United Package</v>
      </c>
      <c r="N699" t="str">
        <f>VLOOKUP(order_details__2[[#This Row],[OrderID]],orders[],2,FALSE)</f>
        <v>ERNSH</v>
      </c>
      <c r="O699" t="str">
        <f>VLOOKUP(order_details__2[[#This Row],[OrderID]],orders[],18,FALSE)</f>
        <v xml:space="preserve">Southern                                          </v>
      </c>
      <c r="P699">
        <f>VLOOKUP(order_details__2[[#This Row],[ProductID]],products[],4,FALSE)</f>
        <v>7</v>
      </c>
      <c r="Q699" t="str">
        <f>VLOOKUP(order_details__2[[#This Row],[CategoryID]],categories[],2,FALSE)</f>
        <v>Produce</v>
      </c>
      <c r="R699" s="57">
        <f>VLOOKUP(order_details__2[[#This Row],[OrderID]],orders[],21,FALSE)</f>
        <v>4</v>
      </c>
    </row>
    <row r="700" spans="1:18" x14ac:dyDescent="0.2">
      <c r="A700">
        <v>10514</v>
      </c>
      <c r="B700">
        <v>56</v>
      </c>
      <c r="C700">
        <v>38</v>
      </c>
      <c r="D700">
        <v>70</v>
      </c>
      <c r="E700">
        <v>0</v>
      </c>
      <c r="F700">
        <f>order_details__2[[#This Row],[UnitPrice]]*order_details__2[[#This Row],[Quantity]]</f>
        <v>2660</v>
      </c>
      <c r="G700">
        <f>VLOOKUP(order_details__2[[#This Row],[ProductID]],products[],3,FALSE)</f>
        <v>26</v>
      </c>
      <c r="H700">
        <f>VLOOKUP(order_details__2[[#This Row],[OrderID]],orders[],20,FALSE)</f>
        <v>1997</v>
      </c>
      <c r="I700" t="str">
        <f>VLOOKUP(order_details__2[[#This Row],[ProductID]],products[],2,FALSE)</f>
        <v>Gnocchi di nonna Alice</v>
      </c>
      <c r="J700" t="str">
        <f>VLOOKUP(order_details__2[[#This Row],[SupplierID]],suppliers[],2,FALSE)</f>
        <v>Pasta Buttini s.r.l.</v>
      </c>
      <c r="K700" t="str">
        <f>VLOOKUP(order_details__2[[#This Row],[OrderID]],orders[],14,FALSE)</f>
        <v>Austria</v>
      </c>
      <c r="L700">
        <f>VLOOKUP(order_details__2[[#This Row],[OrderID]],orders[],7,FALSE)</f>
        <v>2</v>
      </c>
      <c r="M700" t="str">
        <f>VLOOKUP(order_details__2[[#This Row],[ShipVia ]],shippers[],2,FALSE)</f>
        <v>United Package</v>
      </c>
      <c r="N700" t="str">
        <f>VLOOKUP(order_details__2[[#This Row],[OrderID]],orders[],2,FALSE)</f>
        <v>ERNSH</v>
      </c>
      <c r="O700" t="str">
        <f>VLOOKUP(order_details__2[[#This Row],[OrderID]],orders[],18,FALSE)</f>
        <v xml:space="preserve">Southern                                          </v>
      </c>
      <c r="P700">
        <f>VLOOKUP(order_details__2[[#This Row],[ProductID]],products[],4,FALSE)</f>
        <v>5</v>
      </c>
      <c r="Q700" t="str">
        <f>VLOOKUP(order_details__2[[#This Row],[CategoryID]],categories[],2,FALSE)</f>
        <v>Grains/Cereals</v>
      </c>
      <c r="R700" s="57">
        <f>VLOOKUP(order_details__2[[#This Row],[OrderID]],orders[],21,FALSE)</f>
        <v>4</v>
      </c>
    </row>
    <row r="701" spans="1:18" x14ac:dyDescent="0.2">
      <c r="A701">
        <v>10514</v>
      </c>
      <c r="B701">
        <v>65</v>
      </c>
      <c r="C701">
        <v>21.05</v>
      </c>
      <c r="D701">
        <v>39</v>
      </c>
      <c r="E701">
        <v>0</v>
      </c>
      <c r="F701">
        <f>order_details__2[[#This Row],[UnitPrice]]*order_details__2[[#This Row],[Quantity]]</f>
        <v>820.95</v>
      </c>
      <c r="G701">
        <f>VLOOKUP(order_details__2[[#This Row],[ProductID]],products[],3,FALSE)</f>
        <v>2</v>
      </c>
      <c r="H701">
        <f>VLOOKUP(order_details__2[[#This Row],[OrderID]],orders[],20,FALSE)</f>
        <v>1997</v>
      </c>
      <c r="I701" t="str">
        <f>VLOOKUP(order_details__2[[#This Row],[ProductID]],products[],2,FALSE)</f>
        <v>Louisiana Fiery Hot Pepper Sauce</v>
      </c>
      <c r="J701" t="str">
        <f>VLOOKUP(order_details__2[[#This Row],[SupplierID]],suppliers[],2,FALSE)</f>
        <v>New Orleans Cajun Delights</v>
      </c>
      <c r="K701" t="str">
        <f>VLOOKUP(order_details__2[[#This Row],[OrderID]],orders[],14,FALSE)</f>
        <v>Austria</v>
      </c>
      <c r="L701">
        <f>VLOOKUP(order_details__2[[#This Row],[OrderID]],orders[],7,FALSE)</f>
        <v>2</v>
      </c>
      <c r="M701" t="str">
        <f>VLOOKUP(order_details__2[[#This Row],[ShipVia ]],shippers[],2,FALSE)</f>
        <v>United Package</v>
      </c>
      <c r="N701" t="str">
        <f>VLOOKUP(order_details__2[[#This Row],[OrderID]],orders[],2,FALSE)</f>
        <v>ERNSH</v>
      </c>
      <c r="O701" t="str">
        <f>VLOOKUP(order_details__2[[#This Row],[OrderID]],orders[],18,FALSE)</f>
        <v xml:space="preserve">Southern                                          </v>
      </c>
      <c r="P701">
        <f>VLOOKUP(order_details__2[[#This Row],[ProductID]],products[],4,FALSE)</f>
        <v>2</v>
      </c>
      <c r="Q701" t="str">
        <f>VLOOKUP(order_details__2[[#This Row],[CategoryID]],categories[],2,FALSE)</f>
        <v>Condiments</v>
      </c>
      <c r="R701" s="57">
        <f>VLOOKUP(order_details__2[[#This Row],[OrderID]],orders[],21,FALSE)</f>
        <v>4</v>
      </c>
    </row>
    <row r="702" spans="1:18" x14ac:dyDescent="0.2">
      <c r="A702">
        <v>10514</v>
      </c>
      <c r="B702">
        <v>75</v>
      </c>
      <c r="C702">
        <v>7.75</v>
      </c>
      <c r="D702">
        <v>50</v>
      </c>
      <c r="E702">
        <v>0</v>
      </c>
      <c r="F702">
        <f>order_details__2[[#This Row],[UnitPrice]]*order_details__2[[#This Row],[Quantity]]</f>
        <v>387.5</v>
      </c>
      <c r="G702">
        <f>VLOOKUP(order_details__2[[#This Row],[ProductID]],products[],3,FALSE)</f>
        <v>12</v>
      </c>
      <c r="H702">
        <f>VLOOKUP(order_details__2[[#This Row],[OrderID]],orders[],20,FALSE)</f>
        <v>1997</v>
      </c>
      <c r="I702" t="str">
        <f>VLOOKUP(order_details__2[[#This Row],[ProductID]],products[],2,FALSE)</f>
        <v>Rhnbru Klosterbier</v>
      </c>
      <c r="J702" t="str">
        <f>VLOOKUP(order_details__2[[#This Row],[SupplierID]],suppliers[],2,FALSE)</f>
        <v>Plutzer Lebensmittelgromrkte AG</v>
      </c>
      <c r="K702" t="str">
        <f>VLOOKUP(order_details__2[[#This Row],[OrderID]],orders[],14,FALSE)</f>
        <v>Austria</v>
      </c>
      <c r="L702">
        <f>VLOOKUP(order_details__2[[#This Row],[OrderID]],orders[],7,FALSE)</f>
        <v>2</v>
      </c>
      <c r="M702" t="str">
        <f>VLOOKUP(order_details__2[[#This Row],[ShipVia ]],shippers[],2,FALSE)</f>
        <v>United Package</v>
      </c>
      <c r="N702" t="str">
        <f>VLOOKUP(order_details__2[[#This Row],[OrderID]],orders[],2,FALSE)</f>
        <v>ERNSH</v>
      </c>
      <c r="O702" t="str">
        <f>VLOOKUP(order_details__2[[#This Row],[OrderID]],orders[],18,FALSE)</f>
        <v xml:space="preserve">Southern                                          </v>
      </c>
      <c r="P702">
        <f>VLOOKUP(order_details__2[[#This Row],[ProductID]],products[],4,FALSE)</f>
        <v>1</v>
      </c>
      <c r="Q702" t="str">
        <f>VLOOKUP(order_details__2[[#This Row],[CategoryID]],categories[],2,FALSE)</f>
        <v>Beverages</v>
      </c>
      <c r="R702" s="57">
        <f>VLOOKUP(order_details__2[[#This Row],[OrderID]],orders[],21,FALSE)</f>
        <v>4</v>
      </c>
    </row>
    <row r="703" spans="1:18" x14ac:dyDescent="0.2">
      <c r="A703">
        <v>10515</v>
      </c>
      <c r="B703">
        <v>9</v>
      </c>
      <c r="C703">
        <v>97</v>
      </c>
      <c r="D703">
        <v>16</v>
      </c>
      <c r="E703">
        <v>0</v>
      </c>
      <c r="F703">
        <f>order_details__2[[#This Row],[UnitPrice]]*order_details__2[[#This Row],[Quantity]]</f>
        <v>1552</v>
      </c>
      <c r="G703">
        <f>VLOOKUP(order_details__2[[#This Row],[ProductID]],products[],3,FALSE)</f>
        <v>4</v>
      </c>
      <c r="H703">
        <f>VLOOKUP(order_details__2[[#This Row],[OrderID]],orders[],20,FALSE)</f>
        <v>1997</v>
      </c>
      <c r="I703" t="str">
        <f>VLOOKUP(order_details__2[[#This Row],[ProductID]],products[],2,FALSE)</f>
        <v>Mishi Kobe Niku</v>
      </c>
      <c r="J703" t="str">
        <f>VLOOKUP(order_details__2[[#This Row],[SupplierID]],suppliers[],2,FALSE)</f>
        <v>Tokyo Traders</v>
      </c>
      <c r="K703" t="str">
        <f>VLOOKUP(order_details__2[[#This Row],[OrderID]],orders[],14,FALSE)</f>
        <v>Germany</v>
      </c>
      <c r="L703">
        <f>VLOOKUP(order_details__2[[#This Row],[OrderID]],orders[],7,FALSE)</f>
        <v>1</v>
      </c>
      <c r="M703" t="str">
        <f>VLOOKUP(order_details__2[[#This Row],[ShipVia ]],shippers[],2,FALSE)</f>
        <v>Speedy Express</v>
      </c>
      <c r="N703" t="str">
        <f>VLOOKUP(order_details__2[[#This Row],[OrderID]],orders[],2,FALSE)</f>
        <v>QUICK</v>
      </c>
      <c r="O703" t="str">
        <f>VLOOKUP(order_details__2[[#This Row],[OrderID]],orders[],18,FALSE)</f>
        <v xml:space="preserve">Eastern                                           </v>
      </c>
      <c r="P703">
        <f>VLOOKUP(order_details__2[[#This Row],[ProductID]],products[],4,FALSE)</f>
        <v>6</v>
      </c>
      <c r="Q703" t="str">
        <f>VLOOKUP(order_details__2[[#This Row],[CategoryID]],categories[],2,FALSE)</f>
        <v>Meat/Poultry</v>
      </c>
      <c r="R703" s="57">
        <f>VLOOKUP(order_details__2[[#This Row],[OrderID]],orders[],21,FALSE)</f>
        <v>4</v>
      </c>
    </row>
    <row r="704" spans="1:18" x14ac:dyDescent="0.2">
      <c r="A704">
        <v>10515</v>
      </c>
      <c r="B704">
        <v>16</v>
      </c>
      <c r="C704">
        <v>17.45</v>
      </c>
      <c r="D704">
        <v>50</v>
      </c>
      <c r="E704">
        <v>0</v>
      </c>
      <c r="F704">
        <f>order_details__2[[#This Row],[UnitPrice]]*order_details__2[[#This Row],[Quantity]]</f>
        <v>872.5</v>
      </c>
      <c r="G704">
        <f>VLOOKUP(order_details__2[[#This Row],[ProductID]],products[],3,FALSE)</f>
        <v>7</v>
      </c>
      <c r="H704">
        <f>VLOOKUP(order_details__2[[#This Row],[OrderID]],orders[],20,FALSE)</f>
        <v>1997</v>
      </c>
      <c r="I704" t="str">
        <f>VLOOKUP(order_details__2[[#This Row],[ProductID]],products[],2,FALSE)</f>
        <v>Pavlova</v>
      </c>
      <c r="J704" t="str">
        <f>VLOOKUP(order_details__2[[#This Row],[SupplierID]],suppliers[],2,FALSE)</f>
        <v>Pavlova, Ltd.</v>
      </c>
      <c r="K704" t="str">
        <f>VLOOKUP(order_details__2[[#This Row],[OrderID]],orders[],14,FALSE)</f>
        <v>Germany</v>
      </c>
      <c r="L704">
        <f>VLOOKUP(order_details__2[[#This Row],[OrderID]],orders[],7,FALSE)</f>
        <v>1</v>
      </c>
      <c r="M704" t="str">
        <f>VLOOKUP(order_details__2[[#This Row],[ShipVia ]],shippers[],2,FALSE)</f>
        <v>Speedy Express</v>
      </c>
      <c r="N704" t="str">
        <f>VLOOKUP(order_details__2[[#This Row],[OrderID]],orders[],2,FALSE)</f>
        <v>QUICK</v>
      </c>
      <c r="O704" t="str">
        <f>VLOOKUP(order_details__2[[#This Row],[OrderID]],orders[],18,FALSE)</f>
        <v xml:space="preserve">Eastern                                           </v>
      </c>
      <c r="P704">
        <f>VLOOKUP(order_details__2[[#This Row],[ProductID]],products[],4,FALSE)</f>
        <v>3</v>
      </c>
      <c r="Q704" t="str">
        <f>VLOOKUP(order_details__2[[#This Row],[CategoryID]],categories[],2,FALSE)</f>
        <v>Confections</v>
      </c>
      <c r="R704" s="57">
        <f>VLOOKUP(order_details__2[[#This Row],[OrderID]],orders[],21,FALSE)</f>
        <v>4</v>
      </c>
    </row>
    <row r="705" spans="1:18" x14ac:dyDescent="0.2">
      <c r="A705">
        <v>10515</v>
      </c>
      <c r="B705">
        <v>27</v>
      </c>
      <c r="C705">
        <v>43.9</v>
      </c>
      <c r="D705">
        <v>120</v>
      </c>
      <c r="E705">
        <v>0</v>
      </c>
      <c r="F705">
        <f>order_details__2[[#This Row],[UnitPrice]]*order_details__2[[#This Row],[Quantity]]</f>
        <v>5268</v>
      </c>
      <c r="G705">
        <f>VLOOKUP(order_details__2[[#This Row],[ProductID]],products[],3,FALSE)</f>
        <v>11</v>
      </c>
      <c r="H705">
        <f>VLOOKUP(order_details__2[[#This Row],[OrderID]],orders[],20,FALSE)</f>
        <v>1997</v>
      </c>
      <c r="I705" t="str">
        <f>VLOOKUP(order_details__2[[#This Row],[ProductID]],products[],2,FALSE)</f>
        <v>Schoggi Schokolade</v>
      </c>
      <c r="J705" t="str">
        <f>VLOOKUP(order_details__2[[#This Row],[SupplierID]],suppliers[],2,FALSE)</f>
        <v>Heli Swaren GmbH &amp; Co. KG</v>
      </c>
      <c r="K705" t="str">
        <f>VLOOKUP(order_details__2[[#This Row],[OrderID]],orders[],14,FALSE)</f>
        <v>Germany</v>
      </c>
      <c r="L705">
        <f>VLOOKUP(order_details__2[[#This Row],[OrderID]],orders[],7,FALSE)</f>
        <v>1</v>
      </c>
      <c r="M705" t="str">
        <f>VLOOKUP(order_details__2[[#This Row],[ShipVia ]],shippers[],2,FALSE)</f>
        <v>Speedy Express</v>
      </c>
      <c r="N705" t="str">
        <f>VLOOKUP(order_details__2[[#This Row],[OrderID]],orders[],2,FALSE)</f>
        <v>QUICK</v>
      </c>
      <c r="O705" t="str">
        <f>VLOOKUP(order_details__2[[#This Row],[OrderID]],orders[],18,FALSE)</f>
        <v xml:space="preserve">Eastern                                           </v>
      </c>
      <c r="P705">
        <f>VLOOKUP(order_details__2[[#This Row],[ProductID]],products[],4,FALSE)</f>
        <v>3</v>
      </c>
      <c r="Q705" t="str">
        <f>VLOOKUP(order_details__2[[#This Row],[CategoryID]],categories[],2,FALSE)</f>
        <v>Confections</v>
      </c>
      <c r="R705" s="57">
        <f>VLOOKUP(order_details__2[[#This Row],[OrderID]],orders[],21,FALSE)</f>
        <v>4</v>
      </c>
    </row>
    <row r="706" spans="1:18" x14ac:dyDescent="0.2">
      <c r="A706">
        <v>10515</v>
      </c>
      <c r="B706">
        <v>33</v>
      </c>
      <c r="C706">
        <v>2.5</v>
      </c>
      <c r="D706">
        <v>16</v>
      </c>
      <c r="E706">
        <v>0</v>
      </c>
      <c r="F706">
        <f>order_details__2[[#This Row],[UnitPrice]]*order_details__2[[#This Row],[Quantity]]</f>
        <v>40</v>
      </c>
      <c r="G706">
        <f>VLOOKUP(order_details__2[[#This Row],[ProductID]],products[],3,FALSE)</f>
        <v>15</v>
      </c>
      <c r="H706">
        <f>VLOOKUP(order_details__2[[#This Row],[OrderID]],orders[],20,FALSE)</f>
        <v>1997</v>
      </c>
      <c r="I706" t="str">
        <f>VLOOKUP(order_details__2[[#This Row],[ProductID]],products[],2,FALSE)</f>
        <v>Geitost</v>
      </c>
      <c r="J706" t="str">
        <f>VLOOKUP(order_details__2[[#This Row],[SupplierID]],suppliers[],2,FALSE)</f>
        <v>Norske Meierier</v>
      </c>
      <c r="K706" t="str">
        <f>VLOOKUP(order_details__2[[#This Row],[OrderID]],orders[],14,FALSE)</f>
        <v>Germany</v>
      </c>
      <c r="L706">
        <f>VLOOKUP(order_details__2[[#This Row],[OrderID]],orders[],7,FALSE)</f>
        <v>1</v>
      </c>
      <c r="M706" t="str">
        <f>VLOOKUP(order_details__2[[#This Row],[ShipVia ]],shippers[],2,FALSE)</f>
        <v>Speedy Express</v>
      </c>
      <c r="N706" t="str">
        <f>VLOOKUP(order_details__2[[#This Row],[OrderID]],orders[],2,FALSE)</f>
        <v>QUICK</v>
      </c>
      <c r="O706" t="str">
        <f>VLOOKUP(order_details__2[[#This Row],[OrderID]],orders[],18,FALSE)</f>
        <v xml:space="preserve">Eastern                                           </v>
      </c>
      <c r="P706">
        <f>VLOOKUP(order_details__2[[#This Row],[ProductID]],products[],4,FALSE)</f>
        <v>4</v>
      </c>
      <c r="Q706" t="str">
        <f>VLOOKUP(order_details__2[[#This Row],[CategoryID]],categories[],2,FALSE)</f>
        <v>Dairy Products</v>
      </c>
      <c r="R706" s="57">
        <f>VLOOKUP(order_details__2[[#This Row],[OrderID]],orders[],21,FALSE)</f>
        <v>4</v>
      </c>
    </row>
    <row r="707" spans="1:18" x14ac:dyDescent="0.2">
      <c r="A707">
        <v>10515</v>
      </c>
      <c r="B707">
        <v>60</v>
      </c>
      <c r="C707">
        <v>34</v>
      </c>
      <c r="D707">
        <v>84</v>
      </c>
      <c r="E707">
        <v>0</v>
      </c>
      <c r="F707">
        <f>order_details__2[[#This Row],[UnitPrice]]*order_details__2[[#This Row],[Quantity]]</f>
        <v>2856</v>
      </c>
      <c r="G707">
        <f>VLOOKUP(order_details__2[[#This Row],[ProductID]],products[],3,FALSE)</f>
        <v>28</v>
      </c>
      <c r="H707">
        <f>VLOOKUP(order_details__2[[#This Row],[OrderID]],orders[],20,FALSE)</f>
        <v>1997</v>
      </c>
      <c r="I707" t="str">
        <f>VLOOKUP(order_details__2[[#This Row],[ProductID]],products[],2,FALSE)</f>
        <v>Camembert Pierrot</v>
      </c>
      <c r="J707" t="str">
        <f>VLOOKUP(order_details__2[[#This Row],[SupplierID]],suppliers[],2,FALSE)</f>
        <v>Gai pturage</v>
      </c>
      <c r="K707" t="str">
        <f>VLOOKUP(order_details__2[[#This Row],[OrderID]],orders[],14,FALSE)</f>
        <v>Germany</v>
      </c>
      <c r="L707">
        <f>VLOOKUP(order_details__2[[#This Row],[OrderID]],orders[],7,FALSE)</f>
        <v>1</v>
      </c>
      <c r="M707" t="str">
        <f>VLOOKUP(order_details__2[[#This Row],[ShipVia ]],shippers[],2,FALSE)</f>
        <v>Speedy Express</v>
      </c>
      <c r="N707" t="str">
        <f>VLOOKUP(order_details__2[[#This Row],[OrderID]],orders[],2,FALSE)</f>
        <v>QUICK</v>
      </c>
      <c r="O707" t="str">
        <f>VLOOKUP(order_details__2[[#This Row],[OrderID]],orders[],18,FALSE)</f>
        <v xml:space="preserve">Eastern                                           </v>
      </c>
      <c r="P707">
        <f>VLOOKUP(order_details__2[[#This Row],[ProductID]],products[],4,FALSE)</f>
        <v>4</v>
      </c>
      <c r="Q707" t="str">
        <f>VLOOKUP(order_details__2[[#This Row],[CategoryID]],categories[],2,FALSE)</f>
        <v>Dairy Products</v>
      </c>
      <c r="R707" s="57">
        <f>VLOOKUP(order_details__2[[#This Row],[OrderID]],orders[],21,FALSE)</f>
        <v>4</v>
      </c>
    </row>
    <row r="708" spans="1:18" x14ac:dyDescent="0.2">
      <c r="A708">
        <v>10516</v>
      </c>
      <c r="B708">
        <v>18</v>
      </c>
      <c r="C708">
        <v>62.5</v>
      </c>
      <c r="D708">
        <v>25</v>
      </c>
      <c r="E708">
        <v>0</v>
      </c>
      <c r="F708">
        <f>order_details__2[[#This Row],[UnitPrice]]*order_details__2[[#This Row],[Quantity]]</f>
        <v>1562.5</v>
      </c>
      <c r="G708">
        <f>VLOOKUP(order_details__2[[#This Row],[ProductID]],products[],3,FALSE)</f>
        <v>7</v>
      </c>
      <c r="H708">
        <f>VLOOKUP(order_details__2[[#This Row],[OrderID]],orders[],20,FALSE)</f>
        <v>1997</v>
      </c>
      <c r="I708" t="str">
        <f>VLOOKUP(order_details__2[[#This Row],[ProductID]],products[],2,FALSE)</f>
        <v>Carnarvon Tigers</v>
      </c>
      <c r="J708" t="str">
        <f>VLOOKUP(order_details__2[[#This Row],[SupplierID]],suppliers[],2,FALSE)</f>
        <v>Pavlova, Ltd.</v>
      </c>
      <c r="K708" t="str">
        <f>VLOOKUP(order_details__2[[#This Row],[OrderID]],orders[],14,FALSE)</f>
        <v>Ireland</v>
      </c>
      <c r="L708">
        <f>VLOOKUP(order_details__2[[#This Row],[OrderID]],orders[],7,FALSE)</f>
        <v>3</v>
      </c>
      <c r="M708" t="str">
        <f>VLOOKUP(order_details__2[[#This Row],[ShipVia ]],shippers[],2,FALSE)</f>
        <v>Federal Shipping</v>
      </c>
      <c r="N708" t="str">
        <f>VLOOKUP(order_details__2[[#This Row],[OrderID]],orders[],2,FALSE)</f>
        <v>HUNGO</v>
      </c>
      <c r="O708" t="str">
        <f>VLOOKUP(order_details__2[[#This Row],[OrderID]],orders[],18,FALSE)</f>
        <v xml:space="preserve">Eastern                                           </v>
      </c>
      <c r="P708">
        <f>VLOOKUP(order_details__2[[#This Row],[ProductID]],products[],4,FALSE)</f>
        <v>8</v>
      </c>
      <c r="Q708" t="str">
        <f>VLOOKUP(order_details__2[[#This Row],[CategoryID]],categories[],2,FALSE)</f>
        <v>Seafood</v>
      </c>
      <c r="R708" s="57">
        <f>VLOOKUP(order_details__2[[#This Row],[OrderID]],orders[],21,FALSE)</f>
        <v>4</v>
      </c>
    </row>
    <row r="709" spans="1:18" x14ac:dyDescent="0.2">
      <c r="A709">
        <v>10516</v>
      </c>
      <c r="B709">
        <v>41</v>
      </c>
      <c r="C709">
        <v>9.65</v>
      </c>
      <c r="D709">
        <v>80</v>
      </c>
      <c r="E709">
        <v>0</v>
      </c>
      <c r="F709">
        <f>order_details__2[[#This Row],[UnitPrice]]*order_details__2[[#This Row],[Quantity]]</f>
        <v>772</v>
      </c>
      <c r="G709">
        <f>VLOOKUP(order_details__2[[#This Row],[ProductID]],products[],3,FALSE)</f>
        <v>19</v>
      </c>
      <c r="H709">
        <f>VLOOKUP(order_details__2[[#This Row],[OrderID]],orders[],20,FALSE)</f>
        <v>1997</v>
      </c>
      <c r="I709" t="str">
        <f>VLOOKUP(order_details__2[[#This Row],[ProductID]],products[],2,FALSE)</f>
        <v>Jack's New England Clam Chowder</v>
      </c>
      <c r="J709" t="str">
        <f>VLOOKUP(order_details__2[[#This Row],[SupplierID]],suppliers[],2,FALSE)</f>
        <v>New England Seafood Cannery</v>
      </c>
      <c r="K709" t="str">
        <f>VLOOKUP(order_details__2[[#This Row],[OrderID]],orders[],14,FALSE)</f>
        <v>Ireland</v>
      </c>
      <c r="L709">
        <f>VLOOKUP(order_details__2[[#This Row],[OrderID]],orders[],7,FALSE)</f>
        <v>3</v>
      </c>
      <c r="M709" t="str">
        <f>VLOOKUP(order_details__2[[#This Row],[ShipVia ]],shippers[],2,FALSE)</f>
        <v>Federal Shipping</v>
      </c>
      <c r="N709" t="str">
        <f>VLOOKUP(order_details__2[[#This Row],[OrderID]],orders[],2,FALSE)</f>
        <v>HUNGO</v>
      </c>
      <c r="O709" t="str">
        <f>VLOOKUP(order_details__2[[#This Row],[OrderID]],orders[],18,FALSE)</f>
        <v xml:space="preserve">Eastern                                           </v>
      </c>
      <c r="P709">
        <f>VLOOKUP(order_details__2[[#This Row],[ProductID]],products[],4,FALSE)</f>
        <v>8</v>
      </c>
      <c r="Q709" t="str">
        <f>VLOOKUP(order_details__2[[#This Row],[CategoryID]],categories[],2,FALSE)</f>
        <v>Seafood</v>
      </c>
      <c r="R709" s="57">
        <f>VLOOKUP(order_details__2[[#This Row],[OrderID]],orders[],21,FALSE)</f>
        <v>4</v>
      </c>
    </row>
    <row r="710" spans="1:18" x14ac:dyDescent="0.2">
      <c r="A710">
        <v>10516</v>
      </c>
      <c r="B710">
        <v>42</v>
      </c>
      <c r="C710">
        <v>14</v>
      </c>
      <c r="D710">
        <v>20</v>
      </c>
      <c r="E710">
        <v>0</v>
      </c>
      <c r="F710">
        <f>order_details__2[[#This Row],[UnitPrice]]*order_details__2[[#This Row],[Quantity]]</f>
        <v>280</v>
      </c>
      <c r="G710">
        <f>VLOOKUP(order_details__2[[#This Row],[ProductID]],products[],3,FALSE)</f>
        <v>20</v>
      </c>
      <c r="H710">
        <f>VLOOKUP(order_details__2[[#This Row],[OrderID]],orders[],20,FALSE)</f>
        <v>1997</v>
      </c>
      <c r="I710" t="str">
        <f>VLOOKUP(order_details__2[[#This Row],[ProductID]],products[],2,FALSE)</f>
        <v>Singaporean Hokkien Fried Mee</v>
      </c>
      <c r="J710" t="str">
        <f>VLOOKUP(order_details__2[[#This Row],[SupplierID]],suppliers[],2,FALSE)</f>
        <v>Leka Trading</v>
      </c>
      <c r="K710" t="str">
        <f>VLOOKUP(order_details__2[[#This Row],[OrderID]],orders[],14,FALSE)</f>
        <v>Ireland</v>
      </c>
      <c r="L710">
        <f>VLOOKUP(order_details__2[[#This Row],[OrderID]],orders[],7,FALSE)</f>
        <v>3</v>
      </c>
      <c r="M710" t="str">
        <f>VLOOKUP(order_details__2[[#This Row],[ShipVia ]],shippers[],2,FALSE)</f>
        <v>Federal Shipping</v>
      </c>
      <c r="N710" t="str">
        <f>VLOOKUP(order_details__2[[#This Row],[OrderID]],orders[],2,FALSE)</f>
        <v>HUNGO</v>
      </c>
      <c r="O710" t="str">
        <f>VLOOKUP(order_details__2[[#This Row],[OrderID]],orders[],18,FALSE)</f>
        <v xml:space="preserve">Eastern                                           </v>
      </c>
      <c r="P710">
        <f>VLOOKUP(order_details__2[[#This Row],[ProductID]],products[],4,FALSE)</f>
        <v>5</v>
      </c>
      <c r="Q710" t="str">
        <f>VLOOKUP(order_details__2[[#This Row],[CategoryID]],categories[],2,FALSE)</f>
        <v>Grains/Cereals</v>
      </c>
      <c r="R710" s="57">
        <f>VLOOKUP(order_details__2[[#This Row],[OrderID]],orders[],21,FALSE)</f>
        <v>4</v>
      </c>
    </row>
    <row r="711" spans="1:18" x14ac:dyDescent="0.2">
      <c r="A711">
        <v>10517</v>
      </c>
      <c r="B711">
        <v>52</v>
      </c>
      <c r="C711">
        <v>7</v>
      </c>
      <c r="D711">
        <v>6</v>
      </c>
      <c r="E711">
        <v>0</v>
      </c>
      <c r="F711">
        <f>order_details__2[[#This Row],[UnitPrice]]*order_details__2[[#This Row],[Quantity]]</f>
        <v>42</v>
      </c>
      <c r="G711">
        <f>VLOOKUP(order_details__2[[#This Row],[ProductID]],products[],3,FALSE)</f>
        <v>24</v>
      </c>
      <c r="H711">
        <f>VLOOKUP(order_details__2[[#This Row],[OrderID]],orders[],20,FALSE)</f>
        <v>1997</v>
      </c>
      <c r="I711" t="str">
        <f>VLOOKUP(order_details__2[[#This Row],[ProductID]],products[],2,FALSE)</f>
        <v>Filo Mix</v>
      </c>
      <c r="J711" t="str">
        <f>VLOOKUP(order_details__2[[#This Row],[SupplierID]],suppliers[],2,FALSE)</f>
        <v>G'day, Mate</v>
      </c>
      <c r="K711" t="str">
        <f>VLOOKUP(order_details__2[[#This Row],[OrderID]],orders[],14,FALSE)</f>
        <v>UK</v>
      </c>
      <c r="L711">
        <f>VLOOKUP(order_details__2[[#This Row],[OrderID]],orders[],7,FALSE)</f>
        <v>3</v>
      </c>
      <c r="M711" t="str">
        <f>VLOOKUP(order_details__2[[#This Row],[ShipVia ]],shippers[],2,FALSE)</f>
        <v>Federal Shipping</v>
      </c>
      <c r="N711" t="str">
        <f>VLOOKUP(order_details__2[[#This Row],[OrderID]],orders[],2,FALSE)</f>
        <v>NORTS</v>
      </c>
      <c r="O711" t="str">
        <f>VLOOKUP(order_details__2[[#This Row],[OrderID]],orders[],18,FALSE)</f>
        <v xml:space="preserve">Southern                                          </v>
      </c>
      <c r="P711">
        <f>VLOOKUP(order_details__2[[#This Row],[ProductID]],products[],4,FALSE)</f>
        <v>5</v>
      </c>
      <c r="Q711" t="str">
        <f>VLOOKUP(order_details__2[[#This Row],[CategoryID]],categories[],2,FALSE)</f>
        <v>Grains/Cereals</v>
      </c>
      <c r="R711" s="57">
        <f>VLOOKUP(order_details__2[[#This Row],[OrderID]],orders[],21,FALSE)</f>
        <v>4</v>
      </c>
    </row>
    <row r="712" spans="1:18" x14ac:dyDescent="0.2">
      <c r="A712">
        <v>10517</v>
      </c>
      <c r="B712">
        <v>59</v>
      </c>
      <c r="C712">
        <v>55</v>
      </c>
      <c r="D712">
        <v>4</v>
      </c>
      <c r="E712">
        <v>0</v>
      </c>
      <c r="F712">
        <f>order_details__2[[#This Row],[UnitPrice]]*order_details__2[[#This Row],[Quantity]]</f>
        <v>220</v>
      </c>
      <c r="G712">
        <f>VLOOKUP(order_details__2[[#This Row],[ProductID]],products[],3,FALSE)</f>
        <v>28</v>
      </c>
      <c r="H712">
        <f>VLOOKUP(order_details__2[[#This Row],[OrderID]],orders[],20,FALSE)</f>
        <v>1997</v>
      </c>
      <c r="I712" t="str">
        <f>VLOOKUP(order_details__2[[#This Row],[ProductID]],products[],2,FALSE)</f>
        <v>Raclette Courdavault</v>
      </c>
      <c r="J712" t="str">
        <f>VLOOKUP(order_details__2[[#This Row],[SupplierID]],suppliers[],2,FALSE)</f>
        <v>Gai pturage</v>
      </c>
      <c r="K712" t="str">
        <f>VLOOKUP(order_details__2[[#This Row],[OrderID]],orders[],14,FALSE)</f>
        <v>UK</v>
      </c>
      <c r="L712">
        <f>VLOOKUP(order_details__2[[#This Row],[OrderID]],orders[],7,FALSE)</f>
        <v>3</v>
      </c>
      <c r="M712" t="str">
        <f>VLOOKUP(order_details__2[[#This Row],[ShipVia ]],shippers[],2,FALSE)</f>
        <v>Federal Shipping</v>
      </c>
      <c r="N712" t="str">
        <f>VLOOKUP(order_details__2[[#This Row],[OrderID]],orders[],2,FALSE)</f>
        <v>NORTS</v>
      </c>
      <c r="O712" t="str">
        <f>VLOOKUP(order_details__2[[#This Row],[OrderID]],orders[],18,FALSE)</f>
        <v xml:space="preserve">Southern                                          </v>
      </c>
      <c r="P712">
        <f>VLOOKUP(order_details__2[[#This Row],[ProductID]],products[],4,FALSE)</f>
        <v>4</v>
      </c>
      <c r="Q712" t="str">
        <f>VLOOKUP(order_details__2[[#This Row],[CategoryID]],categories[],2,FALSE)</f>
        <v>Dairy Products</v>
      </c>
      <c r="R712" s="57">
        <f>VLOOKUP(order_details__2[[#This Row],[OrderID]],orders[],21,FALSE)</f>
        <v>4</v>
      </c>
    </row>
    <row r="713" spans="1:18" x14ac:dyDescent="0.2">
      <c r="A713">
        <v>10517</v>
      </c>
      <c r="B713">
        <v>70</v>
      </c>
      <c r="C713">
        <v>15</v>
      </c>
      <c r="D713">
        <v>6</v>
      </c>
      <c r="E713">
        <v>0</v>
      </c>
      <c r="F713">
        <f>order_details__2[[#This Row],[UnitPrice]]*order_details__2[[#This Row],[Quantity]]</f>
        <v>90</v>
      </c>
      <c r="G713">
        <f>VLOOKUP(order_details__2[[#This Row],[ProductID]],products[],3,FALSE)</f>
        <v>7</v>
      </c>
      <c r="H713">
        <f>VLOOKUP(order_details__2[[#This Row],[OrderID]],orders[],20,FALSE)</f>
        <v>1997</v>
      </c>
      <c r="I713" t="str">
        <f>VLOOKUP(order_details__2[[#This Row],[ProductID]],products[],2,FALSE)</f>
        <v>Outback Lager</v>
      </c>
      <c r="J713" t="str">
        <f>VLOOKUP(order_details__2[[#This Row],[SupplierID]],suppliers[],2,FALSE)</f>
        <v>Pavlova, Ltd.</v>
      </c>
      <c r="K713" t="str">
        <f>VLOOKUP(order_details__2[[#This Row],[OrderID]],orders[],14,FALSE)</f>
        <v>UK</v>
      </c>
      <c r="L713">
        <f>VLOOKUP(order_details__2[[#This Row],[OrderID]],orders[],7,FALSE)</f>
        <v>3</v>
      </c>
      <c r="M713" t="str">
        <f>VLOOKUP(order_details__2[[#This Row],[ShipVia ]],shippers[],2,FALSE)</f>
        <v>Federal Shipping</v>
      </c>
      <c r="N713" t="str">
        <f>VLOOKUP(order_details__2[[#This Row],[OrderID]],orders[],2,FALSE)</f>
        <v>NORTS</v>
      </c>
      <c r="O713" t="str">
        <f>VLOOKUP(order_details__2[[#This Row],[OrderID]],orders[],18,FALSE)</f>
        <v xml:space="preserve">Southern                                          </v>
      </c>
      <c r="P713">
        <f>VLOOKUP(order_details__2[[#This Row],[ProductID]],products[],4,FALSE)</f>
        <v>1</v>
      </c>
      <c r="Q713" t="str">
        <f>VLOOKUP(order_details__2[[#This Row],[CategoryID]],categories[],2,FALSE)</f>
        <v>Beverages</v>
      </c>
      <c r="R713" s="57">
        <f>VLOOKUP(order_details__2[[#This Row],[OrderID]],orders[],21,FALSE)</f>
        <v>4</v>
      </c>
    </row>
    <row r="714" spans="1:18" x14ac:dyDescent="0.2">
      <c r="A714">
        <v>10518</v>
      </c>
      <c r="B714">
        <v>24</v>
      </c>
      <c r="C714">
        <v>4.5</v>
      </c>
      <c r="D714">
        <v>5</v>
      </c>
      <c r="E714">
        <v>0</v>
      </c>
      <c r="F714">
        <f>order_details__2[[#This Row],[UnitPrice]]*order_details__2[[#This Row],[Quantity]]</f>
        <v>22.5</v>
      </c>
      <c r="G714">
        <f>VLOOKUP(order_details__2[[#This Row],[ProductID]],products[],3,FALSE)</f>
        <v>10</v>
      </c>
      <c r="H714">
        <f>VLOOKUP(order_details__2[[#This Row],[OrderID]],orders[],20,FALSE)</f>
        <v>1997</v>
      </c>
      <c r="I714" t="str">
        <f>VLOOKUP(order_details__2[[#This Row],[ProductID]],products[],2,FALSE)</f>
        <v>Guaran Fantstica</v>
      </c>
      <c r="J714" t="str">
        <f>VLOOKUP(order_details__2[[#This Row],[SupplierID]],suppliers[],2,FALSE)</f>
        <v>Refrescos Americanas LTDA</v>
      </c>
      <c r="K714" t="str">
        <f>VLOOKUP(order_details__2[[#This Row],[OrderID]],orders[],14,FALSE)</f>
        <v>Mexico</v>
      </c>
      <c r="L714">
        <f>VLOOKUP(order_details__2[[#This Row],[OrderID]],orders[],7,FALSE)</f>
        <v>2</v>
      </c>
      <c r="M714" t="str">
        <f>VLOOKUP(order_details__2[[#This Row],[ShipVia ]],shippers[],2,FALSE)</f>
        <v>United Package</v>
      </c>
      <c r="N714" t="str">
        <f>VLOOKUP(order_details__2[[#This Row],[OrderID]],orders[],2,FALSE)</f>
        <v>TORTU</v>
      </c>
      <c r="O714" t="str">
        <f>VLOOKUP(order_details__2[[#This Row],[OrderID]],orders[],18,FALSE)</f>
        <v xml:space="preserve">Eastern                                           </v>
      </c>
      <c r="P714">
        <f>VLOOKUP(order_details__2[[#This Row],[ProductID]],products[],4,FALSE)</f>
        <v>1</v>
      </c>
      <c r="Q714" t="str">
        <f>VLOOKUP(order_details__2[[#This Row],[CategoryID]],categories[],2,FALSE)</f>
        <v>Beverages</v>
      </c>
      <c r="R714" s="57">
        <f>VLOOKUP(order_details__2[[#This Row],[OrderID]],orders[],21,FALSE)</f>
        <v>4</v>
      </c>
    </row>
    <row r="715" spans="1:18" x14ac:dyDescent="0.2">
      <c r="A715">
        <v>10518</v>
      </c>
      <c r="B715">
        <v>38</v>
      </c>
      <c r="C715">
        <v>263.5</v>
      </c>
      <c r="D715">
        <v>15</v>
      </c>
      <c r="E715">
        <v>0</v>
      </c>
      <c r="F715">
        <f>order_details__2[[#This Row],[UnitPrice]]*order_details__2[[#This Row],[Quantity]]</f>
        <v>3952.5</v>
      </c>
      <c r="G715">
        <f>VLOOKUP(order_details__2[[#This Row],[ProductID]],products[],3,FALSE)</f>
        <v>18</v>
      </c>
      <c r="H715">
        <f>VLOOKUP(order_details__2[[#This Row],[OrderID]],orders[],20,FALSE)</f>
        <v>1997</v>
      </c>
      <c r="I715" t="str">
        <f>VLOOKUP(order_details__2[[#This Row],[ProductID]],products[],2,FALSE)</f>
        <v>Cte de Blaye</v>
      </c>
      <c r="J715" t="str">
        <f>VLOOKUP(order_details__2[[#This Row],[SupplierID]],suppliers[],2,FALSE)</f>
        <v>Aux joyeux ecclsiastiques</v>
      </c>
      <c r="K715" t="str">
        <f>VLOOKUP(order_details__2[[#This Row],[OrderID]],orders[],14,FALSE)</f>
        <v>Mexico</v>
      </c>
      <c r="L715">
        <f>VLOOKUP(order_details__2[[#This Row],[OrderID]],orders[],7,FALSE)</f>
        <v>2</v>
      </c>
      <c r="M715" t="str">
        <f>VLOOKUP(order_details__2[[#This Row],[ShipVia ]],shippers[],2,FALSE)</f>
        <v>United Package</v>
      </c>
      <c r="N715" t="str">
        <f>VLOOKUP(order_details__2[[#This Row],[OrderID]],orders[],2,FALSE)</f>
        <v>TORTU</v>
      </c>
      <c r="O715" t="str">
        <f>VLOOKUP(order_details__2[[#This Row],[OrderID]],orders[],18,FALSE)</f>
        <v xml:space="preserve">Eastern                                           </v>
      </c>
      <c r="P715">
        <f>VLOOKUP(order_details__2[[#This Row],[ProductID]],products[],4,FALSE)</f>
        <v>1</v>
      </c>
      <c r="Q715" t="str">
        <f>VLOOKUP(order_details__2[[#This Row],[CategoryID]],categories[],2,FALSE)</f>
        <v>Beverages</v>
      </c>
      <c r="R715" s="57">
        <f>VLOOKUP(order_details__2[[#This Row],[OrderID]],orders[],21,FALSE)</f>
        <v>4</v>
      </c>
    </row>
    <row r="716" spans="1:18" x14ac:dyDescent="0.2">
      <c r="A716">
        <v>10518</v>
      </c>
      <c r="B716">
        <v>44</v>
      </c>
      <c r="C716">
        <v>19.45</v>
      </c>
      <c r="D716">
        <v>9</v>
      </c>
      <c r="E716">
        <v>0</v>
      </c>
      <c r="F716">
        <f>order_details__2[[#This Row],[UnitPrice]]*order_details__2[[#This Row],[Quantity]]</f>
        <v>175.04999999999998</v>
      </c>
      <c r="G716">
        <f>VLOOKUP(order_details__2[[#This Row],[ProductID]],products[],3,FALSE)</f>
        <v>20</v>
      </c>
      <c r="H716">
        <f>VLOOKUP(order_details__2[[#This Row],[OrderID]],orders[],20,FALSE)</f>
        <v>1997</v>
      </c>
      <c r="I716" t="str">
        <f>VLOOKUP(order_details__2[[#This Row],[ProductID]],products[],2,FALSE)</f>
        <v>Gula Malacca</v>
      </c>
      <c r="J716" t="str">
        <f>VLOOKUP(order_details__2[[#This Row],[SupplierID]],suppliers[],2,FALSE)</f>
        <v>Leka Trading</v>
      </c>
      <c r="K716" t="str">
        <f>VLOOKUP(order_details__2[[#This Row],[OrderID]],orders[],14,FALSE)</f>
        <v>Mexico</v>
      </c>
      <c r="L716">
        <f>VLOOKUP(order_details__2[[#This Row],[OrderID]],orders[],7,FALSE)</f>
        <v>2</v>
      </c>
      <c r="M716" t="str">
        <f>VLOOKUP(order_details__2[[#This Row],[ShipVia ]],shippers[],2,FALSE)</f>
        <v>United Package</v>
      </c>
      <c r="N716" t="str">
        <f>VLOOKUP(order_details__2[[#This Row],[OrderID]],orders[],2,FALSE)</f>
        <v>TORTU</v>
      </c>
      <c r="O716" t="str">
        <f>VLOOKUP(order_details__2[[#This Row],[OrderID]],orders[],18,FALSE)</f>
        <v xml:space="preserve">Eastern                                           </v>
      </c>
      <c r="P716">
        <f>VLOOKUP(order_details__2[[#This Row],[ProductID]],products[],4,FALSE)</f>
        <v>2</v>
      </c>
      <c r="Q716" t="str">
        <f>VLOOKUP(order_details__2[[#This Row],[CategoryID]],categories[],2,FALSE)</f>
        <v>Condiments</v>
      </c>
      <c r="R716" s="57">
        <f>VLOOKUP(order_details__2[[#This Row],[OrderID]],orders[],21,FALSE)</f>
        <v>4</v>
      </c>
    </row>
    <row r="717" spans="1:18" x14ac:dyDescent="0.2">
      <c r="A717">
        <v>10519</v>
      </c>
      <c r="B717">
        <v>10</v>
      </c>
      <c r="C717">
        <v>31</v>
      </c>
      <c r="D717">
        <v>16</v>
      </c>
      <c r="E717">
        <v>0</v>
      </c>
      <c r="F717">
        <f>order_details__2[[#This Row],[UnitPrice]]*order_details__2[[#This Row],[Quantity]]</f>
        <v>496</v>
      </c>
      <c r="G717">
        <f>VLOOKUP(order_details__2[[#This Row],[ProductID]],products[],3,FALSE)</f>
        <v>4</v>
      </c>
      <c r="H717">
        <f>VLOOKUP(order_details__2[[#This Row],[OrderID]],orders[],20,FALSE)</f>
        <v>1997</v>
      </c>
      <c r="I717" t="str">
        <f>VLOOKUP(order_details__2[[#This Row],[ProductID]],products[],2,FALSE)</f>
        <v>Ikura</v>
      </c>
      <c r="J717" t="str">
        <f>VLOOKUP(order_details__2[[#This Row],[SupplierID]],suppliers[],2,FALSE)</f>
        <v>Tokyo Traders</v>
      </c>
      <c r="K717" t="str">
        <f>VLOOKUP(order_details__2[[#This Row],[OrderID]],orders[],14,FALSE)</f>
        <v>Switzerland</v>
      </c>
      <c r="L717">
        <f>VLOOKUP(order_details__2[[#This Row],[OrderID]],orders[],7,FALSE)</f>
        <v>3</v>
      </c>
      <c r="M717" t="str">
        <f>VLOOKUP(order_details__2[[#This Row],[ShipVia ]],shippers[],2,FALSE)</f>
        <v>Federal Shipping</v>
      </c>
      <c r="N717" t="str">
        <f>VLOOKUP(order_details__2[[#This Row],[OrderID]],orders[],2,FALSE)</f>
        <v>CHOPS</v>
      </c>
      <c r="O717" t="str">
        <f>VLOOKUP(order_details__2[[#This Row],[OrderID]],orders[],18,FALSE)</f>
        <v xml:space="preserve">Westerns                                          </v>
      </c>
      <c r="P717">
        <f>VLOOKUP(order_details__2[[#This Row],[ProductID]],products[],4,FALSE)</f>
        <v>8</v>
      </c>
      <c r="Q717" t="str">
        <f>VLOOKUP(order_details__2[[#This Row],[CategoryID]],categories[],2,FALSE)</f>
        <v>Seafood</v>
      </c>
      <c r="R717" s="57">
        <f>VLOOKUP(order_details__2[[#This Row],[OrderID]],orders[],21,FALSE)</f>
        <v>4</v>
      </c>
    </row>
    <row r="718" spans="1:18" x14ac:dyDescent="0.2">
      <c r="A718">
        <v>10519</v>
      </c>
      <c r="B718">
        <v>56</v>
      </c>
      <c r="C718">
        <v>38</v>
      </c>
      <c r="D718">
        <v>40</v>
      </c>
      <c r="E718">
        <v>0</v>
      </c>
      <c r="F718">
        <f>order_details__2[[#This Row],[UnitPrice]]*order_details__2[[#This Row],[Quantity]]</f>
        <v>1520</v>
      </c>
      <c r="G718">
        <f>VLOOKUP(order_details__2[[#This Row],[ProductID]],products[],3,FALSE)</f>
        <v>26</v>
      </c>
      <c r="H718">
        <f>VLOOKUP(order_details__2[[#This Row],[OrderID]],orders[],20,FALSE)</f>
        <v>1997</v>
      </c>
      <c r="I718" t="str">
        <f>VLOOKUP(order_details__2[[#This Row],[ProductID]],products[],2,FALSE)</f>
        <v>Gnocchi di nonna Alice</v>
      </c>
      <c r="J718" t="str">
        <f>VLOOKUP(order_details__2[[#This Row],[SupplierID]],suppliers[],2,FALSE)</f>
        <v>Pasta Buttini s.r.l.</v>
      </c>
      <c r="K718" t="str">
        <f>VLOOKUP(order_details__2[[#This Row],[OrderID]],orders[],14,FALSE)</f>
        <v>Switzerland</v>
      </c>
      <c r="L718">
        <f>VLOOKUP(order_details__2[[#This Row],[OrderID]],orders[],7,FALSE)</f>
        <v>3</v>
      </c>
      <c r="M718" t="str">
        <f>VLOOKUP(order_details__2[[#This Row],[ShipVia ]],shippers[],2,FALSE)</f>
        <v>Federal Shipping</v>
      </c>
      <c r="N718" t="str">
        <f>VLOOKUP(order_details__2[[#This Row],[OrderID]],orders[],2,FALSE)</f>
        <v>CHOPS</v>
      </c>
      <c r="O718" t="str">
        <f>VLOOKUP(order_details__2[[#This Row],[OrderID]],orders[],18,FALSE)</f>
        <v xml:space="preserve">Westerns                                          </v>
      </c>
      <c r="P718">
        <f>VLOOKUP(order_details__2[[#This Row],[ProductID]],products[],4,FALSE)</f>
        <v>5</v>
      </c>
      <c r="Q718" t="str">
        <f>VLOOKUP(order_details__2[[#This Row],[CategoryID]],categories[],2,FALSE)</f>
        <v>Grains/Cereals</v>
      </c>
      <c r="R718" s="57">
        <f>VLOOKUP(order_details__2[[#This Row],[OrderID]],orders[],21,FALSE)</f>
        <v>4</v>
      </c>
    </row>
    <row r="719" spans="1:18" x14ac:dyDescent="0.2">
      <c r="A719">
        <v>10519</v>
      </c>
      <c r="B719">
        <v>60</v>
      </c>
      <c r="C719">
        <v>34</v>
      </c>
      <c r="D719">
        <v>10</v>
      </c>
      <c r="E719">
        <v>0</v>
      </c>
      <c r="F719">
        <f>order_details__2[[#This Row],[UnitPrice]]*order_details__2[[#This Row],[Quantity]]</f>
        <v>340</v>
      </c>
      <c r="G719">
        <f>VLOOKUP(order_details__2[[#This Row],[ProductID]],products[],3,FALSE)</f>
        <v>28</v>
      </c>
      <c r="H719">
        <f>VLOOKUP(order_details__2[[#This Row],[OrderID]],orders[],20,FALSE)</f>
        <v>1997</v>
      </c>
      <c r="I719" t="str">
        <f>VLOOKUP(order_details__2[[#This Row],[ProductID]],products[],2,FALSE)</f>
        <v>Camembert Pierrot</v>
      </c>
      <c r="J719" t="str">
        <f>VLOOKUP(order_details__2[[#This Row],[SupplierID]],suppliers[],2,FALSE)</f>
        <v>Gai pturage</v>
      </c>
      <c r="K719" t="str">
        <f>VLOOKUP(order_details__2[[#This Row],[OrderID]],orders[],14,FALSE)</f>
        <v>Switzerland</v>
      </c>
      <c r="L719">
        <f>VLOOKUP(order_details__2[[#This Row],[OrderID]],orders[],7,FALSE)</f>
        <v>3</v>
      </c>
      <c r="M719" t="str">
        <f>VLOOKUP(order_details__2[[#This Row],[ShipVia ]],shippers[],2,FALSE)</f>
        <v>Federal Shipping</v>
      </c>
      <c r="N719" t="str">
        <f>VLOOKUP(order_details__2[[#This Row],[OrderID]],orders[],2,FALSE)</f>
        <v>CHOPS</v>
      </c>
      <c r="O719" t="str">
        <f>VLOOKUP(order_details__2[[#This Row],[OrderID]],orders[],18,FALSE)</f>
        <v xml:space="preserve">Westerns                                          </v>
      </c>
      <c r="P719">
        <f>VLOOKUP(order_details__2[[#This Row],[ProductID]],products[],4,FALSE)</f>
        <v>4</v>
      </c>
      <c r="Q719" t="str">
        <f>VLOOKUP(order_details__2[[#This Row],[CategoryID]],categories[],2,FALSE)</f>
        <v>Dairy Products</v>
      </c>
      <c r="R719" s="57">
        <f>VLOOKUP(order_details__2[[#This Row],[OrderID]],orders[],21,FALSE)</f>
        <v>4</v>
      </c>
    </row>
    <row r="720" spans="1:18" x14ac:dyDescent="0.2">
      <c r="A720">
        <v>10520</v>
      </c>
      <c r="B720">
        <v>24</v>
      </c>
      <c r="C720">
        <v>4.5</v>
      </c>
      <c r="D720">
        <v>8</v>
      </c>
      <c r="E720">
        <v>0</v>
      </c>
      <c r="F720">
        <f>order_details__2[[#This Row],[UnitPrice]]*order_details__2[[#This Row],[Quantity]]</f>
        <v>36</v>
      </c>
      <c r="G720">
        <f>VLOOKUP(order_details__2[[#This Row],[ProductID]],products[],3,FALSE)</f>
        <v>10</v>
      </c>
      <c r="H720">
        <f>VLOOKUP(order_details__2[[#This Row],[OrderID]],orders[],20,FALSE)</f>
        <v>1997</v>
      </c>
      <c r="I720" t="str">
        <f>VLOOKUP(order_details__2[[#This Row],[ProductID]],products[],2,FALSE)</f>
        <v>Guaran Fantstica</v>
      </c>
      <c r="J720" t="str">
        <f>VLOOKUP(order_details__2[[#This Row],[SupplierID]],suppliers[],2,FALSE)</f>
        <v>Refrescos Americanas LTDA</v>
      </c>
      <c r="K720" t="str">
        <f>VLOOKUP(order_details__2[[#This Row],[OrderID]],orders[],14,FALSE)</f>
        <v>Norway</v>
      </c>
      <c r="L720">
        <f>VLOOKUP(order_details__2[[#This Row],[OrderID]],orders[],7,FALSE)</f>
        <v>1</v>
      </c>
      <c r="M720" t="str">
        <f>VLOOKUP(order_details__2[[#This Row],[ShipVia ]],shippers[],2,FALSE)</f>
        <v>Speedy Express</v>
      </c>
      <c r="N720" t="str">
        <f>VLOOKUP(order_details__2[[#This Row],[OrderID]],orders[],2,FALSE)</f>
        <v>SANTG</v>
      </c>
      <c r="O720" t="str">
        <f>VLOOKUP(order_details__2[[#This Row],[OrderID]],orders[],18,FALSE)</f>
        <v xml:space="preserve">Westerns                                          </v>
      </c>
      <c r="P720">
        <f>VLOOKUP(order_details__2[[#This Row],[ProductID]],products[],4,FALSE)</f>
        <v>1</v>
      </c>
      <c r="Q720" t="str">
        <f>VLOOKUP(order_details__2[[#This Row],[CategoryID]],categories[],2,FALSE)</f>
        <v>Beverages</v>
      </c>
      <c r="R720" s="57">
        <f>VLOOKUP(order_details__2[[#This Row],[OrderID]],orders[],21,FALSE)</f>
        <v>4</v>
      </c>
    </row>
    <row r="721" spans="1:18" x14ac:dyDescent="0.2">
      <c r="A721">
        <v>10520</v>
      </c>
      <c r="B721">
        <v>53</v>
      </c>
      <c r="C721">
        <v>32.799999999999997</v>
      </c>
      <c r="D721">
        <v>5</v>
      </c>
      <c r="E721">
        <v>0</v>
      </c>
      <c r="F721">
        <f>order_details__2[[#This Row],[UnitPrice]]*order_details__2[[#This Row],[Quantity]]</f>
        <v>164</v>
      </c>
      <c r="G721">
        <f>VLOOKUP(order_details__2[[#This Row],[ProductID]],products[],3,FALSE)</f>
        <v>24</v>
      </c>
      <c r="H721">
        <f>VLOOKUP(order_details__2[[#This Row],[OrderID]],orders[],20,FALSE)</f>
        <v>1997</v>
      </c>
      <c r="I721" t="str">
        <f>VLOOKUP(order_details__2[[#This Row],[ProductID]],products[],2,FALSE)</f>
        <v>Perth Pasties</v>
      </c>
      <c r="J721" t="str">
        <f>VLOOKUP(order_details__2[[#This Row],[SupplierID]],suppliers[],2,FALSE)</f>
        <v>G'day, Mate</v>
      </c>
      <c r="K721" t="str">
        <f>VLOOKUP(order_details__2[[#This Row],[OrderID]],orders[],14,FALSE)</f>
        <v>Norway</v>
      </c>
      <c r="L721">
        <f>VLOOKUP(order_details__2[[#This Row],[OrderID]],orders[],7,FALSE)</f>
        <v>1</v>
      </c>
      <c r="M721" t="str">
        <f>VLOOKUP(order_details__2[[#This Row],[ShipVia ]],shippers[],2,FALSE)</f>
        <v>Speedy Express</v>
      </c>
      <c r="N721" t="str">
        <f>VLOOKUP(order_details__2[[#This Row],[OrderID]],orders[],2,FALSE)</f>
        <v>SANTG</v>
      </c>
      <c r="O721" t="str">
        <f>VLOOKUP(order_details__2[[#This Row],[OrderID]],orders[],18,FALSE)</f>
        <v xml:space="preserve">Westerns                                          </v>
      </c>
      <c r="P721">
        <f>VLOOKUP(order_details__2[[#This Row],[ProductID]],products[],4,FALSE)</f>
        <v>6</v>
      </c>
      <c r="Q721" t="str">
        <f>VLOOKUP(order_details__2[[#This Row],[CategoryID]],categories[],2,FALSE)</f>
        <v>Meat/Poultry</v>
      </c>
      <c r="R721" s="57">
        <f>VLOOKUP(order_details__2[[#This Row],[OrderID]],orders[],21,FALSE)</f>
        <v>4</v>
      </c>
    </row>
    <row r="722" spans="1:18" x14ac:dyDescent="0.2">
      <c r="A722">
        <v>10521</v>
      </c>
      <c r="B722">
        <v>35</v>
      </c>
      <c r="C722">
        <v>18</v>
      </c>
      <c r="D722">
        <v>3</v>
      </c>
      <c r="E722">
        <v>0</v>
      </c>
      <c r="F722">
        <f>order_details__2[[#This Row],[UnitPrice]]*order_details__2[[#This Row],[Quantity]]</f>
        <v>54</v>
      </c>
      <c r="G722">
        <f>VLOOKUP(order_details__2[[#This Row],[ProductID]],products[],3,FALSE)</f>
        <v>16</v>
      </c>
      <c r="H722">
        <f>VLOOKUP(order_details__2[[#This Row],[OrderID]],orders[],20,FALSE)</f>
        <v>1997</v>
      </c>
      <c r="I722" t="str">
        <f>VLOOKUP(order_details__2[[#This Row],[ProductID]],products[],2,FALSE)</f>
        <v>Steeleye Stout</v>
      </c>
      <c r="J722" t="str">
        <f>VLOOKUP(order_details__2[[#This Row],[SupplierID]],suppliers[],2,FALSE)</f>
        <v>Bigfoot Breweries</v>
      </c>
      <c r="K722" t="str">
        <f>VLOOKUP(order_details__2[[#This Row],[OrderID]],orders[],14,FALSE)</f>
        <v>Argentina</v>
      </c>
      <c r="L722">
        <f>VLOOKUP(order_details__2[[#This Row],[OrderID]],orders[],7,FALSE)</f>
        <v>2</v>
      </c>
      <c r="M722" t="str">
        <f>VLOOKUP(order_details__2[[#This Row],[ShipVia ]],shippers[],2,FALSE)</f>
        <v>United Package</v>
      </c>
      <c r="N722" t="str">
        <f>VLOOKUP(order_details__2[[#This Row],[OrderID]],orders[],2,FALSE)</f>
        <v>CACTU</v>
      </c>
      <c r="O722" t="str">
        <f>VLOOKUP(order_details__2[[#This Row],[OrderID]],orders[],18,FALSE)</f>
        <v xml:space="preserve">Northern                                          </v>
      </c>
      <c r="P722">
        <f>VLOOKUP(order_details__2[[#This Row],[ProductID]],products[],4,FALSE)</f>
        <v>1</v>
      </c>
      <c r="Q722" t="str">
        <f>VLOOKUP(order_details__2[[#This Row],[CategoryID]],categories[],2,FALSE)</f>
        <v>Beverages</v>
      </c>
      <c r="R722" s="57">
        <f>VLOOKUP(order_details__2[[#This Row],[OrderID]],orders[],21,FALSE)</f>
        <v>4</v>
      </c>
    </row>
    <row r="723" spans="1:18" x14ac:dyDescent="0.2">
      <c r="A723">
        <v>10521</v>
      </c>
      <c r="B723">
        <v>41</v>
      </c>
      <c r="C723">
        <v>9.65</v>
      </c>
      <c r="D723">
        <v>10</v>
      </c>
      <c r="E723">
        <v>0</v>
      </c>
      <c r="F723">
        <f>order_details__2[[#This Row],[UnitPrice]]*order_details__2[[#This Row],[Quantity]]</f>
        <v>96.5</v>
      </c>
      <c r="G723">
        <f>VLOOKUP(order_details__2[[#This Row],[ProductID]],products[],3,FALSE)</f>
        <v>19</v>
      </c>
      <c r="H723">
        <f>VLOOKUP(order_details__2[[#This Row],[OrderID]],orders[],20,FALSE)</f>
        <v>1997</v>
      </c>
      <c r="I723" t="str">
        <f>VLOOKUP(order_details__2[[#This Row],[ProductID]],products[],2,FALSE)</f>
        <v>Jack's New England Clam Chowder</v>
      </c>
      <c r="J723" t="str">
        <f>VLOOKUP(order_details__2[[#This Row],[SupplierID]],suppliers[],2,FALSE)</f>
        <v>New England Seafood Cannery</v>
      </c>
      <c r="K723" t="str">
        <f>VLOOKUP(order_details__2[[#This Row],[OrderID]],orders[],14,FALSE)</f>
        <v>Argentina</v>
      </c>
      <c r="L723">
        <f>VLOOKUP(order_details__2[[#This Row],[OrderID]],orders[],7,FALSE)</f>
        <v>2</v>
      </c>
      <c r="M723" t="str">
        <f>VLOOKUP(order_details__2[[#This Row],[ShipVia ]],shippers[],2,FALSE)</f>
        <v>United Package</v>
      </c>
      <c r="N723" t="str">
        <f>VLOOKUP(order_details__2[[#This Row],[OrderID]],orders[],2,FALSE)</f>
        <v>CACTU</v>
      </c>
      <c r="O723" t="str">
        <f>VLOOKUP(order_details__2[[#This Row],[OrderID]],orders[],18,FALSE)</f>
        <v xml:space="preserve">Northern                                          </v>
      </c>
      <c r="P723">
        <f>VLOOKUP(order_details__2[[#This Row],[ProductID]],products[],4,FALSE)</f>
        <v>8</v>
      </c>
      <c r="Q723" t="str">
        <f>VLOOKUP(order_details__2[[#This Row],[CategoryID]],categories[],2,FALSE)</f>
        <v>Seafood</v>
      </c>
      <c r="R723" s="57">
        <f>VLOOKUP(order_details__2[[#This Row],[OrderID]],orders[],21,FALSE)</f>
        <v>4</v>
      </c>
    </row>
    <row r="724" spans="1:18" x14ac:dyDescent="0.2">
      <c r="A724">
        <v>10521</v>
      </c>
      <c r="B724">
        <v>68</v>
      </c>
      <c r="C724">
        <v>12.5</v>
      </c>
      <c r="D724">
        <v>6</v>
      </c>
      <c r="E724">
        <v>0</v>
      </c>
      <c r="F724">
        <f>order_details__2[[#This Row],[UnitPrice]]*order_details__2[[#This Row],[Quantity]]</f>
        <v>75</v>
      </c>
      <c r="G724">
        <f>VLOOKUP(order_details__2[[#This Row],[ProductID]],products[],3,FALSE)</f>
        <v>8</v>
      </c>
      <c r="H724">
        <f>VLOOKUP(order_details__2[[#This Row],[OrderID]],orders[],20,FALSE)</f>
        <v>1997</v>
      </c>
      <c r="I724" t="str">
        <f>VLOOKUP(order_details__2[[#This Row],[ProductID]],products[],2,FALSE)</f>
        <v>Scottish Longbreads</v>
      </c>
      <c r="J724" t="str">
        <f>VLOOKUP(order_details__2[[#This Row],[SupplierID]],suppliers[],2,FALSE)</f>
        <v>Specialty Biscuits, Ltd.</v>
      </c>
      <c r="K724" t="str">
        <f>VLOOKUP(order_details__2[[#This Row],[OrderID]],orders[],14,FALSE)</f>
        <v>Argentina</v>
      </c>
      <c r="L724">
        <f>VLOOKUP(order_details__2[[#This Row],[OrderID]],orders[],7,FALSE)</f>
        <v>2</v>
      </c>
      <c r="M724" t="str">
        <f>VLOOKUP(order_details__2[[#This Row],[ShipVia ]],shippers[],2,FALSE)</f>
        <v>United Package</v>
      </c>
      <c r="N724" t="str">
        <f>VLOOKUP(order_details__2[[#This Row],[OrderID]],orders[],2,FALSE)</f>
        <v>CACTU</v>
      </c>
      <c r="O724" t="str">
        <f>VLOOKUP(order_details__2[[#This Row],[OrderID]],orders[],18,FALSE)</f>
        <v xml:space="preserve">Northern                                          </v>
      </c>
      <c r="P724">
        <f>VLOOKUP(order_details__2[[#This Row],[ProductID]],products[],4,FALSE)</f>
        <v>3</v>
      </c>
      <c r="Q724" t="str">
        <f>VLOOKUP(order_details__2[[#This Row],[CategoryID]],categories[],2,FALSE)</f>
        <v>Confections</v>
      </c>
      <c r="R724" s="57">
        <f>VLOOKUP(order_details__2[[#This Row],[OrderID]],orders[],21,FALSE)</f>
        <v>4</v>
      </c>
    </row>
    <row r="725" spans="1:18" x14ac:dyDescent="0.2">
      <c r="A725">
        <v>10522</v>
      </c>
      <c r="B725">
        <v>1</v>
      </c>
      <c r="C725">
        <v>18</v>
      </c>
      <c r="D725">
        <v>40</v>
      </c>
      <c r="E725">
        <v>0</v>
      </c>
      <c r="F725">
        <f>order_details__2[[#This Row],[UnitPrice]]*order_details__2[[#This Row],[Quantity]]</f>
        <v>720</v>
      </c>
      <c r="G725">
        <f>VLOOKUP(order_details__2[[#This Row],[ProductID]],products[],3,FALSE)</f>
        <v>1</v>
      </c>
      <c r="H725">
        <f>VLOOKUP(order_details__2[[#This Row],[OrderID]],orders[],20,FALSE)</f>
        <v>1997</v>
      </c>
      <c r="I725" t="str">
        <f>VLOOKUP(order_details__2[[#This Row],[ProductID]],products[],2,FALSE)</f>
        <v>Chai</v>
      </c>
      <c r="J725" t="str">
        <f>VLOOKUP(order_details__2[[#This Row],[SupplierID]],suppliers[],2,FALSE)</f>
        <v>Exotic Liquids</v>
      </c>
      <c r="K725" t="str">
        <f>VLOOKUP(order_details__2[[#This Row],[OrderID]],orders[],14,FALSE)</f>
        <v>Germany</v>
      </c>
      <c r="L725">
        <f>VLOOKUP(order_details__2[[#This Row],[OrderID]],orders[],7,FALSE)</f>
        <v>1</v>
      </c>
      <c r="M725" t="str">
        <f>VLOOKUP(order_details__2[[#This Row],[ShipVia ]],shippers[],2,FALSE)</f>
        <v>Speedy Express</v>
      </c>
      <c r="N725" t="str">
        <f>VLOOKUP(order_details__2[[#This Row],[OrderID]],orders[],2,FALSE)</f>
        <v>LEHMS</v>
      </c>
      <c r="O725" t="str">
        <f>VLOOKUP(order_details__2[[#This Row],[OrderID]],orders[],18,FALSE)</f>
        <v xml:space="preserve">Eastern                                           </v>
      </c>
      <c r="P725">
        <f>VLOOKUP(order_details__2[[#This Row],[ProductID]],products[],4,FALSE)</f>
        <v>1</v>
      </c>
      <c r="Q725" t="str">
        <f>VLOOKUP(order_details__2[[#This Row],[CategoryID]],categories[],2,FALSE)</f>
        <v>Beverages</v>
      </c>
      <c r="R725" s="57">
        <f>VLOOKUP(order_details__2[[#This Row],[OrderID]],orders[],21,FALSE)</f>
        <v>4</v>
      </c>
    </row>
    <row r="726" spans="1:18" x14ac:dyDescent="0.2">
      <c r="A726">
        <v>10522</v>
      </c>
      <c r="B726">
        <v>8</v>
      </c>
      <c r="C726">
        <v>40</v>
      </c>
      <c r="D726">
        <v>24</v>
      </c>
      <c r="E726">
        <v>0</v>
      </c>
      <c r="F726">
        <f>order_details__2[[#This Row],[UnitPrice]]*order_details__2[[#This Row],[Quantity]]</f>
        <v>960</v>
      </c>
      <c r="G726">
        <f>VLOOKUP(order_details__2[[#This Row],[ProductID]],products[],3,FALSE)</f>
        <v>3</v>
      </c>
      <c r="H726">
        <f>VLOOKUP(order_details__2[[#This Row],[OrderID]],orders[],20,FALSE)</f>
        <v>1997</v>
      </c>
      <c r="I726" t="str">
        <f>VLOOKUP(order_details__2[[#This Row],[ProductID]],products[],2,FALSE)</f>
        <v>Northwoods Cranberry Sauce</v>
      </c>
      <c r="J726" t="str">
        <f>VLOOKUP(order_details__2[[#This Row],[SupplierID]],suppliers[],2,FALSE)</f>
        <v>Grandma Kelly's Homestead</v>
      </c>
      <c r="K726" t="str">
        <f>VLOOKUP(order_details__2[[#This Row],[OrderID]],orders[],14,FALSE)</f>
        <v>Germany</v>
      </c>
      <c r="L726">
        <f>VLOOKUP(order_details__2[[#This Row],[OrderID]],orders[],7,FALSE)</f>
        <v>1</v>
      </c>
      <c r="M726" t="str">
        <f>VLOOKUP(order_details__2[[#This Row],[ShipVia ]],shippers[],2,FALSE)</f>
        <v>Speedy Express</v>
      </c>
      <c r="N726" t="str">
        <f>VLOOKUP(order_details__2[[#This Row],[OrderID]],orders[],2,FALSE)</f>
        <v>LEHMS</v>
      </c>
      <c r="O726" t="str">
        <f>VLOOKUP(order_details__2[[#This Row],[OrderID]],orders[],18,FALSE)</f>
        <v xml:space="preserve">Eastern                                           </v>
      </c>
      <c r="P726">
        <f>VLOOKUP(order_details__2[[#This Row],[ProductID]],products[],4,FALSE)</f>
        <v>2</v>
      </c>
      <c r="Q726" t="str">
        <f>VLOOKUP(order_details__2[[#This Row],[CategoryID]],categories[],2,FALSE)</f>
        <v>Condiments</v>
      </c>
      <c r="R726" s="57">
        <f>VLOOKUP(order_details__2[[#This Row],[OrderID]],orders[],21,FALSE)</f>
        <v>4</v>
      </c>
    </row>
    <row r="727" spans="1:18" x14ac:dyDescent="0.2">
      <c r="A727">
        <v>10522</v>
      </c>
      <c r="B727">
        <v>30</v>
      </c>
      <c r="C727">
        <v>25.89</v>
      </c>
      <c r="D727">
        <v>20</v>
      </c>
      <c r="E727">
        <v>0</v>
      </c>
      <c r="F727">
        <f>order_details__2[[#This Row],[UnitPrice]]*order_details__2[[#This Row],[Quantity]]</f>
        <v>517.79999999999995</v>
      </c>
      <c r="G727">
        <f>VLOOKUP(order_details__2[[#This Row],[ProductID]],products[],3,FALSE)</f>
        <v>13</v>
      </c>
      <c r="H727">
        <f>VLOOKUP(order_details__2[[#This Row],[OrderID]],orders[],20,FALSE)</f>
        <v>1997</v>
      </c>
      <c r="I727" t="str">
        <f>VLOOKUP(order_details__2[[#This Row],[ProductID]],products[],2,FALSE)</f>
        <v>Nord-Ost Matjeshering</v>
      </c>
      <c r="J727" t="str">
        <f>VLOOKUP(order_details__2[[#This Row],[SupplierID]],suppliers[],2,FALSE)</f>
        <v>Nord-Ost-Fisch Handelsgesellschaft mbH</v>
      </c>
      <c r="K727" t="str">
        <f>VLOOKUP(order_details__2[[#This Row],[OrderID]],orders[],14,FALSE)</f>
        <v>Germany</v>
      </c>
      <c r="L727">
        <f>VLOOKUP(order_details__2[[#This Row],[OrderID]],orders[],7,FALSE)</f>
        <v>1</v>
      </c>
      <c r="M727" t="str">
        <f>VLOOKUP(order_details__2[[#This Row],[ShipVia ]],shippers[],2,FALSE)</f>
        <v>Speedy Express</v>
      </c>
      <c r="N727" t="str">
        <f>VLOOKUP(order_details__2[[#This Row],[OrderID]],orders[],2,FALSE)</f>
        <v>LEHMS</v>
      </c>
      <c r="O727" t="str">
        <f>VLOOKUP(order_details__2[[#This Row],[OrderID]],orders[],18,FALSE)</f>
        <v xml:space="preserve">Eastern                                           </v>
      </c>
      <c r="P727">
        <f>VLOOKUP(order_details__2[[#This Row],[ProductID]],products[],4,FALSE)</f>
        <v>8</v>
      </c>
      <c r="Q727" t="str">
        <f>VLOOKUP(order_details__2[[#This Row],[CategoryID]],categories[],2,FALSE)</f>
        <v>Seafood</v>
      </c>
      <c r="R727" s="57">
        <f>VLOOKUP(order_details__2[[#This Row],[OrderID]],orders[],21,FALSE)</f>
        <v>4</v>
      </c>
    </row>
    <row r="728" spans="1:18" x14ac:dyDescent="0.2">
      <c r="A728">
        <v>10522</v>
      </c>
      <c r="B728">
        <v>40</v>
      </c>
      <c r="C728">
        <v>18.399999999999999</v>
      </c>
      <c r="D728">
        <v>25</v>
      </c>
      <c r="E728">
        <v>0</v>
      </c>
      <c r="F728">
        <f>order_details__2[[#This Row],[UnitPrice]]*order_details__2[[#This Row],[Quantity]]</f>
        <v>459.99999999999994</v>
      </c>
      <c r="G728">
        <f>VLOOKUP(order_details__2[[#This Row],[ProductID]],products[],3,FALSE)</f>
        <v>19</v>
      </c>
      <c r="H728">
        <f>VLOOKUP(order_details__2[[#This Row],[OrderID]],orders[],20,FALSE)</f>
        <v>1997</v>
      </c>
      <c r="I728" t="str">
        <f>VLOOKUP(order_details__2[[#This Row],[ProductID]],products[],2,FALSE)</f>
        <v>Boston Crab Meat</v>
      </c>
      <c r="J728" t="str">
        <f>VLOOKUP(order_details__2[[#This Row],[SupplierID]],suppliers[],2,FALSE)</f>
        <v>New England Seafood Cannery</v>
      </c>
      <c r="K728" t="str">
        <f>VLOOKUP(order_details__2[[#This Row],[OrderID]],orders[],14,FALSE)</f>
        <v>Germany</v>
      </c>
      <c r="L728">
        <f>VLOOKUP(order_details__2[[#This Row],[OrderID]],orders[],7,FALSE)</f>
        <v>1</v>
      </c>
      <c r="M728" t="str">
        <f>VLOOKUP(order_details__2[[#This Row],[ShipVia ]],shippers[],2,FALSE)</f>
        <v>Speedy Express</v>
      </c>
      <c r="N728" t="str">
        <f>VLOOKUP(order_details__2[[#This Row],[OrderID]],orders[],2,FALSE)</f>
        <v>LEHMS</v>
      </c>
      <c r="O728" t="str">
        <f>VLOOKUP(order_details__2[[#This Row],[OrderID]],orders[],18,FALSE)</f>
        <v xml:space="preserve">Eastern                                           </v>
      </c>
      <c r="P728">
        <f>VLOOKUP(order_details__2[[#This Row],[ProductID]],products[],4,FALSE)</f>
        <v>8</v>
      </c>
      <c r="Q728" t="str">
        <f>VLOOKUP(order_details__2[[#This Row],[CategoryID]],categories[],2,FALSE)</f>
        <v>Seafood</v>
      </c>
      <c r="R728" s="57">
        <f>VLOOKUP(order_details__2[[#This Row],[OrderID]],orders[],21,FALSE)</f>
        <v>4</v>
      </c>
    </row>
    <row r="729" spans="1:18" x14ac:dyDescent="0.2">
      <c r="A729">
        <v>10523</v>
      </c>
      <c r="B729">
        <v>17</v>
      </c>
      <c r="C729">
        <v>39</v>
      </c>
      <c r="D729">
        <v>25</v>
      </c>
      <c r="E729">
        <v>0</v>
      </c>
      <c r="F729">
        <f>order_details__2[[#This Row],[UnitPrice]]*order_details__2[[#This Row],[Quantity]]</f>
        <v>975</v>
      </c>
      <c r="G729">
        <f>VLOOKUP(order_details__2[[#This Row],[ProductID]],products[],3,FALSE)</f>
        <v>7</v>
      </c>
      <c r="H729">
        <f>VLOOKUP(order_details__2[[#This Row],[OrderID]],orders[],20,FALSE)</f>
        <v>1997</v>
      </c>
      <c r="I729" t="str">
        <f>VLOOKUP(order_details__2[[#This Row],[ProductID]],products[],2,FALSE)</f>
        <v>Alice Mutton</v>
      </c>
      <c r="J729" t="str">
        <f>VLOOKUP(order_details__2[[#This Row],[SupplierID]],suppliers[],2,FALSE)</f>
        <v>Pavlova, Ltd.</v>
      </c>
      <c r="K729" t="str">
        <f>VLOOKUP(order_details__2[[#This Row],[OrderID]],orders[],14,FALSE)</f>
        <v>UK</v>
      </c>
      <c r="L729">
        <f>VLOOKUP(order_details__2[[#This Row],[OrderID]],orders[],7,FALSE)</f>
        <v>2</v>
      </c>
      <c r="M729" t="str">
        <f>VLOOKUP(order_details__2[[#This Row],[ShipVia ]],shippers[],2,FALSE)</f>
        <v>United Package</v>
      </c>
      <c r="N729" t="str">
        <f>VLOOKUP(order_details__2[[#This Row],[OrderID]],orders[],2,FALSE)</f>
        <v>SEVES</v>
      </c>
      <c r="O729" t="str">
        <f>VLOOKUP(order_details__2[[#This Row],[OrderID]],orders[],18,FALSE)</f>
        <v xml:space="preserve">Westerns                                          </v>
      </c>
      <c r="P729">
        <f>VLOOKUP(order_details__2[[#This Row],[ProductID]],products[],4,FALSE)</f>
        <v>6</v>
      </c>
      <c r="Q729" t="str">
        <f>VLOOKUP(order_details__2[[#This Row],[CategoryID]],categories[],2,FALSE)</f>
        <v>Meat/Poultry</v>
      </c>
      <c r="R729" s="57">
        <f>VLOOKUP(order_details__2[[#This Row],[OrderID]],orders[],21,FALSE)</f>
        <v>5</v>
      </c>
    </row>
    <row r="730" spans="1:18" x14ac:dyDescent="0.2">
      <c r="A730">
        <v>10523</v>
      </c>
      <c r="B730">
        <v>20</v>
      </c>
      <c r="C730">
        <v>81</v>
      </c>
      <c r="D730">
        <v>15</v>
      </c>
      <c r="E730">
        <v>0</v>
      </c>
      <c r="F730">
        <f>order_details__2[[#This Row],[UnitPrice]]*order_details__2[[#This Row],[Quantity]]</f>
        <v>1215</v>
      </c>
      <c r="G730">
        <f>VLOOKUP(order_details__2[[#This Row],[ProductID]],products[],3,FALSE)</f>
        <v>8</v>
      </c>
      <c r="H730">
        <f>VLOOKUP(order_details__2[[#This Row],[OrderID]],orders[],20,FALSE)</f>
        <v>1997</v>
      </c>
      <c r="I730" t="str">
        <f>VLOOKUP(order_details__2[[#This Row],[ProductID]],products[],2,FALSE)</f>
        <v>Sir Rodney's Marmalade</v>
      </c>
      <c r="J730" t="str">
        <f>VLOOKUP(order_details__2[[#This Row],[SupplierID]],suppliers[],2,FALSE)</f>
        <v>Specialty Biscuits, Ltd.</v>
      </c>
      <c r="K730" t="str">
        <f>VLOOKUP(order_details__2[[#This Row],[OrderID]],orders[],14,FALSE)</f>
        <v>UK</v>
      </c>
      <c r="L730">
        <f>VLOOKUP(order_details__2[[#This Row],[OrderID]],orders[],7,FALSE)</f>
        <v>2</v>
      </c>
      <c r="M730" t="str">
        <f>VLOOKUP(order_details__2[[#This Row],[ShipVia ]],shippers[],2,FALSE)</f>
        <v>United Package</v>
      </c>
      <c r="N730" t="str">
        <f>VLOOKUP(order_details__2[[#This Row],[OrderID]],orders[],2,FALSE)</f>
        <v>SEVES</v>
      </c>
      <c r="O730" t="str">
        <f>VLOOKUP(order_details__2[[#This Row],[OrderID]],orders[],18,FALSE)</f>
        <v xml:space="preserve">Westerns                                          </v>
      </c>
      <c r="P730">
        <f>VLOOKUP(order_details__2[[#This Row],[ProductID]],products[],4,FALSE)</f>
        <v>3</v>
      </c>
      <c r="Q730" t="str">
        <f>VLOOKUP(order_details__2[[#This Row],[CategoryID]],categories[],2,FALSE)</f>
        <v>Confections</v>
      </c>
      <c r="R730" s="57">
        <f>VLOOKUP(order_details__2[[#This Row],[OrderID]],orders[],21,FALSE)</f>
        <v>5</v>
      </c>
    </row>
    <row r="731" spans="1:18" x14ac:dyDescent="0.2">
      <c r="A731">
        <v>10523</v>
      </c>
      <c r="B731">
        <v>37</v>
      </c>
      <c r="C731">
        <v>26</v>
      </c>
      <c r="D731">
        <v>18</v>
      </c>
      <c r="E731">
        <v>0</v>
      </c>
      <c r="F731">
        <f>order_details__2[[#This Row],[UnitPrice]]*order_details__2[[#This Row],[Quantity]]</f>
        <v>468</v>
      </c>
      <c r="G731">
        <f>VLOOKUP(order_details__2[[#This Row],[ProductID]],products[],3,FALSE)</f>
        <v>17</v>
      </c>
      <c r="H731">
        <f>VLOOKUP(order_details__2[[#This Row],[OrderID]],orders[],20,FALSE)</f>
        <v>1997</v>
      </c>
      <c r="I731" t="str">
        <f>VLOOKUP(order_details__2[[#This Row],[ProductID]],products[],2,FALSE)</f>
        <v>Gravad lax</v>
      </c>
      <c r="J731" t="str">
        <f>VLOOKUP(order_details__2[[#This Row],[SupplierID]],suppliers[],2,FALSE)</f>
        <v>Svensk Sjfda AB</v>
      </c>
      <c r="K731" t="str">
        <f>VLOOKUP(order_details__2[[#This Row],[OrderID]],orders[],14,FALSE)</f>
        <v>UK</v>
      </c>
      <c r="L731">
        <f>VLOOKUP(order_details__2[[#This Row],[OrderID]],orders[],7,FALSE)</f>
        <v>2</v>
      </c>
      <c r="M731" t="str">
        <f>VLOOKUP(order_details__2[[#This Row],[ShipVia ]],shippers[],2,FALSE)</f>
        <v>United Package</v>
      </c>
      <c r="N731" t="str">
        <f>VLOOKUP(order_details__2[[#This Row],[OrderID]],orders[],2,FALSE)</f>
        <v>SEVES</v>
      </c>
      <c r="O731" t="str">
        <f>VLOOKUP(order_details__2[[#This Row],[OrderID]],orders[],18,FALSE)</f>
        <v xml:space="preserve">Westerns                                          </v>
      </c>
      <c r="P731">
        <f>VLOOKUP(order_details__2[[#This Row],[ProductID]],products[],4,FALSE)</f>
        <v>8</v>
      </c>
      <c r="Q731" t="str">
        <f>VLOOKUP(order_details__2[[#This Row],[CategoryID]],categories[],2,FALSE)</f>
        <v>Seafood</v>
      </c>
      <c r="R731" s="57">
        <f>VLOOKUP(order_details__2[[#This Row],[OrderID]],orders[],21,FALSE)</f>
        <v>5</v>
      </c>
    </row>
    <row r="732" spans="1:18" x14ac:dyDescent="0.2">
      <c r="A732">
        <v>10523</v>
      </c>
      <c r="B732">
        <v>41</v>
      </c>
      <c r="C732">
        <v>9.65</v>
      </c>
      <c r="D732">
        <v>6</v>
      </c>
      <c r="E732">
        <v>0</v>
      </c>
      <c r="F732">
        <f>order_details__2[[#This Row],[UnitPrice]]*order_details__2[[#This Row],[Quantity]]</f>
        <v>57.900000000000006</v>
      </c>
      <c r="G732">
        <f>VLOOKUP(order_details__2[[#This Row],[ProductID]],products[],3,FALSE)</f>
        <v>19</v>
      </c>
      <c r="H732">
        <f>VLOOKUP(order_details__2[[#This Row],[OrderID]],orders[],20,FALSE)</f>
        <v>1997</v>
      </c>
      <c r="I732" t="str">
        <f>VLOOKUP(order_details__2[[#This Row],[ProductID]],products[],2,FALSE)</f>
        <v>Jack's New England Clam Chowder</v>
      </c>
      <c r="J732" t="str">
        <f>VLOOKUP(order_details__2[[#This Row],[SupplierID]],suppliers[],2,FALSE)</f>
        <v>New England Seafood Cannery</v>
      </c>
      <c r="K732" t="str">
        <f>VLOOKUP(order_details__2[[#This Row],[OrderID]],orders[],14,FALSE)</f>
        <v>UK</v>
      </c>
      <c r="L732">
        <f>VLOOKUP(order_details__2[[#This Row],[OrderID]],orders[],7,FALSE)</f>
        <v>2</v>
      </c>
      <c r="M732" t="str">
        <f>VLOOKUP(order_details__2[[#This Row],[ShipVia ]],shippers[],2,FALSE)</f>
        <v>United Package</v>
      </c>
      <c r="N732" t="str">
        <f>VLOOKUP(order_details__2[[#This Row],[OrderID]],orders[],2,FALSE)</f>
        <v>SEVES</v>
      </c>
      <c r="O732" t="str">
        <f>VLOOKUP(order_details__2[[#This Row],[OrderID]],orders[],18,FALSE)</f>
        <v xml:space="preserve">Westerns                                          </v>
      </c>
      <c r="P732">
        <f>VLOOKUP(order_details__2[[#This Row],[ProductID]],products[],4,FALSE)</f>
        <v>8</v>
      </c>
      <c r="Q732" t="str">
        <f>VLOOKUP(order_details__2[[#This Row],[CategoryID]],categories[],2,FALSE)</f>
        <v>Seafood</v>
      </c>
      <c r="R732" s="57">
        <f>VLOOKUP(order_details__2[[#This Row],[OrderID]],orders[],21,FALSE)</f>
        <v>5</v>
      </c>
    </row>
    <row r="733" spans="1:18" x14ac:dyDescent="0.2">
      <c r="A733">
        <v>10524</v>
      </c>
      <c r="B733">
        <v>10</v>
      </c>
      <c r="C733">
        <v>31</v>
      </c>
      <c r="D733">
        <v>2</v>
      </c>
      <c r="E733">
        <v>0</v>
      </c>
      <c r="F733">
        <f>order_details__2[[#This Row],[UnitPrice]]*order_details__2[[#This Row],[Quantity]]</f>
        <v>62</v>
      </c>
      <c r="G733">
        <f>VLOOKUP(order_details__2[[#This Row],[ProductID]],products[],3,FALSE)</f>
        <v>4</v>
      </c>
      <c r="H733">
        <f>VLOOKUP(order_details__2[[#This Row],[OrderID]],orders[],20,FALSE)</f>
        <v>1997</v>
      </c>
      <c r="I733" t="str">
        <f>VLOOKUP(order_details__2[[#This Row],[ProductID]],products[],2,FALSE)</f>
        <v>Ikura</v>
      </c>
      <c r="J733" t="str">
        <f>VLOOKUP(order_details__2[[#This Row],[SupplierID]],suppliers[],2,FALSE)</f>
        <v>Tokyo Traders</v>
      </c>
      <c r="K733" t="str">
        <f>VLOOKUP(order_details__2[[#This Row],[OrderID]],orders[],14,FALSE)</f>
        <v>Sweden</v>
      </c>
      <c r="L733">
        <f>VLOOKUP(order_details__2[[#This Row],[OrderID]],orders[],7,FALSE)</f>
        <v>2</v>
      </c>
      <c r="M733" t="str">
        <f>VLOOKUP(order_details__2[[#This Row],[ShipVia ]],shippers[],2,FALSE)</f>
        <v>United Package</v>
      </c>
      <c r="N733" t="str">
        <f>VLOOKUP(order_details__2[[#This Row],[OrderID]],orders[],2,FALSE)</f>
        <v>BERGS</v>
      </c>
      <c r="O733" t="str">
        <f>VLOOKUP(order_details__2[[#This Row],[OrderID]],orders[],18,FALSE)</f>
        <v xml:space="preserve">Eastern                                           </v>
      </c>
      <c r="P733">
        <f>VLOOKUP(order_details__2[[#This Row],[ProductID]],products[],4,FALSE)</f>
        <v>8</v>
      </c>
      <c r="Q733" t="str">
        <f>VLOOKUP(order_details__2[[#This Row],[CategoryID]],categories[],2,FALSE)</f>
        <v>Seafood</v>
      </c>
      <c r="R733" s="57">
        <f>VLOOKUP(order_details__2[[#This Row],[OrderID]],orders[],21,FALSE)</f>
        <v>5</v>
      </c>
    </row>
    <row r="734" spans="1:18" x14ac:dyDescent="0.2">
      <c r="A734">
        <v>10524</v>
      </c>
      <c r="B734">
        <v>30</v>
      </c>
      <c r="C734">
        <v>25.89</v>
      </c>
      <c r="D734">
        <v>10</v>
      </c>
      <c r="E734">
        <v>0</v>
      </c>
      <c r="F734">
        <f>order_details__2[[#This Row],[UnitPrice]]*order_details__2[[#This Row],[Quantity]]</f>
        <v>258.89999999999998</v>
      </c>
      <c r="G734">
        <f>VLOOKUP(order_details__2[[#This Row],[ProductID]],products[],3,FALSE)</f>
        <v>13</v>
      </c>
      <c r="H734">
        <f>VLOOKUP(order_details__2[[#This Row],[OrderID]],orders[],20,FALSE)</f>
        <v>1997</v>
      </c>
      <c r="I734" t="str">
        <f>VLOOKUP(order_details__2[[#This Row],[ProductID]],products[],2,FALSE)</f>
        <v>Nord-Ost Matjeshering</v>
      </c>
      <c r="J734" t="str">
        <f>VLOOKUP(order_details__2[[#This Row],[SupplierID]],suppliers[],2,FALSE)</f>
        <v>Nord-Ost-Fisch Handelsgesellschaft mbH</v>
      </c>
      <c r="K734" t="str">
        <f>VLOOKUP(order_details__2[[#This Row],[OrderID]],orders[],14,FALSE)</f>
        <v>Sweden</v>
      </c>
      <c r="L734">
        <f>VLOOKUP(order_details__2[[#This Row],[OrderID]],orders[],7,FALSE)</f>
        <v>2</v>
      </c>
      <c r="M734" t="str">
        <f>VLOOKUP(order_details__2[[#This Row],[ShipVia ]],shippers[],2,FALSE)</f>
        <v>United Package</v>
      </c>
      <c r="N734" t="str">
        <f>VLOOKUP(order_details__2[[#This Row],[OrderID]],orders[],2,FALSE)</f>
        <v>BERGS</v>
      </c>
      <c r="O734" t="str">
        <f>VLOOKUP(order_details__2[[#This Row],[OrderID]],orders[],18,FALSE)</f>
        <v xml:space="preserve">Eastern                                           </v>
      </c>
      <c r="P734">
        <f>VLOOKUP(order_details__2[[#This Row],[ProductID]],products[],4,FALSE)</f>
        <v>8</v>
      </c>
      <c r="Q734" t="str">
        <f>VLOOKUP(order_details__2[[#This Row],[CategoryID]],categories[],2,FALSE)</f>
        <v>Seafood</v>
      </c>
      <c r="R734" s="57">
        <f>VLOOKUP(order_details__2[[#This Row],[OrderID]],orders[],21,FALSE)</f>
        <v>5</v>
      </c>
    </row>
    <row r="735" spans="1:18" x14ac:dyDescent="0.2">
      <c r="A735">
        <v>10524</v>
      </c>
      <c r="B735">
        <v>43</v>
      </c>
      <c r="C735">
        <v>46</v>
      </c>
      <c r="D735">
        <v>60</v>
      </c>
      <c r="E735">
        <v>0</v>
      </c>
      <c r="F735">
        <f>order_details__2[[#This Row],[UnitPrice]]*order_details__2[[#This Row],[Quantity]]</f>
        <v>2760</v>
      </c>
      <c r="G735">
        <f>VLOOKUP(order_details__2[[#This Row],[ProductID]],products[],3,FALSE)</f>
        <v>20</v>
      </c>
      <c r="H735">
        <f>VLOOKUP(order_details__2[[#This Row],[OrderID]],orders[],20,FALSE)</f>
        <v>1997</v>
      </c>
      <c r="I735" t="str">
        <f>VLOOKUP(order_details__2[[#This Row],[ProductID]],products[],2,FALSE)</f>
        <v>Ipoh Coffee</v>
      </c>
      <c r="J735" t="str">
        <f>VLOOKUP(order_details__2[[#This Row],[SupplierID]],suppliers[],2,FALSE)</f>
        <v>Leka Trading</v>
      </c>
      <c r="K735" t="str">
        <f>VLOOKUP(order_details__2[[#This Row],[OrderID]],orders[],14,FALSE)</f>
        <v>Sweden</v>
      </c>
      <c r="L735">
        <f>VLOOKUP(order_details__2[[#This Row],[OrderID]],orders[],7,FALSE)</f>
        <v>2</v>
      </c>
      <c r="M735" t="str">
        <f>VLOOKUP(order_details__2[[#This Row],[ShipVia ]],shippers[],2,FALSE)</f>
        <v>United Package</v>
      </c>
      <c r="N735" t="str">
        <f>VLOOKUP(order_details__2[[#This Row],[OrderID]],orders[],2,FALSE)</f>
        <v>BERGS</v>
      </c>
      <c r="O735" t="str">
        <f>VLOOKUP(order_details__2[[#This Row],[OrderID]],orders[],18,FALSE)</f>
        <v xml:space="preserve">Eastern                                           </v>
      </c>
      <c r="P735">
        <f>VLOOKUP(order_details__2[[#This Row],[ProductID]],products[],4,FALSE)</f>
        <v>1</v>
      </c>
      <c r="Q735" t="str">
        <f>VLOOKUP(order_details__2[[#This Row],[CategoryID]],categories[],2,FALSE)</f>
        <v>Beverages</v>
      </c>
      <c r="R735" s="57">
        <f>VLOOKUP(order_details__2[[#This Row],[OrderID]],orders[],21,FALSE)</f>
        <v>5</v>
      </c>
    </row>
    <row r="736" spans="1:18" x14ac:dyDescent="0.2">
      <c r="A736">
        <v>10524</v>
      </c>
      <c r="B736">
        <v>54</v>
      </c>
      <c r="C736">
        <v>7.45</v>
      </c>
      <c r="D736">
        <v>15</v>
      </c>
      <c r="E736">
        <v>0</v>
      </c>
      <c r="F736">
        <f>order_details__2[[#This Row],[UnitPrice]]*order_details__2[[#This Row],[Quantity]]</f>
        <v>111.75</v>
      </c>
      <c r="G736">
        <f>VLOOKUP(order_details__2[[#This Row],[ProductID]],products[],3,FALSE)</f>
        <v>25</v>
      </c>
      <c r="H736">
        <f>VLOOKUP(order_details__2[[#This Row],[OrderID]],orders[],20,FALSE)</f>
        <v>1997</v>
      </c>
      <c r="I736" t="str">
        <f>VLOOKUP(order_details__2[[#This Row],[ProductID]],products[],2,FALSE)</f>
        <v>Tourtire</v>
      </c>
      <c r="J736" t="str">
        <f>VLOOKUP(order_details__2[[#This Row],[SupplierID]],suppliers[],2,FALSE)</f>
        <v>Ma Maison</v>
      </c>
      <c r="K736" t="str">
        <f>VLOOKUP(order_details__2[[#This Row],[OrderID]],orders[],14,FALSE)</f>
        <v>Sweden</v>
      </c>
      <c r="L736">
        <f>VLOOKUP(order_details__2[[#This Row],[OrderID]],orders[],7,FALSE)</f>
        <v>2</v>
      </c>
      <c r="M736" t="str">
        <f>VLOOKUP(order_details__2[[#This Row],[ShipVia ]],shippers[],2,FALSE)</f>
        <v>United Package</v>
      </c>
      <c r="N736" t="str">
        <f>VLOOKUP(order_details__2[[#This Row],[OrderID]],orders[],2,FALSE)</f>
        <v>BERGS</v>
      </c>
      <c r="O736" t="str">
        <f>VLOOKUP(order_details__2[[#This Row],[OrderID]],orders[],18,FALSE)</f>
        <v xml:space="preserve">Eastern                                           </v>
      </c>
      <c r="P736">
        <f>VLOOKUP(order_details__2[[#This Row],[ProductID]],products[],4,FALSE)</f>
        <v>6</v>
      </c>
      <c r="Q736" t="str">
        <f>VLOOKUP(order_details__2[[#This Row],[CategoryID]],categories[],2,FALSE)</f>
        <v>Meat/Poultry</v>
      </c>
      <c r="R736" s="57">
        <f>VLOOKUP(order_details__2[[#This Row],[OrderID]],orders[],21,FALSE)</f>
        <v>5</v>
      </c>
    </row>
    <row r="737" spans="1:18" x14ac:dyDescent="0.2">
      <c r="A737">
        <v>10525</v>
      </c>
      <c r="B737">
        <v>36</v>
      </c>
      <c r="C737">
        <v>19</v>
      </c>
      <c r="D737">
        <v>30</v>
      </c>
      <c r="E737">
        <v>0</v>
      </c>
      <c r="F737">
        <f>order_details__2[[#This Row],[UnitPrice]]*order_details__2[[#This Row],[Quantity]]</f>
        <v>570</v>
      </c>
      <c r="G737">
        <f>VLOOKUP(order_details__2[[#This Row],[ProductID]],products[],3,FALSE)</f>
        <v>17</v>
      </c>
      <c r="H737">
        <f>VLOOKUP(order_details__2[[#This Row],[OrderID]],orders[],20,FALSE)</f>
        <v>1997</v>
      </c>
      <c r="I737" t="str">
        <f>VLOOKUP(order_details__2[[#This Row],[ProductID]],products[],2,FALSE)</f>
        <v>Inlagd Sill</v>
      </c>
      <c r="J737" t="str">
        <f>VLOOKUP(order_details__2[[#This Row],[SupplierID]],suppliers[],2,FALSE)</f>
        <v>Svensk Sjfda AB</v>
      </c>
      <c r="K737" t="str">
        <f>VLOOKUP(order_details__2[[#This Row],[OrderID]],orders[],14,FALSE)</f>
        <v>France</v>
      </c>
      <c r="L737">
        <f>VLOOKUP(order_details__2[[#This Row],[OrderID]],orders[],7,FALSE)</f>
        <v>2</v>
      </c>
      <c r="M737" t="str">
        <f>VLOOKUP(order_details__2[[#This Row],[ShipVia ]],shippers[],2,FALSE)</f>
        <v>United Package</v>
      </c>
      <c r="N737" t="str">
        <f>VLOOKUP(order_details__2[[#This Row],[OrderID]],orders[],2,FALSE)</f>
        <v>BONAP</v>
      </c>
      <c r="O737" t="str">
        <f>VLOOKUP(order_details__2[[#This Row],[OrderID]],orders[],18,FALSE)</f>
        <v xml:space="preserve">Eastern                                           </v>
      </c>
      <c r="P737">
        <f>VLOOKUP(order_details__2[[#This Row],[ProductID]],products[],4,FALSE)</f>
        <v>8</v>
      </c>
      <c r="Q737" t="str">
        <f>VLOOKUP(order_details__2[[#This Row],[CategoryID]],categories[],2,FALSE)</f>
        <v>Seafood</v>
      </c>
      <c r="R737" s="57">
        <f>VLOOKUP(order_details__2[[#This Row],[OrderID]],orders[],21,FALSE)</f>
        <v>5</v>
      </c>
    </row>
    <row r="738" spans="1:18" x14ac:dyDescent="0.2">
      <c r="A738">
        <v>10525</v>
      </c>
      <c r="B738">
        <v>40</v>
      </c>
      <c r="C738">
        <v>18.399999999999999</v>
      </c>
      <c r="D738">
        <v>15</v>
      </c>
      <c r="E738">
        <v>0</v>
      </c>
      <c r="F738">
        <f>order_details__2[[#This Row],[UnitPrice]]*order_details__2[[#This Row],[Quantity]]</f>
        <v>276</v>
      </c>
      <c r="G738">
        <f>VLOOKUP(order_details__2[[#This Row],[ProductID]],products[],3,FALSE)</f>
        <v>19</v>
      </c>
      <c r="H738">
        <f>VLOOKUP(order_details__2[[#This Row],[OrderID]],orders[],20,FALSE)</f>
        <v>1997</v>
      </c>
      <c r="I738" t="str">
        <f>VLOOKUP(order_details__2[[#This Row],[ProductID]],products[],2,FALSE)</f>
        <v>Boston Crab Meat</v>
      </c>
      <c r="J738" t="str">
        <f>VLOOKUP(order_details__2[[#This Row],[SupplierID]],suppliers[],2,FALSE)</f>
        <v>New England Seafood Cannery</v>
      </c>
      <c r="K738" t="str">
        <f>VLOOKUP(order_details__2[[#This Row],[OrderID]],orders[],14,FALSE)</f>
        <v>France</v>
      </c>
      <c r="L738">
        <f>VLOOKUP(order_details__2[[#This Row],[OrderID]],orders[],7,FALSE)</f>
        <v>2</v>
      </c>
      <c r="M738" t="str">
        <f>VLOOKUP(order_details__2[[#This Row],[ShipVia ]],shippers[],2,FALSE)</f>
        <v>United Package</v>
      </c>
      <c r="N738" t="str">
        <f>VLOOKUP(order_details__2[[#This Row],[OrderID]],orders[],2,FALSE)</f>
        <v>BONAP</v>
      </c>
      <c r="O738" t="str">
        <f>VLOOKUP(order_details__2[[#This Row],[OrderID]],orders[],18,FALSE)</f>
        <v xml:space="preserve">Eastern                                           </v>
      </c>
      <c r="P738">
        <f>VLOOKUP(order_details__2[[#This Row],[ProductID]],products[],4,FALSE)</f>
        <v>8</v>
      </c>
      <c r="Q738" t="str">
        <f>VLOOKUP(order_details__2[[#This Row],[CategoryID]],categories[],2,FALSE)</f>
        <v>Seafood</v>
      </c>
      <c r="R738" s="57">
        <f>VLOOKUP(order_details__2[[#This Row],[OrderID]],orders[],21,FALSE)</f>
        <v>5</v>
      </c>
    </row>
    <row r="739" spans="1:18" x14ac:dyDescent="0.2">
      <c r="A739">
        <v>10526</v>
      </c>
      <c r="B739">
        <v>1</v>
      </c>
      <c r="C739">
        <v>18</v>
      </c>
      <c r="D739">
        <v>8</v>
      </c>
      <c r="E739">
        <v>0</v>
      </c>
      <c r="F739">
        <f>order_details__2[[#This Row],[UnitPrice]]*order_details__2[[#This Row],[Quantity]]</f>
        <v>144</v>
      </c>
      <c r="G739">
        <f>VLOOKUP(order_details__2[[#This Row],[ProductID]],products[],3,FALSE)</f>
        <v>1</v>
      </c>
      <c r="H739">
        <f>VLOOKUP(order_details__2[[#This Row],[OrderID]],orders[],20,FALSE)</f>
        <v>1997</v>
      </c>
      <c r="I739" t="str">
        <f>VLOOKUP(order_details__2[[#This Row],[ProductID]],products[],2,FALSE)</f>
        <v>Chai</v>
      </c>
      <c r="J739" t="str">
        <f>VLOOKUP(order_details__2[[#This Row],[SupplierID]],suppliers[],2,FALSE)</f>
        <v>Exotic Liquids</v>
      </c>
      <c r="K739" t="str">
        <f>VLOOKUP(order_details__2[[#This Row],[OrderID]],orders[],14,FALSE)</f>
        <v>Finland</v>
      </c>
      <c r="L739">
        <f>VLOOKUP(order_details__2[[#This Row],[OrderID]],orders[],7,FALSE)</f>
        <v>2</v>
      </c>
      <c r="M739" t="str">
        <f>VLOOKUP(order_details__2[[#This Row],[ShipVia ]],shippers[],2,FALSE)</f>
        <v>United Package</v>
      </c>
      <c r="N739" t="str">
        <f>VLOOKUP(order_details__2[[#This Row],[OrderID]],orders[],2,FALSE)</f>
        <v>WARTH</v>
      </c>
      <c r="O739" t="str">
        <f>VLOOKUP(order_details__2[[#This Row],[OrderID]],orders[],18,FALSE)</f>
        <v xml:space="preserve">Eastern                                           </v>
      </c>
      <c r="P739">
        <f>VLOOKUP(order_details__2[[#This Row],[ProductID]],products[],4,FALSE)</f>
        <v>1</v>
      </c>
      <c r="Q739" t="str">
        <f>VLOOKUP(order_details__2[[#This Row],[CategoryID]],categories[],2,FALSE)</f>
        <v>Beverages</v>
      </c>
      <c r="R739" s="57">
        <f>VLOOKUP(order_details__2[[#This Row],[OrderID]],orders[],21,FALSE)</f>
        <v>5</v>
      </c>
    </row>
    <row r="740" spans="1:18" x14ac:dyDescent="0.2">
      <c r="A740">
        <v>10526</v>
      </c>
      <c r="B740">
        <v>13</v>
      </c>
      <c r="C740">
        <v>6</v>
      </c>
      <c r="D740">
        <v>10</v>
      </c>
      <c r="E740">
        <v>0</v>
      </c>
      <c r="F740">
        <f>order_details__2[[#This Row],[UnitPrice]]*order_details__2[[#This Row],[Quantity]]</f>
        <v>60</v>
      </c>
      <c r="G740">
        <f>VLOOKUP(order_details__2[[#This Row],[ProductID]],products[],3,FALSE)</f>
        <v>6</v>
      </c>
      <c r="H740">
        <f>VLOOKUP(order_details__2[[#This Row],[OrderID]],orders[],20,FALSE)</f>
        <v>1997</v>
      </c>
      <c r="I740" t="str">
        <f>VLOOKUP(order_details__2[[#This Row],[ProductID]],products[],2,FALSE)</f>
        <v>Konbu</v>
      </c>
      <c r="J740" t="str">
        <f>VLOOKUP(order_details__2[[#This Row],[SupplierID]],suppliers[],2,FALSE)</f>
        <v>Mayumi's</v>
      </c>
      <c r="K740" t="str">
        <f>VLOOKUP(order_details__2[[#This Row],[OrderID]],orders[],14,FALSE)</f>
        <v>Finland</v>
      </c>
      <c r="L740">
        <f>VLOOKUP(order_details__2[[#This Row],[OrderID]],orders[],7,FALSE)</f>
        <v>2</v>
      </c>
      <c r="M740" t="str">
        <f>VLOOKUP(order_details__2[[#This Row],[ShipVia ]],shippers[],2,FALSE)</f>
        <v>United Package</v>
      </c>
      <c r="N740" t="str">
        <f>VLOOKUP(order_details__2[[#This Row],[OrderID]],orders[],2,FALSE)</f>
        <v>WARTH</v>
      </c>
      <c r="O740" t="str">
        <f>VLOOKUP(order_details__2[[#This Row],[OrderID]],orders[],18,FALSE)</f>
        <v xml:space="preserve">Eastern                                           </v>
      </c>
      <c r="P740">
        <f>VLOOKUP(order_details__2[[#This Row],[ProductID]],products[],4,FALSE)</f>
        <v>8</v>
      </c>
      <c r="Q740" t="str">
        <f>VLOOKUP(order_details__2[[#This Row],[CategoryID]],categories[],2,FALSE)</f>
        <v>Seafood</v>
      </c>
      <c r="R740" s="57">
        <f>VLOOKUP(order_details__2[[#This Row],[OrderID]],orders[],21,FALSE)</f>
        <v>5</v>
      </c>
    </row>
    <row r="741" spans="1:18" x14ac:dyDescent="0.2">
      <c r="A741">
        <v>10526</v>
      </c>
      <c r="B741">
        <v>56</v>
      </c>
      <c r="C741">
        <v>38</v>
      </c>
      <c r="D741">
        <v>30</v>
      </c>
      <c r="E741">
        <v>0</v>
      </c>
      <c r="F741">
        <f>order_details__2[[#This Row],[UnitPrice]]*order_details__2[[#This Row],[Quantity]]</f>
        <v>1140</v>
      </c>
      <c r="G741">
        <f>VLOOKUP(order_details__2[[#This Row],[ProductID]],products[],3,FALSE)</f>
        <v>26</v>
      </c>
      <c r="H741">
        <f>VLOOKUP(order_details__2[[#This Row],[OrderID]],orders[],20,FALSE)</f>
        <v>1997</v>
      </c>
      <c r="I741" t="str">
        <f>VLOOKUP(order_details__2[[#This Row],[ProductID]],products[],2,FALSE)</f>
        <v>Gnocchi di nonna Alice</v>
      </c>
      <c r="J741" t="str">
        <f>VLOOKUP(order_details__2[[#This Row],[SupplierID]],suppliers[],2,FALSE)</f>
        <v>Pasta Buttini s.r.l.</v>
      </c>
      <c r="K741" t="str">
        <f>VLOOKUP(order_details__2[[#This Row],[OrderID]],orders[],14,FALSE)</f>
        <v>Finland</v>
      </c>
      <c r="L741">
        <f>VLOOKUP(order_details__2[[#This Row],[OrderID]],orders[],7,FALSE)</f>
        <v>2</v>
      </c>
      <c r="M741" t="str">
        <f>VLOOKUP(order_details__2[[#This Row],[ShipVia ]],shippers[],2,FALSE)</f>
        <v>United Package</v>
      </c>
      <c r="N741" t="str">
        <f>VLOOKUP(order_details__2[[#This Row],[OrderID]],orders[],2,FALSE)</f>
        <v>WARTH</v>
      </c>
      <c r="O741" t="str">
        <f>VLOOKUP(order_details__2[[#This Row],[OrderID]],orders[],18,FALSE)</f>
        <v xml:space="preserve">Eastern                                           </v>
      </c>
      <c r="P741">
        <f>VLOOKUP(order_details__2[[#This Row],[ProductID]],products[],4,FALSE)</f>
        <v>5</v>
      </c>
      <c r="Q741" t="str">
        <f>VLOOKUP(order_details__2[[#This Row],[CategoryID]],categories[],2,FALSE)</f>
        <v>Grains/Cereals</v>
      </c>
      <c r="R741" s="57">
        <f>VLOOKUP(order_details__2[[#This Row],[OrderID]],orders[],21,FALSE)</f>
        <v>5</v>
      </c>
    </row>
    <row r="742" spans="1:18" x14ac:dyDescent="0.2">
      <c r="A742">
        <v>10527</v>
      </c>
      <c r="B742">
        <v>4</v>
      </c>
      <c r="C742">
        <v>22</v>
      </c>
      <c r="D742">
        <v>50</v>
      </c>
      <c r="E742">
        <v>0</v>
      </c>
      <c r="F742">
        <f>order_details__2[[#This Row],[UnitPrice]]*order_details__2[[#This Row],[Quantity]]</f>
        <v>1100</v>
      </c>
      <c r="G742">
        <f>VLOOKUP(order_details__2[[#This Row],[ProductID]],products[],3,FALSE)</f>
        <v>2</v>
      </c>
      <c r="H742">
        <f>VLOOKUP(order_details__2[[#This Row],[OrderID]],orders[],20,FALSE)</f>
        <v>1997</v>
      </c>
      <c r="I742" t="str">
        <f>VLOOKUP(order_details__2[[#This Row],[ProductID]],products[],2,FALSE)</f>
        <v>Chef Anton's Cajun Seasoning</v>
      </c>
      <c r="J742" t="str">
        <f>VLOOKUP(order_details__2[[#This Row],[SupplierID]],suppliers[],2,FALSE)</f>
        <v>New Orleans Cajun Delights</v>
      </c>
      <c r="K742" t="str">
        <f>VLOOKUP(order_details__2[[#This Row],[OrderID]],orders[],14,FALSE)</f>
        <v>Germany</v>
      </c>
      <c r="L742">
        <f>VLOOKUP(order_details__2[[#This Row],[OrderID]],orders[],7,FALSE)</f>
        <v>1</v>
      </c>
      <c r="M742" t="str">
        <f>VLOOKUP(order_details__2[[#This Row],[ShipVia ]],shippers[],2,FALSE)</f>
        <v>Speedy Express</v>
      </c>
      <c r="N742" t="str">
        <f>VLOOKUP(order_details__2[[#This Row],[OrderID]],orders[],2,FALSE)</f>
        <v>QUICK</v>
      </c>
      <c r="O742" t="str">
        <f>VLOOKUP(order_details__2[[#This Row],[OrderID]],orders[],18,FALSE)</f>
        <v xml:space="preserve">Westerns                                          </v>
      </c>
      <c r="P742">
        <f>VLOOKUP(order_details__2[[#This Row],[ProductID]],products[],4,FALSE)</f>
        <v>2</v>
      </c>
      <c r="Q742" t="str">
        <f>VLOOKUP(order_details__2[[#This Row],[CategoryID]],categories[],2,FALSE)</f>
        <v>Condiments</v>
      </c>
      <c r="R742" s="57">
        <f>VLOOKUP(order_details__2[[#This Row],[OrderID]],orders[],21,FALSE)</f>
        <v>5</v>
      </c>
    </row>
    <row r="743" spans="1:18" x14ac:dyDescent="0.2">
      <c r="A743">
        <v>10527</v>
      </c>
      <c r="B743">
        <v>36</v>
      </c>
      <c r="C743">
        <v>19</v>
      </c>
      <c r="D743">
        <v>30</v>
      </c>
      <c r="E743">
        <v>0</v>
      </c>
      <c r="F743">
        <f>order_details__2[[#This Row],[UnitPrice]]*order_details__2[[#This Row],[Quantity]]</f>
        <v>570</v>
      </c>
      <c r="G743">
        <f>VLOOKUP(order_details__2[[#This Row],[ProductID]],products[],3,FALSE)</f>
        <v>17</v>
      </c>
      <c r="H743">
        <f>VLOOKUP(order_details__2[[#This Row],[OrderID]],orders[],20,FALSE)</f>
        <v>1997</v>
      </c>
      <c r="I743" t="str">
        <f>VLOOKUP(order_details__2[[#This Row],[ProductID]],products[],2,FALSE)</f>
        <v>Inlagd Sill</v>
      </c>
      <c r="J743" t="str">
        <f>VLOOKUP(order_details__2[[#This Row],[SupplierID]],suppliers[],2,FALSE)</f>
        <v>Svensk Sjfda AB</v>
      </c>
      <c r="K743" t="str">
        <f>VLOOKUP(order_details__2[[#This Row],[OrderID]],orders[],14,FALSE)</f>
        <v>Germany</v>
      </c>
      <c r="L743">
        <f>VLOOKUP(order_details__2[[#This Row],[OrderID]],orders[],7,FALSE)</f>
        <v>1</v>
      </c>
      <c r="M743" t="str">
        <f>VLOOKUP(order_details__2[[#This Row],[ShipVia ]],shippers[],2,FALSE)</f>
        <v>Speedy Express</v>
      </c>
      <c r="N743" t="str">
        <f>VLOOKUP(order_details__2[[#This Row],[OrderID]],orders[],2,FALSE)</f>
        <v>QUICK</v>
      </c>
      <c r="O743" t="str">
        <f>VLOOKUP(order_details__2[[#This Row],[OrderID]],orders[],18,FALSE)</f>
        <v xml:space="preserve">Westerns                                          </v>
      </c>
      <c r="P743">
        <f>VLOOKUP(order_details__2[[#This Row],[ProductID]],products[],4,FALSE)</f>
        <v>8</v>
      </c>
      <c r="Q743" t="str">
        <f>VLOOKUP(order_details__2[[#This Row],[CategoryID]],categories[],2,FALSE)</f>
        <v>Seafood</v>
      </c>
      <c r="R743" s="57">
        <f>VLOOKUP(order_details__2[[#This Row],[OrderID]],orders[],21,FALSE)</f>
        <v>5</v>
      </c>
    </row>
    <row r="744" spans="1:18" x14ac:dyDescent="0.2">
      <c r="A744">
        <v>10528</v>
      </c>
      <c r="B744">
        <v>11</v>
      </c>
      <c r="C744">
        <v>21</v>
      </c>
      <c r="D744">
        <v>3</v>
      </c>
      <c r="E744">
        <v>0</v>
      </c>
      <c r="F744">
        <f>order_details__2[[#This Row],[UnitPrice]]*order_details__2[[#This Row],[Quantity]]</f>
        <v>63</v>
      </c>
      <c r="G744">
        <f>VLOOKUP(order_details__2[[#This Row],[ProductID]],products[],3,FALSE)</f>
        <v>5</v>
      </c>
      <c r="H744">
        <f>VLOOKUP(order_details__2[[#This Row],[OrderID]],orders[],20,FALSE)</f>
        <v>1997</v>
      </c>
      <c r="I744" t="str">
        <f>VLOOKUP(order_details__2[[#This Row],[ProductID]],products[],2,FALSE)</f>
        <v>Queso Cabrales</v>
      </c>
      <c r="J744" t="str">
        <f>VLOOKUP(order_details__2[[#This Row],[SupplierID]],suppliers[],2,FALSE)</f>
        <v>Cooperativa de Quesos 'Las Cabras'</v>
      </c>
      <c r="K744" t="str">
        <f>VLOOKUP(order_details__2[[#This Row],[OrderID]],orders[],14,FALSE)</f>
        <v>USA</v>
      </c>
      <c r="L744">
        <f>VLOOKUP(order_details__2[[#This Row],[OrderID]],orders[],7,FALSE)</f>
        <v>2</v>
      </c>
      <c r="M744" t="str">
        <f>VLOOKUP(order_details__2[[#This Row],[ShipVia ]],shippers[],2,FALSE)</f>
        <v>United Package</v>
      </c>
      <c r="N744" t="str">
        <f>VLOOKUP(order_details__2[[#This Row],[OrderID]],orders[],2,FALSE)</f>
        <v>GREAL</v>
      </c>
      <c r="O744" t="str">
        <f>VLOOKUP(order_details__2[[#This Row],[OrderID]],orders[],18,FALSE)</f>
        <v xml:space="preserve">Westerns                                          </v>
      </c>
      <c r="P744">
        <f>VLOOKUP(order_details__2[[#This Row],[ProductID]],products[],4,FALSE)</f>
        <v>4</v>
      </c>
      <c r="Q744" t="str">
        <f>VLOOKUP(order_details__2[[#This Row],[CategoryID]],categories[],2,FALSE)</f>
        <v>Dairy Products</v>
      </c>
      <c r="R744" s="57">
        <f>VLOOKUP(order_details__2[[#This Row],[OrderID]],orders[],21,FALSE)</f>
        <v>5</v>
      </c>
    </row>
    <row r="745" spans="1:18" x14ac:dyDescent="0.2">
      <c r="A745">
        <v>10528</v>
      </c>
      <c r="B745">
        <v>33</v>
      </c>
      <c r="C745">
        <v>2.5</v>
      </c>
      <c r="D745">
        <v>8</v>
      </c>
      <c r="E745">
        <v>0</v>
      </c>
      <c r="F745">
        <f>order_details__2[[#This Row],[UnitPrice]]*order_details__2[[#This Row],[Quantity]]</f>
        <v>20</v>
      </c>
      <c r="G745">
        <f>VLOOKUP(order_details__2[[#This Row],[ProductID]],products[],3,FALSE)</f>
        <v>15</v>
      </c>
      <c r="H745">
        <f>VLOOKUP(order_details__2[[#This Row],[OrderID]],orders[],20,FALSE)</f>
        <v>1997</v>
      </c>
      <c r="I745" t="str">
        <f>VLOOKUP(order_details__2[[#This Row],[ProductID]],products[],2,FALSE)</f>
        <v>Geitost</v>
      </c>
      <c r="J745" t="str">
        <f>VLOOKUP(order_details__2[[#This Row],[SupplierID]],suppliers[],2,FALSE)</f>
        <v>Norske Meierier</v>
      </c>
      <c r="K745" t="str">
        <f>VLOOKUP(order_details__2[[#This Row],[OrderID]],orders[],14,FALSE)</f>
        <v>USA</v>
      </c>
      <c r="L745">
        <f>VLOOKUP(order_details__2[[#This Row],[OrderID]],orders[],7,FALSE)</f>
        <v>2</v>
      </c>
      <c r="M745" t="str">
        <f>VLOOKUP(order_details__2[[#This Row],[ShipVia ]],shippers[],2,FALSE)</f>
        <v>United Package</v>
      </c>
      <c r="N745" t="str">
        <f>VLOOKUP(order_details__2[[#This Row],[OrderID]],orders[],2,FALSE)</f>
        <v>GREAL</v>
      </c>
      <c r="O745" t="str">
        <f>VLOOKUP(order_details__2[[#This Row],[OrderID]],orders[],18,FALSE)</f>
        <v xml:space="preserve">Westerns                                          </v>
      </c>
      <c r="P745">
        <f>VLOOKUP(order_details__2[[#This Row],[ProductID]],products[],4,FALSE)</f>
        <v>4</v>
      </c>
      <c r="Q745" t="str">
        <f>VLOOKUP(order_details__2[[#This Row],[CategoryID]],categories[],2,FALSE)</f>
        <v>Dairy Products</v>
      </c>
      <c r="R745" s="57">
        <f>VLOOKUP(order_details__2[[#This Row],[OrderID]],orders[],21,FALSE)</f>
        <v>5</v>
      </c>
    </row>
    <row r="746" spans="1:18" x14ac:dyDescent="0.2">
      <c r="A746">
        <v>10528</v>
      </c>
      <c r="B746">
        <v>72</v>
      </c>
      <c r="C746">
        <v>34.799999999999997</v>
      </c>
      <c r="D746">
        <v>9</v>
      </c>
      <c r="E746">
        <v>0</v>
      </c>
      <c r="F746">
        <f>order_details__2[[#This Row],[UnitPrice]]*order_details__2[[#This Row],[Quantity]]</f>
        <v>313.2</v>
      </c>
      <c r="G746">
        <f>VLOOKUP(order_details__2[[#This Row],[ProductID]],products[],3,FALSE)</f>
        <v>14</v>
      </c>
      <c r="H746">
        <f>VLOOKUP(order_details__2[[#This Row],[OrderID]],orders[],20,FALSE)</f>
        <v>1997</v>
      </c>
      <c r="I746" t="str">
        <f>VLOOKUP(order_details__2[[#This Row],[ProductID]],products[],2,FALSE)</f>
        <v>Mozzarella di Giovanni</v>
      </c>
      <c r="J746" t="str">
        <f>VLOOKUP(order_details__2[[#This Row],[SupplierID]],suppliers[],2,FALSE)</f>
        <v>Formaggi Fortini s.r.l.</v>
      </c>
      <c r="K746" t="str">
        <f>VLOOKUP(order_details__2[[#This Row],[OrderID]],orders[],14,FALSE)</f>
        <v>USA</v>
      </c>
      <c r="L746">
        <f>VLOOKUP(order_details__2[[#This Row],[OrderID]],orders[],7,FALSE)</f>
        <v>2</v>
      </c>
      <c r="M746" t="str">
        <f>VLOOKUP(order_details__2[[#This Row],[ShipVia ]],shippers[],2,FALSE)</f>
        <v>United Package</v>
      </c>
      <c r="N746" t="str">
        <f>VLOOKUP(order_details__2[[#This Row],[OrderID]],orders[],2,FALSE)</f>
        <v>GREAL</v>
      </c>
      <c r="O746" t="str">
        <f>VLOOKUP(order_details__2[[#This Row],[OrderID]],orders[],18,FALSE)</f>
        <v xml:space="preserve">Westerns                                          </v>
      </c>
      <c r="P746">
        <f>VLOOKUP(order_details__2[[#This Row],[ProductID]],products[],4,FALSE)</f>
        <v>4</v>
      </c>
      <c r="Q746" t="str">
        <f>VLOOKUP(order_details__2[[#This Row],[CategoryID]],categories[],2,FALSE)</f>
        <v>Dairy Products</v>
      </c>
      <c r="R746" s="57">
        <f>VLOOKUP(order_details__2[[#This Row],[OrderID]],orders[],21,FALSE)</f>
        <v>5</v>
      </c>
    </row>
    <row r="747" spans="1:18" x14ac:dyDescent="0.2">
      <c r="A747">
        <v>10529</v>
      </c>
      <c r="B747">
        <v>55</v>
      </c>
      <c r="C747">
        <v>24</v>
      </c>
      <c r="D747">
        <v>14</v>
      </c>
      <c r="E747">
        <v>0</v>
      </c>
      <c r="F747">
        <f>order_details__2[[#This Row],[UnitPrice]]*order_details__2[[#This Row],[Quantity]]</f>
        <v>336</v>
      </c>
      <c r="G747">
        <f>VLOOKUP(order_details__2[[#This Row],[ProductID]],products[],3,FALSE)</f>
        <v>25</v>
      </c>
      <c r="H747">
        <f>VLOOKUP(order_details__2[[#This Row],[OrderID]],orders[],20,FALSE)</f>
        <v>1997</v>
      </c>
      <c r="I747" t="str">
        <f>VLOOKUP(order_details__2[[#This Row],[ProductID]],products[],2,FALSE)</f>
        <v>Pt chinois</v>
      </c>
      <c r="J747" t="str">
        <f>VLOOKUP(order_details__2[[#This Row],[SupplierID]],suppliers[],2,FALSE)</f>
        <v>Ma Maison</v>
      </c>
      <c r="K747" t="str">
        <f>VLOOKUP(order_details__2[[#This Row],[OrderID]],orders[],14,FALSE)</f>
        <v>Belgium</v>
      </c>
      <c r="L747">
        <f>VLOOKUP(order_details__2[[#This Row],[OrderID]],orders[],7,FALSE)</f>
        <v>2</v>
      </c>
      <c r="M747" t="str">
        <f>VLOOKUP(order_details__2[[#This Row],[ShipVia ]],shippers[],2,FALSE)</f>
        <v>United Package</v>
      </c>
      <c r="N747" t="str">
        <f>VLOOKUP(order_details__2[[#This Row],[OrderID]],orders[],2,FALSE)</f>
        <v>MAISD</v>
      </c>
      <c r="O747" t="str">
        <f>VLOOKUP(order_details__2[[#This Row],[OrderID]],orders[],18,FALSE)</f>
        <v xml:space="preserve">Eastern                                           </v>
      </c>
      <c r="P747">
        <f>VLOOKUP(order_details__2[[#This Row],[ProductID]],products[],4,FALSE)</f>
        <v>6</v>
      </c>
      <c r="Q747" t="str">
        <f>VLOOKUP(order_details__2[[#This Row],[CategoryID]],categories[],2,FALSE)</f>
        <v>Meat/Poultry</v>
      </c>
      <c r="R747" s="57">
        <f>VLOOKUP(order_details__2[[#This Row],[OrderID]],orders[],21,FALSE)</f>
        <v>5</v>
      </c>
    </row>
    <row r="748" spans="1:18" x14ac:dyDescent="0.2">
      <c r="A748">
        <v>10529</v>
      </c>
      <c r="B748">
        <v>68</v>
      </c>
      <c r="C748">
        <v>12.5</v>
      </c>
      <c r="D748">
        <v>20</v>
      </c>
      <c r="E748">
        <v>0</v>
      </c>
      <c r="F748">
        <f>order_details__2[[#This Row],[UnitPrice]]*order_details__2[[#This Row],[Quantity]]</f>
        <v>250</v>
      </c>
      <c r="G748">
        <f>VLOOKUP(order_details__2[[#This Row],[ProductID]],products[],3,FALSE)</f>
        <v>8</v>
      </c>
      <c r="H748">
        <f>VLOOKUP(order_details__2[[#This Row],[OrderID]],orders[],20,FALSE)</f>
        <v>1997</v>
      </c>
      <c r="I748" t="str">
        <f>VLOOKUP(order_details__2[[#This Row],[ProductID]],products[],2,FALSE)</f>
        <v>Scottish Longbreads</v>
      </c>
      <c r="J748" t="str">
        <f>VLOOKUP(order_details__2[[#This Row],[SupplierID]],suppliers[],2,FALSE)</f>
        <v>Specialty Biscuits, Ltd.</v>
      </c>
      <c r="K748" t="str">
        <f>VLOOKUP(order_details__2[[#This Row],[OrderID]],orders[],14,FALSE)</f>
        <v>Belgium</v>
      </c>
      <c r="L748">
        <f>VLOOKUP(order_details__2[[#This Row],[OrderID]],orders[],7,FALSE)</f>
        <v>2</v>
      </c>
      <c r="M748" t="str">
        <f>VLOOKUP(order_details__2[[#This Row],[ShipVia ]],shippers[],2,FALSE)</f>
        <v>United Package</v>
      </c>
      <c r="N748" t="str">
        <f>VLOOKUP(order_details__2[[#This Row],[OrderID]],orders[],2,FALSE)</f>
        <v>MAISD</v>
      </c>
      <c r="O748" t="str">
        <f>VLOOKUP(order_details__2[[#This Row],[OrderID]],orders[],18,FALSE)</f>
        <v xml:space="preserve">Eastern                                           </v>
      </c>
      <c r="P748">
        <f>VLOOKUP(order_details__2[[#This Row],[ProductID]],products[],4,FALSE)</f>
        <v>3</v>
      </c>
      <c r="Q748" t="str">
        <f>VLOOKUP(order_details__2[[#This Row],[CategoryID]],categories[],2,FALSE)</f>
        <v>Confections</v>
      </c>
      <c r="R748" s="57">
        <f>VLOOKUP(order_details__2[[#This Row],[OrderID]],orders[],21,FALSE)</f>
        <v>5</v>
      </c>
    </row>
    <row r="749" spans="1:18" x14ac:dyDescent="0.2">
      <c r="A749">
        <v>10529</v>
      </c>
      <c r="B749">
        <v>69</v>
      </c>
      <c r="C749">
        <v>36</v>
      </c>
      <c r="D749">
        <v>10</v>
      </c>
      <c r="E749">
        <v>0</v>
      </c>
      <c r="F749">
        <f>order_details__2[[#This Row],[UnitPrice]]*order_details__2[[#This Row],[Quantity]]</f>
        <v>360</v>
      </c>
      <c r="G749">
        <f>VLOOKUP(order_details__2[[#This Row],[ProductID]],products[],3,FALSE)</f>
        <v>15</v>
      </c>
      <c r="H749">
        <f>VLOOKUP(order_details__2[[#This Row],[OrderID]],orders[],20,FALSE)</f>
        <v>1997</v>
      </c>
      <c r="I749" t="str">
        <f>VLOOKUP(order_details__2[[#This Row],[ProductID]],products[],2,FALSE)</f>
        <v>Gudbrandsdalsost</v>
      </c>
      <c r="J749" t="str">
        <f>VLOOKUP(order_details__2[[#This Row],[SupplierID]],suppliers[],2,FALSE)</f>
        <v>Norske Meierier</v>
      </c>
      <c r="K749" t="str">
        <f>VLOOKUP(order_details__2[[#This Row],[OrderID]],orders[],14,FALSE)</f>
        <v>Belgium</v>
      </c>
      <c r="L749">
        <f>VLOOKUP(order_details__2[[#This Row],[OrderID]],orders[],7,FALSE)</f>
        <v>2</v>
      </c>
      <c r="M749" t="str">
        <f>VLOOKUP(order_details__2[[#This Row],[ShipVia ]],shippers[],2,FALSE)</f>
        <v>United Package</v>
      </c>
      <c r="N749" t="str">
        <f>VLOOKUP(order_details__2[[#This Row],[OrderID]],orders[],2,FALSE)</f>
        <v>MAISD</v>
      </c>
      <c r="O749" t="str">
        <f>VLOOKUP(order_details__2[[#This Row],[OrderID]],orders[],18,FALSE)</f>
        <v xml:space="preserve">Eastern                                           </v>
      </c>
      <c r="P749">
        <f>VLOOKUP(order_details__2[[#This Row],[ProductID]],products[],4,FALSE)</f>
        <v>4</v>
      </c>
      <c r="Q749" t="str">
        <f>VLOOKUP(order_details__2[[#This Row],[CategoryID]],categories[],2,FALSE)</f>
        <v>Dairy Products</v>
      </c>
      <c r="R749" s="57">
        <f>VLOOKUP(order_details__2[[#This Row],[OrderID]],orders[],21,FALSE)</f>
        <v>5</v>
      </c>
    </row>
    <row r="750" spans="1:18" x14ac:dyDescent="0.2">
      <c r="A750">
        <v>10530</v>
      </c>
      <c r="B750">
        <v>17</v>
      </c>
      <c r="C750">
        <v>39</v>
      </c>
      <c r="D750">
        <v>40</v>
      </c>
      <c r="E750">
        <v>0</v>
      </c>
      <c r="F750">
        <f>order_details__2[[#This Row],[UnitPrice]]*order_details__2[[#This Row],[Quantity]]</f>
        <v>1560</v>
      </c>
      <c r="G750">
        <f>VLOOKUP(order_details__2[[#This Row],[ProductID]],products[],3,FALSE)</f>
        <v>7</v>
      </c>
      <c r="H750">
        <f>VLOOKUP(order_details__2[[#This Row],[OrderID]],orders[],20,FALSE)</f>
        <v>1997</v>
      </c>
      <c r="I750" t="str">
        <f>VLOOKUP(order_details__2[[#This Row],[ProductID]],products[],2,FALSE)</f>
        <v>Alice Mutton</v>
      </c>
      <c r="J750" t="str">
        <f>VLOOKUP(order_details__2[[#This Row],[SupplierID]],suppliers[],2,FALSE)</f>
        <v>Pavlova, Ltd.</v>
      </c>
      <c r="K750" t="str">
        <f>VLOOKUP(order_details__2[[#This Row],[OrderID]],orders[],14,FALSE)</f>
        <v>Austria</v>
      </c>
      <c r="L750">
        <f>VLOOKUP(order_details__2[[#This Row],[OrderID]],orders[],7,FALSE)</f>
        <v>2</v>
      </c>
      <c r="M750" t="str">
        <f>VLOOKUP(order_details__2[[#This Row],[ShipVia ]],shippers[],2,FALSE)</f>
        <v>United Package</v>
      </c>
      <c r="N750" t="str">
        <f>VLOOKUP(order_details__2[[#This Row],[OrderID]],orders[],2,FALSE)</f>
        <v>PICCO</v>
      </c>
      <c r="O750" t="str">
        <f>VLOOKUP(order_details__2[[#This Row],[OrderID]],orders[],18,FALSE)</f>
        <v xml:space="preserve">Southern                                          </v>
      </c>
      <c r="P750">
        <f>VLOOKUP(order_details__2[[#This Row],[ProductID]],products[],4,FALSE)</f>
        <v>6</v>
      </c>
      <c r="Q750" t="str">
        <f>VLOOKUP(order_details__2[[#This Row],[CategoryID]],categories[],2,FALSE)</f>
        <v>Meat/Poultry</v>
      </c>
      <c r="R750" s="57">
        <f>VLOOKUP(order_details__2[[#This Row],[OrderID]],orders[],21,FALSE)</f>
        <v>5</v>
      </c>
    </row>
    <row r="751" spans="1:18" x14ac:dyDescent="0.2">
      <c r="A751">
        <v>10530</v>
      </c>
      <c r="B751">
        <v>43</v>
      </c>
      <c r="C751">
        <v>46</v>
      </c>
      <c r="D751">
        <v>25</v>
      </c>
      <c r="E751">
        <v>0</v>
      </c>
      <c r="F751">
        <f>order_details__2[[#This Row],[UnitPrice]]*order_details__2[[#This Row],[Quantity]]</f>
        <v>1150</v>
      </c>
      <c r="G751">
        <f>VLOOKUP(order_details__2[[#This Row],[ProductID]],products[],3,FALSE)</f>
        <v>20</v>
      </c>
      <c r="H751">
        <f>VLOOKUP(order_details__2[[#This Row],[OrderID]],orders[],20,FALSE)</f>
        <v>1997</v>
      </c>
      <c r="I751" t="str">
        <f>VLOOKUP(order_details__2[[#This Row],[ProductID]],products[],2,FALSE)</f>
        <v>Ipoh Coffee</v>
      </c>
      <c r="J751" t="str">
        <f>VLOOKUP(order_details__2[[#This Row],[SupplierID]],suppliers[],2,FALSE)</f>
        <v>Leka Trading</v>
      </c>
      <c r="K751" t="str">
        <f>VLOOKUP(order_details__2[[#This Row],[OrderID]],orders[],14,FALSE)</f>
        <v>Austria</v>
      </c>
      <c r="L751">
        <f>VLOOKUP(order_details__2[[#This Row],[OrderID]],orders[],7,FALSE)</f>
        <v>2</v>
      </c>
      <c r="M751" t="str">
        <f>VLOOKUP(order_details__2[[#This Row],[ShipVia ]],shippers[],2,FALSE)</f>
        <v>United Package</v>
      </c>
      <c r="N751" t="str">
        <f>VLOOKUP(order_details__2[[#This Row],[OrderID]],orders[],2,FALSE)</f>
        <v>PICCO</v>
      </c>
      <c r="O751" t="str">
        <f>VLOOKUP(order_details__2[[#This Row],[OrderID]],orders[],18,FALSE)</f>
        <v xml:space="preserve">Southern                                          </v>
      </c>
      <c r="P751">
        <f>VLOOKUP(order_details__2[[#This Row],[ProductID]],products[],4,FALSE)</f>
        <v>1</v>
      </c>
      <c r="Q751" t="str">
        <f>VLOOKUP(order_details__2[[#This Row],[CategoryID]],categories[],2,FALSE)</f>
        <v>Beverages</v>
      </c>
      <c r="R751" s="57">
        <f>VLOOKUP(order_details__2[[#This Row],[OrderID]],orders[],21,FALSE)</f>
        <v>5</v>
      </c>
    </row>
    <row r="752" spans="1:18" x14ac:dyDescent="0.2">
      <c r="A752">
        <v>10530</v>
      </c>
      <c r="B752">
        <v>61</v>
      </c>
      <c r="C752">
        <v>28.5</v>
      </c>
      <c r="D752">
        <v>20</v>
      </c>
      <c r="E752">
        <v>0</v>
      </c>
      <c r="F752">
        <f>order_details__2[[#This Row],[UnitPrice]]*order_details__2[[#This Row],[Quantity]]</f>
        <v>570</v>
      </c>
      <c r="G752">
        <f>VLOOKUP(order_details__2[[#This Row],[ProductID]],products[],3,FALSE)</f>
        <v>29</v>
      </c>
      <c r="H752">
        <f>VLOOKUP(order_details__2[[#This Row],[OrderID]],orders[],20,FALSE)</f>
        <v>1997</v>
      </c>
      <c r="I752" t="str">
        <f>VLOOKUP(order_details__2[[#This Row],[ProductID]],products[],2,FALSE)</f>
        <v>Sirop d'rable</v>
      </c>
      <c r="J752" t="str">
        <f>VLOOKUP(order_details__2[[#This Row],[SupplierID]],suppliers[],2,FALSE)</f>
        <v>Forts d'rables</v>
      </c>
      <c r="K752" t="str">
        <f>VLOOKUP(order_details__2[[#This Row],[OrderID]],orders[],14,FALSE)</f>
        <v>Austria</v>
      </c>
      <c r="L752">
        <f>VLOOKUP(order_details__2[[#This Row],[OrderID]],orders[],7,FALSE)</f>
        <v>2</v>
      </c>
      <c r="M752" t="str">
        <f>VLOOKUP(order_details__2[[#This Row],[ShipVia ]],shippers[],2,FALSE)</f>
        <v>United Package</v>
      </c>
      <c r="N752" t="str">
        <f>VLOOKUP(order_details__2[[#This Row],[OrderID]],orders[],2,FALSE)</f>
        <v>PICCO</v>
      </c>
      <c r="O752" t="str">
        <f>VLOOKUP(order_details__2[[#This Row],[OrderID]],orders[],18,FALSE)</f>
        <v xml:space="preserve">Southern                                          </v>
      </c>
      <c r="P752">
        <f>VLOOKUP(order_details__2[[#This Row],[ProductID]],products[],4,FALSE)</f>
        <v>2</v>
      </c>
      <c r="Q752" t="str">
        <f>VLOOKUP(order_details__2[[#This Row],[CategoryID]],categories[],2,FALSE)</f>
        <v>Condiments</v>
      </c>
      <c r="R752" s="57">
        <f>VLOOKUP(order_details__2[[#This Row],[OrderID]],orders[],21,FALSE)</f>
        <v>5</v>
      </c>
    </row>
    <row r="753" spans="1:18" x14ac:dyDescent="0.2">
      <c r="A753">
        <v>10530</v>
      </c>
      <c r="B753">
        <v>76</v>
      </c>
      <c r="C753">
        <v>18</v>
      </c>
      <c r="D753">
        <v>50</v>
      </c>
      <c r="E753">
        <v>0</v>
      </c>
      <c r="F753">
        <f>order_details__2[[#This Row],[UnitPrice]]*order_details__2[[#This Row],[Quantity]]</f>
        <v>900</v>
      </c>
      <c r="G753">
        <f>VLOOKUP(order_details__2[[#This Row],[ProductID]],products[],3,FALSE)</f>
        <v>23</v>
      </c>
      <c r="H753">
        <f>VLOOKUP(order_details__2[[#This Row],[OrderID]],orders[],20,FALSE)</f>
        <v>1997</v>
      </c>
      <c r="I753" t="str">
        <f>VLOOKUP(order_details__2[[#This Row],[ProductID]],products[],2,FALSE)</f>
        <v>Lakkalikri</v>
      </c>
      <c r="J753" t="str">
        <f>VLOOKUP(order_details__2[[#This Row],[SupplierID]],suppliers[],2,FALSE)</f>
        <v>Karkki Oy</v>
      </c>
      <c r="K753" t="str">
        <f>VLOOKUP(order_details__2[[#This Row],[OrderID]],orders[],14,FALSE)</f>
        <v>Austria</v>
      </c>
      <c r="L753">
        <f>VLOOKUP(order_details__2[[#This Row],[OrderID]],orders[],7,FALSE)</f>
        <v>2</v>
      </c>
      <c r="M753" t="str">
        <f>VLOOKUP(order_details__2[[#This Row],[ShipVia ]],shippers[],2,FALSE)</f>
        <v>United Package</v>
      </c>
      <c r="N753" t="str">
        <f>VLOOKUP(order_details__2[[#This Row],[OrderID]],orders[],2,FALSE)</f>
        <v>PICCO</v>
      </c>
      <c r="O753" t="str">
        <f>VLOOKUP(order_details__2[[#This Row],[OrderID]],orders[],18,FALSE)</f>
        <v xml:space="preserve">Southern                                          </v>
      </c>
      <c r="P753">
        <f>VLOOKUP(order_details__2[[#This Row],[ProductID]],products[],4,FALSE)</f>
        <v>1</v>
      </c>
      <c r="Q753" t="str">
        <f>VLOOKUP(order_details__2[[#This Row],[CategoryID]],categories[],2,FALSE)</f>
        <v>Beverages</v>
      </c>
      <c r="R753" s="57">
        <f>VLOOKUP(order_details__2[[#This Row],[OrderID]],orders[],21,FALSE)</f>
        <v>5</v>
      </c>
    </row>
    <row r="754" spans="1:18" x14ac:dyDescent="0.2">
      <c r="A754">
        <v>10531</v>
      </c>
      <c r="B754">
        <v>59</v>
      </c>
      <c r="C754">
        <v>55</v>
      </c>
      <c r="D754">
        <v>2</v>
      </c>
      <c r="E754">
        <v>0</v>
      </c>
      <c r="F754">
        <f>order_details__2[[#This Row],[UnitPrice]]*order_details__2[[#This Row],[Quantity]]</f>
        <v>110</v>
      </c>
      <c r="G754">
        <f>VLOOKUP(order_details__2[[#This Row],[ProductID]],products[],3,FALSE)</f>
        <v>28</v>
      </c>
      <c r="H754">
        <f>VLOOKUP(order_details__2[[#This Row],[OrderID]],orders[],20,FALSE)</f>
        <v>1997</v>
      </c>
      <c r="I754" t="str">
        <f>VLOOKUP(order_details__2[[#This Row],[ProductID]],products[],2,FALSE)</f>
        <v>Raclette Courdavault</v>
      </c>
      <c r="J754" t="str">
        <f>VLOOKUP(order_details__2[[#This Row],[SupplierID]],suppliers[],2,FALSE)</f>
        <v>Gai pturage</v>
      </c>
      <c r="K754" t="str">
        <f>VLOOKUP(order_details__2[[#This Row],[OrderID]],orders[],14,FALSE)</f>
        <v>Argentina</v>
      </c>
      <c r="L754">
        <f>VLOOKUP(order_details__2[[#This Row],[OrderID]],orders[],7,FALSE)</f>
        <v>1</v>
      </c>
      <c r="M754" t="str">
        <f>VLOOKUP(order_details__2[[#This Row],[ShipVia ]],shippers[],2,FALSE)</f>
        <v>Speedy Express</v>
      </c>
      <c r="N754" t="str">
        <f>VLOOKUP(order_details__2[[#This Row],[OrderID]],orders[],2,FALSE)</f>
        <v>OCEAN</v>
      </c>
      <c r="O754" t="str">
        <f>VLOOKUP(order_details__2[[#This Row],[OrderID]],orders[],18,FALSE)</f>
        <v xml:space="preserve">Westerns                                          </v>
      </c>
      <c r="P754">
        <f>VLOOKUP(order_details__2[[#This Row],[ProductID]],products[],4,FALSE)</f>
        <v>4</v>
      </c>
      <c r="Q754" t="str">
        <f>VLOOKUP(order_details__2[[#This Row],[CategoryID]],categories[],2,FALSE)</f>
        <v>Dairy Products</v>
      </c>
      <c r="R754" s="57">
        <f>VLOOKUP(order_details__2[[#This Row],[OrderID]],orders[],21,FALSE)</f>
        <v>5</v>
      </c>
    </row>
    <row r="755" spans="1:18" x14ac:dyDescent="0.2">
      <c r="A755">
        <v>10532</v>
      </c>
      <c r="B755">
        <v>30</v>
      </c>
      <c r="C755">
        <v>25.89</v>
      </c>
      <c r="D755">
        <v>15</v>
      </c>
      <c r="E755">
        <v>0</v>
      </c>
      <c r="F755">
        <f>order_details__2[[#This Row],[UnitPrice]]*order_details__2[[#This Row],[Quantity]]</f>
        <v>388.35</v>
      </c>
      <c r="G755">
        <f>VLOOKUP(order_details__2[[#This Row],[ProductID]],products[],3,FALSE)</f>
        <v>13</v>
      </c>
      <c r="H755">
        <f>VLOOKUP(order_details__2[[#This Row],[OrderID]],orders[],20,FALSE)</f>
        <v>1997</v>
      </c>
      <c r="I755" t="str">
        <f>VLOOKUP(order_details__2[[#This Row],[ProductID]],products[],2,FALSE)</f>
        <v>Nord-Ost Matjeshering</v>
      </c>
      <c r="J755" t="str">
        <f>VLOOKUP(order_details__2[[#This Row],[SupplierID]],suppliers[],2,FALSE)</f>
        <v>Nord-Ost-Fisch Handelsgesellschaft mbH</v>
      </c>
      <c r="K755" t="str">
        <f>VLOOKUP(order_details__2[[#This Row],[OrderID]],orders[],14,FALSE)</f>
        <v>UK</v>
      </c>
      <c r="L755">
        <f>VLOOKUP(order_details__2[[#This Row],[OrderID]],orders[],7,FALSE)</f>
        <v>3</v>
      </c>
      <c r="M755" t="str">
        <f>VLOOKUP(order_details__2[[#This Row],[ShipVia ]],shippers[],2,FALSE)</f>
        <v>Federal Shipping</v>
      </c>
      <c r="N755" t="str">
        <f>VLOOKUP(order_details__2[[#This Row],[OrderID]],orders[],2,FALSE)</f>
        <v>EASTC</v>
      </c>
      <c r="O755" t="str">
        <f>VLOOKUP(order_details__2[[#This Row],[OrderID]],orders[],18,FALSE)</f>
        <v xml:space="preserve">Westerns                                          </v>
      </c>
      <c r="P755">
        <f>VLOOKUP(order_details__2[[#This Row],[ProductID]],products[],4,FALSE)</f>
        <v>8</v>
      </c>
      <c r="Q755" t="str">
        <f>VLOOKUP(order_details__2[[#This Row],[CategoryID]],categories[],2,FALSE)</f>
        <v>Seafood</v>
      </c>
      <c r="R755" s="57">
        <f>VLOOKUP(order_details__2[[#This Row],[OrderID]],orders[],21,FALSE)</f>
        <v>5</v>
      </c>
    </row>
    <row r="756" spans="1:18" x14ac:dyDescent="0.2">
      <c r="A756">
        <v>10532</v>
      </c>
      <c r="B756">
        <v>66</v>
      </c>
      <c r="C756">
        <v>17</v>
      </c>
      <c r="D756">
        <v>24</v>
      </c>
      <c r="E756">
        <v>0</v>
      </c>
      <c r="F756">
        <f>order_details__2[[#This Row],[UnitPrice]]*order_details__2[[#This Row],[Quantity]]</f>
        <v>408</v>
      </c>
      <c r="G756">
        <f>VLOOKUP(order_details__2[[#This Row],[ProductID]],products[],3,FALSE)</f>
        <v>2</v>
      </c>
      <c r="H756">
        <f>VLOOKUP(order_details__2[[#This Row],[OrderID]],orders[],20,FALSE)</f>
        <v>1997</v>
      </c>
      <c r="I756" t="str">
        <f>VLOOKUP(order_details__2[[#This Row],[ProductID]],products[],2,FALSE)</f>
        <v>Louisiana Hot Spiced Okra</v>
      </c>
      <c r="J756" t="str">
        <f>VLOOKUP(order_details__2[[#This Row],[SupplierID]],suppliers[],2,FALSE)</f>
        <v>New Orleans Cajun Delights</v>
      </c>
      <c r="K756" t="str">
        <f>VLOOKUP(order_details__2[[#This Row],[OrderID]],orders[],14,FALSE)</f>
        <v>UK</v>
      </c>
      <c r="L756">
        <f>VLOOKUP(order_details__2[[#This Row],[OrderID]],orders[],7,FALSE)</f>
        <v>3</v>
      </c>
      <c r="M756" t="str">
        <f>VLOOKUP(order_details__2[[#This Row],[ShipVia ]],shippers[],2,FALSE)</f>
        <v>Federal Shipping</v>
      </c>
      <c r="N756" t="str">
        <f>VLOOKUP(order_details__2[[#This Row],[OrderID]],orders[],2,FALSE)</f>
        <v>EASTC</v>
      </c>
      <c r="O756" t="str">
        <f>VLOOKUP(order_details__2[[#This Row],[OrderID]],orders[],18,FALSE)</f>
        <v xml:space="preserve">Westerns                                          </v>
      </c>
      <c r="P756">
        <f>VLOOKUP(order_details__2[[#This Row],[ProductID]],products[],4,FALSE)</f>
        <v>2</v>
      </c>
      <c r="Q756" t="str">
        <f>VLOOKUP(order_details__2[[#This Row],[CategoryID]],categories[],2,FALSE)</f>
        <v>Condiments</v>
      </c>
      <c r="R756" s="57">
        <f>VLOOKUP(order_details__2[[#This Row],[OrderID]],orders[],21,FALSE)</f>
        <v>5</v>
      </c>
    </row>
    <row r="757" spans="1:18" x14ac:dyDescent="0.2">
      <c r="A757">
        <v>10533</v>
      </c>
      <c r="B757">
        <v>4</v>
      </c>
      <c r="C757">
        <v>22</v>
      </c>
      <c r="D757">
        <v>50</v>
      </c>
      <c r="E757">
        <v>0</v>
      </c>
      <c r="F757">
        <f>order_details__2[[#This Row],[UnitPrice]]*order_details__2[[#This Row],[Quantity]]</f>
        <v>1100</v>
      </c>
      <c r="G757">
        <f>VLOOKUP(order_details__2[[#This Row],[ProductID]],products[],3,FALSE)</f>
        <v>2</v>
      </c>
      <c r="H757">
        <f>VLOOKUP(order_details__2[[#This Row],[OrderID]],orders[],20,FALSE)</f>
        <v>1997</v>
      </c>
      <c r="I757" t="str">
        <f>VLOOKUP(order_details__2[[#This Row],[ProductID]],products[],2,FALSE)</f>
        <v>Chef Anton's Cajun Seasoning</v>
      </c>
      <c r="J757" t="str">
        <f>VLOOKUP(order_details__2[[#This Row],[SupplierID]],suppliers[],2,FALSE)</f>
        <v>New Orleans Cajun Delights</v>
      </c>
      <c r="K757" t="str">
        <f>VLOOKUP(order_details__2[[#This Row],[OrderID]],orders[],14,FALSE)</f>
        <v>Sweden</v>
      </c>
      <c r="L757">
        <f>VLOOKUP(order_details__2[[#This Row],[OrderID]],orders[],7,FALSE)</f>
        <v>1</v>
      </c>
      <c r="M757" t="str">
        <f>VLOOKUP(order_details__2[[#This Row],[ShipVia ]],shippers[],2,FALSE)</f>
        <v>Speedy Express</v>
      </c>
      <c r="N757" t="str">
        <f>VLOOKUP(order_details__2[[#This Row],[OrderID]],orders[],2,FALSE)</f>
        <v>FOLKO</v>
      </c>
      <c r="O757" t="str">
        <f>VLOOKUP(order_details__2[[#This Row],[OrderID]],orders[],18,FALSE)</f>
        <v xml:space="preserve">Northern                                          </v>
      </c>
      <c r="P757">
        <f>VLOOKUP(order_details__2[[#This Row],[ProductID]],products[],4,FALSE)</f>
        <v>2</v>
      </c>
      <c r="Q757" t="str">
        <f>VLOOKUP(order_details__2[[#This Row],[CategoryID]],categories[],2,FALSE)</f>
        <v>Condiments</v>
      </c>
      <c r="R757" s="57">
        <f>VLOOKUP(order_details__2[[#This Row],[OrderID]],orders[],21,FALSE)</f>
        <v>5</v>
      </c>
    </row>
    <row r="758" spans="1:18" x14ac:dyDescent="0.2">
      <c r="A758">
        <v>10533</v>
      </c>
      <c r="B758">
        <v>72</v>
      </c>
      <c r="C758">
        <v>34.799999999999997</v>
      </c>
      <c r="D758">
        <v>24</v>
      </c>
      <c r="E758">
        <v>0</v>
      </c>
      <c r="F758">
        <f>order_details__2[[#This Row],[UnitPrice]]*order_details__2[[#This Row],[Quantity]]</f>
        <v>835.19999999999993</v>
      </c>
      <c r="G758">
        <f>VLOOKUP(order_details__2[[#This Row],[ProductID]],products[],3,FALSE)</f>
        <v>14</v>
      </c>
      <c r="H758">
        <f>VLOOKUP(order_details__2[[#This Row],[OrderID]],orders[],20,FALSE)</f>
        <v>1997</v>
      </c>
      <c r="I758" t="str">
        <f>VLOOKUP(order_details__2[[#This Row],[ProductID]],products[],2,FALSE)</f>
        <v>Mozzarella di Giovanni</v>
      </c>
      <c r="J758" t="str">
        <f>VLOOKUP(order_details__2[[#This Row],[SupplierID]],suppliers[],2,FALSE)</f>
        <v>Formaggi Fortini s.r.l.</v>
      </c>
      <c r="K758" t="str">
        <f>VLOOKUP(order_details__2[[#This Row],[OrderID]],orders[],14,FALSE)</f>
        <v>Sweden</v>
      </c>
      <c r="L758">
        <f>VLOOKUP(order_details__2[[#This Row],[OrderID]],orders[],7,FALSE)</f>
        <v>1</v>
      </c>
      <c r="M758" t="str">
        <f>VLOOKUP(order_details__2[[#This Row],[ShipVia ]],shippers[],2,FALSE)</f>
        <v>Speedy Express</v>
      </c>
      <c r="N758" t="str">
        <f>VLOOKUP(order_details__2[[#This Row],[OrderID]],orders[],2,FALSE)</f>
        <v>FOLKO</v>
      </c>
      <c r="O758" t="str">
        <f>VLOOKUP(order_details__2[[#This Row],[OrderID]],orders[],18,FALSE)</f>
        <v xml:space="preserve">Northern                                          </v>
      </c>
      <c r="P758">
        <f>VLOOKUP(order_details__2[[#This Row],[ProductID]],products[],4,FALSE)</f>
        <v>4</v>
      </c>
      <c r="Q758" t="str">
        <f>VLOOKUP(order_details__2[[#This Row],[CategoryID]],categories[],2,FALSE)</f>
        <v>Dairy Products</v>
      </c>
      <c r="R758" s="57">
        <f>VLOOKUP(order_details__2[[#This Row],[OrderID]],orders[],21,FALSE)</f>
        <v>5</v>
      </c>
    </row>
    <row r="759" spans="1:18" x14ac:dyDescent="0.2">
      <c r="A759">
        <v>10533</v>
      </c>
      <c r="B759">
        <v>73</v>
      </c>
      <c r="C759">
        <v>15</v>
      </c>
      <c r="D759">
        <v>24</v>
      </c>
      <c r="E759">
        <v>0</v>
      </c>
      <c r="F759">
        <f>order_details__2[[#This Row],[UnitPrice]]*order_details__2[[#This Row],[Quantity]]</f>
        <v>360</v>
      </c>
      <c r="G759">
        <f>VLOOKUP(order_details__2[[#This Row],[ProductID]],products[],3,FALSE)</f>
        <v>17</v>
      </c>
      <c r="H759">
        <f>VLOOKUP(order_details__2[[#This Row],[OrderID]],orders[],20,FALSE)</f>
        <v>1997</v>
      </c>
      <c r="I759" t="str">
        <f>VLOOKUP(order_details__2[[#This Row],[ProductID]],products[],2,FALSE)</f>
        <v>Rd Kaviar</v>
      </c>
      <c r="J759" t="str">
        <f>VLOOKUP(order_details__2[[#This Row],[SupplierID]],suppliers[],2,FALSE)</f>
        <v>Svensk Sjfda AB</v>
      </c>
      <c r="K759" t="str">
        <f>VLOOKUP(order_details__2[[#This Row],[OrderID]],orders[],14,FALSE)</f>
        <v>Sweden</v>
      </c>
      <c r="L759">
        <f>VLOOKUP(order_details__2[[#This Row],[OrderID]],orders[],7,FALSE)</f>
        <v>1</v>
      </c>
      <c r="M759" t="str">
        <f>VLOOKUP(order_details__2[[#This Row],[ShipVia ]],shippers[],2,FALSE)</f>
        <v>Speedy Express</v>
      </c>
      <c r="N759" t="str">
        <f>VLOOKUP(order_details__2[[#This Row],[OrderID]],orders[],2,FALSE)</f>
        <v>FOLKO</v>
      </c>
      <c r="O759" t="str">
        <f>VLOOKUP(order_details__2[[#This Row],[OrderID]],orders[],18,FALSE)</f>
        <v xml:space="preserve">Northern                                          </v>
      </c>
      <c r="P759">
        <f>VLOOKUP(order_details__2[[#This Row],[ProductID]],products[],4,FALSE)</f>
        <v>8</v>
      </c>
      <c r="Q759" t="str">
        <f>VLOOKUP(order_details__2[[#This Row],[CategoryID]],categories[],2,FALSE)</f>
        <v>Seafood</v>
      </c>
      <c r="R759" s="57">
        <f>VLOOKUP(order_details__2[[#This Row],[OrderID]],orders[],21,FALSE)</f>
        <v>5</v>
      </c>
    </row>
    <row r="760" spans="1:18" x14ac:dyDescent="0.2">
      <c r="A760">
        <v>10534</v>
      </c>
      <c r="B760">
        <v>30</v>
      </c>
      <c r="C760">
        <v>25.89</v>
      </c>
      <c r="D760">
        <v>10</v>
      </c>
      <c r="E760">
        <v>0</v>
      </c>
      <c r="F760">
        <f>order_details__2[[#This Row],[UnitPrice]]*order_details__2[[#This Row],[Quantity]]</f>
        <v>258.89999999999998</v>
      </c>
      <c r="G760">
        <f>VLOOKUP(order_details__2[[#This Row],[ProductID]],products[],3,FALSE)</f>
        <v>13</v>
      </c>
      <c r="H760">
        <f>VLOOKUP(order_details__2[[#This Row],[OrderID]],orders[],20,FALSE)</f>
        <v>1997</v>
      </c>
      <c r="I760" t="str">
        <f>VLOOKUP(order_details__2[[#This Row],[ProductID]],products[],2,FALSE)</f>
        <v>Nord-Ost Matjeshering</v>
      </c>
      <c r="J760" t="str">
        <f>VLOOKUP(order_details__2[[#This Row],[SupplierID]],suppliers[],2,FALSE)</f>
        <v>Nord-Ost-Fisch Handelsgesellschaft mbH</v>
      </c>
      <c r="K760" t="str">
        <f>VLOOKUP(order_details__2[[#This Row],[OrderID]],orders[],14,FALSE)</f>
        <v>Germany</v>
      </c>
      <c r="L760">
        <f>VLOOKUP(order_details__2[[#This Row],[OrderID]],orders[],7,FALSE)</f>
        <v>2</v>
      </c>
      <c r="M760" t="str">
        <f>VLOOKUP(order_details__2[[#This Row],[ShipVia ]],shippers[],2,FALSE)</f>
        <v>United Package</v>
      </c>
      <c r="N760" t="str">
        <f>VLOOKUP(order_details__2[[#This Row],[OrderID]],orders[],2,FALSE)</f>
        <v>LEHMS</v>
      </c>
      <c r="O760" t="str">
        <f>VLOOKUP(order_details__2[[#This Row],[OrderID]],orders[],18,FALSE)</f>
        <v xml:space="preserve">Northern                                          </v>
      </c>
      <c r="P760">
        <f>VLOOKUP(order_details__2[[#This Row],[ProductID]],products[],4,FALSE)</f>
        <v>8</v>
      </c>
      <c r="Q760" t="str">
        <f>VLOOKUP(order_details__2[[#This Row],[CategoryID]],categories[],2,FALSE)</f>
        <v>Seafood</v>
      </c>
      <c r="R760" s="57">
        <f>VLOOKUP(order_details__2[[#This Row],[OrderID]],orders[],21,FALSE)</f>
        <v>5</v>
      </c>
    </row>
    <row r="761" spans="1:18" x14ac:dyDescent="0.2">
      <c r="A761">
        <v>10534</v>
      </c>
      <c r="B761">
        <v>40</v>
      </c>
      <c r="C761">
        <v>18.399999999999999</v>
      </c>
      <c r="D761">
        <v>10</v>
      </c>
      <c r="E761">
        <v>0</v>
      </c>
      <c r="F761">
        <f>order_details__2[[#This Row],[UnitPrice]]*order_details__2[[#This Row],[Quantity]]</f>
        <v>184</v>
      </c>
      <c r="G761">
        <f>VLOOKUP(order_details__2[[#This Row],[ProductID]],products[],3,FALSE)</f>
        <v>19</v>
      </c>
      <c r="H761">
        <f>VLOOKUP(order_details__2[[#This Row],[OrderID]],orders[],20,FALSE)</f>
        <v>1997</v>
      </c>
      <c r="I761" t="str">
        <f>VLOOKUP(order_details__2[[#This Row],[ProductID]],products[],2,FALSE)</f>
        <v>Boston Crab Meat</v>
      </c>
      <c r="J761" t="str">
        <f>VLOOKUP(order_details__2[[#This Row],[SupplierID]],suppliers[],2,FALSE)</f>
        <v>New England Seafood Cannery</v>
      </c>
      <c r="K761" t="str">
        <f>VLOOKUP(order_details__2[[#This Row],[OrderID]],orders[],14,FALSE)</f>
        <v>Germany</v>
      </c>
      <c r="L761">
        <f>VLOOKUP(order_details__2[[#This Row],[OrderID]],orders[],7,FALSE)</f>
        <v>2</v>
      </c>
      <c r="M761" t="str">
        <f>VLOOKUP(order_details__2[[#This Row],[ShipVia ]],shippers[],2,FALSE)</f>
        <v>United Package</v>
      </c>
      <c r="N761" t="str">
        <f>VLOOKUP(order_details__2[[#This Row],[OrderID]],orders[],2,FALSE)</f>
        <v>LEHMS</v>
      </c>
      <c r="O761" t="str">
        <f>VLOOKUP(order_details__2[[#This Row],[OrderID]],orders[],18,FALSE)</f>
        <v xml:space="preserve">Northern                                          </v>
      </c>
      <c r="P761">
        <f>VLOOKUP(order_details__2[[#This Row],[ProductID]],products[],4,FALSE)</f>
        <v>8</v>
      </c>
      <c r="Q761" t="str">
        <f>VLOOKUP(order_details__2[[#This Row],[CategoryID]],categories[],2,FALSE)</f>
        <v>Seafood</v>
      </c>
      <c r="R761" s="57">
        <f>VLOOKUP(order_details__2[[#This Row],[OrderID]],orders[],21,FALSE)</f>
        <v>5</v>
      </c>
    </row>
    <row r="762" spans="1:18" x14ac:dyDescent="0.2">
      <c r="A762">
        <v>10534</v>
      </c>
      <c r="B762">
        <v>54</v>
      </c>
      <c r="C762">
        <v>7.45</v>
      </c>
      <c r="D762">
        <v>10</v>
      </c>
      <c r="E762">
        <v>0</v>
      </c>
      <c r="F762">
        <f>order_details__2[[#This Row],[UnitPrice]]*order_details__2[[#This Row],[Quantity]]</f>
        <v>74.5</v>
      </c>
      <c r="G762">
        <f>VLOOKUP(order_details__2[[#This Row],[ProductID]],products[],3,FALSE)</f>
        <v>25</v>
      </c>
      <c r="H762">
        <f>VLOOKUP(order_details__2[[#This Row],[OrderID]],orders[],20,FALSE)</f>
        <v>1997</v>
      </c>
      <c r="I762" t="str">
        <f>VLOOKUP(order_details__2[[#This Row],[ProductID]],products[],2,FALSE)</f>
        <v>Tourtire</v>
      </c>
      <c r="J762" t="str">
        <f>VLOOKUP(order_details__2[[#This Row],[SupplierID]],suppliers[],2,FALSE)</f>
        <v>Ma Maison</v>
      </c>
      <c r="K762" t="str">
        <f>VLOOKUP(order_details__2[[#This Row],[OrderID]],orders[],14,FALSE)</f>
        <v>Germany</v>
      </c>
      <c r="L762">
        <f>VLOOKUP(order_details__2[[#This Row],[OrderID]],orders[],7,FALSE)</f>
        <v>2</v>
      </c>
      <c r="M762" t="str">
        <f>VLOOKUP(order_details__2[[#This Row],[ShipVia ]],shippers[],2,FALSE)</f>
        <v>United Package</v>
      </c>
      <c r="N762" t="str">
        <f>VLOOKUP(order_details__2[[#This Row],[OrderID]],orders[],2,FALSE)</f>
        <v>LEHMS</v>
      </c>
      <c r="O762" t="str">
        <f>VLOOKUP(order_details__2[[#This Row],[OrderID]],orders[],18,FALSE)</f>
        <v xml:space="preserve">Northern                                          </v>
      </c>
      <c r="P762">
        <f>VLOOKUP(order_details__2[[#This Row],[ProductID]],products[],4,FALSE)</f>
        <v>6</v>
      </c>
      <c r="Q762" t="str">
        <f>VLOOKUP(order_details__2[[#This Row],[CategoryID]],categories[],2,FALSE)</f>
        <v>Meat/Poultry</v>
      </c>
      <c r="R762" s="57">
        <f>VLOOKUP(order_details__2[[#This Row],[OrderID]],orders[],21,FALSE)</f>
        <v>5</v>
      </c>
    </row>
    <row r="763" spans="1:18" x14ac:dyDescent="0.2">
      <c r="A763">
        <v>10535</v>
      </c>
      <c r="B763">
        <v>11</v>
      </c>
      <c r="C763">
        <v>21</v>
      </c>
      <c r="D763">
        <v>50</v>
      </c>
      <c r="E763">
        <v>0</v>
      </c>
      <c r="F763">
        <f>order_details__2[[#This Row],[UnitPrice]]*order_details__2[[#This Row],[Quantity]]</f>
        <v>1050</v>
      </c>
      <c r="G763">
        <f>VLOOKUP(order_details__2[[#This Row],[ProductID]],products[],3,FALSE)</f>
        <v>5</v>
      </c>
      <c r="H763">
        <f>VLOOKUP(order_details__2[[#This Row],[OrderID]],orders[],20,FALSE)</f>
        <v>1997</v>
      </c>
      <c r="I763" t="str">
        <f>VLOOKUP(order_details__2[[#This Row],[ProductID]],products[],2,FALSE)</f>
        <v>Queso Cabrales</v>
      </c>
      <c r="J763" t="str">
        <f>VLOOKUP(order_details__2[[#This Row],[SupplierID]],suppliers[],2,FALSE)</f>
        <v>Cooperativa de Quesos 'Las Cabras'</v>
      </c>
      <c r="K763" t="str">
        <f>VLOOKUP(order_details__2[[#This Row],[OrderID]],orders[],14,FALSE)</f>
        <v>Mexico</v>
      </c>
      <c r="L763">
        <f>VLOOKUP(order_details__2[[#This Row],[OrderID]],orders[],7,FALSE)</f>
        <v>1</v>
      </c>
      <c r="M763" t="str">
        <f>VLOOKUP(order_details__2[[#This Row],[ShipVia ]],shippers[],2,FALSE)</f>
        <v>Speedy Express</v>
      </c>
      <c r="N763" t="str">
        <f>VLOOKUP(order_details__2[[#This Row],[OrderID]],orders[],2,FALSE)</f>
        <v>ANTON</v>
      </c>
      <c r="O763" t="str">
        <f>VLOOKUP(order_details__2[[#This Row],[OrderID]],orders[],18,FALSE)</f>
        <v xml:space="preserve">Eastern                                           </v>
      </c>
      <c r="P763">
        <f>VLOOKUP(order_details__2[[#This Row],[ProductID]],products[],4,FALSE)</f>
        <v>4</v>
      </c>
      <c r="Q763" t="str">
        <f>VLOOKUP(order_details__2[[#This Row],[CategoryID]],categories[],2,FALSE)</f>
        <v>Dairy Products</v>
      </c>
      <c r="R763" s="57">
        <f>VLOOKUP(order_details__2[[#This Row],[OrderID]],orders[],21,FALSE)</f>
        <v>5</v>
      </c>
    </row>
    <row r="764" spans="1:18" x14ac:dyDescent="0.2">
      <c r="A764">
        <v>10535</v>
      </c>
      <c r="B764">
        <v>40</v>
      </c>
      <c r="C764">
        <v>18.399999999999999</v>
      </c>
      <c r="D764">
        <v>10</v>
      </c>
      <c r="E764">
        <v>0</v>
      </c>
      <c r="F764">
        <f>order_details__2[[#This Row],[UnitPrice]]*order_details__2[[#This Row],[Quantity]]</f>
        <v>184</v>
      </c>
      <c r="G764">
        <f>VLOOKUP(order_details__2[[#This Row],[ProductID]],products[],3,FALSE)</f>
        <v>19</v>
      </c>
      <c r="H764">
        <f>VLOOKUP(order_details__2[[#This Row],[OrderID]],orders[],20,FALSE)</f>
        <v>1997</v>
      </c>
      <c r="I764" t="str">
        <f>VLOOKUP(order_details__2[[#This Row],[ProductID]],products[],2,FALSE)</f>
        <v>Boston Crab Meat</v>
      </c>
      <c r="J764" t="str">
        <f>VLOOKUP(order_details__2[[#This Row],[SupplierID]],suppliers[],2,FALSE)</f>
        <v>New England Seafood Cannery</v>
      </c>
      <c r="K764" t="str">
        <f>VLOOKUP(order_details__2[[#This Row],[OrderID]],orders[],14,FALSE)</f>
        <v>Mexico</v>
      </c>
      <c r="L764">
        <f>VLOOKUP(order_details__2[[#This Row],[OrderID]],orders[],7,FALSE)</f>
        <v>1</v>
      </c>
      <c r="M764" t="str">
        <f>VLOOKUP(order_details__2[[#This Row],[ShipVia ]],shippers[],2,FALSE)</f>
        <v>Speedy Express</v>
      </c>
      <c r="N764" t="str">
        <f>VLOOKUP(order_details__2[[#This Row],[OrderID]],orders[],2,FALSE)</f>
        <v>ANTON</v>
      </c>
      <c r="O764" t="str">
        <f>VLOOKUP(order_details__2[[#This Row],[OrderID]],orders[],18,FALSE)</f>
        <v xml:space="preserve">Eastern                                           </v>
      </c>
      <c r="P764">
        <f>VLOOKUP(order_details__2[[#This Row],[ProductID]],products[],4,FALSE)</f>
        <v>8</v>
      </c>
      <c r="Q764" t="str">
        <f>VLOOKUP(order_details__2[[#This Row],[CategoryID]],categories[],2,FALSE)</f>
        <v>Seafood</v>
      </c>
      <c r="R764" s="57">
        <f>VLOOKUP(order_details__2[[#This Row],[OrderID]],orders[],21,FALSE)</f>
        <v>5</v>
      </c>
    </row>
    <row r="765" spans="1:18" x14ac:dyDescent="0.2">
      <c r="A765">
        <v>10535</v>
      </c>
      <c r="B765">
        <v>57</v>
      </c>
      <c r="C765">
        <v>19.5</v>
      </c>
      <c r="D765">
        <v>5</v>
      </c>
      <c r="E765">
        <v>0</v>
      </c>
      <c r="F765">
        <f>order_details__2[[#This Row],[UnitPrice]]*order_details__2[[#This Row],[Quantity]]</f>
        <v>97.5</v>
      </c>
      <c r="G765">
        <f>VLOOKUP(order_details__2[[#This Row],[ProductID]],products[],3,FALSE)</f>
        <v>26</v>
      </c>
      <c r="H765">
        <f>VLOOKUP(order_details__2[[#This Row],[OrderID]],orders[],20,FALSE)</f>
        <v>1997</v>
      </c>
      <c r="I765" t="str">
        <f>VLOOKUP(order_details__2[[#This Row],[ProductID]],products[],2,FALSE)</f>
        <v>Ravioli Angelo</v>
      </c>
      <c r="J765" t="str">
        <f>VLOOKUP(order_details__2[[#This Row],[SupplierID]],suppliers[],2,FALSE)</f>
        <v>Pasta Buttini s.r.l.</v>
      </c>
      <c r="K765" t="str">
        <f>VLOOKUP(order_details__2[[#This Row],[OrderID]],orders[],14,FALSE)</f>
        <v>Mexico</v>
      </c>
      <c r="L765">
        <f>VLOOKUP(order_details__2[[#This Row],[OrderID]],orders[],7,FALSE)</f>
        <v>1</v>
      </c>
      <c r="M765" t="str">
        <f>VLOOKUP(order_details__2[[#This Row],[ShipVia ]],shippers[],2,FALSE)</f>
        <v>Speedy Express</v>
      </c>
      <c r="N765" t="str">
        <f>VLOOKUP(order_details__2[[#This Row],[OrderID]],orders[],2,FALSE)</f>
        <v>ANTON</v>
      </c>
      <c r="O765" t="str">
        <f>VLOOKUP(order_details__2[[#This Row],[OrderID]],orders[],18,FALSE)</f>
        <v xml:space="preserve">Eastern                                           </v>
      </c>
      <c r="P765">
        <f>VLOOKUP(order_details__2[[#This Row],[ProductID]],products[],4,FALSE)</f>
        <v>5</v>
      </c>
      <c r="Q765" t="str">
        <f>VLOOKUP(order_details__2[[#This Row],[CategoryID]],categories[],2,FALSE)</f>
        <v>Grains/Cereals</v>
      </c>
      <c r="R765" s="57">
        <f>VLOOKUP(order_details__2[[#This Row],[OrderID]],orders[],21,FALSE)</f>
        <v>5</v>
      </c>
    </row>
    <row r="766" spans="1:18" x14ac:dyDescent="0.2">
      <c r="A766">
        <v>10535</v>
      </c>
      <c r="B766">
        <v>59</v>
      </c>
      <c r="C766">
        <v>55</v>
      </c>
      <c r="D766">
        <v>15</v>
      </c>
      <c r="E766">
        <v>0</v>
      </c>
      <c r="F766">
        <f>order_details__2[[#This Row],[UnitPrice]]*order_details__2[[#This Row],[Quantity]]</f>
        <v>825</v>
      </c>
      <c r="G766">
        <f>VLOOKUP(order_details__2[[#This Row],[ProductID]],products[],3,FALSE)</f>
        <v>28</v>
      </c>
      <c r="H766">
        <f>VLOOKUP(order_details__2[[#This Row],[OrderID]],orders[],20,FALSE)</f>
        <v>1997</v>
      </c>
      <c r="I766" t="str">
        <f>VLOOKUP(order_details__2[[#This Row],[ProductID]],products[],2,FALSE)</f>
        <v>Raclette Courdavault</v>
      </c>
      <c r="J766" t="str">
        <f>VLOOKUP(order_details__2[[#This Row],[SupplierID]],suppliers[],2,FALSE)</f>
        <v>Gai pturage</v>
      </c>
      <c r="K766" t="str">
        <f>VLOOKUP(order_details__2[[#This Row],[OrderID]],orders[],14,FALSE)</f>
        <v>Mexico</v>
      </c>
      <c r="L766">
        <f>VLOOKUP(order_details__2[[#This Row],[OrderID]],orders[],7,FALSE)</f>
        <v>1</v>
      </c>
      <c r="M766" t="str">
        <f>VLOOKUP(order_details__2[[#This Row],[ShipVia ]],shippers[],2,FALSE)</f>
        <v>Speedy Express</v>
      </c>
      <c r="N766" t="str">
        <f>VLOOKUP(order_details__2[[#This Row],[OrderID]],orders[],2,FALSE)</f>
        <v>ANTON</v>
      </c>
      <c r="O766" t="str">
        <f>VLOOKUP(order_details__2[[#This Row],[OrderID]],orders[],18,FALSE)</f>
        <v xml:space="preserve">Eastern                                           </v>
      </c>
      <c r="P766">
        <f>VLOOKUP(order_details__2[[#This Row],[ProductID]],products[],4,FALSE)</f>
        <v>4</v>
      </c>
      <c r="Q766" t="str">
        <f>VLOOKUP(order_details__2[[#This Row],[CategoryID]],categories[],2,FALSE)</f>
        <v>Dairy Products</v>
      </c>
      <c r="R766" s="57">
        <f>VLOOKUP(order_details__2[[#This Row],[OrderID]],orders[],21,FALSE)</f>
        <v>5</v>
      </c>
    </row>
    <row r="767" spans="1:18" x14ac:dyDescent="0.2">
      <c r="A767">
        <v>10536</v>
      </c>
      <c r="B767">
        <v>12</v>
      </c>
      <c r="C767">
        <v>38</v>
      </c>
      <c r="D767">
        <v>15</v>
      </c>
      <c r="E767">
        <v>0</v>
      </c>
      <c r="F767">
        <f>order_details__2[[#This Row],[UnitPrice]]*order_details__2[[#This Row],[Quantity]]</f>
        <v>570</v>
      </c>
      <c r="G767">
        <f>VLOOKUP(order_details__2[[#This Row],[ProductID]],products[],3,FALSE)</f>
        <v>5</v>
      </c>
      <c r="H767">
        <f>VLOOKUP(order_details__2[[#This Row],[OrderID]],orders[],20,FALSE)</f>
        <v>1997</v>
      </c>
      <c r="I767" t="str">
        <f>VLOOKUP(order_details__2[[#This Row],[ProductID]],products[],2,FALSE)</f>
        <v>Queso Manchego La Pastora</v>
      </c>
      <c r="J767" t="str">
        <f>VLOOKUP(order_details__2[[#This Row],[SupplierID]],suppliers[],2,FALSE)</f>
        <v>Cooperativa de Quesos 'Las Cabras'</v>
      </c>
      <c r="K767" t="str">
        <f>VLOOKUP(order_details__2[[#This Row],[OrderID]],orders[],14,FALSE)</f>
        <v>Germany</v>
      </c>
      <c r="L767">
        <f>VLOOKUP(order_details__2[[#This Row],[OrderID]],orders[],7,FALSE)</f>
        <v>2</v>
      </c>
      <c r="M767" t="str">
        <f>VLOOKUP(order_details__2[[#This Row],[ShipVia ]],shippers[],2,FALSE)</f>
        <v>United Package</v>
      </c>
      <c r="N767" t="str">
        <f>VLOOKUP(order_details__2[[#This Row],[OrderID]],orders[],2,FALSE)</f>
        <v>LEHMS</v>
      </c>
      <c r="O767" t="str">
        <f>VLOOKUP(order_details__2[[#This Row],[OrderID]],orders[],18,FALSE)</f>
        <v xml:space="preserve">Southern                                          </v>
      </c>
      <c r="P767">
        <f>VLOOKUP(order_details__2[[#This Row],[ProductID]],products[],4,FALSE)</f>
        <v>4</v>
      </c>
      <c r="Q767" t="str">
        <f>VLOOKUP(order_details__2[[#This Row],[CategoryID]],categories[],2,FALSE)</f>
        <v>Dairy Products</v>
      </c>
      <c r="R767" s="57">
        <f>VLOOKUP(order_details__2[[#This Row],[OrderID]],orders[],21,FALSE)</f>
        <v>5</v>
      </c>
    </row>
    <row r="768" spans="1:18" x14ac:dyDescent="0.2">
      <c r="A768">
        <v>10536</v>
      </c>
      <c r="B768">
        <v>31</v>
      </c>
      <c r="C768">
        <v>12.5</v>
      </c>
      <c r="D768">
        <v>20</v>
      </c>
      <c r="E768">
        <v>0</v>
      </c>
      <c r="F768">
        <f>order_details__2[[#This Row],[UnitPrice]]*order_details__2[[#This Row],[Quantity]]</f>
        <v>250</v>
      </c>
      <c r="G768">
        <f>VLOOKUP(order_details__2[[#This Row],[ProductID]],products[],3,FALSE)</f>
        <v>14</v>
      </c>
      <c r="H768">
        <f>VLOOKUP(order_details__2[[#This Row],[OrderID]],orders[],20,FALSE)</f>
        <v>1997</v>
      </c>
      <c r="I768" t="str">
        <f>VLOOKUP(order_details__2[[#This Row],[ProductID]],products[],2,FALSE)</f>
        <v>Gorgonzola Telino</v>
      </c>
      <c r="J768" t="str">
        <f>VLOOKUP(order_details__2[[#This Row],[SupplierID]],suppliers[],2,FALSE)</f>
        <v>Formaggi Fortini s.r.l.</v>
      </c>
      <c r="K768" t="str">
        <f>VLOOKUP(order_details__2[[#This Row],[OrderID]],orders[],14,FALSE)</f>
        <v>Germany</v>
      </c>
      <c r="L768">
        <f>VLOOKUP(order_details__2[[#This Row],[OrderID]],orders[],7,FALSE)</f>
        <v>2</v>
      </c>
      <c r="M768" t="str">
        <f>VLOOKUP(order_details__2[[#This Row],[ShipVia ]],shippers[],2,FALSE)</f>
        <v>United Package</v>
      </c>
      <c r="N768" t="str">
        <f>VLOOKUP(order_details__2[[#This Row],[OrderID]],orders[],2,FALSE)</f>
        <v>LEHMS</v>
      </c>
      <c r="O768" t="str">
        <f>VLOOKUP(order_details__2[[#This Row],[OrderID]],orders[],18,FALSE)</f>
        <v xml:space="preserve">Southern                                          </v>
      </c>
      <c r="P768">
        <f>VLOOKUP(order_details__2[[#This Row],[ProductID]],products[],4,FALSE)</f>
        <v>4</v>
      </c>
      <c r="Q768" t="str">
        <f>VLOOKUP(order_details__2[[#This Row],[CategoryID]],categories[],2,FALSE)</f>
        <v>Dairy Products</v>
      </c>
      <c r="R768" s="57">
        <f>VLOOKUP(order_details__2[[#This Row],[OrderID]],orders[],21,FALSE)</f>
        <v>5</v>
      </c>
    </row>
    <row r="769" spans="1:18" x14ac:dyDescent="0.2">
      <c r="A769">
        <v>10536</v>
      </c>
      <c r="B769">
        <v>33</v>
      </c>
      <c r="C769">
        <v>2.5</v>
      </c>
      <c r="D769">
        <v>30</v>
      </c>
      <c r="E769">
        <v>0</v>
      </c>
      <c r="F769">
        <f>order_details__2[[#This Row],[UnitPrice]]*order_details__2[[#This Row],[Quantity]]</f>
        <v>75</v>
      </c>
      <c r="G769">
        <f>VLOOKUP(order_details__2[[#This Row],[ProductID]],products[],3,FALSE)</f>
        <v>15</v>
      </c>
      <c r="H769">
        <f>VLOOKUP(order_details__2[[#This Row],[OrderID]],orders[],20,FALSE)</f>
        <v>1997</v>
      </c>
      <c r="I769" t="str">
        <f>VLOOKUP(order_details__2[[#This Row],[ProductID]],products[],2,FALSE)</f>
        <v>Geitost</v>
      </c>
      <c r="J769" t="str">
        <f>VLOOKUP(order_details__2[[#This Row],[SupplierID]],suppliers[],2,FALSE)</f>
        <v>Norske Meierier</v>
      </c>
      <c r="K769" t="str">
        <f>VLOOKUP(order_details__2[[#This Row],[OrderID]],orders[],14,FALSE)</f>
        <v>Germany</v>
      </c>
      <c r="L769">
        <f>VLOOKUP(order_details__2[[#This Row],[OrderID]],orders[],7,FALSE)</f>
        <v>2</v>
      </c>
      <c r="M769" t="str">
        <f>VLOOKUP(order_details__2[[#This Row],[ShipVia ]],shippers[],2,FALSE)</f>
        <v>United Package</v>
      </c>
      <c r="N769" t="str">
        <f>VLOOKUP(order_details__2[[#This Row],[OrderID]],orders[],2,FALSE)</f>
        <v>LEHMS</v>
      </c>
      <c r="O769" t="str">
        <f>VLOOKUP(order_details__2[[#This Row],[OrderID]],orders[],18,FALSE)</f>
        <v xml:space="preserve">Southern                                          </v>
      </c>
      <c r="P769">
        <f>VLOOKUP(order_details__2[[#This Row],[ProductID]],products[],4,FALSE)</f>
        <v>4</v>
      </c>
      <c r="Q769" t="str">
        <f>VLOOKUP(order_details__2[[#This Row],[CategoryID]],categories[],2,FALSE)</f>
        <v>Dairy Products</v>
      </c>
      <c r="R769" s="57">
        <f>VLOOKUP(order_details__2[[#This Row],[OrderID]],orders[],21,FALSE)</f>
        <v>5</v>
      </c>
    </row>
    <row r="770" spans="1:18" x14ac:dyDescent="0.2">
      <c r="A770">
        <v>10536</v>
      </c>
      <c r="B770">
        <v>60</v>
      </c>
      <c r="C770">
        <v>34</v>
      </c>
      <c r="D770">
        <v>35</v>
      </c>
      <c r="E770">
        <v>0</v>
      </c>
      <c r="F770">
        <f>order_details__2[[#This Row],[UnitPrice]]*order_details__2[[#This Row],[Quantity]]</f>
        <v>1190</v>
      </c>
      <c r="G770">
        <f>VLOOKUP(order_details__2[[#This Row],[ProductID]],products[],3,FALSE)</f>
        <v>28</v>
      </c>
      <c r="H770">
        <f>VLOOKUP(order_details__2[[#This Row],[OrderID]],orders[],20,FALSE)</f>
        <v>1997</v>
      </c>
      <c r="I770" t="str">
        <f>VLOOKUP(order_details__2[[#This Row],[ProductID]],products[],2,FALSE)</f>
        <v>Camembert Pierrot</v>
      </c>
      <c r="J770" t="str">
        <f>VLOOKUP(order_details__2[[#This Row],[SupplierID]],suppliers[],2,FALSE)</f>
        <v>Gai pturage</v>
      </c>
      <c r="K770" t="str">
        <f>VLOOKUP(order_details__2[[#This Row],[OrderID]],orders[],14,FALSE)</f>
        <v>Germany</v>
      </c>
      <c r="L770">
        <f>VLOOKUP(order_details__2[[#This Row],[OrderID]],orders[],7,FALSE)</f>
        <v>2</v>
      </c>
      <c r="M770" t="str">
        <f>VLOOKUP(order_details__2[[#This Row],[ShipVia ]],shippers[],2,FALSE)</f>
        <v>United Package</v>
      </c>
      <c r="N770" t="str">
        <f>VLOOKUP(order_details__2[[#This Row],[OrderID]],orders[],2,FALSE)</f>
        <v>LEHMS</v>
      </c>
      <c r="O770" t="str">
        <f>VLOOKUP(order_details__2[[#This Row],[OrderID]],orders[],18,FALSE)</f>
        <v xml:space="preserve">Southern                                          </v>
      </c>
      <c r="P770">
        <f>VLOOKUP(order_details__2[[#This Row],[ProductID]],products[],4,FALSE)</f>
        <v>4</v>
      </c>
      <c r="Q770" t="str">
        <f>VLOOKUP(order_details__2[[#This Row],[CategoryID]],categories[],2,FALSE)</f>
        <v>Dairy Products</v>
      </c>
      <c r="R770" s="57">
        <f>VLOOKUP(order_details__2[[#This Row],[OrderID]],orders[],21,FALSE)</f>
        <v>5</v>
      </c>
    </row>
    <row r="771" spans="1:18" x14ac:dyDescent="0.2">
      <c r="A771">
        <v>10537</v>
      </c>
      <c r="B771">
        <v>31</v>
      </c>
      <c r="C771">
        <v>12.5</v>
      </c>
      <c r="D771">
        <v>30</v>
      </c>
      <c r="E771">
        <v>0</v>
      </c>
      <c r="F771">
        <f>order_details__2[[#This Row],[UnitPrice]]*order_details__2[[#This Row],[Quantity]]</f>
        <v>375</v>
      </c>
      <c r="G771">
        <f>VLOOKUP(order_details__2[[#This Row],[ProductID]],products[],3,FALSE)</f>
        <v>14</v>
      </c>
      <c r="H771">
        <f>VLOOKUP(order_details__2[[#This Row],[OrderID]],orders[],20,FALSE)</f>
        <v>1997</v>
      </c>
      <c r="I771" t="str">
        <f>VLOOKUP(order_details__2[[#This Row],[ProductID]],products[],2,FALSE)</f>
        <v>Gorgonzola Telino</v>
      </c>
      <c r="J771" t="str">
        <f>VLOOKUP(order_details__2[[#This Row],[SupplierID]],suppliers[],2,FALSE)</f>
        <v>Formaggi Fortini s.r.l.</v>
      </c>
      <c r="K771" t="str">
        <f>VLOOKUP(order_details__2[[#This Row],[OrderID]],orders[],14,FALSE)</f>
        <v>Switzerland</v>
      </c>
      <c r="L771">
        <f>VLOOKUP(order_details__2[[#This Row],[OrderID]],orders[],7,FALSE)</f>
        <v>1</v>
      </c>
      <c r="M771" t="str">
        <f>VLOOKUP(order_details__2[[#This Row],[ShipVia ]],shippers[],2,FALSE)</f>
        <v>Speedy Express</v>
      </c>
      <c r="N771" t="str">
        <f>VLOOKUP(order_details__2[[#This Row],[OrderID]],orders[],2,FALSE)</f>
        <v>RICSU</v>
      </c>
      <c r="O771" t="str">
        <f>VLOOKUP(order_details__2[[#This Row],[OrderID]],orders[],18,FALSE)</f>
        <v xml:space="preserve">Eastern                                           </v>
      </c>
      <c r="P771">
        <f>VLOOKUP(order_details__2[[#This Row],[ProductID]],products[],4,FALSE)</f>
        <v>4</v>
      </c>
      <c r="Q771" t="str">
        <f>VLOOKUP(order_details__2[[#This Row],[CategoryID]],categories[],2,FALSE)</f>
        <v>Dairy Products</v>
      </c>
      <c r="R771" s="57">
        <f>VLOOKUP(order_details__2[[#This Row],[OrderID]],orders[],21,FALSE)</f>
        <v>5</v>
      </c>
    </row>
    <row r="772" spans="1:18" x14ac:dyDescent="0.2">
      <c r="A772">
        <v>10537</v>
      </c>
      <c r="B772">
        <v>51</v>
      </c>
      <c r="C772">
        <v>53</v>
      </c>
      <c r="D772">
        <v>6</v>
      </c>
      <c r="E772">
        <v>0</v>
      </c>
      <c r="F772">
        <f>order_details__2[[#This Row],[UnitPrice]]*order_details__2[[#This Row],[Quantity]]</f>
        <v>318</v>
      </c>
      <c r="G772">
        <f>VLOOKUP(order_details__2[[#This Row],[ProductID]],products[],3,FALSE)</f>
        <v>24</v>
      </c>
      <c r="H772">
        <f>VLOOKUP(order_details__2[[#This Row],[OrderID]],orders[],20,FALSE)</f>
        <v>1997</v>
      </c>
      <c r="I772" t="str">
        <f>VLOOKUP(order_details__2[[#This Row],[ProductID]],products[],2,FALSE)</f>
        <v>Manjimup Dried Apples</v>
      </c>
      <c r="J772" t="str">
        <f>VLOOKUP(order_details__2[[#This Row],[SupplierID]],suppliers[],2,FALSE)</f>
        <v>G'day, Mate</v>
      </c>
      <c r="K772" t="str">
        <f>VLOOKUP(order_details__2[[#This Row],[OrderID]],orders[],14,FALSE)</f>
        <v>Switzerland</v>
      </c>
      <c r="L772">
        <f>VLOOKUP(order_details__2[[#This Row],[OrderID]],orders[],7,FALSE)</f>
        <v>1</v>
      </c>
      <c r="M772" t="str">
        <f>VLOOKUP(order_details__2[[#This Row],[ShipVia ]],shippers[],2,FALSE)</f>
        <v>Speedy Express</v>
      </c>
      <c r="N772" t="str">
        <f>VLOOKUP(order_details__2[[#This Row],[OrderID]],orders[],2,FALSE)</f>
        <v>RICSU</v>
      </c>
      <c r="O772" t="str">
        <f>VLOOKUP(order_details__2[[#This Row],[OrderID]],orders[],18,FALSE)</f>
        <v xml:space="preserve">Eastern                                           </v>
      </c>
      <c r="P772">
        <f>VLOOKUP(order_details__2[[#This Row],[ProductID]],products[],4,FALSE)</f>
        <v>7</v>
      </c>
      <c r="Q772" t="str">
        <f>VLOOKUP(order_details__2[[#This Row],[CategoryID]],categories[],2,FALSE)</f>
        <v>Produce</v>
      </c>
      <c r="R772" s="57">
        <f>VLOOKUP(order_details__2[[#This Row],[OrderID]],orders[],21,FALSE)</f>
        <v>5</v>
      </c>
    </row>
    <row r="773" spans="1:18" x14ac:dyDescent="0.2">
      <c r="A773">
        <v>10537</v>
      </c>
      <c r="B773">
        <v>58</v>
      </c>
      <c r="C773">
        <v>13.25</v>
      </c>
      <c r="D773">
        <v>20</v>
      </c>
      <c r="E773">
        <v>0</v>
      </c>
      <c r="F773">
        <f>order_details__2[[#This Row],[UnitPrice]]*order_details__2[[#This Row],[Quantity]]</f>
        <v>265</v>
      </c>
      <c r="G773">
        <f>VLOOKUP(order_details__2[[#This Row],[ProductID]],products[],3,FALSE)</f>
        <v>27</v>
      </c>
      <c r="H773">
        <f>VLOOKUP(order_details__2[[#This Row],[OrderID]],orders[],20,FALSE)</f>
        <v>1997</v>
      </c>
      <c r="I773" t="str">
        <f>VLOOKUP(order_details__2[[#This Row],[ProductID]],products[],2,FALSE)</f>
        <v>Escargots de Bourgogne</v>
      </c>
      <c r="J773" t="str">
        <f>VLOOKUP(order_details__2[[#This Row],[SupplierID]],suppliers[],2,FALSE)</f>
        <v>Escargots Nouveaux</v>
      </c>
      <c r="K773" t="str">
        <f>VLOOKUP(order_details__2[[#This Row],[OrderID]],orders[],14,FALSE)</f>
        <v>Switzerland</v>
      </c>
      <c r="L773">
        <f>VLOOKUP(order_details__2[[#This Row],[OrderID]],orders[],7,FALSE)</f>
        <v>1</v>
      </c>
      <c r="M773" t="str">
        <f>VLOOKUP(order_details__2[[#This Row],[ShipVia ]],shippers[],2,FALSE)</f>
        <v>Speedy Express</v>
      </c>
      <c r="N773" t="str">
        <f>VLOOKUP(order_details__2[[#This Row],[OrderID]],orders[],2,FALSE)</f>
        <v>RICSU</v>
      </c>
      <c r="O773" t="str">
        <f>VLOOKUP(order_details__2[[#This Row],[OrderID]],orders[],18,FALSE)</f>
        <v xml:space="preserve">Eastern                                           </v>
      </c>
      <c r="P773">
        <f>VLOOKUP(order_details__2[[#This Row],[ProductID]],products[],4,FALSE)</f>
        <v>8</v>
      </c>
      <c r="Q773" t="str">
        <f>VLOOKUP(order_details__2[[#This Row],[CategoryID]],categories[],2,FALSE)</f>
        <v>Seafood</v>
      </c>
      <c r="R773" s="57">
        <f>VLOOKUP(order_details__2[[#This Row],[OrderID]],orders[],21,FALSE)</f>
        <v>5</v>
      </c>
    </row>
    <row r="774" spans="1:18" x14ac:dyDescent="0.2">
      <c r="A774">
        <v>10537</v>
      </c>
      <c r="B774">
        <v>72</v>
      </c>
      <c r="C774">
        <v>34.799999999999997</v>
      </c>
      <c r="D774">
        <v>21</v>
      </c>
      <c r="E774">
        <v>0</v>
      </c>
      <c r="F774">
        <f>order_details__2[[#This Row],[UnitPrice]]*order_details__2[[#This Row],[Quantity]]</f>
        <v>730.8</v>
      </c>
      <c r="G774">
        <f>VLOOKUP(order_details__2[[#This Row],[ProductID]],products[],3,FALSE)</f>
        <v>14</v>
      </c>
      <c r="H774">
        <f>VLOOKUP(order_details__2[[#This Row],[OrderID]],orders[],20,FALSE)</f>
        <v>1997</v>
      </c>
      <c r="I774" t="str">
        <f>VLOOKUP(order_details__2[[#This Row],[ProductID]],products[],2,FALSE)</f>
        <v>Mozzarella di Giovanni</v>
      </c>
      <c r="J774" t="str">
        <f>VLOOKUP(order_details__2[[#This Row],[SupplierID]],suppliers[],2,FALSE)</f>
        <v>Formaggi Fortini s.r.l.</v>
      </c>
      <c r="K774" t="str">
        <f>VLOOKUP(order_details__2[[#This Row],[OrderID]],orders[],14,FALSE)</f>
        <v>Switzerland</v>
      </c>
      <c r="L774">
        <f>VLOOKUP(order_details__2[[#This Row],[OrderID]],orders[],7,FALSE)</f>
        <v>1</v>
      </c>
      <c r="M774" t="str">
        <f>VLOOKUP(order_details__2[[#This Row],[ShipVia ]],shippers[],2,FALSE)</f>
        <v>Speedy Express</v>
      </c>
      <c r="N774" t="str">
        <f>VLOOKUP(order_details__2[[#This Row],[OrderID]],orders[],2,FALSE)</f>
        <v>RICSU</v>
      </c>
      <c r="O774" t="str">
        <f>VLOOKUP(order_details__2[[#This Row],[OrderID]],orders[],18,FALSE)</f>
        <v xml:space="preserve">Eastern                                           </v>
      </c>
      <c r="P774">
        <f>VLOOKUP(order_details__2[[#This Row],[ProductID]],products[],4,FALSE)</f>
        <v>4</v>
      </c>
      <c r="Q774" t="str">
        <f>VLOOKUP(order_details__2[[#This Row],[CategoryID]],categories[],2,FALSE)</f>
        <v>Dairy Products</v>
      </c>
      <c r="R774" s="57">
        <f>VLOOKUP(order_details__2[[#This Row],[OrderID]],orders[],21,FALSE)</f>
        <v>5</v>
      </c>
    </row>
    <row r="775" spans="1:18" x14ac:dyDescent="0.2">
      <c r="A775">
        <v>10537</v>
      </c>
      <c r="B775">
        <v>73</v>
      </c>
      <c r="C775">
        <v>15</v>
      </c>
      <c r="D775">
        <v>9</v>
      </c>
      <c r="E775">
        <v>0</v>
      </c>
      <c r="F775">
        <f>order_details__2[[#This Row],[UnitPrice]]*order_details__2[[#This Row],[Quantity]]</f>
        <v>135</v>
      </c>
      <c r="G775">
        <f>VLOOKUP(order_details__2[[#This Row],[ProductID]],products[],3,FALSE)</f>
        <v>17</v>
      </c>
      <c r="H775">
        <f>VLOOKUP(order_details__2[[#This Row],[OrderID]],orders[],20,FALSE)</f>
        <v>1997</v>
      </c>
      <c r="I775" t="str">
        <f>VLOOKUP(order_details__2[[#This Row],[ProductID]],products[],2,FALSE)</f>
        <v>Rd Kaviar</v>
      </c>
      <c r="J775" t="str">
        <f>VLOOKUP(order_details__2[[#This Row],[SupplierID]],suppliers[],2,FALSE)</f>
        <v>Svensk Sjfda AB</v>
      </c>
      <c r="K775" t="str">
        <f>VLOOKUP(order_details__2[[#This Row],[OrderID]],orders[],14,FALSE)</f>
        <v>Switzerland</v>
      </c>
      <c r="L775">
        <f>VLOOKUP(order_details__2[[#This Row],[OrderID]],orders[],7,FALSE)</f>
        <v>1</v>
      </c>
      <c r="M775" t="str">
        <f>VLOOKUP(order_details__2[[#This Row],[ShipVia ]],shippers[],2,FALSE)</f>
        <v>Speedy Express</v>
      </c>
      <c r="N775" t="str">
        <f>VLOOKUP(order_details__2[[#This Row],[OrderID]],orders[],2,FALSE)</f>
        <v>RICSU</v>
      </c>
      <c r="O775" t="str">
        <f>VLOOKUP(order_details__2[[#This Row],[OrderID]],orders[],18,FALSE)</f>
        <v xml:space="preserve">Eastern                                           </v>
      </c>
      <c r="P775">
        <f>VLOOKUP(order_details__2[[#This Row],[ProductID]],products[],4,FALSE)</f>
        <v>8</v>
      </c>
      <c r="Q775" t="str">
        <f>VLOOKUP(order_details__2[[#This Row],[CategoryID]],categories[],2,FALSE)</f>
        <v>Seafood</v>
      </c>
      <c r="R775" s="57">
        <f>VLOOKUP(order_details__2[[#This Row],[OrderID]],orders[],21,FALSE)</f>
        <v>5</v>
      </c>
    </row>
    <row r="776" spans="1:18" x14ac:dyDescent="0.2">
      <c r="A776">
        <v>10538</v>
      </c>
      <c r="B776">
        <v>70</v>
      </c>
      <c r="C776">
        <v>15</v>
      </c>
      <c r="D776">
        <v>7</v>
      </c>
      <c r="E776">
        <v>0</v>
      </c>
      <c r="F776">
        <f>order_details__2[[#This Row],[UnitPrice]]*order_details__2[[#This Row],[Quantity]]</f>
        <v>105</v>
      </c>
      <c r="G776">
        <f>VLOOKUP(order_details__2[[#This Row],[ProductID]],products[],3,FALSE)</f>
        <v>7</v>
      </c>
      <c r="H776">
        <f>VLOOKUP(order_details__2[[#This Row],[OrderID]],orders[],20,FALSE)</f>
        <v>1997</v>
      </c>
      <c r="I776" t="str">
        <f>VLOOKUP(order_details__2[[#This Row],[ProductID]],products[],2,FALSE)</f>
        <v>Outback Lager</v>
      </c>
      <c r="J776" t="str">
        <f>VLOOKUP(order_details__2[[#This Row],[SupplierID]],suppliers[],2,FALSE)</f>
        <v>Pavlova, Ltd.</v>
      </c>
      <c r="K776" t="str">
        <f>VLOOKUP(order_details__2[[#This Row],[OrderID]],orders[],14,FALSE)</f>
        <v>UK</v>
      </c>
      <c r="L776">
        <f>VLOOKUP(order_details__2[[#This Row],[OrderID]],orders[],7,FALSE)</f>
        <v>3</v>
      </c>
      <c r="M776" t="str">
        <f>VLOOKUP(order_details__2[[#This Row],[ShipVia ]],shippers[],2,FALSE)</f>
        <v>Federal Shipping</v>
      </c>
      <c r="N776" t="str">
        <f>VLOOKUP(order_details__2[[#This Row],[OrderID]],orders[],2,FALSE)</f>
        <v>BSBEV</v>
      </c>
      <c r="O776" t="str">
        <f>VLOOKUP(order_details__2[[#This Row],[OrderID]],orders[],18,FALSE)</f>
        <v xml:space="preserve">Northern                                          </v>
      </c>
      <c r="P776">
        <f>VLOOKUP(order_details__2[[#This Row],[ProductID]],products[],4,FALSE)</f>
        <v>1</v>
      </c>
      <c r="Q776" t="str">
        <f>VLOOKUP(order_details__2[[#This Row],[CategoryID]],categories[],2,FALSE)</f>
        <v>Beverages</v>
      </c>
      <c r="R776" s="57">
        <f>VLOOKUP(order_details__2[[#This Row],[OrderID]],orders[],21,FALSE)</f>
        <v>5</v>
      </c>
    </row>
    <row r="777" spans="1:18" x14ac:dyDescent="0.2">
      <c r="A777">
        <v>10538</v>
      </c>
      <c r="B777">
        <v>72</v>
      </c>
      <c r="C777">
        <v>34.799999999999997</v>
      </c>
      <c r="D777">
        <v>1</v>
      </c>
      <c r="E777">
        <v>0</v>
      </c>
      <c r="F777">
        <f>order_details__2[[#This Row],[UnitPrice]]*order_details__2[[#This Row],[Quantity]]</f>
        <v>34.799999999999997</v>
      </c>
      <c r="G777">
        <f>VLOOKUP(order_details__2[[#This Row],[ProductID]],products[],3,FALSE)</f>
        <v>14</v>
      </c>
      <c r="H777">
        <f>VLOOKUP(order_details__2[[#This Row],[OrderID]],orders[],20,FALSE)</f>
        <v>1997</v>
      </c>
      <c r="I777" t="str">
        <f>VLOOKUP(order_details__2[[#This Row],[ProductID]],products[],2,FALSE)</f>
        <v>Mozzarella di Giovanni</v>
      </c>
      <c r="J777" t="str">
        <f>VLOOKUP(order_details__2[[#This Row],[SupplierID]],suppliers[],2,FALSE)</f>
        <v>Formaggi Fortini s.r.l.</v>
      </c>
      <c r="K777" t="str">
        <f>VLOOKUP(order_details__2[[#This Row],[OrderID]],orders[],14,FALSE)</f>
        <v>UK</v>
      </c>
      <c r="L777">
        <f>VLOOKUP(order_details__2[[#This Row],[OrderID]],orders[],7,FALSE)</f>
        <v>3</v>
      </c>
      <c r="M777" t="str">
        <f>VLOOKUP(order_details__2[[#This Row],[ShipVia ]],shippers[],2,FALSE)</f>
        <v>Federal Shipping</v>
      </c>
      <c r="N777" t="str">
        <f>VLOOKUP(order_details__2[[#This Row],[OrderID]],orders[],2,FALSE)</f>
        <v>BSBEV</v>
      </c>
      <c r="O777" t="str">
        <f>VLOOKUP(order_details__2[[#This Row],[OrderID]],orders[],18,FALSE)</f>
        <v xml:space="preserve">Northern                                          </v>
      </c>
      <c r="P777">
        <f>VLOOKUP(order_details__2[[#This Row],[ProductID]],products[],4,FALSE)</f>
        <v>4</v>
      </c>
      <c r="Q777" t="str">
        <f>VLOOKUP(order_details__2[[#This Row],[CategoryID]],categories[],2,FALSE)</f>
        <v>Dairy Products</v>
      </c>
      <c r="R777" s="57">
        <f>VLOOKUP(order_details__2[[#This Row],[OrderID]],orders[],21,FALSE)</f>
        <v>5</v>
      </c>
    </row>
    <row r="778" spans="1:18" x14ac:dyDescent="0.2">
      <c r="A778">
        <v>10539</v>
      </c>
      <c r="B778">
        <v>13</v>
      </c>
      <c r="C778">
        <v>6</v>
      </c>
      <c r="D778">
        <v>8</v>
      </c>
      <c r="E778">
        <v>0</v>
      </c>
      <c r="F778">
        <f>order_details__2[[#This Row],[UnitPrice]]*order_details__2[[#This Row],[Quantity]]</f>
        <v>48</v>
      </c>
      <c r="G778">
        <f>VLOOKUP(order_details__2[[#This Row],[ProductID]],products[],3,FALSE)</f>
        <v>6</v>
      </c>
      <c r="H778">
        <f>VLOOKUP(order_details__2[[#This Row],[OrderID]],orders[],20,FALSE)</f>
        <v>1997</v>
      </c>
      <c r="I778" t="str">
        <f>VLOOKUP(order_details__2[[#This Row],[ProductID]],products[],2,FALSE)</f>
        <v>Konbu</v>
      </c>
      <c r="J778" t="str">
        <f>VLOOKUP(order_details__2[[#This Row],[SupplierID]],suppliers[],2,FALSE)</f>
        <v>Mayumi's</v>
      </c>
      <c r="K778" t="str">
        <f>VLOOKUP(order_details__2[[#This Row],[OrderID]],orders[],14,FALSE)</f>
        <v>UK</v>
      </c>
      <c r="L778">
        <f>VLOOKUP(order_details__2[[#This Row],[OrderID]],orders[],7,FALSE)</f>
        <v>3</v>
      </c>
      <c r="M778" t="str">
        <f>VLOOKUP(order_details__2[[#This Row],[ShipVia ]],shippers[],2,FALSE)</f>
        <v>Federal Shipping</v>
      </c>
      <c r="N778" t="str">
        <f>VLOOKUP(order_details__2[[#This Row],[OrderID]],orders[],2,FALSE)</f>
        <v>BSBEV</v>
      </c>
      <c r="O778" t="str">
        <f>VLOOKUP(order_details__2[[#This Row],[OrderID]],orders[],18,FALSE)</f>
        <v xml:space="preserve">Westerns                                          </v>
      </c>
      <c r="P778">
        <f>VLOOKUP(order_details__2[[#This Row],[ProductID]],products[],4,FALSE)</f>
        <v>8</v>
      </c>
      <c r="Q778" t="str">
        <f>VLOOKUP(order_details__2[[#This Row],[CategoryID]],categories[],2,FALSE)</f>
        <v>Seafood</v>
      </c>
      <c r="R778" s="57">
        <f>VLOOKUP(order_details__2[[#This Row],[OrderID]],orders[],21,FALSE)</f>
        <v>5</v>
      </c>
    </row>
    <row r="779" spans="1:18" x14ac:dyDescent="0.2">
      <c r="A779">
        <v>10539</v>
      </c>
      <c r="B779">
        <v>21</v>
      </c>
      <c r="C779">
        <v>10</v>
      </c>
      <c r="D779">
        <v>15</v>
      </c>
      <c r="E779">
        <v>0</v>
      </c>
      <c r="F779">
        <f>order_details__2[[#This Row],[UnitPrice]]*order_details__2[[#This Row],[Quantity]]</f>
        <v>150</v>
      </c>
      <c r="G779">
        <f>VLOOKUP(order_details__2[[#This Row],[ProductID]],products[],3,FALSE)</f>
        <v>8</v>
      </c>
      <c r="H779">
        <f>VLOOKUP(order_details__2[[#This Row],[OrderID]],orders[],20,FALSE)</f>
        <v>1997</v>
      </c>
      <c r="I779" t="str">
        <f>VLOOKUP(order_details__2[[#This Row],[ProductID]],products[],2,FALSE)</f>
        <v>Sir Rodney's Scones</v>
      </c>
      <c r="J779" t="str">
        <f>VLOOKUP(order_details__2[[#This Row],[SupplierID]],suppliers[],2,FALSE)</f>
        <v>Specialty Biscuits, Ltd.</v>
      </c>
      <c r="K779" t="str">
        <f>VLOOKUP(order_details__2[[#This Row],[OrderID]],orders[],14,FALSE)</f>
        <v>UK</v>
      </c>
      <c r="L779">
        <f>VLOOKUP(order_details__2[[#This Row],[OrderID]],orders[],7,FALSE)</f>
        <v>3</v>
      </c>
      <c r="M779" t="str">
        <f>VLOOKUP(order_details__2[[#This Row],[ShipVia ]],shippers[],2,FALSE)</f>
        <v>Federal Shipping</v>
      </c>
      <c r="N779" t="str">
        <f>VLOOKUP(order_details__2[[#This Row],[OrderID]],orders[],2,FALSE)</f>
        <v>BSBEV</v>
      </c>
      <c r="O779" t="str">
        <f>VLOOKUP(order_details__2[[#This Row],[OrderID]],orders[],18,FALSE)</f>
        <v xml:space="preserve">Westerns                                          </v>
      </c>
      <c r="P779">
        <f>VLOOKUP(order_details__2[[#This Row],[ProductID]],products[],4,FALSE)</f>
        <v>3</v>
      </c>
      <c r="Q779" t="str">
        <f>VLOOKUP(order_details__2[[#This Row],[CategoryID]],categories[],2,FALSE)</f>
        <v>Confections</v>
      </c>
      <c r="R779" s="57">
        <f>VLOOKUP(order_details__2[[#This Row],[OrderID]],orders[],21,FALSE)</f>
        <v>5</v>
      </c>
    </row>
    <row r="780" spans="1:18" x14ac:dyDescent="0.2">
      <c r="A780">
        <v>10539</v>
      </c>
      <c r="B780">
        <v>33</v>
      </c>
      <c r="C780">
        <v>2.5</v>
      </c>
      <c r="D780">
        <v>15</v>
      </c>
      <c r="E780">
        <v>0</v>
      </c>
      <c r="F780">
        <f>order_details__2[[#This Row],[UnitPrice]]*order_details__2[[#This Row],[Quantity]]</f>
        <v>37.5</v>
      </c>
      <c r="G780">
        <f>VLOOKUP(order_details__2[[#This Row],[ProductID]],products[],3,FALSE)</f>
        <v>15</v>
      </c>
      <c r="H780">
        <f>VLOOKUP(order_details__2[[#This Row],[OrderID]],orders[],20,FALSE)</f>
        <v>1997</v>
      </c>
      <c r="I780" t="str">
        <f>VLOOKUP(order_details__2[[#This Row],[ProductID]],products[],2,FALSE)</f>
        <v>Geitost</v>
      </c>
      <c r="J780" t="str">
        <f>VLOOKUP(order_details__2[[#This Row],[SupplierID]],suppliers[],2,FALSE)</f>
        <v>Norske Meierier</v>
      </c>
      <c r="K780" t="str">
        <f>VLOOKUP(order_details__2[[#This Row],[OrderID]],orders[],14,FALSE)</f>
        <v>UK</v>
      </c>
      <c r="L780">
        <f>VLOOKUP(order_details__2[[#This Row],[OrderID]],orders[],7,FALSE)</f>
        <v>3</v>
      </c>
      <c r="M780" t="str">
        <f>VLOOKUP(order_details__2[[#This Row],[ShipVia ]],shippers[],2,FALSE)</f>
        <v>Federal Shipping</v>
      </c>
      <c r="N780" t="str">
        <f>VLOOKUP(order_details__2[[#This Row],[OrderID]],orders[],2,FALSE)</f>
        <v>BSBEV</v>
      </c>
      <c r="O780" t="str">
        <f>VLOOKUP(order_details__2[[#This Row],[OrderID]],orders[],18,FALSE)</f>
        <v xml:space="preserve">Westerns                                          </v>
      </c>
      <c r="P780">
        <f>VLOOKUP(order_details__2[[#This Row],[ProductID]],products[],4,FALSE)</f>
        <v>4</v>
      </c>
      <c r="Q780" t="str">
        <f>VLOOKUP(order_details__2[[#This Row],[CategoryID]],categories[],2,FALSE)</f>
        <v>Dairy Products</v>
      </c>
      <c r="R780" s="57">
        <f>VLOOKUP(order_details__2[[#This Row],[OrderID]],orders[],21,FALSE)</f>
        <v>5</v>
      </c>
    </row>
    <row r="781" spans="1:18" x14ac:dyDescent="0.2">
      <c r="A781">
        <v>10539</v>
      </c>
      <c r="B781">
        <v>49</v>
      </c>
      <c r="C781">
        <v>20</v>
      </c>
      <c r="D781">
        <v>6</v>
      </c>
      <c r="E781">
        <v>0</v>
      </c>
      <c r="F781">
        <f>order_details__2[[#This Row],[UnitPrice]]*order_details__2[[#This Row],[Quantity]]</f>
        <v>120</v>
      </c>
      <c r="G781">
        <f>VLOOKUP(order_details__2[[#This Row],[ProductID]],products[],3,FALSE)</f>
        <v>23</v>
      </c>
      <c r="H781">
        <f>VLOOKUP(order_details__2[[#This Row],[OrderID]],orders[],20,FALSE)</f>
        <v>1997</v>
      </c>
      <c r="I781" t="str">
        <f>VLOOKUP(order_details__2[[#This Row],[ProductID]],products[],2,FALSE)</f>
        <v>Maxilaku</v>
      </c>
      <c r="J781" t="str">
        <f>VLOOKUP(order_details__2[[#This Row],[SupplierID]],suppliers[],2,FALSE)</f>
        <v>Karkki Oy</v>
      </c>
      <c r="K781" t="str">
        <f>VLOOKUP(order_details__2[[#This Row],[OrderID]],orders[],14,FALSE)</f>
        <v>UK</v>
      </c>
      <c r="L781">
        <f>VLOOKUP(order_details__2[[#This Row],[OrderID]],orders[],7,FALSE)</f>
        <v>3</v>
      </c>
      <c r="M781" t="str">
        <f>VLOOKUP(order_details__2[[#This Row],[ShipVia ]],shippers[],2,FALSE)</f>
        <v>Federal Shipping</v>
      </c>
      <c r="N781" t="str">
        <f>VLOOKUP(order_details__2[[#This Row],[OrderID]],orders[],2,FALSE)</f>
        <v>BSBEV</v>
      </c>
      <c r="O781" t="str">
        <f>VLOOKUP(order_details__2[[#This Row],[OrderID]],orders[],18,FALSE)</f>
        <v xml:space="preserve">Westerns                                          </v>
      </c>
      <c r="P781">
        <f>VLOOKUP(order_details__2[[#This Row],[ProductID]],products[],4,FALSE)</f>
        <v>3</v>
      </c>
      <c r="Q781" t="str">
        <f>VLOOKUP(order_details__2[[#This Row],[CategoryID]],categories[],2,FALSE)</f>
        <v>Confections</v>
      </c>
      <c r="R781" s="57">
        <f>VLOOKUP(order_details__2[[#This Row],[OrderID]],orders[],21,FALSE)</f>
        <v>5</v>
      </c>
    </row>
    <row r="782" spans="1:18" x14ac:dyDescent="0.2">
      <c r="A782">
        <v>10540</v>
      </c>
      <c r="B782">
        <v>3</v>
      </c>
      <c r="C782">
        <v>10</v>
      </c>
      <c r="D782">
        <v>60</v>
      </c>
      <c r="E782">
        <v>0</v>
      </c>
      <c r="F782">
        <f>order_details__2[[#This Row],[UnitPrice]]*order_details__2[[#This Row],[Quantity]]</f>
        <v>600</v>
      </c>
      <c r="G782">
        <f>VLOOKUP(order_details__2[[#This Row],[ProductID]],products[],3,FALSE)</f>
        <v>1</v>
      </c>
      <c r="H782">
        <f>VLOOKUP(order_details__2[[#This Row],[OrderID]],orders[],20,FALSE)</f>
        <v>1997</v>
      </c>
      <c r="I782" t="str">
        <f>VLOOKUP(order_details__2[[#This Row],[ProductID]],products[],2,FALSE)</f>
        <v>Aniseed Syrup</v>
      </c>
      <c r="J782" t="str">
        <f>VLOOKUP(order_details__2[[#This Row],[SupplierID]],suppliers[],2,FALSE)</f>
        <v>Exotic Liquids</v>
      </c>
      <c r="K782" t="str">
        <f>VLOOKUP(order_details__2[[#This Row],[OrderID]],orders[],14,FALSE)</f>
        <v>Germany</v>
      </c>
      <c r="L782">
        <f>VLOOKUP(order_details__2[[#This Row],[OrderID]],orders[],7,FALSE)</f>
        <v>3</v>
      </c>
      <c r="M782" t="str">
        <f>VLOOKUP(order_details__2[[#This Row],[ShipVia ]],shippers[],2,FALSE)</f>
        <v>Federal Shipping</v>
      </c>
      <c r="N782" t="str">
        <f>VLOOKUP(order_details__2[[#This Row],[OrderID]],orders[],2,FALSE)</f>
        <v>QUICK</v>
      </c>
      <c r="O782" t="str">
        <f>VLOOKUP(order_details__2[[#This Row],[OrderID]],orders[],18,FALSE)</f>
        <v xml:space="preserve">Southern                                          </v>
      </c>
      <c r="P782">
        <f>VLOOKUP(order_details__2[[#This Row],[ProductID]],products[],4,FALSE)</f>
        <v>2</v>
      </c>
      <c r="Q782" t="str">
        <f>VLOOKUP(order_details__2[[#This Row],[CategoryID]],categories[],2,FALSE)</f>
        <v>Condiments</v>
      </c>
      <c r="R782" s="57">
        <f>VLOOKUP(order_details__2[[#This Row],[OrderID]],orders[],21,FALSE)</f>
        <v>5</v>
      </c>
    </row>
    <row r="783" spans="1:18" x14ac:dyDescent="0.2">
      <c r="A783">
        <v>10540</v>
      </c>
      <c r="B783">
        <v>26</v>
      </c>
      <c r="C783">
        <v>31.23</v>
      </c>
      <c r="D783">
        <v>40</v>
      </c>
      <c r="E783">
        <v>0</v>
      </c>
      <c r="F783">
        <f>order_details__2[[#This Row],[UnitPrice]]*order_details__2[[#This Row],[Quantity]]</f>
        <v>1249.2</v>
      </c>
      <c r="G783">
        <f>VLOOKUP(order_details__2[[#This Row],[ProductID]],products[],3,FALSE)</f>
        <v>11</v>
      </c>
      <c r="H783">
        <f>VLOOKUP(order_details__2[[#This Row],[OrderID]],orders[],20,FALSE)</f>
        <v>1997</v>
      </c>
      <c r="I783" t="str">
        <f>VLOOKUP(order_details__2[[#This Row],[ProductID]],products[],2,FALSE)</f>
        <v>Gumbr Gummibrchen</v>
      </c>
      <c r="J783" t="str">
        <f>VLOOKUP(order_details__2[[#This Row],[SupplierID]],suppliers[],2,FALSE)</f>
        <v>Heli Swaren GmbH &amp; Co. KG</v>
      </c>
      <c r="K783" t="str">
        <f>VLOOKUP(order_details__2[[#This Row],[OrderID]],orders[],14,FALSE)</f>
        <v>Germany</v>
      </c>
      <c r="L783">
        <f>VLOOKUP(order_details__2[[#This Row],[OrderID]],orders[],7,FALSE)</f>
        <v>3</v>
      </c>
      <c r="M783" t="str">
        <f>VLOOKUP(order_details__2[[#This Row],[ShipVia ]],shippers[],2,FALSE)</f>
        <v>Federal Shipping</v>
      </c>
      <c r="N783" t="str">
        <f>VLOOKUP(order_details__2[[#This Row],[OrderID]],orders[],2,FALSE)</f>
        <v>QUICK</v>
      </c>
      <c r="O783" t="str">
        <f>VLOOKUP(order_details__2[[#This Row],[OrderID]],orders[],18,FALSE)</f>
        <v xml:space="preserve">Southern                                          </v>
      </c>
      <c r="P783">
        <f>VLOOKUP(order_details__2[[#This Row],[ProductID]],products[],4,FALSE)</f>
        <v>3</v>
      </c>
      <c r="Q783" t="str">
        <f>VLOOKUP(order_details__2[[#This Row],[CategoryID]],categories[],2,FALSE)</f>
        <v>Confections</v>
      </c>
      <c r="R783" s="57">
        <f>VLOOKUP(order_details__2[[#This Row],[OrderID]],orders[],21,FALSE)</f>
        <v>5</v>
      </c>
    </row>
    <row r="784" spans="1:18" x14ac:dyDescent="0.2">
      <c r="A784">
        <v>10540</v>
      </c>
      <c r="B784">
        <v>38</v>
      </c>
      <c r="C784">
        <v>263.5</v>
      </c>
      <c r="D784">
        <v>30</v>
      </c>
      <c r="E784">
        <v>0</v>
      </c>
      <c r="F784">
        <f>order_details__2[[#This Row],[UnitPrice]]*order_details__2[[#This Row],[Quantity]]</f>
        <v>7905</v>
      </c>
      <c r="G784">
        <f>VLOOKUP(order_details__2[[#This Row],[ProductID]],products[],3,FALSE)</f>
        <v>18</v>
      </c>
      <c r="H784">
        <f>VLOOKUP(order_details__2[[#This Row],[OrderID]],orders[],20,FALSE)</f>
        <v>1997</v>
      </c>
      <c r="I784" t="str">
        <f>VLOOKUP(order_details__2[[#This Row],[ProductID]],products[],2,FALSE)</f>
        <v>Cte de Blaye</v>
      </c>
      <c r="J784" t="str">
        <f>VLOOKUP(order_details__2[[#This Row],[SupplierID]],suppliers[],2,FALSE)</f>
        <v>Aux joyeux ecclsiastiques</v>
      </c>
      <c r="K784" t="str">
        <f>VLOOKUP(order_details__2[[#This Row],[OrderID]],orders[],14,FALSE)</f>
        <v>Germany</v>
      </c>
      <c r="L784">
        <f>VLOOKUP(order_details__2[[#This Row],[OrderID]],orders[],7,FALSE)</f>
        <v>3</v>
      </c>
      <c r="M784" t="str">
        <f>VLOOKUP(order_details__2[[#This Row],[ShipVia ]],shippers[],2,FALSE)</f>
        <v>Federal Shipping</v>
      </c>
      <c r="N784" t="str">
        <f>VLOOKUP(order_details__2[[#This Row],[OrderID]],orders[],2,FALSE)</f>
        <v>QUICK</v>
      </c>
      <c r="O784" t="str">
        <f>VLOOKUP(order_details__2[[#This Row],[OrderID]],orders[],18,FALSE)</f>
        <v xml:space="preserve">Southern                                          </v>
      </c>
      <c r="P784">
        <f>VLOOKUP(order_details__2[[#This Row],[ProductID]],products[],4,FALSE)</f>
        <v>1</v>
      </c>
      <c r="Q784" t="str">
        <f>VLOOKUP(order_details__2[[#This Row],[CategoryID]],categories[],2,FALSE)</f>
        <v>Beverages</v>
      </c>
      <c r="R784" s="57">
        <f>VLOOKUP(order_details__2[[#This Row],[OrderID]],orders[],21,FALSE)</f>
        <v>5</v>
      </c>
    </row>
    <row r="785" spans="1:18" x14ac:dyDescent="0.2">
      <c r="A785">
        <v>10540</v>
      </c>
      <c r="B785">
        <v>68</v>
      </c>
      <c r="C785">
        <v>12.5</v>
      </c>
      <c r="D785">
        <v>35</v>
      </c>
      <c r="E785">
        <v>0</v>
      </c>
      <c r="F785">
        <f>order_details__2[[#This Row],[UnitPrice]]*order_details__2[[#This Row],[Quantity]]</f>
        <v>437.5</v>
      </c>
      <c r="G785">
        <f>VLOOKUP(order_details__2[[#This Row],[ProductID]],products[],3,FALSE)</f>
        <v>8</v>
      </c>
      <c r="H785">
        <f>VLOOKUP(order_details__2[[#This Row],[OrderID]],orders[],20,FALSE)</f>
        <v>1997</v>
      </c>
      <c r="I785" t="str">
        <f>VLOOKUP(order_details__2[[#This Row],[ProductID]],products[],2,FALSE)</f>
        <v>Scottish Longbreads</v>
      </c>
      <c r="J785" t="str">
        <f>VLOOKUP(order_details__2[[#This Row],[SupplierID]],suppliers[],2,FALSE)</f>
        <v>Specialty Biscuits, Ltd.</v>
      </c>
      <c r="K785" t="str">
        <f>VLOOKUP(order_details__2[[#This Row],[OrderID]],orders[],14,FALSE)</f>
        <v>Germany</v>
      </c>
      <c r="L785">
        <f>VLOOKUP(order_details__2[[#This Row],[OrderID]],orders[],7,FALSE)</f>
        <v>3</v>
      </c>
      <c r="M785" t="str">
        <f>VLOOKUP(order_details__2[[#This Row],[ShipVia ]],shippers[],2,FALSE)</f>
        <v>Federal Shipping</v>
      </c>
      <c r="N785" t="str">
        <f>VLOOKUP(order_details__2[[#This Row],[OrderID]],orders[],2,FALSE)</f>
        <v>QUICK</v>
      </c>
      <c r="O785" t="str">
        <f>VLOOKUP(order_details__2[[#This Row],[OrderID]],orders[],18,FALSE)</f>
        <v xml:space="preserve">Southern                                          </v>
      </c>
      <c r="P785">
        <f>VLOOKUP(order_details__2[[#This Row],[ProductID]],products[],4,FALSE)</f>
        <v>3</v>
      </c>
      <c r="Q785" t="str">
        <f>VLOOKUP(order_details__2[[#This Row],[CategoryID]],categories[],2,FALSE)</f>
        <v>Confections</v>
      </c>
      <c r="R785" s="57">
        <f>VLOOKUP(order_details__2[[#This Row],[OrderID]],orders[],21,FALSE)</f>
        <v>5</v>
      </c>
    </row>
    <row r="786" spans="1:18" x14ac:dyDescent="0.2">
      <c r="A786">
        <v>10541</v>
      </c>
      <c r="B786">
        <v>24</v>
      </c>
      <c r="C786">
        <v>4.5</v>
      </c>
      <c r="D786">
        <v>35</v>
      </c>
      <c r="E786">
        <v>0</v>
      </c>
      <c r="F786">
        <f>order_details__2[[#This Row],[UnitPrice]]*order_details__2[[#This Row],[Quantity]]</f>
        <v>157.5</v>
      </c>
      <c r="G786">
        <f>VLOOKUP(order_details__2[[#This Row],[ProductID]],products[],3,FALSE)</f>
        <v>10</v>
      </c>
      <c r="H786">
        <f>VLOOKUP(order_details__2[[#This Row],[OrderID]],orders[],20,FALSE)</f>
        <v>1997</v>
      </c>
      <c r="I786" t="str">
        <f>VLOOKUP(order_details__2[[#This Row],[ProductID]],products[],2,FALSE)</f>
        <v>Guaran Fantstica</v>
      </c>
      <c r="J786" t="str">
        <f>VLOOKUP(order_details__2[[#This Row],[SupplierID]],suppliers[],2,FALSE)</f>
        <v>Refrescos Americanas LTDA</v>
      </c>
      <c r="K786" t="str">
        <f>VLOOKUP(order_details__2[[#This Row],[OrderID]],orders[],14,FALSE)</f>
        <v>Brazil</v>
      </c>
      <c r="L786">
        <f>VLOOKUP(order_details__2[[#This Row],[OrderID]],orders[],7,FALSE)</f>
        <v>1</v>
      </c>
      <c r="M786" t="str">
        <f>VLOOKUP(order_details__2[[#This Row],[ShipVia ]],shippers[],2,FALSE)</f>
        <v>Speedy Express</v>
      </c>
      <c r="N786" t="str">
        <f>VLOOKUP(order_details__2[[#This Row],[OrderID]],orders[],2,FALSE)</f>
        <v>HANAR</v>
      </c>
      <c r="O786" t="str">
        <f>VLOOKUP(order_details__2[[#This Row],[OrderID]],orders[],18,FALSE)</f>
        <v xml:space="preserve">Eastern                                           </v>
      </c>
      <c r="P786">
        <f>VLOOKUP(order_details__2[[#This Row],[ProductID]],products[],4,FALSE)</f>
        <v>1</v>
      </c>
      <c r="Q786" t="str">
        <f>VLOOKUP(order_details__2[[#This Row],[CategoryID]],categories[],2,FALSE)</f>
        <v>Beverages</v>
      </c>
      <c r="R786" s="57">
        <f>VLOOKUP(order_details__2[[#This Row],[OrderID]],orders[],21,FALSE)</f>
        <v>5</v>
      </c>
    </row>
    <row r="787" spans="1:18" x14ac:dyDescent="0.2">
      <c r="A787">
        <v>10541</v>
      </c>
      <c r="B787">
        <v>38</v>
      </c>
      <c r="C787">
        <v>263.5</v>
      </c>
      <c r="D787">
        <v>4</v>
      </c>
      <c r="E787">
        <v>0</v>
      </c>
      <c r="F787">
        <f>order_details__2[[#This Row],[UnitPrice]]*order_details__2[[#This Row],[Quantity]]</f>
        <v>1054</v>
      </c>
      <c r="G787">
        <f>VLOOKUP(order_details__2[[#This Row],[ProductID]],products[],3,FALSE)</f>
        <v>18</v>
      </c>
      <c r="H787">
        <f>VLOOKUP(order_details__2[[#This Row],[OrderID]],orders[],20,FALSE)</f>
        <v>1997</v>
      </c>
      <c r="I787" t="str">
        <f>VLOOKUP(order_details__2[[#This Row],[ProductID]],products[],2,FALSE)</f>
        <v>Cte de Blaye</v>
      </c>
      <c r="J787" t="str">
        <f>VLOOKUP(order_details__2[[#This Row],[SupplierID]],suppliers[],2,FALSE)</f>
        <v>Aux joyeux ecclsiastiques</v>
      </c>
      <c r="K787" t="str">
        <f>VLOOKUP(order_details__2[[#This Row],[OrderID]],orders[],14,FALSE)</f>
        <v>Brazil</v>
      </c>
      <c r="L787">
        <f>VLOOKUP(order_details__2[[#This Row],[OrderID]],orders[],7,FALSE)</f>
        <v>1</v>
      </c>
      <c r="M787" t="str">
        <f>VLOOKUP(order_details__2[[#This Row],[ShipVia ]],shippers[],2,FALSE)</f>
        <v>Speedy Express</v>
      </c>
      <c r="N787" t="str">
        <f>VLOOKUP(order_details__2[[#This Row],[OrderID]],orders[],2,FALSE)</f>
        <v>HANAR</v>
      </c>
      <c r="O787" t="str">
        <f>VLOOKUP(order_details__2[[#This Row],[OrderID]],orders[],18,FALSE)</f>
        <v xml:space="preserve">Eastern                                           </v>
      </c>
      <c r="P787">
        <f>VLOOKUP(order_details__2[[#This Row],[ProductID]],products[],4,FALSE)</f>
        <v>1</v>
      </c>
      <c r="Q787" t="str">
        <f>VLOOKUP(order_details__2[[#This Row],[CategoryID]],categories[],2,FALSE)</f>
        <v>Beverages</v>
      </c>
      <c r="R787" s="57">
        <f>VLOOKUP(order_details__2[[#This Row],[OrderID]],orders[],21,FALSE)</f>
        <v>5</v>
      </c>
    </row>
    <row r="788" spans="1:18" x14ac:dyDescent="0.2">
      <c r="A788">
        <v>10541</v>
      </c>
      <c r="B788">
        <v>65</v>
      </c>
      <c r="C788">
        <v>21.05</v>
      </c>
      <c r="D788">
        <v>36</v>
      </c>
      <c r="E788">
        <v>0</v>
      </c>
      <c r="F788">
        <f>order_details__2[[#This Row],[UnitPrice]]*order_details__2[[#This Row],[Quantity]]</f>
        <v>757.80000000000007</v>
      </c>
      <c r="G788">
        <f>VLOOKUP(order_details__2[[#This Row],[ProductID]],products[],3,FALSE)</f>
        <v>2</v>
      </c>
      <c r="H788">
        <f>VLOOKUP(order_details__2[[#This Row],[OrderID]],orders[],20,FALSE)</f>
        <v>1997</v>
      </c>
      <c r="I788" t="str">
        <f>VLOOKUP(order_details__2[[#This Row],[ProductID]],products[],2,FALSE)</f>
        <v>Louisiana Fiery Hot Pepper Sauce</v>
      </c>
      <c r="J788" t="str">
        <f>VLOOKUP(order_details__2[[#This Row],[SupplierID]],suppliers[],2,FALSE)</f>
        <v>New Orleans Cajun Delights</v>
      </c>
      <c r="K788" t="str">
        <f>VLOOKUP(order_details__2[[#This Row],[OrderID]],orders[],14,FALSE)</f>
        <v>Brazil</v>
      </c>
      <c r="L788">
        <f>VLOOKUP(order_details__2[[#This Row],[OrderID]],orders[],7,FALSE)</f>
        <v>1</v>
      </c>
      <c r="M788" t="str">
        <f>VLOOKUP(order_details__2[[#This Row],[ShipVia ]],shippers[],2,FALSE)</f>
        <v>Speedy Express</v>
      </c>
      <c r="N788" t="str">
        <f>VLOOKUP(order_details__2[[#This Row],[OrderID]],orders[],2,FALSE)</f>
        <v>HANAR</v>
      </c>
      <c r="O788" t="str">
        <f>VLOOKUP(order_details__2[[#This Row],[OrderID]],orders[],18,FALSE)</f>
        <v xml:space="preserve">Eastern                                           </v>
      </c>
      <c r="P788">
        <f>VLOOKUP(order_details__2[[#This Row],[ProductID]],products[],4,FALSE)</f>
        <v>2</v>
      </c>
      <c r="Q788" t="str">
        <f>VLOOKUP(order_details__2[[#This Row],[CategoryID]],categories[],2,FALSE)</f>
        <v>Condiments</v>
      </c>
      <c r="R788" s="57">
        <f>VLOOKUP(order_details__2[[#This Row],[OrderID]],orders[],21,FALSE)</f>
        <v>5</v>
      </c>
    </row>
    <row r="789" spans="1:18" x14ac:dyDescent="0.2">
      <c r="A789">
        <v>10541</v>
      </c>
      <c r="B789">
        <v>71</v>
      </c>
      <c r="C789">
        <v>21.5</v>
      </c>
      <c r="D789">
        <v>9</v>
      </c>
      <c r="E789">
        <v>0</v>
      </c>
      <c r="F789">
        <f>order_details__2[[#This Row],[UnitPrice]]*order_details__2[[#This Row],[Quantity]]</f>
        <v>193.5</v>
      </c>
      <c r="G789">
        <f>VLOOKUP(order_details__2[[#This Row],[ProductID]],products[],3,FALSE)</f>
        <v>15</v>
      </c>
      <c r="H789">
        <f>VLOOKUP(order_details__2[[#This Row],[OrderID]],orders[],20,FALSE)</f>
        <v>1997</v>
      </c>
      <c r="I789" t="str">
        <f>VLOOKUP(order_details__2[[#This Row],[ProductID]],products[],2,FALSE)</f>
        <v>Flotemysost</v>
      </c>
      <c r="J789" t="str">
        <f>VLOOKUP(order_details__2[[#This Row],[SupplierID]],suppliers[],2,FALSE)</f>
        <v>Norske Meierier</v>
      </c>
      <c r="K789" t="str">
        <f>VLOOKUP(order_details__2[[#This Row],[OrderID]],orders[],14,FALSE)</f>
        <v>Brazil</v>
      </c>
      <c r="L789">
        <f>VLOOKUP(order_details__2[[#This Row],[OrderID]],orders[],7,FALSE)</f>
        <v>1</v>
      </c>
      <c r="M789" t="str">
        <f>VLOOKUP(order_details__2[[#This Row],[ShipVia ]],shippers[],2,FALSE)</f>
        <v>Speedy Express</v>
      </c>
      <c r="N789" t="str">
        <f>VLOOKUP(order_details__2[[#This Row],[OrderID]],orders[],2,FALSE)</f>
        <v>HANAR</v>
      </c>
      <c r="O789" t="str">
        <f>VLOOKUP(order_details__2[[#This Row],[OrderID]],orders[],18,FALSE)</f>
        <v xml:space="preserve">Eastern                                           </v>
      </c>
      <c r="P789">
        <f>VLOOKUP(order_details__2[[#This Row],[ProductID]],products[],4,FALSE)</f>
        <v>4</v>
      </c>
      <c r="Q789" t="str">
        <f>VLOOKUP(order_details__2[[#This Row],[CategoryID]],categories[],2,FALSE)</f>
        <v>Dairy Products</v>
      </c>
      <c r="R789" s="57">
        <f>VLOOKUP(order_details__2[[#This Row],[OrderID]],orders[],21,FALSE)</f>
        <v>5</v>
      </c>
    </row>
    <row r="790" spans="1:18" x14ac:dyDescent="0.2">
      <c r="A790">
        <v>10542</v>
      </c>
      <c r="B790">
        <v>11</v>
      </c>
      <c r="C790">
        <v>21</v>
      </c>
      <c r="D790">
        <v>15</v>
      </c>
      <c r="E790">
        <v>0</v>
      </c>
      <c r="F790">
        <f>order_details__2[[#This Row],[UnitPrice]]*order_details__2[[#This Row],[Quantity]]</f>
        <v>315</v>
      </c>
      <c r="G790">
        <f>VLOOKUP(order_details__2[[#This Row],[ProductID]],products[],3,FALSE)</f>
        <v>5</v>
      </c>
      <c r="H790">
        <f>VLOOKUP(order_details__2[[#This Row],[OrderID]],orders[],20,FALSE)</f>
        <v>1997</v>
      </c>
      <c r="I790" t="str">
        <f>VLOOKUP(order_details__2[[#This Row],[ProductID]],products[],2,FALSE)</f>
        <v>Queso Cabrales</v>
      </c>
      <c r="J790" t="str">
        <f>VLOOKUP(order_details__2[[#This Row],[SupplierID]],suppliers[],2,FALSE)</f>
        <v>Cooperativa de Quesos 'Las Cabras'</v>
      </c>
      <c r="K790" t="str">
        <f>VLOOKUP(order_details__2[[#This Row],[OrderID]],orders[],14,FALSE)</f>
        <v>Germany</v>
      </c>
      <c r="L790">
        <f>VLOOKUP(order_details__2[[#This Row],[OrderID]],orders[],7,FALSE)</f>
        <v>3</v>
      </c>
      <c r="M790" t="str">
        <f>VLOOKUP(order_details__2[[#This Row],[ShipVia ]],shippers[],2,FALSE)</f>
        <v>Federal Shipping</v>
      </c>
      <c r="N790" t="str">
        <f>VLOOKUP(order_details__2[[#This Row],[OrderID]],orders[],2,FALSE)</f>
        <v>KOENE</v>
      </c>
      <c r="O790" t="str">
        <f>VLOOKUP(order_details__2[[#This Row],[OrderID]],orders[],18,FALSE)</f>
        <v xml:space="preserve">Eastern                                           </v>
      </c>
      <c r="P790">
        <f>VLOOKUP(order_details__2[[#This Row],[ProductID]],products[],4,FALSE)</f>
        <v>4</v>
      </c>
      <c r="Q790" t="str">
        <f>VLOOKUP(order_details__2[[#This Row],[CategoryID]],categories[],2,FALSE)</f>
        <v>Dairy Products</v>
      </c>
      <c r="R790" s="57">
        <f>VLOOKUP(order_details__2[[#This Row],[OrderID]],orders[],21,FALSE)</f>
        <v>5</v>
      </c>
    </row>
    <row r="791" spans="1:18" x14ac:dyDescent="0.2">
      <c r="A791">
        <v>10542</v>
      </c>
      <c r="B791">
        <v>54</v>
      </c>
      <c r="C791">
        <v>7.45</v>
      </c>
      <c r="D791">
        <v>24</v>
      </c>
      <c r="E791">
        <v>0</v>
      </c>
      <c r="F791">
        <f>order_details__2[[#This Row],[UnitPrice]]*order_details__2[[#This Row],[Quantity]]</f>
        <v>178.8</v>
      </c>
      <c r="G791">
        <f>VLOOKUP(order_details__2[[#This Row],[ProductID]],products[],3,FALSE)</f>
        <v>25</v>
      </c>
      <c r="H791">
        <f>VLOOKUP(order_details__2[[#This Row],[OrderID]],orders[],20,FALSE)</f>
        <v>1997</v>
      </c>
      <c r="I791" t="str">
        <f>VLOOKUP(order_details__2[[#This Row],[ProductID]],products[],2,FALSE)</f>
        <v>Tourtire</v>
      </c>
      <c r="J791" t="str">
        <f>VLOOKUP(order_details__2[[#This Row],[SupplierID]],suppliers[],2,FALSE)</f>
        <v>Ma Maison</v>
      </c>
      <c r="K791" t="str">
        <f>VLOOKUP(order_details__2[[#This Row],[OrderID]],orders[],14,FALSE)</f>
        <v>Germany</v>
      </c>
      <c r="L791">
        <f>VLOOKUP(order_details__2[[#This Row],[OrderID]],orders[],7,FALSE)</f>
        <v>3</v>
      </c>
      <c r="M791" t="str">
        <f>VLOOKUP(order_details__2[[#This Row],[ShipVia ]],shippers[],2,FALSE)</f>
        <v>Federal Shipping</v>
      </c>
      <c r="N791" t="str">
        <f>VLOOKUP(order_details__2[[#This Row],[OrderID]],orders[],2,FALSE)</f>
        <v>KOENE</v>
      </c>
      <c r="O791" t="str">
        <f>VLOOKUP(order_details__2[[#This Row],[OrderID]],orders[],18,FALSE)</f>
        <v xml:space="preserve">Eastern                                           </v>
      </c>
      <c r="P791">
        <f>VLOOKUP(order_details__2[[#This Row],[ProductID]],products[],4,FALSE)</f>
        <v>6</v>
      </c>
      <c r="Q791" t="str">
        <f>VLOOKUP(order_details__2[[#This Row],[CategoryID]],categories[],2,FALSE)</f>
        <v>Meat/Poultry</v>
      </c>
      <c r="R791" s="57">
        <f>VLOOKUP(order_details__2[[#This Row],[OrderID]],orders[],21,FALSE)</f>
        <v>5</v>
      </c>
    </row>
    <row r="792" spans="1:18" x14ac:dyDescent="0.2">
      <c r="A792">
        <v>10543</v>
      </c>
      <c r="B792">
        <v>12</v>
      </c>
      <c r="C792">
        <v>38</v>
      </c>
      <c r="D792">
        <v>30</v>
      </c>
      <c r="E792">
        <v>0</v>
      </c>
      <c r="F792">
        <f>order_details__2[[#This Row],[UnitPrice]]*order_details__2[[#This Row],[Quantity]]</f>
        <v>1140</v>
      </c>
      <c r="G792">
        <f>VLOOKUP(order_details__2[[#This Row],[ProductID]],products[],3,FALSE)</f>
        <v>5</v>
      </c>
      <c r="H792">
        <f>VLOOKUP(order_details__2[[#This Row],[OrderID]],orders[],20,FALSE)</f>
        <v>1997</v>
      </c>
      <c r="I792" t="str">
        <f>VLOOKUP(order_details__2[[#This Row],[ProductID]],products[],2,FALSE)</f>
        <v>Queso Manchego La Pastora</v>
      </c>
      <c r="J792" t="str">
        <f>VLOOKUP(order_details__2[[#This Row],[SupplierID]],suppliers[],2,FALSE)</f>
        <v>Cooperativa de Quesos 'Las Cabras'</v>
      </c>
      <c r="K792" t="str">
        <f>VLOOKUP(order_details__2[[#This Row],[OrderID]],orders[],14,FALSE)</f>
        <v>Venezuela</v>
      </c>
      <c r="L792">
        <f>VLOOKUP(order_details__2[[#This Row],[OrderID]],orders[],7,FALSE)</f>
        <v>2</v>
      </c>
      <c r="M792" t="str">
        <f>VLOOKUP(order_details__2[[#This Row],[ShipVia ]],shippers[],2,FALSE)</f>
        <v>United Package</v>
      </c>
      <c r="N792" t="str">
        <f>VLOOKUP(order_details__2[[#This Row],[OrderID]],orders[],2,FALSE)</f>
        <v>LILAS</v>
      </c>
      <c r="O792" t="str">
        <f>VLOOKUP(order_details__2[[#This Row],[OrderID]],orders[],18,FALSE)</f>
        <v xml:space="preserve">Northern                                          </v>
      </c>
      <c r="P792">
        <f>VLOOKUP(order_details__2[[#This Row],[ProductID]],products[],4,FALSE)</f>
        <v>4</v>
      </c>
      <c r="Q792" t="str">
        <f>VLOOKUP(order_details__2[[#This Row],[CategoryID]],categories[],2,FALSE)</f>
        <v>Dairy Products</v>
      </c>
      <c r="R792" s="57">
        <f>VLOOKUP(order_details__2[[#This Row],[OrderID]],orders[],21,FALSE)</f>
        <v>5</v>
      </c>
    </row>
    <row r="793" spans="1:18" x14ac:dyDescent="0.2">
      <c r="A793">
        <v>10543</v>
      </c>
      <c r="B793">
        <v>23</v>
      </c>
      <c r="C793">
        <v>9</v>
      </c>
      <c r="D793">
        <v>70</v>
      </c>
      <c r="E793">
        <v>0</v>
      </c>
      <c r="F793">
        <f>order_details__2[[#This Row],[UnitPrice]]*order_details__2[[#This Row],[Quantity]]</f>
        <v>630</v>
      </c>
      <c r="G793">
        <f>VLOOKUP(order_details__2[[#This Row],[ProductID]],products[],3,FALSE)</f>
        <v>9</v>
      </c>
      <c r="H793">
        <f>VLOOKUP(order_details__2[[#This Row],[OrderID]],orders[],20,FALSE)</f>
        <v>1997</v>
      </c>
      <c r="I793" t="str">
        <f>VLOOKUP(order_details__2[[#This Row],[ProductID]],products[],2,FALSE)</f>
        <v>Tunnbrd</v>
      </c>
      <c r="J793" t="str">
        <f>VLOOKUP(order_details__2[[#This Row],[SupplierID]],suppliers[],2,FALSE)</f>
        <v>PB Knckebrd AB</v>
      </c>
      <c r="K793" t="str">
        <f>VLOOKUP(order_details__2[[#This Row],[OrderID]],orders[],14,FALSE)</f>
        <v>Venezuela</v>
      </c>
      <c r="L793">
        <f>VLOOKUP(order_details__2[[#This Row],[OrderID]],orders[],7,FALSE)</f>
        <v>2</v>
      </c>
      <c r="M793" t="str">
        <f>VLOOKUP(order_details__2[[#This Row],[ShipVia ]],shippers[],2,FALSE)</f>
        <v>United Package</v>
      </c>
      <c r="N793" t="str">
        <f>VLOOKUP(order_details__2[[#This Row],[OrderID]],orders[],2,FALSE)</f>
        <v>LILAS</v>
      </c>
      <c r="O793" t="str">
        <f>VLOOKUP(order_details__2[[#This Row],[OrderID]],orders[],18,FALSE)</f>
        <v xml:space="preserve">Northern                                          </v>
      </c>
      <c r="P793">
        <f>VLOOKUP(order_details__2[[#This Row],[ProductID]],products[],4,FALSE)</f>
        <v>5</v>
      </c>
      <c r="Q793" t="str">
        <f>VLOOKUP(order_details__2[[#This Row],[CategoryID]],categories[],2,FALSE)</f>
        <v>Grains/Cereals</v>
      </c>
      <c r="R793" s="57">
        <f>VLOOKUP(order_details__2[[#This Row],[OrderID]],orders[],21,FALSE)</f>
        <v>5</v>
      </c>
    </row>
    <row r="794" spans="1:18" x14ac:dyDescent="0.2">
      <c r="A794">
        <v>10544</v>
      </c>
      <c r="B794">
        <v>28</v>
      </c>
      <c r="C794">
        <v>45.6</v>
      </c>
      <c r="D794">
        <v>7</v>
      </c>
      <c r="E794">
        <v>0</v>
      </c>
      <c r="F794">
        <f>order_details__2[[#This Row],[UnitPrice]]*order_details__2[[#This Row],[Quantity]]</f>
        <v>319.2</v>
      </c>
      <c r="G794">
        <f>VLOOKUP(order_details__2[[#This Row],[ProductID]],products[],3,FALSE)</f>
        <v>12</v>
      </c>
      <c r="H794">
        <f>VLOOKUP(order_details__2[[#This Row],[OrderID]],orders[],20,FALSE)</f>
        <v>1997</v>
      </c>
      <c r="I794" t="str">
        <f>VLOOKUP(order_details__2[[#This Row],[ProductID]],products[],2,FALSE)</f>
        <v>Rssle Sauerkraut</v>
      </c>
      <c r="J794" t="str">
        <f>VLOOKUP(order_details__2[[#This Row],[SupplierID]],suppliers[],2,FALSE)</f>
        <v>Plutzer Lebensmittelgromrkte AG</v>
      </c>
      <c r="K794" t="str">
        <f>VLOOKUP(order_details__2[[#This Row],[OrderID]],orders[],14,FALSE)</f>
        <v>USA</v>
      </c>
      <c r="L794">
        <f>VLOOKUP(order_details__2[[#This Row],[OrderID]],orders[],7,FALSE)</f>
        <v>1</v>
      </c>
      <c r="M794" t="str">
        <f>VLOOKUP(order_details__2[[#This Row],[ShipVia ]],shippers[],2,FALSE)</f>
        <v>Speedy Express</v>
      </c>
      <c r="N794" t="str">
        <f>VLOOKUP(order_details__2[[#This Row],[OrderID]],orders[],2,FALSE)</f>
        <v>LONEP</v>
      </c>
      <c r="O794" t="str">
        <f>VLOOKUP(order_details__2[[#This Row],[OrderID]],orders[],18,FALSE)</f>
        <v xml:space="preserve">Eastern                                           </v>
      </c>
      <c r="P794">
        <f>VLOOKUP(order_details__2[[#This Row],[ProductID]],products[],4,FALSE)</f>
        <v>7</v>
      </c>
      <c r="Q794" t="str">
        <f>VLOOKUP(order_details__2[[#This Row],[CategoryID]],categories[],2,FALSE)</f>
        <v>Produce</v>
      </c>
      <c r="R794" s="57">
        <f>VLOOKUP(order_details__2[[#This Row],[OrderID]],orders[],21,FALSE)</f>
        <v>5</v>
      </c>
    </row>
    <row r="795" spans="1:18" x14ac:dyDescent="0.2">
      <c r="A795">
        <v>10544</v>
      </c>
      <c r="B795">
        <v>67</v>
      </c>
      <c r="C795">
        <v>14</v>
      </c>
      <c r="D795">
        <v>7</v>
      </c>
      <c r="E795">
        <v>0</v>
      </c>
      <c r="F795">
        <f>order_details__2[[#This Row],[UnitPrice]]*order_details__2[[#This Row],[Quantity]]</f>
        <v>98</v>
      </c>
      <c r="G795">
        <f>VLOOKUP(order_details__2[[#This Row],[ProductID]],products[],3,FALSE)</f>
        <v>16</v>
      </c>
      <c r="H795">
        <f>VLOOKUP(order_details__2[[#This Row],[OrderID]],orders[],20,FALSE)</f>
        <v>1997</v>
      </c>
      <c r="I795" t="str">
        <f>VLOOKUP(order_details__2[[#This Row],[ProductID]],products[],2,FALSE)</f>
        <v>Laughing Lumberjack Lager</v>
      </c>
      <c r="J795" t="str">
        <f>VLOOKUP(order_details__2[[#This Row],[SupplierID]],suppliers[],2,FALSE)</f>
        <v>Bigfoot Breweries</v>
      </c>
      <c r="K795" t="str">
        <f>VLOOKUP(order_details__2[[#This Row],[OrderID]],orders[],14,FALSE)</f>
        <v>USA</v>
      </c>
      <c r="L795">
        <f>VLOOKUP(order_details__2[[#This Row],[OrderID]],orders[],7,FALSE)</f>
        <v>1</v>
      </c>
      <c r="M795" t="str">
        <f>VLOOKUP(order_details__2[[#This Row],[ShipVia ]],shippers[],2,FALSE)</f>
        <v>Speedy Express</v>
      </c>
      <c r="N795" t="str">
        <f>VLOOKUP(order_details__2[[#This Row],[OrderID]],orders[],2,FALSE)</f>
        <v>LONEP</v>
      </c>
      <c r="O795" t="str">
        <f>VLOOKUP(order_details__2[[#This Row],[OrderID]],orders[],18,FALSE)</f>
        <v xml:space="preserve">Eastern                                           </v>
      </c>
      <c r="P795">
        <f>VLOOKUP(order_details__2[[#This Row],[ProductID]],products[],4,FALSE)</f>
        <v>1</v>
      </c>
      <c r="Q795" t="str">
        <f>VLOOKUP(order_details__2[[#This Row],[CategoryID]],categories[],2,FALSE)</f>
        <v>Beverages</v>
      </c>
      <c r="R795" s="57">
        <f>VLOOKUP(order_details__2[[#This Row],[OrderID]],orders[],21,FALSE)</f>
        <v>5</v>
      </c>
    </row>
    <row r="796" spans="1:18" x14ac:dyDescent="0.2">
      <c r="A796">
        <v>10545</v>
      </c>
      <c r="B796">
        <v>11</v>
      </c>
      <c r="C796">
        <v>21</v>
      </c>
      <c r="D796">
        <v>10</v>
      </c>
      <c r="E796">
        <v>0</v>
      </c>
      <c r="F796">
        <f>order_details__2[[#This Row],[UnitPrice]]*order_details__2[[#This Row],[Quantity]]</f>
        <v>210</v>
      </c>
      <c r="G796">
        <f>VLOOKUP(order_details__2[[#This Row],[ProductID]],products[],3,FALSE)</f>
        <v>5</v>
      </c>
      <c r="H796">
        <f>VLOOKUP(order_details__2[[#This Row],[OrderID]],orders[],20,FALSE)</f>
        <v>1997</v>
      </c>
      <c r="I796" t="str">
        <f>VLOOKUP(order_details__2[[#This Row],[ProductID]],products[],2,FALSE)</f>
        <v>Queso Cabrales</v>
      </c>
      <c r="J796" t="str">
        <f>VLOOKUP(order_details__2[[#This Row],[SupplierID]],suppliers[],2,FALSE)</f>
        <v>Cooperativa de Quesos 'Las Cabras'</v>
      </c>
      <c r="K796" t="str">
        <f>VLOOKUP(order_details__2[[#This Row],[OrderID]],orders[],14,FALSE)</f>
        <v>USA</v>
      </c>
      <c r="L796">
        <f>VLOOKUP(order_details__2[[#This Row],[OrderID]],orders[],7,FALSE)</f>
        <v>2</v>
      </c>
      <c r="M796" t="str">
        <f>VLOOKUP(order_details__2[[#This Row],[ShipVia ]],shippers[],2,FALSE)</f>
        <v>United Package</v>
      </c>
      <c r="N796" t="str">
        <f>VLOOKUP(order_details__2[[#This Row],[OrderID]],orders[],2,FALSE)</f>
        <v>LAZYK</v>
      </c>
      <c r="O796" t="str">
        <f>VLOOKUP(order_details__2[[#This Row],[OrderID]],orders[],18,FALSE)</f>
        <v xml:space="preserve">Northern                                          </v>
      </c>
      <c r="P796">
        <f>VLOOKUP(order_details__2[[#This Row],[ProductID]],products[],4,FALSE)</f>
        <v>4</v>
      </c>
      <c r="Q796" t="str">
        <f>VLOOKUP(order_details__2[[#This Row],[CategoryID]],categories[],2,FALSE)</f>
        <v>Dairy Products</v>
      </c>
      <c r="R796" s="57">
        <f>VLOOKUP(order_details__2[[#This Row],[OrderID]],orders[],21,FALSE)</f>
        <v>5</v>
      </c>
    </row>
    <row r="797" spans="1:18" x14ac:dyDescent="0.2">
      <c r="A797">
        <v>10546</v>
      </c>
      <c r="B797">
        <v>7</v>
      </c>
      <c r="C797">
        <v>30</v>
      </c>
      <c r="D797">
        <v>10</v>
      </c>
      <c r="E797">
        <v>0</v>
      </c>
      <c r="F797">
        <f>order_details__2[[#This Row],[UnitPrice]]*order_details__2[[#This Row],[Quantity]]</f>
        <v>300</v>
      </c>
      <c r="G797">
        <f>VLOOKUP(order_details__2[[#This Row],[ProductID]],products[],3,FALSE)</f>
        <v>3</v>
      </c>
      <c r="H797">
        <f>VLOOKUP(order_details__2[[#This Row],[OrderID]],orders[],20,FALSE)</f>
        <v>1997</v>
      </c>
      <c r="I797" t="str">
        <f>VLOOKUP(order_details__2[[#This Row],[ProductID]],products[],2,FALSE)</f>
        <v>Uncle Bob's Organic Dried Pears</v>
      </c>
      <c r="J797" t="str">
        <f>VLOOKUP(order_details__2[[#This Row],[SupplierID]],suppliers[],2,FALSE)</f>
        <v>Grandma Kelly's Homestead</v>
      </c>
      <c r="K797" t="str">
        <f>VLOOKUP(order_details__2[[#This Row],[OrderID]],orders[],14,FALSE)</f>
        <v>France</v>
      </c>
      <c r="L797">
        <f>VLOOKUP(order_details__2[[#This Row],[OrderID]],orders[],7,FALSE)</f>
        <v>3</v>
      </c>
      <c r="M797" t="str">
        <f>VLOOKUP(order_details__2[[#This Row],[ShipVia ]],shippers[],2,FALSE)</f>
        <v>Federal Shipping</v>
      </c>
      <c r="N797" t="str">
        <f>VLOOKUP(order_details__2[[#This Row],[OrderID]],orders[],2,FALSE)</f>
        <v>VICTE</v>
      </c>
      <c r="O797" t="str">
        <f>VLOOKUP(order_details__2[[#This Row],[OrderID]],orders[],18,FALSE)</f>
        <v xml:space="preserve">Eastern                                           </v>
      </c>
      <c r="P797">
        <f>VLOOKUP(order_details__2[[#This Row],[ProductID]],products[],4,FALSE)</f>
        <v>7</v>
      </c>
      <c r="Q797" t="str">
        <f>VLOOKUP(order_details__2[[#This Row],[CategoryID]],categories[],2,FALSE)</f>
        <v>Produce</v>
      </c>
      <c r="R797" s="57">
        <f>VLOOKUP(order_details__2[[#This Row],[OrderID]],orders[],21,FALSE)</f>
        <v>5</v>
      </c>
    </row>
    <row r="798" spans="1:18" x14ac:dyDescent="0.2">
      <c r="A798">
        <v>10546</v>
      </c>
      <c r="B798">
        <v>35</v>
      </c>
      <c r="C798">
        <v>18</v>
      </c>
      <c r="D798">
        <v>30</v>
      </c>
      <c r="E798">
        <v>0</v>
      </c>
      <c r="F798">
        <f>order_details__2[[#This Row],[UnitPrice]]*order_details__2[[#This Row],[Quantity]]</f>
        <v>540</v>
      </c>
      <c r="G798">
        <f>VLOOKUP(order_details__2[[#This Row],[ProductID]],products[],3,FALSE)</f>
        <v>16</v>
      </c>
      <c r="H798">
        <f>VLOOKUP(order_details__2[[#This Row],[OrderID]],orders[],20,FALSE)</f>
        <v>1997</v>
      </c>
      <c r="I798" t="str">
        <f>VLOOKUP(order_details__2[[#This Row],[ProductID]],products[],2,FALSE)</f>
        <v>Steeleye Stout</v>
      </c>
      <c r="J798" t="str">
        <f>VLOOKUP(order_details__2[[#This Row],[SupplierID]],suppliers[],2,FALSE)</f>
        <v>Bigfoot Breweries</v>
      </c>
      <c r="K798" t="str">
        <f>VLOOKUP(order_details__2[[#This Row],[OrderID]],orders[],14,FALSE)</f>
        <v>France</v>
      </c>
      <c r="L798">
        <f>VLOOKUP(order_details__2[[#This Row],[OrderID]],orders[],7,FALSE)</f>
        <v>3</v>
      </c>
      <c r="M798" t="str">
        <f>VLOOKUP(order_details__2[[#This Row],[ShipVia ]],shippers[],2,FALSE)</f>
        <v>Federal Shipping</v>
      </c>
      <c r="N798" t="str">
        <f>VLOOKUP(order_details__2[[#This Row],[OrderID]],orders[],2,FALSE)</f>
        <v>VICTE</v>
      </c>
      <c r="O798" t="str">
        <f>VLOOKUP(order_details__2[[#This Row],[OrderID]],orders[],18,FALSE)</f>
        <v xml:space="preserve">Eastern                                           </v>
      </c>
      <c r="P798">
        <f>VLOOKUP(order_details__2[[#This Row],[ProductID]],products[],4,FALSE)</f>
        <v>1</v>
      </c>
      <c r="Q798" t="str">
        <f>VLOOKUP(order_details__2[[#This Row],[CategoryID]],categories[],2,FALSE)</f>
        <v>Beverages</v>
      </c>
      <c r="R798" s="57">
        <f>VLOOKUP(order_details__2[[#This Row],[OrderID]],orders[],21,FALSE)</f>
        <v>5</v>
      </c>
    </row>
    <row r="799" spans="1:18" x14ac:dyDescent="0.2">
      <c r="A799">
        <v>10546</v>
      </c>
      <c r="B799">
        <v>62</v>
      </c>
      <c r="C799">
        <v>49.3</v>
      </c>
      <c r="D799">
        <v>40</v>
      </c>
      <c r="E799">
        <v>0</v>
      </c>
      <c r="F799">
        <f>order_details__2[[#This Row],[UnitPrice]]*order_details__2[[#This Row],[Quantity]]</f>
        <v>1972</v>
      </c>
      <c r="G799">
        <f>VLOOKUP(order_details__2[[#This Row],[ProductID]],products[],3,FALSE)</f>
        <v>29</v>
      </c>
      <c r="H799">
        <f>VLOOKUP(order_details__2[[#This Row],[OrderID]],orders[],20,FALSE)</f>
        <v>1997</v>
      </c>
      <c r="I799" t="str">
        <f>VLOOKUP(order_details__2[[#This Row],[ProductID]],products[],2,FALSE)</f>
        <v>Tarte au sucre</v>
      </c>
      <c r="J799" t="str">
        <f>VLOOKUP(order_details__2[[#This Row],[SupplierID]],suppliers[],2,FALSE)</f>
        <v>Forts d'rables</v>
      </c>
      <c r="K799" t="str">
        <f>VLOOKUP(order_details__2[[#This Row],[OrderID]],orders[],14,FALSE)</f>
        <v>France</v>
      </c>
      <c r="L799">
        <f>VLOOKUP(order_details__2[[#This Row],[OrderID]],orders[],7,FALSE)</f>
        <v>3</v>
      </c>
      <c r="M799" t="str">
        <f>VLOOKUP(order_details__2[[#This Row],[ShipVia ]],shippers[],2,FALSE)</f>
        <v>Federal Shipping</v>
      </c>
      <c r="N799" t="str">
        <f>VLOOKUP(order_details__2[[#This Row],[OrderID]],orders[],2,FALSE)</f>
        <v>VICTE</v>
      </c>
      <c r="O799" t="str">
        <f>VLOOKUP(order_details__2[[#This Row],[OrderID]],orders[],18,FALSE)</f>
        <v xml:space="preserve">Eastern                                           </v>
      </c>
      <c r="P799">
        <f>VLOOKUP(order_details__2[[#This Row],[ProductID]],products[],4,FALSE)</f>
        <v>3</v>
      </c>
      <c r="Q799" t="str">
        <f>VLOOKUP(order_details__2[[#This Row],[CategoryID]],categories[],2,FALSE)</f>
        <v>Confections</v>
      </c>
      <c r="R799" s="57">
        <f>VLOOKUP(order_details__2[[#This Row],[OrderID]],orders[],21,FALSE)</f>
        <v>5</v>
      </c>
    </row>
    <row r="800" spans="1:18" x14ac:dyDescent="0.2">
      <c r="A800">
        <v>10547</v>
      </c>
      <c r="B800">
        <v>32</v>
      </c>
      <c r="C800">
        <v>32</v>
      </c>
      <c r="D800">
        <v>24</v>
      </c>
      <c r="E800">
        <v>0</v>
      </c>
      <c r="F800">
        <f>order_details__2[[#This Row],[UnitPrice]]*order_details__2[[#This Row],[Quantity]]</f>
        <v>768</v>
      </c>
      <c r="G800">
        <f>VLOOKUP(order_details__2[[#This Row],[ProductID]],products[],3,FALSE)</f>
        <v>14</v>
      </c>
      <c r="H800">
        <f>VLOOKUP(order_details__2[[#This Row],[OrderID]],orders[],20,FALSE)</f>
        <v>1997</v>
      </c>
      <c r="I800" t="str">
        <f>VLOOKUP(order_details__2[[#This Row],[ProductID]],products[],2,FALSE)</f>
        <v>Mascarpone Fabioli</v>
      </c>
      <c r="J800" t="str">
        <f>VLOOKUP(order_details__2[[#This Row],[SupplierID]],suppliers[],2,FALSE)</f>
        <v>Formaggi Fortini s.r.l.</v>
      </c>
      <c r="K800" t="str">
        <f>VLOOKUP(order_details__2[[#This Row],[OrderID]],orders[],14,FALSE)</f>
        <v>UK</v>
      </c>
      <c r="L800">
        <f>VLOOKUP(order_details__2[[#This Row],[OrderID]],orders[],7,FALSE)</f>
        <v>2</v>
      </c>
      <c r="M800" t="str">
        <f>VLOOKUP(order_details__2[[#This Row],[ShipVia ]],shippers[],2,FALSE)</f>
        <v>United Package</v>
      </c>
      <c r="N800" t="str">
        <f>VLOOKUP(order_details__2[[#This Row],[OrderID]],orders[],2,FALSE)</f>
        <v>SEVES</v>
      </c>
      <c r="O800" t="str">
        <f>VLOOKUP(order_details__2[[#This Row],[OrderID]],orders[],18,FALSE)</f>
        <v xml:space="preserve">Southern                                          </v>
      </c>
      <c r="P800">
        <f>VLOOKUP(order_details__2[[#This Row],[ProductID]],products[],4,FALSE)</f>
        <v>4</v>
      </c>
      <c r="Q800" t="str">
        <f>VLOOKUP(order_details__2[[#This Row],[CategoryID]],categories[],2,FALSE)</f>
        <v>Dairy Products</v>
      </c>
      <c r="R800" s="57">
        <f>VLOOKUP(order_details__2[[#This Row],[OrderID]],orders[],21,FALSE)</f>
        <v>5</v>
      </c>
    </row>
    <row r="801" spans="1:18" x14ac:dyDescent="0.2">
      <c r="A801">
        <v>10547</v>
      </c>
      <c r="B801">
        <v>36</v>
      </c>
      <c r="C801">
        <v>19</v>
      </c>
      <c r="D801">
        <v>60</v>
      </c>
      <c r="E801">
        <v>0</v>
      </c>
      <c r="F801">
        <f>order_details__2[[#This Row],[UnitPrice]]*order_details__2[[#This Row],[Quantity]]</f>
        <v>1140</v>
      </c>
      <c r="G801">
        <f>VLOOKUP(order_details__2[[#This Row],[ProductID]],products[],3,FALSE)</f>
        <v>17</v>
      </c>
      <c r="H801">
        <f>VLOOKUP(order_details__2[[#This Row],[OrderID]],orders[],20,FALSE)</f>
        <v>1997</v>
      </c>
      <c r="I801" t="str">
        <f>VLOOKUP(order_details__2[[#This Row],[ProductID]],products[],2,FALSE)</f>
        <v>Inlagd Sill</v>
      </c>
      <c r="J801" t="str">
        <f>VLOOKUP(order_details__2[[#This Row],[SupplierID]],suppliers[],2,FALSE)</f>
        <v>Svensk Sjfda AB</v>
      </c>
      <c r="K801" t="str">
        <f>VLOOKUP(order_details__2[[#This Row],[OrderID]],orders[],14,FALSE)</f>
        <v>UK</v>
      </c>
      <c r="L801">
        <f>VLOOKUP(order_details__2[[#This Row],[OrderID]],orders[],7,FALSE)</f>
        <v>2</v>
      </c>
      <c r="M801" t="str">
        <f>VLOOKUP(order_details__2[[#This Row],[ShipVia ]],shippers[],2,FALSE)</f>
        <v>United Package</v>
      </c>
      <c r="N801" t="str">
        <f>VLOOKUP(order_details__2[[#This Row],[OrderID]],orders[],2,FALSE)</f>
        <v>SEVES</v>
      </c>
      <c r="O801" t="str">
        <f>VLOOKUP(order_details__2[[#This Row],[OrderID]],orders[],18,FALSE)</f>
        <v xml:space="preserve">Southern                                          </v>
      </c>
      <c r="P801">
        <f>VLOOKUP(order_details__2[[#This Row],[ProductID]],products[],4,FALSE)</f>
        <v>8</v>
      </c>
      <c r="Q801" t="str">
        <f>VLOOKUP(order_details__2[[#This Row],[CategoryID]],categories[],2,FALSE)</f>
        <v>Seafood</v>
      </c>
      <c r="R801" s="57">
        <f>VLOOKUP(order_details__2[[#This Row],[OrderID]],orders[],21,FALSE)</f>
        <v>5</v>
      </c>
    </row>
    <row r="802" spans="1:18" x14ac:dyDescent="0.2">
      <c r="A802">
        <v>10548</v>
      </c>
      <c r="B802">
        <v>34</v>
      </c>
      <c r="C802">
        <v>14</v>
      </c>
      <c r="D802">
        <v>10</v>
      </c>
      <c r="E802">
        <v>0</v>
      </c>
      <c r="F802">
        <f>order_details__2[[#This Row],[UnitPrice]]*order_details__2[[#This Row],[Quantity]]</f>
        <v>140</v>
      </c>
      <c r="G802">
        <f>VLOOKUP(order_details__2[[#This Row],[ProductID]],products[],3,FALSE)</f>
        <v>16</v>
      </c>
      <c r="H802">
        <f>VLOOKUP(order_details__2[[#This Row],[OrderID]],orders[],20,FALSE)</f>
        <v>1997</v>
      </c>
      <c r="I802" t="str">
        <f>VLOOKUP(order_details__2[[#This Row],[ProductID]],products[],2,FALSE)</f>
        <v>Sasquatch Ale</v>
      </c>
      <c r="J802" t="str">
        <f>VLOOKUP(order_details__2[[#This Row],[SupplierID]],suppliers[],2,FALSE)</f>
        <v>Bigfoot Breweries</v>
      </c>
      <c r="K802" t="str">
        <f>VLOOKUP(order_details__2[[#This Row],[OrderID]],orders[],14,FALSE)</f>
        <v>Germany</v>
      </c>
      <c r="L802">
        <f>VLOOKUP(order_details__2[[#This Row],[OrderID]],orders[],7,FALSE)</f>
        <v>2</v>
      </c>
      <c r="M802" t="str">
        <f>VLOOKUP(order_details__2[[#This Row],[ShipVia ]],shippers[],2,FALSE)</f>
        <v>United Package</v>
      </c>
      <c r="N802" t="str">
        <f>VLOOKUP(order_details__2[[#This Row],[OrderID]],orders[],2,FALSE)</f>
        <v>TOMSP</v>
      </c>
      <c r="O802" t="str">
        <f>VLOOKUP(order_details__2[[#This Row],[OrderID]],orders[],18,FALSE)</f>
        <v xml:space="preserve">Southern                                          </v>
      </c>
      <c r="P802">
        <f>VLOOKUP(order_details__2[[#This Row],[ProductID]],products[],4,FALSE)</f>
        <v>1</v>
      </c>
      <c r="Q802" t="str">
        <f>VLOOKUP(order_details__2[[#This Row],[CategoryID]],categories[],2,FALSE)</f>
        <v>Beverages</v>
      </c>
      <c r="R802" s="57">
        <f>VLOOKUP(order_details__2[[#This Row],[OrderID]],orders[],21,FALSE)</f>
        <v>5</v>
      </c>
    </row>
    <row r="803" spans="1:18" x14ac:dyDescent="0.2">
      <c r="A803">
        <v>10548</v>
      </c>
      <c r="B803">
        <v>41</v>
      </c>
      <c r="C803">
        <v>9.65</v>
      </c>
      <c r="D803">
        <v>14</v>
      </c>
      <c r="E803">
        <v>0</v>
      </c>
      <c r="F803">
        <f>order_details__2[[#This Row],[UnitPrice]]*order_details__2[[#This Row],[Quantity]]</f>
        <v>135.1</v>
      </c>
      <c r="G803">
        <f>VLOOKUP(order_details__2[[#This Row],[ProductID]],products[],3,FALSE)</f>
        <v>19</v>
      </c>
      <c r="H803">
        <f>VLOOKUP(order_details__2[[#This Row],[OrderID]],orders[],20,FALSE)</f>
        <v>1997</v>
      </c>
      <c r="I803" t="str">
        <f>VLOOKUP(order_details__2[[#This Row],[ProductID]],products[],2,FALSE)</f>
        <v>Jack's New England Clam Chowder</v>
      </c>
      <c r="J803" t="str">
        <f>VLOOKUP(order_details__2[[#This Row],[SupplierID]],suppliers[],2,FALSE)</f>
        <v>New England Seafood Cannery</v>
      </c>
      <c r="K803" t="str">
        <f>VLOOKUP(order_details__2[[#This Row],[OrderID]],orders[],14,FALSE)</f>
        <v>Germany</v>
      </c>
      <c r="L803">
        <f>VLOOKUP(order_details__2[[#This Row],[OrderID]],orders[],7,FALSE)</f>
        <v>2</v>
      </c>
      <c r="M803" t="str">
        <f>VLOOKUP(order_details__2[[#This Row],[ShipVia ]],shippers[],2,FALSE)</f>
        <v>United Package</v>
      </c>
      <c r="N803" t="str">
        <f>VLOOKUP(order_details__2[[#This Row],[OrderID]],orders[],2,FALSE)</f>
        <v>TOMSP</v>
      </c>
      <c r="O803" t="str">
        <f>VLOOKUP(order_details__2[[#This Row],[OrderID]],orders[],18,FALSE)</f>
        <v xml:space="preserve">Southern                                          </v>
      </c>
      <c r="P803">
        <f>VLOOKUP(order_details__2[[#This Row],[ProductID]],products[],4,FALSE)</f>
        <v>8</v>
      </c>
      <c r="Q803" t="str">
        <f>VLOOKUP(order_details__2[[#This Row],[CategoryID]],categories[],2,FALSE)</f>
        <v>Seafood</v>
      </c>
      <c r="R803" s="57">
        <f>VLOOKUP(order_details__2[[#This Row],[OrderID]],orders[],21,FALSE)</f>
        <v>5</v>
      </c>
    </row>
    <row r="804" spans="1:18" x14ac:dyDescent="0.2">
      <c r="A804">
        <v>10549</v>
      </c>
      <c r="B804">
        <v>31</v>
      </c>
      <c r="C804">
        <v>12.5</v>
      </c>
      <c r="D804">
        <v>55</v>
      </c>
      <c r="E804">
        <v>0</v>
      </c>
      <c r="F804">
        <f>order_details__2[[#This Row],[UnitPrice]]*order_details__2[[#This Row],[Quantity]]</f>
        <v>687.5</v>
      </c>
      <c r="G804">
        <f>VLOOKUP(order_details__2[[#This Row],[ProductID]],products[],3,FALSE)</f>
        <v>14</v>
      </c>
      <c r="H804">
        <f>VLOOKUP(order_details__2[[#This Row],[OrderID]],orders[],20,FALSE)</f>
        <v>1997</v>
      </c>
      <c r="I804" t="str">
        <f>VLOOKUP(order_details__2[[#This Row],[ProductID]],products[],2,FALSE)</f>
        <v>Gorgonzola Telino</v>
      </c>
      <c r="J804" t="str">
        <f>VLOOKUP(order_details__2[[#This Row],[SupplierID]],suppliers[],2,FALSE)</f>
        <v>Formaggi Fortini s.r.l.</v>
      </c>
      <c r="K804" t="str">
        <f>VLOOKUP(order_details__2[[#This Row],[OrderID]],orders[],14,FALSE)</f>
        <v>Germany</v>
      </c>
      <c r="L804">
        <f>VLOOKUP(order_details__2[[#This Row],[OrderID]],orders[],7,FALSE)</f>
        <v>1</v>
      </c>
      <c r="M804" t="str">
        <f>VLOOKUP(order_details__2[[#This Row],[ShipVia ]],shippers[],2,FALSE)</f>
        <v>Speedy Express</v>
      </c>
      <c r="N804" t="str">
        <f>VLOOKUP(order_details__2[[#This Row],[OrderID]],orders[],2,FALSE)</f>
        <v>QUICK</v>
      </c>
      <c r="O804" t="str">
        <f>VLOOKUP(order_details__2[[#This Row],[OrderID]],orders[],18,FALSE)</f>
        <v xml:space="preserve">Eastern                                           </v>
      </c>
      <c r="P804">
        <f>VLOOKUP(order_details__2[[#This Row],[ProductID]],products[],4,FALSE)</f>
        <v>4</v>
      </c>
      <c r="Q804" t="str">
        <f>VLOOKUP(order_details__2[[#This Row],[CategoryID]],categories[],2,FALSE)</f>
        <v>Dairy Products</v>
      </c>
      <c r="R804" s="57">
        <f>VLOOKUP(order_details__2[[#This Row],[OrderID]],orders[],21,FALSE)</f>
        <v>5</v>
      </c>
    </row>
    <row r="805" spans="1:18" x14ac:dyDescent="0.2">
      <c r="A805">
        <v>10549</v>
      </c>
      <c r="B805">
        <v>45</v>
      </c>
      <c r="C805">
        <v>9.5</v>
      </c>
      <c r="D805">
        <v>100</v>
      </c>
      <c r="E805">
        <v>0</v>
      </c>
      <c r="F805">
        <f>order_details__2[[#This Row],[UnitPrice]]*order_details__2[[#This Row],[Quantity]]</f>
        <v>950</v>
      </c>
      <c r="G805">
        <f>VLOOKUP(order_details__2[[#This Row],[ProductID]],products[],3,FALSE)</f>
        <v>21</v>
      </c>
      <c r="H805">
        <f>VLOOKUP(order_details__2[[#This Row],[OrderID]],orders[],20,FALSE)</f>
        <v>1997</v>
      </c>
      <c r="I805" t="str">
        <f>VLOOKUP(order_details__2[[#This Row],[ProductID]],products[],2,FALSE)</f>
        <v>Rogede sild</v>
      </c>
      <c r="J805" t="str">
        <f>VLOOKUP(order_details__2[[#This Row],[SupplierID]],suppliers[],2,FALSE)</f>
        <v>Lyngbysild</v>
      </c>
      <c r="K805" t="str">
        <f>VLOOKUP(order_details__2[[#This Row],[OrderID]],orders[],14,FALSE)</f>
        <v>Germany</v>
      </c>
      <c r="L805">
        <f>VLOOKUP(order_details__2[[#This Row],[OrderID]],orders[],7,FALSE)</f>
        <v>1</v>
      </c>
      <c r="M805" t="str">
        <f>VLOOKUP(order_details__2[[#This Row],[ShipVia ]],shippers[],2,FALSE)</f>
        <v>Speedy Express</v>
      </c>
      <c r="N805" t="str">
        <f>VLOOKUP(order_details__2[[#This Row],[OrderID]],orders[],2,FALSE)</f>
        <v>QUICK</v>
      </c>
      <c r="O805" t="str">
        <f>VLOOKUP(order_details__2[[#This Row],[OrderID]],orders[],18,FALSE)</f>
        <v xml:space="preserve">Eastern                                           </v>
      </c>
      <c r="P805">
        <f>VLOOKUP(order_details__2[[#This Row],[ProductID]],products[],4,FALSE)</f>
        <v>8</v>
      </c>
      <c r="Q805" t="str">
        <f>VLOOKUP(order_details__2[[#This Row],[CategoryID]],categories[],2,FALSE)</f>
        <v>Seafood</v>
      </c>
      <c r="R805" s="57">
        <f>VLOOKUP(order_details__2[[#This Row],[OrderID]],orders[],21,FALSE)</f>
        <v>5</v>
      </c>
    </row>
    <row r="806" spans="1:18" x14ac:dyDescent="0.2">
      <c r="A806">
        <v>10549</v>
      </c>
      <c r="B806">
        <v>51</v>
      </c>
      <c r="C806">
        <v>53</v>
      </c>
      <c r="D806">
        <v>48</v>
      </c>
      <c r="E806">
        <v>0</v>
      </c>
      <c r="F806">
        <f>order_details__2[[#This Row],[UnitPrice]]*order_details__2[[#This Row],[Quantity]]</f>
        <v>2544</v>
      </c>
      <c r="G806">
        <f>VLOOKUP(order_details__2[[#This Row],[ProductID]],products[],3,FALSE)</f>
        <v>24</v>
      </c>
      <c r="H806">
        <f>VLOOKUP(order_details__2[[#This Row],[OrderID]],orders[],20,FALSE)</f>
        <v>1997</v>
      </c>
      <c r="I806" t="str">
        <f>VLOOKUP(order_details__2[[#This Row],[ProductID]],products[],2,FALSE)</f>
        <v>Manjimup Dried Apples</v>
      </c>
      <c r="J806" t="str">
        <f>VLOOKUP(order_details__2[[#This Row],[SupplierID]],suppliers[],2,FALSE)</f>
        <v>G'day, Mate</v>
      </c>
      <c r="K806" t="str">
        <f>VLOOKUP(order_details__2[[#This Row],[OrderID]],orders[],14,FALSE)</f>
        <v>Germany</v>
      </c>
      <c r="L806">
        <f>VLOOKUP(order_details__2[[#This Row],[OrderID]],orders[],7,FALSE)</f>
        <v>1</v>
      </c>
      <c r="M806" t="str">
        <f>VLOOKUP(order_details__2[[#This Row],[ShipVia ]],shippers[],2,FALSE)</f>
        <v>Speedy Express</v>
      </c>
      <c r="N806" t="str">
        <f>VLOOKUP(order_details__2[[#This Row],[OrderID]],orders[],2,FALSE)</f>
        <v>QUICK</v>
      </c>
      <c r="O806" t="str">
        <f>VLOOKUP(order_details__2[[#This Row],[OrderID]],orders[],18,FALSE)</f>
        <v xml:space="preserve">Eastern                                           </v>
      </c>
      <c r="P806">
        <f>VLOOKUP(order_details__2[[#This Row],[ProductID]],products[],4,FALSE)</f>
        <v>7</v>
      </c>
      <c r="Q806" t="str">
        <f>VLOOKUP(order_details__2[[#This Row],[CategoryID]],categories[],2,FALSE)</f>
        <v>Produce</v>
      </c>
      <c r="R806" s="57">
        <f>VLOOKUP(order_details__2[[#This Row],[OrderID]],orders[],21,FALSE)</f>
        <v>5</v>
      </c>
    </row>
    <row r="807" spans="1:18" x14ac:dyDescent="0.2">
      <c r="A807">
        <v>10550</v>
      </c>
      <c r="B807">
        <v>17</v>
      </c>
      <c r="C807">
        <v>39</v>
      </c>
      <c r="D807">
        <v>8</v>
      </c>
      <c r="E807">
        <v>0</v>
      </c>
      <c r="F807">
        <f>order_details__2[[#This Row],[UnitPrice]]*order_details__2[[#This Row],[Quantity]]</f>
        <v>312</v>
      </c>
      <c r="G807">
        <f>VLOOKUP(order_details__2[[#This Row],[ProductID]],products[],3,FALSE)</f>
        <v>7</v>
      </c>
      <c r="H807">
        <f>VLOOKUP(order_details__2[[#This Row],[OrderID]],orders[],20,FALSE)</f>
        <v>1997</v>
      </c>
      <c r="I807" t="str">
        <f>VLOOKUP(order_details__2[[#This Row],[ProductID]],products[],2,FALSE)</f>
        <v>Alice Mutton</v>
      </c>
      <c r="J807" t="str">
        <f>VLOOKUP(order_details__2[[#This Row],[SupplierID]],suppliers[],2,FALSE)</f>
        <v>Pavlova, Ltd.</v>
      </c>
      <c r="K807" t="str">
        <f>VLOOKUP(order_details__2[[#This Row],[OrderID]],orders[],14,FALSE)</f>
        <v>Spain</v>
      </c>
      <c r="L807">
        <f>VLOOKUP(order_details__2[[#This Row],[OrderID]],orders[],7,FALSE)</f>
        <v>3</v>
      </c>
      <c r="M807" t="str">
        <f>VLOOKUP(order_details__2[[#This Row],[ShipVia ]],shippers[],2,FALSE)</f>
        <v>Federal Shipping</v>
      </c>
      <c r="N807" t="str">
        <f>VLOOKUP(order_details__2[[#This Row],[OrderID]],orders[],2,FALSE)</f>
        <v>GODOS</v>
      </c>
      <c r="O807" t="str">
        <f>VLOOKUP(order_details__2[[#This Row],[OrderID]],orders[],18,FALSE)</f>
        <v xml:space="preserve">Westerns                                          </v>
      </c>
      <c r="P807">
        <f>VLOOKUP(order_details__2[[#This Row],[ProductID]],products[],4,FALSE)</f>
        <v>6</v>
      </c>
      <c r="Q807" t="str">
        <f>VLOOKUP(order_details__2[[#This Row],[CategoryID]],categories[],2,FALSE)</f>
        <v>Meat/Poultry</v>
      </c>
      <c r="R807" s="57">
        <f>VLOOKUP(order_details__2[[#This Row],[OrderID]],orders[],21,FALSE)</f>
        <v>5</v>
      </c>
    </row>
    <row r="808" spans="1:18" x14ac:dyDescent="0.2">
      <c r="A808">
        <v>10550</v>
      </c>
      <c r="B808">
        <v>19</v>
      </c>
      <c r="C808">
        <v>9.1999999999999993</v>
      </c>
      <c r="D808">
        <v>10</v>
      </c>
      <c r="E808">
        <v>0</v>
      </c>
      <c r="F808">
        <f>order_details__2[[#This Row],[UnitPrice]]*order_details__2[[#This Row],[Quantity]]</f>
        <v>92</v>
      </c>
      <c r="G808">
        <f>VLOOKUP(order_details__2[[#This Row],[ProductID]],products[],3,FALSE)</f>
        <v>8</v>
      </c>
      <c r="H808">
        <f>VLOOKUP(order_details__2[[#This Row],[OrderID]],orders[],20,FALSE)</f>
        <v>1997</v>
      </c>
      <c r="I808" t="str">
        <f>VLOOKUP(order_details__2[[#This Row],[ProductID]],products[],2,FALSE)</f>
        <v>Teatime Chocolate Biscuits</v>
      </c>
      <c r="J808" t="str">
        <f>VLOOKUP(order_details__2[[#This Row],[SupplierID]],suppliers[],2,FALSE)</f>
        <v>Specialty Biscuits, Ltd.</v>
      </c>
      <c r="K808" t="str">
        <f>VLOOKUP(order_details__2[[#This Row],[OrderID]],orders[],14,FALSE)</f>
        <v>Spain</v>
      </c>
      <c r="L808">
        <f>VLOOKUP(order_details__2[[#This Row],[OrderID]],orders[],7,FALSE)</f>
        <v>3</v>
      </c>
      <c r="M808" t="str">
        <f>VLOOKUP(order_details__2[[#This Row],[ShipVia ]],shippers[],2,FALSE)</f>
        <v>Federal Shipping</v>
      </c>
      <c r="N808" t="str">
        <f>VLOOKUP(order_details__2[[#This Row],[OrderID]],orders[],2,FALSE)</f>
        <v>GODOS</v>
      </c>
      <c r="O808" t="str">
        <f>VLOOKUP(order_details__2[[#This Row],[OrderID]],orders[],18,FALSE)</f>
        <v xml:space="preserve">Westerns                                          </v>
      </c>
      <c r="P808">
        <f>VLOOKUP(order_details__2[[#This Row],[ProductID]],products[],4,FALSE)</f>
        <v>3</v>
      </c>
      <c r="Q808" t="str">
        <f>VLOOKUP(order_details__2[[#This Row],[CategoryID]],categories[],2,FALSE)</f>
        <v>Confections</v>
      </c>
      <c r="R808" s="57">
        <f>VLOOKUP(order_details__2[[#This Row],[OrderID]],orders[],21,FALSE)</f>
        <v>5</v>
      </c>
    </row>
    <row r="809" spans="1:18" x14ac:dyDescent="0.2">
      <c r="A809">
        <v>10550</v>
      </c>
      <c r="B809">
        <v>21</v>
      </c>
      <c r="C809">
        <v>10</v>
      </c>
      <c r="D809">
        <v>6</v>
      </c>
      <c r="E809">
        <v>0</v>
      </c>
      <c r="F809">
        <f>order_details__2[[#This Row],[UnitPrice]]*order_details__2[[#This Row],[Quantity]]</f>
        <v>60</v>
      </c>
      <c r="G809">
        <f>VLOOKUP(order_details__2[[#This Row],[ProductID]],products[],3,FALSE)</f>
        <v>8</v>
      </c>
      <c r="H809">
        <f>VLOOKUP(order_details__2[[#This Row],[OrderID]],orders[],20,FALSE)</f>
        <v>1997</v>
      </c>
      <c r="I809" t="str">
        <f>VLOOKUP(order_details__2[[#This Row],[ProductID]],products[],2,FALSE)</f>
        <v>Sir Rodney's Scones</v>
      </c>
      <c r="J809" t="str">
        <f>VLOOKUP(order_details__2[[#This Row],[SupplierID]],suppliers[],2,FALSE)</f>
        <v>Specialty Biscuits, Ltd.</v>
      </c>
      <c r="K809" t="str">
        <f>VLOOKUP(order_details__2[[#This Row],[OrderID]],orders[],14,FALSE)</f>
        <v>Spain</v>
      </c>
      <c r="L809">
        <f>VLOOKUP(order_details__2[[#This Row],[OrderID]],orders[],7,FALSE)</f>
        <v>3</v>
      </c>
      <c r="M809" t="str">
        <f>VLOOKUP(order_details__2[[#This Row],[ShipVia ]],shippers[],2,FALSE)</f>
        <v>Federal Shipping</v>
      </c>
      <c r="N809" t="str">
        <f>VLOOKUP(order_details__2[[#This Row],[OrderID]],orders[],2,FALSE)</f>
        <v>GODOS</v>
      </c>
      <c r="O809" t="str">
        <f>VLOOKUP(order_details__2[[#This Row],[OrderID]],orders[],18,FALSE)</f>
        <v xml:space="preserve">Westerns                                          </v>
      </c>
      <c r="P809">
        <f>VLOOKUP(order_details__2[[#This Row],[ProductID]],products[],4,FALSE)</f>
        <v>3</v>
      </c>
      <c r="Q809" t="str">
        <f>VLOOKUP(order_details__2[[#This Row],[CategoryID]],categories[],2,FALSE)</f>
        <v>Confections</v>
      </c>
      <c r="R809" s="57">
        <f>VLOOKUP(order_details__2[[#This Row],[OrderID]],orders[],21,FALSE)</f>
        <v>5</v>
      </c>
    </row>
    <row r="810" spans="1:18" x14ac:dyDescent="0.2">
      <c r="A810">
        <v>10550</v>
      </c>
      <c r="B810">
        <v>61</v>
      </c>
      <c r="C810">
        <v>28.5</v>
      </c>
      <c r="D810">
        <v>10</v>
      </c>
      <c r="E810">
        <v>0</v>
      </c>
      <c r="F810">
        <f>order_details__2[[#This Row],[UnitPrice]]*order_details__2[[#This Row],[Quantity]]</f>
        <v>285</v>
      </c>
      <c r="G810">
        <f>VLOOKUP(order_details__2[[#This Row],[ProductID]],products[],3,FALSE)</f>
        <v>29</v>
      </c>
      <c r="H810">
        <f>VLOOKUP(order_details__2[[#This Row],[OrderID]],orders[],20,FALSE)</f>
        <v>1997</v>
      </c>
      <c r="I810" t="str">
        <f>VLOOKUP(order_details__2[[#This Row],[ProductID]],products[],2,FALSE)</f>
        <v>Sirop d'rable</v>
      </c>
      <c r="J810" t="str">
        <f>VLOOKUP(order_details__2[[#This Row],[SupplierID]],suppliers[],2,FALSE)</f>
        <v>Forts d'rables</v>
      </c>
      <c r="K810" t="str">
        <f>VLOOKUP(order_details__2[[#This Row],[OrderID]],orders[],14,FALSE)</f>
        <v>Spain</v>
      </c>
      <c r="L810">
        <f>VLOOKUP(order_details__2[[#This Row],[OrderID]],orders[],7,FALSE)</f>
        <v>3</v>
      </c>
      <c r="M810" t="str">
        <f>VLOOKUP(order_details__2[[#This Row],[ShipVia ]],shippers[],2,FALSE)</f>
        <v>Federal Shipping</v>
      </c>
      <c r="N810" t="str">
        <f>VLOOKUP(order_details__2[[#This Row],[OrderID]],orders[],2,FALSE)</f>
        <v>GODOS</v>
      </c>
      <c r="O810" t="str">
        <f>VLOOKUP(order_details__2[[#This Row],[OrderID]],orders[],18,FALSE)</f>
        <v xml:space="preserve">Westerns                                          </v>
      </c>
      <c r="P810">
        <f>VLOOKUP(order_details__2[[#This Row],[ProductID]],products[],4,FALSE)</f>
        <v>2</v>
      </c>
      <c r="Q810" t="str">
        <f>VLOOKUP(order_details__2[[#This Row],[CategoryID]],categories[],2,FALSE)</f>
        <v>Condiments</v>
      </c>
      <c r="R810" s="57">
        <f>VLOOKUP(order_details__2[[#This Row],[OrderID]],orders[],21,FALSE)</f>
        <v>5</v>
      </c>
    </row>
    <row r="811" spans="1:18" x14ac:dyDescent="0.2">
      <c r="A811">
        <v>10551</v>
      </c>
      <c r="B811">
        <v>16</v>
      </c>
      <c r="C811">
        <v>17.45</v>
      </c>
      <c r="D811">
        <v>40</v>
      </c>
      <c r="E811">
        <v>0</v>
      </c>
      <c r="F811">
        <f>order_details__2[[#This Row],[UnitPrice]]*order_details__2[[#This Row],[Quantity]]</f>
        <v>698</v>
      </c>
      <c r="G811">
        <f>VLOOKUP(order_details__2[[#This Row],[ProductID]],products[],3,FALSE)</f>
        <v>7</v>
      </c>
      <c r="H811">
        <f>VLOOKUP(order_details__2[[#This Row],[OrderID]],orders[],20,FALSE)</f>
        <v>1997</v>
      </c>
      <c r="I811" t="str">
        <f>VLOOKUP(order_details__2[[#This Row],[ProductID]],products[],2,FALSE)</f>
        <v>Pavlova</v>
      </c>
      <c r="J811" t="str">
        <f>VLOOKUP(order_details__2[[#This Row],[SupplierID]],suppliers[],2,FALSE)</f>
        <v>Pavlova, Ltd.</v>
      </c>
      <c r="K811" t="str">
        <f>VLOOKUP(order_details__2[[#This Row],[OrderID]],orders[],14,FALSE)</f>
        <v>Portugal</v>
      </c>
      <c r="L811">
        <f>VLOOKUP(order_details__2[[#This Row],[OrderID]],orders[],7,FALSE)</f>
        <v>3</v>
      </c>
      <c r="M811" t="str">
        <f>VLOOKUP(order_details__2[[#This Row],[ShipVia ]],shippers[],2,FALSE)</f>
        <v>Federal Shipping</v>
      </c>
      <c r="N811" t="str">
        <f>VLOOKUP(order_details__2[[#This Row],[OrderID]],orders[],2,FALSE)</f>
        <v>FURIB</v>
      </c>
      <c r="O811" t="str">
        <f>VLOOKUP(order_details__2[[#This Row],[OrderID]],orders[],18,FALSE)</f>
        <v xml:space="preserve">Eastern                                           </v>
      </c>
      <c r="P811">
        <f>VLOOKUP(order_details__2[[#This Row],[ProductID]],products[],4,FALSE)</f>
        <v>3</v>
      </c>
      <c r="Q811" t="str">
        <f>VLOOKUP(order_details__2[[#This Row],[CategoryID]],categories[],2,FALSE)</f>
        <v>Confections</v>
      </c>
      <c r="R811" s="57">
        <f>VLOOKUP(order_details__2[[#This Row],[OrderID]],orders[],21,FALSE)</f>
        <v>5</v>
      </c>
    </row>
    <row r="812" spans="1:18" x14ac:dyDescent="0.2">
      <c r="A812">
        <v>10551</v>
      </c>
      <c r="B812">
        <v>35</v>
      </c>
      <c r="C812">
        <v>18</v>
      </c>
      <c r="D812">
        <v>20</v>
      </c>
      <c r="E812">
        <v>0</v>
      </c>
      <c r="F812">
        <f>order_details__2[[#This Row],[UnitPrice]]*order_details__2[[#This Row],[Quantity]]</f>
        <v>360</v>
      </c>
      <c r="G812">
        <f>VLOOKUP(order_details__2[[#This Row],[ProductID]],products[],3,FALSE)</f>
        <v>16</v>
      </c>
      <c r="H812">
        <f>VLOOKUP(order_details__2[[#This Row],[OrderID]],orders[],20,FALSE)</f>
        <v>1997</v>
      </c>
      <c r="I812" t="str">
        <f>VLOOKUP(order_details__2[[#This Row],[ProductID]],products[],2,FALSE)</f>
        <v>Steeleye Stout</v>
      </c>
      <c r="J812" t="str">
        <f>VLOOKUP(order_details__2[[#This Row],[SupplierID]],suppliers[],2,FALSE)</f>
        <v>Bigfoot Breweries</v>
      </c>
      <c r="K812" t="str">
        <f>VLOOKUP(order_details__2[[#This Row],[OrderID]],orders[],14,FALSE)</f>
        <v>Portugal</v>
      </c>
      <c r="L812">
        <f>VLOOKUP(order_details__2[[#This Row],[OrderID]],orders[],7,FALSE)</f>
        <v>3</v>
      </c>
      <c r="M812" t="str">
        <f>VLOOKUP(order_details__2[[#This Row],[ShipVia ]],shippers[],2,FALSE)</f>
        <v>Federal Shipping</v>
      </c>
      <c r="N812" t="str">
        <f>VLOOKUP(order_details__2[[#This Row],[OrderID]],orders[],2,FALSE)</f>
        <v>FURIB</v>
      </c>
      <c r="O812" t="str">
        <f>VLOOKUP(order_details__2[[#This Row],[OrderID]],orders[],18,FALSE)</f>
        <v xml:space="preserve">Eastern                                           </v>
      </c>
      <c r="P812">
        <f>VLOOKUP(order_details__2[[#This Row],[ProductID]],products[],4,FALSE)</f>
        <v>1</v>
      </c>
      <c r="Q812" t="str">
        <f>VLOOKUP(order_details__2[[#This Row],[CategoryID]],categories[],2,FALSE)</f>
        <v>Beverages</v>
      </c>
      <c r="R812" s="57">
        <f>VLOOKUP(order_details__2[[#This Row],[OrderID]],orders[],21,FALSE)</f>
        <v>5</v>
      </c>
    </row>
    <row r="813" spans="1:18" x14ac:dyDescent="0.2">
      <c r="A813">
        <v>10551</v>
      </c>
      <c r="B813">
        <v>44</v>
      </c>
      <c r="C813">
        <v>19.45</v>
      </c>
      <c r="D813">
        <v>40</v>
      </c>
      <c r="E813">
        <v>0</v>
      </c>
      <c r="F813">
        <f>order_details__2[[#This Row],[UnitPrice]]*order_details__2[[#This Row],[Quantity]]</f>
        <v>778</v>
      </c>
      <c r="G813">
        <f>VLOOKUP(order_details__2[[#This Row],[ProductID]],products[],3,FALSE)</f>
        <v>20</v>
      </c>
      <c r="H813">
        <f>VLOOKUP(order_details__2[[#This Row],[OrderID]],orders[],20,FALSE)</f>
        <v>1997</v>
      </c>
      <c r="I813" t="str">
        <f>VLOOKUP(order_details__2[[#This Row],[ProductID]],products[],2,FALSE)</f>
        <v>Gula Malacca</v>
      </c>
      <c r="J813" t="str">
        <f>VLOOKUP(order_details__2[[#This Row],[SupplierID]],suppliers[],2,FALSE)</f>
        <v>Leka Trading</v>
      </c>
      <c r="K813" t="str">
        <f>VLOOKUP(order_details__2[[#This Row],[OrderID]],orders[],14,FALSE)</f>
        <v>Portugal</v>
      </c>
      <c r="L813">
        <f>VLOOKUP(order_details__2[[#This Row],[OrderID]],orders[],7,FALSE)</f>
        <v>3</v>
      </c>
      <c r="M813" t="str">
        <f>VLOOKUP(order_details__2[[#This Row],[ShipVia ]],shippers[],2,FALSE)</f>
        <v>Federal Shipping</v>
      </c>
      <c r="N813" t="str">
        <f>VLOOKUP(order_details__2[[#This Row],[OrderID]],orders[],2,FALSE)</f>
        <v>FURIB</v>
      </c>
      <c r="O813" t="str">
        <f>VLOOKUP(order_details__2[[#This Row],[OrderID]],orders[],18,FALSE)</f>
        <v xml:space="preserve">Eastern                                           </v>
      </c>
      <c r="P813">
        <f>VLOOKUP(order_details__2[[#This Row],[ProductID]],products[],4,FALSE)</f>
        <v>2</v>
      </c>
      <c r="Q813" t="str">
        <f>VLOOKUP(order_details__2[[#This Row],[CategoryID]],categories[],2,FALSE)</f>
        <v>Condiments</v>
      </c>
      <c r="R813" s="57">
        <f>VLOOKUP(order_details__2[[#This Row],[OrderID]],orders[],21,FALSE)</f>
        <v>5</v>
      </c>
    </row>
    <row r="814" spans="1:18" x14ac:dyDescent="0.2">
      <c r="A814">
        <v>10552</v>
      </c>
      <c r="B814">
        <v>69</v>
      </c>
      <c r="C814">
        <v>36</v>
      </c>
      <c r="D814">
        <v>18</v>
      </c>
      <c r="E814">
        <v>0</v>
      </c>
      <c r="F814">
        <f>order_details__2[[#This Row],[UnitPrice]]*order_details__2[[#This Row],[Quantity]]</f>
        <v>648</v>
      </c>
      <c r="G814">
        <f>VLOOKUP(order_details__2[[#This Row],[ProductID]],products[],3,FALSE)</f>
        <v>15</v>
      </c>
      <c r="H814">
        <f>VLOOKUP(order_details__2[[#This Row],[OrderID]],orders[],20,FALSE)</f>
        <v>1997</v>
      </c>
      <c r="I814" t="str">
        <f>VLOOKUP(order_details__2[[#This Row],[ProductID]],products[],2,FALSE)</f>
        <v>Gudbrandsdalsost</v>
      </c>
      <c r="J814" t="str">
        <f>VLOOKUP(order_details__2[[#This Row],[SupplierID]],suppliers[],2,FALSE)</f>
        <v>Norske Meierier</v>
      </c>
      <c r="K814" t="str">
        <f>VLOOKUP(order_details__2[[#This Row],[OrderID]],orders[],14,FALSE)</f>
        <v>Venezuela</v>
      </c>
      <c r="L814">
        <f>VLOOKUP(order_details__2[[#This Row],[OrderID]],orders[],7,FALSE)</f>
        <v>1</v>
      </c>
      <c r="M814" t="str">
        <f>VLOOKUP(order_details__2[[#This Row],[ShipVia ]],shippers[],2,FALSE)</f>
        <v>Speedy Express</v>
      </c>
      <c r="N814" t="str">
        <f>VLOOKUP(order_details__2[[#This Row],[OrderID]],orders[],2,FALSE)</f>
        <v>HILAA</v>
      </c>
      <c r="O814" t="str">
        <f>VLOOKUP(order_details__2[[#This Row],[OrderID]],orders[],18,FALSE)</f>
        <v xml:space="preserve">Eastern                                           </v>
      </c>
      <c r="P814">
        <f>VLOOKUP(order_details__2[[#This Row],[ProductID]],products[],4,FALSE)</f>
        <v>4</v>
      </c>
      <c r="Q814" t="str">
        <f>VLOOKUP(order_details__2[[#This Row],[CategoryID]],categories[],2,FALSE)</f>
        <v>Dairy Products</v>
      </c>
      <c r="R814" s="57">
        <f>VLOOKUP(order_details__2[[#This Row],[OrderID]],orders[],21,FALSE)</f>
        <v>5</v>
      </c>
    </row>
    <row r="815" spans="1:18" x14ac:dyDescent="0.2">
      <c r="A815">
        <v>10552</v>
      </c>
      <c r="B815">
        <v>75</v>
      </c>
      <c r="C815">
        <v>7.75</v>
      </c>
      <c r="D815">
        <v>30</v>
      </c>
      <c r="E815">
        <v>0</v>
      </c>
      <c r="F815">
        <f>order_details__2[[#This Row],[UnitPrice]]*order_details__2[[#This Row],[Quantity]]</f>
        <v>232.5</v>
      </c>
      <c r="G815">
        <f>VLOOKUP(order_details__2[[#This Row],[ProductID]],products[],3,FALSE)</f>
        <v>12</v>
      </c>
      <c r="H815">
        <f>VLOOKUP(order_details__2[[#This Row],[OrderID]],orders[],20,FALSE)</f>
        <v>1997</v>
      </c>
      <c r="I815" t="str">
        <f>VLOOKUP(order_details__2[[#This Row],[ProductID]],products[],2,FALSE)</f>
        <v>Rhnbru Klosterbier</v>
      </c>
      <c r="J815" t="str">
        <f>VLOOKUP(order_details__2[[#This Row],[SupplierID]],suppliers[],2,FALSE)</f>
        <v>Plutzer Lebensmittelgromrkte AG</v>
      </c>
      <c r="K815" t="str">
        <f>VLOOKUP(order_details__2[[#This Row],[OrderID]],orders[],14,FALSE)</f>
        <v>Venezuela</v>
      </c>
      <c r="L815">
        <f>VLOOKUP(order_details__2[[#This Row],[OrderID]],orders[],7,FALSE)</f>
        <v>1</v>
      </c>
      <c r="M815" t="str">
        <f>VLOOKUP(order_details__2[[#This Row],[ShipVia ]],shippers[],2,FALSE)</f>
        <v>Speedy Express</v>
      </c>
      <c r="N815" t="str">
        <f>VLOOKUP(order_details__2[[#This Row],[OrderID]],orders[],2,FALSE)</f>
        <v>HILAA</v>
      </c>
      <c r="O815" t="str">
        <f>VLOOKUP(order_details__2[[#This Row],[OrderID]],orders[],18,FALSE)</f>
        <v xml:space="preserve">Eastern                                           </v>
      </c>
      <c r="P815">
        <f>VLOOKUP(order_details__2[[#This Row],[ProductID]],products[],4,FALSE)</f>
        <v>1</v>
      </c>
      <c r="Q815" t="str">
        <f>VLOOKUP(order_details__2[[#This Row],[CategoryID]],categories[],2,FALSE)</f>
        <v>Beverages</v>
      </c>
      <c r="R815" s="57">
        <f>VLOOKUP(order_details__2[[#This Row],[OrderID]],orders[],21,FALSE)</f>
        <v>5</v>
      </c>
    </row>
    <row r="816" spans="1:18" x14ac:dyDescent="0.2">
      <c r="A816">
        <v>10553</v>
      </c>
      <c r="B816">
        <v>11</v>
      </c>
      <c r="C816">
        <v>21</v>
      </c>
      <c r="D816">
        <v>15</v>
      </c>
      <c r="E816">
        <v>0</v>
      </c>
      <c r="F816">
        <f>order_details__2[[#This Row],[UnitPrice]]*order_details__2[[#This Row],[Quantity]]</f>
        <v>315</v>
      </c>
      <c r="G816">
        <f>VLOOKUP(order_details__2[[#This Row],[ProductID]],products[],3,FALSE)</f>
        <v>5</v>
      </c>
      <c r="H816">
        <f>VLOOKUP(order_details__2[[#This Row],[OrderID]],orders[],20,FALSE)</f>
        <v>1997</v>
      </c>
      <c r="I816" t="str">
        <f>VLOOKUP(order_details__2[[#This Row],[ProductID]],products[],2,FALSE)</f>
        <v>Queso Cabrales</v>
      </c>
      <c r="J816" t="str">
        <f>VLOOKUP(order_details__2[[#This Row],[SupplierID]],suppliers[],2,FALSE)</f>
        <v>Cooperativa de Quesos 'Las Cabras'</v>
      </c>
      <c r="K816" t="str">
        <f>VLOOKUP(order_details__2[[#This Row],[OrderID]],orders[],14,FALSE)</f>
        <v>Finland</v>
      </c>
      <c r="L816">
        <f>VLOOKUP(order_details__2[[#This Row],[OrderID]],orders[],7,FALSE)</f>
        <v>2</v>
      </c>
      <c r="M816" t="str">
        <f>VLOOKUP(order_details__2[[#This Row],[ShipVia ]],shippers[],2,FALSE)</f>
        <v>United Package</v>
      </c>
      <c r="N816" t="str">
        <f>VLOOKUP(order_details__2[[#This Row],[OrderID]],orders[],2,FALSE)</f>
        <v>WARTH</v>
      </c>
      <c r="O816" t="str">
        <f>VLOOKUP(order_details__2[[#This Row],[OrderID]],orders[],18,FALSE)</f>
        <v xml:space="preserve">Eastern                                           </v>
      </c>
      <c r="P816">
        <f>VLOOKUP(order_details__2[[#This Row],[ProductID]],products[],4,FALSE)</f>
        <v>4</v>
      </c>
      <c r="Q816" t="str">
        <f>VLOOKUP(order_details__2[[#This Row],[CategoryID]],categories[],2,FALSE)</f>
        <v>Dairy Products</v>
      </c>
      <c r="R816" s="57">
        <f>VLOOKUP(order_details__2[[#This Row],[OrderID]],orders[],21,FALSE)</f>
        <v>5</v>
      </c>
    </row>
    <row r="817" spans="1:18" x14ac:dyDescent="0.2">
      <c r="A817">
        <v>10553</v>
      </c>
      <c r="B817">
        <v>16</v>
      </c>
      <c r="C817">
        <v>17.45</v>
      </c>
      <c r="D817">
        <v>14</v>
      </c>
      <c r="E817">
        <v>0</v>
      </c>
      <c r="F817">
        <f>order_details__2[[#This Row],[UnitPrice]]*order_details__2[[#This Row],[Quantity]]</f>
        <v>244.29999999999998</v>
      </c>
      <c r="G817">
        <f>VLOOKUP(order_details__2[[#This Row],[ProductID]],products[],3,FALSE)</f>
        <v>7</v>
      </c>
      <c r="H817">
        <f>VLOOKUP(order_details__2[[#This Row],[OrderID]],orders[],20,FALSE)</f>
        <v>1997</v>
      </c>
      <c r="I817" t="str">
        <f>VLOOKUP(order_details__2[[#This Row],[ProductID]],products[],2,FALSE)</f>
        <v>Pavlova</v>
      </c>
      <c r="J817" t="str">
        <f>VLOOKUP(order_details__2[[#This Row],[SupplierID]],suppliers[],2,FALSE)</f>
        <v>Pavlova, Ltd.</v>
      </c>
      <c r="K817" t="str">
        <f>VLOOKUP(order_details__2[[#This Row],[OrderID]],orders[],14,FALSE)</f>
        <v>Finland</v>
      </c>
      <c r="L817">
        <f>VLOOKUP(order_details__2[[#This Row],[OrderID]],orders[],7,FALSE)</f>
        <v>2</v>
      </c>
      <c r="M817" t="str">
        <f>VLOOKUP(order_details__2[[#This Row],[ShipVia ]],shippers[],2,FALSE)</f>
        <v>United Package</v>
      </c>
      <c r="N817" t="str">
        <f>VLOOKUP(order_details__2[[#This Row],[OrderID]],orders[],2,FALSE)</f>
        <v>WARTH</v>
      </c>
      <c r="O817" t="str">
        <f>VLOOKUP(order_details__2[[#This Row],[OrderID]],orders[],18,FALSE)</f>
        <v xml:space="preserve">Eastern                                           </v>
      </c>
      <c r="P817">
        <f>VLOOKUP(order_details__2[[#This Row],[ProductID]],products[],4,FALSE)</f>
        <v>3</v>
      </c>
      <c r="Q817" t="str">
        <f>VLOOKUP(order_details__2[[#This Row],[CategoryID]],categories[],2,FALSE)</f>
        <v>Confections</v>
      </c>
      <c r="R817" s="57">
        <f>VLOOKUP(order_details__2[[#This Row],[OrderID]],orders[],21,FALSE)</f>
        <v>5</v>
      </c>
    </row>
    <row r="818" spans="1:18" x14ac:dyDescent="0.2">
      <c r="A818">
        <v>10553</v>
      </c>
      <c r="B818">
        <v>22</v>
      </c>
      <c r="C818">
        <v>21</v>
      </c>
      <c r="D818">
        <v>24</v>
      </c>
      <c r="E818">
        <v>0</v>
      </c>
      <c r="F818">
        <f>order_details__2[[#This Row],[UnitPrice]]*order_details__2[[#This Row],[Quantity]]</f>
        <v>504</v>
      </c>
      <c r="G818">
        <f>VLOOKUP(order_details__2[[#This Row],[ProductID]],products[],3,FALSE)</f>
        <v>9</v>
      </c>
      <c r="H818">
        <f>VLOOKUP(order_details__2[[#This Row],[OrderID]],orders[],20,FALSE)</f>
        <v>1997</v>
      </c>
      <c r="I818" t="str">
        <f>VLOOKUP(order_details__2[[#This Row],[ProductID]],products[],2,FALSE)</f>
        <v>Gustaf's Knckebrd</v>
      </c>
      <c r="J818" t="str">
        <f>VLOOKUP(order_details__2[[#This Row],[SupplierID]],suppliers[],2,FALSE)</f>
        <v>PB Knckebrd AB</v>
      </c>
      <c r="K818" t="str">
        <f>VLOOKUP(order_details__2[[#This Row],[OrderID]],orders[],14,FALSE)</f>
        <v>Finland</v>
      </c>
      <c r="L818">
        <f>VLOOKUP(order_details__2[[#This Row],[OrderID]],orders[],7,FALSE)</f>
        <v>2</v>
      </c>
      <c r="M818" t="str">
        <f>VLOOKUP(order_details__2[[#This Row],[ShipVia ]],shippers[],2,FALSE)</f>
        <v>United Package</v>
      </c>
      <c r="N818" t="str">
        <f>VLOOKUP(order_details__2[[#This Row],[OrderID]],orders[],2,FALSE)</f>
        <v>WARTH</v>
      </c>
      <c r="O818" t="str">
        <f>VLOOKUP(order_details__2[[#This Row],[OrderID]],orders[],18,FALSE)</f>
        <v xml:space="preserve">Eastern                                           </v>
      </c>
      <c r="P818">
        <f>VLOOKUP(order_details__2[[#This Row],[ProductID]],products[],4,FALSE)</f>
        <v>5</v>
      </c>
      <c r="Q818" t="str">
        <f>VLOOKUP(order_details__2[[#This Row],[CategoryID]],categories[],2,FALSE)</f>
        <v>Grains/Cereals</v>
      </c>
      <c r="R818" s="57">
        <f>VLOOKUP(order_details__2[[#This Row],[OrderID]],orders[],21,FALSE)</f>
        <v>5</v>
      </c>
    </row>
    <row r="819" spans="1:18" x14ac:dyDescent="0.2">
      <c r="A819">
        <v>10553</v>
      </c>
      <c r="B819">
        <v>31</v>
      </c>
      <c r="C819">
        <v>12.5</v>
      </c>
      <c r="D819">
        <v>30</v>
      </c>
      <c r="E819">
        <v>0</v>
      </c>
      <c r="F819">
        <f>order_details__2[[#This Row],[UnitPrice]]*order_details__2[[#This Row],[Quantity]]</f>
        <v>375</v>
      </c>
      <c r="G819">
        <f>VLOOKUP(order_details__2[[#This Row],[ProductID]],products[],3,FALSE)</f>
        <v>14</v>
      </c>
      <c r="H819">
        <f>VLOOKUP(order_details__2[[#This Row],[OrderID]],orders[],20,FALSE)</f>
        <v>1997</v>
      </c>
      <c r="I819" t="str">
        <f>VLOOKUP(order_details__2[[#This Row],[ProductID]],products[],2,FALSE)</f>
        <v>Gorgonzola Telino</v>
      </c>
      <c r="J819" t="str">
        <f>VLOOKUP(order_details__2[[#This Row],[SupplierID]],suppliers[],2,FALSE)</f>
        <v>Formaggi Fortini s.r.l.</v>
      </c>
      <c r="K819" t="str">
        <f>VLOOKUP(order_details__2[[#This Row],[OrderID]],orders[],14,FALSE)</f>
        <v>Finland</v>
      </c>
      <c r="L819">
        <f>VLOOKUP(order_details__2[[#This Row],[OrderID]],orders[],7,FALSE)</f>
        <v>2</v>
      </c>
      <c r="M819" t="str">
        <f>VLOOKUP(order_details__2[[#This Row],[ShipVia ]],shippers[],2,FALSE)</f>
        <v>United Package</v>
      </c>
      <c r="N819" t="str">
        <f>VLOOKUP(order_details__2[[#This Row],[OrderID]],orders[],2,FALSE)</f>
        <v>WARTH</v>
      </c>
      <c r="O819" t="str">
        <f>VLOOKUP(order_details__2[[#This Row],[OrderID]],orders[],18,FALSE)</f>
        <v xml:space="preserve">Eastern                                           </v>
      </c>
      <c r="P819">
        <f>VLOOKUP(order_details__2[[#This Row],[ProductID]],products[],4,FALSE)</f>
        <v>4</v>
      </c>
      <c r="Q819" t="str">
        <f>VLOOKUP(order_details__2[[#This Row],[CategoryID]],categories[],2,FALSE)</f>
        <v>Dairy Products</v>
      </c>
      <c r="R819" s="57">
        <f>VLOOKUP(order_details__2[[#This Row],[OrderID]],orders[],21,FALSE)</f>
        <v>5</v>
      </c>
    </row>
    <row r="820" spans="1:18" x14ac:dyDescent="0.2">
      <c r="A820">
        <v>10553</v>
      </c>
      <c r="B820">
        <v>35</v>
      </c>
      <c r="C820">
        <v>18</v>
      </c>
      <c r="D820">
        <v>6</v>
      </c>
      <c r="E820">
        <v>0</v>
      </c>
      <c r="F820">
        <f>order_details__2[[#This Row],[UnitPrice]]*order_details__2[[#This Row],[Quantity]]</f>
        <v>108</v>
      </c>
      <c r="G820">
        <f>VLOOKUP(order_details__2[[#This Row],[ProductID]],products[],3,FALSE)</f>
        <v>16</v>
      </c>
      <c r="H820">
        <f>VLOOKUP(order_details__2[[#This Row],[OrderID]],orders[],20,FALSE)</f>
        <v>1997</v>
      </c>
      <c r="I820" t="str">
        <f>VLOOKUP(order_details__2[[#This Row],[ProductID]],products[],2,FALSE)</f>
        <v>Steeleye Stout</v>
      </c>
      <c r="J820" t="str">
        <f>VLOOKUP(order_details__2[[#This Row],[SupplierID]],suppliers[],2,FALSE)</f>
        <v>Bigfoot Breweries</v>
      </c>
      <c r="K820" t="str">
        <f>VLOOKUP(order_details__2[[#This Row],[OrderID]],orders[],14,FALSE)</f>
        <v>Finland</v>
      </c>
      <c r="L820">
        <f>VLOOKUP(order_details__2[[#This Row],[OrderID]],orders[],7,FALSE)</f>
        <v>2</v>
      </c>
      <c r="M820" t="str">
        <f>VLOOKUP(order_details__2[[#This Row],[ShipVia ]],shippers[],2,FALSE)</f>
        <v>United Package</v>
      </c>
      <c r="N820" t="str">
        <f>VLOOKUP(order_details__2[[#This Row],[OrderID]],orders[],2,FALSE)</f>
        <v>WARTH</v>
      </c>
      <c r="O820" t="str">
        <f>VLOOKUP(order_details__2[[#This Row],[OrderID]],orders[],18,FALSE)</f>
        <v xml:space="preserve">Eastern                                           </v>
      </c>
      <c r="P820">
        <f>VLOOKUP(order_details__2[[#This Row],[ProductID]],products[],4,FALSE)</f>
        <v>1</v>
      </c>
      <c r="Q820" t="str">
        <f>VLOOKUP(order_details__2[[#This Row],[CategoryID]],categories[],2,FALSE)</f>
        <v>Beverages</v>
      </c>
      <c r="R820" s="57">
        <f>VLOOKUP(order_details__2[[#This Row],[OrderID]],orders[],21,FALSE)</f>
        <v>5</v>
      </c>
    </row>
    <row r="821" spans="1:18" x14ac:dyDescent="0.2">
      <c r="A821">
        <v>10554</v>
      </c>
      <c r="B821">
        <v>16</v>
      </c>
      <c r="C821">
        <v>17.45</v>
      </c>
      <c r="D821">
        <v>30</v>
      </c>
      <c r="E821">
        <v>0</v>
      </c>
      <c r="F821">
        <f>order_details__2[[#This Row],[UnitPrice]]*order_details__2[[#This Row],[Quantity]]</f>
        <v>523.5</v>
      </c>
      <c r="G821">
        <f>VLOOKUP(order_details__2[[#This Row],[ProductID]],products[],3,FALSE)</f>
        <v>7</v>
      </c>
      <c r="H821">
        <f>VLOOKUP(order_details__2[[#This Row],[OrderID]],orders[],20,FALSE)</f>
        <v>1997</v>
      </c>
      <c r="I821" t="str">
        <f>VLOOKUP(order_details__2[[#This Row],[ProductID]],products[],2,FALSE)</f>
        <v>Pavlova</v>
      </c>
      <c r="J821" t="str">
        <f>VLOOKUP(order_details__2[[#This Row],[SupplierID]],suppliers[],2,FALSE)</f>
        <v>Pavlova, Ltd.</v>
      </c>
      <c r="K821" t="str">
        <f>VLOOKUP(order_details__2[[#This Row],[OrderID]],orders[],14,FALSE)</f>
        <v>Germany</v>
      </c>
      <c r="L821">
        <f>VLOOKUP(order_details__2[[#This Row],[OrderID]],orders[],7,FALSE)</f>
        <v>3</v>
      </c>
      <c r="M821" t="str">
        <f>VLOOKUP(order_details__2[[#This Row],[ShipVia ]],shippers[],2,FALSE)</f>
        <v>Federal Shipping</v>
      </c>
      <c r="N821" t="str">
        <f>VLOOKUP(order_details__2[[#This Row],[OrderID]],orders[],2,FALSE)</f>
        <v>OTTIK</v>
      </c>
      <c r="O821" t="str">
        <f>VLOOKUP(order_details__2[[#This Row],[OrderID]],orders[],18,FALSE)</f>
        <v xml:space="preserve">Eastern                                           </v>
      </c>
      <c r="P821">
        <f>VLOOKUP(order_details__2[[#This Row],[ProductID]],products[],4,FALSE)</f>
        <v>3</v>
      </c>
      <c r="Q821" t="str">
        <f>VLOOKUP(order_details__2[[#This Row],[CategoryID]],categories[],2,FALSE)</f>
        <v>Confections</v>
      </c>
      <c r="R821" s="57">
        <f>VLOOKUP(order_details__2[[#This Row],[OrderID]],orders[],21,FALSE)</f>
        <v>5</v>
      </c>
    </row>
    <row r="822" spans="1:18" x14ac:dyDescent="0.2">
      <c r="A822">
        <v>10554</v>
      </c>
      <c r="B822">
        <v>23</v>
      </c>
      <c r="C822">
        <v>9</v>
      </c>
      <c r="D822">
        <v>20</v>
      </c>
      <c r="E822">
        <v>0</v>
      </c>
      <c r="F822">
        <f>order_details__2[[#This Row],[UnitPrice]]*order_details__2[[#This Row],[Quantity]]</f>
        <v>180</v>
      </c>
      <c r="G822">
        <f>VLOOKUP(order_details__2[[#This Row],[ProductID]],products[],3,FALSE)</f>
        <v>9</v>
      </c>
      <c r="H822">
        <f>VLOOKUP(order_details__2[[#This Row],[OrderID]],orders[],20,FALSE)</f>
        <v>1997</v>
      </c>
      <c r="I822" t="str">
        <f>VLOOKUP(order_details__2[[#This Row],[ProductID]],products[],2,FALSE)</f>
        <v>Tunnbrd</v>
      </c>
      <c r="J822" t="str">
        <f>VLOOKUP(order_details__2[[#This Row],[SupplierID]],suppliers[],2,FALSE)</f>
        <v>PB Knckebrd AB</v>
      </c>
      <c r="K822" t="str">
        <f>VLOOKUP(order_details__2[[#This Row],[OrderID]],orders[],14,FALSE)</f>
        <v>Germany</v>
      </c>
      <c r="L822">
        <f>VLOOKUP(order_details__2[[#This Row],[OrderID]],orders[],7,FALSE)</f>
        <v>3</v>
      </c>
      <c r="M822" t="str">
        <f>VLOOKUP(order_details__2[[#This Row],[ShipVia ]],shippers[],2,FALSE)</f>
        <v>Federal Shipping</v>
      </c>
      <c r="N822" t="str">
        <f>VLOOKUP(order_details__2[[#This Row],[OrderID]],orders[],2,FALSE)</f>
        <v>OTTIK</v>
      </c>
      <c r="O822" t="str">
        <f>VLOOKUP(order_details__2[[#This Row],[OrderID]],orders[],18,FALSE)</f>
        <v xml:space="preserve">Eastern                                           </v>
      </c>
      <c r="P822">
        <f>VLOOKUP(order_details__2[[#This Row],[ProductID]],products[],4,FALSE)</f>
        <v>5</v>
      </c>
      <c r="Q822" t="str">
        <f>VLOOKUP(order_details__2[[#This Row],[CategoryID]],categories[],2,FALSE)</f>
        <v>Grains/Cereals</v>
      </c>
      <c r="R822" s="57">
        <f>VLOOKUP(order_details__2[[#This Row],[OrderID]],orders[],21,FALSE)</f>
        <v>5</v>
      </c>
    </row>
    <row r="823" spans="1:18" x14ac:dyDescent="0.2">
      <c r="A823">
        <v>10554</v>
      </c>
      <c r="B823">
        <v>62</v>
      </c>
      <c r="C823">
        <v>49.3</v>
      </c>
      <c r="D823">
        <v>20</v>
      </c>
      <c r="E823">
        <v>0</v>
      </c>
      <c r="F823">
        <f>order_details__2[[#This Row],[UnitPrice]]*order_details__2[[#This Row],[Quantity]]</f>
        <v>986</v>
      </c>
      <c r="G823">
        <f>VLOOKUP(order_details__2[[#This Row],[ProductID]],products[],3,FALSE)</f>
        <v>29</v>
      </c>
      <c r="H823">
        <f>VLOOKUP(order_details__2[[#This Row],[OrderID]],orders[],20,FALSE)</f>
        <v>1997</v>
      </c>
      <c r="I823" t="str">
        <f>VLOOKUP(order_details__2[[#This Row],[ProductID]],products[],2,FALSE)</f>
        <v>Tarte au sucre</v>
      </c>
      <c r="J823" t="str">
        <f>VLOOKUP(order_details__2[[#This Row],[SupplierID]],suppliers[],2,FALSE)</f>
        <v>Forts d'rables</v>
      </c>
      <c r="K823" t="str">
        <f>VLOOKUP(order_details__2[[#This Row],[OrderID]],orders[],14,FALSE)</f>
        <v>Germany</v>
      </c>
      <c r="L823">
        <f>VLOOKUP(order_details__2[[#This Row],[OrderID]],orders[],7,FALSE)</f>
        <v>3</v>
      </c>
      <c r="M823" t="str">
        <f>VLOOKUP(order_details__2[[#This Row],[ShipVia ]],shippers[],2,FALSE)</f>
        <v>Federal Shipping</v>
      </c>
      <c r="N823" t="str">
        <f>VLOOKUP(order_details__2[[#This Row],[OrderID]],orders[],2,FALSE)</f>
        <v>OTTIK</v>
      </c>
      <c r="O823" t="str">
        <f>VLOOKUP(order_details__2[[#This Row],[OrderID]],orders[],18,FALSE)</f>
        <v xml:space="preserve">Eastern                                           </v>
      </c>
      <c r="P823">
        <f>VLOOKUP(order_details__2[[#This Row],[ProductID]],products[],4,FALSE)</f>
        <v>3</v>
      </c>
      <c r="Q823" t="str">
        <f>VLOOKUP(order_details__2[[#This Row],[CategoryID]],categories[],2,FALSE)</f>
        <v>Confections</v>
      </c>
      <c r="R823" s="57">
        <f>VLOOKUP(order_details__2[[#This Row],[OrderID]],orders[],21,FALSE)</f>
        <v>5</v>
      </c>
    </row>
    <row r="824" spans="1:18" x14ac:dyDescent="0.2">
      <c r="A824">
        <v>10554</v>
      </c>
      <c r="B824">
        <v>77</v>
      </c>
      <c r="C824">
        <v>13</v>
      </c>
      <c r="D824">
        <v>10</v>
      </c>
      <c r="E824">
        <v>0</v>
      </c>
      <c r="F824">
        <f>order_details__2[[#This Row],[UnitPrice]]*order_details__2[[#This Row],[Quantity]]</f>
        <v>130</v>
      </c>
      <c r="G824">
        <f>VLOOKUP(order_details__2[[#This Row],[ProductID]],products[],3,FALSE)</f>
        <v>12</v>
      </c>
      <c r="H824">
        <f>VLOOKUP(order_details__2[[#This Row],[OrderID]],orders[],20,FALSE)</f>
        <v>1997</v>
      </c>
      <c r="I824" t="str">
        <f>VLOOKUP(order_details__2[[#This Row],[ProductID]],products[],2,FALSE)</f>
        <v>Original Frankfurter grne Soe</v>
      </c>
      <c r="J824" t="str">
        <f>VLOOKUP(order_details__2[[#This Row],[SupplierID]],suppliers[],2,FALSE)</f>
        <v>Plutzer Lebensmittelgromrkte AG</v>
      </c>
      <c r="K824" t="str">
        <f>VLOOKUP(order_details__2[[#This Row],[OrderID]],orders[],14,FALSE)</f>
        <v>Germany</v>
      </c>
      <c r="L824">
        <f>VLOOKUP(order_details__2[[#This Row],[OrderID]],orders[],7,FALSE)</f>
        <v>3</v>
      </c>
      <c r="M824" t="str">
        <f>VLOOKUP(order_details__2[[#This Row],[ShipVia ]],shippers[],2,FALSE)</f>
        <v>Federal Shipping</v>
      </c>
      <c r="N824" t="str">
        <f>VLOOKUP(order_details__2[[#This Row],[OrderID]],orders[],2,FALSE)</f>
        <v>OTTIK</v>
      </c>
      <c r="O824" t="str">
        <f>VLOOKUP(order_details__2[[#This Row],[OrderID]],orders[],18,FALSE)</f>
        <v xml:space="preserve">Eastern                                           </v>
      </c>
      <c r="P824">
        <f>VLOOKUP(order_details__2[[#This Row],[ProductID]],products[],4,FALSE)</f>
        <v>2</v>
      </c>
      <c r="Q824" t="str">
        <f>VLOOKUP(order_details__2[[#This Row],[CategoryID]],categories[],2,FALSE)</f>
        <v>Condiments</v>
      </c>
      <c r="R824" s="57">
        <f>VLOOKUP(order_details__2[[#This Row],[OrderID]],orders[],21,FALSE)</f>
        <v>5</v>
      </c>
    </row>
    <row r="825" spans="1:18" x14ac:dyDescent="0.2">
      <c r="A825">
        <v>10555</v>
      </c>
      <c r="B825">
        <v>14</v>
      </c>
      <c r="C825">
        <v>23.25</v>
      </c>
      <c r="D825">
        <v>30</v>
      </c>
      <c r="E825">
        <v>0</v>
      </c>
      <c r="F825">
        <f>order_details__2[[#This Row],[UnitPrice]]*order_details__2[[#This Row],[Quantity]]</f>
        <v>697.5</v>
      </c>
      <c r="G825">
        <f>VLOOKUP(order_details__2[[#This Row],[ProductID]],products[],3,FALSE)</f>
        <v>6</v>
      </c>
      <c r="H825">
        <f>VLOOKUP(order_details__2[[#This Row],[OrderID]],orders[],20,FALSE)</f>
        <v>1997</v>
      </c>
      <c r="I825" t="str">
        <f>VLOOKUP(order_details__2[[#This Row],[ProductID]],products[],2,FALSE)</f>
        <v>Tofu</v>
      </c>
      <c r="J825" t="str">
        <f>VLOOKUP(order_details__2[[#This Row],[SupplierID]],suppliers[],2,FALSE)</f>
        <v>Mayumi's</v>
      </c>
      <c r="K825" t="str">
        <f>VLOOKUP(order_details__2[[#This Row],[OrderID]],orders[],14,FALSE)</f>
        <v>USA</v>
      </c>
      <c r="L825">
        <f>VLOOKUP(order_details__2[[#This Row],[OrderID]],orders[],7,FALSE)</f>
        <v>3</v>
      </c>
      <c r="M825" t="str">
        <f>VLOOKUP(order_details__2[[#This Row],[ShipVia ]],shippers[],2,FALSE)</f>
        <v>Federal Shipping</v>
      </c>
      <c r="N825" t="str">
        <f>VLOOKUP(order_details__2[[#This Row],[OrderID]],orders[],2,FALSE)</f>
        <v>SAVEA</v>
      </c>
      <c r="O825" t="str">
        <f>VLOOKUP(order_details__2[[#This Row],[OrderID]],orders[],18,FALSE)</f>
        <v xml:space="preserve">Westerns                                          </v>
      </c>
      <c r="P825">
        <f>VLOOKUP(order_details__2[[#This Row],[ProductID]],products[],4,FALSE)</f>
        <v>7</v>
      </c>
      <c r="Q825" t="str">
        <f>VLOOKUP(order_details__2[[#This Row],[CategoryID]],categories[],2,FALSE)</f>
        <v>Produce</v>
      </c>
      <c r="R825" s="57">
        <f>VLOOKUP(order_details__2[[#This Row],[OrderID]],orders[],21,FALSE)</f>
        <v>6</v>
      </c>
    </row>
    <row r="826" spans="1:18" x14ac:dyDescent="0.2">
      <c r="A826">
        <v>10555</v>
      </c>
      <c r="B826">
        <v>19</v>
      </c>
      <c r="C826">
        <v>9.1999999999999993</v>
      </c>
      <c r="D826">
        <v>35</v>
      </c>
      <c r="E826">
        <v>0</v>
      </c>
      <c r="F826">
        <f>order_details__2[[#This Row],[UnitPrice]]*order_details__2[[#This Row],[Quantity]]</f>
        <v>322</v>
      </c>
      <c r="G826">
        <f>VLOOKUP(order_details__2[[#This Row],[ProductID]],products[],3,FALSE)</f>
        <v>8</v>
      </c>
      <c r="H826">
        <f>VLOOKUP(order_details__2[[#This Row],[OrderID]],orders[],20,FALSE)</f>
        <v>1997</v>
      </c>
      <c r="I826" t="str">
        <f>VLOOKUP(order_details__2[[#This Row],[ProductID]],products[],2,FALSE)</f>
        <v>Teatime Chocolate Biscuits</v>
      </c>
      <c r="J826" t="str">
        <f>VLOOKUP(order_details__2[[#This Row],[SupplierID]],suppliers[],2,FALSE)</f>
        <v>Specialty Biscuits, Ltd.</v>
      </c>
      <c r="K826" t="str">
        <f>VLOOKUP(order_details__2[[#This Row],[OrderID]],orders[],14,FALSE)</f>
        <v>USA</v>
      </c>
      <c r="L826">
        <f>VLOOKUP(order_details__2[[#This Row],[OrderID]],orders[],7,FALSE)</f>
        <v>3</v>
      </c>
      <c r="M826" t="str">
        <f>VLOOKUP(order_details__2[[#This Row],[ShipVia ]],shippers[],2,FALSE)</f>
        <v>Federal Shipping</v>
      </c>
      <c r="N826" t="str">
        <f>VLOOKUP(order_details__2[[#This Row],[OrderID]],orders[],2,FALSE)</f>
        <v>SAVEA</v>
      </c>
      <c r="O826" t="str">
        <f>VLOOKUP(order_details__2[[#This Row],[OrderID]],orders[],18,FALSE)</f>
        <v xml:space="preserve">Westerns                                          </v>
      </c>
      <c r="P826">
        <f>VLOOKUP(order_details__2[[#This Row],[ProductID]],products[],4,FALSE)</f>
        <v>3</v>
      </c>
      <c r="Q826" t="str">
        <f>VLOOKUP(order_details__2[[#This Row],[CategoryID]],categories[],2,FALSE)</f>
        <v>Confections</v>
      </c>
      <c r="R826" s="57">
        <f>VLOOKUP(order_details__2[[#This Row],[OrderID]],orders[],21,FALSE)</f>
        <v>6</v>
      </c>
    </row>
    <row r="827" spans="1:18" x14ac:dyDescent="0.2">
      <c r="A827">
        <v>10555</v>
      </c>
      <c r="B827">
        <v>24</v>
      </c>
      <c r="C827">
        <v>4.5</v>
      </c>
      <c r="D827">
        <v>18</v>
      </c>
      <c r="E827">
        <v>0</v>
      </c>
      <c r="F827">
        <f>order_details__2[[#This Row],[UnitPrice]]*order_details__2[[#This Row],[Quantity]]</f>
        <v>81</v>
      </c>
      <c r="G827">
        <f>VLOOKUP(order_details__2[[#This Row],[ProductID]],products[],3,FALSE)</f>
        <v>10</v>
      </c>
      <c r="H827">
        <f>VLOOKUP(order_details__2[[#This Row],[OrderID]],orders[],20,FALSE)</f>
        <v>1997</v>
      </c>
      <c r="I827" t="str">
        <f>VLOOKUP(order_details__2[[#This Row],[ProductID]],products[],2,FALSE)</f>
        <v>Guaran Fantstica</v>
      </c>
      <c r="J827" t="str">
        <f>VLOOKUP(order_details__2[[#This Row],[SupplierID]],suppliers[],2,FALSE)</f>
        <v>Refrescos Americanas LTDA</v>
      </c>
      <c r="K827" t="str">
        <f>VLOOKUP(order_details__2[[#This Row],[OrderID]],orders[],14,FALSE)</f>
        <v>USA</v>
      </c>
      <c r="L827">
        <f>VLOOKUP(order_details__2[[#This Row],[OrderID]],orders[],7,FALSE)</f>
        <v>3</v>
      </c>
      <c r="M827" t="str">
        <f>VLOOKUP(order_details__2[[#This Row],[ShipVia ]],shippers[],2,FALSE)</f>
        <v>Federal Shipping</v>
      </c>
      <c r="N827" t="str">
        <f>VLOOKUP(order_details__2[[#This Row],[OrderID]],orders[],2,FALSE)</f>
        <v>SAVEA</v>
      </c>
      <c r="O827" t="str">
        <f>VLOOKUP(order_details__2[[#This Row],[OrderID]],orders[],18,FALSE)</f>
        <v xml:space="preserve">Westerns                                          </v>
      </c>
      <c r="P827">
        <f>VLOOKUP(order_details__2[[#This Row],[ProductID]],products[],4,FALSE)</f>
        <v>1</v>
      </c>
      <c r="Q827" t="str">
        <f>VLOOKUP(order_details__2[[#This Row],[CategoryID]],categories[],2,FALSE)</f>
        <v>Beverages</v>
      </c>
      <c r="R827" s="57">
        <f>VLOOKUP(order_details__2[[#This Row],[OrderID]],orders[],21,FALSE)</f>
        <v>6</v>
      </c>
    </row>
    <row r="828" spans="1:18" x14ac:dyDescent="0.2">
      <c r="A828">
        <v>10555</v>
      </c>
      <c r="B828">
        <v>51</v>
      </c>
      <c r="C828">
        <v>53</v>
      </c>
      <c r="D828">
        <v>20</v>
      </c>
      <c r="E828">
        <v>0</v>
      </c>
      <c r="F828">
        <f>order_details__2[[#This Row],[UnitPrice]]*order_details__2[[#This Row],[Quantity]]</f>
        <v>1060</v>
      </c>
      <c r="G828">
        <f>VLOOKUP(order_details__2[[#This Row],[ProductID]],products[],3,FALSE)</f>
        <v>24</v>
      </c>
      <c r="H828">
        <f>VLOOKUP(order_details__2[[#This Row],[OrderID]],orders[],20,FALSE)</f>
        <v>1997</v>
      </c>
      <c r="I828" t="str">
        <f>VLOOKUP(order_details__2[[#This Row],[ProductID]],products[],2,FALSE)</f>
        <v>Manjimup Dried Apples</v>
      </c>
      <c r="J828" t="str">
        <f>VLOOKUP(order_details__2[[#This Row],[SupplierID]],suppliers[],2,FALSE)</f>
        <v>G'day, Mate</v>
      </c>
      <c r="K828" t="str">
        <f>VLOOKUP(order_details__2[[#This Row],[OrderID]],orders[],14,FALSE)</f>
        <v>USA</v>
      </c>
      <c r="L828">
        <f>VLOOKUP(order_details__2[[#This Row],[OrderID]],orders[],7,FALSE)</f>
        <v>3</v>
      </c>
      <c r="M828" t="str">
        <f>VLOOKUP(order_details__2[[#This Row],[ShipVia ]],shippers[],2,FALSE)</f>
        <v>Federal Shipping</v>
      </c>
      <c r="N828" t="str">
        <f>VLOOKUP(order_details__2[[#This Row],[OrderID]],orders[],2,FALSE)</f>
        <v>SAVEA</v>
      </c>
      <c r="O828" t="str">
        <f>VLOOKUP(order_details__2[[#This Row],[OrderID]],orders[],18,FALSE)</f>
        <v xml:space="preserve">Westerns                                          </v>
      </c>
      <c r="P828">
        <f>VLOOKUP(order_details__2[[#This Row],[ProductID]],products[],4,FALSE)</f>
        <v>7</v>
      </c>
      <c r="Q828" t="str">
        <f>VLOOKUP(order_details__2[[#This Row],[CategoryID]],categories[],2,FALSE)</f>
        <v>Produce</v>
      </c>
      <c r="R828" s="57">
        <f>VLOOKUP(order_details__2[[#This Row],[OrderID]],orders[],21,FALSE)</f>
        <v>6</v>
      </c>
    </row>
    <row r="829" spans="1:18" x14ac:dyDescent="0.2">
      <c r="A829">
        <v>10555</v>
      </c>
      <c r="B829">
        <v>56</v>
      </c>
      <c r="C829">
        <v>38</v>
      </c>
      <c r="D829">
        <v>40</v>
      </c>
      <c r="E829">
        <v>0</v>
      </c>
      <c r="F829">
        <f>order_details__2[[#This Row],[UnitPrice]]*order_details__2[[#This Row],[Quantity]]</f>
        <v>1520</v>
      </c>
      <c r="G829">
        <f>VLOOKUP(order_details__2[[#This Row],[ProductID]],products[],3,FALSE)</f>
        <v>26</v>
      </c>
      <c r="H829">
        <f>VLOOKUP(order_details__2[[#This Row],[OrderID]],orders[],20,FALSE)</f>
        <v>1997</v>
      </c>
      <c r="I829" t="str">
        <f>VLOOKUP(order_details__2[[#This Row],[ProductID]],products[],2,FALSE)</f>
        <v>Gnocchi di nonna Alice</v>
      </c>
      <c r="J829" t="str">
        <f>VLOOKUP(order_details__2[[#This Row],[SupplierID]],suppliers[],2,FALSE)</f>
        <v>Pasta Buttini s.r.l.</v>
      </c>
      <c r="K829" t="str">
        <f>VLOOKUP(order_details__2[[#This Row],[OrderID]],orders[],14,FALSE)</f>
        <v>USA</v>
      </c>
      <c r="L829">
        <f>VLOOKUP(order_details__2[[#This Row],[OrderID]],orders[],7,FALSE)</f>
        <v>3</v>
      </c>
      <c r="M829" t="str">
        <f>VLOOKUP(order_details__2[[#This Row],[ShipVia ]],shippers[],2,FALSE)</f>
        <v>Federal Shipping</v>
      </c>
      <c r="N829" t="str">
        <f>VLOOKUP(order_details__2[[#This Row],[OrderID]],orders[],2,FALSE)</f>
        <v>SAVEA</v>
      </c>
      <c r="O829" t="str">
        <f>VLOOKUP(order_details__2[[#This Row],[OrderID]],orders[],18,FALSE)</f>
        <v xml:space="preserve">Westerns                                          </v>
      </c>
      <c r="P829">
        <f>VLOOKUP(order_details__2[[#This Row],[ProductID]],products[],4,FALSE)</f>
        <v>5</v>
      </c>
      <c r="Q829" t="str">
        <f>VLOOKUP(order_details__2[[#This Row],[CategoryID]],categories[],2,FALSE)</f>
        <v>Grains/Cereals</v>
      </c>
      <c r="R829" s="57">
        <f>VLOOKUP(order_details__2[[#This Row],[OrderID]],orders[],21,FALSE)</f>
        <v>6</v>
      </c>
    </row>
    <row r="830" spans="1:18" x14ac:dyDescent="0.2">
      <c r="A830">
        <v>10556</v>
      </c>
      <c r="B830">
        <v>72</v>
      </c>
      <c r="C830">
        <v>34.799999999999997</v>
      </c>
      <c r="D830">
        <v>24</v>
      </c>
      <c r="E830">
        <v>0</v>
      </c>
      <c r="F830">
        <f>order_details__2[[#This Row],[UnitPrice]]*order_details__2[[#This Row],[Quantity]]</f>
        <v>835.19999999999993</v>
      </c>
      <c r="G830">
        <f>VLOOKUP(order_details__2[[#This Row],[ProductID]],products[],3,FALSE)</f>
        <v>14</v>
      </c>
      <c r="H830">
        <f>VLOOKUP(order_details__2[[#This Row],[OrderID]],orders[],20,FALSE)</f>
        <v>1997</v>
      </c>
      <c r="I830" t="str">
        <f>VLOOKUP(order_details__2[[#This Row],[ProductID]],products[],2,FALSE)</f>
        <v>Mozzarella di Giovanni</v>
      </c>
      <c r="J830" t="str">
        <f>VLOOKUP(order_details__2[[#This Row],[SupplierID]],suppliers[],2,FALSE)</f>
        <v>Formaggi Fortini s.r.l.</v>
      </c>
      <c r="K830" t="str">
        <f>VLOOKUP(order_details__2[[#This Row],[OrderID]],orders[],14,FALSE)</f>
        <v>Denmark</v>
      </c>
      <c r="L830">
        <f>VLOOKUP(order_details__2[[#This Row],[OrderID]],orders[],7,FALSE)</f>
        <v>1</v>
      </c>
      <c r="M830" t="str">
        <f>VLOOKUP(order_details__2[[#This Row],[ShipVia ]],shippers[],2,FALSE)</f>
        <v>Speedy Express</v>
      </c>
      <c r="N830" t="str">
        <f>VLOOKUP(order_details__2[[#This Row],[OrderID]],orders[],2,FALSE)</f>
        <v>SIMOB</v>
      </c>
      <c r="O830" t="str">
        <f>VLOOKUP(order_details__2[[#This Row],[OrderID]],orders[],18,FALSE)</f>
        <v xml:space="preserve">Eastern                                           </v>
      </c>
      <c r="P830">
        <f>VLOOKUP(order_details__2[[#This Row],[ProductID]],products[],4,FALSE)</f>
        <v>4</v>
      </c>
      <c r="Q830" t="str">
        <f>VLOOKUP(order_details__2[[#This Row],[CategoryID]],categories[],2,FALSE)</f>
        <v>Dairy Products</v>
      </c>
      <c r="R830" s="57">
        <f>VLOOKUP(order_details__2[[#This Row],[OrderID]],orders[],21,FALSE)</f>
        <v>6</v>
      </c>
    </row>
    <row r="831" spans="1:18" x14ac:dyDescent="0.2">
      <c r="A831">
        <v>10557</v>
      </c>
      <c r="B831">
        <v>64</v>
      </c>
      <c r="C831">
        <v>33.25</v>
      </c>
      <c r="D831">
        <v>30</v>
      </c>
      <c r="E831">
        <v>0</v>
      </c>
      <c r="F831">
        <f>order_details__2[[#This Row],[UnitPrice]]*order_details__2[[#This Row],[Quantity]]</f>
        <v>997.5</v>
      </c>
      <c r="G831">
        <f>VLOOKUP(order_details__2[[#This Row],[ProductID]],products[],3,FALSE)</f>
        <v>12</v>
      </c>
      <c r="H831">
        <f>VLOOKUP(order_details__2[[#This Row],[OrderID]],orders[],20,FALSE)</f>
        <v>1997</v>
      </c>
      <c r="I831" t="str">
        <f>VLOOKUP(order_details__2[[#This Row],[ProductID]],products[],2,FALSE)</f>
        <v>Wimmers gute Semmelkndel</v>
      </c>
      <c r="J831" t="str">
        <f>VLOOKUP(order_details__2[[#This Row],[SupplierID]],suppliers[],2,FALSE)</f>
        <v>Plutzer Lebensmittelgromrkte AG</v>
      </c>
      <c r="K831" t="str">
        <f>VLOOKUP(order_details__2[[#This Row],[OrderID]],orders[],14,FALSE)</f>
        <v>Germany</v>
      </c>
      <c r="L831">
        <f>VLOOKUP(order_details__2[[#This Row],[OrderID]],orders[],7,FALSE)</f>
        <v>2</v>
      </c>
      <c r="M831" t="str">
        <f>VLOOKUP(order_details__2[[#This Row],[ShipVia ]],shippers[],2,FALSE)</f>
        <v>United Package</v>
      </c>
      <c r="N831" t="str">
        <f>VLOOKUP(order_details__2[[#This Row],[OrderID]],orders[],2,FALSE)</f>
        <v>LEHMS</v>
      </c>
      <c r="O831" t="str">
        <f>VLOOKUP(order_details__2[[#This Row],[OrderID]],orders[],18,FALSE)</f>
        <v xml:space="preserve">Northern                                          </v>
      </c>
      <c r="P831">
        <f>VLOOKUP(order_details__2[[#This Row],[ProductID]],products[],4,FALSE)</f>
        <v>5</v>
      </c>
      <c r="Q831" t="str">
        <f>VLOOKUP(order_details__2[[#This Row],[CategoryID]],categories[],2,FALSE)</f>
        <v>Grains/Cereals</v>
      </c>
      <c r="R831" s="57">
        <f>VLOOKUP(order_details__2[[#This Row],[OrderID]],orders[],21,FALSE)</f>
        <v>6</v>
      </c>
    </row>
    <row r="832" spans="1:18" x14ac:dyDescent="0.2">
      <c r="A832">
        <v>10557</v>
      </c>
      <c r="B832">
        <v>75</v>
      </c>
      <c r="C832">
        <v>7.75</v>
      </c>
      <c r="D832">
        <v>20</v>
      </c>
      <c r="E832">
        <v>0</v>
      </c>
      <c r="F832">
        <f>order_details__2[[#This Row],[UnitPrice]]*order_details__2[[#This Row],[Quantity]]</f>
        <v>155</v>
      </c>
      <c r="G832">
        <f>VLOOKUP(order_details__2[[#This Row],[ProductID]],products[],3,FALSE)</f>
        <v>12</v>
      </c>
      <c r="H832">
        <f>VLOOKUP(order_details__2[[#This Row],[OrderID]],orders[],20,FALSE)</f>
        <v>1997</v>
      </c>
      <c r="I832" t="str">
        <f>VLOOKUP(order_details__2[[#This Row],[ProductID]],products[],2,FALSE)</f>
        <v>Rhnbru Klosterbier</v>
      </c>
      <c r="J832" t="str">
        <f>VLOOKUP(order_details__2[[#This Row],[SupplierID]],suppliers[],2,FALSE)</f>
        <v>Plutzer Lebensmittelgromrkte AG</v>
      </c>
      <c r="K832" t="str">
        <f>VLOOKUP(order_details__2[[#This Row],[OrderID]],orders[],14,FALSE)</f>
        <v>Germany</v>
      </c>
      <c r="L832">
        <f>VLOOKUP(order_details__2[[#This Row],[OrderID]],orders[],7,FALSE)</f>
        <v>2</v>
      </c>
      <c r="M832" t="str">
        <f>VLOOKUP(order_details__2[[#This Row],[ShipVia ]],shippers[],2,FALSE)</f>
        <v>United Package</v>
      </c>
      <c r="N832" t="str">
        <f>VLOOKUP(order_details__2[[#This Row],[OrderID]],orders[],2,FALSE)</f>
        <v>LEHMS</v>
      </c>
      <c r="O832" t="str">
        <f>VLOOKUP(order_details__2[[#This Row],[OrderID]],orders[],18,FALSE)</f>
        <v xml:space="preserve">Northern                                          </v>
      </c>
      <c r="P832">
        <f>VLOOKUP(order_details__2[[#This Row],[ProductID]],products[],4,FALSE)</f>
        <v>1</v>
      </c>
      <c r="Q832" t="str">
        <f>VLOOKUP(order_details__2[[#This Row],[CategoryID]],categories[],2,FALSE)</f>
        <v>Beverages</v>
      </c>
      <c r="R832" s="57">
        <f>VLOOKUP(order_details__2[[#This Row],[OrderID]],orders[],21,FALSE)</f>
        <v>6</v>
      </c>
    </row>
    <row r="833" spans="1:18" x14ac:dyDescent="0.2">
      <c r="A833">
        <v>10558</v>
      </c>
      <c r="B833">
        <v>47</v>
      </c>
      <c r="C833">
        <v>9.5</v>
      </c>
      <c r="D833">
        <v>25</v>
      </c>
      <c r="E833">
        <v>0</v>
      </c>
      <c r="F833">
        <f>order_details__2[[#This Row],[UnitPrice]]*order_details__2[[#This Row],[Quantity]]</f>
        <v>237.5</v>
      </c>
      <c r="G833">
        <f>VLOOKUP(order_details__2[[#This Row],[ProductID]],products[],3,FALSE)</f>
        <v>22</v>
      </c>
      <c r="H833">
        <f>VLOOKUP(order_details__2[[#This Row],[OrderID]],orders[],20,FALSE)</f>
        <v>1997</v>
      </c>
      <c r="I833" t="str">
        <f>VLOOKUP(order_details__2[[#This Row],[ProductID]],products[],2,FALSE)</f>
        <v>Zaanse koeken</v>
      </c>
      <c r="J833" t="str">
        <f>VLOOKUP(order_details__2[[#This Row],[SupplierID]],suppliers[],2,FALSE)</f>
        <v>Zaanse Snoepfabriek</v>
      </c>
      <c r="K833" t="str">
        <f>VLOOKUP(order_details__2[[#This Row],[OrderID]],orders[],14,FALSE)</f>
        <v>UK</v>
      </c>
      <c r="L833">
        <f>VLOOKUP(order_details__2[[#This Row],[OrderID]],orders[],7,FALSE)</f>
        <v>2</v>
      </c>
      <c r="M833" t="str">
        <f>VLOOKUP(order_details__2[[#This Row],[ShipVia ]],shippers[],2,FALSE)</f>
        <v>United Package</v>
      </c>
      <c r="N833" t="str">
        <f>VLOOKUP(order_details__2[[#This Row],[OrderID]],orders[],2,FALSE)</f>
        <v>AROUT</v>
      </c>
      <c r="O833" t="str">
        <f>VLOOKUP(order_details__2[[#This Row],[OrderID]],orders[],18,FALSE)</f>
        <v xml:space="preserve">Eastern                                           </v>
      </c>
      <c r="P833">
        <f>VLOOKUP(order_details__2[[#This Row],[ProductID]],products[],4,FALSE)</f>
        <v>3</v>
      </c>
      <c r="Q833" t="str">
        <f>VLOOKUP(order_details__2[[#This Row],[CategoryID]],categories[],2,FALSE)</f>
        <v>Confections</v>
      </c>
      <c r="R833" s="57">
        <f>VLOOKUP(order_details__2[[#This Row],[OrderID]],orders[],21,FALSE)</f>
        <v>6</v>
      </c>
    </row>
    <row r="834" spans="1:18" x14ac:dyDescent="0.2">
      <c r="A834">
        <v>10558</v>
      </c>
      <c r="B834">
        <v>51</v>
      </c>
      <c r="C834">
        <v>53</v>
      </c>
      <c r="D834">
        <v>20</v>
      </c>
      <c r="E834">
        <v>0</v>
      </c>
      <c r="F834">
        <f>order_details__2[[#This Row],[UnitPrice]]*order_details__2[[#This Row],[Quantity]]</f>
        <v>1060</v>
      </c>
      <c r="G834">
        <f>VLOOKUP(order_details__2[[#This Row],[ProductID]],products[],3,FALSE)</f>
        <v>24</v>
      </c>
      <c r="H834">
        <f>VLOOKUP(order_details__2[[#This Row],[OrderID]],orders[],20,FALSE)</f>
        <v>1997</v>
      </c>
      <c r="I834" t="str">
        <f>VLOOKUP(order_details__2[[#This Row],[ProductID]],products[],2,FALSE)</f>
        <v>Manjimup Dried Apples</v>
      </c>
      <c r="J834" t="str">
        <f>VLOOKUP(order_details__2[[#This Row],[SupplierID]],suppliers[],2,FALSE)</f>
        <v>G'day, Mate</v>
      </c>
      <c r="K834" t="str">
        <f>VLOOKUP(order_details__2[[#This Row],[OrderID]],orders[],14,FALSE)</f>
        <v>UK</v>
      </c>
      <c r="L834">
        <f>VLOOKUP(order_details__2[[#This Row],[OrderID]],orders[],7,FALSE)</f>
        <v>2</v>
      </c>
      <c r="M834" t="str">
        <f>VLOOKUP(order_details__2[[#This Row],[ShipVia ]],shippers[],2,FALSE)</f>
        <v>United Package</v>
      </c>
      <c r="N834" t="str">
        <f>VLOOKUP(order_details__2[[#This Row],[OrderID]],orders[],2,FALSE)</f>
        <v>AROUT</v>
      </c>
      <c r="O834" t="str">
        <f>VLOOKUP(order_details__2[[#This Row],[OrderID]],orders[],18,FALSE)</f>
        <v xml:space="preserve">Eastern                                           </v>
      </c>
      <c r="P834">
        <f>VLOOKUP(order_details__2[[#This Row],[ProductID]],products[],4,FALSE)</f>
        <v>7</v>
      </c>
      <c r="Q834" t="str">
        <f>VLOOKUP(order_details__2[[#This Row],[CategoryID]],categories[],2,FALSE)</f>
        <v>Produce</v>
      </c>
      <c r="R834" s="57">
        <f>VLOOKUP(order_details__2[[#This Row],[OrderID]],orders[],21,FALSE)</f>
        <v>6</v>
      </c>
    </row>
    <row r="835" spans="1:18" x14ac:dyDescent="0.2">
      <c r="A835">
        <v>10558</v>
      </c>
      <c r="B835">
        <v>52</v>
      </c>
      <c r="C835">
        <v>7</v>
      </c>
      <c r="D835">
        <v>30</v>
      </c>
      <c r="E835">
        <v>0</v>
      </c>
      <c r="F835">
        <f>order_details__2[[#This Row],[UnitPrice]]*order_details__2[[#This Row],[Quantity]]</f>
        <v>210</v>
      </c>
      <c r="G835">
        <f>VLOOKUP(order_details__2[[#This Row],[ProductID]],products[],3,FALSE)</f>
        <v>24</v>
      </c>
      <c r="H835">
        <f>VLOOKUP(order_details__2[[#This Row],[OrderID]],orders[],20,FALSE)</f>
        <v>1997</v>
      </c>
      <c r="I835" t="str">
        <f>VLOOKUP(order_details__2[[#This Row],[ProductID]],products[],2,FALSE)</f>
        <v>Filo Mix</v>
      </c>
      <c r="J835" t="str">
        <f>VLOOKUP(order_details__2[[#This Row],[SupplierID]],suppliers[],2,FALSE)</f>
        <v>G'day, Mate</v>
      </c>
      <c r="K835" t="str">
        <f>VLOOKUP(order_details__2[[#This Row],[OrderID]],orders[],14,FALSE)</f>
        <v>UK</v>
      </c>
      <c r="L835">
        <f>VLOOKUP(order_details__2[[#This Row],[OrderID]],orders[],7,FALSE)</f>
        <v>2</v>
      </c>
      <c r="M835" t="str">
        <f>VLOOKUP(order_details__2[[#This Row],[ShipVia ]],shippers[],2,FALSE)</f>
        <v>United Package</v>
      </c>
      <c r="N835" t="str">
        <f>VLOOKUP(order_details__2[[#This Row],[OrderID]],orders[],2,FALSE)</f>
        <v>AROUT</v>
      </c>
      <c r="O835" t="str">
        <f>VLOOKUP(order_details__2[[#This Row],[OrderID]],orders[],18,FALSE)</f>
        <v xml:space="preserve">Eastern                                           </v>
      </c>
      <c r="P835">
        <f>VLOOKUP(order_details__2[[#This Row],[ProductID]],products[],4,FALSE)</f>
        <v>5</v>
      </c>
      <c r="Q835" t="str">
        <f>VLOOKUP(order_details__2[[#This Row],[CategoryID]],categories[],2,FALSE)</f>
        <v>Grains/Cereals</v>
      </c>
      <c r="R835" s="57">
        <f>VLOOKUP(order_details__2[[#This Row],[OrderID]],orders[],21,FALSE)</f>
        <v>6</v>
      </c>
    </row>
    <row r="836" spans="1:18" x14ac:dyDescent="0.2">
      <c r="A836">
        <v>10558</v>
      </c>
      <c r="B836">
        <v>53</v>
      </c>
      <c r="C836">
        <v>32.799999999999997</v>
      </c>
      <c r="D836">
        <v>18</v>
      </c>
      <c r="E836">
        <v>0</v>
      </c>
      <c r="F836">
        <f>order_details__2[[#This Row],[UnitPrice]]*order_details__2[[#This Row],[Quantity]]</f>
        <v>590.4</v>
      </c>
      <c r="G836">
        <f>VLOOKUP(order_details__2[[#This Row],[ProductID]],products[],3,FALSE)</f>
        <v>24</v>
      </c>
      <c r="H836">
        <f>VLOOKUP(order_details__2[[#This Row],[OrderID]],orders[],20,FALSE)</f>
        <v>1997</v>
      </c>
      <c r="I836" t="str">
        <f>VLOOKUP(order_details__2[[#This Row],[ProductID]],products[],2,FALSE)</f>
        <v>Perth Pasties</v>
      </c>
      <c r="J836" t="str">
        <f>VLOOKUP(order_details__2[[#This Row],[SupplierID]],suppliers[],2,FALSE)</f>
        <v>G'day, Mate</v>
      </c>
      <c r="K836" t="str">
        <f>VLOOKUP(order_details__2[[#This Row],[OrderID]],orders[],14,FALSE)</f>
        <v>UK</v>
      </c>
      <c r="L836">
        <f>VLOOKUP(order_details__2[[#This Row],[OrderID]],orders[],7,FALSE)</f>
        <v>2</v>
      </c>
      <c r="M836" t="str">
        <f>VLOOKUP(order_details__2[[#This Row],[ShipVia ]],shippers[],2,FALSE)</f>
        <v>United Package</v>
      </c>
      <c r="N836" t="str">
        <f>VLOOKUP(order_details__2[[#This Row],[OrderID]],orders[],2,FALSE)</f>
        <v>AROUT</v>
      </c>
      <c r="O836" t="str">
        <f>VLOOKUP(order_details__2[[#This Row],[OrderID]],orders[],18,FALSE)</f>
        <v xml:space="preserve">Eastern                                           </v>
      </c>
      <c r="P836">
        <f>VLOOKUP(order_details__2[[#This Row],[ProductID]],products[],4,FALSE)</f>
        <v>6</v>
      </c>
      <c r="Q836" t="str">
        <f>VLOOKUP(order_details__2[[#This Row],[CategoryID]],categories[],2,FALSE)</f>
        <v>Meat/Poultry</v>
      </c>
      <c r="R836" s="57">
        <f>VLOOKUP(order_details__2[[#This Row],[OrderID]],orders[],21,FALSE)</f>
        <v>6</v>
      </c>
    </row>
    <row r="837" spans="1:18" x14ac:dyDescent="0.2">
      <c r="A837">
        <v>10558</v>
      </c>
      <c r="B837">
        <v>73</v>
      </c>
      <c r="C837">
        <v>15</v>
      </c>
      <c r="D837">
        <v>3</v>
      </c>
      <c r="E837">
        <v>0</v>
      </c>
      <c r="F837">
        <f>order_details__2[[#This Row],[UnitPrice]]*order_details__2[[#This Row],[Quantity]]</f>
        <v>45</v>
      </c>
      <c r="G837">
        <f>VLOOKUP(order_details__2[[#This Row],[ProductID]],products[],3,FALSE)</f>
        <v>17</v>
      </c>
      <c r="H837">
        <f>VLOOKUP(order_details__2[[#This Row],[OrderID]],orders[],20,FALSE)</f>
        <v>1997</v>
      </c>
      <c r="I837" t="str">
        <f>VLOOKUP(order_details__2[[#This Row],[ProductID]],products[],2,FALSE)</f>
        <v>Rd Kaviar</v>
      </c>
      <c r="J837" t="str">
        <f>VLOOKUP(order_details__2[[#This Row],[SupplierID]],suppliers[],2,FALSE)</f>
        <v>Svensk Sjfda AB</v>
      </c>
      <c r="K837" t="str">
        <f>VLOOKUP(order_details__2[[#This Row],[OrderID]],orders[],14,FALSE)</f>
        <v>UK</v>
      </c>
      <c r="L837">
        <f>VLOOKUP(order_details__2[[#This Row],[OrderID]],orders[],7,FALSE)</f>
        <v>2</v>
      </c>
      <c r="M837" t="str">
        <f>VLOOKUP(order_details__2[[#This Row],[ShipVia ]],shippers[],2,FALSE)</f>
        <v>United Package</v>
      </c>
      <c r="N837" t="str">
        <f>VLOOKUP(order_details__2[[#This Row],[OrderID]],orders[],2,FALSE)</f>
        <v>AROUT</v>
      </c>
      <c r="O837" t="str">
        <f>VLOOKUP(order_details__2[[#This Row],[OrderID]],orders[],18,FALSE)</f>
        <v xml:space="preserve">Eastern                                           </v>
      </c>
      <c r="P837">
        <f>VLOOKUP(order_details__2[[#This Row],[ProductID]],products[],4,FALSE)</f>
        <v>8</v>
      </c>
      <c r="Q837" t="str">
        <f>VLOOKUP(order_details__2[[#This Row],[CategoryID]],categories[],2,FALSE)</f>
        <v>Seafood</v>
      </c>
      <c r="R837" s="57">
        <f>VLOOKUP(order_details__2[[#This Row],[OrderID]],orders[],21,FALSE)</f>
        <v>6</v>
      </c>
    </row>
    <row r="838" spans="1:18" x14ac:dyDescent="0.2">
      <c r="A838">
        <v>10559</v>
      </c>
      <c r="B838">
        <v>41</v>
      </c>
      <c r="C838">
        <v>9.65</v>
      </c>
      <c r="D838">
        <v>12</v>
      </c>
      <c r="E838">
        <v>0</v>
      </c>
      <c r="F838">
        <f>order_details__2[[#This Row],[UnitPrice]]*order_details__2[[#This Row],[Quantity]]</f>
        <v>115.80000000000001</v>
      </c>
      <c r="G838">
        <f>VLOOKUP(order_details__2[[#This Row],[ProductID]],products[],3,FALSE)</f>
        <v>19</v>
      </c>
      <c r="H838">
        <f>VLOOKUP(order_details__2[[#This Row],[OrderID]],orders[],20,FALSE)</f>
        <v>1997</v>
      </c>
      <c r="I838" t="str">
        <f>VLOOKUP(order_details__2[[#This Row],[ProductID]],products[],2,FALSE)</f>
        <v>Jack's New England Clam Chowder</v>
      </c>
      <c r="J838" t="str">
        <f>VLOOKUP(order_details__2[[#This Row],[SupplierID]],suppliers[],2,FALSE)</f>
        <v>New England Seafood Cannery</v>
      </c>
      <c r="K838" t="str">
        <f>VLOOKUP(order_details__2[[#This Row],[OrderID]],orders[],14,FALSE)</f>
        <v>France</v>
      </c>
      <c r="L838">
        <f>VLOOKUP(order_details__2[[#This Row],[OrderID]],orders[],7,FALSE)</f>
        <v>1</v>
      </c>
      <c r="M838" t="str">
        <f>VLOOKUP(order_details__2[[#This Row],[ShipVia ]],shippers[],2,FALSE)</f>
        <v>Speedy Express</v>
      </c>
      <c r="N838" t="str">
        <f>VLOOKUP(order_details__2[[#This Row],[OrderID]],orders[],2,FALSE)</f>
        <v>BLONP</v>
      </c>
      <c r="O838" t="str">
        <f>VLOOKUP(order_details__2[[#This Row],[OrderID]],orders[],18,FALSE)</f>
        <v xml:space="preserve">Westerns                                          </v>
      </c>
      <c r="P838">
        <f>VLOOKUP(order_details__2[[#This Row],[ProductID]],products[],4,FALSE)</f>
        <v>8</v>
      </c>
      <c r="Q838" t="str">
        <f>VLOOKUP(order_details__2[[#This Row],[CategoryID]],categories[],2,FALSE)</f>
        <v>Seafood</v>
      </c>
      <c r="R838" s="57">
        <f>VLOOKUP(order_details__2[[#This Row],[OrderID]],orders[],21,FALSE)</f>
        <v>6</v>
      </c>
    </row>
    <row r="839" spans="1:18" x14ac:dyDescent="0.2">
      <c r="A839">
        <v>10559</v>
      </c>
      <c r="B839">
        <v>55</v>
      </c>
      <c r="C839">
        <v>24</v>
      </c>
      <c r="D839">
        <v>18</v>
      </c>
      <c r="E839">
        <v>0</v>
      </c>
      <c r="F839">
        <f>order_details__2[[#This Row],[UnitPrice]]*order_details__2[[#This Row],[Quantity]]</f>
        <v>432</v>
      </c>
      <c r="G839">
        <f>VLOOKUP(order_details__2[[#This Row],[ProductID]],products[],3,FALSE)</f>
        <v>25</v>
      </c>
      <c r="H839">
        <f>VLOOKUP(order_details__2[[#This Row],[OrderID]],orders[],20,FALSE)</f>
        <v>1997</v>
      </c>
      <c r="I839" t="str">
        <f>VLOOKUP(order_details__2[[#This Row],[ProductID]],products[],2,FALSE)</f>
        <v>Pt chinois</v>
      </c>
      <c r="J839" t="str">
        <f>VLOOKUP(order_details__2[[#This Row],[SupplierID]],suppliers[],2,FALSE)</f>
        <v>Ma Maison</v>
      </c>
      <c r="K839" t="str">
        <f>VLOOKUP(order_details__2[[#This Row],[OrderID]],orders[],14,FALSE)</f>
        <v>France</v>
      </c>
      <c r="L839">
        <f>VLOOKUP(order_details__2[[#This Row],[OrderID]],orders[],7,FALSE)</f>
        <v>1</v>
      </c>
      <c r="M839" t="str">
        <f>VLOOKUP(order_details__2[[#This Row],[ShipVia ]],shippers[],2,FALSE)</f>
        <v>Speedy Express</v>
      </c>
      <c r="N839" t="str">
        <f>VLOOKUP(order_details__2[[#This Row],[OrderID]],orders[],2,FALSE)</f>
        <v>BLONP</v>
      </c>
      <c r="O839" t="str">
        <f>VLOOKUP(order_details__2[[#This Row],[OrderID]],orders[],18,FALSE)</f>
        <v xml:space="preserve">Westerns                                          </v>
      </c>
      <c r="P839">
        <f>VLOOKUP(order_details__2[[#This Row],[ProductID]],products[],4,FALSE)</f>
        <v>6</v>
      </c>
      <c r="Q839" t="str">
        <f>VLOOKUP(order_details__2[[#This Row],[CategoryID]],categories[],2,FALSE)</f>
        <v>Meat/Poultry</v>
      </c>
      <c r="R839" s="57">
        <f>VLOOKUP(order_details__2[[#This Row],[OrderID]],orders[],21,FALSE)</f>
        <v>6</v>
      </c>
    </row>
    <row r="840" spans="1:18" x14ac:dyDescent="0.2">
      <c r="A840">
        <v>10560</v>
      </c>
      <c r="B840">
        <v>30</v>
      </c>
      <c r="C840">
        <v>25.89</v>
      </c>
      <c r="D840">
        <v>20</v>
      </c>
      <c r="E840">
        <v>0</v>
      </c>
      <c r="F840">
        <f>order_details__2[[#This Row],[UnitPrice]]*order_details__2[[#This Row],[Quantity]]</f>
        <v>517.79999999999995</v>
      </c>
      <c r="G840">
        <f>VLOOKUP(order_details__2[[#This Row],[ProductID]],products[],3,FALSE)</f>
        <v>13</v>
      </c>
      <c r="H840">
        <f>VLOOKUP(order_details__2[[#This Row],[OrderID]],orders[],20,FALSE)</f>
        <v>1997</v>
      </c>
      <c r="I840" t="str">
        <f>VLOOKUP(order_details__2[[#This Row],[ProductID]],products[],2,FALSE)</f>
        <v>Nord-Ost Matjeshering</v>
      </c>
      <c r="J840" t="str">
        <f>VLOOKUP(order_details__2[[#This Row],[SupplierID]],suppliers[],2,FALSE)</f>
        <v>Nord-Ost-Fisch Handelsgesellschaft mbH</v>
      </c>
      <c r="K840" t="str">
        <f>VLOOKUP(order_details__2[[#This Row],[OrderID]],orders[],14,FALSE)</f>
        <v>Germany</v>
      </c>
      <c r="L840">
        <f>VLOOKUP(order_details__2[[#This Row],[OrderID]],orders[],7,FALSE)</f>
        <v>1</v>
      </c>
      <c r="M840" t="str">
        <f>VLOOKUP(order_details__2[[#This Row],[ShipVia ]],shippers[],2,FALSE)</f>
        <v>Speedy Express</v>
      </c>
      <c r="N840" t="str">
        <f>VLOOKUP(order_details__2[[#This Row],[OrderID]],orders[],2,FALSE)</f>
        <v>FRANK</v>
      </c>
      <c r="O840" t="str">
        <f>VLOOKUP(order_details__2[[#This Row],[OrderID]],orders[],18,FALSE)</f>
        <v xml:space="preserve">Northern                                          </v>
      </c>
      <c r="P840">
        <f>VLOOKUP(order_details__2[[#This Row],[ProductID]],products[],4,FALSE)</f>
        <v>8</v>
      </c>
      <c r="Q840" t="str">
        <f>VLOOKUP(order_details__2[[#This Row],[CategoryID]],categories[],2,FALSE)</f>
        <v>Seafood</v>
      </c>
      <c r="R840" s="57">
        <f>VLOOKUP(order_details__2[[#This Row],[OrderID]],orders[],21,FALSE)</f>
        <v>6</v>
      </c>
    </row>
    <row r="841" spans="1:18" x14ac:dyDescent="0.2">
      <c r="A841">
        <v>10560</v>
      </c>
      <c r="B841">
        <v>62</v>
      </c>
      <c r="C841">
        <v>49.3</v>
      </c>
      <c r="D841">
        <v>15</v>
      </c>
      <c r="E841">
        <v>0</v>
      </c>
      <c r="F841">
        <f>order_details__2[[#This Row],[UnitPrice]]*order_details__2[[#This Row],[Quantity]]</f>
        <v>739.5</v>
      </c>
      <c r="G841">
        <f>VLOOKUP(order_details__2[[#This Row],[ProductID]],products[],3,FALSE)</f>
        <v>29</v>
      </c>
      <c r="H841">
        <f>VLOOKUP(order_details__2[[#This Row],[OrderID]],orders[],20,FALSE)</f>
        <v>1997</v>
      </c>
      <c r="I841" t="str">
        <f>VLOOKUP(order_details__2[[#This Row],[ProductID]],products[],2,FALSE)</f>
        <v>Tarte au sucre</v>
      </c>
      <c r="J841" t="str">
        <f>VLOOKUP(order_details__2[[#This Row],[SupplierID]],suppliers[],2,FALSE)</f>
        <v>Forts d'rables</v>
      </c>
      <c r="K841" t="str">
        <f>VLOOKUP(order_details__2[[#This Row],[OrderID]],orders[],14,FALSE)</f>
        <v>Germany</v>
      </c>
      <c r="L841">
        <f>VLOOKUP(order_details__2[[#This Row],[OrderID]],orders[],7,FALSE)</f>
        <v>1</v>
      </c>
      <c r="M841" t="str">
        <f>VLOOKUP(order_details__2[[#This Row],[ShipVia ]],shippers[],2,FALSE)</f>
        <v>Speedy Express</v>
      </c>
      <c r="N841" t="str">
        <f>VLOOKUP(order_details__2[[#This Row],[OrderID]],orders[],2,FALSE)</f>
        <v>FRANK</v>
      </c>
      <c r="O841" t="str">
        <f>VLOOKUP(order_details__2[[#This Row],[OrderID]],orders[],18,FALSE)</f>
        <v xml:space="preserve">Northern                                          </v>
      </c>
      <c r="P841">
        <f>VLOOKUP(order_details__2[[#This Row],[ProductID]],products[],4,FALSE)</f>
        <v>3</v>
      </c>
      <c r="Q841" t="str">
        <f>VLOOKUP(order_details__2[[#This Row],[CategoryID]],categories[],2,FALSE)</f>
        <v>Confections</v>
      </c>
      <c r="R841" s="57">
        <f>VLOOKUP(order_details__2[[#This Row],[OrderID]],orders[],21,FALSE)</f>
        <v>6</v>
      </c>
    </row>
    <row r="842" spans="1:18" x14ac:dyDescent="0.2">
      <c r="A842">
        <v>10561</v>
      </c>
      <c r="B842">
        <v>44</v>
      </c>
      <c r="C842">
        <v>19.45</v>
      </c>
      <c r="D842">
        <v>10</v>
      </c>
      <c r="E842">
        <v>0</v>
      </c>
      <c r="F842">
        <f>order_details__2[[#This Row],[UnitPrice]]*order_details__2[[#This Row],[Quantity]]</f>
        <v>194.5</v>
      </c>
      <c r="G842">
        <f>VLOOKUP(order_details__2[[#This Row],[ProductID]],products[],3,FALSE)</f>
        <v>20</v>
      </c>
      <c r="H842">
        <f>VLOOKUP(order_details__2[[#This Row],[OrderID]],orders[],20,FALSE)</f>
        <v>1997</v>
      </c>
      <c r="I842" t="str">
        <f>VLOOKUP(order_details__2[[#This Row],[ProductID]],products[],2,FALSE)</f>
        <v>Gula Malacca</v>
      </c>
      <c r="J842" t="str">
        <f>VLOOKUP(order_details__2[[#This Row],[SupplierID]],suppliers[],2,FALSE)</f>
        <v>Leka Trading</v>
      </c>
      <c r="K842" t="str">
        <f>VLOOKUP(order_details__2[[#This Row],[OrderID]],orders[],14,FALSE)</f>
        <v>Sweden</v>
      </c>
      <c r="L842">
        <f>VLOOKUP(order_details__2[[#This Row],[OrderID]],orders[],7,FALSE)</f>
        <v>2</v>
      </c>
      <c r="M842" t="str">
        <f>VLOOKUP(order_details__2[[#This Row],[ShipVia ]],shippers[],2,FALSE)</f>
        <v>United Package</v>
      </c>
      <c r="N842" t="str">
        <f>VLOOKUP(order_details__2[[#This Row],[OrderID]],orders[],2,FALSE)</f>
        <v>FOLKO</v>
      </c>
      <c r="O842" t="str">
        <f>VLOOKUP(order_details__2[[#This Row],[OrderID]],orders[],18,FALSE)</f>
        <v xml:space="preserve">Eastern                                           </v>
      </c>
      <c r="P842">
        <f>VLOOKUP(order_details__2[[#This Row],[ProductID]],products[],4,FALSE)</f>
        <v>2</v>
      </c>
      <c r="Q842" t="str">
        <f>VLOOKUP(order_details__2[[#This Row],[CategoryID]],categories[],2,FALSE)</f>
        <v>Condiments</v>
      </c>
      <c r="R842" s="57">
        <f>VLOOKUP(order_details__2[[#This Row],[OrderID]],orders[],21,FALSE)</f>
        <v>6</v>
      </c>
    </row>
    <row r="843" spans="1:18" x14ac:dyDescent="0.2">
      <c r="A843">
        <v>10561</v>
      </c>
      <c r="B843">
        <v>51</v>
      </c>
      <c r="C843">
        <v>53</v>
      </c>
      <c r="D843">
        <v>50</v>
      </c>
      <c r="E843">
        <v>0</v>
      </c>
      <c r="F843">
        <f>order_details__2[[#This Row],[UnitPrice]]*order_details__2[[#This Row],[Quantity]]</f>
        <v>2650</v>
      </c>
      <c r="G843">
        <f>VLOOKUP(order_details__2[[#This Row],[ProductID]],products[],3,FALSE)</f>
        <v>24</v>
      </c>
      <c r="H843">
        <f>VLOOKUP(order_details__2[[#This Row],[OrderID]],orders[],20,FALSE)</f>
        <v>1997</v>
      </c>
      <c r="I843" t="str">
        <f>VLOOKUP(order_details__2[[#This Row],[ProductID]],products[],2,FALSE)</f>
        <v>Manjimup Dried Apples</v>
      </c>
      <c r="J843" t="str">
        <f>VLOOKUP(order_details__2[[#This Row],[SupplierID]],suppliers[],2,FALSE)</f>
        <v>G'day, Mate</v>
      </c>
      <c r="K843" t="str">
        <f>VLOOKUP(order_details__2[[#This Row],[OrderID]],orders[],14,FALSE)</f>
        <v>Sweden</v>
      </c>
      <c r="L843">
        <f>VLOOKUP(order_details__2[[#This Row],[OrderID]],orders[],7,FALSE)</f>
        <v>2</v>
      </c>
      <c r="M843" t="str">
        <f>VLOOKUP(order_details__2[[#This Row],[ShipVia ]],shippers[],2,FALSE)</f>
        <v>United Package</v>
      </c>
      <c r="N843" t="str">
        <f>VLOOKUP(order_details__2[[#This Row],[OrderID]],orders[],2,FALSE)</f>
        <v>FOLKO</v>
      </c>
      <c r="O843" t="str">
        <f>VLOOKUP(order_details__2[[#This Row],[OrderID]],orders[],18,FALSE)</f>
        <v xml:space="preserve">Eastern                                           </v>
      </c>
      <c r="P843">
        <f>VLOOKUP(order_details__2[[#This Row],[ProductID]],products[],4,FALSE)</f>
        <v>7</v>
      </c>
      <c r="Q843" t="str">
        <f>VLOOKUP(order_details__2[[#This Row],[CategoryID]],categories[],2,FALSE)</f>
        <v>Produce</v>
      </c>
      <c r="R843" s="57">
        <f>VLOOKUP(order_details__2[[#This Row],[OrderID]],orders[],21,FALSE)</f>
        <v>6</v>
      </c>
    </row>
    <row r="844" spans="1:18" x14ac:dyDescent="0.2">
      <c r="A844">
        <v>10562</v>
      </c>
      <c r="B844">
        <v>33</v>
      </c>
      <c r="C844">
        <v>2.5</v>
      </c>
      <c r="D844">
        <v>20</v>
      </c>
      <c r="E844">
        <v>0</v>
      </c>
      <c r="F844">
        <f>order_details__2[[#This Row],[UnitPrice]]*order_details__2[[#This Row],[Quantity]]</f>
        <v>50</v>
      </c>
      <c r="G844">
        <f>VLOOKUP(order_details__2[[#This Row],[ProductID]],products[],3,FALSE)</f>
        <v>15</v>
      </c>
      <c r="H844">
        <f>VLOOKUP(order_details__2[[#This Row],[OrderID]],orders[],20,FALSE)</f>
        <v>1997</v>
      </c>
      <c r="I844" t="str">
        <f>VLOOKUP(order_details__2[[#This Row],[ProductID]],products[],2,FALSE)</f>
        <v>Geitost</v>
      </c>
      <c r="J844" t="str">
        <f>VLOOKUP(order_details__2[[#This Row],[SupplierID]],suppliers[],2,FALSE)</f>
        <v>Norske Meierier</v>
      </c>
      <c r="K844" t="str">
        <f>VLOOKUP(order_details__2[[#This Row],[OrderID]],orders[],14,FALSE)</f>
        <v>Italy</v>
      </c>
      <c r="L844">
        <f>VLOOKUP(order_details__2[[#This Row],[OrderID]],orders[],7,FALSE)</f>
        <v>1</v>
      </c>
      <c r="M844" t="str">
        <f>VLOOKUP(order_details__2[[#This Row],[ShipVia ]],shippers[],2,FALSE)</f>
        <v>Speedy Express</v>
      </c>
      <c r="N844" t="str">
        <f>VLOOKUP(order_details__2[[#This Row],[OrderID]],orders[],2,FALSE)</f>
        <v>REGGC</v>
      </c>
      <c r="O844" t="str">
        <f>VLOOKUP(order_details__2[[#This Row],[OrderID]],orders[],18,FALSE)</f>
        <v xml:space="preserve">Eastern                                           </v>
      </c>
      <c r="P844">
        <f>VLOOKUP(order_details__2[[#This Row],[ProductID]],products[],4,FALSE)</f>
        <v>4</v>
      </c>
      <c r="Q844" t="str">
        <f>VLOOKUP(order_details__2[[#This Row],[CategoryID]],categories[],2,FALSE)</f>
        <v>Dairy Products</v>
      </c>
      <c r="R844" s="57">
        <f>VLOOKUP(order_details__2[[#This Row],[OrderID]],orders[],21,FALSE)</f>
        <v>6</v>
      </c>
    </row>
    <row r="845" spans="1:18" x14ac:dyDescent="0.2">
      <c r="A845">
        <v>10562</v>
      </c>
      <c r="B845">
        <v>62</v>
      </c>
      <c r="C845">
        <v>49.3</v>
      </c>
      <c r="D845">
        <v>10</v>
      </c>
      <c r="E845">
        <v>0</v>
      </c>
      <c r="F845">
        <f>order_details__2[[#This Row],[UnitPrice]]*order_details__2[[#This Row],[Quantity]]</f>
        <v>493</v>
      </c>
      <c r="G845">
        <f>VLOOKUP(order_details__2[[#This Row],[ProductID]],products[],3,FALSE)</f>
        <v>29</v>
      </c>
      <c r="H845">
        <f>VLOOKUP(order_details__2[[#This Row],[OrderID]],orders[],20,FALSE)</f>
        <v>1997</v>
      </c>
      <c r="I845" t="str">
        <f>VLOOKUP(order_details__2[[#This Row],[ProductID]],products[],2,FALSE)</f>
        <v>Tarte au sucre</v>
      </c>
      <c r="J845" t="str">
        <f>VLOOKUP(order_details__2[[#This Row],[SupplierID]],suppliers[],2,FALSE)</f>
        <v>Forts d'rables</v>
      </c>
      <c r="K845" t="str">
        <f>VLOOKUP(order_details__2[[#This Row],[OrderID]],orders[],14,FALSE)</f>
        <v>Italy</v>
      </c>
      <c r="L845">
        <f>VLOOKUP(order_details__2[[#This Row],[OrderID]],orders[],7,FALSE)</f>
        <v>1</v>
      </c>
      <c r="M845" t="str">
        <f>VLOOKUP(order_details__2[[#This Row],[ShipVia ]],shippers[],2,FALSE)</f>
        <v>Speedy Express</v>
      </c>
      <c r="N845" t="str">
        <f>VLOOKUP(order_details__2[[#This Row],[OrderID]],orders[],2,FALSE)</f>
        <v>REGGC</v>
      </c>
      <c r="O845" t="str">
        <f>VLOOKUP(order_details__2[[#This Row],[OrderID]],orders[],18,FALSE)</f>
        <v xml:space="preserve">Eastern                                           </v>
      </c>
      <c r="P845">
        <f>VLOOKUP(order_details__2[[#This Row],[ProductID]],products[],4,FALSE)</f>
        <v>3</v>
      </c>
      <c r="Q845" t="str">
        <f>VLOOKUP(order_details__2[[#This Row],[CategoryID]],categories[],2,FALSE)</f>
        <v>Confections</v>
      </c>
      <c r="R845" s="57">
        <f>VLOOKUP(order_details__2[[#This Row],[OrderID]],orders[],21,FALSE)</f>
        <v>6</v>
      </c>
    </row>
    <row r="846" spans="1:18" x14ac:dyDescent="0.2">
      <c r="A846">
        <v>10563</v>
      </c>
      <c r="B846">
        <v>36</v>
      </c>
      <c r="C846">
        <v>19</v>
      </c>
      <c r="D846">
        <v>25</v>
      </c>
      <c r="E846">
        <v>0</v>
      </c>
      <c r="F846">
        <f>order_details__2[[#This Row],[UnitPrice]]*order_details__2[[#This Row],[Quantity]]</f>
        <v>475</v>
      </c>
      <c r="G846">
        <f>VLOOKUP(order_details__2[[#This Row],[ProductID]],products[],3,FALSE)</f>
        <v>17</v>
      </c>
      <c r="H846">
        <f>VLOOKUP(order_details__2[[#This Row],[OrderID]],orders[],20,FALSE)</f>
        <v>1997</v>
      </c>
      <c r="I846" t="str">
        <f>VLOOKUP(order_details__2[[#This Row],[ProductID]],products[],2,FALSE)</f>
        <v>Inlagd Sill</v>
      </c>
      <c r="J846" t="str">
        <f>VLOOKUP(order_details__2[[#This Row],[SupplierID]],suppliers[],2,FALSE)</f>
        <v>Svensk Sjfda AB</v>
      </c>
      <c r="K846" t="str">
        <f>VLOOKUP(order_details__2[[#This Row],[OrderID]],orders[],14,FALSE)</f>
        <v>Brazil</v>
      </c>
      <c r="L846">
        <f>VLOOKUP(order_details__2[[#This Row],[OrderID]],orders[],7,FALSE)</f>
        <v>2</v>
      </c>
      <c r="M846" t="str">
        <f>VLOOKUP(order_details__2[[#This Row],[ShipVia ]],shippers[],2,FALSE)</f>
        <v>United Package</v>
      </c>
      <c r="N846" t="str">
        <f>VLOOKUP(order_details__2[[#This Row],[OrderID]],orders[],2,FALSE)</f>
        <v>RICAR</v>
      </c>
      <c r="O846" t="str">
        <f>VLOOKUP(order_details__2[[#This Row],[OrderID]],orders[],18,FALSE)</f>
        <v xml:space="preserve">Eastern                                           </v>
      </c>
      <c r="P846">
        <f>VLOOKUP(order_details__2[[#This Row],[ProductID]],products[],4,FALSE)</f>
        <v>8</v>
      </c>
      <c r="Q846" t="str">
        <f>VLOOKUP(order_details__2[[#This Row],[CategoryID]],categories[],2,FALSE)</f>
        <v>Seafood</v>
      </c>
      <c r="R846" s="57">
        <f>VLOOKUP(order_details__2[[#This Row],[OrderID]],orders[],21,FALSE)</f>
        <v>6</v>
      </c>
    </row>
    <row r="847" spans="1:18" x14ac:dyDescent="0.2">
      <c r="A847">
        <v>10563</v>
      </c>
      <c r="B847">
        <v>52</v>
      </c>
      <c r="C847">
        <v>7</v>
      </c>
      <c r="D847">
        <v>70</v>
      </c>
      <c r="E847">
        <v>0</v>
      </c>
      <c r="F847">
        <f>order_details__2[[#This Row],[UnitPrice]]*order_details__2[[#This Row],[Quantity]]</f>
        <v>490</v>
      </c>
      <c r="G847">
        <f>VLOOKUP(order_details__2[[#This Row],[ProductID]],products[],3,FALSE)</f>
        <v>24</v>
      </c>
      <c r="H847">
        <f>VLOOKUP(order_details__2[[#This Row],[OrderID]],orders[],20,FALSE)</f>
        <v>1997</v>
      </c>
      <c r="I847" t="str">
        <f>VLOOKUP(order_details__2[[#This Row],[ProductID]],products[],2,FALSE)</f>
        <v>Filo Mix</v>
      </c>
      <c r="J847" t="str">
        <f>VLOOKUP(order_details__2[[#This Row],[SupplierID]],suppliers[],2,FALSE)</f>
        <v>G'day, Mate</v>
      </c>
      <c r="K847" t="str">
        <f>VLOOKUP(order_details__2[[#This Row],[OrderID]],orders[],14,FALSE)</f>
        <v>Brazil</v>
      </c>
      <c r="L847">
        <f>VLOOKUP(order_details__2[[#This Row],[OrderID]],orders[],7,FALSE)</f>
        <v>2</v>
      </c>
      <c r="M847" t="str">
        <f>VLOOKUP(order_details__2[[#This Row],[ShipVia ]],shippers[],2,FALSE)</f>
        <v>United Package</v>
      </c>
      <c r="N847" t="str">
        <f>VLOOKUP(order_details__2[[#This Row],[OrderID]],orders[],2,FALSE)</f>
        <v>RICAR</v>
      </c>
      <c r="O847" t="str">
        <f>VLOOKUP(order_details__2[[#This Row],[OrderID]],orders[],18,FALSE)</f>
        <v xml:space="preserve">Eastern                                           </v>
      </c>
      <c r="P847">
        <f>VLOOKUP(order_details__2[[#This Row],[ProductID]],products[],4,FALSE)</f>
        <v>5</v>
      </c>
      <c r="Q847" t="str">
        <f>VLOOKUP(order_details__2[[#This Row],[CategoryID]],categories[],2,FALSE)</f>
        <v>Grains/Cereals</v>
      </c>
      <c r="R847" s="57">
        <f>VLOOKUP(order_details__2[[#This Row],[OrderID]],orders[],21,FALSE)</f>
        <v>6</v>
      </c>
    </row>
    <row r="848" spans="1:18" x14ac:dyDescent="0.2">
      <c r="A848">
        <v>10564</v>
      </c>
      <c r="B848">
        <v>17</v>
      </c>
      <c r="C848">
        <v>39</v>
      </c>
      <c r="D848">
        <v>16</v>
      </c>
      <c r="E848">
        <v>0</v>
      </c>
      <c r="F848">
        <f>order_details__2[[#This Row],[UnitPrice]]*order_details__2[[#This Row],[Quantity]]</f>
        <v>624</v>
      </c>
      <c r="G848">
        <f>VLOOKUP(order_details__2[[#This Row],[ProductID]],products[],3,FALSE)</f>
        <v>7</v>
      </c>
      <c r="H848">
        <f>VLOOKUP(order_details__2[[#This Row],[OrderID]],orders[],20,FALSE)</f>
        <v>1997</v>
      </c>
      <c r="I848" t="str">
        <f>VLOOKUP(order_details__2[[#This Row],[ProductID]],products[],2,FALSE)</f>
        <v>Alice Mutton</v>
      </c>
      <c r="J848" t="str">
        <f>VLOOKUP(order_details__2[[#This Row],[SupplierID]],suppliers[],2,FALSE)</f>
        <v>Pavlova, Ltd.</v>
      </c>
      <c r="K848" t="str">
        <f>VLOOKUP(order_details__2[[#This Row],[OrderID]],orders[],14,FALSE)</f>
        <v>USA</v>
      </c>
      <c r="L848">
        <f>VLOOKUP(order_details__2[[#This Row],[OrderID]],orders[],7,FALSE)</f>
        <v>3</v>
      </c>
      <c r="M848" t="str">
        <f>VLOOKUP(order_details__2[[#This Row],[ShipVia ]],shippers[],2,FALSE)</f>
        <v>Federal Shipping</v>
      </c>
      <c r="N848" t="str">
        <f>VLOOKUP(order_details__2[[#This Row],[OrderID]],orders[],2,FALSE)</f>
        <v>RATTC</v>
      </c>
      <c r="O848" t="str">
        <f>VLOOKUP(order_details__2[[#This Row],[OrderID]],orders[],18,FALSE)</f>
        <v xml:space="preserve">Eastern                                           </v>
      </c>
      <c r="P848">
        <f>VLOOKUP(order_details__2[[#This Row],[ProductID]],products[],4,FALSE)</f>
        <v>6</v>
      </c>
      <c r="Q848" t="str">
        <f>VLOOKUP(order_details__2[[#This Row],[CategoryID]],categories[],2,FALSE)</f>
        <v>Meat/Poultry</v>
      </c>
      <c r="R848" s="57">
        <f>VLOOKUP(order_details__2[[#This Row],[OrderID]],orders[],21,FALSE)</f>
        <v>6</v>
      </c>
    </row>
    <row r="849" spans="1:18" x14ac:dyDescent="0.2">
      <c r="A849">
        <v>10564</v>
      </c>
      <c r="B849">
        <v>31</v>
      </c>
      <c r="C849">
        <v>12.5</v>
      </c>
      <c r="D849">
        <v>6</v>
      </c>
      <c r="E849">
        <v>0</v>
      </c>
      <c r="F849">
        <f>order_details__2[[#This Row],[UnitPrice]]*order_details__2[[#This Row],[Quantity]]</f>
        <v>75</v>
      </c>
      <c r="G849">
        <f>VLOOKUP(order_details__2[[#This Row],[ProductID]],products[],3,FALSE)</f>
        <v>14</v>
      </c>
      <c r="H849">
        <f>VLOOKUP(order_details__2[[#This Row],[OrderID]],orders[],20,FALSE)</f>
        <v>1997</v>
      </c>
      <c r="I849" t="str">
        <f>VLOOKUP(order_details__2[[#This Row],[ProductID]],products[],2,FALSE)</f>
        <v>Gorgonzola Telino</v>
      </c>
      <c r="J849" t="str">
        <f>VLOOKUP(order_details__2[[#This Row],[SupplierID]],suppliers[],2,FALSE)</f>
        <v>Formaggi Fortini s.r.l.</v>
      </c>
      <c r="K849" t="str">
        <f>VLOOKUP(order_details__2[[#This Row],[OrderID]],orders[],14,FALSE)</f>
        <v>USA</v>
      </c>
      <c r="L849">
        <f>VLOOKUP(order_details__2[[#This Row],[OrderID]],orders[],7,FALSE)</f>
        <v>3</v>
      </c>
      <c r="M849" t="str">
        <f>VLOOKUP(order_details__2[[#This Row],[ShipVia ]],shippers[],2,FALSE)</f>
        <v>Federal Shipping</v>
      </c>
      <c r="N849" t="str">
        <f>VLOOKUP(order_details__2[[#This Row],[OrderID]],orders[],2,FALSE)</f>
        <v>RATTC</v>
      </c>
      <c r="O849" t="str">
        <f>VLOOKUP(order_details__2[[#This Row],[OrderID]],orders[],18,FALSE)</f>
        <v xml:space="preserve">Eastern                                           </v>
      </c>
      <c r="P849">
        <f>VLOOKUP(order_details__2[[#This Row],[ProductID]],products[],4,FALSE)</f>
        <v>4</v>
      </c>
      <c r="Q849" t="str">
        <f>VLOOKUP(order_details__2[[#This Row],[CategoryID]],categories[],2,FALSE)</f>
        <v>Dairy Products</v>
      </c>
      <c r="R849" s="57">
        <f>VLOOKUP(order_details__2[[#This Row],[OrderID]],orders[],21,FALSE)</f>
        <v>6</v>
      </c>
    </row>
    <row r="850" spans="1:18" x14ac:dyDescent="0.2">
      <c r="A850">
        <v>10564</v>
      </c>
      <c r="B850">
        <v>55</v>
      </c>
      <c r="C850">
        <v>24</v>
      </c>
      <c r="D850">
        <v>25</v>
      </c>
      <c r="E850">
        <v>0</v>
      </c>
      <c r="F850">
        <f>order_details__2[[#This Row],[UnitPrice]]*order_details__2[[#This Row],[Quantity]]</f>
        <v>600</v>
      </c>
      <c r="G850">
        <f>VLOOKUP(order_details__2[[#This Row],[ProductID]],products[],3,FALSE)</f>
        <v>25</v>
      </c>
      <c r="H850">
        <f>VLOOKUP(order_details__2[[#This Row],[OrderID]],orders[],20,FALSE)</f>
        <v>1997</v>
      </c>
      <c r="I850" t="str">
        <f>VLOOKUP(order_details__2[[#This Row],[ProductID]],products[],2,FALSE)</f>
        <v>Pt chinois</v>
      </c>
      <c r="J850" t="str">
        <f>VLOOKUP(order_details__2[[#This Row],[SupplierID]],suppliers[],2,FALSE)</f>
        <v>Ma Maison</v>
      </c>
      <c r="K850" t="str">
        <f>VLOOKUP(order_details__2[[#This Row],[OrderID]],orders[],14,FALSE)</f>
        <v>USA</v>
      </c>
      <c r="L850">
        <f>VLOOKUP(order_details__2[[#This Row],[OrderID]],orders[],7,FALSE)</f>
        <v>3</v>
      </c>
      <c r="M850" t="str">
        <f>VLOOKUP(order_details__2[[#This Row],[ShipVia ]],shippers[],2,FALSE)</f>
        <v>Federal Shipping</v>
      </c>
      <c r="N850" t="str">
        <f>VLOOKUP(order_details__2[[#This Row],[OrderID]],orders[],2,FALSE)</f>
        <v>RATTC</v>
      </c>
      <c r="O850" t="str">
        <f>VLOOKUP(order_details__2[[#This Row],[OrderID]],orders[],18,FALSE)</f>
        <v xml:space="preserve">Eastern                                           </v>
      </c>
      <c r="P850">
        <f>VLOOKUP(order_details__2[[#This Row],[ProductID]],products[],4,FALSE)</f>
        <v>6</v>
      </c>
      <c r="Q850" t="str">
        <f>VLOOKUP(order_details__2[[#This Row],[CategoryID]],categories[],2,FALSE)</f>
        <v>Meat/Poultry</v>
      </c>
      <c r="R850" s="57">
        <f>VLOOKUP(order_details__2[[#This Row],[OrderID]],orders[],21,FALSE)</f>
        <v>6</v>
      </c>
    </row>
    <row r="851" spans="1:18" x14ac:dyDescent="0.2">
      <c r="A851">
        <v>10565</v>
      </c>
      <c r="B851">
        <v>24</v>
      </c>
      <c r="C851">
        <v>4.5</v>
      </c>
      <c r="D851">
        <v>25</v>
      </c>
      <c r="E851">
        <v>0</v>
      </c>
      <c r="F851">
        <f>order_details__2[[#This Row],[UnitPrice]]*order_details__2[[#This Row],[Quantity]]</f>
        <v>112.5</v>
      </c>
      <c r="G851">
        <f>VLOOKUP(order_details__2[[#This Row],[ProductID]],products[],3,FALSE)</f>
        <v>10</v>
      </c>
      <c r="H851">
        <f>VLOOKUP(order_details__2[[#This Row],[OrderID]],orders[],20,FALSE)</f>
        <v>1997</v>
      </c>
      <c r="I851" t="str">
        <f>VLOOKUP(order_details__2[[#This Row],[ProductID]],products[],2,FALSE)</f>
        <v>Guaran Fantstica</v>
      </c>
      <c r="J851" t="str">
        <f>VLOOKUP(order_details__2[[#This Row],[SupplierID]],suppliers[],2,FALSE)</f>
        <v>Refrescos Americanas LTDA</v>
      </c>
      <c r="K851" t="str">
        <f>VLOOKUP(order_details__2[[#This Row],[OrderID]],orders[],14,FALSE)</f>
        <v>Canada</v>
      </c>
      <c r="L851">
        <f>VLOOKUP(order_details__2[[#This Row],[OrderID]],orders[],7,FALSE)</f>
        <v>2</v>
      </c>
      <c r="M851" t="str">
        <f>VLOOKUP(order_details__2[[#This Row],[ShipVia ]],shippers[],2,FALSE)</f>
        <v>United Package</v>
      </c>
      <c r="N851" t="str">
        <f>VLOOKUP(order_details__2[[#This Row],[OrderID]],orders[],2,FALSE)</f>
        <v>MEREP</v>
      </c>
      <c r="O851" t="str">
        <f>VLOOKUP(order_details__2[[#This Row],[OrderID]],orders[],18,FALSE)</f>
        <v xml:space="preserve">Northern                                          </v>
      </c>
      <c r="P851">
        <f>VLOOKUP(order_details__2[[#This Row],[ProductID]],products[],4,FALSE)</f>
        <v>1</v>
      </c>
      <c r="Q851" t="str">
        <f>VLOOKUP(order_details__2[[#This Row],[CategoryID]],categories[],2,FALSE)</f>
        <v>Beverages</v>
      </c>
      <c r="R851" s="57">
        <f>VLOOKUP(order_details__2[[#This Row],[OrderID]],orders[],21,FALSE)</f>
        <v>6</v>
      </c>
    </row>
    <row r="852" spans="1:18" x14ac:dyDescent="0.2">
      <c r="A852">
        <v>10565</v>
      </c>
      <c r="B852">
        <v>64</v>
      </c>
      <c r="C852">
        <v>33.25</v>
      </c>
      <c r="D852">
        <v>18</v>
      </c>
      <c r="E852">
        <v>0</v>
      </c>
      <c r="F852">
        <f>order_details__2[[#This Row],[UnitPrice]]*order_details__2[[#This Row],[Quantity]]</f>
        <v>598.5</v>
      </c>
      <c r="G852">
        <f>VLOOKUP(order_details__2[[#This Row],[ProductID]],products[],3,FALSE)</f>
        <v>12</v>
      </c>
      <c r="H852">
        <f>VLOOKUP(order_details__2[[#This Row],[OrderID]],orders[],20,FALSE)</f>
        <v>1997</v>
      </c>
      <c r="I852" t="str">
        <f>VLOOKUP(order_details__2[[#This Row],[ProductID]],products[],2,FALSE)</f>
        <v>Wimmers gute Semmelkndel</v>
      </c>
      <c r="J852" t="str">
        <f>VLOOKUP(order_details__2[[#This Row],[SupplierID]],suppliers[],2,FALSE)</f>
        <v>Plutzer Lebensmittelgromrkte AG</v>
      </c>
      <c r="K852" t="str">
        <f>VLOOKUP(order_details__2[[#This Row],[OrderID]],orders[],14,FALSE)</f>
        <v>Canada</v>
      </c>
      <c r="L852">
        <f>VLOOKUP(order_details__2[[#This Row],[OrderID]],orders[],7,FALSE)</f>
        <v>2</v>
      </c>
      <c r="M852" t="str">
        <f>VLOOKUP(order_details__2[[#This Row],[ShipVia ]],shippers[],2,FALSE)</f>
        <v>United Package</v>
      </c>
      <c r="N852" t="str">
        <f>VLOOKUP(order_details__2[[#This Row],[OrderID]],orders[],2,FALSE)</f>
        <v>MEREP</v>
      </c>
      <c r="O852" t="str">
        <f>VLOOKUP(order_details__2[[#This Row],[OrderID]],orders[],18,FALSE)</f>
        <v xml:space="preserve">Northern                                          </v>
      </c>
      <c r="P852">
        <f>VLOOKUP(order_details__2[[#This Row],[ProductID]],products[],4,FALSE)</f>
        <v>5</v>
      </c>
      <c r="Q852" t="str">
        <f>VLOOKUP(order_details__2[[#This Row],[CategoryID]],categories[],2,FALSE)</f>
        <v>Grains/Cereals</v>
      </c>
      <c r="R852" s="57">
        <f>VLOOKUP(order_details__2[[#This Row],[OrderID]],orders[],21,FALSE)</f>
        <v>6</v>
      </c>
    </row>
    <row r="853" spans="1:18" x14ac:dyDescent="0.2">
      <c r="A853">
        <v>10566</v>
      </c>
      <c r="B853">
        <v>11</v>
      </c>
      <c r="C853">
        <v>21</v>
      </c>
      <c r="D853">
        <v>35</v>
      </c>
      <c r="E853">
        <v>0</v>
      </c>
      <c r="F853">
        <f>order_details__2[[#This Row],[UnitPrice]]*order_details__2[[#This Row],[Quantity]]</f>
        <v>735</v>
      </c>
      <c r="G853">
        <f>VLOOKUP(order_details__2[[#This Row],[ProductID]],products[],3,FALSE)</f>
        <v>5</v>
      </c>
      <c r="H853">
        <f>VLOOKUP(order_details__2[[#This Row],[OrderID]],orders[],20,FALSE)</f>
        <v>1997</v>
      </c>
      <c r="I853" t="str">
        <f>VLOOKUP(order_details__2[[#This Row],[ProductID]],products[],2,FALSE)</f>
        <v>Queso Cabrales</v>
      </c>
      <c r="J853" t="str">
        <f>VLOOKUP(order_details__2[[#This Row],[SupplierID]],suppliers[],2,FALSE)</f>
        <v>Cooperativa de Quesos 'Las Cabras'</v>
      </c>
      <c r="K853" t="str">
        <f>VLOOKUP(order_details__2[[#This Row],[OrderID]],orders[],14,FALSE)</f>
        <v>France</v>
      </c>
      <c r="L853">
        <f>VLOOKUP(order_details__2[[#This Row],[OrderID]],orders[],7,FALSE)</f>
        <v>1</v>
      </c>
      <c r="M853" t="str">
        <f>VLOOKUP(order_details__2[[#This Row],[ShipVia ]],shippers[],2,FALSE)</f>
        <v>Speedy Express</v>
      </c>
      <c r="N853" t="str">
        <f>VLOOKUP(order_details__2[[#This Row],[OrderID]],orders[],2,FALSE)</f>
        <v>BLONP</v>
      </c>
      <c r="O853" t="str">
        <f>VLOOKUP(order_details__2[[#This Row],[OrderID]],orders[],18,FALSE)</f>
        <v xml:space="preserve">Northern                                          </v>
      </c>
      <c r="P853">
        <f>VLOOKUP(order_details__2[[#This Row],[ProductID]],products[],4,FALSE)</f>
        <v>4</v>
      </c>
      <c r="Q853" t="str">
        <f>VLOOKUP(order_details__2[[#This Row],[CategoryID]],categories[],2,FALSE)</f>
        <v>Dairy Products</v>
      </c>
      <c r="R853" s="57">
        <f>VLOOKUP(order_details__2[[#This Row],[OrderID]],orders[],21,FALSE)</f>
        <v>6</v>
      </c>
    </row>
    <row r="854" spans="1:18" x14ac:dyDescent="0.2">
      <c r="A854">
        <v>10566</v>
      </c>
      <c r="B854">
        <v>18</v>
      </c>
      <c r="C854">
        <v>62.5</v>
      </c>
      <c r="D854">
        <v>18</v>
      </c>
      <c r="E854">
        <v>0</v>
      </c>
      <c r="F854">
        <f>order_details__2[[#This Row],[UnitPrice]]*order_details__2[[#This Row],[Quantity]]</f>
        <v>1125</v>
      </c>
      <c r="G854">
        <f>VLOOKUP(order_details__2[[#This Row],[ProductID]],products[],3,FALSE)</f>
        <v>7</v>
      </c>
      <c r="H854">
        <f>VLOOKUP(order_details__2[[#This Row],[OrderID]],orders[],20,FALSE)</f>
        <v>1997</v>
      </c>
      <c r="I854" t="str">
        <f>VLOOKUP(order_details__2[[#This Row],[ProductID]],products[],2,FALSE)</f>
        <v>Carnarvon Tigers</v>
      </c>
      <c r="J854" t="str">
        <f>VLOOKUP(order_details__2[[#This Row],[SupplierID]],suppliers[],2,FALSE)</f>
        <v>Pavlova, Ltd.</v>
      </c>
      <c r="K854" t="str">
        <f>VLOOKUP(order_details__2[[#This Row],[OrderID]],orders[],14,FALSE)</f>
        <v>France</v>
      </c>
      <c r="L854">
        <f>VLOOKUP(order_details__2[[#This Row],[OrderID]],orders[],7,FALSE)</f>
        <v>1</v>
      </c>
      <c r="M854" t="str">
        <f>VLOOKUP(order_details__2[[#This Row],[ShipVia ]],shippers[],2,FALSE)</f>
        <v>Speedy Express</v>
      </c>
      <c r="N854" t="str">
        <f>VLOOKUP(order_details__2[[#This Row],[OrderID]],orders[],2,FALSE)</f>
        <v>BLONP</v>
      </c>
      <c r="O854" t="str">
        <f>VLOOKUP(order_details__2[[#This Row],[OrderID]],orders[],18,FALSE)</f>
        <v xml:space="preserve">Northern                                          </v>
      </c>
      <c r="P854">
        <f>VLOOKUP(order_details__2[[#This Row],[ProductID]],products[],4,FALSE)</f>
        <v>8</v>
      </c>
      <c r="Q854" t="str">
        <f>VLOOKUP(order_details__2[[#This Row],[CategoryID]],categories[],2,FALSE)</f>
        <v>Seafood</v>
      </c>
      <c r="R854" s="57">
        <f>VLOOKUP(order_details__2[[#This Row],[OrderID]],orders[],21,FALSE)</f>
        <v>6</v>
      </c>
    </row>
    <row r="855" spans="1:18" x14ac:dyDescent="0.2">
      <c r="A855">
        <v>10566</v>
      </c>
      <c r="B855">
        <v>76</v>
      </c>
      <c r="C855">
        <v>18</v>
      </c>
      <c r="D855">
        <v>10</v>
      </c>
      <c r="E855">
        <v>0</v>
      </c>
      <c r="F855">
        <f>order_details__2[[#This Row],[UnitPrice]]*order_details__2[[#This Row],[Quantity]]</f>
        <v>180</v>
      </c>
      <c r="G855">
        <f>VLOOKUP(order_details__2[[#This Row],[ProductID]],products[],3,FALSE)</f>
        <v>23</v>
      </c>
      <c r="H855">
        <f>VLOOKUP(order_details__2[[#This Row],[OrderID]],orders[],20,FALSE)</f>
        <v>1997</v>
      </c>
      <c r="I855" t="str">
        <f>VLOOKUP(order_details__2[[#This Row],[ProductID]],products[],2,FALSE)</f>
        <v>Lakkalikri</v>
      </c>
      <c r="J855" t="str">
        <f>VLOOKUP(order_details__2[[#This Row],[SupplierID]],suppliers[],2,FALSE)</f>
        <v>Karkki Oy</v>
      </c>
      <c r="K855" t="str">
        <f>VLOOKUP(order_details__2[[#This Row],[OrderID]],orders[],14,FALSE)</f>
        <v>France</v>
      </c>
      <c r="L855">
        <f>VLOOKUP(order_details__2[[#This Row],[OrderID]],orders[],7,FALSE)</f>
        <v>1</v>
      </c>
      <c r="M855" t="str">
        <f>VLOOKUP(order_details__2[[#This Row],[ShipVia ]],shippers[],2,FALSE)</f>
        <v>Speedy Express</v>
      </c>
      <c r="N855" t="str">
        <f>VLOOKUP(order_details__2[[#This Row],[OrderID]],orders[],2,FALSE)</f>
        <v>BLONP</v>
      </c>
      <c r="O855" t="str">
        <f>VLOOKUP(order_details__2[[#This Row],[OrderID]],orders[],18,FALSE)</f>
        <v xml:space="preserve">Northern                                          </v>
      </c>
      <c r="P855">
        <f>VLOOKUP(order_details__2[[#This Row],[ProductID]],products[],4,FALSE)</f>
        <v>1</v>
      </c>
      <c r="Q855" t="str">
        <f>VLOOKUP(order_details__2[[#This Row],[CategoryID]],categories[],2,FALSE)</f>
        <v>Beverages</v>
      </c>
      <c r="R855" s="57">
        <f>VLOOKUP(order_details__2[[#This Row],[OrderID]],orders[],21,FALSE)</f>
        <v>6</v>
      </c>
    </row>
    <row r="856" spans="1:18" x14ac:dyDescent="0.2">
      <c r="A856">
        <v>10567</v>
      </c>
      <c r="B856">
        <v>31</v>
      </c>
      <c r="C856">
        <v>12.5</v>
      </c>
      <c r="D856">
        <v>60</v>
      </c>
      <c r="E856">
        <v>0</v>
      </c>
      <c r="F856">
        <f>order_details__2[[#This Row],[UnitPrice]]*order_details__2[[#This Row],[Quantity]]</f>
        <v>750</v>
      </c>
      <c r="G856">
        <f>VLOOKUP(order_details__2[[#This Row],[ProductID]],products[],3,FALSE)</f>
        <v>14</v>
      </c>
      <c r="H856">
        <f>VLOOKUP(order_details__2[[#This Row],[OrderID]],orders[],20,FALSE)</f>
        <v>1997</v>
      </c>
      <c r="I856" t="str">
        <f>VLOOKUP(order_details__2[[#This Row],[ProductID]],products[],2,FALSE)</f>
        <v>Gorgonzola Telino</v>
      </c>
      <c r="J856" t="str">
        <f>VLOOKUP(order_details__2[[#This Row],[SupplierID]],suppliers[],2,FALSE)</f>
        <v>Formaggi Fortini s.r.l.</v>
      </c>
      <c r="K856" t="str">
        <f>VLOOKUP(order_details__2[[#This Row],[OrderID]],orders[],14,FALSE)</f>
        <v>Ireland</v>
      </c>
      <c r="L856">
        <f>VLOOKUP(order_details__2[[#This Row],[OrderID]],orders[],7,FALSE)</f>
        <v>1</v>
      </c>
      <c r="M856" t="str">
        <f>VLOOKUP(order_details__2[[#This Row],[ShipVia ]],shippers[],2,FALSE)</f>
        <v>Speedy Express</v>
      </c>
      <c r="N856" t="str">
        <f>VLOOKUP(order_details__2[[#This Row],[OrderID]],orders[],2,FALSE)</f>
        <v>HUNGO</v>
      </c>
      <c r="O856" t="str">
        <f>VLOOKUP(order_details__2[[#This Row],[OrderID]],orders[],18,FALSE)</f>
        <v xml:space="preserve">Eastern                                           </v>
      </c>
      <c r="P856">
        <f>VLOOKUP(order_details__2[[#This Row],[ProductID]],products[],4,FALSE)</f>
        <v>4</v>
      </c>
      <c r="Q856" t="str">
        <f>VLOOKUP(order_details__2[[#This Row],[CategoryID]],categories[],2,FALSE)</f>
        <v>Dairy Products</v>
      </c>
      <c r="R856" s="57">
        <f>VLOOKUP(order_details__2[[#This Row],[OrderID]],orders[],21,FALSE)</f>
        <v>6</v>
      </c>
    </row>
    <row r="857" spans="1:18" x14ac:dyDescent="0.2">
      <c r="A857">
        <v>10567</v>
      </c>
      <c r="B857">
        <v>51</v>
      </c>
      <c r="C857">
        <v>53</v>
      </c>
      <c r="D857">
        <v>3</v>
      </c>
      <c r="E857">
        <v>0</v>
      </c>
      <c r="F857">
        <f>order_details__2[[#This Row],[UnitPrice]]*order_details__2[[#This Row],[Quantity]]</f>
        <v>159</v>
      </c>
      <c r="G857">
        <f>VLOOKUP(order_details__2[[#This Row],[ProductID]],products[],3,FALSE)</f>
        <v>24</v>
      </c>
      <c r="H857">
        <f>VLOOKUP(order_details__2[[#This Row],[OrderID]],orders[],20,FALSE)</f>
        <v>1997</v>
      </c>
      <c r="I857" t="str">
        <f>VLOOKUP(order_details__2[[#This Row],[ProductID]],products[],2,FALSE)</f>
        <v>Manjimup Dried Apples</v>
      </c>
      <c r="J857" t="str">
        <f>VLOOKUP(order_details__2[[#This Row],[SupplierID]],suppliers[],2,FALSE)</f>
        <v>G'day, Mate</v>
      </c>
      <c r="K857" t="str">
        <f>VLOOKUP(order_details__2[[#This Row],[OrderID]],orders[],14,FALSE)</f>
        <v>Ireland</v>
      </c>
      <c r="L857">
        <f>VLOOKUP(order_details__2[[#This Row],[OrderID]],orders[],7,FALSE)</f>
        <v>1</v>
      </c>
      <c r="M857" t="str">
        <f>VLOOKUP(order_details__2[[#This Row],[ShipVia ]],shippers[],2,FALSE)</f>
        <v>Speedy Express</v>
      </c>
      <c r="N857" t="str">
        <f>VLOOKUP(order_details__2[[#This Row],[OrderID]],orders[],2,FALSE)</f>
        <v>HUNGO</v>
      </c>
      <c r="O857" t="str">
        <f>VLOOKUP(order_details__2[[#This Row],[OrderID]],orders[],18,FALSE)</f>
        <v xml:space="preserve">Eastern                                           </v>
      </c>
      <c r="P857">
        <f>VLOOKUP(order_details__2[[#This Row],[ProductID]],products[],4,FALSE)</f>
        <v>7</v>
      </c>
      <c r="Q857" t="str">
        <f>VLOOKUP(order_details__2[[#This Row],[CategoryID]],categories[],2,FALSE)</f>
        <v>Produce</v>
      </c>
      <c r="R857" s="57">
        <f>VLOOKUP(order_details__2[[#This Row],[OrderID]],orders[],21,FALSE)</f>
        <v>6</v>
      </c>
    </row>
    <row r="858" spans="1:18" x14ac:dyDescent="0.2">
      <c r="A858">
        <v>10567</v>
      </c>
      <c r="B858">
        <v>59</v>
      </c>
      <c r="C858">
        <v>55</v>
      </c>
      <c r="D858">
        <v>40</v>
      </c>
      <c r="E858">
        <v>0</v>
      </c>
      <c r="F858">
        <f>order_details__2[[#This Row],[UnitPrice]]*order_details__2[[#This Row],[Quantity]]</f>
        <v>2200</v>
      </c>
      <c r="G858">
        <f>VLOOKUP(order_details__2[[#This Row],[ProductID]],products[],3,FALSE)</f>
        <v>28</v>
      </c>
      <c r="H858">
        <f>VLOOKUP(order_details__2[[#This Row],[OrderID]],orders[],20,FALSE)</f>
        <v>1997</v>
      </c>
      <c r="I858" t="str">
        <f>VLOOKUP(order_details__2[[#This Row],[ProductID]],products[],2,FALSE)</f>
        <v>Raclette Courdavault</v>
      </c>
      <c r="J858" t="str">
        <f>VLOOKUP(order_details__2[[#This Row],[SupplierID]],suppliers[],2,FALSE)</f>
        <v>Gai pturage</v>
      </c>
      <c r="K858" t="str">
        <f>VLOOKUP(order_details__2[[#This Row],[OrderID]],orders[],14,FALSE)</f>
        <v>Ireland</v>
      </c>
      <c r="L858">
        <f>VLOOKUP(order_details__2[[#This Row],[OrderID]],orders[],7,FALSE)</f>
        <v>1</v>
      </c>
      <c r="M858" t="str">
        <f>VLOOKUP(order_details__2[[#This Row],[ShipVia ]],shippers[],2,FALSE)</f>
        <v>Speedy Express</v>
      </c>
      <c r="N858" t="str">
        <f>VLOOKUP(order_details__2[[#This Row],[OrderID]],orders[],2,FALSE)</f>
        <v>HUNGO</v>
      </c>
      <c r="O858" t="str">
        <f>VLOOKUP(order_details__2[[#This Row],[OrderID]],orders[],18,FALSE)</f>
        <v xml:space="preserve">Eastern                                           </v>
      </c>
      <c r="P858">
        <f>VLOOKUP(order_details__2[[#This Row],[ProductID]],products[],4,FALSE)</f>
        <v>4</v>
      </c>
      <c r="Q858" t="str">
        <f>VLOOKUP(order_details__2[[#This Row],[CategoryID]],categories[],2,FALSE)</f>
        <v>Dairy Products</v>
      </c>
      <c r="R858" s="57">
        <f>VLOOKUP(order_details__2[[#This Row],[OrderID]],orders[],21,FALSE)</f>
        <v>6</v>
      </c>
    </row>
    <row r="859" spans="1:18" x14ac:dyDescent="0.2">
      <c r="A859">
        <v>10568</v>
      </c>
      <c r="B859">
        <v>10</v>
      </c>
      <c r="C859">
        <v>31</v>
      </c>
      <c r="D859">
        <v>5</v>
      </c>
      <c r="E859">
        <v>0</v>
      </c>
      <c r="F859">
        <f>order_details__2[[#This Row],[UnitPrice]]*order_details__2[[#This Row],[Quantity]]</f>
        <v>155</v>
      </c>
      <c r="G859">
        <f>VLOOKUP(order_details__2[[#This Row],[ProductID]],products[],3,FALSE)</f>
        <v>4</v>
      </c>
      <c r="H859">
        <f>VLOOKUP(order_details__2[[#This Row],[OrderID]],orders[],20,FALSE)</f>
        <v>1997</v>
      </c>
      <c r="I859" t="str">
        <f>VLOOKUP(order_details__2[[#This Row],[ProductID]],products[],2,FALSE)</f>
        <v>Ikura</v>
      </c>
      <c r="J859" t="str">
        <f>VLOOKUP(order_details__2[[#This Row],[SupplierID]],suppliers[],2,FALSE)</f>
        <v>Tokyo Traders</v>
      </c>
      <c r="K859" t="str">
        <f>VLOOKUP(order_details__2[[#This Row],[OrderID]],orders[],14,FALSE)</f>
        <v>Spain</v>
      </c>
      <c r="L859">
        <f>VLOOKUP(order_details__2[[#This Row],[OrderID]],orders[],7,FALSE)</f>
        <v>3</v>
      </c>
      <c r="M859" t="str">
        <f>VLOOKUP(order_details__2[[#This Row],[ShipVia ]],shippers[],2,FALSE)</f>
        <v>Federal Shipping</v>
      </c>
      <c r="N859" t="str">
        <f>VLOOKUP(order_details__2[[#This Row],[OrderID]],orders[],2,FALSE)</f>
        <v>GALED</v>
      </c>
      <c r="O859" t="str">
        <f>VLOOKUP(order_details__2[[#This Row],[OrderID]],orders[],18,FALSE)</f>
        <v xml:space="preserve">Southern                                          </v>
      </c>
      <c r="P859">
        <f>VLOOKUP(order_details__2[[#This Row],[ProductID]],products[],4,FALSE)</f>
        <v>8</v>
      </c>
      <c r="Q859" t="str">
        <f>VLOOKUP(order_details__2[[#This Row],[CategoryID]],categories[],2,FALSE)</f>
        <v>Seafood</v>
      </c>
      <c r="R859" s="57">
        <f>VLOOKUP(order_details__2[[#This Row],[OrderID]],orders[],21,FALSE)</f>
        <v>6</v>
      </c>
    </row>
    <row r="860" spans="1:18" x14ac:dyDescent="0.2">
      <c r="A860">
        <v>10569</v>
      </c>
      <c r="B860">
        <v>31</v>
      </c>
      <c r="C860">
        <v>12.5</v>
      </c>
      <c r="D860">
        <v>35</v>
      </c>
      <c r="E860">
        <v>0</v>
      </c>
      <c r="F860">
        <f>order_details__2[[#This Row],[UnitPrice]]*order_details__2[[#This Row],[Quantity]]</f>
        <v>437.5</v>
      </c>
      <c r="G860">
        <f>VLOOKUP(order_details__2[[#This Row],[ProductID]],products[],3,FALSE)</f>
        <v>14</v>
      </c>
      <c r="H860">
        <f>VLOOKUP(order_details__2[[#This Row],[OrderID]],orders[],20,FALSE)</f>
        <v>1997</v>
      </c>
      <c r="I860" t="str">
        <f>VLOOKUP(order_details__2[[#This Row],[ProductID]],products[],2,FALSE)</f>
        <v>Gorgonzola Telino</v>
      </c>
      <c r="J860" t="str">
        <f>VLOOKUP(order_details__2[[#This Row],[SupplierID]],suppliers[],2,FALSE)</f>
        <v>Formaggi Fortini s.r.l.</v>
      </c>
      <c r="K860" t="str">
        <f>VLOOKUP(order_details__2[[#This Row],[OrderID]],orders[],14,FALSE)</f>
        <v>USA</v>
      </c>
      <c r="L860">
        <f>VLOOKUP(order_details__2[[#This Row],[OrderID]],orders[],7,FALSE)</f>
        <v>1</v>
      </c>
      <c r="M860" t="str">
        <f>VLOOKUP(order_details__2[[#This Row],[ShipVia ]],shippers[],2,FALSE)</f>
        <v>Speedy Express</v>
      </c>
      <c r="N860" t="str">
        <f>VLOOKUP(order_details__2[[#This Row],[OrderID]],orders[],2,FALSE)</f>
        <v>RATTC</v>
      </c>
      <c r="O860" t="str">
        <f>VLOOKUP(order_details__2[[#This Row],[OrderID]],orders[],18,FALSE)</f>
        <v xml:space="preserve">Eastern                                           </v>
      </c>
      <c r="P860">
        <f>VLOOKUP(order_details__2[[#This Row],[ProductID]],products[],4,FALSE)</f>
        <v>4</v>
      </c>
      <c r="Q860" t="str">
        <f>VLOOKUP(order_details__2[[#This Row],[CategoryID]],categories[],2,FALSE)</f>
        <v>Dairy Products</v>
      </c>
      <c r="R860" s="57">
        <f>VLOOKUP(order_details__2[[#This Row],[OrderID]],orders[],21,FALSE)</f>
        <v>6</v>
      </c>
    </row>
    <row r="861" spans="1:18" x14ac:dyDescent="0.2">
      <c r="A861">
        <v>10569</v>
      </c>
      <c r="B861">
        <v>76</v>
      </c>
      <c r="C861">
        <v>18</v>
      </c>
      <c r="D861">
        <v>30</v>
      </c>
      <c r="E861">
        <v>0</v>
      </c>
      <c r="F861">
        <f>order_details__2[[#This Row],[UnitPrice]]*order_details__2[[#This Row],[Quantity]]</f>
        <v>540</v>
      </c>
      <c r="G861">
        <f>VLOOKUP(order_details__2[[#This Row],[ProductID]],products[],3,FALSE)</f>
        <v>23</v>
      </c>
      <c r="H861">
        <f>VLOOKUP(order_details__2[[#This Row],[OrderID]],orders[],20,FALSE)</f>
        <v>1997</v>
      </c>
      <c r="I861" t="str">
        <f>VLOOKUP(order_details__2[[#This Row],[ProductID]],products[],2,FALSE)</f>
        <v>Lakkalikri</v>
      </c>
      <c r="J861" t="str">
        <f>VLOOKUP(order_details__2[[#This Row],[SupplierID]],suppliers[],2,FALSE)</f>
        <v>Karkki Oy</v>
      </c>
      <c r="K861" t="str">
        <f>VLOOKUP(order_details__2[[#This Row],[OrderID]],orders[],14,FALSE)</f>
        <v>USA</v>
      </c>
      <c r="L861">
        <f>VLOOKUP(order_details__2[[#This Row],[OrderID]],orders[],7,FALSE)</f>
        <v>1</v>
      </c>
      <c r="M861" t="str">
        <f>VLOOKUP(order_details__2[[#This Row],[ShipVia ]],shippers[],2,FALSE)</f>
        <v>Speedy Express</v>
      </c>
      <c r="N861" t="str">
        <f>VLOOKUP(order_details__2[[#This Row],[OrderID]],orders[],2,FALSE)</f>
        <v>RATTC</v>
      </c>
      <c r="O861" t="str">
        <f>VLOOKUP(order_details__2[[#This Row],[OrderID]],orders[],18,FALSE)</f>
        <v xml:space="preserve">Eastern                                           </v>
      </c>
      <c r="P861">
        <f>VLOOKUP(order_details__2[[#This Row],[ProductID]],products[],4,FALSE)</f>
        <v>1</v>
      </c>
      <c r="Q861" t="str">
        <f>VLOOKUP(order_details__2[[#This Row],[CategoryID]],categories[],2,FALSE)</f>
        <v>Beverages</v>
      </c>
      <c r="R861" s="57">
        <f>VLOOKUP(order_details__2[[#This Row],[OrderID]],orders[],21,FALSE)</f>
        <v>6</v>
      </c>
    </row>
    <row r="862" spans="1:18" x14ac:dyDescent="0.2">
      <c r="A862">
        <v>10570</v>
      </c>
      <c r="B862">
        <v>11</v>
      </c>
      <c r="C862">
        <v>21</v>
      </c>
      <c r="D862">
        <v>15</v>
      </c>
      <c r="E862">
        <v>0</v>
      </c>
      <c r="F862">
        <f>order_details__2[[#This Row],[UnitPrice]]*order_details__2[[#This Row],[Quantity]]</f>
        <v>315</v>
      </c>
      <c r="G862">
        <f>VLOOKUP(order_details__2[[#This Row],[ProductID]],products[],3,FALSE)</f>
        <v>5</v>
      </c>
      <c r="H862">
        <f>VLOOKUP(order_details__2[[#This Row],[OrderID]],orders[],20,FALSE)</f>
        <v>1997</v>
      </c>
      <c r="I862" t="str">
        <f>VLOOKUP(order_details__2[[#This Row],[ProductID]],products[],2,FALSE)</f>
        <v>Queso Cabrales</v>
      </c>
      <c r="J862" t="str">
        <f>VLOOKUP(order_details__2[[#This Row],[SupplierID]],suppliers[],2,FALSE)</f>
        <v>Cooperativa de Quesos 'Las Cabras'</v>
      </c>
      <c r="K862" t="str">
        <f>VLOOKUP(order_details__2[[#This Row],[OrderID]],orders[],14,FALSE)</f>
        <v>Canada</v>
      </c>
      <c r="L862">
        <f>VLOOKUP(order_details__2[[#This Row],[OrderID]],orders[],7,FALSE)</f>
        <v>3</v>
      </c>
      <c r="M862" t="str">
        <f>VLOOKUP(order_details__2[[#This Row],[ShipVia ]],shippers[],2,FALSE)</f>
        <v>Federal Shipping</v>
      </c>
      <c r="N862" t="str">
        <f>VLOOKUP(order_details__2[[#This Row],[OrderID]],orders[],2,FALSE)</f>
        <v>MEREP</v>
      </c>
      <c r="O862" t="str">
        <f>VLOOKUP(order_details__2[[#This Row],[OrderID]],orders[],18,FALSE)</f>
        <v xml:space="preserve">Southern                                          </v>
      </c>
      <c r="P862">
        <f>VLOOKUP(order_details__2[[#This Row],[ProductID]],products[],4,FALSE)</f>
        <v>4</v>
      </c>
      <c r="Q862" t="str">
        <f>VLOOKUP(order_details__2[[#This Row],[CategoryID]],categories[],2,FALSE)</f>
        <v>Dairy Products</v>
      </c>
      <c r="R862" s="57">
        <f>VLOOKUP(order_details__2[[#This Row],[OrderID]],orders[],21,FALSE)</f>
        <v>6</v>
      </c>
    </row>
    <row r="863" spans="1:18" x14ac:dyDescent="0.2">
      <c r="A863">
        <v>10570</v>
      </c>
      <c r="B863">
        <v>56</v>
      </c>
      <c r="C863">
        <v>38</v>
      </c>
      <c r="D863">
        <v>60</v>
      </c>
      <c r="E863">
        <v>0</v>
      </c>
      <c r="F863">
        <f>order_details__2[[#This Row],[UnitPrice]]*order_details__2[[#This Row],[Quantity]]</f>
        <v>2280</v>
      </c>
      <c r="G863">
        <f>VLOOKUP(order_details__2[[#This Row],[ProductID]],products[],3,FALSE)</f>
        <v>26</v>
      </c>
      <c r="H863">
        <f>VLOOKUP(order_details__2[[#This Row],[OrderID]],orders[],20,FALSE)</f>
        <v>1997</v>
      </c>
      <c r="I863" t="str">
        <f>VLOOKUP(order_details__2[[#This Row],[ProductID]],products[],2,FALSE)</f>
        <v>Gnocchi di nonna Alice</v>
      </c>
      <c r="J863" t="str">
        <f>VLOOKUP(order_details__2[[#This Row],[SupplierID]],suppliers[],2,FALSE)</f>
        <v>Pasta Buttini s.r.l.</v>
      </c>
      <c r="K863" t="str">
        <f>VLOOKUP(order_details__2[[#This Row],[OrderID]],orders[],14,FALSE)</f>
        <v>Canada</v>
      </c>
      <c r="L863">
        <f>VLOOKUP(order_details__2[[#This Row],[OrderID]],orders[],7,FALSE)</f>
        <v>3</v>
      </c>
      <c r="M863" t="str">
        <f>VLOOKUP(order_details__2[[#This Row],[ShipVia ]],shippers[],2,FALSE)</f>
        <v>Federal Shipping</v>
      </c>
      <c r="N863" t="str">
        <f>VLOOKUP(order_details__2[[#This Row],[OrderID]],orders[],2,FALSE)</f>
        <v>MEREP</v>
      </c>
      <c r="O863" t="str">
        <f>VLOOKUP(order_details__2[[#This Row],[OrderID]],orders[],18,FALSE)</f>
        <v xml:space="preserve">Southern                                          </v>
      </c>
      <c r="P863">
        <f>VLOOKUP(order_details__2[[#This Row],[ProductID]],products[],4,FALSE)</f>
        <v>5</v>
      </c>
      <c r="Q863" t="str">
        <f>VLOOKUP(order_details__2[[#This Row],[CategoryID]],categories[],2,FALSE)</f>
        <v>Grains/Cereals</v>
      </c>
      <c r="R863" s="57">
        <f>VLOOKUP(order_details__2[[#This Row],[OrderID]],orders[],21,FALSE)</f>
        <v>6</v>
      </c>
    </row>
    <row r="864" spans="1:18" x14ac:dyDescent="0.2">
      <c r="A864">
        <v>10571</v>
      </c>
      <c r="B864">
        <v>14</v>
      </c>
      <c r="C864">
        <v>23.25</v>
      </c>
      <c r="D864">
        <v>11</v>
      </c>
      <c r="E864">
        <v>0</v>
      </c>
      <c r="F864">
        <f>order_details__2[[#This Row],[UnitPrice]]*order_details__2[[#This Row],[Quantity]]</f>
        <v>255.75</v>
      </c>
      <c r="G864">
        <f>VLOOKUP(order_details__2[[#This Row],[ProductID]],products[],3,FALSE)</f>
        <v>6</v>
      </c>
      <c r="H864">
        <f>VLOOKUP(order_details__2[[#This Row],[OrderID]],orders[],20,FALSE)</f>
        <v>1997</v>
      </c>
      <c r="I864" t="str">
        <f>VLOOKUP(order_details__2[[#This Row],[ProductID]],products[],2,FALSE)</f>
        <v>Tofu</v>
      </c>
      <c r="J864" t="str">
        <f>VLOOKUP(order_details__2[[#This Row],[SupplierID]],suppliers[],2,FALSE)</f>
        <v>Mayumi's</v>
      </c>
      <c r="K864" t="str">
        <f>VLOOKUP(order_details__2[[#This Row],[OrderID]],orders[],14,FALSE)</f>
        <v>Austria</v>
      </c>
      <c r="L864">
        <f>VLOOKUP(order_details__2[[#This Row],[OrderID]],orders[],7,FALSE)</f>
        <v>3</v>
      </c>
      <c r="M864" t="str">
        <f>VLOOKUP(order_details__2[[#This Row],[ShipVia ]],shippers[],2,FALSE)</f>
        <v>Federal Shipping</v>
      </c>
      <c r="N864" t="str">
        <f>VLOOKUP(order_details__2[[#This Row],[OrderID]],orders[],2,FALSE)</f>
        <v>ERNSH</v>
      </c>
      <c r="O864" t="str">
        <f>VLOOKUP(order_details__2[[#This Row],[OrderID]],orders[],18,FALSE)</f>
        <v xml:space="preserve">Northern                                          </v>
      </c>
      <c r="P864">
        <f>VLOOKUP(order_details__2[[#This Row],[ProductID]],products[],4,FALSE)</f>
        <v>7</v>
      </c>
      <c r="Q864" t="str">
        <f>VLOOKUP(order_details__2[[#This Row],[CategoryID]],categories[],2,FALSE)</f>
        <v>Produce</v>
      </c>
      <c r="R864" s="57">
        <f>VLOOKUP(order_details__2[[#This Row],[OrderID]],orders[],21,FALSE)</f>
        <v>6</v>
      </c>
    </row>
    <row r="865" spans="1:18" x14ac:dyDescent="0.2">
      <c r="A865">
        <v>10571</v>
      </c>
      <c r="B865">
        <v>42</v>
      </c>
      <c r="C865">
        <v>14</v>
      </c>
      <c r="D865">
        <v>28</v>
      </c>
      <c r="E865">
        <v>0</v>
      </c>
      <c r="F865">
        <f>order_details__2[[#This Row],[UnitPrice]]*order_details__2[[#This Row],[Quantity]]</f>
        <v>392</v>
      </c>
      <c r="G865">
        <f>VLOOKUP(order_details__2[[#This Row],[ProductID]],products[],3,FALSE)</f>
        <v>20</v>
      </c>
      <c r="H865">
        <f>VLOOKUP(order_details__2[[#This Row],[OrderID]],orders[],20,FALSE)</f>
        <v>1997</v>
      </c>
      <c r="I865" t="str">
        <f>VLOOKUP(order_details__2[[#This Row],[ProductID]],products[],2,FALSE)</f>
        <v>Singaporean Hokkien Fried Mee</v>
      </c>
      <c r="J865" t="str">
        <f>VLOOKUP(order_details__2[[#This Row],[SupplierID]],suppliers[],2,FALSE)</f>
        <v>Leka Trading</v>
      </c>
      <c r="K865" t="str">
        <f>VLOOKUP(order_details__2[[#This Row],[OrderID]],orders[],14,FALSE)</f>
        <v>Austria</v>
      </c>
      <c r="L865">
        <f>VLOOKUP(order_details__2[[#This Row],[OrderID]],orders[],7,FALSE)</f>
        <v>3</v>
      </c>
      <c r="M865" t="str">
        <f>VLOOKUP(order_details__2[[#This Row],[ShipVia ]],shippers[],2,FALSE)</f>
        <v>Federal Shipping</v>
      </c>
      <c r="N865" t="str">
        <f>VLOOKUP(order_details__2[[#This Row],[OrderID]],orders[],2,FALSE)</f>
        <v>ERNSH</v>
      </c>
      <c r="O865" t="str">
        <f>VLOOKUP(order_details__2[[#This Row],[OrderID]],orders[],18,FALSE)</f>
        <v xml:space="preserve">Northern                                          </v>
      </c>
      <c r="P865">
        <f>VLOOKUP(order_details__2[[#This Row],[ProductID]],products[],4,FALSE)</f>
        <v>5</v>
      </c>
      <c r="Q865" t="str">
        <f>VLOOKUP(order_details__2[[#This Row],[CategoryID]],categories[],2,FALSE)</f>
        <v>Grains/Cereals</v>
      </c>
      <c r="R865" s="57">
        <f>VLOOKUP(order_details__2[[#This Row],[OrderID]],orders[],21,FALSE)</f>
        <v>6</v>
      </c>
    </row>
    <row r="866" spans="1:18" x14ac:dyDescent="0.2">
      <c r="A866">
        <v>10572</v>
      </c>
      <c r="B866">
        <v>16</v>
      </c>
      <c r="C866">
        <v>17.45</v>
      </c>
      <c r="D866">
        <v>12</v>
      </c>
      <c r="E866">
        <v>0</v>
      </c>
      <c r="F866">
        <f>order_details__2[[#This Row],[UnitPrice]]*order_details__2[[#This Row],[Quantity]]</f>
        <v>209.39999999999998</v>
      </c>
      <c r="G866">
        <f>VLOOKUP(order_details__2[[#This Row],[ProductID]],products[],3,FALSE)</f>
        <v>7</v>
      </c>
      <c r="H866">
        <f>VLOOKUP(order_details__2[[#This Row],[OrderID]],orders[],20,FALSE)</f>
        <v>1997</v>
      </c>
      <c r="I866" t="str">
        <f>VLOOKUP(order_details__2[[#This Row],[ProductID]],products[],2,FALSE)</f>
        <v>Pavlova</v>
      </c>
      <c r="J866" t="str">
        <f>VLOOKUP(order_details__2[[#This Row],[SupplierID]],suppliers[],2,FALSE)</f>
        <v>Pavlova, Ltd.</v>
      </c>
      <c r="K866" t="str">
        <f>VLOOKUP(order_details__2[[#This Row],[OrderID]],orders[],14,FALSE)</f>
        <v>Sweden</v>
      </c>
      <c r="L866">
        <f>VLOOKUP(order_details__2[[#This Row],[OrderID]],orders[],7,FALSE)</f>
        <v>2</v>
      </c>
      <c r="M866" t="str">
        <f>VLOOKUP(order_details__2[[#This Row],[ShipVia ]],shippers[],2,FALSE)</f>
        <v>United Package</v>
      </c>
      <c r="N866" t="str">
        <f>VLOOKUP(order_details__2[[#This Row],[OrderID]],orders[],2,FALSE)</f>
        <v>BERGS</v>
      </c>
      <c r="O866" t="str">
        <f>VLOOKUP(order_details__2[[#This Row],[OrderID]],orders[],18,FALSE)</f>
        <v xml:space="preserve">Southern                                          </v>
      </c>
      <c r="P866">
        <f>VLOOKUP(order_details__2[[#This Row],[ProductID]],products[],4,FALSE)</f>
        <v>3</v>
      </c>
      <c r="Q866" t="str">
        <f>VLOOKUP(order_details__2[[#This Row],[CategoryID]],categories[],2,FALSE)</f>
        <v>Confections</v>
      </c>
      <c r="R866" s="57">
        <f>VLOOKUP(order_details__2[[#This Row],[OrderID]],orders[],21,FALSE)</f>
        <v>6</v>
      </c>
    </row>
    <row r="867" spans="1:18" x14ac:dyDescent="0.2">
      <c r="A867">
        <v>10572</v>
      </c>
      <c r="B867">
        <v>32</v>
      </c>
      <c r="C867">
        <v>32</v>
      </c>
      <c r="D867">
        <v>10</v>
      </c>
      <c r="E867">
        <v>0</v>
      </c>
      <c r="F867">
        <f>order_details__2[[#This Row],[UnitPrice]]*order_details__2[[#This Row],[Quantity]]</f>
        <v>320</v>
      </c>
      <c r="G867">
        <f>VLOOKUP(order_details__2[[#This Row],[ProductID]],products[],3,FALSE)</f>
        <v>14</v>
      </c>
      <c r="H867">
        <f>VLOOKUP(order_details__2[[#This Row],[OrderID]],orders[],20,FALSE)</f>
        <v>1997</v>
      </c>
      <c r="I867" t="str">
        <f>VLOOKUP(order_details__2[[#This Row],[ProductID]],products[],2,FALSE)</f>
        <v>Mascarpone Fabioli</v>
      </c>
      <c r="J867" t="str">
        <f>VLOOKUP(order_details__2[[#This Row],[SupplierID]],suppliers[],2,FALSE)</f>
        <v>Formaggi Fortini s.r.l.</v>
      </c>
      <c r="K867" t="str">
        <f>VLOOKUP(order_details__2[[#This Row],[OrderID]],orders[],14,FALSE)</f>
        <v>Sweden</v>
      </c>
      <c r="L867">
        <f>VLOOKUP(order_details__2[[#This Row],[OrderID]],orders[],7,FALSE)</f>
        <v>2</v>
      </c>
      <c r="M867" t="str">
        <f>VLOOKUP(order_details__2[[#This Row],[ShipVia ]],shippers[],2,FALSE)</f>
        <v>United Package</v>
      </c>
      <c r="N867" t="str">
        <f>VLOOKUP(order_details__2[[#This Row],[OrderID]],orders[],2,FALSE)</f>
        <v>BERGS</v>
      </c>
      <c r="O867" t="str">
        <f>VLOOKUP(order_details__2[[#This Row],[OrderID]],orders[],18,FALSE)</f>
        <v xml:space="preserve">Southern                                          </v>
      </c>
      <c r="P867">
        <f>VLOOKUP(order_details__2[[#This Row],[ProductID]],products[],4,FALSE)</f>
        <v>4</v>
      </c>
      <c r="Q867" t="str">
        <f>VLOOKUP(order_details__2[[#This Row],[CategoryID]],categories[],2,FALSE)</f>
        <v>Dairy Products</v>
      </c>
      <c r="R867" s="57">
        <f>VLOOKUP(order_details__2[[#This Row],[OrderID]],orders[],21,FALSE)</f>
        <v>6</v>
      </c>
    </row>
    <row r="868" spans="1:18" x14ac:dyDescent="0.2">
      <c r="A868">
        <v>10572</v>
      </c>
      <c r="B868">
        <v>40</v>
      </c>
      <c r="C868">
        <v>18.399999999999999</v>
      </c>
      <c r="D868">
        <v>50</v>
      </c>
      <c r="E868">
        <v>0</v>
      </c>
      <c r="F868">
        <f>order_details__2[[#This Row],[UnitPrice]]*order_details__2[[#This Row],[Quantity]]</f>
        <v>919.99999999999989</v>
      </c>
      <c r="G868">
        <f>VLOOKUP(order_details__2[[#This Row],[ProductID]],products[],3,FALSE)</f>
        <v>19</v>
      </c>
      <c r="H868">
        <f>VLOOKUP(order_details__2[[#This Row],[OrderID]],orders[],20,FALSE)</f>
        <v>1997</v>
      </c>
      <c r="I868" t="str">
        <f>VLOOKUP(order_details__2[[#This Row],[ProductID]],products[],2,FALSE)</f>
        <v>Boston Crab Meat</v>
      </c>
      <c r="J868" t="str">
        <f>VLOOKUP(order_details__2[[#This Row],[SupplierID]],suppliers[],2,FALSE)</f>
        <v>New England Seafood Cannery</v>
      </c>
      <c r="K868" t="str">
        <f>VLOOKUP(order_details__2[[#This Row],[OrderID]],orders[],14,FALSE)</f>
        <v>Sweden</v>
      </c>
      <c r="L868">
        <f>VLOOKUP(order_details__2[[#This Row],[OrderID]],orders[],7,FALSE)</f>
        <v>2</v>
      </c>
      <c r="M868" t="str">
        <f>VLOOKUP(order_details__2[[#This Row],[ShipVia ]],shippers[],2,FALSE)</f>
        <v>United Package</v>
      </c>
      <c r="N868" t="str">
        <f>VLOOKUP(order_details__2[[#This Row],[OrderID]],orders[],2,FALSE)</f>
        <v>BERGS</v>
      </c>
      <c r="O868" t="str">
        <f>VLOOKUP(order_details__2[[#This Row],[OrderID]],orders[],18,FALSE)</f>
        <v xml:space="preserve">Southern                                          </v>
      </c>
      <c r="P868">
        <f>VLOOKUP(order_details__2[[#This Row],[ProductID]],products[],4,FALSE)</f>
        <v>8</v>
      </c>
      <c r="Q868" t="str">
        <f>VLOOKUP(order_details__2[[#This Row],[CategoryID]],categories[],2,FALSE)</f>
        <v>Seafood</v>
      </c>
      <c r="R868" s="57">
        <f>VLOOKUP(order_details__2[[#This Row],[OrderID]],orders[],21,FALSE)</f>
        <v>6</v>
      </c>
    </row>
    <row r="869" spans="1:18" x14ac:dyDescent="0.2">
      <c r="A869">
        <v>10572</v>
      </c>
      <c r="B869">
        <v>75</v>
      </c>
      <c r="C869">
        <v>7.75</v>
      </c>
      <c r="D869">
        <v>15</v>
      </c>
      <c r="E869">
        <v>0</v>
      </c>
      <c r="F869">
        <f>order_details__2[[#This Row],[UnitPrice]]*order_details__2[[#This Row],[Quantity]]</f>
        <v>116.25</v>
      </c>
      <c r="G869">
        <f>VLOOKUP(order_details__2[[#This Row],[ProductID]],products[],3,FALSE)</f>
        <v>12</v>
      </c>
      <c r="H869">
        <f>VLOOKUP(order_details__2[[#This Row],[OrderID]],orders[],20,FALSE)</f>
        <v>1997</v>
      </c>
      <c r="I869" t="str">
        <f>VLOOKUP(order_details__2[[#This Row],[ProductID]],products[],2,FALSE)</f>
        <v>Rhnbru Klosterbier</v>
      </c>
      <c r="J869" t="str">
        <f>VLOOKUP(order_details__2[[#This Row],[SupplierID]],suppliers[],2,FALSE)</f>
        <v>Plutzer Lebensmittelgromrkte AG</v>
      </c>
      <c r="K869" t="str">
        <f>VLOOKUP(order_details__2[[#This Row],[OrderID]],orders[],14,FALSE)</f>
        <v>Sweden</v>
      </c>
      <c r="L869">
        <f>VLOOKUP(order_details__2[[#This Row],[OrderID]],orders[],7,FALSE)</f>
        <v>2</v>
      </c>
      <c r="M869" t="str">
        <f>VLOOKUP(order_details__2[[#This Row],[ShipVia ]],shippers[],2,FALSE)</f>
        <v>United Package</v>
      </c>
      <c r="N869" t="str">
        <f>VLOOKUP(order_details__2[[#This Row],[OrderID]],orders[],2,FALSE)</f>
        <v>BERGS</v>
      </c>
      <c r="O869" t="str">
        <f>VLOOKUP(order_details__2[[#This Row],[OrderID]],orders[],18,FALSE)</f>
        <v xml:space="preserve">Southern                                          </v>
      </c>
      <c r="P869">
        <f>VLOOKUP(order_details__2[[#This Row],[ProductID]],products[],4,FALSE)</f>
        <v>1</v>
      </c>
      <c r="Q869" t="str">
        <f>VLOOKUP(order_details__2[[#This Row],[CategoryID]],categories[],2,FALSE)</f>
        <v>Beverages</v>
      </c>
      <c r="R869" s="57">
        <f>VLOOKUP(order_details__2[[#This Row],[OrderID]],orders[],21,FALSE)</f>
        <v>6</v>
      </c>
    </row>
    <row r="870" spans="1:18" x14ac:dyDescent="0.2">
      <c r="A870">
        <v>10573</v>
      </c>
      <c r="B870">
        <v>17</v>
      </c>
      <c r="C870">
        <v>39</v>
      </c>
      <c r="D870">
        <v>18</v>
      </c>
      <c r="E870">
        <v>0</v>
      </c>
      <c r="F870">
        <f>order_details__2[[#This Row],[UnitPrice]]*order_details__2[[#This Row],[Quantity]]</f>
        <v>702</v>
      </c>
      <c r="G870">
        <f>VLOOKUP(order_details__2[[#This Row],[ProductID]],products[],3,FALSE)</f>
        <v>7</v>
      </c>
      <c r="H870">
        <f>VLOOKUP(order_details__2[[#This Row],[OrderID]],orders[],20,FALSE)</f>
        <v>1997</v>
      </c>
      <c r="I870" t="str">
        <f>VLOOKUP(order_details__2[[#This Row],[ProductID]],products[],2,FALSE)</f>
        <v>Alice Mutton</v>
      </c>
      <c r="J870" t="str">
        <f>VLOOKUP(order_details__2[[#This Row],[SupplierID]],suppliers[],2,FALSE)</f>
        <v>Pavlova, Ltd.</v>
      </c>
      <c r="K870" t="str">
        <f>VLOOKUP(order_details__2[[#This Row],[OrderID]],orders[],14,FALSE)</f>
        <v>Mexico</v>
      </c>
      <c r="L870">
        <f>VLOOKUP(order_details__2[[#This Row],[OrderID]],orders[],7,FALSE)</f>
        <v>3</v>
      </c>
      <c r="M870" t="str">
        <f>VLOOKUP(order_details__2[[#This Row],[ShipVia ]],shippers[],2,FALSE)</f>
        <v>Federal Shipping</v>
      </c>
      <c r="N870" t="str">
        <f>VLOOKUP(order_details__2[[#This Row],[OrderID]],orders[],2,FALSE)</f>
        <v>ANTON</v>
      </c>
      <c r="O870" t="str">
        <f>VLOOKUP(order_details__2[[#This Row],[OrderID]],orders[],18,FALSE)</f>
        <v xml:space="preserve">Westerns                                          </v>
      </c>
      <c r="P870">
        <f>VLOOKUP(order_details__2[[#This Row],[ProductID]],products[],4,FALSE)</f>
        <v>6</v>
      </c>
      <c r="Q870" t="str">
        <f>VLOOKUP(order_details__2[[#This Row],[CategoryID]],categories[],2,FALSE)</f>
        <v>Meat/Poultry</v>
      </c>
      <c r="R870" s="57">
        <f>VLOOKUP(order_details__2[[#This Row],[OrderID]],orders[],21,FALSE)</f>
        <v>6</v>
      </c>
    </row>
    <row r="871" spans="1:18" x14ac:dyDescent="0.2">
      <c r="A871">
        <v>10573</v>
      </c>
      <c r="B871">
        <v>34</v>
      </c>
      <c r="C871">
        <v>14</v>
      </c>
      <c r="D871">
        <v>40</v>
      </c>
      <c r="E871">
        <v>0</v>
      </c>
      <c r="F871">
        <f>order_details__2[[#This Row],[UnitPrice]]*order_details__2[[#This Row],[Quantity]]</f>
        <v>560</v>
      </c>
      <c r="G871">
        <f>VLOOKUP(order_details__2[[#This Row],[ProductID]],products[],3,FALSE)</f>
        <v>16</v>
      </c>
      <c r="H871">
        <f>VLOOKUP(order_details__2[[#This Row],[OrderID]],orders[],20,FALSE)</f>
        <v>1997</v>
      </c>
      <c r="I871" t="str">
        <f>VLOOKUP(order_details__2[[#This Row],[ProductID]],products[],2,FALSE)</f>
        <v>Sasquatch Ale</v>
      </c>
      <c r="J871" t="str">
        <f>VLOOKUP(order_details__2[[#This Row],[SupplierID]],suppliers[],2,FALSE)</f>
        <v>Bigfoot Breweries</v>
      </c>
      <c r="K871" t="str">
        <f>VLOOKUP(order_details__2[[#This Row],[OrderID]],orders[],14,FALSE)</f>
        <v>Mexico</v>
      </c>
      <c r="L871">
        <f>VLOOKUP(order_details__2[[#This Row],[OrderID]],orders[],7,FALSE)</f>
        <v>3</v>
      </c>
      <c r="M871" t="str">
        <f>VLOOKUP(order_details__2[[#This Row],[ShipVia ]],shippers[],2,FALSE)</f>
        <v>Federal Shipping</v>
      </c>
      <c r="N871" t="str">
        <f>VLOOKUP(order_details__2[[#This Row],[OrderID]],orders[],2,FALSE)</f>
        <v>ANTON</v>
      </c>
      <c r="O871" t="str">
        <f>VLOOKUP(order_details__2[[#This Row],[OrderID]],orders[],18,FALSE)</f>
        <v xml:space="preserve">Westerns                                          </v>
      </c>
      <c r="P871">
        <f>VLOOKUP(order_details__2[[#This Row],[ProductID]],products[],4,FALSE)</f>
        <v>1</v>
      </c>
      <c r="Q871" t="str">
        <f>VLOOKUP(order_details__2[[#This Row],[CategoryID]],categories[],2,FALSE)</f>
        <v>Beverages</v>
      </c>
      <c r="R871" s="57">
        <f>VLOOKUP(order_details__2[[#This Row],[OrderID]],orders[],21,FALSE)</f>
        <v>6</v>
      </c>
    </row>
    <row r="872" spans="1:18" x14ac:dyDescent="0.2">
      <c r="A872">
        <v>10573</v>
      </c>
      <c r="B872">
        <v>53</v>
      </c>
      <c r="C872">
        <v>32.799999999999997</v>
      </c>
      <c r="D872">
        <v>25</v>
      </c>
      <c r="E872">
        <v>0</v>
      </c>
      <c r="F872">
        <f>order_details__2[[#This Row],[UnitPrice]]*order_details__2[[#This Row],[Quantity]]</f>
        <v>819.99999999999989</v>
      </c>
      <c r="G872">
        <f>VLOOKUP(order_details__2[[#This Row],[ProductID]],products[],3,FALSE)</f>
        <v>24</v>
      </c>
      <c r="H872">
        <f>VLOOKUP(order_details__2[[#This Row],[OrderID]],orders[],20,FALSE)</f>
        <v>1997</v>
      </c>
      <c r="I872" t="str">
        <f>VLOOKUP(order_details__2[[#This Row],[ProductID]],products[],2,FALSE)</f>
        <v>Perth Pasties</v>
      </c>
      <c r="J872" t="str">
        <f>VLOOKUP(order_details__2[[#This Row],[SupplierID]],suppliers[],2,FALSE)</f>
        <v>G'day, Mate</v>
      </c>
      <c r="K872" t="str">
        <f>VLOOKUP(order_details__2[[#This Row],[OrderID]],orders[],14,FALSE)</f>
        <v>Mexico</v>
      </c>
      <c r="L872">
        <f>VLOOKUP(order_details__2[[#This Row],[OrderID]],orders[],7,FALSE)</f>
        <v>3</v>
      </c>
      <c r="M872" t="str">
        <f>VLOOKUP(order_details__2[[#This Row],[ShipVia ]],shippers[],2,FALSE)</f>
        <v>Federal Shipping</v>
      </c>
      <c r="N872" t="str">
        <f>VLOOKUP(order_details__2[[#This Row],[OrderID]],orders[],2,FALSE)</f>
        <v>ANTON</v>
      </c>
      <c r="O872" t="str">
        <f>VLOOKUP(order_details__2[[#This Row],[OrderID]],orders[],18,FALSE)</f>
        <v xml:space="preserve">Westerns                                          </v>
      </c>
      <c r="P872">
        <f>VLOOKUP(order_details__2[[#This Row],[ProductID]],products[],4,FALSE)</f>
        <v>6</v>
      </c>
      <c r="Q872" t="str">
        <f>VLOOKUP(order_details__2[[#This Row],[CategoryID]],categories[],2,FALSE)</f>
        <v>Meat/Poultry</v>
      </c>
      <c r="R872" s="57">
        <f>VLOOKUP(order_details__2[[#This Row],[OrderID]],orders[],21,FALSE)</f>
        <v>6</v>
      </c>
    </row>
    <row r="873" spans="1:18" x14ac:dyDescent="0.2">
      <c r="A873">
        <v>10574</v>
      </c>
      <c r="B873">
        <v>33</v>
      </c>
      <c r="C873">
        <v>2.5</v>
      </c>
      <c r="D873">
        <v>14</v>
      </c>
      <c r="E873">
        <v>0</v>
      </c>
      <c r="F873">
        <f>order_details__2[[#This Row],[UnitPrice]]*order_details__2[[#This Row],[Quantity]]</f>
        <v>35</v>
      </c>
      <c r="G873">
        <f>VLOOKUP(order_details__2[[#This Row],[ProductID]],products[],3,FALSE)</f>
        <v>15</v>
      </c>
      <c r="H873">
        <f>VLOOKUP(order_details__2[[#This Row],[OrderID]],orders[],20,FALSE)</f>
        <v>1997</v>
      </c>
      <c r="I873" t="str">
        <f>VLOOKUP(order_details__2[[#This Row],[ProductID]],products[],2,FALSE)</f>
        <v>Geitost</v>
      </c>
      <c r="J873" t="str">
        <f>VLOOKUP(order_details__2[[#This Row],[SupplierID]],suppliers[],2,FALSE)</f>
        <v>Norske Meierier</v>
      </c>
      <c r="K873" t="str">
        <f>VLOOKUP(order_details__2[[#This Row],[OrderID]],orders[],14,FALSE)</f>
        <v>USA</v>
      </c>
      <c r="L873">
        <f>VLOOKUP(order_details__2[[#This Row],[OrderID]],orders[],7,FALSE)</f>
        <v>2</v>
      </c>
      <c r="M873" t="str">
        <f>VLOOKUP(order_details__2[[#This Row],[ShipVia ]],shippers[],2,FALSE)</f>
        <v>United Package</v>
      </c>
      <c r="N873" t="str">
        <f>VLOOKUP(order_details__2[[#This Row],[OrderID]],orders[],2,FALSE)</f>
        <v>TRAIH</v>
      </c>
      <c r="O873" t="str">
        <f>VLOOKUP(order_details__2[[#This Row],[OrderID]],orders[],18,FALSE)</f>
        <v xml:space="preserve">Eastern                                           </v>
      </c>
      <c r="P873">
        <f>VLOOKUP(order_details__2[[#This Row],[ProductID]],products[],4,FALSE)</f>
        <v>4</v>
      </c>
      <c r="Q873" t="str">
        <f>VLOOKUP(order_details__2[[#This Row],[CategoryID]],categories[],2,FALSE)</f>
        <v>Dairy Products</v>
      </c>
      <c r="R873" s="57">
        <f>VLOOKUP(order_details__2[[#This Row],[OrderID]],orders[],21,FALSE)</f>
        <v>6</v>
      </c>
    </row>
    <row r="874" spans="1:18" x14ac:dyDescent="0.2">
      <c r="A874">
        <v>10574</v>
      </c>
      <c r="B874">
        <v>40</v>
      </c>
      <c r="C874">
        <v>18.399999999999999</v>
      </c>
      <c r="D874">
        <v>2</v>
      </c>
      <c r="E874">
        <v>0</v>
      </c>
      <c r="F874">
        <f>order_details__2[[#This Row],[UnitPrice]]*order_details__2[[#This Row],[Quantity]]</f>
        <v>36.799999999999997</v>
      </c>
      <c r="G874">
        <f>VLOOKUP(order_details__2[[#This Row],[ProductID]],products[],3,FALSE)</f>
        <v>19</v>
      </c>
      <c r="H874">
        <f>VLOOKUP(order_details__2[[#This Row],[OrderID]],orders[],20,FALSE)</f>
        <v>1997</v>
      </c>
      <c r="I874" t="str">
        <f>VLOOKUP(order_details__2[[#This Row],[ProductID]],products[],2,FALSE)</f>
        <v>Boston Crab Meat</v>
      </c>
      <c r="J874" t="str">
        <f>VLOOKUP(order_details__2[[#This Row],[SupplierID]],suppliers[],2,FALSE)</f>
        <v>New England Seafood Cannery</v>
      </c>
      <c r="K874" t="str">
        <f>VLOOKUP(order_details__2[[#This Row],[OrderID]],orders[],14,FALSE)</f>
        <v>USA</v>
      </c>
      <c r="L874">
        <f>VLOOKUP(order_details__2[[#This Row],[OrderID]],orders[],7,FALSE)</f>
        <v>2</v>
      </c>
      <c r="M874" t="str">
        <f>VLOOKUP(order_details__2[[#This Row],[ShipVia ]],shippers[],2,FALSE)</f>
        <v>United Package</v>
      </c>
      <c r="N874" t="str">
        <f>VLOOKUP(order_details__2[[#This Row],[OrderID]],orders[],2,FALSE)</f>
        <v>TRAIH</v>
      </c>
      <c r="O874" t="str">
        <f>VLOOKUP(order_details__2[[#This Row],[OrderID]],orders[],18,FALSE)</f>
        <v xml:space="preserve">Eastern                                           </v>
      </c>
      <c r="P874">
        <f>VLOOKUP(order_details__2[[#This Row],[ProductID]],products[],4,FALSE)</f>
        <v>8</v>
      </c>
      <c r="Q874" t="str">
        <f>VLOOKUP(order_details__2[[#This Row],[CategoryID]],categories[],2,FALSE)</f>
        <v>Seafood</v>
      </c>
      <c r="R874" s="57">
        <f>VLOOKUP(order_details__2[[#This Row],[OrderID]],orders[],21,FALSE)</f>
        <v>6</v>
      </c>
    </row>
    <row r="875" spans="1:18" x14ac:dyDescent="0.2">
      <c r="A875">
        <v>10574</v>
      </c>
      <c r="B875">
        <v>62</v>
      </c>
      <c r="C875">
        <v>49.3</v>
      </c>
      <c r="D875">
        <v>10</v>
      </c>
      <c r="E875">
        <v>0</v>
      </c>
      <c r="F875">
        <f>order_details__2[[#This Row],[UnitPrice]]*order_details__2[[#This Row],[Quantity]]</f>
        <v>493</v>
      </c>
      <c r="G875">
        <f>VLOOKUP(order_details__2[[#This Row],[ProductID]],products[],3,FALSE)</f>
        <v>29</v>
      </c>
      <c r="H875">
        <f>VLOOKUP(order_details__2[[#This Row],[OrderID]],orders[],20,FALSE)</f>
        <v>1997</v>
      </c>
      <c r="I875" t="str">
        <f>VLOOKUP(order_details__2[[#This Row],[ProductID]],products[],2,FALSE)</f>
        <v>Tarte au sucre</v>
      </c>
      <c r="J875" t="str">
        <f>VLOOKUP(order_details__2[[#This Row],[SupplierID]],suppliers[],2,FALSE)</f>
        <v>Forts d'rables</v>
      </c>
      <c r="K875" t="str">
        <f>VLOOKUP(order_details__2[[#This Row],[OrderID]],orders[],14,FALSE)</f>
        <v>USA</v>
      </c>
      <c r="L875">
        <f>VLOOKUP(order_details__2[[#This Row],[OrderID]],orders[],7,FALSE)</f>
        <v>2</v>
      </c>
      <c r="M875" t="str">
        <f>VLOOKUP(order_details__2[[#This Row],[ShipVia ]],shippers[],2,FALSE)</f>
        <v>United Package</v>
      </c>
      <c r="N875" t="str">
        <f>VLOOKUP(order_details__2[[#This Row],[OrderID]],orders[],2,FALSE)</f>
        <v>TRAIH</v>
      </c>
      <c r="O875" t="str">
        <f>VLOOKUP(order_details__2[[#This Row],[OrderID]],orders[],18,FALSE)</f>
        <v xml:space="preserve">Eastern                                           </v>
      </c>
      <c r="P875">
        <f>VLOOKUP(order_details__2[[#This Row],[ProductID]],products[],4,FALSE)</f>
        <v>3</v>
      </c>
      <c r="Q875" t="str">
        <f>VLOOKUP(order_details__2[[#This Row],[CategoryID]],categories[],2,FALSE)</f>
        <v>Confections</v>
      </c>
      <c r="R875" s="57">
        <f>VLOOKUP(order_details__2[[#This Row],[OrderID]],orders[],21,FALSE)</f>
        <v>6</v>
      </c>
    </row>
    <row r="876" spans="1:18" x14ac:dyDescent="0.2">
      <c r="A876">
        <v>10574</v>
      </c>
      <c r="B876">
        <v>64</v>
      </c>
      <c r="C876">
        <v>33.25</v>
      </c>
      <c r="D876">
        <v>6</v>
      </c>
      <c r="E876">
        <v>0</v>
      </c>
      <c r="F876">
        <f>order_details__2[[#This Row],[UnitPrice]]*order_details__2[[#This Row],[Quantity]]</f>
        <v>199.5</v>
      </c>
      <c r="G876">
        <f>VLOOKUP(order_details__2[[#This Row],[ProductID]],products[],3,FALSE)</f>
        <v>12</v>
      </c>
      <c r="H876">
        <f>VLOOKUP(order_details__2[[#This Row],[OrderID]],orders[],20,FALSE)</f>
        <v>1997</v>
      </c>
      <c r="I876" t="str">
        <f>VLOOKUP(order_details__2[[#This Row],[ProductID]],products[],2,FALSE)</f>
        <v>Wimmers gute Semmelkndel</v>
      </c>
      <c r="J876" t="str">
        <f>VLOOKUP(order_details__2[[#This Row],[SupplierID]],suppliers[],2,FALSE)</f>
        <v>Plutzer Lebensmittelgromrkte AG</v>
      </c>
      <c r="K876" t="str">
        <f>VLOOKUP(order_details__2[[#This Row],[OrderID]],orders[],14,FALSE)</f>
        <v>USA</v>
      </c>
      <c r="L876">
        <f>VLOOKUP(order_details__2[[#This Row],[OrderID]],orders[],7,FALSE)</f>
        <v>2</v>
      </c>
      <c r="M876" t="str">
        <f>VLOOKUP(order_details__2[[#This Row],[ShipVia ]],shippers[],2,FALSE)</f>
        <v>United Package</v>
      </c>
      <c r="N876" t="str">
        <f>VLOOKUP(order_details__2[[#This Row],[OrderID]],orders[],2,FALSE)</f>
        <v>TRAIH</v>
      </c>
      <c r="O876" t="str">
        <f>VLOOKUP(order_details__2[[#This Row],[OrderID]],orders[],18,FALSE)</f>
        <v xml:space="preserve">Eastern                                           </v>
      </c>
      <c r="P876">
        <f>VLOOKUP(order_details__2[[#This Row],[ProductID]],products[],4,FALSE)</f>
        <v>5</v>
      </c>
      <c r="Q876" t="str">
        <f>VLOOKUP(order_details__2[[#This Row],[CategoryID]],categories[],2,FALSE)</f>
        <v>Grains/Cereals</v>
      </c>
      <c r="R876" s="57">
        <f>VLOOKUP(order_details__2[[#This Row],[OrderID]],orders[],21,FALSE)</f>
        <v>6</v>
      </c>
    </row>
    <row r="877" spans="1:18" x14ac:dyDescent="0.2">
      <c r="A877">
        <v>10575</v>
      </c>
      <c r="B877">
        <v>59</v>
      </c>
      <c r="C877">
        <v>55</v>
      </c>
      <c r="D877">
        <v>12</v>
      </c>
      <c r="E877">
        <v>0</v>
      </c>
      <c r="F877">
        <f>order_details__2[[#This Row],[UnitPrice]]*order_details__2[[#This Row],[Quantity]]</f>
        <v>660</v>
      </c>
      <c r="G877">
        <f>VLOOKUP(order_details__2[[#This Row],[ProductID]],products[],3,FALSE)</f>
        <v>28</v>
      </c>
      <c r="H877">
        <f>VLOOKUP(order_details__2[[#This Row],[OrderID]],orders[],20,FALSE)</f>
        <v>1997</v>
      </c>
      <c r="I877" t="str">
        <f>VLOOKUP(order_details__2[[#This Row],[ProductID]],products[],2,FALSE)</f>
        <v>Raclette Courdavault</v>
      </c>
      <c r="J877" t="str">
        <f>VLOOKUP(order_details__2[[#This Row],[SupplierID]],suppliers[],2,FALSE)</f>
        <v>Gai pturage</v>
      </c>
      <c r="K877" t="str">
        <f>VLOOKUP(order_details__2[[#This Row],[OrderID]],orders[],14,FALSE)</f>
        <v>Germany</v>
      </c>
      <c r="L877">
        <f>VLOOKUP(order_details__2[[#This Row],[OrderID]],orders[],7,FALSE)</f>
        <v>1</v>
      </c>
      <c r="M877" t="str">
        <f>VLOOKUP(order_details__2[[#This Row],[ShipVia ]],shippers[],2,FALSE)</f>
        <v>Speedy Express</v>
      </c>
      <c r="N877" t="str">
        <f>VLOOKUP(order_details__2[[#This Row],[OrderID]],orders[],2,FALSE)</f>
        <v>MORGK</v>
      </c>
      <c r="O877" t="str">
        <f>VLOOKUP(order_details__2[[#This Row],[OrderID]],orders[],18,FALSE)</f>
        <v xml:space="preserve">Eastern                                           </v>
      </c>
      <c r="P877">
        <f>VLOOKUP(order_details__2[[#This Row],[ProductID]],products[],4,FALSE)</f>
        <v>4</v>
      </c>
      <c r="Q877" t="str">
        <f>VLOOKUP(order_details__2[[#This Row],[CategoryID]],categories[],2,FALSE)</f>
        <v>Dairy Products</v>
      </c>
      <c r="R877" s="57">
        <f>VLOOKUP(order_details__2[[#This Row],[OrderID]],orders[],21,FALSE)</f>
        <v>6</v>
      </c>
    </row>
    <row r="878" spans="1:18" x14ac:dyDescent="0.2">
      <c r="A878">
        <v>10575</v>
      </c>
      <c r="B878">
        <v>63</v>
      </c>
      <c r="C878">
        <v>43.9</v>
      </c>
      <c r="D878">
        <v>6</v>
      </c>
      <c r="E878">
        <v>0</v>
      </c>
      <c r="F878">
        <f>order_details__2[[#This Row],[UnitPrice]]*order_details__2[[#This Row],[Quantity]]</f>
        <v>263.39999999999998</v>
      </c>
      <c r="G878">
        <f>VLOOKUP(order_details__2[[#This Row],[ProductID]],products[],3,FALSE)</f>
        <v>7</v>
      </c>
      <c r="H878">
        <f>VLOOKUP(order_details__2[[#This Row],[OrderID]],orders[],20,FALSE)</f>
        <v>1997</v>
      </c>
      <c r="I878" t="str">
        <f>VLOOKUP(order_details__2[[#This Row],[ProductID]],products[],2,FALSE)</f>
        <v>Vegie-spread</v>
      </c>
      <c r="J878" t="str">
        <f>VLOOKUP(order_details__2[[#This Row],[SupplierID]],suppliers[],2,FALSE)</f>
        <v>Pavlova, Ltd.</v>
      </c>
      <c r="K878" t="str">
        <f>VLOOKUP(order_details__2[[#This Row],[OrderID]],orders[],14,FALSE)</f>
        <v>Germany</v>
      </c>
      <c r="L878">
        <f>VLOOKUP(order_details__2[[#This Row],[OrderID]],orders[],7,FALSE)</f>
        <v>1</v>
      </c>
      <c r="M878" t="str">
        <f>VLOOKUP(order_details__2[[#This Row],[ShipVia ]],shippers[],2,FALSE)</f>
        <v>Speedy Express</v>
      </c>
      <c r="N878" t="str">
        <f>VLOOKUP(order_details__2[[#This Row],[OrderID]],orders[],2,FALSE)</f>
        <v>MORGK</v>
      </c>
      <c r="O878" t="str">
        <f>VLOOKUP(order_details__2[[#This Row],[OrderID]],orders[],18,FALSE)</f>
        <v xml:space="preserve">Eastern                                           </v>
      </c>
      <c r="P878">
        <f>VLOOKUP(order_details__2[[#This Row],[ProductID]],products[],4,FALSE)</f>
        <v>2</v>
      </c>
      <c r="Q878" t="str">
        <f>VLOOKUP(order_details__2[[#This Row],[CategoryID]],categories[],2,FALSE)</f>
        <v>Condiments</v>
      </c>
      <c r="R878" s="57">
        <f>VLOOKUP(order_details__2[[#This Row],[OrderID]],orders[],21,FALSE)</f>
        <v>6</v>
      </c>
    </row>
    <row r="879" spans="1:18" x14ac:dyDescent="0.2">
      <c r="A879">
        <v>10575</v>
      </c>
      <c r="B879">
        <v>72</v>
      </c>
      <c r="C879">
        <v>34.799999999999997</v>
      </c>
      <c r="D879">
        <v>30</v>
      </c>
      <c r="E879">
        <v>0</v>
      </c>
      <c r="F879">
        <f>order_details__2[[#This Row],[UnitPrice]]*order_details__2[[#This Row],[Quantity]]</f>
        <v>1044</v>
      </c>
      <c r="G879">
        <f>VLOOKUP(order_details__2[[#This Row],[ProductID]],products[],3,FALSE)</f>
        <v>14</v>
      </c>
      <c r="H879">
        <f>VLOOKUP(order_details__2[[#This Row],[OrderID]],orders[],20,FALSE)</f>
        <v>1997</v>
      </c>
      <c r="I879" t="str">
        <f>VLOOKUP(order_details__2[[#This Row],[ProductID]],products[],2,FALSE)</f>
        <v>Mozzarella di Giovanni</v>
      </c>
      <c r="J879" t="str">
        <f>VLOOKUP(order_details__2[[#This Row],[SupplierID]],suppliers[],2,FALSE)</f>
        <v>Formaggi Fortini s.r.l.</v>
      </c>
      <c r="K879" t="str">
        <f>VLOOKUP(order_details__2[[#This Row],[OrderID]],orders[],14,FALSE)</f>
        <v>Germany</v>
      </c>
      <c r="L879">
        <f>VLOOKUP(order_details__2[[#This Row],[OrderID]],orders[],7,FALSE)</f>
        <v>1</v>
      </c>
      <c r="M879" t="str">
        <f>VLOOKUP(order_details__2[[#This Row],[ShipVia ]],shippers[],2,FALSE)</f>
        <v>Speedy Express</v>
      </c>
      <c r="N879" t="str">
        <f>VLOOKUP(order_details__2[[#This Row],[OrderID]],orders[],2,FALSE)</f>
        <v>MORGK</v>
      </c>
      <c r="O879" t="str">
        <f>VLOOKUP(order_details__2[[#This Row],[OrderID]],orders[],18,FALSE)</f>
        <v xml:space="preserve">Eastern                                           </v>
      </c>
      <c r="P879">
        <f>VLOOKUP(order_details__2[[#This Row],[ProductID]],products[],4,FALSE)</f>
        <v>4</v>
      </c>
      <c r="Q879" t="str">
        <f>VLOOKUP(order_details__2[[#This Row],[CategoryID]],categories[],2,FALSE)</f>
        <v>Dairy Products</v>
      </c>
      <c r="R879" s="57">
        <f>VLOOKUP(order_details__2[[#This Row],[OrderID]],orders[],21,FALSE)</f>
        <v>6</v>
      </c>
    </row>
    <row r="880" spans="1:18" x14ac:dyDescent="0.2">
      <c r="A880">
        <v>10575</v>
      </c>
      <c r="B880">
        <v>76</v>
      </c>
      <c r="C880">
        <v>18</v>
      </c>
      <c r="D880">
        <v>10</v>
      </c>
      <c r="E880">
        <v>0</v>
      </c>
      <c r="F880">
        <f>order_details__2[[#This Row],[UnitPrice]]*order_details__2[[#This Row],[Quantity]]</f>
        <v>180</v>
      </c>
      <c r="G880">
        <f>VLOOKUP(order_details__2[[#This Row],[ProductID]],products[],3,FALSE)</f>
        <v>23</v>
      </c>
      <c r="H880">
        <f>VLOOKUP(order_details__2[[#This Row],[OrderID]],orders[],20,FALSE)</f>
        <v>1997</v>
      </c>
      <c r="I880" t="str">
        <f>VLOOKUP(order_details__2[[#This Row],[ProductID]],products[],2,FALSE)</f>
        <v>Lakkalikri</v>
      </c>
      <c r="J880" t="str">
        <f>VLOOKUP(order_details__2[[#This Row],[SupplierID]],suppliers[],2,FALSE)</f>
        <v>Karkki Oy</v>
      </c>
      <c r="K880" t="str">
        <f>VLOOKUP(order_details__2[[#This Row],[OrderID]],orders[],14,FALSE)</f>
        <v>Germany</v>
      </c>
      <c r="L880">
        <f>VLOOKUP(order_details__2[[#This Row],[OrderID]],orders[],7,FALSE)</f>
        <v>1</v>
      </c>
      <c r="M880" t="str">
        <f>VLOOKUP(order_details__2[[#This Row],[ShipVia ]],shippers[],2,FALSE)</f>
        <v>Speedy Express</v>
      </c>
      <c r="N880" t="str">
        <f>VLOOKUP(order_details__2[[#This Row],[OrderID]],orders[],2,FALSE)</f>
        <v>MORGK</v>
      </c>
      <c r="O880" t="str">
        <f>VLOOKUP(order_details__2[[#This Row],[OrderID]],orders[],18,FALSE)</f>
        <v xml:space="preserve">Eastern                                           </v>
      </c>
      <c r="P880">
        <f>VLOOKUP(order_details__2[[#This Row],[ProductID]],products[],4,FALSE)</f>
        <v>1</v>
      </c>
      <c r="Q880" t="str">
        <f>VLOOKUP(order_details__2[[#This Row],[CategoryID]],categories[],2,FALSE)</f>
        <v>Beverages</v>
      </c>
      <c r="R880" s="57">
        <f>VLOOKUP(order_details__2[[#This Row],[OrderID]],orders[],21,FALSE)</f>
        <v>6</v>
      </c>
    </row>
    <row r="881" spans="1:18" x14ac:dyDescent="0.2">
      <c r="A881">
        <v>10576</v>
      </c>
      <c r="B881">
        <v>1</v>
      </c>
      <c r="C881">
        <v>18</v>
      </c>
      <c r="D881">
        <v>10</v>
      </c>
      <c r="E881">
        <v>0</v>
      </c>
      <c r="F881">
        <f>order_details__2[[#This Row],[UnitPrice]]*order_details__2[[#This Row],[Quantity]]</f>
        <v>180</v>
      </c>
      <c r="G881">
        <f>VLOOKUP(order_details__2[[#This Row],[ProductID]],products[],3,FALSE)</f>
        <v>1</v>
      </c>
      <c r="H881">
        <f>VLOOKUP(order_details__2[[#This Row],[OrderID]],orders[],20,FALSE)</f>
        <v>1997</v>
      </c>
      <c r="I881" t="str">
        <f>VLOOKUP(order_details__2[[#This Row],[ProductID]],products[],2,FALSE)</f>
        <v>Chai</v>
      </c>
      <c r="J881" t="str">
        <f>VLOOKUP(order_details__2[[#This Row],[SupplierID]],suppliers[],2,FALSE)</f>
        <v>Exotic Liquids</v>
      </c>
      <c r="K881" t="str">
        <f>VLOOKUP(order_details__2[[#This Row],[OrderID]],orders[],14,FALSE)</f>
        <v>Mexico</v>
      </c>
      <c r="L881">
        <f>VLOOKUP(order_details__2[[#This Row],[OrderID]],orders[],7,FALSE)</f>
        <v>3</v>
      </c>
      <c r="M881" t="str">
        <f>VLOOKUP(order_details__2[[#This Row],[ShipVia ]],shippers[],2,FALSE)</f>
        <v>Federal Shipping</v>
      </c>
      <c r="N881" t="str">
        <f>VLOOKUP(order_details__2[[#This Row],[OrderID]],orders[],2,FALSE)</f>
        <v>TORTU</v>
      </c>
      <c r="O881" t="str">
        <f>VLOOKUP(order_details__2[[#This Row],[OrderID]],orders[],18,FALSE)</f>
        <v xml:space="preserve">Southern                                          </v>
      </c>
      <c r="P881">
        <f>VLOOKUP(order_details__2[[#This Row],[ProductID]],products[],4,FALSE)</f>
        <v>1</v>
      </c>
      <c r="Q881" t="str">
        <f>VLOOKUP(order_details__2[[#This Row],[CategoryID]],categories[],2,FALSE)</f>
        <v>Beverages</v>
      </c>
      <c r="R881" s="57">
        <f>VLOOKUP(order_details__2[[#This Row],[OrderID]],orders[],21,FALSE)</f>
        <v>6</v>
      </c>
    </row>
    <row r="882" spans="1:18" x14ac:dyDescent="0.2">
      <c r="A882">
        <v>10576</v>
      </c>
      <c r="B882">
        <v>31</v>
      </c>
      <c r="C882">
        <v>12.5</v>
      </c>
      <c r="D882">
        <v>20</v>
      </c>
      <c r="E882">
        <v>0</v>
      </c>
      <c r="F882">
        <f>order_details__2[[#This Row],[UnitPrice]]*order_details__2[[#This Row],[Quantity]]</f>
        <v>250</v>
      </c>
      <c r="G882">
        <f>VLOOKUP(order_details__2[[#This Row],[ProductID]],products[],3,FALSE)</f>
        <v>14</v>
      </c>
      <c r="H882">
        <f>VLOOKUP(order_details__2[[#This Row],[OrderID]],orders[],20,FALSE)</f>
        <v>1997</v>
      </c>
      <c r="I882" t="str">
        <f>VLOOKUP(order_details__2[[#This Row],[ProductID]],products[],2,FALSE)</f>
        <v>Gorgonzola Telino</v>
      </c>
      <c r="J882" t="str">
        <f>VLOOKUP(order_details__2[[#This Row],[SupplierID]],suppliers[],2,FALSE)</f>
        <v>Formaggi Fortini s.r.l.</v>
      </c>
      <c r="K882" t="str">
        <f>VLOOKUP(order_details__2[[#This Row],[OrderID]],orders[],14,FALSE)</f>
        <v>Mexico</v>
      </c>
      <c r="L882">
        <f>VLOOKUP(order_details__2[[#This Row],[OrderID]],orders[],7,FALSE)</f>
        <v>3</v>
      </c>
      <c r="M882" t="str">
        <f>VLOOKUP(order_details__2[[#This Row],[ShipVia ]],shippers[],2,FALSE)</f>
        <v>Federal Shipping</v>
      </c>
      <c r="N882" t="str">
        <f>VLOOKUP(order_details__2[[#This Row],[OrderID]],orders[],2,FALSE)</f>
        <v>TORTU</v>
      </c>
      <c r="O882" t="str">
        <f>VLOOKUP(order_details__2[[#This Row],[OrderID]],orders[],18,FALSE)</f>
        <v xml:space="preserve">Southern                                          </v>
      </c>
      <c r="P882">
        <f>VLOOKUP(order_details__2[[#This Row],[ProductID]],products[],4,FALSE)</f>
        <v>4</v>
      </c>
      <c r="Q882" t="str">
        <f>VLOOKUP(order_details__2[[#This Row],[CategoryID]],categories[],2,FALSE)</f>
        <v>Dairy Products</v>
      </c>
      <c r="R882" s="57">
        <f>VLOOKUP(order_details__2[[#This Row],[OrderID]],orders[],21,FALSE)</f>
        <v>6</v>
      </c>
    </row>
    <row r="883" spans="1:18" x14ac:dyDescent="0.2">
      <c r="A883">
        <v>10576</v>
      </c>
      <c r="B883">
        <v>44</v>
      </c>
      <c r="C883">
        <v>19.45</v>
      </c>
      <c r="D883">
        <v>21</v>
      </c>
      <c r="E883">
        <v>0</v>
      </c>
      <c r="F883">
        <f>order_details__2[[#This Row],[UnitPrice]]*order_details__2[[#This Row],[Quantity]]</f>
        <v>408.45</v>
      </c>
      <c r="G883">
        <f>VLOOKUP(order_details__2[[#This Row],[ProductID]],products[],3,FALSE)</f>
        <v>20</v>
      </c>
      <c r="H883">
        <f>VLOOKUP(order_details__2[[#This Row],[OrderID]],orders[],20,FALSE)</f>
        <v>1997</v>
      </c>
      <c r="I883" t="str">
        <f>VLOOKUP(order_details__2[[#This Row],[ProductID]],products[],2,FALSE)</f>
        <v>Gula Malacca</v>
      </c>
      <c r="J883" t="str">
        <f>VLOOKUP(order_details__2[[#This Row],[SupplierID]],suppliers[],2,FALSE)</f>
        <v>Leka Trading</v>
      </c>
      <c r="K883" t="str">
        <f>VLOOKUP(order_details__2[[#This Row],[OrderID]],orders[],14,FALSE)</f>
        <v>Mexico</v>
      </c>
      <c r="L883">
        <f>VLOOKUP(order_details__2[[#This Row],[OrderID]],orders[],7,FALSE)</f>
        <v>3</v>
      </c>
      <c r="M883" t="str">
        <f>VLOOKUP(order_details__2[[#This Row],[ShipVia ]],shippers[],2,FALSE)</f>
        <v>Federal Shipping</v>
      </c>
      <c r="N883" t="str">
        <f>VLOOKUP(order_details__2[[#This Row],[OrderID]],orders[],2,FALSE)</f>
        <v>TORTU</v>
      </c>
      <c r="O883" t="str">
        <f>VLOOKUP(order_details__2[[#This Row],[OrderID]],orders[],18,FALSE)</f>
        <v xml:space="preserve">Southern                                          </v>
      </c>
      <c r="P883">
        <f>VLOOKUP(order_details__2[[#This Row],[ProductID]],products[],4,FALSE)</f>
        <v>2</v>
      </c>
      <c r="Q883" t="str">
        <f>VLOOKUP(order_details__2[[#This Row],[CategoryID]],categories[],2,FALSE)</f>
        <v>Condiments</v>
      </c>
      <c r="R883" s="57">
        <f>VLOOKUP(order_details__2[[#This Row],[OrderID]],orders[],21,FALSE)</f>
        <v>6</v>
      </c>
    </row>
    <row r="884" spans="1:18" x14ac:dyDescent="0.2">
      <c r="A884">
        <v>10577</v>
      </c>
      <c r="B884">
        <v>39</v>
      </c>
      <c r="C884">
        <v>18</v>
      </c>
      <c r="D884">
        <v>10</v>
      </c>
      <c r="E884">
        <v>0</v>
      </c>
      <c r="F884">
        <f>order_details__2[[#This Row],[UnitPrice]]*order_details__2[[#This Row],[Quantity]]</f>
        <v>180</v>
      </c>
      <c r="G884">
        <f>VLOOKUP(order_details__2[[#This Row],[ProductID]],products[],3,FALSE)</f>
        <v>18</v>
      </c>
      <c r="H884">
        <f>VLOOKUP(order_details__2[[#This Row],[OrderID]],orders[],20,FALSE)</f>
        <v>1997</v>
      </c>
      <c r="I884" t="str">
        <f>VLOOKUP(order_details__2[[#This Row],[ProductID]],products[],2,FALSE)</f>
        <v>Chartreuse verte</v>
      </c>
      <c r="J884" t="str">
        <f>VLOOKUP(order_details__2[[#This Row],[SupplierID]],suppliers[],2,FALSE)</f>
        <v>Aux joyeux ecclsiastiques</v>
      </c>
      <c r="K884" t="str">
        <f>VLOOKUP(order_details__2[[#This Row],[OrderID]],orders[],14,FALSE)</f>
        <v>USA</v>
      </c>
      <c r="L884">
        <f>VLOOKUP(order_details__2[[#This Row],[OrderID]],orders[],7,FALSE)</f>
        <v>2</v>
      </c>
      <c r="M884" t="str">
        <f>VLOOKUP(order_details__2[[#This Row],[ShipVia ]],shippers[],2,FALSE)</f>
        <v>United Package</v>
      </c>
      <c r="N884" t="str">
        <f>VLOOKUP(order_details__2[[#This Row],[OrderID]],orders[],2,FALSE)</f>
        <v>TRAIH</v>
      </c>
      <c r="O884" t="str">
        <f>VLOOKUP(order_details__2[[#This Row],[OrderID]],orders[],18,FALSE)</f>
        <v xml:space="preserve">Northern                                          </v>
      </c>
      <c r="P884">
        <f>VLOOKUP(order_details__2[[#This Row],[ProductID]],products[],4,FALSE)</f>
        <v>1</v>
      </c>
      <c r="Q884" t="str">
        <f>VLOOKUP(order_details__2[[#This Row],[CategoryID]],categories[],2,FALSE)</f>
        <v>Beverages</v>
      </c>
      <c r="R884" s="57">
        <f>VLOOKUP(order_details__2[[#This Row],[OrderID]],orders[],21,FALSE)</f>
        <v>6</v>
      </c>
    </row>
    <row r="885" spans="1:18" x14ac:dyDescent="0.2">
      <c r="A885">
        <v>10577</v>
      </c>
      <c r="B885">
        <v>75</v>
      </c>
      <c r="C885">
        <v>7.75</v>
      </c>
      <c r="D885">
        <v>20</v>
      </c>
      <c r="E885">
        <v>0</v>
      </c>
      <c r="F885">
        <f>order_details__2[[#This Row],[UnitPrice]]*order_details__2[[#This Row],[Quantity]]</f>
        <v>155</v>
      </c>
      <c r="G885">
        <f>VLOOKUP(order_details__2[[#This Row],[ProductID]],products[],3,FALSE)</f>
        <v>12</v>
      </c>
      <c r="H885">
        <f>VLOOKUP(order_details__2[[#This Row],[OrderID]],orders[],20,FALSE)</f>
        <v>1997</v>
      </c>
      <c r="I885" t="str">
        <f>VLOOKUP(order_details__2[[#This Row],[ProductID]],products[],2,FALSE)</f>
        <v>Rhnbru Klosterbier</v>
      </c>
      <c r="J885" t="str">
        <f>VLOOKUP(order_details__2[[#This Row],[SupplierID]],suppliers[],2,FALSE)</f>
        <v>Plutzer Lebensmittelgromrkte AG</v>
      </c>
      <c r="K885" t="str">
        <f>VLOOKUP(order_details__2[[#This Row],[OrderID]],orders[],14,FALSE)</f>
        <v>USA</v>
      </c>
      <c r="L885">
        <f>VLOOKUP(order_details__2[[#This Row],[OrderID]],orders[],7,FALSE)</f>
        <v>2</v>
      </c>
      <c r="M885" t="str">
        <f>VLOOKUP(order_details__2[[#This Row],[ShipVia ]],shippers[],2,FALSE)</f>
        <v>United Package</v>
      </c>
      <c r="N885" t="str">
        <f>VLOOKUP(order_details__2[[#This Row],[OrderID]],orders[],2,FALSE)</f>
        <v>TRAIH</v>
      </c>
      <c r="O885" t="str">
        <f>VLOOKUP(order_details__2[[#This Row],[OrderID]],orders[],18,FALSE)</f>
        <v xml:space="preserve">Northern                                          </v>
      </c>
      <c r="P885">
        <f>VLOOKUP(order_details__2[[#This Row],[ProductID]],products[],4,FALSE)</f>
        <v>1</v>
      </c>
      <c r="Q885" t="str">
        <f>VLOOKUP(order_details__2[[#This Row],[CategoryID]],categories[],2,FALSE)</f>
        <v>Beverages</v>
      </c>
      <c r="R885" s="57">
        <f>VLOOKUP(order_details__2[[#This Row],[OrderID]],orders[],21,FALSE)</f>
        <v>6</v>
      </c>
    </row>
    <row r="886" spans="1:18" x14ac:dyDescent="0.2">
      <c r="A886">
        <v>10577</v>
      </c>
      <c r="B886">
        <v>77</v>
      </c>
      <c r="C886">
        <v>13</v>
      </c>
      <c r="D886">
        <v>18</v>
      </c>
      <c r="E886">
        <v>0</v>
      </c>
      <c r="F886">
        <f>order_details__2[[#This Row],[UnitPrice]]*order_details__2[[#This Row],[Quantity]]</f>
        <v>234</v>
      </c>
      <c r="G886">
        <f>VLOOKUP(order_details__2[[#This Row],[ProductID]],products[],3,FALSE)</f>
        <v>12</v>
      </c>
      <c r="H886">
        <f>VLOOKUP(order_details__2[[#This Row],[OrderID]],orders[],20,FALSE)</f>
        <v>1997</v>
      </c>
      <c r="I886" t="str">
        <f>VLOOKUP(order_details__2[[#This Row],[ProductID]],products[],2,FALSE)</f>
        <v>Original Frankfurter grne Soe</v>
      </c>
      <c r="J886" t="str">
        <f>VLOOKUP(order_details__2[[#This Row],[SupplierID]],suppliers[],2,FALSE)</f>
        <v>Plutzer Lebensmittelgromrkte AG</v>
      </c>
      <c r="K886" t="str">
        <f>VLOOKUP(order_details__2[[#This Row],[OrderID]],orders[],14,FALSE)</f>
        <v>USA</v>
      </c>
      <c r="L886">
        <f>VLOOKUP(order_details__2[[#This Row],[OrderID]],orders[],7,FALSE)</f>
        <v>2</v>
      </c>
      <c r="M886" t="str">
        <f>VLOOKUP(order_details__2[[#This Row],[ShipVia ]],shippers[],2,FALSE)</f>
        <v>United Package</v>
      </c>
      <c r="N886" t="str">
        <f>VLOOKUP(order_details__2[[#This Row],[OrderID]],orders[],2,FALSE)</f>
        <v>TRAIH</v>
      </c>
      <c r="O886" t="str">
        <f>VLOOKUP(order_details__2[[#This Row],[OrderID]],orders[],18,FALSE)</f>
        <v xml:space="preserve">Northern                                          </v>
      </c>
      <c r="P886">
        <f>VLOOKUP(order_details__2[[#This Row],[ProductID]],products[],4,FALSE)</f>
        <v>2</v>
      </c>
      <c r="Q886" t="str">
        <f>VLOOKUP(order_details__2[[#This Row],[CategoryID]],categories[],2,FALSE)</f>
        <v>Condiments</v>
      </c>
      <c r="R886" s="57">
        <f>VLOOKUP(order_details__2[[#This Row],[OrderID]],orders[],21,FALSE)</f>
        <v>6</v>
      </c>
    </row>
    <row r="887" spans="1:18" x14ac:dyDescent="0.2">
      <c r="A887">
        <v>10578</v>
      </c>
      <c r="B887">
        <v>35</v>
      </c>
      <c r="C887">
        <v>18</v>
      </c>
      <c r="D887">
        <v>20</v>
      </c>
      <c r="E887">
        <v>0</v>
      </c>
      <c r="F887">
        <f>order_details__2[[#This Row],[UnitPrice]]*order_details__2[[#This Row],[Quantity]]</f>
        <v>360</v>
      </c>
      <c r="G887">
        <f>VLOOKUP(order_details__2[[#This Row],[ProductID]],products[],3,FALSE)</f>
        <v>16</v>
      </c>
      <c r="H887">
        <f>VLOOKUP(order_details__2[[#This Row],[OrderID]],orders[],20,FALSE)</f>
        <v>1997</v>
      </c>
      <c r="I887" t="str">
        <f>VLOOKUP(order_details__2[[#This Row],[ProductID]],products[],2,FALSE)</f>
        <v>Steeleye Stout</v>
      </c>
      <c r="J887" t="str">
        <f>VLOOKUP(order_details__2[[#This Row],[SupplierID]],suppliers[],2,FALSE)</f>
        <v>Bigfoot Breweries</v>
      </c>
      <c r="K887" t="str">
        <f>VLOOKUP(order_details__2[[#This Row],[OrderID]],orders[],14,FALSE)</f>
        <v>UK</v>
      </c>
      <c r="L887">
        <f>VLOOKUP(order_details__2[[#This Row],[OrderID]],orders[],7,FALSE)</f>
        <v>3</v>
      </c>
      <c r="M887" t="str">
        <f>VLOOKUP(order_details__2[[#This Row],[ShipVia ]],shippers[],2,FALSE)</f>
        <v>Federal Shipping</v>
      </c>
      <c r="N887" t="str">
        <f>VLOOKUP(order_details__2[[#This Row],[OrderID]],orders[],2,FALSE)</f>
        <v>BSBEV</v>
      </c>
      <c r="O887" t="str">
        <f>VLOOKUP(order_details__2[[#This Row],[OrderID]],orders[],18,FALSE)</f>
        <v xml:space="preserve">Eastern                                           </v>
      </c>
      <c r="P887">
        <f>VLOOKUP(order_details__2[[#This Row],[ProductID]],products[],4,FALSE)</f>
        <v>1</v>
      </c>
      <c r="Q887" t="str">
        <f>VLOOKUP(order_details__2[[#This Row],[CategoryID]],categories[],2,FALSE)</f>
        <v>Beverages</v>
      </c>
      <c r="R887" s="57">
        <f>VLOOKUP(order_details__2[[#This Row],[OrderID]],orders[],21,FALSE)</f>
        <v>6</v>
      </c>
    </row>
    <row r="888" spans="1:18" x14ac:dyDescent="0.2">
      <c r="A888">
        <v>10578</v>
      </c>
      <c r="B888">
        <v>57</v>
      </c>
      <c r="C888">
        <v>19.5</v>
      </c>
      <c r="D888">
        <v>6</v>
      </c>
      <c r="E888">
        <v>0</v>
      </c>
      <c r="F888">
        <f>order_details__2[[#This Row],[UnitPrice]]*order_details__2[[#This Row],[Quantity]]</f>
        <v>117</v>
      </c>
      <c r="G888">
        <f>VLOOKUP(order_details__2[[#This Row],[ProductID]],products[],3,FALSE)</f>
        <v>26</v>
      </c>
      <c r="H888">
        <f>VLOOKUP(order_details__2[[#This Row],[OrderID]],orders[],20,FALSE)</f>
        <v>1997</v>
      </c>
      <c r="I888" t="str">
        <f>VLOOKUP(order_details__2[[#This Row],[ProductID]],products[],2,FALSE)</f>
        <v>Ravioli Angelo</v>
      </c>
      <c r="J888" t="str">
        <f>VLOOKUP(order_details__2[[#This Row],[SupplierID]],suppliers[],2,FALSE)</f>
        <v>Pasta Buttini s.r.l.</v>
      </c>
      <c r="K888" t="str">
        <f>VLOOKUP(order_details__2[[#This Row],[OrderID]],orders[],14,FALSE)</f>
        <v>UK</v>
      </c>
      <c r="L888">
        <f>VLOOKUP(order_details__2[[#This Row],[OrderID]],orders[],7,FALSE)</f>
        <v>3</v>
      </c>
      <c r="M888" t="str">
        <f>VLOOKUP(order_details__2[[#This Row],[ShipVia ]],shippers[],2,FALSE)</f>
        <v>Federal Shipping</v>
      </c>
      <c r="N888" t="str">
        <f>VLOOKUP(order_details__2[[#This Row],[OrderID]],orders[],2,FALSE)</f>
        <v>BSBEV</v>
      </c>
      <c r="O888" t="str">
        <f>VLOOKUP(order_details__2[[#This Row],[OrderID]],orders[],18,FALSE)</f>
        <v xml:space="preserve">Eastern                                           </v>
      </c>
      <c r="P888">
        <f>VLOOKUP(order_details__2[[#This Row],[ProductID]],products[],4,FALSE)</f>
        <v>5</v>
      </c>
      <c r="Q888" t="str">
        <f>VLOOKUP(order_details__2[[#This Row],[CategoryID]],categories[],2,FALSE)</f>
        <v>Grains/Cereals</v>
      </c>
      <c r="R888" s="57">
        <f>VLOOKUP(order_details__2[[#This Row],[OrderID]],orders[],21,FALSE)</f>
        <v>6</v>
      </c>
    </row>
    <row r="889" spans="1:18" x14ac:dyDescent="0.2">
      <c r="A889">
        <v>10579</v>
      </c>
      <c r="B889">
        <v>15</v>
      </c>
      <c r="C889">
        <v>15.5</v>
      </c>
      <c r="D889">
        <v>10</v>
      </c>
      <c r="E889">
        <v>0</v>
      </c>
      <c r="F889">
        <f>order_details__2[[#This Row],[UnitPrice]]*order_details__2[[#This Row],[Quantity]]</f>
        <v>155</v>
      </c>
      <c r="G889">
        <f>VLOOKUP(order_details__2[[#This Row],[ProductID]],products[],3,FALSE)</f>
        <v>6</v>
      </c>
      <c r="H889">
        <f>VLOOKUP(order_details__2[[#This Row],[OrderID]],orders[],20,FALSE)</f>
        <v>1997</v>
      </c>
      <c r="I889" t="str">
        <f>VLOOKUP(order_details__2[[#This Row],[ProductID]],products[],2,FALSE)</f>
        <v>Genen Shouyu</v>
      </c>
      <c r="J889" t="str">
        <f>VLOOKUP(order_details__2[[#This Row],[SupplierID]],suppliers[],2,FALSE)</f>
        <v>Mayumi's</v>
      </c>
      <c r="K889" t="str">
        <f>VLOOKUP(order_details__2[[#This Row],[OrderID]],orders[],14,FALSE)</f>
        <v>USA</v>
      </c>
      <c r="L889">
        <f>VLOOKUP(order_details__2[[#This Row],[OrderID]],orders[],7,FALSE)</f>
        <v>2</v>
      </c>
      <c r="M889" t="str">
        <f>VLOOKUP(order_details__2[[#This Row],[ShipVia ]],shippers[],2,FALSE)</f>
        <v>United Package</v>
      </c>
      <c r="N889" t="str">
        <f>VLOOKUP(order_details__2[[#This Row],[OrderID]],orders[],2,FALSE)</f>
        <v>LETSS</v>
      </c>
      <c r="O889" t="str">
        <f>VLOOKUP(order_details__2[[#This Row],[OrderID]],orders[],18,FALSE)</f>
        <v xml:space="preserve">Eastern                                           </v>
      </c>
      <c r="P889">
        <f>VLOOKUP(order_details__2[[#This Row],[ProductID]],products[],4,FALSE)</f>
        <v>2</v>
      </c>
      <c r="Q889" t="str">
        <f>VLOOKUP(order_details__2[[#This Row],[CategoryID]],categories[],2,FALSE)</f>
        <v>Condiments</v>
      </c>
      <c r="R889" s="57">
        <f>VLOOKUP(order_details__2[[#This Row],[OrderID]],orders[],21,FALSE)</f>
        <v>6</v>
      </c>
    </row>
    <row r="890" spans="1:18" x14ac:dyDescent="0.2">
      <c r="A890">
        <v>10579</v>
      </c>
      <c r="B890">
        <v>75</v>
      </c>
      <c r="C890">
        <v>7.75</v>
      </c>
      <c r="D890">
        <v>21</v>
      </c>
      <c r="E890">
        <v>0</v>
      </c>
      <c r="F890">
        <f>order_details__2[[#This Row],[UnitPrice]]*order_details__2[[#This Row],[Quantity]]</f>
        <v>162.75</v>
      </c>
      <c r="G890">
        <f>VLOOKUP(order_details__2[[#This Row],[ProductID]],products[],3,FALSE)</f>
        <v>12</v>
      </c>
      <c r="H890">
        <f>VLOOKUP(order_details__2[[#This Row],[OrderID]],orders[],20,FALSE)</f>
        <v>1997</v>
      </c>
      <c r="I890" t="str">
        <f>VLOOKUP(order_details__2[[#This Row],[ProductID]],products[],2,FALSE)</f>
        <v>Rhnbru Klosterbier</v>
      </c>
      <c r="J890" t="str">
        <f>VLOOKUP(order_details__2[[#This Row],[SupplierID]],suppliers[],2,FALSE)</f>
        <v>Plutzer Lebensmittelgromrkte AG</v>
      </c>
      <c r="K890" t="str">
        <f>VLOOKUP(order_details__2[[#This Row],[OrderID]],orders[],14,FALSE)</f>
        <v>USA</v>
      </c>
      <c r="L890">
        <f>VLOOKUP(order_details__2[[#This Row],[OrderID]],orders[],7,FALSE)</f>
        <v>2</v>
      </c>
      <c r="M890" t="str">
        <f>VLOOKUP(order_details__2[[#This Row],[ShipVia ]],shippers[],2,FALSE)</f>
        <v>United Package</v>
      </c>
      <c r="N890" t="str">
        <f>VLOOKUP(order_details__2[[#This Row],[OrderID]],orders[],2,FALSE)</f>
        <v>LETSS</v>
      </c>
      <c r="O890" t="str">
        <f>VLOOKUP(order_details__2[[#This Row],[OrderID]],orders[],18,FALSE)</f>
        <v xml:space="preserve">Eastern                                           </v>
      </c>
      <c r="P890">
        <f>VLOOKUP(order_details__2[[#This Row],[ProductID]],products[],4,FALSE)</f>
        <v>1</v>
      </c>
      <c r="Q890" t="str">
        <f>VLOOKUP(order_details__2[[#This Row],[CategoryID]],categories[],2,FALSE)</f>
        <v>Beverages</v>
      </c>
      <c r="R890" s="57">
        <f>VLOOKUP(order_details__2[[#This Row],[OrderID]],orders[],21,FALSE)</f>
        <v>6</v>
      </c>
    </row>
    <row r="891" spans="1:18" x14ac:dyDescent="0.2">
      <c r="A891">
        <v>10580</v>
      </c>
      <c r="B891">
        <v>14</v>
      </c>
      <c r="C891">
        <v>23.25</v>
      </c>
      <c r="D891">
        <v>15</v>
      </c>
      <c r="E891">
        <v>0</v>
      </c>
      <c r="F891">
        <f>order_details__2[[#This Row],[UnitPrice]]*order_details__2[[#This Row],[Quantity]]</f>
        <v>348.75</v>
      </c>
      <c r="G891">
        <f>VLOOKUP(order_details__2[[#This Row],[ProductID]],products[],3,FALSE)</f>
        <v>6</v>
      </c>
      <c r="H891">
        <f>VLOOKUP(order_details__2[[#This Row],[OrderID]],orders[],20,FALSE)</f>
        <v>1997</v>
      </c>
      <c r="I891" t="str">
        <f>VLOOKUP(order_details__2[[#This Row],[ProductID]],products[],2,FALSE)</f>
        <v>Tofu</v>
      </c>
      <c r="J891" t="str">
        <f>VLOOKUP(order_details__2[[#This Row],[SupplierID]],suppliers[],2,FALSE)</f>
        <v>Mayumi's</v>
      </c>
      <c r="K891" t="str">
        <f>VLOOKUP(order_details__2[[#This Row],[OrderID]],orders[],14,FALSE)</f>
        <v>Germany</v>
      </c>
      <c r="L891">
        <f>VLOOKUP(order_details__2[[#This Row],[OrderID]],orders[],7,FALSE)</f>
        <v>3</v>
      </c>
      <c r="M891" t="str">
        <f>VLOOKUP(order_details__2[[#This Row],[ShipVia ]],shippers[],2,FALSE)</f>
        <v>Federal Shipping</v>
      </c>
      <c r="N891" t="str">
        <f>VLOOKUP(order_details__2[[#This Row],[OrderID]],orders[],2,FALSE)</f>
        <v>OTTIK</v>
      </c>
      <c r="O891" t="str">
        <f>VLOOKUP(order_details__2[[#This Row],[OrderID]],orders[],18,FALSE)</f>
        <v xml:space="preserve">Eastern                                           </v>
      </c>
      <c r="P891">
        <f>VLOOKUP(order_details__2[[#This Row],[ProductID]],products[],4,FALSE)</f>
        <v>7</v>
      </c>
      <c r="Q891" t="str">
        <f>VLOOKUP(order_details__2[[#This Row],[CategoryID]],categories[],2,FALSE)</f>
        <v>Produce</v>
      </c>
      <c r="R891" s="57">
        <f>VLOOKUP(order_details__2[[#This Row],[OrderID]],orders[],21,FALSE)</f>
        <v>6</v>
      </c>
    </row>
    <row r="892" spans="1:18" x14ac:dyDescent="0.2">
      <c r="A892">
        <v>10580</v>
      </c>
      <c r="B892">
        <v>41</v>
      </c>
      <c r="C892">
        <v>9.65</v>
      </c>
      <c r="D892">
        <v>9</v>
      </c>
      <c r="E892">
        <v>0</v>
      </c>
      <c r="F892">
        <f>order_details__2[[#This Row],[UnitPrice]]*order_details__2[[#This Row],[Quantity]]</f>
        <v>86.850000000000009</v>
      </c>
      <c r="G892">
        <f>VLOOKUP(order_details__2[[#This Row],[ProductID]],products[],3,FALSE)</f>
        <v>19</v>
      </c>
      <c r="H892">
        <f>VLOOKUP(order_details__2[[#This Row],[OrderID]],orders[],20,FALSE)</f>
        <v>1997</v>
      </c>
      <c r="I892" t="str">
        <f>VLOOKUP(order_details__2[[#This Row],[ProductID]],products[],2,FALSE)</f>
        <v>Jack's New England Clam Chowder</v>
      </c>
      <c r="J892" t="str">
        <f>VLOOKUP(order_details__2[[#This Row],[SupplierID]],suppliers[],2,FALSE)</f>
        <v>New England Seafood Cannery</v>
      </c>
      <c r="K892" t="str">
        <f>VLOOKUP(order_details__2[[#This Row],[OrderID]],orders[],14,FALSE)</f>
        <v>Germany</v>
      </c>
      <c r="L892">
        <f>VLOOKUP(order_details__2[[#This Row],[OrderID]],orders[],7,FALSE)</f>
        <v>3</v>
      </c>
      <c r="M892" t="str">
        <f>VLOOKUP(order_details__2[[#This Row],[ShipVia ]],shippers[],2,FALSE)</f>
        <v>Federal Shipping</v>
      </c>
      <c r="N892" t="str">
        <f>VLOOKUP(order_details__2[[#This Row],[OrderID]],orders[],2,FALSE)</f>
        <v>OTTIK</v>
      </c>
      <c r="O892" t="str">
        <f>VLOOKUP(order_details__2[[#This Row],[OrderID]],orders[],18,FALSE)</f>
        <v xml:space="preserve">Eastern                                           </v>
      </c>
      <c r="P892">
        <f>VLOOKUP(order_details__2[[#This Row],[ProductID]],products[],4,FALSE)</f>
        <v>8</v>
      </c>
      <c r="Q892" t="str">
        <f>VLOOKUP(order_details__2[[#This Row],[CategoryID]],categories[],2,FALSE)</f>
        <v>Seafood</v>
      </c>
      <c r="R892" s="57">
        <f>VLOOKUP(order_details__2[[#This Row],[OrderID]],orders[],21,FALSE)</f>
        <v>6</v>
      </c>
    </row>
    <row r="893" spans="1:18" x14ac:dyDescent="0.2">
      <c r="A893">
        <v>10580</v>
      </c>
      <c r="B893">
        <v>65</v>
      </c>
      <c r="C893">
        <v>21.05</v>
      </c>
      <c r="D893">
        <v>30</v>
      </c>
      <c r="E893">
        <v>0</v>
      </c>
      <c r="F893">
        <f>order_details__2[[#This Row],[UnitPrice]]*order_details__2[[#This Row],[Quantity]]</f>
        <v>631.5</v>
      </c>
      <c r="G893">
        <f>VLOOKUP(order_details__2[[#This Row],[ProductID]],products[],3,FALSE)</f>
        <v>2</v>
      </c>
      <c r="H893">
        <f>VLOOKUP(order_details__2[[#This Row],[OrderID]],orders[],20,FALSE)</f>
        <v>1997</v>
      </c>
      <c r="I893" t="str">
        <f>VLOOKUP(order_details__2[[#This Row],[ProductID]],products[],2,FALSE)</f>
        <v>Louisiana Fiery Hot Pepper Sauce</v>
      </c>
      <c r="J893" t="str">
        <f>VLOOKUP(order_details__2[[#This Row],[SupplierID]],suppliers[],2,FALSE)</f>
        <v>New Orleans Cajun Delights</v>
      </c>
      <c r="K893" t="str">
        <f>VLOOKUP(order_details__2[[#This Row],[OrderID]],orders[],14,FALSE)</f>
        <v>Germany</v>
      </c>
      <c r="L893">
        <f>VLOOKUP(order_details__2[[#This Row],[OrderID]],orders[],7,FALSE)</f>
        <v>3</v>
      </c>
      <c r="M893" t="str">
        <f>VLOOKUP(order_details__2[[#This Row],[ShipVia ]],shippers[],2,FALSE)</f>
        <v>Federal Shipping</v>
      </c>
      <c r="N893" t="str">
        <f>VLOOKUP(order_details__2[[#This Row],[OrderID]],orders[],2,FALSE)</f>
        <v>OTTIK</v>
      </c>
      <c r="O893" t="str">
        <f>VLOOKUP(order_details__2[[#This Row],[OrderID]],orders[],18,FALSE)</f>
        <v xml:space="preserve">Eastern                                           </v>
      </c>
      <c r="P893">
        <f>VLOOKUP(order_details__2[[#This Row],[ProductID]],products[],4,FALSE)</f>
        <v>2</v>
      </c>
      <c r="Q893" t="str">
        <f>VLOOKUP(order_details__2[[#This Row],[CategoryID]],categories[],2,FALSE)</f>
        <v>Condiments</v>
      </c>
      <c r="R893" s="57">
        <f>VLOOKUP(order_details__2[[#This Row],[OrderID]],orders[],21,FALSE)</f>
        <v>6</v>
      </c>
    </row>
    <row r="894" spans="1:18" x14ac:dyDescent="0.2">
      <c r="A894">
        <v>10581</v>
      </c>
      <c r="B894">
        <v>75</v>
      </c>
      <c r="C894">
        <v>7.75</v>
      </c>
      <c r="D894">
        <v>50</v>
      </c>
      <c r="E894">
        <v>0</v>
      </c>
      <c r="F894">
        <f>order_details__2[[#This Row],[UnitPrice]]*order_details__2[[#This Row],[Quantity]]</f>
        <v>387.5</v>
      </c>
      <c r="G894">
        <f>VLOOKUP(order_details__2[[#This Row],[ProductID]],products[],3,FALSE)</f>
        <v>12</v>
      </c>
      <c r="H894">
        <f>VLOOKUP(order_details__2[[#This Row],[OrderID]],orders[],20,FALSE)</f>
        <v>1997</v>
      </c>
      <c r="I894" t="str">
        <f>VLOOKUP(order_details__2[[#This Row],[ProductID]],products[],2,FALSE)</f>
        <v>Rhnbru Klosterbier</v>
      </c>
      <c r="J894" t="str">
        <f>VLOOKUP(order_details__2[[#This Row],[SupplierID]],suppliers[],2,FALSE)</f>
        <v>Plutzer Lebensmittelgromrkte AG</v>
      </c>
      <c r="K894" t="str">
        <f>VLOOKUP(order_details__2[[#This Row],[OrderID]],orders[],14,FALSE)</f>
        <v>Brazil</v>
      </c>
      <c r="L894">
        <f>VLOOKUP(order_details__2[[#This Row],[OrderID]],orders[],7,FALSE)</f>
        <v>1</v>
      </c>
      <c r="M894" t="str">
        <f>VLOOKUP(order_details__2[[#This Row],[ShipVia ]],shippers[],2,FALSE)</f>
        <v>Speedy Express</v>
      </c>
      <c r="N894" t="str">
        <f>VLOOKUP(order_details__2[[#This Row],[OrderID]],orders[],2,FALSE)</f>
        <v>FAMIA</v>
      </c>
      <c r="O894" t="str">
        <f>VLOOKUP(order_details__2[[#This Row],[OrderID]],orders[],18,FALSE)</f>
        <v xml:space="preserve">Southern                                          </v>
      </c>
      <c r="P894">
        <f>VLOOKUP(order_details__2[[#This Row],[ProductID]],products[],4,FALSE)</f>
        <v>1</v>
      </c>
      <c r="Q894" t="str">
        <f>VLOOKUP(order_details__2[[#This Row],[CategoryID]],categories[],2,FALSE)</f>
        <v>Beverages</v>
      </c>
      <c r="R894" s="57">
        <f>VLOOKUP(order_details__2[[#This Row],[OrderID]],orders[],21,FALSE)</f>
        <v>6</v>
      </c>
    </row>
    <row r="895" spans="1:18" x14ac:dyDescent="0.2">
      <c r="A895">
        <v>10582</v>
      </c>
      <c r="B895">
        <v>57</v>
      </c>
      <c r="C895">
        <v>19.5</v>
      </c>
      <c r="D895">
        <v>4</v>
      </c>
      <c r="E895">
        <v>0</v>
      </c>
      <c r="F895">
        <f>order_details__2[[#This Row],[UnitPrice]]*order_details__2[[#This Row],[Quantity]]</f>
        <v>78</v>
      </c>
      <c r="G895">
        <f>VLOOKUP(order_details__2[[#This Row],[ProductID]],products[],3,FALSE)</f>
        <v>26</v>
      </c>
      <c r="H895">
        <f>VLOOKUP(order_details__2[[#This Row],[OrderID]],orders[],20,FALSE)</f>
        <v>1997</v>
      </c>
      <c r="I895" t="str">
        <f>VLOOKUP(order_details__2[[#This Row],[ProductID]],products[],2,FALSE)</f>
        <v>Ravioli Angelo</v>
      </c>
      <c r="J895" t="str">
        <f>VLOOKUP(order_details__2[[#This Row],[SupplierID]],suppliers[],2,FALSE)</f>
        <v>Pasta Buttini s.r.l.</v>
      </c>
      <c r="K895" t="str">
        <f>VLOOKUP(order_details__2[[#This Row],[OrderID]],orders[],14,FALSE)</f>
        <v>Germany</v>
      </c>
      <c r="L895">
        <f>VLOOKUP(order_details__2[[#This Row],[OrderID]],orders[],7,FALSE)</f>
        <v>2</v>
      </c>
      <c r="M895" t="str">
        <f>VLOOKUP(order_details__2[[#This Row],[ShipVia ]],shippers[],2,FALSE)</f>
        <v>United Package</v>
      </c>
      <c r="N895" t="str">
        <f>VLOOKUP(order_details__2[[#This Row],[OrderID]],orders[],2,FALSE)</f>
        <v>BLAUS</v>
      </c>
      <c r="O895" t="str">
        <f>VLOOKUP(order_details__2[[#This Row],[OrderID]],orders[],18,FALSE)</f>
        <v xml:space="preserve">Southern                                          </v>
      </c>
      <c r="P895">
        <f>VLOOKUP(order_details__2[[#This Row],[ProductID]],products[],4,FALSE)</f>
        <v>5</v>
      </c>
      <c r="Q895" t="str">
        <f>VLOOKUP(order_details__2[[#This Row],[CategoryID]],categories[],2,FALSE)</f>
        <v>Grains/Cereals</v>
      </c>
      <c r="R895" s="57">
        <f>VLOOKUP(order_details__2[[#This Row],[OrderID]],orders[],21,FALSE)</f>
        <v>6</v>
      </c>
    </row>
    <row r="896" spans="1:18" x14ac:dyDescent="0.2">
      <c r="A896">
        <v>10582</v>
      </c>
      <c r="B896">
        <v>76</v>
      </c>
      <c r="C896">
        <v>18</v>
      </c>
      <c r="D896">
        <v>14</v>
      </c>
      <c r="E896">
        <v>0</v>
      </c>
      <c r="F896">
        <f>order_details__2[[#This Row],[UnitPrice]]*order_details__2[[#This Row],[Quantity]]</f>
        <v>252</v>
      </c>
      <c r="G896">
        <f>VLOOKUP(order_details__2[[#This Row],[ProductID]],products[],3,FALSE)</f>
        <v>23</v>
      </c>
      <c r="H896">
        <f>VLOOKUP(order_details__2[[#This Row],[OrderID]],orders[],20,FALSE)</f>
        <v>1997</v>
      </c>
      <c r="I896" t="str">
        <f>VLOOKUP(order_details__2[[#This Row],[ProductID]],products[],2,FALSE)</f>
        <v>Lakkalikri</v>
      </c>
      <c r="J896" t="str">
        <f>VLOOKUP(order_details__2[[#This Row],[SupplierID]],suppliers[],2,FALSE)</f>
        <v>Karkki Oy</v>
      </c>
      <c r="K896" t="str">
        <f>VLOOKUP(order_details__2[[#This Row],[OrderID]],orders[],14,FALSE)</f>
        <v>Germany</v>
      </c>
      <c r="L896">
        <f>VLOOKUP(order_details__2[[#This Row],[OrderID]],orders[],7,FALSE)</f>
        <v>2</v>
      </c>
      <c r="M896" t="str">
        <f>VLOOKUP(order_details__2[[#This Row],[ShipVia ]],shippers[],2,FALSE)</f>
        <v>United Package</v>
      </c>
      <c r="N896" t="str">
        <f>VLOOKUP(order_details__2[[#This Row],[OrderID]],orders[],2,FALSE)</f>
        <v>BLAUS</v>
      </c>
      <c r="O896" t="str">
        <f>VLOOKUP(order_details__2[[#This Row],[OrderID]],orders[],18,FALSE)</f>
        <v xml:space="preserve">Southern                                          </v>
      </c>
      <c r="P896">
        <f>VLOOKUP(order_details__2[[#This Row],[ProductID]],products[],4,FALSE)</f>
        <v>1</v>
      </c>
      <c r="Q896" t="str">
        <f>VLOOKUP(order_details__2[[#This Row],[CategoryID]],categories[],2,FALSE)</f>
        <v>Beverages</v>
      </c>
      <c r="R896" s="57">
        <f>VLOOKUP(order_details__2[[#This Row],[OrderID]],orders[],21,FALSE)</f>
        <v>6</v>
      </c>
    </row>
    <row r="897" spans="1:18" x14ac:dyDescent="0.2">
      <c r="A897">
        <v>10583</v>
      </c>
      <c r="B897">
        <v>29</v>
      </c>
      <c r="C897">
        <v>123.79</v>
      </c>
      <c r="D897">
        <v>10</v>
      </c>
      <c r="E897">
        <v>0</v>
      </c>
      <c r="F897">
        <f>order_details__2[[#This Row],[UnitPrice]]*order_details__2[[#This Row],[Quantity]]</f>
        <v>1237.9000000000001</v>
      </c>
      <c r="G897">
        <f>VLOOKUP(order_details__2[[#This Row],[ProductID]],products[],3,FALSE)</f>
        <v>12</v>
      </c>
      <c r="H897">
        <f>VLOOKUP(order_details__2[[#This Row],[OrderID]],orders[],20,FALSE)</f>
        <v>1997</v>
      </c>
      <c r="I897" t="str">
        <f>VLOOKUP(order_details__2[[#This Row],[ProductID]],products[],2,FALSE)</f>
        <v>Thringer Rostbratwurst</v>
      </c>
      <c r="J897" t="str">
        <f>VLOOKUP(order_details__2[[#This Row],[SupplierID]],suppliers[],2,FALSE)</f>
        <v>Plutzer Lebensmittelgromrkte AG</v>
      </c>
      <c r="K897" t="str">
        <f>VLOOKUP(order_details__2[[#This Row],[OrderID]],orders[],14,FALSE)</f>
        <v>Finland</v>
      </c>
      <c r="L897">
        <f>VLOOKUP(order_details__2[[#This Row],[OrderID]],orders[],7,FALSE)</f>
        <v>2</v>
      </c>
      <c r="M897" t="str">
        <f>VLOOKUP(order_details__2[[#This Row],[ShipVia ]],shippers[],2,FALSE)</f>
        <v>United Package</v>
      </c>
      <c r="N897" t="str">
        <f>VLOOKUP(order_details__2[[#This Row],[OrderID]],orders[],2,FALSE)</f>
        <v>WARTH</v>
      </c>
      <c r="O897" t="str">
        <f>VLOOKUP(order_details__2[[#This Row],[OrderID]],orders[],18,FALSE)</f>
        <v xml:space="preserve">Eastern                                           </v>
      </c>
      <c r="P897">
        <f>VLOOKUP(order_details__2[[#This Row],[ProductID]],products[],4,FALSE)</f>
        <v>6</v>
      </c>
      <c r="Q897" t="str">
        <f>VLOOKUP(order_details__2[[#This Row],[CategoryID]],categories[],2,FALSE)</f>
        <v>Meat/Poultry</v>
      </c>
      <c r="R897" s="57">
        <f>VLOOKUP(order_details__2[[#This Row],[OrderID]],orders[],21,FALSE)</f>
        <v>6</v>
      </c>
    </row>
    <row r="898" spans="1:18" x14ac:dyDescent="0.2">
      <c r="A898">
        <v>10583</v>
      </c>
      <c r="B898">
        <v>60</v>
      </c>
      <c r="C898">
        <v>34</v>
      </c>
      <c r="D898">
        <v>24</v>
      </c>
      <c r="E898">
        <v>0</v>
      </c>
      <c r="F898">
        <f>order_details__2[[#This Row],[UnitPrice]]*order_details__2[[#This Row],[Quantity]]</f>
        <v>816</v>
      </c>
      <c r="G898">
        <f>VLOOKUP(order_details__2[[#This Row],[ProductID]],products[],3,FALSE)</f>
        <v>28</v>
      </c>
      <c r="H898">
        <f>VLOOKUP(order_details__2[[#This Row],[OrderID]],orders[],20,FALSE)</f>
        <v>1997</v>
      </c>
      <c r="I898" t="str">
        <f>VLOOKUP(order_details__2[[#This Row],[ProductID]],products[],2,FALSE)</f>
        <v>Camembert Pierrot</v>
      </c>
      <c r="J898" t="str">
        <f>VLOOKUP(order_details__2[[#This Row],[SupplierID]],suppliers[],2,FALSE)</f>
        <v>Gai pturage</v>
      </c>
      <c r="K898" t="str">
        <f>VLOOKUP(order_details__2[[#This Row],[OrderID]],orders[],14,FALSE)</f>
        <v>Finland</v>
      </c>
      <c r="L898">
        <f>VLOOKUP(order_details__2[[#This Row],[OrderID]],orders[],7,FALSE)</f>
        <v>2</v>
      </c>
      <c r="M898" t="str">
        <f>VLOOKUP(order_details__2[[#This Row],[ShipVia ]],shippers[],2,FALSE)</f>
        <v>United Package</v>
      </c>
      <c r="N898" t="str">
        <f>VLOOKUP(order_details__2[[#This Row],[OrderID]],orders[],2,FALSE)</f>
        <v>WARTH</v>
      </c>
      <c r="O898" t="str">
        <f>VLOOKUP(order_details__2[[#This Row],[OrderID]],orders[],18,FALSE)</f>
        <v xml:space="preserve">Eastern                                           </v>
      </c>
      <c r="P898">
        <f>VLOOKUP(order_details__2[[#This Row],[ProductID]],products[],4,FALSE)</f>
        <v>4</v>
      </c>
      <c r="Q898" t="str">
        <f>VLOOKUP(order_details__2[[#This Row],[CategoryID]],categories[],2,FALSE)</f>
        <v>Dairy Products</v>
      </c>
      <c r="R898" s="57">
        <f>VLOOKUP(order_details__2[[#This Row],[OrderID]],orders[],21,FALSE)</f>
        <v>6</v>
      </c>
    </row>
    <row r="899" spans="1:18" x14ac:dyDescent="0.2">
      <c r="A899">
        <v>10583</v>
      </c>
      <c r="B899">
        <v>69</v>
      </c>
      <c r="C899">
        <v>36</v>
      </c>
      <c r="D899">
        <v>10</v>
      </c>
      <c r="E899">
        <v>0</v>
      </c>
      <c r="F899">
        <f>order_details__2[[#This Row],[UnitPrice]]*order_details__2[[#This Row],[Quantity]]</f>
        <v>360</v>
      </c>
      <c r="G899">
        <f>VLOOKUP(order_details__2[[#This Row],[ProductID]],products[],3,FALSE)</f>
        <v>15</v>
      </c>
      <c r="H899">
        <f>VLOOKUP(order_details__2[[#This Row],[OrderID]],orders[],20,FALSE)</f>
        <v>1997</v>
      </c>
      <c r="I899" t="str">
        <f>VLOOKUP(order_details__2[[#This Row],[ProductID]],products[],2,FALSE)</f>
        <v>Gudbrandsdalsost</v>
      </c>
      <c r="J899" t="str">
        <f>VLOOKUP(order_details__2[[#This Row],[SupplierID]],suppliers[],2,FALSE)</f>
        <v>Norske Meierier</v>
      </c>
      <c r="K899" t="str">
        <f>VLOOKUP(order_details__2[[#This Row],[OrderID]],orders[],14,FALSE)</f>
        <v>Finland</v>
      </c>
      <c r="L899">
        <f>VLOOKUP(order_details__2[[#This Row],[OrderID]],orders[],7,FALSE)</f>
        <v>2</v>
      </c>
      <c r="M899" t="str">
        <f>VLOOKUP(order_details__2[[#This Row],[ShipVia ]],shippers[],2,FALSE)</f>
        <v>United Package</v>
      </c>
      <c r="N899" t="str">
        <f>VLOOKUP(order_details__2[[#This Row],[OrderID]],orders[],2,FALSE)</f>
        <v>WARTH</v>
      </c>
      <c r="O899" t="str">
        <f>VLOOKUP(order_details__2[[#This Row],[OrderID]],orders[],18,FALSE)</f>
        <v xml:space="preserve">Eastern                                           </v>
      </c>
      <c r="P899">
        <f>VLOOKUP(order_details__2[[#This Row],[ProductID]],products[],4,FALSE)</f>
        <v>4</v>
      </c>
      <c r="Q899" t="str">
        <f>VLOOKUP(order_details__2[[#This Row],[CategoryID]],categories[],2,FALSE)</f>
        <v>Dairy Products</v>
      </c>
      <c r="R899" s="57">
        <f>VLOOKUP(order_details__2[[#This Row],[OrderID]],orders[],21,FALSE)</f>
        <v>6</v>
      </c>
    </row>
    <row r="900" spans="1:18" x14ac:dyDescent="0.2">
      <c r="A900">
        <v>10584</v>
      </c>
      <c r="B900">
        <v>31</v>
      </c>
      <c r="C900">
        <v>12.5</v>
      </c>
      <c r="D900">
        <v>50</v>
      </c>
      <c r="E900">
        <v>0</v>
      </c>
      <c r="F900">
        <f>order_details__2[[#This Row],[UnitPrice]]*order_details__2[[#This Row],[Quantity]]</f>
        <v>625</v>
      </c>
      <c r="G900">
        <f>VLOOKUP(order_details__2[[#This Row],[ProductID]],products[],3,FALSE)</f>
        <v>14</v>
      </c>
      <c r="H900">
        <f>VLOOKUP(order_details__2[[#This Row],[OrderID]],orders[],20,FALSE)</f>
        <v>1997</v>
      </c>
      <c r="I900" t="str">
        <f>VLOOKUP(order_details__2[[#This Row],[ProductID]],products[],2,FALSE)</f>
        <v>Gorgonzola Telino</v>
      </c>
      <c r="J900" t="str">
        <f>VLOOKUP(order_details__2[[#This Row],[SupplierID]],suppliers[],2,FALSE)</f>
        <v>Formaggi Fortini s.r.l.</v>
      </c>
      <c r="K900" t="str">
        <f>VLOOKUP(order_details__2[[#This Row],[OrderID]],orders[],14,FALSE)</f>
        <v>France</v>
      </c>
      <c r="L900">
        <f>VLOOKUP(order_details__2[[#This Row],[OrderID]],orders[],7,FALSE)</f>
        <v>1</v>
      </c>
      <c r="M900" t="str">
        <f>VLOOKUP(order_details__2[[#This Row],[ShipVia ]],shippers[],2,FALSE)</f>
        <v>Speedy Express</v>
      </c>
      <c r="N900" t="str">
        <f>VLOOKUP(order_details__2[[#This Row],[OrderID]],orders[],2,FALSE)</f>
        <v>BLONP</v>
      </c>
      <c r="O900" t="str">
        <f>VLOOKUP(order_details__2[[#This Row],[OrderID]],orders[],18,FALSE)</f>
        <v xml:space="preserve">Eastern                                           </v>
      </c>
      <c r="P900">
        <f>VLOOKUP(order_details__2[[#This Row],[ProductID]],products[],4,FALSE)</f>
        <v>4</v>
      </c>
      <c r="Q900" t="str">
        <f>VLOOKUP(order_details__2[[#This Row],[CategoryID]],categories[],2,FALSE)</f>
        <v>Dairy Products</v>
      </c>
      <c r="R900" s="57">
        <f>VLOOKUP(order_details__2[[#This Row],[OrderID]],orders[],21,FALSE)</f>
        <v>6</v>
      </c>
    </row>
    <row r="901" spans="1:18" x14ac:dyDescent="0.2">
      <c r="A901">
        <v>10585</v>
      </c>
      <c r="B901">
        <v>47</v>
      </c>
      <c r="C901">
        <v>9.5</v>
      </c>
      <c r="D901">
        <v>15</v>
      </c>
      <c r="E901">
        <v>0</v>
      </c>
      <c r="F901">
        <f>order_details__2[[#This Row],[UnitPrice]]*order_details__2[[#This Row],[Quantity]]</f>
        <v>142.5</v>
      </c>
      <c r="G901">
        <f>VLOOKUP(order_details__2[[#This Row],[ProductID]],products[],3,FALSE)</f>
        <v>22</v>
      </c>
      <c r="H901">
        <f>VLOOKUP(order_details__2[[#This Row],[OrderID]],orders[],20,FALSE)</f>
        <v>1997</v>
      </c>
      <c r="I901" t="str">
        <f>VLOOKUP(order_details__2[[#This Row],[ProductID]],products[],2,FALSE)</f>
        <v>Zaanse koeken</v>
      </c>
      <c r="J901" t="str">
        <f>VLOOKUP(order_details__2[[#This Row],[SupplierID]],suppliers[],2,FALSE)</f>
        <v>Zaanse Snoepfabriek</v>
      </c>
      <c r="K901" t="str">
        <f>VLOOKUP(order_details__2[[#This Row],[OrderID]],orders[],14,FALSE)</f>
        <v>Brazil</v>
      </c>
      <c r="L901">
        <f>VLOOKUP(order_details__2[[#This Row],[OrderID]],orders[],7,FALSE)</f>
        <v>1</v>
      </c>
      <c r="M901" t="str">
        <f>VLOOKUP(order_details__2[[#This Row],[ShipVia ]],shippers[],2,FALSE)</f>
        <v>Speedy Express</v>
      </c>
      <c r="N901" t="str">
        <f>VLOOKUP(order_details__2[[#This Row],[OrderID]],orders[],2,FALSE)</f>
        <v>WELLI</v>
      </c>
      <c r="O901" t="str">
        <f>VLOOKUP(order_details__2[[#This Row],[OrderID]],orders[],18,FALSE)</f>
        <v xml:space="preserve">Westerns                                          </v>
      </c>
      <c r="P901">
        <f>VLOOKUP(order_details__2[[#This Row],[ProductID]],products[],4,FALSE)</f>
        <v>3</v>
      </c>
      <c r="Q901" t="str">
        <f>VLOOKUP(order_details__2[[#This Row],[CategoryID]],categories[],2,FALSE)</f>
        <v>Confections</v>
      </c>
      <c r="R901" s="57">
        <f>VLOOKUP(order_details__2[[#This Row],[OrderID]],orders[],21,FALSE)</f>
        <v>7</v>
      </c>
    </row>
    <row r="902" spans="1:18" x14ac:dyDescent="0.2">
      <c r="A902">
        <v>10586</v>
      </c>
      <c r="B902">
        <v>52</v>
      </c>
      <c r="C902">
        <v>7</v>
      </c>
      <c r="D902">
        <v>4</v>
      </c>
      <c r="E902">
        <v>0</v>
      </c>
      <c r="F902">
        <f>order_details__2[[#This Row],[UnitPrice]]*order_details__2[[#This Row],[Quantity]]</f>
        <v>28</v>
      </c>
      <c r="G902">
        <f>VLOOKUP(order_details__2[[#This Row],[ProductID]],products[],3,FALSE)</f>
        <v>24</v>
      </c>
      <c r="H902">
        <f>VLOOKUP(order_details__2[[#This Row],[OrderID]],orders[],20,FALSE)</f>
        <v>1997</v>
      </c>
      <c r="I902" t="str">
        <f>VLOOKUP(order_details__2[[#This Row],[ProductID]],products[],2,FALSE)</f>
        <v>Filo Mix</v>
      </c>
      <c r="J902" t="str">
        <f>VLOOKUP(order_details__2[[#This Row],[SupplierID]],suppliers[],2,FALSE)</f>
        <v>G'day, Mate</v>
      </c>
      <c r="K902" t="str">
        <f>VLOOKUP(order_details__2[[#This Row],[OrderID]],orders[],14,FALSE)</f>
        <v>Italy</v>
      </c>
      <c r="L902">
        <f>VLOOKUP(order_details__2[[#This Row],[OrderID]],orders[],7,FALSE)</f>
        <v>1</v>
      </c>
      <c r="M902" t="str">
        <f>VLOOKUP(order_details__2[[#This Row],[ShipVia ]],shippers[],2,FALSE)</f>
        <v>Speedy Express</v>
      </c>
      <c r="N902" t="str">
        <f>VLOOKUP(order_details__2[[#This Row],[OrderID]],orders[],2,FALSE)</f>
        <v>REGGC</v>
      </c>
      <c r="O902" t="str">
        <f>VLOOKUP(order_details__2[[#This Row],[OrderID]],orders[],18,FALSE)</f>
        <v xml:space="preserve">Northern                                          </v>
      </c>
      <c r="P902">
        <f>VLOOKUP(order_details__2[[#This Row],[ProductID]],products[],4,FALSE)</f>
        <v>5</v>
      </c>
      <c r="Q902" t="str">
        <f>VLOOKUP(order_details__2[[#This Row],[CategoryID]],categories[],2,FALSE)</f>
        <v>Grains/Cereals</v>
      </c>
      <c r="R902" s="57">
        <f>VLOOKUP(order_details__2[[#This Row],[OrderID]],orders[],21,FALSE)</f>
        <v>7</v>
      </c>
    </row>
    <row r="903" spans="1:18" x14ac:dyDescent="0.2">
      <c r="A903">
        <v>10587</v>
      </c>
      <c r="B903">
        <v>26</v>
      </c>
      <c r="C903">
        <v>31.23</v>
      </c>
      <c r="D903">
        <v>6</v>
      </c>
      <c r="E903">
        <v>0</v>
      </c>
      <c r="F903">
        <f>order_details__2[[#This Row],[UnitPrice]]*order_details__2[[#This Row],[Quantity]]</f>
        <v>187.38</v>
      </c>
      <c r="G903">
        <f>VLOOKUP(order_details__2[[#This Row],[ProductID]],products[],3,FALSE)</f>
        <v>11</v>
      </c>
      <c r="H903">
        <f>VLOOKUP(order_details__2[[#This Row],[OrderID]],orders[],20,FALSE)</f>
        <v>1997</v>
      </c>
      <c r="I903" t="str">
        <f>VLOOKUP(order_details__2[[#This Row],[ProductID]],products[],2,FALSE)</f>
        <v>Gumbr Gummibrchen</v>
      </c>
      <c r="J903" t="str">
        <f>VLOOKUP(order_details__2[[#This Row],[SupplierID]],suppliers[],2,FALSE)</f>
        <v>Heli Swaren GmbH &amp; Co. KG</v>
      </c>
      <c r="K903" t="str">
        <f>VLOOKUP(order_details__2[[#This Row],[OrderID]],orders[],14,FALSE)</f>
        <v>Brazil</v>
      </c>
      <c r="L903">
        <f>VLOOKUP(order_details__2[[#This Row],[OrderID]],orders[],7,FALSE)</f>
        <v>1</v>
      </c>
      <c r="M903" t="str">
        <f>VLOOKUP(order_details__2[[#This Row],[ShipVia ]],shippers[],2,FALSE)</f>
        <v>Speedy Express</v>
      </c>
      <c r="N903" t="str">
        <f>VLOOKUP(order_details__2[[#This Row],[OrderID]],orders[],2,FALSE)</f>
        <v>QUEDE</v>
      </c>
      <c r="O903" t="str">
        <f>VLOOKUP(order_details__2[[#This Row],[OrderID]],orders[],18,FALSE)</f>
        <v xml:space="preserve">Eastern                                           </v>
      </c>
      <c r="P903">
        <f>VLOOKUP(order_details__2[[#This Row],[ProductID]],products[],4,FALSE)</f>
        <v>3</v>
      </c>
      <c r="Q903" t="str">
        <f>VLOOKUP(order_details__2[[#This Row],[CategoryID]],categories[],2,FALSE)</f>
        <v>Confections</v>
      </c>
      <c r="R903" s="57">
        <f>VLOOKUP(order_details__2[[#This Row],[OrderID]],orders[],21,FALSE)</f>
        <v>7</v>
      </c>
    </row>
    <row r="904" spans="1:18" x14ac:dyDescent="0.2">
      <c r="A904">
        <v>10587</v>
      </c>
      <c r="B904">
        <v>35</v>
      </c>
      <c r="C904">
        <v>18</v>
      </c>
      <c r="D904">
        <v>20</v>
      </c>
      <c r="E904">
        <v>0</v>
      </c>
      <c r="F904">
        <f>order_details__2[[#This Row],[UnitPrice]]*order_details__2[[#This Row],[Quantity]]</f>
        <v>360</v>
      </c>
      <c r="G904">
        <f>VLOOKUP(order_details__2[[#This Row],[ProductID]],products[],3,FALSE)</f>
        <v>16</v>
      </c>
      <c r="H904">
        <f>VLOOKUP(order_details__2[[#This Row],[OrderID]],orders[],20,FALSE)</f>
        <v>1997</v>
      </c>
      <c r="I904" t="str">
        <f>VLOOKUP(order_details__2[[#This Row],[ProductID]],products[],2,FALSE)</f>
        <v>Steeleye Stout</v>
      </c>
      <c r="J904" t="str">
        <f>VLOOKUP(order_details__2[[#This Row],[SupplierID]],suppliers[],2,FALSE)</f>
        <v>Bigfoot Breweries</v>
      </c>
      <c r="K904" t="str">
        <f>VLOOKUP(order_details__2[[#This Row],[OrderID]],orders[],14,FALSE)</f>
        <v>Brazil</v>
      </c>
      <c r="L904">
        <f>VLOOKUP(order_details__2[[#This Row],[OrderID]],orders[],7,FALSE)</f>
        <v>1</v>
      </c>
      <c r="M904" t="str">
        <f>VLOOKUP(order_details__2[[#This Row],[ShipVia ]],shippers[],2,FALSE)</f>
        <v>Speedy Express</v>
      </c>
      <c r="N904" t="str">
        <f>VLOOKUP(order_details__2[[#This Row],[OrderID]],orders[],2,FALSE)</f>
        <v>QUEDE</v>
      </c>
      <c r="O904" t="str">
        <f>VLOOKUP(order_details__2[[#This Row],[OrderID]],orders[],18,FALSE)</f>
        <v xml:space="preserve">Eastern                                           </v>
      </c>
      <c r="P904">
        <f>VLOOKUP(order_details__2[[#This Row],[ProductID]],products[],4,FALSE)</f>
        <v>1</v>
      </c>
      <c r="Q904" t="str">
        <f>VLOOKUP(order_details__2[[#This Row],[CategoryID]],categories[],2,FALSE)</f>
        <v>Beverages</v>
      </c>
      <c r="R904" s="57">
        <f>VLOOKUP(order_details__2[[#This Row],[OrderID]],orders[],21,FALSE)</f>
        <v>7</v>
      </c>
    </row>
    <row r="905" spans="1:18" x14ac:dyDescent="0.2">
      <c r="A905">
        <v>10587</v>
      </c>
      <c r="B905">
        <v>77</v>
      </c>
      <c r="C905">
        <v>13</v>
      </c>
      <c r="D905">
        <v>20</v>
      </c>
      <c r="E905">
        <v>0</v>
      </c>
      <c r="F905">
        <f>order_details__2[[#This Row],[UnitPrice]]*order_details__2[[#This Row],[Quantity]]</f>
        <v>260</v>
      </c>
      <c r="G905">
        <f>VLOOKUP(order_details__2[[#This Row],[ProductID]],products[],3,FALSE)</f>
        <v>12</v>
      </c>
      <c r="H905">
        <f>VLOOKUP(order_details__2[[#This Row],[OrderID]],orders[],20,FALSE)</f>
        <v>1997</v>
      </c>
      <c r="I905" t="str">
        <f>VLOOKUP(order_details__2[[#This Row],[ProductID]],products[],2,FALSE)</f>
        <v>Original Frankfurter grne Soe</v>
      </c>
      <c r="J905" t="str">
        <f>VLOOKUP(order_details__2[[#This Row],[SupplierID]],suppliers[],2,FALSE)</f>
        <v>Plutzer Lebensmittelgromrkte AG</v>
      </c>
      <c r="K905" t="str">
        <f>VLOOKUP(order_details__2[[#This Row],[OrderID]],orders[],14,FALSE)</f>
        <v>Brazil</v>
      </c>
      <c r="L905">
        <f>VLOOKUP(order_details__2[[#This Row],[OrderID]],orders[],7,FALSE)</f>
        <v>1</v>
      </c>
      <c r="M905" t="str">
        <f>VLOOKUP(order_details__2[[#This Row],[ShipVia ]],shippers[],2,FALSE)</f>
        <v>Speedy Express</v>
      </c>
      <c r="N905" t="str">
        <f>VLOOKUP(order_details__2[[#This Row],[OrderID]],orders[],2,FALSE)</f>
        <v>QUEDE</v>
      </c>
      <c r="O905" t="str">
        <f>VLOOKUP(order_details__2[[#This Row],[OrderID]],orders[],18,FALSE)</f>
        <v xml:space="preserve">Eastern                                           </v>
      </c>
      <c r="P905">
        <f>VLOOKUP(order_details__2[[#This Row],[ProductID]],products[],4,FALSE)</f>
        <v>2</v>
      </c>
      <c r="Q905" t="str">
        <f>VLOOKUP(order_details__2[[#This Row],[CategoryID]],categories[],2,FALSE)</f>
        <v>Condiments</v>
      </c>
      <c r="R905" s="57">
        <f>VLOOKUP(order_details__2[[#This Row],[OrderID]],orders[],21,FALSE)</f>
        <v>7</v>
      </c>
    </row>
    <row r="906" spans="1:18" x14ac:dyDescent="0.2">
      <c r="A906">
        <v>10588</v>
      </c>
      <c r="B906">
        <v>18</v>
      </c>
      <c r="C906">
        <v>62.5</v>
      </c>
      <c r="D906">
        <v>40</v>
      </c>
      <c r="E906">
        <v>0</v>
      </c>
      <c r="F906">
        <f>order_details__2[[#This Row],[UnitPrice]]*order_details__2[[#This Row],[Quantity]]</f>
        <v>2500</v>
      </c>
      <c r="G906">
        <f>VLOOKUP(order_details__2[[#This Row],[ProductID]],products[],3,FALSE)</f>
        <v>7</v>
      </c>
      <c r="H906">
        <f>VLOOKUP(order_details__2[[#This Row],[OrderID]],orders[],20,FALSE)</f>
        <v>1997</v>
      </c>
      <c r="I906" t="str">
        <f>VLOOKUP(order_details__2[[#This Row],[ProductID]],products[],2,FALSE)</f>
        <v>Carnarvon Tigers</v>
      </c>
      <c r="J906" t="str">
        <f>VLOOKUP(order_details__2[[#This Row],[SupplierID]],suppliers[],2,FALSE)</f>
        <v>Pavlova, Ltd.</v>
      </c>
      <c r="K906" t="str">
        <f>VLOOKUP(order_details__2[[#This Row],[OrderID]],orders[],14,FALSE)</f>
        <v>Germany</v>
      </c>
      <c r="L906">
        <f>VLOOKUP(order_details__2[[#This Row],[OrderID]],orders[],7,FALSE)</f>
        <v>3</v>
      </c>
      <c r="M906" t="str">
        <f>VLOOKUP(order_details__2[[#This Row],[ShipVia ]],shippers[],2,FALSE)</f>
        <v>Federal Shipping</v>
      </c>
      <c r="N906" t="str">
        <f>VLOOKUP(order_details__2[[#This Row],[OrderID]],orders[],2,FALSE)</f>
        <v>QUICK</v>
      </c>
      <c r="O906" t="str">
        <f>VLOOKUP(order_details__2[[#This Row],[OrderID]],orders[],18,FALSE)</f>
        <v xml:space="preserve">Eastern                                           </v>
      </c>
      <c r="P906">
        <f>VLOOKUP(order_details__2[[#This Row],[ProductID]],products[],4,FALSE)</f>
        <v>8</v>
      </c>
      <c r="Q906" t="str">
        <f>VLOOKUP(order_details__2[[#This Row],[CategoryID]],categories[],2,FALSE)</f>
        <v>Seafood</v>
      </c>
      <c r="R906" s="57">
        <f>VLOOKUP(order_details__2[[#This Row],[OrderID]],orders[],21,FALSE)</f>
        <v>7</v>
      </c>
    </row>
    <row r="907" spans="1:18" x14ac:dyDescent="0.2">
      <c r="A907">
        <v>10588</v>
      </c>
      <c r="B907">
        <v>42</v>
      </c>
      <c r="C907">
        <v>14</v>
      </c>
      <c r="D907">
        <v>100</v>
      </c>
      <c r="E907">
        <v>0</v>
      </c>
      <c r="F907">
        <f>order_details__2[[#This Row],[UnitPrice]]*order_details__2[[#This Row],[Quantity]]</f>
        <v>1400</v>
      </c>
      <c r="G907">
        <f>VLOOKUP(order_details__2[[#This Row],[ProductID]],products[],3,FALSE)</f>
        <v>20</v>
      </c>
      <c r="H907">
        <f>VLOOKUP(order_details__2[[#This Row],[OrderID]],orders[],20,FALSE)</f>
        <v>1997</v>
      </c>
      <c r="I907" t="str">
        <f>VLOOKUP(order_details__2[[#This Row],[ProductID]],products[],2,FALSE)</f>
        <v>Singaporean Hokkien Fried Mee</v>
      </c>
      <c r="J907" t="str">
        <f>VLOOKUP(order_details__2[[#This Row],[SupplierID]],suppliers[],2,FALSE)</f>
        <v>Leka Trading</v>
      </c>
      <c r="K907" t="str">
        <f>VLOOKUP(order_details__2[[#This Row],[OrderID]],orders[],14,FALSE)</f>
        <v>Germany</v>
      </c>
      <c r="L907">
        <f>VLOOKUP(order_details__2[[#This Row],[OrderID]],orders[],7,FALSE)</f>
        <v>3</v>
      </c>
      <c r="M907" t="str">
        <f>VLOOKUP(order_details__2[[#This Row],[ShipVia ]],shippers[],2,FALSE)</f>
        <v>Federal Shipping</v>
      </c>
      <c r="N907" t="str">
        <f>VLOOKUP(order_details__2[[#This Row],[OrderID]],orders[],2,FALSE)</f>
        <v>QUICK</v>
      </c>
      <c r="O907" t="str">
        <f>VLOOKUP(order_details__2[[#This Row],[OrderID]],orders[],18,FALSE)</f>
        <v xml:space="preserve">Eastern                                           </v>
      </c>
      <c r="P907">
        <f>VLOOKUP(order_details__2[[#This Row],[ProductID]],products[],4,FALSE)</f>
        <v>5</v>
      </c>
      <c r="Q907" t="str">
        <f>VLOOKUP(order_details__2[[#This Row],[CategoryID]],categories[],2,FALSE)</f>
        <v>Grains/Cereals</v>
      </c>
      <c r="R907" s="57">
        <f>VLOOKUP(order_details__2[[#This Row],[OrderID]],orders[],21,FALSE)</f>
        <v>7</v>
      </c>
    </row>
    <row r="908" spans="1:18" x14ac:dyDescent="0.2">
      <c r="A908">
        <v>10589</v>
      </c>
      <c r="B908">
        <v>35</v>
      </c>
      <c r="C908">
        <v>18</v>
      </c>
      <c r="D908">
        <v>4</v>
      </c>
      <c r="E908">
        <v>0</v>
      </c>
      <c r="F908">
        <f>order_details__2[[#This Row],[UnitPrice]]*order_details__2[[#This Row],[Quantity]]</f>
        <v>72</v>
      </c>
      <c r="G908">
        <f>VLOOKUP(order_details__2[[#This Row],[ProductID]],products[],3,FALSE)</f>
        <v>16</v>
      </c>
      <c r="H908">
        <f>VLOOKUP(order_details__2[[#This Row],[OrderID]],orders[],20,FALSE)</f>
        <v>1997</v>
      </c>
      <c r="I908" t="str">
        <f>VLOOKUP(order_details__2[[#This Row],[ProductID]],products[],2,FALSE)</f>
        <v>Steeleye Stout</v>
      </c>
      <c r="J908" t="str">
        <f>VLOOKUP(order_details__2[[#This Row],[SupplierID]],suppliers[],2,FALSE)</f>
        <v>Bigfoot Breweries</v>
      </c>
      <c r="K908" t="str">
        <f>VLOOKUP(order_details__2[[#This Row],[OrderID]],orders[],14,FALSE)</f>
        <v>USA</v>
      </c>
      <c r="L908">
        <f>VLOOKUP(order_details__2[[#This Row],[OrderID]],orders[],7,FALSE)</f>
        <v>2</v>
      </c>
      <c r="M908" t="str">
        <f>VLOOKUP(order_details__2[[#This Row],[ShipVia ]],shippers[],2,FALSE)</f>
        <v>United Package</v>
      </c>
      <c r="N908" t="str">
        <f>VLOOKUP(order_details__2[[#This Row],[OrderID]],orders[],2,FALSE)</f>
        <v>GREAL</v>
      </c>
      <c r="O908" t="str">
        <f>VLOOKUP(order_details__2[[#This Row],[OrderID]],orders[],18,FALSE)</f>
        <v xml:space="preserve">Northern                                          </v>
      </c>
      <c r="P908">
        <f>VLOOKUP(order_details__2[[#This Row],[ProductID]],products[],4,FALSE)</f>
        <v>1</v>
      </c>
      <c r="Q908" t="str">
        <f>VLOOKUP(order_details__2[[#This Row],[CategoryID]],categories[],2,FALSE)</f>
        <v>Beverages</v>
      </c>
      <c r="R908" s="57">
        <f>VLOOKUP(order_details__2[[#This Row],[OrderID]],orders[],21,FALSE)</f>
        <v>7</v>
      </c>
    </row>
    <row r="909" spans="1:18" x14ac:dyDescent="0.2">
      <c r="A909">
        <v>10590</v>
      </c>
      <c r="B909">
        <v>1</v>
      </c>
      <c r="C909">
        <v>18</v>
      </c>
      <c r="D909">
        <v>20</v>
      </c>
      <c r="E909">
        <v>0</v>
      </c>
      <c r="F909">
        <f>order_details__2[[#This Row],[UnitPrice]]*order_details__2[[#This Row],[Quantity]]</f>
        <v>360</v>
      </c>
      <c r="G909">
        <f>VLOOKUP(order_details__2[[#This Row],[ProductID]],products[],3,FALSE)</f>
        <v>1</v>
      </c>
      <c r="H909">
        <f>VLOOKUP(order_details__2[[#This Row],[OrderID]],orders[],20,FALSE)</f>
        <v>1997</v>
      </c>
      <c r="I909" t="str">
        <f>VLOOKUP(order_details__2[[#This Row],[ProductID]],products[],2,FALSE)</f>
        <v>Chai</v>
      </c>
      <c r="J909" t="str">
        <f>VLOOKUP(order_details__2[[#This Row],[SupplierID]],suppliers[],2,FALSE)</f>
        <v>Exotic Liquids</v>
      </c>
      <c r="K909" t="str">
        <f>VLOOKUP(order_details__2[[#This Row],[OrderID]],orders[],14,FALSE)</f>
        <v>Canada</v>
      </c>
      <c r="L909">
        <f>VLOOKUP(order_details__2[[#This Row],[OrderID]],orders[],7,FALSE)</f>
        <v>3</v>
      </c>
      <c r="M909" t="str">
        <f>VLOOKUP(order_details__2[[#This Row],[ShipVia ]],shippers[],2,FALSE)</f>
        <v>Federal Shipping</v>
      </c>
      <c r="N909" t="str">
        <f>VLOOKUP(order_details__2[[#This Row],[OrderID]],orders[],2,FALSE)</f>
        <v>MEREP</v>
      </c>
      <c r="O909" t="str">
        <f>VLOOKUP(order_details__2[[#This Row],[OrderID]],orders[],18,FALSE)</f>
        <v xml:space="preserve">Eastern                                           </v>
      </c>
      <c r="P909">
        <f>VLOOKUP(order_details__2[[#This Row],[ProductID]],products[],4,FALSE)</f>
        <v>1</v>
      </c>
      <c r="Q909" t="str">
        <f>VLOOKUP(order_details__2[[#This Row],[CategoryID]],categories[],2,FALSE)</f>
        <v>Beverages</v>
      </c>
      <c r="R909" s="57">
        <f>VLOOKUP(order_details__2[[#This Row],[OrderID]],orders[],21,FALSE)</f>
        <v>7</v>
      </c>
    </row>
    <row r="910" spans="1:18" x14ac:dyDescent="0.2">
      <c r="A910">
        <v>10590</v>
      </c>
      <c r="B910">
        <v>77</v>
      </c>
      <c r="C910">
        <v>13</v>
      </c>
      <c r="D910">
        <v>60</v>
      </c>
      <c r="E910">
        <v>0</v>
      </c>
      <c r="F910">
        <f>order_details__2[[#This Row],[UnitPrice]]*order_details__2[[#This Row],[Quantity]]</f>
        <v>780</v>
      </c>
      <c r="G910">
        <f>VLOOKUP(order_details__2[[#This Row],[ProductID]],products[],3,FALSE)</f>
        <v>12</v>
      </c>
      <c r="H910">
        <f>VLOOKUP(order_details__2[[#This Row],[OrderID]],orders[],20,FALSE)</f>
        <v>1997</v>
      </c>
      <c r="I910" t="str">
        <f>VLOOKUP(order_details__2[[#This Row],[ProductID]],products[],2,FALSE)</f>
        <v>Original Frankfurter grne Soe</v>
      </c>
      <c r="J910" t="str">
        <f>VLOOKUP(order_details__2[[#This Row],[SupplierID]],suppliers[],2,FALSE)</f>
        <v>Plutzer Lebensmittelgromrkte AG</v>
      </c>
      <c r="K910" t="str">
        <f>VLOOKUP(order_details__2[[#This Row],[OrderID]],orders[],14,FALSE)</f>
        <v>Canada</v>
      </c>
      <c r="L910">
        <f>VLOOKUP(order_details__2[[#This Row],[OrderID]],orders[],7,FALSE)</f>
        <v>3</v>
      </c>
      <c r="M910" t="str">
        <f>VLOOKUP(order_details__2[[#This Row],[ShipVia ]],shippers[],2,FALSE)</f>
        <v>Federal Shipping</v>
      </c>
      <c r="N910" t="str">
        <f>VLOOKUP(order_details__2[[#This Row],[OrderID]],orders[],2,FALSE)</f>
        <v>MEREP</v>
      </c>
      <c r="O910" t="str">
        <f>VLOOKUP(order_details__2[[#This Row],[OrderID]],orders[],18,FALSE)</f>
        <v xml:space="preserve">Eastern                                           </v>
      </c>
      <c r="P910">
        <f>VLOOKUP(order_details__2[[#This Row],[ProductID]],products[],4,FALSE)</f>
        <v>2</v>
      </c>
      <c r="Q910" t="str">
        <f>VLOOKUP(order_details__2[[#This Row],[CategoryID]],categories[],2,FALSE)</f>
        <v>Condiments</v>
      </c>
      <c r="R910" s="57">
        <f>VLOOKUP(order_details__2[[#This Row],[OrderID]],orders[],21,FALSE)</f>
        <v>7</v>
      </c>
    </row>
    <row r="911" spans="1:18" x14ac:dyDescent="0.2">
      <c r="A911">
        <v>10591</v>
      </c>
      <c r="B911">
        <v>3</v>
      </c>
      <c r="C911">
        <v>10</v>
      </c>
      <c r="D911">
        <v>14</v>
      </c>
      <c r="E911">
        <v>0</v>
      </c>
      <c r="F911">
        <f>order_details__2[[#This Row],[UnitPrice]]*order_details__2[[#This Row],[Quantity]]</f>
        <v>140</v>
      </c>
      <c r="G911">
        <f>VLOOKUP(order_details__2[[#This Row],[ProductID]],products[],3,FALSE)</f>
        <v>1</v>
      </c>
      <c r="H911">
        <f>VLOOKUP(order_details__2[[#This Row],[OrderID]],orders[],20,FALSE)</f>
        <v>1997</v>
      </c>
      <c r="I911" t="str">
        <f>VLOOKUP(order_details__2[[#This Row],[ProductID]],products[],2,FALSE)</f>
        <v>Aniseed Syrup</v>
      </c>
      <c r="J911" t="str">
        <f>VLOOKUP(order_details__2[[#This Row],[SupplierID]],suppliers[],2,FALSE)</f>
        <v>Exotic Liquids</v>
      </c>
      <c r="K911" t="str">
        <f>VLOOKUP(order_details__2[[#This Row],[OrderID]],orders[],14,FALSE)</f>
        <v>Denmark</v>
      </c>
      <c r="L911">
        <f>VLOOKUP(order_details__2[[#This Row],[OrderID]],orders[],7,FALSE)</f>
        <v>1</v>
      </c>
      <c r="M911" t="str">
        <f>VLOOKUP(order_details__2[[#This Row],[ShipVia ]],shippers[],2,FALSE)</f>
        <v>Speedy Express</v>
      </c>
      <c r="N911" t="str">
        <f>VLOOKUP(order_details__2[[#This Row],[OrderID]],orders[],2,FALSE)</f>
        <v>VAFFE</v>
      </c>
      <c r="O911" t="str">
        <f>VLOOKUP(order_details__2[[#This Row],[OrderID]],orders[],18,FALSE)</f>
        <v xml:space="preserve">Eastern                                           </v>
      </c>
      <c r="P911">
        <f>VLOOKUP(order_details__2[[#This Row],[ProductID]],products[],4,FALSE)</f>
        <v>2</v>
      </c>
      <c r="Q911" t="str">
        <f>VLOOKUP(order_details__2[[#This Row],[CategoryID]],categories[],2,FALSE)</f>
        <v>Condiments</v>
      </c>
      <c r="R911" s="57">
        <f>VLOOKUP(order_details__2[[#This Row],[OrderID]],orders[],21,FALSE)</f>
        <v>7</v>
      </c>
    </row>
    <row r="912" spans="1:18" x14ac:dyDescent="0.2">
      <c r="A912">
        <v>10591</v>
      </c>
      <c r="B912">
        <v>7</v>
      </c>
      <c r="C912">
        <v>30</v>
      </c>
      <c r="D912">
        <v>10</v>
      </c>
      <c r="E912">
        <v>0</v>
      </c>
      <c r="F912">
        <f>order_details__2[[#This Row],[UnitPrice]]*order_details__2[[#This Row],[Quantity]]</f>
        <v>300</v>
      </c>
      <c r="G912">
        <f>VLOOKUP(order_details__2[[#This Row],[ProductID]],products[],3,FALSE)</f>
        <v>3</v>
      </c>
      <c r="H912">
        <f>VLOOKUP(order_details__2[[#This Row],[OrderID]],orders[],20,FALSE)</f>
        <v>1997</v>
      </c>
      <c r="I912" t="str">
        <f>VLOOKUP(order_details__2[[#This Row],[ProductID]],products[],2,FALSE)</f>
        <v>Uncle Bob's Organic Dried Pears</v>
      </c>
      <c r="J912" t="str">
        <f>VLOOKUP(order_details__2[[#This Row],[SupplierID]],suppliers[],2,FALSE)</f>
        <v>Grandma Kelly's Homestead</v>
      </c>
      <c r="K912" t="str">
        <f>VLOOKUP(order_details__2[[#This Row],[OrderID]],orders[],14,FALSE)</f>
        <v>Denmark</v>
      </c>
      <c r="L912">
        <f>VLOOKUP(order_details__2[[#This Row],[OrderID]],orders[],7,FALSE)</f>
        <v>1</v>
      </c>
      <c r="M912" t="str">
        <f>VLOOKUP(order_details__2[[#This Row],[ShipVia ]],shippers[],2,FALSE)</f>
        <v>Speedy Express</v>
      </c>
      <c r="N912" t="str">
        <f>VLOOKUP(order_details__2[[#This Row],[OrderID]],orders[],2,FALSE)</f>
        <v>VAFFE</v>
      </c>
      <c r="O912" t="str">
        <f>VLOOKUP(order_details__2[[#This Row],[OrderID]],orders[],18,FALSE)</f>
        <v xml:space="preserve">Eastern                                           </v>
      </c>
      <c r="P912">
        <f>VLOOKUP(order_details__2[[#This Row],[ProductID]],products[],4,FALSE)</f>
        <v>7</v>
      </c>
      <c r="Q912" t="str">
        <f>VLOOKUP(order_details__2[[#This Row],[CategoryID]],categories[],2,FALSE)</f>
        <v>Produce</v>
      </c>
      <c r="R912" s="57">
        <f>VLOOKUP(order_details__2[[#This Row],[OrderID]],orders[],21,FALSE)</f>
        <v>7</v>
      </c>
    </row>
    <row r="913" spans="1:18" x14ac:dyDescent="0.2">
      <c r="A913">
        <v>10591</v>
      </c>
      <c r="B913">
        <v>54</v>
      </c>
      <c r="C913">
        <v>7.45</v>
      </c>
      <c r="D913">
        <v>50</v>
      </c>
      <c r="E913">
        <v>0</v>
      </c>
      <c r="F913">
        <f>order_details__2[[#This Row],[UnitPrice]]*order_details__2[[#This Row],[Quantity]]</f>
        <v>372.5</v>
      </c>
      <c r="G913">
        <f>VLOOKUP(order_details__2[[#This Row],[ProductID]],products[],3,FALSE)</f>
        <v>25</v>
      </c>
      <c r="H913">
        <f>VLOOKUP(order_details__2[[#This Row],[OrderID]],orders[],20,FALSE)</f>
        <v>1997</v>
      </c>
      <c r="I913" t="str">
        <f>VLOOKUP(order_details__2[[#This Row],[ProductID]],products[],2,FALSE)</f>
        <v>Tourtire</v>
      </c>
      <c r="J913" t="str">
        <f>VLOOKUP(order_details__2[[#This Row],[SupplierID]],suppliers[],2,FALSE)</f>
        <v>Ma Maison</v>
      </c>
      <c r="K913" t="str">
        <f>VLOOKUP(order_details__2[[#This Row],[OrderID]],orders[],14,FALSE)</f>
        <v>Denmark</v>
      </c>
      <c r="L913">
        <f>VLOOKUP(order_details__2[[#This Row],[OrderID]],orders[],7,FALSE)</f>
        <v>1</v>
      </c>
      <c r="M913" t="str">
        <f>VLOOKUP(order_details__2[[#This Row],[ShipVia ]],shippers[],2,FALSE)</f>
        <v>Speedy Express</v>
      </c>
      <c r="N913" t="str">
        <f>VLOOKUP(order_details__2[[#This Row],[OrderID]],orders[],2,FALSE)</f>
        <v>VAFFE</v>
      </c>
      <c r="O913" t="str">
        <f>VLOOKUP(order_details__2[[#This Row],[OrderID]],orders[],18,FALSE)</f>
        <v xml:space="preserve">Eastern                                           </v>
      </c>
      <c r="P913">
        <f>VLOOKUP(order_details__2[[#This Row],[ProductID]],products[],4,FALSE)</f>
        <v>6</v>
      </c>
      <c r="Q913" t="str">
        <f>VLOOKUP(order_details__2[[#This Row],[CategoryID]],categories[],2,FALSE)</f>
        <v>Meat/Poultry</v>
      </c>
      <c r="R913" s="57">
        <f>VLOOKUP(order_details__2[[#This Row],[OrderID]],orders[],21,FALSE)</f>
        <v>7</v>
      </c>
    </row>
    <row r="914" spans="1:18" x14ac:dyDescent="0.2">
      <c r="A914">
        <v>10592</v>
      </c>
      <c r="B914">
        <v>15</v>
      </c>
      <c r="C914">
        <v>15.5</v>
      </c>
      <c r="D914">
        <v>25</v>
      </c>
      <c r="E914">
        <v>0</v>
      </c>
      <c r="F914">
        <f>order_details__2[[#This Row],[UnitPrice]]*order_details__2[[#This Row],[Quantity]]</f>
        <v>387.5</v>
      </c>
      <c r="G914">
        <f>VLOOKUP(order_details__2[[#This Row],[ProductID]],products[],3,FALSE)</f>
        <v>6</v>
      </c>
      <c r="H914">
        <f>VLOOKUP(order_details__2[[#This Row],[OrderID]],orders[],20,FALSE)</f>
        <v>1997</v>
      </c>
      <c r="I914" t="str">
        <f>VLOOKUP(order_details__2[[#This Row],[ProductID]],products[],2,FALSE)</f>
        <v>Genen Shouyu</v>
      </c>
      <c r="J914" t="str">
        <f>VLOOKUP(order_details__2[[#This Row],[SupplierID]],suppliers[],2,FALSE)</f>
        <v>Mayumi's</v>
      </c>
      <c r="K914" t="str">
        <f>VLOOKUP(order_details__2[[#This Row],[OrderID]],orders[],14,FALSE)</f>
        <v>Germany</v>
      </c>
      <c r="L914">
        <f>VLOOKUP(order_details__2[[#This Row],[OrderID]],orders[],7,FALSE)</f>
        <v>1</v>
      </c>
      <c r="M914" t="str">
        <f>VLOOKUP(order_details__2[[#This Row],[ShipVia ]],shippers[],2,FALSE)</f>
        <v>Speedy Express</v>
      </c>
      <c r="N914" t="str">
        <f>VLOOKUP(order_details__2[[#This Row],[OrderID]],orders[],2,FALSE)</f>
        <v>LEHMS</v>
      </c>
      <c r="O914" t="str">
        <f>VLOOKUP(order_details__2[[#This Row],[OrderID]],orders[],18,FALSE)</f>
        <v xml:space="preserve">Southern                                          </v>
      </c>
      <c r="P914">
        <f>VLOOKUP(order_details__2[[#This Row],[ProductID]],products[],4,FALSE)</f>
        <v>2</v>
      </c>
      <c r="Q914" t="str">
        <f>VLOOKUP(order_details__2[[#This Row],[CategoryID]],categories[],2,FALSE)</f>
        <v>Condiments</v>
      </c>
      <c r="R914" s="57">
        <f>VLOOKUP(order_details__2[[#This Row],[OrderID]],orders[],21,FALSE)</f>
        <v>7</v>
      </c>
    </row>
    <row r="915" spans="1:18" x14ac:dyDescent="0.2">
      <c r="A915">
        <v>10592</v>
      </c>
      <c r="B915">
        <v>26</v>
      </c>
      <c r="C915">
        <v>31.23</v>
      </c>
      <c r="D915">
        <v>5</v>
      </c>
      <c r="E915">
        <v>0</v>
      </c>
      <c r="F915">
        <f>order_details__2[[#This Row],[UnitPrice]]*order_details__2[[#This Row],[Quantity]]</f>
        <v>156.15</v>
      </c>
      <c r="G915">
        <f>VLOOKUP(order_details__2[[#This Row],[ProductID]],products[],3,FALSE)</f>
        <v>11</v>
      </c>
      <c r="H915">
        <f>VLOOKUP(order_details__2[[#This Row],[OrderID]],orders[],20,FALSE)</f>
        <v>1997</v>
      </c>
      <c r="I915" t="str">
        <f>VLOOKUP(order_details__2[[#This Row],[ProductID]],products[],2,FALSE)</f>
        <v>Gumbr Gummibrchen</v>
      </c>
      <c r="J915" t="str">
        <f>VLOOKUP(order_details__2[[#This Row],[SupplierID]],suppliers[],2,FALSE)</f>
        <v>Heli Swaren GmbH &amp; Co. KG</v>
      </c>
      <c r="K915" t="str">
        <f>VLOOKUP(order_details__2[[#This Row],[OrderID]],orders[],14,FALSE)</f>
        <v>Germany</v>
      </c>
      <c r="L915">
        <f>VLOOKUP(order_details__2[[#This Row],[OrderID]],orders[],7,FALSE)</f>
        <v>1</v>
      </c>
      <c r="M915" t="str">
        <f>VLOOKUP(order_details__2[[#This Row],[ShipVia ]],shippers[],2,FALSE)</f>
        <v>Speedy Express</v>
      </c>
      <c r="N915" t="str">
        <f>VLOOKUP(order_details__2[[#This Row],[OrderID]],orders[],2,FALSE)</f>
        <v>LEHMS</v>
      </c>
      <c r="O915" t="str">
        <f>VLOOKUP(order_details__2[[#This Row],[OrderID]],orders[],18,FALSE)</f>
        <v xml:space="preserve">Southern                                          </v>
      </c>
      <c r="P915">
        <f>VLOOKUP(order_details__2[[#This Row],[ProductID]],products[],4,FALSE)</f>
        <v>3</v>
      </c>
      <c r="Q915" t="str">
        <f>VLOOKUP(order_details__2[[#This Row],[CategoryID]],categories[],2,FALSE)</f>
        <v>Confections</v>
      </c>
      <c r="R915" s="57">
        <f>VLOOKUP(order_details__2[[#This Row],[OrderID]],orders[],21,FALSE)</f>
        <v>7</v>
      </c>
    </row>
    <row r="916" spans="1:18" x14ac:dyDescent="0.2">
      <c r="A916">
        <v>10593</v>
      </c>
      <c r="B916">
        <v>20</v>
      </c>
      <c r="C916">
        <v>81</v>
      </c>
      <c r="D916">
        <v>21</v>
      </c>
      <c r="E916">
        <v>0</v>
      </c>
      <c r="F916">
        <f>order_details__2[[#This Row],[UnitPrice]]*order_details__2[[#This Row],[Quantity]]</f>
        <v>1701</v>
      </c>
      <c r="G916">
        <f>VLOOKUP(order_details__2[[#This Row],[ProductID]],products[],3,FALSE)</f>
        <v>8</v>
      </c>
      <c r="H916">
        <f>VLOOKUP(order_details__2[[#This Row],[OrderID]],orders[],20,FALSE)</f>
        <v>1997</v>
      </c>
      <c r="I916" t="str">
        <f>VLOOKUP(order_details__2[[#This Row],[ProductID]],products[],2,FALSE)</f>
        <v>Sir Rodney's Marmalade</v>
      </c>
      <c r="J916" t="str">
        <f>VLOOKUP(order_details__2[[#This Row],[SupplierID]],suppliers[],2,FALSE)</f>
        <v>Specialty Biscuits, Ltd.</v>
      </c>
      <c r="K916" t="str">
        <f>VLOOKUP(order_details__2[[#This Row],[OrderID]],orders[],14,FALSE)</f>
        <v>Germany</v>
      </c>
      <c r="L916">
        <f>VLOOKUP(order_details__2[[#This Row],[OrderID]],orders[],7,FALSE)</f>
        <v>2</v>
      </c>
      <c r="M916" t="str">
        <f>VLOOKUP(order_details__2[[#This Row],[ShipVia ]],shippers[],2,FALSE)</f>
        <v>United Package</v>
      </c>
      <c r="N916" t="str">
        <f>VLOOKUP(order_details__2[[#This Row],[OrderID]],orders[],2,FALSE)</f>
        <v>LEHMS</v>
      </c>
      <c r="O916" t="str">
        <f>VLOOKUP(order_details__2[[#This Row],[OrderID]],orders[],18,FALSE)</f>
        <v xml:space="preserve">Westerns                                          </v>
      </c>
      <c r="P916">
        <f>VLOOKUP(order_details__2[[#This Row],[ProductID]],products[],4,FALSE)</f>
        <v>3</v>
      </c>
      <c r="Q916" t="str">
        <f>VLOOKUP(order_details__2[[#This Row],[CategoryID]],categories[],2,FALSE)</f>
        <v>Confections</v>
      </c>
      <c r="R916" s="57">
        <f>VLOOKUP(order_details__2[[#This Row],[OrderID]],orders[],21,FALSE)</f>
        <v>7</v>
      </c>
    </row>
    <row r="917" spans="1:18" x14ac:dyDescent="0.2">
      <c r="A917">
        <v>10593</v>
      </c>
      <c r="B917">
        <v>69</v>
      </c>
      <c r="C917">
        <v>36</v>
      </c>
      <c r="D917">
        <v>20</v>
      </c>
      <c r="E917">
        <v>0</v>
      </c>
      <c r="F917">
        <f>order_details__2[[#This Row],[UnitPrice]]*order_details__2[[#This Row],[Quantity]]</f>
        <v>720</v>
      </c>
      <c r="G917">
        <f>VLOOKUP(order_details__2[[#This Row],[ProductID]],products[],3,FALSE)</f>
        <v>15</v>
      </c>
      <c r="H917">
        <f>VLOOKUP(order_details__2[[#This Row],[OrderID]],orders[],20,FALSE)</f>
        <v>1997</v>
      </c>
      <c r="I917" t="str">
        <f>VLOOKUP(order_details__2[[#This Row],[ProductID]],products[],2,FALSE)</f>
        <v>Gudbrandsdalsost</v>
      </c>
      <c r="J917" t="str">
        <f>VLOOKUP(order_details__2[[#This Row],[SupplierID]],suppliers[],2,FALSE)</f>
        <v>Norske Meierier</v>
      </c>
      <c r="K917" t="str">
        <f>VLOOKUP(order_details__2[[#This Row],[OrderID]],orders[],14,FALSE)</f>
        <v>Germany</v>
      </c>
      <c r="L917">
        <f>VLOOKUP(order_details__2[[#This Row],[OrderID]],orders[],7,FALSE)</f>
        <v>2</v>
      </c>
      <c r="M917" t="str">
        <f>VLOOKUP(order_details__2[[#This Row],[ShipVia ]],shippers[],2,FALSE)</f>
        <v>United Package</v>
      </c>
      <c r="N917" t="str">
        <f>VLOOKUP(order_details__2[[#This Row],[OrderID]],orders[],2,FALSE)</f>
        <v>LEHMS</v>
      </c>
      <c r="O917" t="str">
        <f>VLOOKUP(order_details__2[[#This Row],[OrderID]],orders[],18,FALSE)</f>
        <v xml:space="preserve">Westerns                                          </v>
      </c>
      <c r="P917">
        <f>VLOOKUP(order_details__2[[#This Row],[ProductID]],products[],4,FALSE)</f>
        <v>4</v>
      </c>
      <c r="Q917" t="str">
        <f>VLOOKUP(order_details__2[[#This Row],[CategoryID]],categories[],2,FALSE)</f>
        <v>Dairy Products</v>
      </c>
      <c r="R917" s="57">
        <f>VLOOKUP(order_details__2[[#This Row],[OrderID]],orders[],21,FALSE)</f>
        <v>7</v>
      </c>
    </row>
    <row r="918" spans="1:18" x14ac:dyDescent="0.2">
      <c r="A918">
        <v>10593</v>
      </c>
      <c r="B918">
        <v>76</v>
      </c>
      <c r="C918">
        <v>18</v>
      </c>
      <c r="D918">
        <v>4</v>
      </c>
      <c r="E918">
        <v>0</v>
      </c>
      <c r="F918">
        <f>order_details__2[[#This Row],[UnitPrice]]*order_details__2[[#This Row],[Quantity]]</f>
        <v>72</v>
      </c>
      <c r="G918">
        <f>VLOOKUP(order_details__2[[#This Row],[ProductID]],products[],3,FALSE)</f>
        <v>23</v>
      </c>
      <c r="H918">
        <f>VLOOKUP(order_details__2[[#This Row],[OrderID]],orders[],20,FALSE)</f>
        <v>1997</v>
      </c>
      <c r="I918" t="str">
        <f>VLOOKUP(order_details__2[[#This Row],[ProductID]],products[],2,FALSE)</f>
        <v>Lakkalikri</v>
      </c>
      <c r="J918" t="str">
        <f>VLOOKUP(order_details__2[[#This Row],[SupplierID]],suppliers[],2,FALSE)</f>
        <v>Karkki Oy</v>
      </c>
      <c r="K918" t="str">
        <f>VLOOKUP(order_details__2[[#This Row],[OrderID]],orders[],14,FALSE)</f>
        <v>Germany</v>
      </c>
      <c r="L918">
        <f>VLOOKUP(order_details__2[[#This Row],[OrderID]],orders[],7,FALSE)</f>
        <v>2</v>
      </c>
      <c r="M918" t="str">
        <f>VLOOKUP(order_details__2[[#This Row],[ShipVia ]],shippers[],2,FALSE)</f>
        <v>United Package</v>
      </c>
      <c r="N918" t="str">
        <f>VLOOKUP(order_details__2[[#This Row],[OrderID]],orders[],2,FALSE)</f>
        <v>LEHMS</v>
      </c>
      <c r="O918" t="str">
        <f>VLOOKUP(order_details__2[[#This Row],[OrderID]],orders[],18,FALSE)</f>
        <v xml:space="preserve">Westerns                                          </v>
      </c>
      <c r="P918">
        <f>VLOOKUP(order_details__2[[#This Row],[ProductID]],products[],4,FALSE)</f>
        <v>1</v>
      </c>
      <c r="Q918" t="str">
        <f>VLOOKUP(order_details__2[[#This Row],[CategoryID]],categories[],2,FALSE)</f>
        <v>Beverages</v>
      </c>
      <c r="R918" s="57">
        <f>VLOOKUP(order_details__2[[#This Row],[OrderID]],orders[],21,FALSE)</f>
        <v>7</v>
      </c>
    </row>
    <row r="919" spans="1:18" x14ac:dyDescent="0.2">
      <c r="A919">
        <v>10594</v>
      </c>
      <c r="B919">
        <v>52</v>
      </c>
      <c r="C919">
        <v>7</v>
      </c>
      <c r="D919">
        <v>24</v>
      </c>
      <c r="E919">
        <v>0</v>
      </c>
      <c r="F919">
        <f>order_details__2[[#This Row],[UnitPrice]]*order_details__2[[#This Row],[Quantity]]</f>
        <v>168</v>
      </c>
      <c r="G919">
        <f>VLOOKUP(order_details__2[[#This Row],[ProductID]],products[],3,FALSE)</f>
        <v>24</v>
      </c>
      <c r="H919">
        <f>VLOOKUP(order_details__2[[#This Row],[OrderID]],orders[],20,FALSE)</f>
        <v>1997</v>
      </c>
      <c r="I919" t="str">
        <f>VLOOKUP(order_details__2[[#This Row],[ProductID]],products[],2,FALSE)</f>
        <v>Filo Mix</v>
      </c>
      <c r="J919" t="str">
        <f>VLOOKUP(order_details__2[[#This Row],[SupplierID]],suppliers[],2,FALSE)</f>
        <v>G'day, Mate</v>
      </c>
      <c r="K919" t="str">
        <f>VLOOKUP(order_details__2[[#This Row],[OrderID]],orders[],14,FALSE)</f>
        <v>USA</v>
      </c>
      <c r="L919">
        <f>VLOOKUP(order_details__2[[#This Row],[OrderID]],orders[],7,FALSE)</f>
        <v>2</v>
      </c>
      <c r="M919" t="str">
        <f>VLOOKUP(order_details__2[[#This Row],[ShipVia ]],shippers[],2,FALSE)</f>
        <v>United Package</v>
      </c>
      <c r="N919" t="str">
        <f>VLOOKUP(order_details__2[[#This Row],[OrderID]],orders[],2,FALSE)</f>
        <v>OLDWO</v>
      </c>
      <c r="O919" t="str">
        <f>VLOOKUP(order_details__2[[#This Row],[OrderID]],orders[],18,FALSE)</f>
        <v xml:space="preserve">Southern                                          </v>
      </c>
      <c r="P919">
        <f>VLOOKUP(order_details__2[[#This Row],[ProductID]],products[],4,FALSE)</f>
        <v>5</v>
      </c>
      <c r="Q919" t="str">
        <f>VLOOKUP(order_details__2[[#This Row],[CategoryID]],categories[],2,FALSE)</f>
        <v>Grains/Cereals</v>
      </c>
      <c r="R919" s="57">
        <f>VLOOKUP(order_details__2[[#This Row],[OrderID]],orders[],21,FALSE)</f>
        <v>7</v>
      </c>
    </row>
    <row r="920" spans="1:18" x14ac:dyDescent="0.2">
      <c r="A920">
        <v>10594</v>
      </c>
      <c r="B920">
        <v>58</v>
      </c>
      <c r="C920">
        <v>13.25</v>
      </c>
      <c r="D920">
        <v>30</v>
      </c>
      <c r="E920">
        <v>0</v>
      </c>
      <c r="F920">
        <f>order_details__2[[#This Row],[UnitPrice]]*order_details__2[[#This Row],[Quantity]]</f>
        <v>397.5</v>
      </c>
      <c r="G920">
        <f>VLOOKUP(order_details__2[[#This Row],[ProductID]],products[],3,FALSE)</f>
        <v>27</v>
      </c>
      <c r="H920">
        <f>VLOOKUP(order_details__2[[#This Row],[OrderID]],orders[],20,FALSE)</f>
        <v>1997</v>
      </c>
      <c r="I920" t="str">
        <f>VLOOKUP(order_details__2[[#This Row],[ProductID]],products[],2,FALSE)</f>
        <v>Escargots de Bourgogne</v>
      </c>
      <c r="J920" t="str">
        <f>VLOOKUP(order_details__2[[#This Row],[SupplierID]],suppliers[],2,FALSE)</f>
        <v>Escargots Nouveaux</v>
      </c>
      <c r="K920" t="str">
        <f>VLOOKUP(order_details__2[[#This Row],[OrderID]],orders[],14,FALSE)</f>
        <v>USA</v>
      </c>
      <c r="L920">
        <f>VLOOKUP(order_details__2[[#This Row],[OrderID]],orders[],7,FALSE)</f>
        <v>2</v>
      </c>
      <c r="M920" t="str">
        <f>VLOOKUP(order_details__2[[#This Row],[ShipVia ]],shippers[],2,FALSE)</f>
        <v>United Package</v>
      </c>
      <c r="N920" t="str">
        <f>VLOOKUP(order_details__2[[#This Row],[OrderID]],orders[],2,FALSE)</f>
        <v>OLDWO</v>
      </c>
      <c r="O920" t="str">
        <f>VLOOKUP(order_details__2[[#This Row],[OrderID]],orders[],18,FALSE)</f>
        <v xml:space="preserve">Southern                                          </v>
      </c>
      <c r="P920">
        <f>VLOOKUP(order_details__2[[#This Row],[ProductID]],products[],4,FALSE)</f>
        <v>8</v>
      </c>
      <c r="Q920" t="str">
        <f>VLOOKUP(order_details__2[[#This Row],[CategoryID]],categories[],2,FALSE)</f>
        <v>Seafood</v>
      </c>
      <c r="R920" s="57">
        <f>VLOOKUP(order_details__2[[#This Row],[OrderID]],orders[],21,FALSE)</f>
        <v>7</v>
      </c>
    </row>
    <row r="921" spans="1:18" x14ac:dyDescent="0.2">
      <c r="A921">
        <v>10595</v>
      </c>
      <c r="B921">
        <v>35</v>
      </c>
      <c r="C921">
        <v>18</v>
      </c>
      <c r="D921">
        <v>30</v>
      </c>
      <c r="E921">
        <v>0</v>
      </c>
      <c r="F921">
        <f>order_details__2[[#This Row],[UnitPrice]]*order_details__2[[#This Row],[Quantity]]</f>
        <v>540</v>
      </c>
      <c r="G921">
        <f>VLOOKUP(order_details__2[[#This Row],[ProductID]],products[],3,FALSE)</f>
        <v>16</v>
      </c>
      <c r="H921">
        <f>VLOOKUP(order_details__2[[#This Row],[OrderID]],orders[],20,FALSE)</f>
        <v>1997</v>
      </c>
      <c r="I921" t="str">
        <f>VLOOKUP(order_details__2[[#This Row],[ProductID]],products[],2,FALSE)</f>
        <v>Steeleye Stout</v>
      </c>
      <c r="J921" t="str">
        <f>VLOOKUP(order_details__2[[#This Row],[SupplierID]],suppliers[],2,FALSE)</f>
        <v>Bigfoot Breweries</v>
      </c>
      <c r="K921" t="str">
        <f>VLOOKUP(order_details__2[[#This Row],[OrderID]],orders[],14,FALSE)</f>
        <v>Austria</v>
      </c>
      <c r="L921">
        <f>VLOOKUP(order_details__2[[#This Row],[OrderID]],orders[],7,FALSE)</f>
        <v>1</v>
      </c>
      <c r="M921" t="str">
        <f>VLOOKUP(order_details__2[[#This Row],[ShipVia ]],shippers[],2,FALSE)</f>
        <v>Speedy Express</v>
      </c>
      <c r="N921" t="str">
        <f>VLOOKUP(order_details__2[[#This Row],[OrderID]],orders[],2,FALSE)</f>
        <v>ERNSH</v>
      </c>
      <c r="O921" t="str">
        <f>VLOOKUP(order_details__2[[#This Row],[OrderID]],orders[],18,FALSE)</f>
        <v xml:space="preserve">Eastern                                           </v>
      </c>
      <c r="P921">
        <f>VLOOKUP(order_details__2[[#This Row],[ProductID]],products[],4,FALSE)</f>
        <v>1</v>
      </c>
      <c r="Q921" t="str">
        <f>VLOOKUP(order_details__2[[#This Row],[CategoryID]],categories[],2,FALSE)</f>
        <v>Beverages</v>
      </c>
      <c r="R921" s="57">
        <f>VLOOKUP(order_details__2[[#This Row],[OrderID]],orders[],21,FALSE)</f>
        <v>7</v>
      </c>
    </row>
    <row r="922" spans="1:18" x14ac:dyDescent="0.2">
      <c r="A922">
        <v>10595</v>
      </c>
      <c r="B922">
        <v>61</v>
      </c>
      <c r="C922">
        <v>28.5</v>
      </c>
      <c r="D922">
        <v>120</v>
      </c>
      <c r="E922">
        <v>0</v>
      </c>
      <c r="F922">
        <f>order_details__2[[#This Row],[UnitPrice]]*order_details__2[[#This Row],[Quantity]]</f>
        <v>3420</v>
      </c>
      <c r="G922">
        <f>VLOOKUP(order_details__2[[#This Row],[ProductID]],products[],3,FALSE)</f>
        <v>29</v>
      </c>
      <c r="H922">
        <f>VLOOKUP(order_details__2[[#This Row],[OrderID]],orders[],20,FALSE)</f>
        <v>1997</v>
      </c>
      <c r="I922" t="str">
        <f>VLOOKUP(order_details__2[[#This Row],[ProductID]],products[],2,FALSE)</f>
        <v>Sirop d'rable</v>
      </c>
      <c r="J922" t="str">
        <f>VLOOKUP(order_details__2[[#This Row],[SupplierID]],suppliers[],2,FALSE)</f>
        <v>Forts d'rables</v>
      </c>
      <c r="K922" t="str">
        <f>VLOOKUP(order_details__2[[#This Row],[OrderID]],orders[],14,FALSE)</f>
        <v>Austria</v>
      </c>
      <c r="L922">
        <f>VLOOKUP(order_details__2[[#This Row],[OrderID]],orders[],7,FALSE)</f>
        <v>1</v>
      </c>
      <c r="M922" t="str">
        <f>VLOOKUP(order_details__2[[#This Row],[ShipVia ]],shippers[],2,FALSE)</f>
        <v>Speedy Express</v>
      </c>
      <c r="N922" t="str">
        <f>VLOOKUP(order_details__2[[#This Row],[OrderID]],orders[],2,FALSE)</f>
        <v>ERNSH</v>
      </c>
      <c r="O922" t="str">
        <f>VLOOKUP(order_details__2[[#This Row],[OrderID]],orders[],18,FALSE)</f>
        <v xml:space="preserve">Eastern                                           </v>
      </c>
      <c r="P922">
        <f>VLOOKUP(order_details__2[[#This Row],[ProductID]],products[],4,FALSE)</f>
        <v>2</v>
      </c>
      <c r="Q922" t="str">
        <f>VLOOKUP(order_details__2[[#This Row],[CategoryID]],categories[],2,FALSE)</f>
        <v>Condiments</v>
      </c>
      <c r="R922" s="57">
        <f>VLOOKUP(order_details__2[[#This Row],[OrderID]],orders[],21,FALSE)</f>
        <v>7</v>
      </c>
    </row>
    <row r="923" spans="1:18" x14ac:dyDescent="0.2">
      <c r="A923">
        <v>10595</v>
      </c>
      <c r="B923">
        <v>69</v>
      </c>
      <c r="C923">
        <v>36</v>
      </c>
      <c r="D923">
        <v>65</v>
      </c>
      <c r="E923">
        <v>0</v>
      </c>
      <c r="F923">
        <f>order_details__2[[#This Row],[UnitPrice]]*order_details__2[[#This Row],[Quantity]]</f>
        <v>2340</v>
      </c>
      <c r="G923">
        <f>VLOOKUP(order_details__2[[#This Row],[ProductID]],products[],3,FALSE)</f>
        <v>15</v>
      </c>
      <c r="H923">
        <f>VLOOKUP(order_details__2[[#This Row],[OrderID]],orders[],20,FALSE)</f>
        <v>1997</v>
      </c>
      <c r="I923" t="str">
        <f>VLOOKUP(order_details__2[[#This Row],[ProductID]],products[],2,FALSE)</f>
        <v>Gudbrandsdalsost</v>
      </c>
      <c r="J923" t="str">
        <f>VLOOKUP(order_details__2[[#This Row],[SupplierID]],suppliers[],2,FALSE)</f>
        <v>Norske Meierier</v>
      </c>
      <c r="K923" t="str">
        <f>VLOOKUP(order_details__2[[#This Row],[OrderID]],orders[],14,FALSE)</f>
        <v>Austria</v>
      </c>
      <c r="L923">
        <f>VLOOKUP(order_details__2[[#This Row],[OrderID]],orders[],7,FALSE)</f>
        <v>1</v>
      </c>
      <c r="M923" t="str">
        <f>VLOOKUP(order_details__2[[#This Row],[ShipVia ]],shippers[],2,FALSE)</f>
        <v>Speedy Express</v>
      </c>
      <c r="N923" t="str">
        <f>VLOOKUP(order_details__2[[#This Row],[OrderID]],orders[],2,FALSE)</f>
        <v>ERNSH</v>
      </c>
      <c r="O923" t="str">
        <f>VLOOKUP(order_details__2[[#This Row],[OrderID]],orders[],18,FALSE)</f>
        <v xml:space="preserve">Eastern                                           </v>
      </c>
      <c r="P923">
        <f>VLOOKUP(order_details__2[[#This Row],[ProductID]],products[],4,FALSE)</f>
        <v>4</v>
      </c>
      <c r="Q923" t="str">
        <f>VLOOKUP(order_details__2[[#This Row],[CategoryID]],categories[],2,FALSE)</f>
        <v>Dairy Products</v>
      </c>
      <c r="R923" s="57">
        <f>VLOOKUP(order_details__2[[#This Row],[OrderID]],orders[],21,FALSE)</f>
        <v>7</v>
      </c>
    </row>
    <row r="924" spans="1:18" x14ac:dyDescent="0.2">
      <c r="A924">
        <v>10596</v>
      </c>
      <c r="B924">
        <v>56</v>
      </c>
      <c r="C924">
        <v>38</v>
      </c>
      <c r="D924">
        <v>5</v>
      </c>
      <c r="E924">
        <v>0</v>
      </c>
      <c r="F924">
        <f>order_details__2[[#This Row],[UnitPrice]]*order_details__2[[#This Row],[Quantity]]</f>
        <v>190</v>
      </c>
      <c r="G924">
        <f>VLOOKUP(order_details__2[[#This Row],[ProductID]],products[],3,FALSE)</f>
        <v>26</v>
      </c>
      <c r="H924">
        <f>VLOOKUP(order_details__2[[#This Row],[OrderID]],orders[],20,FALSE)</f>
        <v>1997</v>
      </c>
      <c r="I924" t="str">
        <f>VLOOKUP(order_details__2[[#This Row],[ProductID]],products[],2,FALSE)</f>
        <v>Gnocchi di nonna Alice</v>
      </c>
      <c r="J924" t="str">
        <f>VLOOKUP(order_details__2[[#This Row],[SupplierID]],suppliers[],2,FALSE)</f>
        <v>Pasta Buttini s.r.l.</v>
      </c>
      <c r="K924" t="str">
        <f>VLOOKUP(order_details__2[[#This Row],[OrderID]],orders[],14,FALSE)</f>
        <v>USA</v>
      </c>
      <c r="L924">
        <f>VLOOKUP(order_details__2[[#This Row],[OrderID]],orders[],7,FALSE)</f>
        <v>1</v>
      </c>
      <c r="M924" t="str">
        <f>VLOOKUP(order_details__2[[#This Row],[ShipVia ]],shippers[],2,FALSE)</f>
        <v>Speedy Express</v>
      </c>
      <c r="N924" t="str">
        <f>VLOOKUP(order_details__2[[#This Row],[OrderID]],orders[],2,FALSE)</f>
        <v>WHITC</v>
      </c>
      <c r="O924" t="str">
        <f>VLOOKUP(order_details__2[[#This Row],[OrderID]],orders[],18,FALSE)</f>
        <v xml:space="preserve">Northern                                          </v>
      </c>
      <c r="P924">
        <f>VLOOKUP(order_details__2[[#This Row],[ProductID]],products[],4,FALSE)</f>
        <v>5</v>
      </c>
      <c r="Q924" t="str">
        <f>VLOOKUP(order_details__2[[#This Row],[CategoryID]],categories[],2,FALSE)</f>
        <v>Grains/Cereals</v>
      </c>
      <c r="R924" s="57">
        <f>VLOOKUP(order_details__2[[#This Row],[OrderID]],orders[],21,FALSE)</f>
        <v>7</v>
      </c>
    </row>
    <row r="925" spans="1:18" x14ac:dyDescent="0.2">
      <c r="A925">
        <v>10596</v>
      </c>
      <c r="B925">
        <v>63</v>
      </c>
      <c r="C925">
        <v>43.9</v>
      </c>
      <c r="D925">
        <v>24</v>
      </c>
      <c r="E925">
        <v>0</v>
      </c>
      <c r="F925">
        <f>order_details__2[[#This Row],[UnitPrice]]*order_details__2[[#This Row],[Quantity]]</f>
        <v>1053.5999999999999</v>
      </c>
      <c r="G925">
        <f>VLOOKUP(order_details__2[[#This Row],[ProductID]],products[],3,FALSE)</f>
        <v>7</v>
      </c>
      <c r="H925">
        <f>VLOOKUP(order_details__2[[#This Row],[OrderID]],orders[],20,FALSE)</f>
        <v>1997</v>
      </c>
      <c r="I925" t="str">
        <f>VLOOKUP(order_details__2[[#This Row],[ProductID]],products[],2,FALSE)</f>
        <v>Vegie-spread</v>
      </c>
      <c r="J925" t="str">
        <f>VLOOKUP(order_details__2[[#This Row],[SupplierID]],suppliers[],2,FALSE)</f>
        <v>Pavlova, Ltd.</v>
      </c>
      <c r="K925" t="str">
        <f>VLOOKUP(order_details__2[[#This Row],[OrderID]],orders[],14,FALSE)</f>
        <v>USA</v>
      </c>
      <c r="L925">
        <f>VLOOKUP(order_details__2[[#This Row],[OrderID]],orders[],7,FALSE)</f>
        <v>1</v>
      </c>
      <c r="M925" t="str">
        <f>VLOOKUP(order_details__2[[#This Row],[ShipVia ]],shippers[],2,FALSE)</f>
        <v>Speedy Express</v>
      </c>
      <c r="N925" t="str">
        <f>VLOOKUP(order_details__2[[#This Row],[OrderID]],orders[],2,FALSE)</f>
        <v>WHITC</v>
      </c>
      <c r="O925" t="str">
        <f>VLOOKUP(order_details__2[[#This Row],[OrderID]],orders[],18,FALSE)</f>
        <v xml:space="preserve">Northern                                          </v>
      </c>
      <c r="P925">
        <f>VLOOKUP(order_details__2[[#This Row],[ProductID]],products[],4,FALSE)</f>
        <v>2</v>
      </c>
      <c r="Q925" t="str">
        <f>VLOOKUP(order_details__2[[#This Row],[CategoryID]],categories[],2,FALSE)</f>
        <v>Condiments</v>
      </c>
      <c r="R925" s="57">
        <f>VLOOKUP(order_details__2[[#This Row],[OrderID]],orders[],21,FALSE)</f>
        <v>7</v>
      </c>
    </row>
    <row r="926" spans="1:18" x14ac:dyDescent="0.2">
      <c r="A926">
        <v>10596</v>
      </c>
      <c r="B926">
        <v>75</v>
      </c>
      <c r="C926">
        <v>7.75</v>
      </c>
      <c r="D926">
        <v>30</v>
      </c>
      <c r="E926">
        <v>0</v>
      </c>
      <c r="F926">
        <f>order_details__2[[#This Row],[UnitPrice]]*order_details__2[[#This Row],[Quantity]]</f>
        <v>232.5</v>
      </c>
      <c r="G926">
        <f>VLOOKUP(order_details__2[[#This Row],[ProductID]],products[],3,FALSE)</f>
        <v>12</v>
      </c>
      <c r="H926">
        <f>VLOOKUP(order_details__2[[#This Row],[OrderID]],orders[],20,FALSE)</f>
        <v>1997</v>
      </c>
      <c r="I926" t="str">
        <f>VLOOKUP(order_details__2[[#This Row],[ProductID]],products[],2,FALSE)</f>
        <v>Rhnbru Klosterbier</v>
      </c>
      <c r="J926" t="str">
        <f>VLOOKUP(order_details__2[[#This Row],[SupplierID]],suppliers[],2,FALSE)</f>
        <v>Plutzer Lebensmittelgromrkte AG</v>
      </c>
      <c r="K926" t="str">
        <f>VLOOKUP(order_details__2[[#This Row],[OrderID]],orders[],14,FALSE)</f>
        <v>USA</v>
      </c>
      <c r="L926">
        <f>VLOOKUP(order_details__2[[#This Row],[OrderID]],orders[],7,FALSE)</f>
        <v>1</v>
      </c>
      <c r="M926" t="str">
        <f>VLOOKUP(order_details__2[[#This Row],[ShipVia ]],shippers[],2,FALSE)</f>
        <v>Speedy Express</v>
      </c>
      <c r="N926" t="str">
        <f>VLOOKUP(order_details__2[[#This Row],[OrderID]],orders[],2,FALSE)</f>
        <v>WHITC</v>
      </c>
      <c r="O926" t="str">
        <f>VLOOKUP(order_details__2[[#This Row],[OrderID]],orders[],18,FALSE)</f>
        <v xml:space="preserve">Northern                                          </v>
      </c>
      <c r="P926">
        <f>VLOOKUP(order_details__2[[#This Row],[ProductID]],products[],4,FALSE)</f>
        <v>1</v>
      </c>
      <c r="Q926" t="str">
        <f>VLOOKUP(order_details__2[[#This Row],[CategoryID]],categories[],2,FALSE)</f>
        <v>Beverages</v>
      </c>
      <c r="R926" s="57">
        <f>VLOOKUP(order_details__2[[#This Row],[OrderID]],orders[],21,FALSE)</f>
        <v>7</v>
      </c>
    </row>
    <row r="927" spans="1:18" x14ac:dyDescent="0.2">
      <c r="A927">
        <v>10597</v>
      </c>
      <c r="B927">
        <v>24</v>
      </c>
      <c r="C927">
        <v>4.5</v>
      </c>
      <c r="D927">
        <v>35</v>
      </c>
      <c r="E927">
        <v>0</v>
      </c>
      <c r="F927">
        <f>order_details__2[[#This Row],[UnitPrice]]*order_details__2[[#This Row],[Quantity]]</f>
        <v>157.5</v>
      </c>
      <c r="G927">
        <f>VLOOKUP(order_details__2[[#This Row],[ProductID]],products[],3,FALSE)</f>
        <v>10</v>
      </c>
      <c r="H927">
        <f>VLOOKUP(order_details__2[[#This Row],[OrderID]],orders[],20,FALSE)</f>
        <v>1997</v>
      </c>
      <c r="I927" t="str">
        <f>VLOOKUP(order_details__2[[#This Row],[ProductID]],products[],2,FALSE)</f>
        <v>Guaran Fantstica</v>
      </c>
      <c r="J927" t="str">
        <f>VLOOKUP(order_details__2[[#This Row],[SupplierID]],suppliers[],2,FALSE)</f>
        <v>Refrescos Americanas LTDA</v>
      </c>
      <c r="K927" t="str">
        <f>VLOOKUP(order_details__2[[#This Row],[OrderID]],orders[],14,FALSE)</f>
        <v>Austria</v>
      </c>
      <c r="L927">
        <f>VLOOKUP(order_details__2[[#This Row],[OrderID]],orders[],7,FALSE)</f>
        <v>3</v>
      </c>
      <c r="M927" t="str">
        <f>VLOOKUP(order_details__2[[#This Row],[ShipVia ]],shippers[],2,FALSE)</f>
        <v>Federal Shipping</v>
      </c>
      <c r="N927" t="str">
        <f>VLOOKUP(order_details__2[[#This Row],[OrderID]],orders[],2,FALSE)</f>
        <v>PICCO</v>
      </c>
      <c r="O927" t="str">
        <f>VLOOKUP(order_details__2[[#This Row],[OrderID]],orders[],18,FALSE)</f>
        <v xml:space="preserve">Westerns                                          </v>
      </c>
      <c r="P927">
        <f>VLOOKUP(order_details__2[[#This Row],[ProductID]],products[],4,FALSE)</f>
        <v>1</v>
      </c>
      <c r="Q927" t="str">
        <f>VLOOKUP(order_details__2[[#This Row],[CategoryID]],categories[],2,FALSE)</f>
        <v>Beverages</v>
      </c>
      <c r="R927" s="57">
        <f>VLOOKUP(order_details__2[[#This Row],[OrderID]],orders[],21,FALSE)</f>
        <v>7</v>
      </c>
    </row>
    <row r="928" spans="1:18" x14ac:dyDescent="0.2">
      <c r="A928">
        <v>10597</v>
      </c>
      <c r="B928">
        <v>57</v>
      </c>
      <c r="C928">
        <v>19.5</v>
      </c>
      <c r="D928">
        <v>20</v>
      </c>
      <c r="E928">
        <v>0</v>
      </c>
      <c r="F928">
        <f>order_details__2[[#This Row],[UnitPrice]]*order_details__2[[#This Row],[Quantity]]</f>
        <v>390</v>
      </c>
      <c r="G928">
        <f>VLOOKUP(order_details__2[[#This Row],[ProductID]],products[],3,FALSE)</f>
        <v>26</v>
      </c>
      <c r="H928">
        <f>VLOOKUP(order_details__2[[#This Row],[OrderID]],orders[],20,FALSE)</f>
        <v>1997</v>
      </c>
      <c r="I928" t="str">
        <f>VLOOKUP(order_details__2[[#This Row],[ProductID]],products[],2,FALSE)</f>
        <v>Ravioli Angelo</v>
      </c>
      <c r="J928" t="str">
        <f>VLOOKUP(order_details__2[[#This Row],[SupplierID]],suppliers[],2,FALSE)</f>
        <v>Pasta Buttini s.r.l.</v>
      </c>
      <c r="K928" t="str">
        <f>VLOOKUP(order_details__2[[#This Row],[OrderID]],orders[],14,FALSE)</f>
        <v>Austria</v>
      </c>
      <c r="L928">
        <f>VLOOKUP(order_details__2[[#This Row],[OrderID]],orders[],7,FALSE)</f>
        <v>3</v>
      </c>
      <c r="M928" t="str">
        <f>VLOOKUP(order_details__2[[#This Row],[ShipVia ]],shippers[],2,FALSE)</f>
        <v>Federal Shipping</v>
      </c>
      <c r="N928" t="str">
        <f>VLOOKUP(order_details__2[[#This Row],[OrderID]],orders[],2,FALSE)</f>
        <v>PICCO</v>
      </c>
      <c r="O928" t="str">
        <f>VLOOKUP(order_details__2[[#This Row],[OrderID]],orders[],18,FALSE)</f>
        <v xml:space="preserve">Westerns                                          </v>
      </c>
      <c r="P928">
        <f>VLOOKUP(order_details__2[[#This Row],[ProductID]],products[],4,FALSE)</f>
        <v>5</v>
      </c>
      <c r="Q928" t="str">
        <f>VLOOKUP(order_details__2[[#This Row],[CategoryID]],categories[],2,FALSE)</f>
        <v>Grains/Cereals</v>
      </c>
      <c r="R928" s="57">
        <f>VLOOKUP(order_details__2[[#This Row],[OrderID]],orders[],21,FALSE)</f>
        <v>7</v>
      </c>
    </row>
    <row r="929" spans="1:18" x14ac:dyDescent="0.2">
      <c r="A929">
        <v>10597</v>
      </c>
      <c r="B929">
        <v>65</v>
      </c>
      <c r="C929">
        <v>21.05</v>
      </c>
      <c r="D929">
        <v>12</v>
      </c>
      <c r="E929">
        <v>0</v>
      </c>
      <c r="F929">
        <f>order_details__2[[#This Row],[UnitPrice]]*order_details__2[[#This Row],[Quantity]]</f>
        <v>252.60000000000002</v>
      </c>
      <c r="G929">
        <f>VLOOKUP(order_details__2[[#This Row],[ProductID]],products[],3,FALSE)</f>
        <v>2</v>
      </c>
      <c r="H929">
        <f>VLOOKUP(order_details__2[[#This Row],[OrderID]],orders[],20,FALSE)</f>
        <v>1997</v>
      </c>
      <c r="I929" t="str">
        <f>VLOOKUP(order_details__2[[#This Row],[ProductID]],products[],2,FALSE)</f>
        <v>Louisiana Fiery Hot Pepper Sauce</v>
      </c>
      <c r="J929" t="str">
        <f>VLOOKUP(order_details__2[[#This Row],[SupplierID]],suppliers[],2,FALSE)</f>
        <v>New Orleans Cajun Delights</v>
      </c>
      <c r="K929" t="str">
        <f>VLOOKUP(order_details__2[[#This Row],[OrderID]],orders[],14,FALSE)</f>
        <v>Austria</v>
      </c>
      <c r="L929">
        <f>VLOOKUP(order_details__2[[#This Row],[OrderID]],orders[],7,FALSE)</f>
        <v>3</v>
      </c>
      <c r="M929" t="str">
        <f>VLOOKUP(order_details__2[[#This Row],[ShipVia ]],shippers[],2,FALSE)</f>
        <v>Federal Shipping</v>
      </c>
      <c r="N929" t="str">
        <f>VLOOKUP(order_details__2[[#This Row],[OrderID]],orders[],2,FALSE)</f>
        <v>PICCO</v>
      </c>
      <c r="O929" t="str">
        <f>VLOOKUP(order_details__2[[#This Row],[OrderID]],orders[],18,FALSE)</f>
        <v xml:space="preserve">Westerns                                          </v>
      </c>
      <c r="P929">
        <f>VLOOKUP(order_details__2[[#This Row],[ProductID]],products[],4,FALSE)</f>
        <v>2</v>
      </c>
      <c r="Q929" t="str">
        <f>VLOOKUP(order_details__2[[#This Row],[CategoryID]],categories[],2,FALSE)</f>
        <v>Condiments</v>
      </c>
      <c r="R929" s="57">
        <f>VLOOKUP(order_details__2[[#This Row],[OrderID]],orders[],21,FALSE)</f>
        <v>7</v>
      </c>
    </row>
    <row r="930" spans="1:18" x14ac:dyDescent="0.2">
      <c r="A930">
        <v>10598</v>
      </c>
      <c r="B930">
        <v>27</v>
      </c>
      <c r="C930">
        <v>43.9</v>
      </c>
      <c r="D930">
        <v>50</v>
      </c>
      <c r="E930">
        <v>0</v>
      </c>
      <c r="F930">
        <f>order_details__2[[#This Row],[UnitPrice]]*order_details__2[[#This Row],[Quantity]]</f>
        <v>2195</v>
      </c>
      <c r="G930">
        <f>VLOOKUP(order_details__2[[#This Row],[ProductID]],products[],3,FALSE)</f>
        <v>11</v>
      </c>
      <c r="H930">
        <f>VLOOKUP(order_details__2[[#This Row],[OrderID]],orders[],20,FALSE)</f>
        <v>1997</v>
      </c>
      <c r="I930" t="str">
        <f>VLOOKUP(order_details__2[[#This Row],[ProductID]],products[],2,FALSE)</f>
        <v>Schoggi Schokolade</v>
      </c>
      <c r="J930" t="str">
        <f>VLOOKUP(order_details__2[[#This Row],[SupplierID]],suppliers[],2,FALSE)</f>
        <v>Heli Swaren GmbH &amp; Co. KG</v>
      </c>
      <c r="K930" t="str">
        <f>VLOOKUP(order_details__2[[#This Row],[OrderID]],orders[],14,FALSE)</f>
        <v>USA</v>
      </c>
      <c r="L930">
        <f>VLOOKUP(order_details__2[[#This Row],[OrderID]],orders[],7,FALSE)</f>
        <v>3</v>
      </c>
      <c r="M930" t="str">
        <f>VLOOKUP(order_details__2[[#This Row],[ShipVia ]],shippers[],2,FALSE)</f>
        <v>Federal Shipping</v>
      </c>
      <c r="N930" t="str">
        <f>VLOOKUP(order_details__2[[#This Row],[OrderID]],orders[],2,FALSE)</f>
        <v>RATTC</v>
      </c>
      <c r="O930" t="str">
        <f>VLOOKUP(order_details__2[[#This Row],[OrderID]],orders[],18,FALSE)</f>
        <v xml:space="preserve">Eastern                                           </v>
      </c>
      <c r="P930">
        <f>VLOOKUP(order_details__2[[#This Row],[ProductID]],products[],4,FALSE)</f>
        <v>3</v>
      </c>
      <c r="Q930" t="str">
        <f>VLOOKUP(order_details__2[[#This Row],[CategoryID]],categories[],2,FALSE)</f>
        <v>Confections</v>
      </c>
      <c r="R930" s="57">
        <f>VLOOKUP(order_details__2[[#This Row],[OrderID]],orders[],21,FALSE)</f>
        <v>7</v>
      </c>
    </row>
    <row r="931" spans="1:18" x14ac:dyDescent="0.2">
      <c r="A931">
        <v>10598</v>
      </c>
      <c r="B931">
        <v>71</v>
      </c>
      <c r="C931">
        <v>21.5</v>
      </c>
      <c r="D931">
        <v>9</v>
      </c>
      <c r="E931">
        <v>0</v>
      </c>
      <c r="F931">
        <f>order_details__2[[#This Row],[UnitPrice]]*order_details__2[[#This Row],[Quantity]]</f>
        <v>193.5</v>
      </c>
      <c r="G931">
        <f>VLOOKUP(order_details__2[[#This Row],[ProductID]],products[],3,FALSE)</f>
        <v>15</v>
      </c>
      <c r="H931">
        <f>VLOOKUP(order_details__2[[#This Row],[OrderID]],orders[],20,FALSE)</f>
        <v>1997</v>
      </c>
      <c r="I931" t="str">
        <f>VLOOKUP(order_details__2[[#This Row],[ProductID]],products[],2,FALSE)</f>
        <v>Flotemysost</v>
      </c>
      <c r="J931" t="str">
        <f>VLOOKUP(order_details__2[[#This Row],[SupplierID]],suppliers[],2,FALSE)</f>
        <v>Norske Meierier</v>
      </c>
      <c r="K931" t="str">
        <f>VLOOKUP(order_details__2[[#This Row],[OrderID]],orders[],14,FALSE)</f>
        <v>USA</v>
      </c>
      <c r="L931">
        <f>VLOOKUP(order_details__2[[#This Row],[OrderID]],orders[],7,FALSE)</f>
        <v>3</v>
      </c>
      <c r="M931" t="str">
        <f>VLOOKUP(order_details__2[[#This Row],[ShipVia ]],shippers[],2,FALSE)</f>
        <v>Federal Shipping</v>
      </c>
      <c r="N931" t="str">
        <f>VLOOKUP(order_details__2[[#This Row],[OrderID]],orders[],2,FALSE)</f>
        <v>RATTC</v>
      </c>
      <c r="O931" t="str">
        <f>VLOOKUP(order_details__2[[#This Row],[OrderID]],orders[],18,FALSE)</f>
        <v xml:space="preserve">Eastern                                           </v>
      </c>
      <c r="P931">
        <f>VLOOKUP(order_details__2[[#This Row],[ProductID]],products[],4,FALSE)</f>
        <v>4</v>
      </c>
      <c r="Q931" t="str">
        <f>VLOOKUP(order_details__2[[#This Row],[CategoryID]],categories[],2,FALSE)</f>
        <v>Dairy Products</v>
      </c>
      <c r="R931" s="57">
        <f>VLOOKUP(order_details__2[[#This Row],[OrderID]],orders[],21,FALSE)</f>
        <v>7</v>
      </c>
    </row>
    <row r="932" spans="1:18" x14ac:dyDescent="0.2">
      <c r="A932">
        <v>10599</v>
      </c>
      <c r="B932">
        <v>62</v>
      </c>
      <c r="C932">
        <v>49.3</v>
      </c>
      <c r="D932">
        <v>10</v>
      </c>
      <c r="E932">
        <v>0</v>
      </c>
      <c r="F932">
        <f>order_details__2[[#This Row],[UnitPrice]]*order_details__2[[#This Row],[Quantity]]</f>
        <v>493</v>
      </c>
      <c r="G932">
        <f>VLOOKUP(order_details__2[[#This Row],[ProductID]],products[],3,FALSE)</f>
        <v>29</v>
      </c>
      <c r="H932">
        <f>VLOOKUP(order_details__2[[#This Row],[OrderID]],orders[],20,FALSE)</f>
        <v>1997</v>
      </c>
      <c r="I932" t="str">
        <f>VLOOKUP(order_details__2[[#This Row],[ProductID]],products[],2,FALSE)</f>
        <v>Tarte au sucre</v>
      </c>
      <c r="J932" t="str">
        <f>VLOOKUP(order_details__2[[#This Row],[SupplierID]],suppliers[],2,FALSE)</f>
        <v>Forts d'rables</v>
      </c>
      <c r="K932" t="str">
        <f>VLOOKUP(order_details__2[[#This Row],[OrderID]],orders[],14,FALSE)</f>
        <v>UK</v>
      </c>
      <c r="L932">
        <f>VLOOKUP(order_details__2[[#This Row],[OrderID]],orders[],7,FALSE)</f>
        <v>3</v>
      </c>
      <c r="M932" t="str">
        <f>VLOOKUP(order_details__2[[#This Row],[ShipVia ]],shippers[],2,FALSE)</f>
        <v>Federal Shipping</v>
      </c>
      <c r="N932" t="str">
        <f>VLOOKUP(order_details__2[[#This Row],[OrderID]],orders[],2,FALSE)</f>
        <v>BSBEV</v>
      </c>
      <c r="O932" t="str">
        <f>VLOOKUP(order_details__2[[#This Row],[OrderID]],orders[],18,FALSE)</f>
        <v xml:space="preserve">Westerns                                          </v>
      </c>
      <c r="P932">
        <f>VLOOKUP(order_details__2[[#This Row],[ProductID]],products[],4,FALSE)</f>
        <v>3</v>
      </c>
      <c r="Q932" t="str">
        <f>VLOOKUP(order_details__2[[#This Row],[CategoryID]],categories[],2,FALSE)</f>
        <v>Confections</v>
      </c>
      <c r="R932" s="57">
        <f>VLOOKUP(order_details__2[[#This Row],[OrderID]],orders[],21,FALSE)</f>
        <v>7</v>
      </c>
    </row>
    <row r="933" spans="1:18" x14ac:dyDescent="0.2">
      <c r="A933">
        <v>10600</v>
      </c>
      <c r="B933">
        <v>54</v>
      </c>
      <c r="C933">
        <v>7.45</v>
      </c>
      <c r="D933">
        <v>4</v>
      </c>
      <c r="E933">
        <v>0</v>
      </c>
      <c r="F933">
        <f>order_details__2[[#This Row],[UnitPrice]]*order_details__2[[#This Row],[Quantity]]</f>
        <v>29.8</v>
      </c>
      <c r="G933">
        <f>VLOOKUP(order_details__2[[#This Row],[ProductID]],products[],3,FALSE)</f>
        <v>25</v>
      </c>
      <c r="H933">
        <f>VLOOKUP(order_details__2[[#This Row],[OrderID]],orders[],20,FALSE)</f>
        <v>1997</v>
      </c>
      <c r="I933" t="str">
        <f>VLOOKUP(order_details__2[[#This Row],[ProductID]],products[],2,FALSE)</f>
        <v>Tourtire</v>
      </c>
      <c r="J933" t="str">
        <f>VLOOKUP(order_details__2[[#This Row],[SupplierID]],suppliers[],2,FALSE)</f>
        <v>Ma Maison</v>
      </c>
      <c r="K933" t="str">
        <f>VLOOKUP(order_details__2[[#This Row],[OrderID]],orders[],14,FALSE)</f>
        <v>USA</v>
      </c>
      <c r="L933">
        <f>VLOOKUP(order_details__2[[#This Row],[OrderID]],orders[],7,FALSE)</f>
        <v>1</v>
      </c>
      <c r="M933" t="str">
        <f>VLOOKUP(order_details__2[[#This Row],[ShipVia ]],shippers[],2,FALSE)</f>
        <v>Speedy Express</v>
      </c>
      <c r="N933" t="str">
        <f>VLOOKUP(order_details__2[[#This Row],[OrderID]],orders[],2,FALSE)</f>
        <v>HUNGC</v>
      </c>
      <c r="O933" t="str">
        <f>VLOOKUP(order_details__2[[#This Row],[OrderID]],orders[],18,FALSE)</f>
        <v xml:space="preserve">Eastern                                           </v>
      </c>
      <c r="P933">
        <f>VLOOKUP(order_details__2[[#This Row],[ProductID]],products[],4,FALSE)</f>
        <v>6</v>
      </c>
      <c r="Q933" t="str">
        <f>VLOOKUP(order_details__2[[#This Row],[CategoryID]],categories[],2,FALSE)</f>
        <v>Meat/Poultry</v>
      </c>
      <c r="R933" s="57">
        <f>VLOOKUP(order_details__2[[#This Row],[OrderID]],orders[],21,FALSE)</f>
        <v>7</v>
      </c>
    </row>
    <row r="934" spans="1:18" x14ac:dyDescent="0.2">
      <c r="A934">
        <v>10600</v>
      </c>
      <c r="B934">
        <v>73</v>
      </c>
      <c r="C934">
        <v>15</v>
      </c>
      <c r="D934">
        <v>30</v>
      </c>
      <c r="E934">
        <v>0</v>
      </c>
      <c r="F934">
        <f>order_details__2[[#This Row],[UnitPrice]]*order_details__2[[#This Row],[Quantity]]</f>
        <v>450</v>
      </c>
      <c r="G934">
        <f>VLOOKUP(order_details__2[[#This Row],[ProductID]],products[],3,FALSE)</f>
        <v>17</v>
      </c>
      <c r="H934">
        <f>VLOOKUP(order_details__2[[#This Row],[OrderID]],orders[],20,FALSE)</f>
        <v>1997</v>
      </c>
      <c r="I934" t="str">
        <f>VLOOKUP(order_details__2[[#This Row],[ProductID]],products[],2,FALSE)</f>
        <v>Rd Kaviar</v>
      </c>
      <c r="J934" t="str">
        <f>VLOOKUP(order_details__2[[#This Row],[SupplierID]],suppliers[],2,FALSE)</f>
        <v>Svensk Sjfda AB</v>
      </c>
      <c r="K934" t="str">
        <f>VLOOKUP(order_details__2[[#This Row],[OrderID]],orders[],14,FALSE)</f>
        <v>USA</v>
      </c>
      <c r="L934">
        <f>VLOOKUP(order_details__2[[#This Row],[OrderID]],orders[],7,FALSE)</f>
        <v>1</v>
      </c>
      <c r="M934" t="str">
        <f>VLOOKUP(order_details__2[[#This Row],[ShipVia ]],shippers[],2,FALSE)</f>
        <v>Speedy Express</v>
      </c>
      <c r="N934" t="str">
        <f>VLOOKUP(order_details__2[[#This Row],[OrderID]],orders[],2,FALSE)</f>
        <v>HUNGC</v>
      </c>
      <c r="O934" t="str">
        <f>VLOOKUP(order_details__2[[#This Row],[OrderID]],orders[],18,FALSE)</f>
        <v xml:space="preserve">Eastern                                           </v>
      </c>
      <c r="P934">
        <f>VLOOKUP(order_details__2[[#This Row],[ProductID]],products[],4,FALSE)</f>
        <v>8</v>
      </c>
      <c r="Q934" t="str">
        <f>VLOOKUP(order_details__2[[#This Row],[CategoryID]],categories[],2,FALSE)</f>
        <v>Seafood</v>
      </c>
      <c r="R934" s="57">
        <f>VLOOKUP(order_details__2[[#This Row],[OrderID]],orders[],21,FALSE)</f>
        <v>7</v>
      </c>
    </row>
    <row r="935" spans="1:18" x14ac:dyDescent="0.2">
      <c r="A935">
        <v>10601</v>
      </c>
      <c r="B935">
        <v>13</v>
      </c>
      <c r="C935">
        <v>6</v>
      </c>
      <c r="D935">
        <v>60</v>
      </c>
      <c r="E935">
        <v>0</v>
      </c>
      <c r="F935">
        <f>order_details__2[[#This Row],[UnitPrice]]*order_details__2[[#This Row],[Quantity]]</f>
        <v>360</v>
      </c>
      <c r="G935">
        <f>VLOOKUP(order_details__2[[#This Row],[ProductID]],products[],3,FALSE)</f>
        <v>6</v>
      </c>
      <c r="H935">
        <f>VLOOKUP(order_details__2[[#This Row],[OrderID]],orders[],20,FALSE)</f>
        <v>1997</v>
      </c>
      <c r="I935" t="str">
        <f>VLOOKUP(order_details__2[[#This Row],[ProductID]],products[],2,FALSE)</f>
        <v>Konbu</v>
      </c>
      <c r="J935" t="str">
        <f>VLOOKUP(order_details__2[[#This Row],[SupplierID]],suppliers[],2,FALSE)</f>
        <v>Mayumi's</v>
      </c>
      <c r="K935" t="str">
        <f>VLOOKUP(order_details__2[[#This Row],[OrderID]],orders[],14,FALSE)</f>
        <v>Venezuela</v>
      </c>
      <c r="L935">
        <f>VLOOKUP(order_details__2[[#This Row],[OrderID]],orders[],7,FALSE)</f>
        <v>1</v>
      </c>
      <c r="M935" t="str">
        <f>VLOOKUP(order_details__2[[#This Row],[ShipVia ]],shippers[],2,FALSE)</f>
        <v>Speedy Express</v>
      </c>
      <c r="N935" t="str">
        <f>VLOOKUP(order_details__2[[#This Row],[OrderID]],orders[],2,FALSE)</f>
        <v>HILAA</v>
      </c>
      <c r="O935" t="str">
        <f>VLOOKUP(order_details__2[[#This Row],[OrderID]],orders[],18,FALSE)</f>
        <v xml:space="preserve">Westerns                                          </v>
      </c>
      <c r="P935">
        <f>VLOOKUP(order_details__2[[#This Row],[ProductID]],products[],4,FALSE)</f>
        <v>8</v>
      </c>
      <c r="Q935" t="str">
        <f>VLOOKUP(order_details__2[[#This Row],[CategoryID]],categories[],2,FALSE)</f>
        <v>Seafood</v>
      </c>
      <c r="R935" s="57">
        <f>VLOOKUP(order_details__2[[#This Row],[OrderID]],orders[],21,FALSE)</f>
        <v>7</v>
      </c>
    </row>
    <row r="936" spans="1:18" x14ac:dyDescent="0.2">
      <c r="A936">
        <v>10601</v>
      </c>
      <c r="B936">
        <v>59</v>
      </c>
      <c r="C936">
        <v>55</v>
      </c>
      <c r="D936">
        <v>35</v>
      </c>
      <c r="E936">
        <v>0</v>
      </c>
      <c r="F936">
        <f>order_details__2[[#This Row],[UnitPrice]]*order_details__2[[#This Row],[Quantity]]</f>
        <v>1925</v>
      </c>
      <c r="G936">
        <f>VLOOKUP(order_details__2[[#This Row],[ProductID]],products[],3,FALSE)</f>
        <v>28</v>
      </c>
      <c r="H936">
        <f>VLOOKUP(order_details__2[[#This Row],[OrderID]],orders[],20,FALSE)</f>
        <v>1997</v>
      </c>
      <c r="I936" t="str">
        <f>VLOOKUP(order_details__2[[#This Row],[ProductID]],products[],2,FALSE)</f>
        <v>Raclette Courdavault</v>
      </c>
      <c r="J936" t="str">
        <f>VLOOKUP(order_details__2[[#This Row],[SupplierID]],suppliers[],2,FALSE)</f>
        <v>Gai pturage</v>
      </c>
      <c r="K936" t="str">
        <f>VLOOKUP(order_details__2[[#This Row],[OrderID]],orders[],14,FALSE)</f>
        <v>Venezuela</v>
      </c>
      <c r="L936">
        <f>VLOOKUP(order_details__2[[#This Row],[OrderID]],orders[],7,FALSE)</f>
        <v>1</v>
      </c>
      <c r="M936" t="str">
        <f>VLOOKUP(order_details__2[[#This Row],[ShipVia ]],shippers[],2,FALSE)</f>
        <v>Speedy Express</v>
      </c>
      <c r="N936" t="str">
        <f>VLOOKUP(order_details__2[[#This Row],[OrderID]],orders[],2,FALSE)</f>
        <v>HILAA</v>
      </c>
      <c r="O936" t="str">
        <f>VLOOKUP(order_details__2[[#This Row],[OrderID]],orders[],18,FALSE)</f>
        <v xml:space="preserve">Westerns                                          </v>
      </c>
      <c r="P936">
        <f>VLOOKUP(order_details__2[[#This Row],[ProductID]],products[],4,FALSE)</f>
        <v>4</v>
      </c>
      <c r="Q936" t="str">
        <f>VLOOKUP(order_details__2[[#This Row],[CategoryID]],categories[],2,FALSE)</f>
        <v>Dairy Products</v>
      </c>
      <c r="R936" s="57">
        <f>VLOOKUP(order_details__2[[#This Row],[OrderID]],orders[],21,FALSE)</f>
        <v>7</v>
      </c>
    </row>
    <row r="937" spans="1:18" x14ac:dyDescent="0.2">
      <c r="A937">
        <v>10602</v>
      </c>
      <c r="B937">
        <v>77</v>
      </c>
      <c r="C937">
        <v>13</v>
      </c>
      <c r="D937">
        <v>5</v>
      </c>
      <c r="E937">
        <v>0</v>
      </c>
      <c r="F937">
        <f>order_details__2[[#This Row],[UnitPrice]]*order_details__2[[#This Row],[Quantity]]</f>
        <v>65</v>
      </c>
      <c r="G937">
        <f>VLOOKUP(order_details__2[[#This Row],[ProductID]],products[],3,FALSE)</f>
        <v>12</v>
      </c>
      <c r="H937">
        <f>VLOOKUP(order_details__2[[#This Row],[OrderID]],orders[],20,FALSE)</f>
        <v>1997</v>
      </c>
      <c r="I937" t="str">
        <f>VLOOKUP(order_details__2[[#This Row],[ProductID]],products[],2,FALSE)</f>
        <v>Original Frankfurter grne Soe</v>
      </c>
      <c r="J937" t="str">
        <f>VLOOKUP(order_details__2[[#This Row],[SupplierID]],suppliers[],2,FALSE)</f>
        <v>Plutzer Lebensmittelgromrkte AG</v>
      </c>
      <c r="K937" t="str">
        <f>VLOOKUP(order_details__2[[#This Row],[OrderID]],orders[],14,FALSE)</f>
        <v>Denmark</v>
      </c>
      <c r="L937">
        <f>VLOOKUP(order_details__2[[#This Row],[OrderID]],orders[],7,FALSE)</f>
        <v>2</v>
      </c>
      <c r="M937" t="str">
        <f>VLOOKUP(order_details__2[[#This Row],[ShipVia ]],shippers[],2,FALSE)</f>
        <v>United Package</v>
      </c>
      <c r="N937" t="str">
        <f>VLOOKUP(order_details__2[[#This Row],[OrderID]],orders[],2,FALSE)</f>
        <v>VAFFE</v>
      </c>
      <c r="O937" t="str">
        <f>VLOOKUP(order_details__2[[#This Row],[OrderID]],orders[],18,FALSE)</f>
        <v xml:space="preserve">Northern                                          </v>
      </c>
      <c r="P937">
        <f>VLOOKUP(order_details__2[[#This Row],[ProductID]],products[],4,FALSE)</f>
        <v>2</v>
      </c>
      <c r="Q937" t="str">
        <f>VLOOKUP(order_details__2[[#This Row],[CategoryID]],categories[],2,FALSE)</f>
        <v>Condiments</v>
      </c>
      <c r="R937" s="57">
        <f>VLOOKUP(order_details__2[[#This Row],[OrderID]],orders[],21,FALSE)</f>
        <v>7</v>
      </c>
    </row>
    <row r="938" spans="1:18" x14ac:dyDescent="0.2">
      <c r="A938">
        <v>10603</v>
      </c>
      <c r="B938">
        <v>22</v>
      </c>
      <c r="C938">
        <v>21</v>
      </c>
      <c r="D938">
        <v>48</v>
      </c>
      <c r="E938">
        <v>0</v>
      </c>
      <c r="F938">
        <f>order_details__2[[#This Row],[UnitPrice]]*order_details__2[[#This Row],[Quantity]]</f>
        <v>1008</v>
      </c>
      <c r="G938">
        <f>VLOOKUP(order_details__2[[#This Row],[ProductID]],products[],3,FALSE)</f>
        <v>9</v>
      </c>
      <c r="H938">
        <f>VLOOKUP(order_details__2[[#This Row],[OrderID]],orders[],20,FALSE)</f>
        <v>1997</v>
      </c>
      <c r="I938" t="str">
        <f>VLOOKUP(order_details__2[[#This Row],[ProductID]],products[],2,FALSE)</f>
        <v>Gustaf's Knckebrd</v>
      </c>
      <c r="J938" t="str">
        <f>VLOOKUP(order_details__2[[#This Row],[SupplierID]],suppliers[],2,FALSE)</f>
        <v>PB Knckebrd AB</v>
      </c>
      <c r="K938" t="str">
        <f>VLOOKUP(order_details__2[[#This Row],[OrderID]],orders[],14,FALSE)</f>
        <v>USA</v>
      </c>
      <c r="L938">
        <f>VLOOKUP(order_details__2[[#This Row],[OrderID]],orders[],7,FALSE)</f>
        <v>2</v>
      </c>
      <c r="M938" t="str">
        <f>VLOOKUP(order_details__2[[#This Row],[ShipVia ]],shippers[],2,FALSE)</f>
        <v>United Package</v>
      </c>
      <c r="N938" t="str">
        <f>VLOOKUP(order_details__2[[#This Row],[OrderID]],orders[],2,FALSE)</f>
        <v>SAVEA</v>
      </c>
      <c r="O938" t="str">
        <f>VLOOKUP(order_details__2[[#This Row],[OrderID]],orders[],18,FALSE)</f>
        <v xml:space="preserve">Northern                                          </v>
      </c>
      <c r="P938">
        <f>VLOOKUP(order_details__2[[#This Row],[ProductID]],products[],4,FALSE)</f>
        <v>5</v>
      </c>
      <c r="Q938" t="str">
        <f>VLOOKUP(order_details__2[[#This Row],[CategoryID]],categories[],2,FALSE)</f>
        <v>Grains/Cereals</v>
      </c>
      <c r="R938" s="57">
        <f>VLOOKUP(order_details__2[[#This Row],[OrderID]],orders[],21,FALSE)</f>
        <v>7</v>
      </c>
    </row>
    <row r="939" spans="1:18" x14ac:dyDescent="0.2">
      <c r="A939">
        <v>10603</v>
      </c>
      <c r="B939">
        <v>49</v>
      </c>
      <c r="C939">
        <v>20</v>
      </c>
      <c r="D939">
        <v>25</v>
      </c>
      <c r="E939">
        <v>0</v>
      </c>
      <c r="F939">
        <f>order_details__2[[#This Row],[UnitPrice]]*order_details__2[[#This Row],[Quantity]]</f>
        <v>500</v>
      </c>
      <c r="G939">
        <f>VLOOKUP(order_details__2[[#This Row],[ProductID]],products[],3,FALSE)</f>
        <v>23</v>
      </c>
      <c r="H939">
        <f>VLOOKUP(order_details__2[[#This Row],[OrderID]],orders[],20,FALSE)</f>
        <v>1997</v>
      </c>
      <c r="I939" t="str">
        <f>VLOOKUP(order_details__2[[#This Row],[ProductID]],products[],2,FALSE)</f>
        <v>Maxilaku</v>
      </c>
      <c r="J939" t="str">
        <f>VLOOKUP(order_details__2[[#This Row],[SupplierID]],suppliers[],2,FALSE)</f>
        <v>Karkki Oy</v>
      </c>
      <c r="K939" t="str">
        <f>VLOOKUP(order_details__2[[#This Row],[OrderID]],orders[],14,FALSE)</f>
        <v>USA</v>
      </c>
      <c r="L939">
        <f>VLOOKUP(order_details__2[[#This Row],[OrderID]],orders[],7,FALSE)</f>
        <v>2</v>
      </c>
      <c r="M939" t="str">
        <f>VLOOKUP(order_details__2[[#This Row],[ShipVia ]],shippers[],2,FALSE)</f>
        <v>United Package</v>
      </c>
      <c r="N939" t="str">
        <f>VLOOKUP(order_details__2[[#This Row],[OrderID]],orders[],2,FALSE)</f>
        <v>SAVEA</v>
      </c>
      <c r="O939" t="str">
        <f>VLOOKUP(order_details__2[[#This Row],[OrderID]],orders[],18,FALSE)</f>
        <v xml:space="preserve">Northern                                          </v>
      </c>
      <c r="P939">
        <f>VLOOKUP(order_details__2[[#This Row],[ProductID]],products[],4,FALSE)</f>
        <v>3</v>
      </c>
      <c r="Q939" t="str">
        <f>VLOOKUP(order_details__2[[#This Row],[CategoryID]],categories[],2,FALSE)</f>
        <v>Confections</v>
      </c>
      <c r="R939" s="57">
        <f>VLOOKUP(order_details__2[[#This Row],[OrderID]],orders[],21,FALSE)</f>
        <v>7</v>
      </c>
    </row>
    <row r="940" spans="1:18" x14ac:dyDescent="0.2">
      <c r="A940">
        <v>10604</v>
      </c>
      <c r="B940">
        <v>48</v>
      </c>
      <c r="C940">
        <v>12.75</v>
      </c>
      <c r="D940">
        <v>6</v>
      </c>
      <c r="E940">
        <v>0</v>
      </c>
      <c r="F940">
        <f>order_details__2[[#This Row],[UnitPrice]]*order_details__2[[#This Row],[Quantity]]</f>
        <v>76.5</v>
      </c>
      <c r="G940">
        <f>VLOOKUP(order_details__2[[#This Row],[ProductID]],products[],3,FALSE)</f>
        <v>22</v>
      </c>
      <c r="H940">
        <f>VLOOKUP(order_details__2[[#This Row],[OrderID]],orders[],20,FALSE)</f>
        <v>1997</v>
      </c>
      <c r="I940" t="str">
        <f>VLOOKUP(order_details__2[[#This Row],[ProductID]],products[],2,FALSE)</f>
        <v>Chocolade</v>
      </c>
      <c r="J940" t="str">
        <f>VLOOKUP(order_details__2[[#This Row],[SupplierID]],suppliers[],2,FALSE)</f>
        <v>Zaanse Snoepfabriek</v>
      </c>
      <c r="K940" t="str">
        <f>VLOOKUP(order_details__2[[#This Row],[OrderID]],orders[],14,FALSE)</f>
        <v>Portugal</v>
      </c>
      <c r="L940">
        <f>VLOOKUP(order_details__2[[#This Row],[OrderID]],orders[],7,FALSE)</f>
        <v>1</v>
      </c>
      <c r="M940" t="str">
        <f>VLOOKUP(order_details__2[[#This Row],[ShipVia ]],shippers[],2,FALSE)</f>
        <v>Speedy Express</v>
      </c>
      <c r="N940" t="str">
        <f>VLOOKUP(order_details__2[[#This Row],[OrderID]],orders[],2,FALSE)</f>
        <v>FURIB</v>
      </c>
      <c r="O940" t="str">
        <f>VLOOKUP(order_details__2[[#This Row],[OrderID]],orders[],18,FALSE)</f>
        <v xml:space="preserve">Eastern                                           </v>
      </c>
      <c r="P940">
        <f>VLOOKUP(order_details__2[[#This Row],[ProductID]],products[],4,FALSE)</f>
        <v>3</v>
      </c>
      <c r="Q940" t="str">
        <f>VLOOKUP(order_details__2[[#This Row],[CategoryID]],categories[],2,FALSE)</f>
        <v>Confections</v>
      </c>
      <c r="R940" s="57">
        <f>VLOOKUP(order_details__2[[#This Row],[OrderID]],orders[],21,FALSE)</f>
        <v>7</v>
      </c>
    </row>
    <row r="941" spans="1:18" x14ac:dyDescent="0.2">
      <c r="A941">
        <v>10604</v>
      </c>
      <c r="B941">
        <v>76</v>
      </c>
      <c r="C941">
        <v>18</v>
      </c>
      <c r="D941">
        <v>10</v>
      </c>
      <c r="E941">
        <v>0</v>
      </c>
      <c r="F941">
        <f>order_details__2[[#This Row],[UnitPrice]]*order_details__2[[#This Row],[Quantity]]</f>
        <v>180</v>
      </c>
      <c r="G941">
        <f>VLOOKUP(order_details__2[[#This Row],[ProductID]],products[],3,FALSE)</f>
        <v>23</v>
      </c>
      <c r="H941">
        <f>VLOOKUP(order_details__2[[#This Row],[OrderID]],orders[],20,FALSE)</f>
        <v>1997</v>
      </c>
      <c r="I941" t="str">
        <f>VLOOKUP(order_details__2[[#This Row],[ProductID]],products[],2,FALSE)</f>
        <v>Lakkalikri</v>
      </c>
      <c r="J941" t="str">
        <f>VLOOKUP(order_details__2[[#This Row],[SupplierID]],suppliers[],2,FALSE)</f>
        <v>Karkki Oy</v>
      </c>
      <c r="K941" t="str">
        <f>VLOOKUP(order_details__2[[#This Row],[OrderID]],orders[],14,FALSE)</f>
        <v>Portugal</v>
      </c>
      <c r="L941">
        <f>VLOOKUP(order_details__2[[#This Row],[OrderID]],orders[],7,FALSE)</f>
        <v>1</v>
      </c>
      <c r="M941" t="str">
        <f>VLOOKUP(order_details__2[[#This Row],[ShipVia ]],shippers[],2,FALSE)</f>
        <v>Speedy Express</v>
      </c>
      <c r="N941" t="str">
        <f>VLOOKUP(order_details__2[[#This Row],[OrderID]],orders[],2,FALSE)</f>
        <v>FURIB</v>
      </c>
      <c r="O941" t="str">
        <f>VLOOKUP(order_details__2[[#This Row],[OrderID]],orders[],18,FALSE)</f>
        <v xml:space="preserve">Eastern                                           </v>
      </c>
      <c r="P941">
        <f>VLOOKUP(order_details__2[[#This Row],[ProductID]],products[],4,FALSE)</f>
        <v>1</v>
      </c>
      <c r="Q941" t="str">
        <f>VLOOKUP(order_details__2[[#This Row],[CategoryID]],categories[],2,FALSE)</f>
        <v>Beverages</v>
      </c>
      <c r="R941" s="57">
        <f>VLOOKUP(order_details__2[[#This Row],[OrderID]],orders[],21,FALSE)</f>
        <v>7</v>
      </c>
    </row>
    <row r="942" spans="1:18" x14ac:dyDescent="0.2">
      <c r="A942">
        <v>10605</v>
      </c>
      <c r="B942">
        <v>16</v>
      </c>
      <c r="C942">
        <v>17.45</v>
      </c>
      <c r="D942">
        <v>30</v>
      </c>
      <c r="E942">
        <v>0</v>
      </c>
      <c r="F942">
        <f>order_details__2[[#This Row],[UnitPrice]]*order_details__2[[#This Row],[Quantity]]</f>
        <v>523.5</v>
      </c>
      <c r="G942">
        <f>VLOOKUP(order_details__2[[#This Row],[ProductID]],products[],3,FALSE)</f>
        <v>7</v>
      </c>
      <c r="H942">
        <f>VLOOKUP(order_details__2[[#This Row],[OrderID]],orders[],20,FALSE)</f>
        <v>1997</v>
      </c>
      <c r="I942" t="str">
        <f>VLOOKUP(order_details__2[[#This Row],[ProductID]],products[],2,FALSE)</f>
        <v>Pavlova</v>
      </c>
      <c r="J942" t="str">
        <f>VLOOKUP(order_details__2[[#This Row],[SupplierID]],suppliers[],2,FALSE)</f>
        <v>Pavlova, Ltd.</v>
      </c>
      <c r="K942" t="str">
        <f>VLOOKUP(order_details__2[[#This Row],[OrderID]],orders[],14,FALSE)</f>
        <v>Canada</v>
      </c>
      <c r="L942">
        <f>VLOOKUP(order_details__2[[#This Row],[OrderID]],orders[],7,FALSE)</f>
        <v>2</v>
      </c>
      <c r="M942" t="str">
        <f>VLOOKUP(order_details__2[[#This Row],[ShipVia ]],shippers[],2,FALSE)</f>
        <v>United Package</v>
      </c>
      <c r="N942" t="str">
        <f>VLOOKUP(order_details__2[[#This Row],[OrderID]],orders[],2,FALSE)</f>
        <v>MEREP</v>
      </c>
      <c r="O942" t="str">
        <f>VLOOKUP(order_details__2[[#This Row],[OrderID]],orders[],18,FALSE)</f>
        <v xml:space="preserve">Eastern                                           </v>
      </c>
      <c r="P942">
        <f>VLOOKUP(order_details__2[[#This Row],[ProductID]],products[],4,FALSE)</f>
        <v>3</v>
      </c>
      <c r="Q942" t="str">
        <f>VLOOKUP(order_details__2[[#This Row],[CategoryID]],categories[],2,FALSE)</f>
        <v>Confections</v>
      </c>
      <c r="R942" s="57">
        <f>VLOOKUP(order_details__2[[#This Row],[OrderID]],orders[],21,FALSE)</f>
        <v>7</v>
      </c>
    </row>
    <row r="943" spans="1:18" x14ac:dyDescent="0.2">
      <c r="A943">
        <v>10605</v>
      </c>
      <c r="B943">
        <v>59</v>
      </c>
      <c r="C943">
        <v>55</v>
      </c>
      <c r="D943">
        <v>20</v>
      </c>
      <c r="E943">
        <v>0</v>
      </c>
      <c r="F943">
        <f>order_details__2[[#This Row],[UnitPrice]]*order_details__2[[#This Row],[Quantity]]</f>
        <v>1100</v>
      </c>
      <c r="G943">
        <f>VLOOKUP(order_details__2[[#This Row],[ProductID]],products[],3,FALSE)</f>
        <v>28</v>
      </c>
      <c r="H943">
        <f>VLOOKUP(order_details__2[[#This Row],[OrderID]],orders[],20,FALSE)</f>
        <v>1997</v>
      </c>
      <c r="I943" t="str">
        <f>VLOOKUP(order_details__2[[#This Row],[ProductID]],products[],2,FALSE)</f>
        <v>Raclette Courdavault</v>
      </c>
      <c r="J943" t="str">
        <f>VLOOKUP(order_details__2[[#This Row],[SupplierID]],suppliers[],2,FALSE)</f>
        <v>Gai pturage</v>
      </c>
      <c r="K943" t="str">
        <f>VLOOKUP(order_details__2[[#This Row],[OrderID]],orders[],14,FALSE)</f>
        <v>Canada</v>
      </c>
      <c r="L943">
        <f>VLOOKUP(order_details__2[[#This Row],[OrderID]],orders[],7,FALSE)</f>
        <v>2</v>
      </c>
      <c r="M943" t="str">
        <f>VLOOKUP(order_details__2[[#This Row],[ShipVia ]],shippers[],2,FALSE)</f>
        <v>United Package</v>
      </c>
      <c r="N943" t="str">
        <f>VLOOKUP(order_details__2[[#This Row],[OrderID]],orders[],2,FALSE)</f>
        <v>MEREP</v>
      </c>
      <c r="O943" t="str">
        <f>VLOOKUP(order_details__2[[#This Row],[OrderID]],orders[],18,FALSE)</f>
        <v xml:space="preserve">Eastern                                           </v>
      </c>
      <c r="P943">
        <f>VLOOKUP(order_details__2[[#This Row],[ProductID]],products[],4,FALSE)</f>
        <v>4</v>
      </c>
      <c r="Q943" t="str">
        <f>VLOOKUP(order_details__2[[#This Row],[CategoryID]],categories[],2,FALSE)</f>
        <v>Dairy Products</v>
      </c>
      <c r="R943" s="57">
        <f>VLOOKUP(order_details__2[[#This Row],[OrderID]],orders[],21,FALSE)</f>
        <v>7</v>
      </c>
    </row>
    <row r="944" spans="1:18" x14ac:dyDescent="0.2">
      <c r="A944">
        <v>10605</v>
      </c>
      <c r="B944">
        <v>60</v>
      </c>
      <c r="C944">
        <v>34</v>
      </c>
      <c r="D944">
        <v>70</v>
      </c>
      <c r="E944">
        <v>0</v>
      </c>
      <c r="F944">
        <f>order_details__2[[#This Row],[UnitPrice]]*order_details__2[[#This Row],[Quantity]]</f>
        <v>2380</v>
      </c>
      <c r="G944">
        <f>VLOOKUP(order_details__2[[#This Row],[ProductID]],products[],3,FALSE)</f>
        <v>28</v>
      </c>
      <c r="H944">
        <f>VLOOKUP(order_details__2[[#This Row],[OrderID]],orders[],20,FALSE)</f>
        <v>1997</v>
      </c>
      <c r="I944" t="str">
        <f>VLOOKUP(order_details__2[[#This Row],[ProductID]],products[],2,FALSE)</f>
        <v>Camembert Pierrot</v>
      </c>
      <c r="J944" t="str">
        <f>VLOOKUP(order_details__2[[#This Row],[SupplierID]],suppliers[],2,FALSE)</f>
        <v>Gai pturage</v>
      </c>
      <c r="K944" t="str">
        <f>VLOOKUP(order_details__2[[#This Row],[OrderID]],orders[],14,FALSE)</f>
        <v>Canada</v>
      </c>
      <c r="L944">
        <f>VLOOKUP(order_details__2[[#This Row],[OrderID]],orders[],7,FALSE)</f>
        <v>2</v>
      </c>
      <c r="M944" t="str">
        <f>VLOOKUP(order_details__2[[#This Row],[ShipVia ]],shippers[],2,FALSE)</f>
        <v>United Package</v>
      </c>
      <c r="N944" t="str">
        <f>VLOOKUP(order_details__2[[#This Row],[OrderID]],orders[],2,FALSE)</f>
        <v>MEREP</v>
      </c>
      <c r="O944" t="str">
        <f>VLOOKUP(order_details__2[[#This Row],[OrderID]],orders[],18,FALSE)</f>
        <v xml:space="preserve">Eastern                                           </v>
      </c>
      <c r="P944">
        <f>VLOOKUP(order_details__2[[#This Row],[ProductID]],products[],4,FALSE)</f>
        <v>4</v>
      </c>
      <c r="Q944" t="str">
        <f>VLOOKUP(order_details__2[[#This Row],[CategoryID]],categories[],2,FALSE)</f>
        <v>Dairy Products</v>
      </c>
      <c r="R944" s="57">
        <f>VLOOKUP(order_details__2[[#This Row],[OrderID]],orders[],21,FALSE)</f>
        <v>7</v>
      </c>
    </row>
    <row r="945" spans="1:18" x14ac:dyDescent="0.2">
      <c r="A945">
        <v>10605</v>
      </c>
      <c r="B945">
        <v>71</v>
      </c>
      <c r="C945">
        <v>21.5</v>
      </c>
      <c r="D945">
        <v>15</v>
      </c>
      <c r="E945">
        <v>0</v>
      </c>
      <c r="F945">
        <f>order_details__2[[#This Row],[UnitPrice]]*order_details__2[[#This Row],[Quantity]]</f>
        <v>322.5</v>
      </c>
      <c r="G945">
        <f>VLOOKUP(order_details__2[[#This Row],[ProductID]],products[],3,FALSE)</f>
        <v>15</v>
      </c>
      <c r="H945">
        <f>VLOOKUP(order_details__2[[#This Row],[OrderID]],orders[],20,FALSE)</f>
        <v>1997</v>
      </c>
      <c r="I945" t="str">
        <f>VLOOKUP(order_details__2[[#This Row],[ProductID]],products[],2,FALSE)</f>
        <v>Flotemysost</v>
      </c>
      <c r="J945" t="str">
        <f>VLOOKUP(order_details__2[[#This Row],[SupplierID]],suppliers[],2,FALSE)</f>
        <v>Norske Meierier</v>
      </c>
      <c r="K945" t="str">
        <f>VLOOKUP(order_details__2[[#This Row],[OrderID]],orders[],14,FALSE)</f>
        <v>Canada</v>
      </c>
      <c r="L945">
        <f>VLOOKUP(order_details__2[[#This Row],[OrderID]],orders[],7,FALSE)</f>
        <v>2</v>
      </c>
      <c r="M945" t="str">
        <f>VLOOKUP(order_details__2[[#This Row],[ShipVia ]],shippers[],2,FALSE)</f>
        <v>United Package</v>
      </c>
      <c r="N945" t="str">
        <f>VLOOKUP(order_details__2[[#This Row],[OrderID]],orders[],2,FALSE)</f>
        <v>MEREP</v>
      </c>
      <c r="O945" t="str">
        <f>VLOOKUP(order_details__2[[#This Row],[OrderID]],orders[],18,FALSE)</f>
        <v xml:space="preserve">Eastern                                           </v>
      </c>
      <c r="P945">
        <f>VLOOKUP(order_details__2[[#This Row],[ProductID]],products[],4,FALSE)</f>
        <v>4</v>
      </c>
      <c r="Q945" t="str">
        <f>VLOOKUP(order_details__2[[#This Row],[CategoryID]],categories[],2,FALSE)</f>
        <v>Dairy Products</v>
      </c>
      <c r="R945" s="57">
        <f>VLOOKUP(order_details__2[[#This Row],[OrderID]],orders[],21,FALSE)</f>
        <v>7</v>
      </c>
    </row>
    <row r="946" spans="1:18" x14ac:dyDescent="0.2">
      <c r="A946">
        <v>10606</v>
      </c>
      <c r="B946">
        <v>4</v>
      </c>
      <c r="C946">
        <v>22</v>
      </c>
      <c r="D946">
        <v>20</v>
      </c>
      <c r="E946">
        <v>0</v>
      </c>
      <c r="F946">
        <f>order_details__2[[#This Row],[UnitPrice]]*order_details__2[[#This Row],[Quantity]]</f>
        <v>440</v>
      </c>
      <c r="G946">
        <f>VLOOKUP(order_details__2[[#This Row],[ProductID]],products[],3,FALSE)</f>
        <v>2</v>
      </c>
      <c r="H946">
        <f>VLOOKUP(order_details__2[[#This Row],[OrderID]],orders[],20,FALSE)</f>
        <v>1997</v>
      </c>
      <c r="I946" t="str">
        <f>VLOOKUP(order_details__2[[#This Row],[ProductID]],products[],2,FALSE)</f>
        <v>Chef Anton's Cajun Seasoning</v>
      </c>
      <c r="J946" t="str">
        <f>VLOOKUP(order_details__2[[#This Row],[SupplierID]],suppliers[],2,FALSE)</f>
        <v>New Orleans Cajun Delights</v>
      </c>
      <c r="K946" t="str">
        <f>VLOOKUP(order_details__2[[#This Row],[OrderID]],orders[],14,FALSE)</f>
        <v>Brazil</v>
      </c>
      <c r="L946">
        <f>VLOOKUP(order_details__2[[#This Row],[OrderID]],orders[],7,FALSE)</f>
        <v>3</v>
      </c>
      <c r="M946" t="str">
        <f>VLOOKUP(order_details__2[[#This Row],[ShipVia ]],shippers[],2,FALSE)</f>
        <v>Federal Shipping</v>
      </c>
      <c r="N946" t="str">
        <f>VLOOKUP(order_details__2[[#This Row],[OrderID]],orders[],2,FALSE)</f>
        <v>TRADH</v>
      </c>
      <c r="O946" t="str">
        <f>VLOOKUP(order_details__2[[#This Row],[OrderID]],orders[],18,FALSE)</f>
        <v xml:space="preserve">Eastern                                           </v>
      </c>
      <c r="P946">
        <f>VLOOKUP(order_details__2[[#This Row],[ProductID]],products[],4,FALSE)</f>
        <v>2</v>
      </c>
      <c r="Q946" t="str">
        <f>VLOOKUP(order_details__2[[#This Row],[CategoryID]],categories[],2,FALSE)</f>
        <v>Condiments</v>
      </c>
      <c r="R946" s="57">
        <f>VLOOKUP(order_details__2[[#This Row],[OrderID]],orders[],21,FALSE)</f>
        <v>7</v>
      </c>
    </row>
    <row r="947" spans="1:18" x14ac:dyDescent="0.2">
      <c r="A947">
        <v>10606</v>
      </c>
      <c r="B947">
        <v>55</v>
      </c>
      <c r="C947">
        <v>24</v>
      </c>
      <c r="D947">
        <v>20</v>
      </c>
      <c r="E947">
        <v>0</v>
      </c>
      <c r="F947">
        <f>order_details__2[[#This Row],[UnitPrice]]*order_details__2[[#This Row],[Quantity]]</f>
        <v>480</v>
      </c>
      <c r="G947">
        <f>VLOOKUP(order_details__2[[#This Row],[ProductID]],products[],3,FALSE)</f>
        <v>25</v>
      </c>
      <c r="H947">
        <f>VLOOKUP(order_details__2[[#This Row],[OrderID]],orders[],20,FALSE)</f>
        <v>1997</v>
      </c>
      <c r="I947" t="str">
        <f>VLOOKUP(order_details__2[[#This Row],[ProductID]],products[],2,FALSE)</f>
        <v>Pt chinois</v>
      </c>
      <c r="J947" t="str">
        <f>VLOOKUP(order_details__2[[#This Row],[SupplierID]],suppliers[],2,FALSE)</f>
        <v>Ma Maison</v>
      </c>
      <c r="K947" t="str">
        <f>VLOOKUP(order_details__2[[#This Row],[OrderID]],orders[],14,FALSE)</f>
        <v>Brazil</v>
      </c>
      <c r="L947">
        <f>VLOOKUP(order_details__2[[#This Row],[OrderID]],orders[],7,FALSE)</f>
        <v>3</v>
      </c>
      <c r="M947" t="str">
        <f>VLOOKUP(order_details__2[[#This Row],[ShipVia ]],shippers[],2,FALSE)</f>
        <v>Federal Shipping</v>
      </c>
      <c r="N947" t="str">
        <f>VLOOKUP(order_details__2[[#This Row],[OrderID]],orders[],2,FALSE)</f>
        <v>TRADH</v>
      </c>
      <c r="O947" t="str">
        <f>VLOOKUP(order_details__2[[#This Row],[OrderID]],orders[],18,FALSE)</f>
        <v xml:space="preserve">Eastern                                           </v>
      </c>
      <c r="P947">
        <f>VLOOKUP(order_details__2[[#This Row],[ProductID]],products[],4,FALSE)</f>
        <v>6</v>
      </c>
      <c r="Q947" t="str">
        <f>VLOOKUP(order_details__2[[#This Row],[CategoryID]],categories[],2,FALSE)</f>
        <v>Meat/Poultry</v>
      </c>
      <c r="R947" s="57">
        <f>VLOOKUP(order_details__2[[#This Row],[OrderID]],orders[],21,FALSE)</f>
        <v>7</v>
      </c>
    </row>
    <row r="948" spans="1:18" x14ac:dyDescent="0.2">
      <c r="A948">
        <v>10606</v>
      </c>
      <c r="B948">
        <v>62</v>
      </c>
      <c r="C948">
        <v>49.3</v>
      </c>
      <c r="D948">
        <v>10</v>
      </c>
      <c r="E948">
        <v>0</v>
      </c>
      <c r="F948">
        <f>order_details__2[[#This Row],[UnitPrice]]*order_details__2[[#This Row],[Quantity]]</f>
        <v>493</v>
      </c>
      <c r="G948">
        <f>VLOOKUP(order_details__2[[#This Row],[ProductID]],products[],3,FALSE)</f>
        <v>29</v>
      </c>
      <c r="H948">
        <f>VLOOKUP(order_details__2[[#This Row],[OrderID]],orders[],20,FALSE)</f>
        <v>1997</v>
      </c>
      <c r="I948" t="str">
        <f>VLOOKUP(order_details__2[[#This Row],[ProductID]],products[],2,FALSE)</f>
        <v>Tarte au sucre</v>
      </c>
      <c r="J948" t="str">
        <f>VLOOKUP(order_details__2[[#This Row],[SupplierID]],suppliers[],2,FALSE)</f>
        <v>Forts d'rables</v>
      </c>
      <c r="K948" t="str">
        <f>VLOOKUP(order_details__2[[#This Row],[OrderID]],orders[],14,FALSE)</f>
        <v>Brazil</v>
      </c>
      <c r="L948">
        <f>VLOOKUP(order_details__2[[#This Row],[OrderID]],orders[],7,FALSE)</f>
        <v>3</v>
      </c>
      <c r="M948" t="str">
        <f>VLOOKUP(order_details__2[[#This Row],[ShipVia ]],shippers[],2,FALSE)</f>
        <v>Federal Shipping</v>
      </c>
      <c r="N948" t="str">
        <f>VLOOKUP(order_details__2[[#This Row],[OrderID]],orders[],2,FALSE)</f>
        <v>TRADH</v>
      </c>
      <c r="O948" t="str">
        <f>VLOOKUP(order_details__2[[#This Row],[OrderID]],orders[],18,FALSE)</f>
        <v xml:space="preserve">Eastern                                           </v>
      </c>
      <c r="P948">
        <f>VLOOKUP(order_details__2[[#This Row],[ProductID]],products[],4,FALSE)</f>
        <v>3</v>
      </c>
      <c r="Q948" t="str">
        <f>VLOOKUP(order_details__2[[#This Row],[CategoryID]],categories[],2,FALSE)</f>
        <v>Confections</v>
      </c>
      <c r="R948" s="57">
        <f>VLOOKUP(order_details__2[[#This Row],[OrderID]],orders[],21,FALSE)</f>
        <v>7</v>
      </c>
    </row>
    <row r="949" spans="1:18" x14ac:dyDescent="0.2">
      <c r="A949">
        <v>10607</v>
      </c>
      <c r="B949">
        <v>7</v>
      </c>
      <c r="C949">
        <v>30</v>
      </c>
      <c r="D949">
        <v>45</v>
      </c>
      <c r="E949">
        <v>0</v>
      </c>
      <c r="F949">
        <f>order_details__2[[#This Row],[UnitPrice]]*order_details__2[[#This Row],[Quantity]]</f>
        <v>1350</v>
      </c>
      <c r="G949">
        <f>VLOOKUP(order_details__2[[#This Row],[ProductID]],products[],3,FALSE)</f>
        <v>3</v>
      </c>
      <c r="H949">
        <f>VLOOKUP(order_details__2[[#This Row],[OrderID]],orders[],20,FALSE)</f>
        <v>1997</v>
      </c>
      <c r="I949" t="str">
        <f>VLOOKUP(order_details__2[[#This Row],[ProductID]],products[],2,FALSE)</f>
        <v>Uncle Bob's Organic Dried Pears</v>
      </c>
      <c r="J949" t="str">
        <f>VLOOKUP(order_details__2[[#This Row],[SupplierID]],suppliers[],2,FALSE)</f>
        <v>Grandma Kelly's Homestead</v>
      </c>
      <c r="K949" t="str">
        <f>VLOOKUP(order_details__2[[#This Row],[OrderID]],orders[],14,FALSE)</f>
        <v>USA</v>
      </c>
      <c r="L949">
        <f>VLOOKUP(order_details__2[[#This Row],[OrderID]],orders[],7,FALSE)</f>
        <v>1</v>
      </c>
      <c r="M949" t="str">
        <f>VLOOKUP(order_details__2[[#This Row],[ShipVia ]],shippers[],2,FALSE)</f>
        <v>Speedy Express</v>
      </c>
      <c r="N949" t="str">
        <f>VLOOKUP(order_details__2[[#This Row],[OrderID]],orders[],2,FALSE)</f>
        <v>SAVEA</v>
      </c>
      <c r="O949" t="str">
        <f>VLOOKUP(order_details__2[[#This Row],[OrderID]],orders[],18,FALSE)</f>
        <v xml:space="preserve">Eastern                                           </v>
      </c>
      <c r="P949">
        <f>VLOOKUP(order_details__2[[#This Row],[ProductID]],products[],4,FALSE)</f>
        <v>7</v>
      </c>
      <c r="Q949" t="str">
        <f>VLOOKUP(order_details__2[[#This Row],[CategoryID]],categories[],2,FALSE)</f>
        <v>Produce</v>
      </c>
      <c r="R949" s="57">
        <f>VLOOKUP(order_details__2[[#This Row],[OrderID]],orders[],21,FALSE)</f>
        <v>7</v>
      </c>
    </row>
    <row r="950" spans="1:18" x14ac:dyDescent="0.2">
      <c r="A950">
        <v>10607</v>
      </c>
      <c r="B950">
        <v>17</v>
      </c>
      <c r="C950">
        <v>39</v>
      </c>
      <c r="D950">
        <v>100</v>
      </c>
      <c r="E950">
        <v>0</v>
      </c>
      <c r="F950">
        <f>order_details__2[[#This Row],[UnitPrice]]*order_details__2[[#This Row],[Quantity]]</f>
        <v>3900</v>
      </c>
      <c r="G950">
        <f>VLOOKUP(order_details__2[[#This Row],[ProductID]],products[],3,FALSE)</f>
        <v>7</v>
      </c>
      <c r="H950">
        <f>VLOOKUP(order_details__2[[#This Row],[OrderID]],orders[],20,FALSE)</f>
        <v>1997</v>
      </c>
      <c r="I950" t="str">
        <f>VLOOKUP(order_details__2[[#This Row],[ProductID]],products[],2,FALSE)</f>
        <v>Alice Mutton</v>
      </c>
      <c r="J950" t="str">
        <f>VLOOKUP(order_details__2[[#This Row],[SupplierID]],suppliers[],2,FALSE)</f>
        <v>Pavlova, Ltd.</v>
      </c>
      <c r="K950" t="str">
        <f>VLOOKUP(order_details__2[[#This Row],[OrderID]],orders[],14,FALSE)</f>
        <v>USA</v>
      </c>
      <c r="L950">
        <f>VLOOKUP(order_details__2[[#This Row],[OrderID]],orders[],7,FALSE)</f>
        <v>1</v>
      </c>
      <c r="M950" t="str">
        <f>VLOOKUP(order_details__2[[#This Row],[ShipVia ]],shippers[],2,FALSE)</f>
        <v>Speedy Express</v>
      </c>
      <c r="N950" t="str">
        <f>VLOOKUP(order_details__2[[#This Row],[OrderID]],orders[],2,FALSE)</f>
        <v>SAVEA</v>
      </c>
      <c r="O950" t="str">
        <f>VLOOKUP(order_details__2[[#This Row],[OrderID]],orders[],18,FALSE)</f>
        <v xml:space="preserve">Eastern                                           </v>
      </c>
      <c r="P950">
        <f>VLOOKUP(order_details__2[[#This Row],[ProductID]],products[],4,FALSE)</f>
        <v>6</v>
      </c>
      <c r="Q950" t="str">
        <f>VLOOKUP(order_details__2[[#This Row],[CategoryID]],categories[],2,FALSE)</f>
        <v>Meat/Poultry</v>
      </c>
      <c r="R950" s="57">
        <f>VLOOKUP(order_details__2[[#This Row],[OrderID]],orders[],21,FALSE)</f>
        <v>7</v>
      </c>
    </row>
    <row r="951" spans="1:18" x14ac:dyDescent="0.2">
      <c r="A951">
        <v>10607</v>
      </c>
      <c r="B951">
        <v>33</v>
      </c>
      <c r="C951">
        <v>2.5</v>
      </c>
      <c r="D951">
        <v>14</v>
      </c>
      <c r="E951">
        <v>0</v>
      </c>
      <c r="F951">
        <f>order_details__2[[#This Row],[UnitPrice]]*order_details__2[[#This Row],[Quantity]]</f>
        <v>35</v>
      </c>
      <c r="G951">
        <f>VLOOKUP(order_details__2[[#This Row],[ProductID]],products[],3,FALSE)</f>
        <v>15</v>
      </c>
      <c r="H951">
        <f>VLOOKUP(order_details__2[[#This Row],[OrderID]],orders[],20,FALSE)</f>
        <v>1997</v>
      </c>
      <c r="I951" t="str">
        <f>VLOOKUP(order_details__2[[#This Row],[ProductID]],products[],2,FALSE)</f>
        <v>Geitost</v>
      </c>
      <c r="J951" t="str">
        <f>VLOOKUP(order_details__2[[#This Row],[SupplierID]],suppliers[],2,FALSE)</f>
        <v>Norske Meierier</v>
      </c>
      <c r="K951" t="str">
        <f>VLOOKUP(order_details__2[[#This Row],[OrderID]],orders[],14,FALSE)</f>
        <v>USA</v>
      </c>
      <c r="L951">
        <f>VLOOKUP(order_details__2[[#This Row],[OrderID]],orders[],7,FALSE)</f>
        <v>1</v>
      </c>
      <c r="M951" t="str">
        <f>VLOOKUP(order_details__2[[#This Row],[ShipVia ]],shippers[],2,FALSE)</f>
        <v>Speedy Express</v>
      </c>
      <c r="N951" t="str">
        <f>VLOOKUP(order_details__2[[#This Row],[OrderID]],orders[],2,FALSE)</f>
        <v>SAVEA</v>
      </c>
      <c r="O951" t="str">
        <f>VLOOKUP(order_details__2[[#This Row],[OrderID]],orders[],18,FALSE)</f>
        <v xml:space="preserve">Eastern                                           </v>
      </c>
      <c r="P951">
        <f>VLOOKUP(order_details__2[[#This Row],[ProductID]],products[],4,FALSE)</f>
        <v>4</v>
      </c>
      <c r="Q951" t="str">
        <f>VLOOKUP(order_details__2[[#This Row],[CategoryID]],categories[],2,FALSE)</f>
        <v>Dairy Products</v>
      </c>
      <c r="R951" s="57">
        <f>VLOOKUP(order_details__2[[#This Row],[OrderID]],orders[],21,FALSE)</f>
        <v>7</v>
      </c>
    </row>
    <row r="952" spans="1:18" x14ac:dyDescent="0.2">
      <c r="A952">
        <v>10607</v>
      </c>
      <c r="B952">
        <v>40</v>
      </c>
      <c r="C952">
        <v>18.399999999999999</v>
      </c>
      <c r="D952">
        <v>42</v>
      </c>
      <c r="E952">
        <v>0</v>
      </c>
      <c r="F952">
        <f>order_details__2[[#This Row],[UnitPrice]]*order_details__2[[#This Row],[Quantity]]</f>
        <v>772.8</v>
      </c>
      <c r="G952">
        <f>VLOOKUP(order_details__2[[#This Row],[ProductID]],products[],3,FALSE)</f>
        <v>19</v>
      </c>
      <c r="H952">
        <f>VLOOKUP(order_details__2[[#This Row],[OrderID]],orders[],20,FALSE)</f>
        <v>1997</v>
      </c>
      <c r="I952" t="str">
        <f>VLOOKUP(order_details__2[[#This Row],[ProductID]],products[],2,FALSE)</f>
        <v>Boston Crab Meat</v>
      </c>
      <c r="J952" t="str">
        <f>VLOOKUP(order_details__2[[#This Row],[SupplierID]],suppliers[],2,FALSE)</f>
        <v>New England Seafood Cannery</v>
      </c>
      <c r="K952" t="str">
        <f>VLOOKUP(order_details__2[[#This Row],[OrderID]],orders[],14,FALSE)</f>
        <v>USA</v>
      </c>
      <c r="L952">
        <f>VLOOKUP(order_details__2[[#This Row],[OrderID]],orders[],7,FALSE)</f>
        <v>1</v>
      </c>
      <c r="M952" t="str">
        <f>VLOOKUP(order_details__2[[#This Row],[ShipVia ]],shippers[],2,FALSE)</f>
        <v>Speedy Express</v>
      </c>
      <c r="N952" t="str">
        <f>VLOOKUP(order_details__2[[#This Row],[OrderID]],orders[],2,FALSE)</f>
        <v>SAVEA</v>
      </c>
      <c r="O952" t="str">
        <f>VLOOKUP(order_details__2[[#This Row],[OrderID]],orders[],18,FALSE)</f>
        <v xml:space="preserve">Eastern                                           </v>
      </c>
      <c r="P952">
        <f>VLOOKUP(order_details__2[[#This Row],[ProductID]],products[],4,FALSE)</f>
        <v>8</v>
      </c>
      <c r="Q952" t="str">
        <f>VLOOKUP(order_details__2[[#This Row],[CategoryID]],categories[],2,FALSE)</f>
        <v>Seafood</v>
      </c>
      <c r="R952" s="57">
        <f>VLOOKUP(order_details__2[[#This Row],[OrderID]],orders[],21,FALSE)</f>
        <v>7</v>
      </c>
    </row>
    <row r="953" spans="1:18" x14ac:dyDescent="0.2">
      <c r="A953">
        <v>10607</v>
      </c>
      <c r="B953">
        <v>72</v>
      </c>
      <c r="C953">
        <v>34.799999999999997</v>
      </c>
      <c r="D953">
        <v>12</v>
      </c>
      <c r="E953">
        <v>0</v>
      </c>
      <c r="F953">
        <f>order_details__2[[#This Row],[UnitPrice]]*order_details__2[[#This Row],[Quantity]]</f>
        <v>417.59999999999997</v>
      </c>
      <c r="G953">
        <f>VLOOKUP(order_details__2[[#This Row],[ProductID]],products[],3,FALSE)</f>
        <v>14</v>
      </c>
      <c r="H953">
        <f>VLOOKUP(order_details__2[[#This Row],[OrderID]],orders[],20,FALSE)</f>
        <v>1997</v>
      </c>
      <c r="I953" t="str">
        <f>VLOOKUP(order_details__2[[#This Row],[ProductID]],products[],2,FALSE)</f>
        <v>Mozzarella di Giovanni</v>
      </c>
      <c r="J953" t="str">
        <f>VLOOKUP(order_details__2[[#This Row],[SupplierID]],suppliers[],2,FALSE)</f>
        <v>Formaggi Fortini s.r.l.</v>
      </c>
      <c r="K953" t="str">
        <f>VLOOKUP(order_details__2[[#This Row],[OrderID]],orders[],14,FALSE)</f>
        <v>USA</v>
      </c>
      <c r="L953">
        <f>VLOOKUP(order_details__2[[#This Row],[OrderID]],orders[],7,FALSE)</f>
        <v>1</v>
      </c>
      <c r="M953" t="str">
        <f>VLOOKUP(order_details__2[[#This Row],[ShipVia ]],shippers[],2,FALSE)</f>
        <v>Speedy Express</v>
      </c>
      <c r="N953" t="str">
        <f>VLOOKUP(order_details__2[[#This Row],[OrderID]],orders[],2,FALSE)</f>
        <v>SAVEA</v>
      </c>
      <c r="O953" t="str">
        <f>VLOOKUP(order_details__2[[#This Row],[OrderID]],orders[],18,FALSE)</f>
        <v xml:space="preserve">Eastern                                           </v>
      </c>
      <c r="P953">
        <f>VLOOKUP(order_details__2[[#This Row],[ProductID]],products[],4,FALSE)</f>
        <v>4</v>
      </c>
      <c r="Q953" t="str">
        <f>VLOOKUP(order_details__2[[#This Row],[CategoryID]],categories[],2,FALSE)</f>
        <v>Dairy Products</v>
      </c>
      <c r="R953" s="57">
        <f>VLOOKUP(order_details__2[[#This Row],[OrderID]],orders[],21,FALSE)</f>
        <v>7</v>
      </c>
    </row>
    <row r="954" spans="1:18" x14ac:dyDescent="0.2">
      <c r="A954">
        <v>10608</v>
      </c>
      <c r="B954">
        <v>56</v>
      </c>
      <c r="C954">
        <v>38</v>
      </c>
      <c r="D954">
        <v>28</v>
      </c>
      <c r="E954">
        <v>0</v>
      </c>
      <c r="F954">
        <f>order_details__2[[#This Row],[UnitPrice]]*order_details__2[[#This Row],[Quantity]]</f>
        <v>1064</v>
      </c>
      <c r="G954">
        <f>VLOOKUP(order_details__2[[#This Row],[ProductID]],products[],3,FALSE)</f>
        <v>26</v>
      </c>
      <c r="H954">
        <f>VLOOKUP(order_details__2[[#This Row],[OrderID]],orders[],20,FALSE)</f>
        <v>1997</v>
      </c>
      <c r="I954" t="str">
        <f>VLOOKUP(order_details__2[[#This Row],[ProductID]],products[],2,FALSE)</f>
        <v>Gnocchi di nonna Alice</v>
      </c>
      <c r="J954" t="str">
        <f>VLOOKUP(order_details__2[[#This Row],[SupplierID]],suppliers[],2,FALSE)</f>
        <v>Pasta Buttini s.r.l.</v>
      </c>
      <c r="K954" t="str">
        <f>VLOOKUP(order_details__2[[#This Row],[OrderID]],orders[],14,FALSE)</f>
        <v>Germany</v>
      </c>
      <c r="L954">
        <f>VLOOKUP(order_details__2[[#This Row],[OrderID]],orders[],7,FALSE)</f>
        <v>2</v>
      </c>
      <c r="M954" t="str">
        <f>VLOOKUP(order_details__2[[#This Row],[ShipVia ]],shippers[],2,FALSE)</f>
        <v>United Package</v>
      </c>
      <c r="N954" t="str">
        <f>VLOOKUP(order_details__2[[#This Row],[OrderID]],orders[],2,FALSE)</f>
        <v>TOMSP</v>
      </c>
      <c r="O954" t="str">
        <f>VLOOKUP(order_details__2[[#This Row],[OrderID]],orders[],18,FALSE)</f>
        <v xml:space="preserve">Eastern                                           </v>
      </c>
      <c r="P954">
        <f>VLOOKUP(order_details__2[[#This Row],[ProductID]],products[],4,FALSE)</f>
        <v>5</v>
      </c>
      <c r="Q954" t="str">
        <f>VLOOKUP(order_details__2[[#This Row],[CategoryID]],categories[],2,FALSE)</f>
        <v>Grains/Cereals</v>
      </c>
      <c r="R954" s="57">
        <f>VLOOKUP(order_details__2[[#This Row],[OrderID]],orders[],21,FALSE)</f>
        <v>7</v>
      </c>
    </row>
    <row r="955" spans="1:18" x14ac:dyDescent="0.2">
      <c r="A955">
        <v>10609</v>
      </c>
      <c r="B955">
        <v>1</v>
      </c>
      <c r="C955">
        <v>18</v>
      </c>
      <c r="D955">
        <v>3</v>
      </c>
      <c r="E955">
        <v>0</v>
      </c>
      <c r="F955">
        <f>order_details__2[[#This Row],[UnitPrice]]*order_details__2[[#This Row],[Quantity]]</f>
        <v>54</v>
      </c>
      <c r="G955">
        <f>VLOOKUP(order_details__2[[#This Row],[ProductID]],products[],3,FALSE)</f>
        <v>1</v>
      </c>
      <c r="H955">
        <f>VLOOKUP(order_details__2[[#This Row],[OrderID]],orders[],20,FALSE)</f>
        <v>1997</v>
      </c>
      <c r="I955" t="str">
        <f>VLOOKUP(order_details__2[[#This Row],[ProductID]],products[],2,FALSE)</f>
        <v>Chai</v>
      </c>
      <c r="J955" t="str">
        <f>VLOOKUP(order_details__2[[#This Row],[SupplierID]],suppliers[],2,FALSE)</f>
        <v>Exotic Liquids</v>
      </c>
      <c r="K955" t="str">
        <f>VLOOKUP(order_details__2[[#This Row],[OrderID]],orders[],14,FALSE)</f>
        <v>France</v>
      </c>
      <c r="L955">
        <f>VLOOKUP(order_details__2[[#This Row],[OrderID]],orders[],7,FALSE)</f>
        <v>2</v>
      </c>
      <c r="M955" t="str">
        <f>VLOOKUP(order_details__2[[#This Row],[ShipVia ]],shippers[],2,FALSE)</f>
        <v>United Package</v>
      </c>
      <c r="N955" t="str">
        <f>VLOOKUP(order_details__2[[#This Row],[OrderID]],orders[],2,FALSE)</f>
        <v>DUMON</v>
      </c>
      <c r="O955" t="str">
        <f>VLOOKUP(order_details__2[[#This Row],[OrderID]],orders[],18,FALSE)</f>
        <v xml:space="preserve">Westerns                                          </v>
      </c>
      <c r="P955">
        <f>VLOOKUP(order_details__2[[#This Row],[ProductID]],products[],4,FALSE)</f>
        <v>1</v>
      </c>
      <c r="Q955" t="str">
        <f>VLOOKUP(order_details__2[[#This Row],[CategoryID]],categories[],2,FALSE)</f>
        <v>Beverages</v>
      </c>
      <c r="R955" s="57">
        <f>VLOOKUP(order_details__2[[#This Row],[OrderID]],orders[],21,FALSE)</f>
        <v>7</v>
      </c>
    </row>
    <row r="956" spans="1:18" x14ac:dyDescent="0.2">
      <c r="A956">
        <v>10609</v>
      </c>
      <c r="B956">
        <v>10</v>
      </c>
      <c r="C956">
        <v>31</v>
      </c>
      <c r="D956">
        <v>10</v>
      </c>
      <c r="E956">
        <v>0</v>
      </c>
      <c r="F956">
        <f>order_details__2[[#This Row],[UnitPrice]]*order_details__2[[#This Row],[Quantity]]</f>
        <v>310</v>
      </c>
      <c r="G956">
        <f>VLOOKUP(order_details__2[[#This Row],[ProductID]],products[],3,FALSE)</f>
        <v>4</v>
      </c>
      <c r="H956">
        <f>VLOOKUP(order_details__2[[#This Row],[OrderID]],orders[],20,FALSE)</f>
        <v>1997</v>
      </c>
      <c r="I956" t="str">
        <f>VLOOKUP(order_details__2[[#This Row],[ProductID]],products[],2,FALSE)</f>
        <v>Ikura</v>
      </c>
      <c r="J956" t="str">
        <f>VLOOKUP(order_details__2[[#This Row],[SupplierID]],suppliers[],2,FALSE)</f>
        <v>Tokyo Traders</v>
      </c>
      <c r="K956" t="str">
        <f>VLOOKUP(order_details__2[[#This Row],[OrderID]],orders[],14,FALSE)</f>
        <v>France</v>
      </c>
      <c r="L956">
        <f>VLOOKUP(order_details__2[[#This Row],[OrderID]],orders[],7,FALSE)</f>
        <v>2</v>
      </c>
      <c r="M956" t="str">
        <f>VLOOKUP(order_details__2[[#This Row],[ShipVia ]],shippers[],2,FALSE)</f>
        <v>United Package</v>
      </c>
      <c r="N956" t="str">
        <f>VLOOKUP(order_details__2[[#This Row],[OrderID]],orders[],2,FALSE)</f>
        <v>DUMON</v>
      </c>
      <c r="O956" t="str">
        <f>VLOOKUP(order_details__2[[#This Row],[OrderID]],orders[],18,FALSE)</f>
        <v xml:space="preserve">Westerns                                          </v>
      </c>
      <c r="P956">
        <f>VLOOKUP(order_details__2[[#This Row],[ProductID]],products[],4,FALSE)</f>
        <v>8</v>
      </c>
      <c r="Q956" t="str">
        <f>VLOOKUP(order_details__2[[#This Row],[CategoryID]],categories[],2,FALSE)</f>
        <v>Seafood</v>
      </c>
      <c r="R956" s="57">
        <f>VLOOKUP(order_details__2[[#This Row],[OrderID]],orders[],21,FALSE)</f>
        <v>7</v>
      </c>
    </row>
    <row r="957" spans="1:18" x14ac:dyDescent="0.2">
      <c r="A957">
        <v>10609</v>
      </c>
      <c r="B957">
        <v>21</v>
      </c>
      <c r="C957">
        <v>10</v>
      </c>
      <c r="D957">
        <v>6</v>
      </c>
      <c r="E957">
        <v>0</v>
      </c>
      <c r="F957">
        <f>order_details__2[[#This Row],[UnitPrice]]*order_details__2[[#This Row],[Quantity]]</f>
        <v>60</v>
      </c>
      <c r="G957">
        <f>VLOOKUP(order_details__2[[#This Row],[ProductID]],products[],3,FALSE)</f>
        <v>8</v>
      </c>
      <c r="H957">
        <f>VLOOKUP(order_details__2[[#This Row],[OrderID]],orders[],20,FALSE)</f>
        <v>1997</v>
      </c>
      <c r="I957" t="str">
        <f>VLOOKUP(order_details__2[[#This Row],[ProductID]],products[],2,FALSE)</f>
        <v>Sir Rodney's Scones</v>
      </c>
      <c r="J957" t="str">
        <f>VLOOKUP(order_details__2[[#This Row],[SupplierID]],suppliers[],2,FALSE)</f>
        <v>Specialty Biscuits, Ltd.</v>
      </c>
      <c r="K957" t="str">
        <f>VLOOKUP(order_details__2[[#This Row],[OrderID]],orders[],14,FALSE)</f>
        <v>France</v>
      </c>
      <c r="L957">
        <f>VLOOKUP(order_details__2[[#This Row],[OrderID]],orders[],7,FALSE)</f>
        <v>2</v>
      </c>
      <c r="M957" t="str">
        <f>VLOOKUP(order_details__2[[#This Row],[ShipVia ]],shippers[],2,FALSE)</f>
        <v>United Package</v>
      </c>
      <c r="N957" t="str">
        <f>VLOOKUP(order_details__2[[#This Row],[OrderID]],orders[],2,FALSE)</f>
        <v>DUMON</v>
      </c>
      <c r="O957" t="str">
        <f>VLOOKUP(order_details__2[[#This Row],[OrderID]],orders[],18,FALSE)</f>
        <v xml:space="preserve">Westerns                                          </v>
      </c>
      <c r="P957">
        <f>VLOOKUP(order_details__2[[#This Row],[ProductID]],products[],4,FALSE)</f>
        <v>3</v>
      </c>
      <c r="Q957" t="str">
        <f>VLOOKUP(order_details__2[[#This Row],[CategoryID]],categories[],2,FALSE)</f>
        <v>Confections</v>
      </c>
      <c r="R957" s="57">
        <f>VLOOKUP(order_details__2[[#This Row],[OrderID]],orders[],21,FALSE)</f>
        <v>7</v>
      </c>
    </row>
    <row r="958" spans="1:18" x14ac:dyDescent="0.2">
      <c r="A958">
        <v>10610</v>
      </c>
      <c r="B958">
        <v>36</v>
      </c>
      <c r="C958">
        <v>19</v>
      </c>
      <c r="D958">
        <v>21</v>
      </c>
      <c r="E958">
        <v>0</v>
      </c>
      <c r="F958">
        <f>order_details__2[[#This Row],[UnitPrice]]*order_details__2[[#This Row],[Quantity]]</f>
        <v>399</v>
      </c>
      <c r="G958">
        <f>VLOOKUP(order_details__2[[#This Row],[ProductID]],products[],3,FALSE)</f>
        <v>17</v>
      </c>
      <c r="H958">
        <f>VLOOKUP(order_details__2[[#This Row],[OrderID]],orders[],20,FALSE)</f>
        <v>1997</v>
      </c>
      <c r="I958" t="str">
        <f>VLOOKUP(order_details__2[[#This Row],[ProductID]],products[],2,FALSE)</f>
        <v>Inlagd Sill</v>
      </c>
      <c r="J958" t="str">
        <f>VLOOKUP(order_details__2[[#This Row],[SupplierID]],suppliers[],2,FALSE)</f>
        <v>Svensk Sjfda AB</v>
      </c>
      <c r="K958" t="str">
        <f>VLOOKUP(order_details__2[[#This Row],[OrderID]],orders[],14,FALSE)</f>
        <v>France</v>
      </c>
      <c r="L958">
        <f>VLOOKUP(order_details__2[[#This Row],[OrderID]],orders[],7,FALSE)</f>
        <v>1</v>
      </c>
      <c r="M958" t="str">
        <f>VLOOKUP(order_details__2[[#This Row],[ShipVia ]],shippers[],2,FALSE)</f>
        <v>Speedy Express</v>
      </c>
      <c r="N958" t="str">
        <f>VLOOKUP(order_details__2[[#This Row],[OrderID]],orders[],2,FALSE)</f>
        <v>LAMAI</v>
      </c>
      <c r="O958" t="str">
        <f>VLOOKUP(order_details__2[[#This Row],[OrderID]],orders[],18,FALSE)</f>
        <v xml:space="preserve">Northern                                          </v>
      </c>
      <c r="P958">
        <f>VLOOKUP(order_details__2[[#This Row],[ProductID]],products[],4,FALSE)</f>
        <v>8</v>
      </c>
      <c r="Q958" t="str">
        <f>VLOOKUP(order_details__2[[#This Row],[CategoryID]],categories[],2,FALSE)</f>
        <v>Seafood</v>
      </c>
      <c r="R958" s="57">
        <f>VLOOKUP(order_details__2[[#This Row],[OrderID]],orders[],21,FALSE)</f>
        <v>7</v>
      </c>
    </row>
    <row r="959" spans="1:18" x14ac:dyDescent="0.2">
      <c r="A959">
        <v>10611</v>
      </c>
      <c r="B959">
        <v>1</v>
      </c>
      <c r="C959">
        <v>18</v>
      </c>
      <c r="D959">
        <v>6</v>
      </c>
      <c r="E959">
        <v>0</v>
      </c>
      <c r="F959">
        <f>order_details__2[[#This Row],[UnitPrice]]*order_details__2[[#This Row],[Quantity]]</f>
        <v>108</v>
      </c>
      <c r="G959">
        <f>VLOOKUP(order_details__2[[#This Row],[ProductID]],products[],3,FALSE)</f>
        <v>1</v>
      </c>
      <c r="H959">
        <f>VLOOKUP(order_details__2[[#This Row],[OrderID]],orders[],20,FALSE)</f>
        <v>1997</v>
      </c>
      <c r="I959" t="str">
        <f>VLOOKUP(order_details__2[[#This Row],[ProductID]],products[],2,FALSE)</f>
        <v>Chai</v>
      </c>
      <c r="J959" t="str">
        <f>VLOOKUP(order_details__2[[#This Row],[SupplierID]],suppliers[],2,FALSE)</f>
        <v>Exotic Liquids</v>
      </c>
      <c r="K959" t="str">
        <f>VLOOKUP(order_details__2[[#This Row],[OrderID]],orders[],14,FALSE)</f>
        <v>Poland</v>
      </c>
      <c r="L959">
        <f>VLOOKUP(order_details__2[[#This Row],[OrderID]],orders[],7,FALSE)</f>
        <v>2</v>
      </c>
      <c r="M959" t="str">
        <f>VLOOKUP(order_details__2[[#This Row],[ShipVia ]],shippers[],2,FALSE)</f>
        <v>United Package</v>
      </c>
      <c r="N959" t="str">
        <f>VLOOKUP(order_details__2[[#This Row],[OrderID]],orders[],2,FALSE)</f>
        <v>WOLZA</v>
      </c>
      <c r="O959" t="str">
        <f>VLOOKUP(order_details__2[[#This Row],[OrderID]],orders[],18,FALSE)</f>
        <v xml:space="preserve">Westerns                                          </v>
      </c>
      <c r="P959">
        <f>VLOOKUP(order_details__2[[#This Row],[ProductID]],products[],4,FALSE)</f>
        <v>1</v>
      </c>
      <c r="Q959" t="str">
        <f>VLOOKUP(order_details__2[[#This Row],[CategoryID]],categories[],2,FALSE)</f>
        <v>Beverages</v>
      </c>
      <c r="R959" s="57">
        <f>VLOOKUP(order_details__2[[#This Row],[OrderID]],orders[],21,FALSE)</f>
        <v>7</v>
      </c>
    </row>
    <row r="960" spans="1:18" x14ac:dyDescent="0.2">
      <c r="A960">
        <v>10611</v>
      </c>
      <c r="B960">
        <v>2</v>
      </c>
      <c r="C960">
        <v>19</v>
      </c>
      <c r="D960">
        <v>10</v>
      </c>
      <c r="E960">
        <v>0</v>
      </c>
      <c r="F960">
        <f>order_details__2[[#This Row],[UnitPrice]]*order_details__2[[#This Row],[Quantity]]</f>
        <v>190</v>
      </c>
      <c r="G960">
        <f>VLOOKUP(order_details__2[[#This Row],[ProductID]],products[],3,FALSE)</f>
        <v>1</v>
      </c>
      <c r="H960">
        <f>VLOOKUP(order_details__2[[#This Row],[OrderID]],orders[],20,FALSE)</f>
        <v>1997</v>
      </c>
      <c r="I960" t="str">
        <f>VLOOKUP(order_details__2[[#This Row],[ProductID]],products[],2,FALSE)</f>
        <v>Chang</v>
      </c>
      <c r="J960" t="str">
        <f>VLOOKUP(order_details__2[[#This Row],[SupplierID]],suppliers[],2,FALSE)</f>
        <v>Exotic Liquids</v>
      </c>
      <c r="K960" t="str">
        <f>VLOOKUP(order_details__2[[#This Row],[OrderID]],orders[],14,FALSE)</f>
        <v>Poland</v>
      </c>
      <c r="L960">
        <f>VLOOKUP(order_details__2[[#This Row],[OrderID]],orders[],7,FALSE)</f>
        <v>2</v>
      </c>
      <c r="M960" t="str">
        <f>VLOOKUP(order_details__2[[#This Row],[ShipVia ]],shippers[],2,FALSE)</f>
        <v>United Package</v>
      </c>
      <c r="N960" t="str">
        <f>VLOOKUP(order_details__2[[#This Row],[OrderID]],orders[],2,FALSE)</f>
        <v>WOLZA</v>
      </c>
      <c r="O960" t="str">
        <f>VLOOKUP(order_details__2[[#This Row],[OrderID]],orders[],18,FALSE)</f>
        <v xml:space="preserve">Westerns                                          </v>
      </c>
      <c r="P960">
        <f>VLOOKUP(order_details__2[[#This Row],[ProductID]],products[],4,FALSE)</f>
        <v>1</v>
      </c>
      <c r="Q960" t="str">
        <f>VLOOKUP(order_details__2[[#This Row],[CategoryID]],categories[],2,FALSE)</f>
        <v>Beverages</v>
      </c>
      <c r="R960" s="57">
        <f>VLOOKUP(order_details__2[[#This Row],[OrderID]],orders[],21,FALSE)</f>
        <v>7</v>
      </c>
    </row>
    <row r="961" spans="1:18" x14ac:dyDescent="0.2">
      <c r="A961">
        <v>10611</v>
      </c>
      <c r="B961">
        <v>60</v>
      </c>
      <c r="C961">
        <v>34</v>
      </c>
      <c r="D961">
        <v>15</v>
      </c>
      <c r="E961">
        <v>0</v>
      </c>
      <c r="F961">
        <f>order_details__2[[#This Row],[UnitPrice]]*order_details__2[[#This Row],[Quantity]]</f>
        <v>510</v>
      </c>
      <c r="G961">
        <f>VLOOKUP(order_details__2[[#This Row],[ProductID]],products[],3,FALSE)</f>
        <v>28</v>
      </c>
      <c r="H961">
        <f>VLOOKUP(order_details__2[[#This Row],[OrderID]],orders[],20,FALSE)</f>
        <v>1997</v>
      </c>
      <c r="I961" t="str">
        <f>VLOOKUP(order_details__2[[#This Row],[ProductID]],products[],2,FALSE)</f>
        <v>Camembert Pierrot</v>
      </c>
      <c r="J961" t="str">
        <f>VLOOKUP(order_details__2[[#This Row],[SupplierID]],suppliers[],2,FALSE)</f>
        <v>Gai pturage</v>
      </c>
      <c r="K961" t="str">
        <f>VLOOKUP(order_details__2[[#This Row],[OrderID]],orders[],14,FALSE)</f>
        <v>Poland</v>
      </c>
      <c r="L961">
        <f>VLOOKUP(order_details__2[[#This Row],[OrderID]],orders[],7,FALSE)</f>
        <v>2</v>
      </c>
      <c r="M961" t="str">
        <f>VLOOKUP(order_details__2[[#This Row],[ShipVia ]],shippers[],2,FALSE)</f>
        <v>United Package</v>
      </c>
      <c r="N961" t="str">
        <f>VLOOKUP(order_details__2[[#This Row],[OrderID]],orders[],2,FALSE)</f>
        <v>WOLZA</v>
      </c>
      <c r="O961" t="str">
        <f>VLOOKUP(order_details__2[[#This Row],[OrderID]],orders[],18,FALSE)</f>
        <v xml:space="preserve">Westerns                                          </v>
      </c>
      <c r="P961">
        <f>VLOOKUP(order_details__2[[#This Row],[ProductID]],products[],4,FALSE)</f>
        <v>4</v>
      </c>
      <c r="Q961" t="str">
        <f>VLOOKUP(order_details__2[[#This Row],[CategoryID]],categories[],2,FALSE)</f>
        <v>Dairy Products</v>
      </c>
      <c r="R961" s="57">
        <f>VLOOKUP(order_details__2[[#This Row],[OrderID]],orders[],21,FALSE)</f>
        <v>7</v>
      </c>
    </row>
    <row r="962" spans="1:18" x14ac:dyDescent="0.2">
      <c r="A962">
        <v>10612</v>
      </c>
      <c r="B962">
        <v>10</v>
      </c>
      <c r="C962">
        <v>31</v>
      </c>
      <c r="D962">
        <v>70</v>
      </c>
      <c r="E962">
        <v>0</v>
      </c>
      <c r="F962">
        <f>order_details__2[[#This Row],[UnitPrice]]*order_details__2[[#This Row],[Quantity]]</f>
        <v>2170</v>
      </c>
      <c r="G962">
        <f>VLOOKUP(order_details__2[[#This Row],[ProductID]],products[],3,FALSE)</f>
        <v>4</v>
      </c>
      <c r="H962">
        <f>VLOOKUP(order_details__2[[#This Row],[OrderID]],orders[],20,FALSE)</f>
        <v>1997</v>
      </c>
      <c r="I962" t="str">
        <f>VLOOKUP(order_details__2[[#This Row],[ProductID]],products[],2,FALSE)</f>
        <v>Ikura</v>
      </c>
      <c r="J962" t="str">
        <f>VLOOKUP(order_details__2[[#This Row],[SupplierID]],suppliers[],2,FALSE)</f>
        <v>Tokyo Traders</v>
      </c>
      <c r="K962" t="str">
        <f>VLOOKUP(order_details__2[[#This Row],[OrderID]],orders[],14,FALSE)</f>
        <v>USA</v>
      </c>
      <c r="L962">
        <f>VLOOKUP(order_details__2[[#This Row],[OrderID]],orders[],7,FALSE)</f>
        <v>2</v>
      </c>
      <c r="M962" t="str">
        <f>VLOOKUP(order_details__2[[#This Row],[ShipVia ]],shippers[],2,FALSE)</f>
        <v>United Package</v>
      </c>
      <c r="N962" t="str">
        <f>VLOOKUP(order_details__2[[#This Row],[OrderID]],orders[],2,FALSE)</f>
        <v>SAVEA</v>
      </c>
      <c r="O962" t="str">
        <f>VLOOKUP(order_details__2[[#This Row],[OrderID]],orders[],18,FALSE)</f>
        <v xml:space="preserve">Eastern                                           </v>
      </c>
      <c r="P962">
        <f>VLOOKUP(order_details__2[[#This Row],[ProductID]],products[],4,FALSE)</f>
        <v>8</v>
      </c>
      <c r="Q962" t="str">
        <f>VLOOKUP(order_details__2[[#This Row],[CategoryID]],categories[],2,FALSE)</f>
        <v>Seafood</v>
      </c>
      <c r="R962" s="57">
        <f>VLOOKUP(order_details__2[[#This Row],[OrderID]],orders[],21,FALSE)</f>
        <v>7</v>
      </c>
    </row>
    <row r="963" spans="1:18" x14ac:dyDescent="0.2">
      <c r="A963">
        <v>10612</v>
      </c>
      <c r="B963">
        <v>36</v>
      </c>
      <c r="C963">
        <v>19</v>
      </c>
      <c r="D963">
        <v>55</v>
      </c>
      <c r="E963">
        <v>0</v>
      </c>
      <c r="F963">
        <f>order_details__2[[#This Row],[UnitPrice]]*order_details__2[[#This Row],[Quantity]]</f>
        <v>1045</v>
      </c>
      <c r="G963">
        <f>VLOOKUP(order_details__2[[#This Row],[ProductID]],products[],3,FALSE)</f>
        <v>17</v>
      </c>
      <c r="H963">
        <f>VLOOKUP(order_details__2[[#This Row],[OrderID]],orders[],20,FALSE)</f>
        <v>1997</v>
      </c>
      <c r="I963" t="str">
        <f>VLOOKUP(order_details__2[[#This Row],[ProductID]],products[],2,FALSE)</f>
        <v>Inlagd Sill</v>
      </c>
      <c r="J963" t="str">
        <f>VLOOKUP(order_details__2[[#This Row],[SupplierID]],suppliers[],2,FALSE)</f>
        <v>Svensk Sjfda AB</v>
      </c>
      <c r="K963" t="str">
        <f>VLOOKUP(order_details__2[[#This Row],[OrderID]],orders[],14,FALSE)</f>
        <v>USA</v>
      </c>
      <c r="L963">
        <f>VLOOKUP(order_details__2[[#This Row],[OrderID]],orders[],7,FALSE)</f>
        <v>2</v>
      </c>
      <c r="M963" t="str">
        <f>VLOOKUP(order_details__2[[#This Row],[ShipVia ]],shippers[],2,FALSE)</f>
        <v>United Package</v>
      </c>
      <c r="N963" t="str">
        <f>VLOOKUP(order_details__2[[#This Row],[OrderID]],orders[],2,FALSE)</f>
        <v>SAVEA</v>
      </c>
      <c r="O963" t="str">
        <f>VLOOKUP(order_details__2[[#This Row],[OrderID]],orders[],18,FALSE)</f>
        <v xml:space="preserve">Eastern                                           </v>
      </c>
      <c r="P963">
        <f>VLOOKUP(order_details__2[[#This Row],[ProductID]],products[],4,FALSE)</f>
        <v>8</v>
      </c>
      <c r="Q963" t="str">
        <f>VLOOKUP(order_details__2[[#This Row],[CategoryID]],categories[],2,FALSE)</f>
        <v>Seafood</v>
      </c>
      <c r="R963" s="57">
        <f>VLOOKUP(order_details__2[[#This Row],[OrderID]],orders[],21,FALSE)</f>
        <v>7</v>
      </c>
    </row>
    <row r="964" spans="1:18" x14ac:dyDescent="0.2">
      <c r="A964">
        <v>10612</v>
      </c>
      <c r="B964">
        <v>49</v>
      </c>
      <c r="C964">
        <v>20</v>
      </c>
      <c r="D964">
        <v>18</v>
      </c>
      <c r="E964">
        <v>0</v>
      </c>
      <c r="F964">
        <f>order_details__2[[#This Row],[UnitPrice]]*order_details__2[[#This Row],[Quantity]]</f>
        <v>360</v>
      </c>
      <c r="G964">
        <f>VLOOKUP(order_details__2[[#This Row],[ProductID]],products[],3,FALSE)</f>
        <v>23</v>
      </c>
      <c r="H964">
        <f>VLOOKUP(order_details__2[[#This Row],[OrderID]],orders[],20,FALSE)</f>
        <v>1997</v>
      </c>
      <c r="I964" t="str">
        <f>VLOOKUP(order_details__2[[#This Row],[ProductID]],products[],2,FALSE)</f>
        <v>Maxilaku</v>
      </c>
      <c r="J964" t="str">
        <f>VLOOKUP(order_details__2[[#This Row],[SupplierID]],suppliers[],2,FALSE)</f>
        <v>Karkki Oy</v>
      </c>
      <c r="K964" t="str">
        <f>VLOOKUP(order_details__2[[#This Row],[OrderID]],orders[],14,FALSE)</f>
        <v>USA</v>
      </c>
      <c r="L964">
        <f>VLOOKUP(order_details__2[[#This Row],[OrderID]],orders[],7,FALSE)</f>
        <v>2</v>
      </c>
      <c r="M964" t="str">
        <f>VLOOKUP(order_details__2[[#This Row],[ShipVia ]],shippers[],2,FALSE)</f>
        <v>United Package</v>
      </c>
      <c r="N964" t="str">
        <f>VLOOKUP(order_details__2[[#This Row],[OrderID]],orders[],2,FALSE)</f>
        <v>SAVEA</v>
      </c>
      <c r="O964" t="str">
        <f>VLOOKUP(order_details__2[[#This Row],[OrderID]],orders[],18,FALSE)</f>
        <v xml:space="preserve">Eastern                                           </v>
      </c>
      <c r="P964">
        <f>VLOOKUP(order_details__2[[#This Row],[ProductID]],products[],4,FALSE)</f>
        <v>3</v>
      </c>
      <c r="Q964" t="str">
        <f>VLOOKUP(order_details__2[[#This Row],[CategoryID]],categories[],2,FALSE)</f>
        <v>Confections</v>
      </c>
      <c r="R964" s="57">
        <f>VLOOKUP(order_details__2[[#This Row],[OrderID]],orders[],21,FALSE)</f>
        <v>7</v>
      </c>
    </row>
    <row r="965" spans="1:18" x14ac:dyDescent="0.2">
      <c r="A965">
        <v>10612</v>
      </c>
      <c r="B965">
        <v>60</v>
      </c>
      <c r="C965">
        <v>34</v>
      </c>
      <c r="D965">
        <v>40</v>
      </c>
      <c r="E965">
        <v>0</v>
      </c>
      <c r="F965">
        <f>order_details__2[[#This Row],[UnitPrice]]*order_details__2[[#This Row],[Quantity]]</f>
        <v>1360</v>
      </c>
      <c r="G965">
        <f>VLOOKUP(order_details__2[[#This Row],[ProductID]],products[],3,FALSE)</f>
        <v>28</v>
      </c>
      <c r="H965">
        <f>VLOOKUP(order_details__2[[#This Row],[OrderID]],orders[],20,FALSE)</f>
        <v>1997</v>
      </c>
      <c r="I965" t="str">
        <f>VLOOKUP(order_details__2[[#This Row],[ProductID]],products[],2,FALSE)</f>
        <v>Camembert Pierrot</v>
      </c>
      <c r="J965" t="str">
        <f>VLOOKUP(order_details__2[[#This Row],[SupplierID]],suppliers[],2,FALSE)</f>
        <v>Gai pturage</v>
      </c>
      <c r="K965" t="str">
        <f>VLOOKUP(order_details__2[[#This Row],[OrderID]],orders[],14,FALSE)</f>
        <v>USA</v>
      </c>
      <c r="L965">
        <f>VLOOKUP(order_details__2[[#This Row],[OrderID]],orders[],7,FALSE)</f>
        <v>2</v>
      </c>
      <c r="M965" t="str">
        <f>VLOOKUP(order_details__2[[#This Row],[ShipVia ]],shippers[],2,FALSE)</f>
        <v>United Package</v>
      </c>
      <c r="N965" t="str">
        <f>VLOOKUP(order_details__2[[#This Row],[OrderID]],orders[],2,FALSE)</f>
        <v>SAVEA</v>
      </c>
      <c r="O965" t="str">
        <f>VLOOKUP(order_details__2[[#This Row],[OrderID]],orders[],18,FALSE)</f>
        <v xml:space="preserve">Eastern                                           </v>
      </c>
      <c r="P965">
        <f>VLOOKUP(order_details__2[[#This Row],[ProductID]],products[],4,FALSE)</f>
        <v>4</v>
      </c>
      <c r="Q965" t="str">
        <f>VLOOKUP(order_details__2[[#This Row],[CategoryID]],categories[],2,FALSE)</f>
        <v>Dairy Products</v>
      </c>
      <c r="R965" s="57">
        <f>VLOOKUP(order_details__2[[#This Row],[OrderID]],orders[],21,FALSE)</f>
        <v>7</v>
      </c>
    </row>
    <row r="966" spans="1:18" x14ac:dyDescent="0.2">
      <c r="A966">
        <v>10612</v>
      </c>
      <c r="B966">
        <v>76</v>
      </c>
      <c r="C966">
        <v>18</v>
      </c>
      <c r="D966">
        <v>80</v>
      </c>
      <c r="E966">
        <v>0</v>
      </c>
      <c r="F966">
        <f>order_details__2[[#This Row],[UnitPrice]]*order_details__2[[#This Row],[Quantity]]</f>
        <v>1440</v>
      </c>
      <c r="G966">
        <f>VLOOKUP(order_details__2[[#This Row],[ProductID]],products[],3,FALSE)</f>
        <v>23</v>
      </c>
      <c r="H966">
        <f>VLOOKUP(order_details__2[[#This Row],[OrderID]],orders[],20,FALSE)</f>
        <v>1997</v>
      </c>
      <c r="I966" t="str">
        <f>VLOOKUP(order_details__2[[#This Row],[ProductID]],products[],2,FALSE)</f>
        <v>Lakkalikri</v>
      </c>
      <c r="J966" t="str">
        <f>VLOOKUP(order_details__2[[#This Row],[SupplierID]],suppliers[],2,FALSE)</f>
        <v>Karkki Oy</v>
      </c>
      <c r="K966" t="str">
        <f>VLOOKUP(order_details__2[[#This Row],[OrderID]],orders[],14,FALSE)</f>
        <v>USA</v>
      </c>
      <c r="L966">
        <f>VLOOKUP(order_details__2[[#This Row],[OrderID]],orders[],7,FALSE)</f>
        <v>2</v>
      </c>
      <c r="M966" t="str">
        <f>VLOOKUP(order_details__2[[#This Row],[ShipVia ]],shippers[],2,FALSE)</f>
        <v>United Package</v>
      </c>
      <c r="N966" t="str">
        <f>VLOOKUP(order_details__2[[#This Row],[OrderID]],orders[],2,FALSE)</f>
        <v>SAVEA</v>
      </c>
      <c r="O966" t="str">
        <f>VLOOKUP(order_details__2[[#This Row],[OrderID]],orders[],18,FALSE)</f>
        <v xml:space="preserve">Eastern                                           </v>
      </c>
      <c r="P966">
        <f>VLOOKUP(order_details__2[[#This Row],[ProductID]],products[],4,FALSE)</f>
        <v>1</v>
      </c>
      <c r="Q966" t="str">
        <f>VLOOKUP(order_details__2[[#This Row],[CategoryID]],categories[],2,FALSE)</f>
        <v>Beverages</v>
      </c>
      <c r="R966" s="57">
        <f>VLOOKUP(order_details__2[[#This Row],[OrderID]],orders[],21,FALSE)</f>
        <v>7</v>
      </c>
    </row>
    <row r="967" spans="1:18" x14ac:dyDescent="0.2">
      <c r="A967">
        <v>10613</v>
      </c>
      <c r="B967">
        <v>13</v>
      </c>
      <c r="C967">
        <v>6</v>
      </c>
      <c r="D967">
        <v>8</v>
      </c>
      <c r="E967">
        <v>0</v>
      </c>
      <c r="F967">
        <f>order_details__2[[#This Row],[UnitPrice]]*order_details__2[[#This Row],[Quantity]]</f>
        <v>48</v>
      </c>
      <c r="G967">
        <f>VLOOKUP(order_details__2[[#This Row],[ProductID]],products[],3,FALSE)</f>
        <v>6</v>
      </c>
      <c r="H967">
        <f>VLOOKUP(order_details__2[[#This Row],[OrderID]],orders[],20,FALSE)</f>
        <v>1997</v>
      </c>
      <c r="I967" t="str">
        <f>VLOOKUP(order_details__2[[#This Row],[ProductID]],products[],2,FALSE)</f>
        <v>Konbu</v>
      </c>
      <c r="J967" t="str">
        <f>VLOOKUP(order_details__2[[#This Row],[SupplierID]],suppliers[],2,FALSE)</f>
        <v>Mayumi's</v>
      </c>
      <c r="K967" t="str">
        <f>VLOOKUP(order_details__2[[#This Row],[OrderID]],orders[],14,FALSE)</f>
        <v>Venezuela</v>
      </c>
      <c r="L967">
        <f>VLOOKUP(order_details__2[[#This Row],[OrderID]],orders[],7,FALSE)</f>
        <v>2</v>
      </c>
      <c r="M967" t="str">
        <f>VLOOKUP(order_details__2[[#This Row],[ShipVia ]],shippers[],2,FALSE)</f>
        <v>United Package</v>
      </c>
      <c r="N967" t="str">
        <f>VLOOKUP(order_details__2[[#This Row],[OrderID]],orders[],2,FALSE)</f>
        <v>HILAA</v>
      </c>
      <c r="O967" t="str">
        <f>VLOOKUP(order_details__2[[#This Row],[OrderID]],orders[],18,FALSE)</f>
        <v xml:space="preserve">Eastern                                           </v>
      </c>
      <c r="P967">
        <f>VLOOKUP(order_details__2[[#This Row],[ProductID]],products[],4,FALSE)</f>
        <v>8</v>
      </c>
      <c r="Q967" t="str">
        <f>VLOOKUP(order_details__2[[#This Row],[CategoryID]],categories[],2,FALSE)</f>
        <v>Seafood</v>
      </c>
      <c r="R967" s="57">
        <f>VLOOKUP(order_details__2[[#This Row],[OrderID]],orders[],21,FALSE)</f>
        <v>7</v>
      </c>
    </row>
    <row r="968" spans="1:18" x14ac:dyDescent="0.2">
      <c r="A968">
        <v>10613</v>
      </c>
      <c r="B968">
        <v>75</v>
      </c>
      <c r="C968">
        <v>7.75</v>
      </c>
      <c r="D968">
        <v>40</v>
      </c>
      <c r="E968">
        <v>0</v>
      </c>
      <c r="F968">
        <f>order_details__2[[#This Row],[UnitPrice]]*order_details__2[[#This Row],[Quantity]]</f>
        <v>310</v>
      </c>
      <c r="G968">
        <f>VLOOKUP(order_details__2[[#This Row],[ProductID]],products[],3,FALSE)</f>
        <v>12</v>
      </c>
      <c r="H968">
        <f>VLOOKUP(order_details__2[[#This Row],[OrderID]],orders[],20,FALSE)</f>
        <v>1997</v>
      </c>
      <c r="I968" t="str">
        <f>VLOOKUP(order_details__2[[#This Row],[ProductID]],products[],2,FALSE)</f>
        <v>Rhnbru Klosterbier</v>
      </c>
      <c r="J968" t="str">
        <f>VLOOKUP(order_details__2[[#This Row],[SupplierID]],suppliers[],2,FALSE)</f>
        <v>Plutzer Lebensmittelgromrkte AG</v>
      </c>
      <c r="K968" t="str">
        <f>VLOOKUP(order_details__2[[#This Row],[OrderID]],orders[],14,FALSE)</f>
        <v>Venezuela</v>
      </c>
      <c r="L968">
        <f>VLOOKUP(order_details__2[[#This Row],[OrderID]],orders[],7,FALSE)</f>
        <v>2</v>
      </c>
      <c r="M968" t="str">
        <f>VLOOKUP(order_details__2[[#This Row],[ShipVia ]],shippers[],2,FALSE)</f>
        <v>United Package</v>
      </c>
      <c r="N968" t="str">
        <f>VLOOKUP(order_details__2[[#This Row],[OrderID]],orders[],2,FALSE)</f>
        <v>HILAA</v>
      </c>
      <c r="O968" t="str">
        <f>VLOOKUP(order_details__2[[#This Row],[OrderID]],orders[],18,FALSE)</f>
        <v xml:space="preserve">Eastern                                           </v>
      </c>
      <c r="P968">
        <f>VLOOKUP(order_details__2[[#This Row],[ProductID]],products[],4,FALSE)</f>
        <v>1</v>
      </c>
      <c r="Q968" t="str">
        <f>VLOOKUP(order_details__2[[#This Row],[CategoryID]],categories[],2,FALSE)</f>
        <v>Beverages</v>
      </c>
      <c r="R968" s="57">
        <f>VLOOKUP(order_details__2[[#This Row],[OrderID]],orders[],21,FALSE)</f>
        <v>7</v>
      </c>
    </row>
    <row r="969" spans="1:18" x14ac:dyDescent="0.2">
      <c r="A969">
        <v>10614</v>
      </c>
      <c r="B969">
        <v>11</v>
      </c>
      <c r="C969">
        <v>21</v>
      </c>
      <c r="D969">
        <v>14</v>
      </c>
      <c r="E969">
        <v>0</v>
      </c>
      <c r="F969">
        <f>order_details__2[[#This Row],[UnitPrice]]*order_details__2[[#This Row],[Quantity]]</f>
        <v>294</v>
      </c>
      <c r="G969">
        <f>VLOOKUP(order_details__2[[#This Row],[ProductID]],products[],3,FALSE)</f>
        <v>5</v>
      </c>
      <c r="H969">
        <f>VLOOKUP(order_details__2[[#This Row],[OrderID]],orders[],20,FALSE)</f>
        <v>1997</v>
      </c>
      <c r="I969" t="str">
        <f>VLOOKUP(order_details__2[[#This Row],[ProductID]],products[],2,FALSE)</f>
        <v>Queso Cabrales</v>
      </c>
      <c r="J969" t="str">
        <f>VLOOKUP(order_details__2[[#This Row],[SupplierID]],suppliers[],2,FALSE)</f>
        <v>Cooperativa de Quesos 'Las Cabras'</v>
      </c>
      <c r="K969" t="str">
        <f>VLOOKUP(order_details__2[[#This Row],[OrderID]],orders[],14,FALSE)</f>
        <v>Germany</v>
      </c>
      <c r="L969">
        <f>VLOOKUP(order_details__2[[#This Row],[OrderID]],orders[],7,FALSE)</f>
        <v>3</v>
      </c>
      <c r="M969" t="str">
        <f>VLOOKUP(order_details__2[[#This Row],[ShipVia ]],shippers[],2,FALSE)</f>
        <v>Federal Shipping</v>
      </c>
      <c r="N969" t="str">
        <f>VLOOKUP(order_details__2[[#This Row],[OrderID]],orders[],2,FALSE)</f>
        <v>BLAUS</v>
      </c>
      <c r="O969" t="str">
        <f>VLOOKUP(order_details__2[[#This Row],[OrderID]],orders[],18,FALSE)</f>
        <v xml:space="preserve">Northern                                          </v>
      </c>
      <c r="P969">
        <f>VLOOKUP(order_details__2[[#This Row],[ProductID]],products[],4,FALSE)</f>
        <v>4</v>
      </c>
      <c r="Q969" t="str">
        <f>VLOOKUP(order_details__2[[#This Row],[CategoryID]],categories[],2,FALSE)</f>
        <v>Dairy Products</v>
      </c>
      <c r="R969" s="57">
        <f>VLOOKUP(order_details__2[[#This Row],[OrderID]],orders[],21,FALSE)</f>
        <v>7</v>
      </c>
    </row>
    <row r="970" spans="1:18" x14ac:dyDescent="0.2">
      <c r="A970">
        <v>10614</v>
      </c>
      <c r="B970">
        <v>21</v>
      </c>
      <c r="C970">
        <v>10</v>
      </c>
      <c r="D970">
        <v>8</v>
      </c>
      <c r="E970">
        <v>0</v>
      </c>
      <c r="F970">
        <f>order_details__2[[#This Row],[UnitPrice]]*order_details__2[[#This Row],[Quantity]]</f>
        <v>80</v>
      </c>
      <c r="G970">
        <f>VLOOKUP(order_details__2[[#This Row],[ProductID]],products[],3,FALSE)</f>
        <v>8</v>
      </c>
      <c r="H970">
        <f>VLOOKUP(order_details__2[[#This Row],[OrderID]],orders[],20,FALSE)</f>
        <v>1997</v>
      </c>
      <c r="I970" t="str">
        <f>VLOOKUP(order_details__2[[#This Row],[ProductID]],products[],2,FALSE)</f>
        <v>Sir Rodney's Scones</v>
      </c>
      <c r="J970" t="str">
        <f>VLOOKUP(order_details__2[[#This Row],[SupplierID]],suppliers[],2,FALSE)</f>
        <v>Specialty Biscuits, Ltd.</v>
      </c>
      <c r="K970" t="str">
        <f>VLOOKUP(order_details__2[[#This Row],[OrderID]],orders[],14,FALSE)</f>
        <v>Germany</v>
      </c>
      <c r="L970">
        <f>VLOOKUP(order_details__2[[#This Row],[OrderID]],orders[],7,FALSE)</f>
        <v>3</v>
      </c>
      <c r="M970" t="str">
        <f>VLOOKUP(order_details__2[[#This Row],[ShipVia ]],shippers[],2,FALSE)</f>
        <v>Federal Shipping</v>
      </c>
      <c r="N970" t="str">
        <f>VLOOKUP(order_details__2[[#This Row],[OrderID]],orders[],2,FALSE)</f>
        <v>BLAUS</v>
      </c>
      <c r="O970" t="str">
        <f>VLOOKUP(order_details__2[[#This Row],[OrderID]],orders[],18,FALSE)</f>
        <v xml:space="preserve">Northern                                          </v>
      </c>
      <c r="P970">
        <f>VLOOKUP(order_details__2[[#This Row],[ProductID]],products[],4,FALSE)</f>
        <v>3</v>
      </c>
      <c r="Q970" t="str">
        <f>VLOOKUP(order_details__2[[#This Row],[CategoryID]],categories[],2,FALSE)</f>
        <v>Confections</v>
      </c>
      <c r="R970" s="57">
        <f>VLOOKUP(order_details__2[[#This Row],[OrderID]],orders[],21,FALSE)</f>
        <v>7</v>
      </c>
    </row>
    <row r="971" spans="1:18" x14ac:dyDescent="0.2">
      <c r="A971">
        <v>10614</v>
      </c>
      <c r="B971">
        <v>39</v>
      </c>
      <c r="C971">
        <v>18</v>
      </c>
      <c r="D971">
        <v>5</v>
      </c>
      <c r="E971">
        <v>0</v>
      </c>
      <c r="F971">
        <f>order_details__2[[#This Row],[UnitPrice]]*order_details__2[[#This Row],[Quantity]]</f>
        <v>90</v>
      </c>
      <c r="G971">
        <f>VLOOKUP(order_details__2[[#This Row],[ProductID]],products[],3,FALSE)</f>
        <v>18</v>
      </c>
      <c r="H971">
        <f>VLOOKUP(order_details__2[[#This Row],[OrderID]],orders[],20,FALSE)</f>
        <v>1997</v>
      </c>
      <c r="I971" t="str">
        <f>VLOOKUP(order_details__2[[#This Row],[ProductID]],products[],2,FALSE)</f>
        <v>Chartreuse verte</v>
      </c>
      <c r="J971" t="str">
        <f>VLOOKUP(order_details__2[[#This Row],[SupplierID]],suppliers[],2,FALSE)</f>
        <v>Aux joyeux ecclsiastiques</v>
      </c>
      <c r="K971" t="str">
        <f>VLOOKUP(order_details__2[[#This Row],[OrderID]],orders[],14,FALSE)</f>
        <v>Germany</v>
      </c>
      <c r="L971">
        <f>VLOOKUP(order_details__2[[#This Row],[OrderID]],orders[],7,FALSE)</f>
        <v>3</v>
      </c>
      <c r="M971" t="str">
        <f>VLOOKUP(order_details__2[[#This Row],[ShipVia ]],shippers[],2,FALSE)</f>
        <v>Federal Shipping</v>
      </c>
      <c r="N971" t="str">
        <f>VLOOKUP(order_details__2[[#This Row],[OrderID]],orders[],2,FALSE)</f>
        <v>BLAUS</v>
      </c>
      <c r="O971" t="str">
        <f>VLOOKUP(order_details__2[[#This Row],[OrderID]],orders[],18,FALSE)</f>
        <v xml:space="preserve">Northern                                          </v>
      </c>
      <c r="P971">
        <f>VLOOKUP(order_details__2[[#This Row],[ProductID]],products[],4,FALSE)</f>
        <v>1</v>
      </c>
      <c r="Q971" t="str">
        <f>VLOOKUP(order_details__2[[#This Row],[CategoryID]],categories[],2,FALSE)</f>
        <v>Beverages</v>
      </c>
      <c r="R971" s="57">
        <f>VLOOKUP(order_details__2[[#This Row],[OrderID]],orders[],21,FALSE)</f>
        <v>7</v>
      </c>
    </row>
    <row r="972" spans="1:18" x14ac:dyDescent="0.2">
      <c r="A972">
        <v>10615</v>
      </c>
      <c r="B972">
        <v>55</v>
      </c>
      <c r="C972">
        <v>24</v>
      </c>
      <c r="D972">
        <v>5</v>
      </c>
      <c r="E972">
        <v>0</v>
      </c>
      <c r="F972">
        <f>order_details__2[[#This Row],[UnitPrice]]*order_details__2[[#This Row],[Quantity]]</f>
        <v>120</v>
      </c>
      <c r="G972">
        <f>VLOOKUP(order_details__2[[#This Row],[ProductID]],products[],3,FALSE)</f>
        <v>25</v>
      </c>
      <c r="H972">
        <f>VLOOKUP(order_details__2[[#This Row],[OrderID]],orders[],20,FALSE)</f>
        <v>1997</v>
      </c>
      <c r="I972" t="str">
        <f>VLOOKUP(order_details__2[[#This Row],[ProductID]],products[],2,FALSE)</f>
        <v>Pt chinois</v>
      </c>
      <c r="J972" t="str">
        <f>VLOOKUP(order_details__2[[#This Row],[SupplierID]],suppliers[],2,FALSE)</f>
        <v>Ma Maison</v>
      </c>
      <c r="K972" t="str">
        <f>VLOOKUP(order_details__2[[#This Row],[OrderID]],orders[],14,FALSE)</f>
        <v>Finland</v>
      </c>
      <c r="L972">
        <f>VLOOKUP(order_details__2[[#This Row],[OrderID]],orders[],7,FALSE)</f>
        <v>3</v>
      </c>
      <c r="M972" t="str">
        <f>VLOOKUP(order_details__2[[#This Row],[ShipVia ]],shippers[],2,FALSE)</f>
        <v>Federal Shipping</v>
      </c>
      <c r="N972" t="str">
        <f>VLOOKUP(order_details__2[[#This Row],[OrderID]],orders[],2,FALSE)</f>
        <v>WILMK</v>
      </c>
      <c r="O972" t="str">
        <f>VLOOKUP(order_details__2[[#This Row],[OrderID]],orders[],18,FALSE)</f>
        <v xml:space="preserve">Eastern                                           </v>
      </c>
      <c r="P972">
        <f>VLOOKUP(order_details__2[[#This Row],[ProductID]],products[],4,FALSE)</f>
        <v>6</v>
      </c>
      <c r="Q972" t="str">
        <f>VLOOKUP(order_details__2[[#This Row],[CategoryID]],categories[],2,FALSE)</f>
        <v>Meat/Poultry</v>
      </c>
      <c r="R972" s="57">
        <f>VLOOKUP(order_details__2[[#This Row],[OrderID]],orders[],21,FALSE)</f>
        <v>7</v>
      </c>
    </row>
    <row r="973" spans="1:18" x14ac:dyDescent="0.2">
      <c r="A973">
        <v>10616</v>
      </c>
      <c r="B973">
        <v>38</v>
      </c>
      <c r="C973">
        <v>263.5</v>
      </c>
      <c r="D973">
        <v>15</v>
      </c>
      <c r="E973">
        <v>0</v>
      </c>
      <c r="F973">
        <f>order_details__2[[#This Row],[UnitPrice]]*order_details__2[[#This Row],[Quantity]]</f>
        <v>3952.5</v>
      </c>
      <c r="G973">
        <f>VLOOKUP(order_details__2[[#This Row],[ProductID]],products[],3,FALSE)</f>
        <v>18</v>
      </c>
      <c r="H973">
        <f>VLOOKUP(order_details__2[[#This Row],[OrderID]],orders[],20,FALSE)</f>
        <v>1997</v>
      </c>
      <c r="I973" t="str">
        <f>VLOOKUP(order_details__2[[#This Row],[ProductID]],products[],2,FALSE)</f>
        <v>Cte de Blaye</v>
      </c>
      <c r="J973" t="str">
        <f>VLOOKUP(order_details__2[[#This Row],[SupplierID]],suppliers[],2,FALSE)</f>
        <v>Aux joyeux ecclsiastiques</v>
      </c>
      <c r="K973" t="str">
        <f>VLOOKUP(order_details__2[[#This Row],[OrderID]],orders[],14,FALSE)</f>
        <v>USA</v>
      </c>
      <c r="L973">
        <f>VLOOKUP(order_details__2[[#This Row],[OrderID]],orders[],7,FALSE)</f>
        <v>2</v>
      </c>
      <c r="M973" t="str">
        <f>VLOOKUP(order_details__2[[#This Row],[ShipVia ]],shippers[],2,FALSE)</f>
        <v>United Package</v>
      </c>
      <c r="N973" t="str">
        <f>VLOOKUP(order_details__2[[#This Row],[OrderID]],orders[],2,FALSE)</f>
        <v>GREAL</v>
      </c>
      <c r="O973" t="str">
        <f>VLOOKUP(order_details__2[[#This Row],[OrderID]],orders[],18,FALSE)</f>
        <v xml:space="preserve">Eastern                                           </v>
      </c>
      <c r="P973">
        <f>VLOOKUP(order_details__2[[#This Row],[ProductID]],products[],4,FALSE)</f>
        <v>1</v>
      </c>
      <c r="Q973" t="str">
        <f>VLOOKUP(order_details__2[[#This Row],[CategoryID]],categories[],2,FALSE)</f>
        <v>Beverages</v>
      </c>
      <c r="R973" s="57">
        <f>VLOOKUP(order_details__2[[#This Row],[OrderID]],orders[],21,FALSE)</f>
        <v>7</v>
      </c>
    </row>
    <row r="974" spans="1:18" x14ac:dyDescent="0.2">
      <c r="A974">
        <v>10616</v>
      </c>
      <c r="B974">
        <v>56</v>
      </c>
      <c r="C974">
        <v>38</v>
      </c>
      <c r="D974">
        <v>14</v>
      </c>
      <c r="E974">
        <v>0</v>
      </c>
      <c r="F974">
        <f>order_details__2[[#This Row],[UnitPrice]]*order_details__2[[#This Row],[Quantity]]</f>
        <v>532</v>
      </c>
      <c r="G974">
        <f>VLOOKUP(order_details__2[[#This Row],[ProductID]],products[],3,FALSE)</f>
        <v>26</v>
      </c>
      <c r="H974">
        <f>VLOOKUP(order_details__2[[#This Row],[OrderID]],orders[],20,FALSE)</f>
        <v>1997</v>
      </c>
      <c r="I974" t="str">
        <f>VLOOKUP(order_details__2[[#This Row],[ProductID]],products[],2,FALSE)</f>
        <v>Gnocchi di nonna Alice</v>
      </c>
      <c r="J974" t="str">
        <f>VLOOKUP(order_details__2[[#This Row],[SupplierID]],suppliers[],2,FALSE)</f>
        <v>Pasta Buttini s.r.l.</v>
      </c>
      <c r="K974" t="str">
        <f>VLOOKUP(order_details__2[[#This Row],[OrderID]],orders[],14,FALSE)</f>
        <v>USA</v>
      </c>
      <c r="L974">
        <f>VLOOKUP(order_details__2[[#This Row],[OrderID]],orders[],7,FALSE)</f>
        <v>2</v>
      </c>
      <c r="M974" t="str">
        <f>VLOOKUP(order_details__2[[#This Row],[ShipVia ]],shippers[],2,FALSE)</f>
        <v>United Package</v>
      </c>
      <c r="N974" t="str">
        <f>VLOOKUP(order_details__2[[#This Row],[OrderID]],orders[],2,FALSE)</f>
        <v>GREAL</v>
      </c>
      <c r="O974" t="str">
        <f>VLOOKUP(order_details__2[[#This Row],[OrderID]],orders[],18,FALSE)</f>
        <v xml:space="preserve">Eastern                                           </v>
      </c>
      <c r="P974">
        <f>VLOOKUP(order_details__2[[#This Row],[ProductID]],products[],4,FALSE)</f>
        <v>5</v>
      </c>
      <c r="Q974" t="str">
        <f>VLOOKUP(order_details__2[[#This Row],[CategoryID]],categories[],2,FALSE)</f>
        <v>Grains/Cereals</v>
      </c>
      <c r="R974" s="57">
        <f>VLOOKUP(order_details__2[[#This Row],[OrderID]],orders[],21,FALSE)</f>
        <v>7</v>
      </c>
    </row>
    <row r="975" spans="1:18" x14ac:dyDescent="0.2">
      <c r="A975">
        <v>10616</v>
      </c>
      <c r="B975">
        <v>70</v>
      </c>
      <c r="C975">
        <v>15</v>
      </c>
      <c r="D975">
        <v>15</v>
      </c>
      <c r="E975">
        <v>0</v>
      </c>
      <c r="F975">
        <f>order_details__2[[#This Row],[UnitPrice]]*order_details__2[[#This Row],[Quantity]]</f>
        <v>225</v>
      </c>
      <c r="G975">
        <f>VLOOKUP(order_details__2[[#This Row],[ProductID]],products[],3,FALSE)</f>
        <v>7</v>
      </c>
      <c r="H975">
        <f>VLOOKUP(order_details__2[[#This Row],[OrderID]],orders[],20,FALSE)</f>
        <v>1997</v>
      </c>
      <c r="I975" t="str">
        <f>VLOOKUP(order_details__2[[#This Row],[ProductID]],products[],2,FALSE)</f>
        <v>Outback Lager</v>
      </c>
      <c r="J975" t="str">
        <f>VLOOKUP(order_details__2[[#This Row],[SupplierID]],suppliers[],2,FALSE)</f>
        <v>Pavlova, Ltd.</v>
      </c>
      <c r="K975" t="str">
        <f>VLOOKUP(order_details__2[[#This Row],[OrderID]],orders[],14,FALSE)</f>
        <v>USA</v>
      </c>
      <c r="L975">
        <f>VLOOKUP(order_details__2[[#This Row],[OrderID]],orders[],7,FALSE)</f>
        <v>2</v>
      </c>
      <c r="M975" t="str">
        <f>VLOOKUP(order_details__2[[#This Row],[ShipVia ]],shippers[],2,FALSE)</f>
        <v>United Package</v>
      </c>
      <c r="N975" t="str">
        <f>VLOOKUP(order_details__2[[#This Row],[OrderID]],orders[],2,FALSE)</f>
        <v>GREAL</v>
      </c>
      <c r="O975" t="str">
        <f>VLOOKUP(order_details__2[[#This Row],[OrderID]],orders[],18,FALSE)</f>
        <v xml:space="preserve">Eastern                                           </v>
      </c>
      <c r="P975">
        <f>VLOOKUP(order_details__2[[#This Row],[ProductID]],products[],4,FALSE)</f>
        <v>1</v>
      </c>
      <c r="Q975" t="str">
        <f>VLOOKUP(order_details__2[[#This Row],[CategoryID]],categories[],2,FALSE)</f>
        <v>Beverages</v>
      </c>
      <c r="R975" s="57">
        <f>VLOOKUP(order_details__2[[#This Row],[OrderID]],orders[],21,FALSE)</f>
        <v>7</v>
      </c>
    </row>
    <row r="976" spans="1:18" x14ac:dyDescent="0.2">
      <c r="A976">
        <v>10616</v>
      </c>
      <c r="B976">
        <v>71</v>
      </c>
      <c r="C976">
        <v>21.5</v>
      </c>
      <c r="D976">
        <v>15</v>
      </c>
      <c r="E976">
        <v>0</v>
      </c>
      <c r="F976">
        <f>order_details__2[[#This Row],[UnitPrice]]*order_details__2[[#This Row],[Quantity]]</f>
        <v>322.5</v>
      </c>
      <c r="G976">
        <f>VLOOKUP(order_details__2[[#This Row],[ProductID]],products[],3,FALSE)</f>
        <v>15</v>
      </c>
      <c r="H976">
        <f>VLOOKUP(order_details__2[[#This Row],[OrderID]],orders[],20,FALSE)</f>
        <v>1997</v>
      </c>
      <c r="I976" t="str">
        <f>VLOOKUP(order_details__2[[#This Row],[ProductID]],products[],2,FALSE)</f>
        <v>Flotemysost</v>
      </c>
      <c r="J976" t="str">
        <f>VLOOKUP(order_details__2[[#This Row],[SupplierID]],suppliers[],2,FALSE)</f>
        <v>Norske Meierier</v>
      </c>
      <c r="K976" t="str">
        <f>VLOOKUP(order_details__2[[#This Row],[OrderID]],orders[],14,FALSE)</f>
        <v>USA</v>
      </c>
      <c r="L976">
        <f>VLOOKUP(order_details__2[[#This Row],[OrderID]],orders[],7,FALSE)</f>
        <v>2</v>
      </c>
      <c r="M976" t="str">
        <f>VLOOKUP(order_details__2[[#This Row],[ShipVia ]],shippers[],2,FALSE)</f>
        <v>United Package</v>
      </c>
      <c r="N976" t="str">
        <f>VLOOKUP(order_details__2[[#This Row],[OrderID]],orders[],2,FALSE)</f>
        <v>GREAL</v>
      </c>
      <c r="O976" t="str">
        <f>VLOOKUP(order_details__2[[#This Row],[OrderID]],orders[],18,FALSE)</f>
        <v xml:space="preserve">Eastern                                           </v>
      </c>
      <c r="P976">
        <f>VLOOKUP(order_details__2[[#This Row],[ProductID]],products[],4,FALSE)</f>
        <v>4</v>
      </c>
      <c r="Q976" t="str">
        <f>VLOOKUP(order_details__2[[#This Row],[CategoryID]],categories[],2,FALSE)</f>
        <v>Dairy Products</v>
      </c>
      <c r="R976" s="57">
        <f>VLOOKUP(order_details__2[[#This Row],[OrderID]],orders[],21,FALSE)</f>
        <v>7</v>
      </c>
    </row>
    <row r="977" spans="1:18" x14ac:dyDescent="0.2">
      <c r="A977">
        <v>10617</v>
      </c>
      <c r="B977">
        <v>59</v>
      </c>
      <c r="C977">
        <v>55</v>
      </c>
      <c r="D977">
        <v>30</v>
      </c>
      <c r="E977">
        <v>0</v>
      </c>
      <c r="F977">
        <f>order_details__2[[#This Row],[UnitPrice]]*order_details__2[[#This Row],[Quantity]]</f>
        <v>1650</v>
      </c>
      <c r="G977">
        <f>VLOOKUP(order_details__2[[#This Row],[ProductID]],products[],3,FALSE)</f>
        <v>28</v>
      </c>
      <c r="H977">
        <f>VLOOKUP(order_details__2[[#This Row],[OrderID]],orders[],20,FALSE)</f>
        <v>1997</v>
      </c>
      <c r="I977" t="str">
        <f>VLOOKUP(order_details__2[[#This Row],[ProductID]],products[],2,FALSE)</f>
        <v>Raclette Courdavault</v>
      </c>
      <c r="J977" t="str">
        <f>VLOOKUP(order_details__2[[#This Row],[SupplierID]],suppliers[],2,FALSE)</f>
        <v>Gai pturage</v>
      </c>
      <c r="K977" t="str">
        <f>VLOOKUP(order_details__2[[#This Row],[OrderID]],orders[],14,FALSE)</f>
        <v>USA</v>
      </c>
      <c r="L977">
        <f>VLOOKUP(order_details__2[[#This Row],[OrderID]],orders[],7,FALSE)</f>
        <v>2</v>
      </c>
      <c r="M977" t="str">
        <f>VLOOKUP(order_details__2[[#This Row],[ShipVia ]],shippers[],2,FALSE)</f>
        <v>United Package</v>
      </c>
      <c r="N977" t="str">
        <f>VLOOKUP(order_details__2[[#This Row],[OrderID]],orders[],2,FALSE)</f>
        <v>GREAL</v>
      </c>
      <c r="O977" t="str">
        <f>VLOOKUP(order_details__2[[#This Row],[OrderID]],orders[],18,FALSE)</f>
        <v xml:space="preserve">Eastern                                           </v>
      </c>
      <c r="P977">
        <f>VLOOKUP(order_details__2[[#This Row],[ProductID]],products[],4,FALSE)</f>
        <v>4</v>
      </c>
      <c r="Q977" t="str">
        <f>VLOOKUP(order_details__2[[#This Row],[CategoryID]],categories[],2,FALSE)</f>
        <v>Dairy Products</v>
      </c>
      <c r="R977" s="57">
        <f>VLOOKUP(order_details__2[[#This Row],[OrderID]],orders[],21,FALSE)</f>
        <v>7</v>
      </c>
    </row>
    <row r="978" spans="1:18" x14ac:dyDescent="0.2">
      <c r="A978">
        <v>10618</v>
      </c>
      <c r="B978">
        <v>6</v>
      </c>
      <c r="C978">
        <v>25</v>
      </c>
      <c r="D978">
        <v>70</v>
      </c>
      <c r="E978">
        <v>0</v>
      </c>
      <c r="F978">
        <f>order_details__2[[#This Row],[UnitPrice]]*order_details__2[[#This Row],[Quantity]]</f>
        <v>1750</v>
      </c>
      <c r="G978">
        <f>VLOOKUP(order_details__2[[#This Row],[ProductID]],products[],3,FALSE)</f>
        <v>3</v>
      </c>
      <c r="H978">
        <f>VLOOKUP(order_details__2[[#This Row],[OrderID]],orders[],20,FALSE)</f>
        <v>1997</v>
      </c>
      <c r="I978" t="str">
        <f>VLOOKUP(order_details__2[[#This Row],[ProductID]],products[],2,FALSE)</f>
        <v>Grandma's Boysenberry Spread</v>
      </c>
      <c r="J978" t="str">
        <f>VLOOKUP(order_details__2[[#This Row],[SupplierID]],suppliers[],2,FALSE)</f>
        <v>Grandma Kelly's Homestead</v>
      </c>
      <c r="K978" t="str">
        <f>VLOOKUP(order_details__2[[#This Row],[OrderID]],orders[],14,FALSE)</f>
        <v>Canada</v>
      </c>
      <c r="L978">
        <f>VLOOKUP(order_details__2[[#This Row],[OrderID]],orders[],7,FALSE)</f>
        <v>1</v>
      </c>
      <c r="M978" t="str">
        <f>VLOOKUP(order_details__2[[#This Row],[ShipVia ]],shippers[],2,FALSE)</f>
        <v>Speedy Express</v>
      </c>
      <c r="N978" t="str">
        <f>VLOOKUP(order_details__2[[#This Row],[OrderID]],orders[],2,FALSE)</f>
        <v>MEREP</v>
      </c>
      <c r="O978" t="str">
        <f>VLOOKUP(order_details__2[[#This Row],[OrderID]],orders[],18,FALSE)</f>
        <v xml:space="preserve">Eastern                                           </v>
      </c>
      <c r="P978">
        <f>VLOOKUP(order_details__2[[#This Row],[ProductID]],products[],4,FALSE)</f>
        <v>2</v>
      </c>
      <c r="Q978" t="str">
        <f>VLOOKUP(order_details__2[[#This Row],[CategoryID]],categories[],2,FALSE)</f>
        <v>Condiments</v>
      </c>
      <c r="R978" s="57">
        <f>VLOOKUP(order_details__2[[#This Row],[OrderID]],orders[],21,FALSE)</f>
        <v>8</v>
      </c>
    </row>
    <row r="979" spans="1:18" x14ac:dyDescent="0.2">
      <c r="A979">
        <v>10618</v>
      </c>
      <c r="B979">
        <v>56</v>
      </c>
      <c r="C979">
        <v>38</v>
      </c>
      <c r="D979">
        <v>20</v>
      </c>
      <c r="E979">
        <v>0</v>
      </c>
      <c r="F979">
        <f>order_details__2[[#This Row],[UnitPrice]]*order_details__2[[#This Row],[Quantity]]</f>
        <v>760</v>
      </c>
      <c r="G979">
        <f>VLOOKUP(order_details__2[[#This Row],[ProductID]],products[],3,FALSE)</f>
        <v>26</v>
      </c>
      <c r="H979">
        <f>VLOOKUP(order_details__2[[#This Row],[OrderID]],orders[],20,FALSE)</f>
        <v>1997</v>
      </c>
      <c r="I979" t="str">
        <f>VLOOKUP(order_details__2[[#This Row],[ProductID]],products[],2,FALSE)</f>
        <v>Gnocchi di nonna Alice</v>
      </c>
      <c r="J979" t="str">
        <f>VLOOKUP(order_details__2[[#This Row],[SupplierID]],suppliers[],2,FALSE)</f>
        <v>Pasta Buttini s.r.l.</v>
      </c>
      <c r="K979" t="str">
        <f>VLOOKUP(order_details__2[[#This Row],[OrderID]],orders[],14,FALSE)</f>
        <v>Canada</v>
      </c>
      <c r="L979">
        <f>VLOOKUP(order_details__2[[#This Row],[OrderID]],orders[],7,FALSE)</f>
        <v>1</v>
      </c>
      <c r="M979" t="str">
        <f>VLOOKUP(order_details__2[[#This Row],[ShipVia ]],shippers[],2,FALSE)</f>
        <v>Speedy Express</v>
      </c>
      <c r="N979" t="str">
        <f>VLOOKUP(order_details__2[[#This Row],[OrderID]],orders[],2,FALSE)</f>
        <v>MEREP</v>
      </c>
      <c r="O979" t="str">
        <f>VLOOKUP(order_details__2[[#This Row],[OrderID]],orders[],18,FALSE)</f>
        <v xml:space="preserve">Eastern                                           </v>
      </c>
      <c r="P979">
        <f>VLOOKUP(order_details__2[[#This Row],[ProductID]],products[],4,FALSE)</f>
        <v>5</v>
      </c>
      <c r="Q979" t="str">
        <f>VLOOKUP(order_details__2[[#This Row],[CategoryID]],categories[],2,FALSE)</f>
        <v>Grains/Cereals</v>
      </c>
      <c r="R979" s="57">
        <f>VLOOKUP(order_details__2[[#This Row],[OrderID]],orders[],21,FALSE)</f>
        <v>8</v>
      </c>
    </row>
    <row r="980" spans="1:18" x14ac:dyDescent="0.2">
      <c r="A980">
        <v>10618</v>
      </c>
      <c r="B980">
        <v>68</v>
      </c>
      <c r="C980">
        <v>12.5</v>
      </c>
      <c r="D980">
        <v>15</v>
      </c>
      <c r="E980">
        <v>0</v>
      </c>
      <c r="F980">
        <f>order_details__2[[#This Row],[UnitPrice]]*order_details__2[[#This Row],[Quantity]]</f>
        <v>187.5</v>
      </c>
      <c r="G980">
        <f>VLOOKUP(order_details__2[[#This Row],[ProductID]],products[],3,FALSE)</f>
        <v>8</v>
      </c>
      <c r="H980">
        <f>VLOOKUP(order_details__2[[#This Row],[OrderID]],orders[],20,FALSE)</f>
        <v>1997</v>
      </c>
      <c r="I980" t="str">
        <f>VLOOKUP(order_details__2[[#This Row],[ProductID]],products[],2,FALSE)</f>
        <v>Scottish Longbreads</v>
      </c>
      <c r="J980" t="str">
        <f>VLOOKUP(order_details__2[[#This Row],[SupplierID]],suppliers[],2,FALSE)</f>
        <v>Specialty Biscuits, Ltd.</v>
      </c>
      <c r="K980" t="str">
        <f>VLOOKUP(order_details__2[[#This Row],[OrderID]],orders[],14,FALSE)</f>
        <v>Canada</v>
      </c>
      <c r="L980">
        <f>VLOOKUP(order_details__2[[#This Row],[OrderID]],orders[],7,FALSE)</f>
        <v>1</v>
      </c>
      <c r="M980" t="str">
        <f>VLOOKUP(order_details__2[[#This Row],[ShipVia ]],shippers[],2,FALSE)</f>
        <v>Speedy Express</v>
      </c>
      <c r="N980" t="str">
        <f>VLOOKUP(order_details__2[[#This Row],[OrderID]],orders[],2,FALSE)</f>
        <v>MEREP</v>
      </c>
      <c r="O980" t="str">
        <f>VLOOKUP(order_details__2[[#This Row],[OrderID]],orders[],18,FALSE)</f>
        <v xml:space="preserve">Eastern                                           </v>
      </c>
      <c r="P980">
        <f>VLOOKUP(order_details__2[[#This Row],[ProductID]],products[],4,FALSE)</f>
        <v>3</v>
      </c>
      <c r="Q980" t="str">
        <f>VLOOKUP(order_details__2[[#This Row],[CategoryID]],categories[],2,FALSE)</f>
        <v>Confections</v>
      </c>
      <c r="R980" s="57">
        <f>VLOOKUP(order_details__2[[#This Row],[OrderID]],orders[],21,FALSE)</f>
        <v>8</v>
      </c>
    </row>
    <row r="981" spans="1:18" x14ac:dyDescent="0.2">
      <c r="A981">
        <v>10619</v>
      </c>
      <c r="B981">
        <v>21</v>
      </c>
      <c r="C981">
        <v>10</v>
      </c>
      <c r="D981">
        <v>42</v>
      </c>
      <c r="E981">
        <v>0</v>
      </c>
      <c r="F981">
        <f>order_details__2[[#This Row],[UnitPrice]]*order_details__2[[#This Row],[Quantity]]</f>
        <v>420</v>
      </c>
      <c r="G981">
        <f>VLOOKUP(order_details__2[[#This Row],[ProductID]],products[],3,FALSE)</f>
        <v>8</v>
      </c>
      <c r="H981">
        <f>VLOOKUP(order_details__2[[#This Row],[OrderID]],orders[],20,FALSE)</f>
        <v>1997</v>
      </c>
      <c r="I981" t="str">
        <f>VLOOKUP(order_details__2[[#This Row],[ProductID]],products[],2,FALSE)</f>
        <v>Sir Rodney's Scones</v>
      </c>
      <c r="J981" t="str">
        <f>VLOOKUP(order_details__2[[#This Row],[SupplierID]],suppliers[],2,FALSE)</f>
        <v>Specialty Biscuits, Ltd.</v>
      </c>
      <c r="K981" t="str">
        <f>VLOOKUP(order_details__2[[#This Row],[OrderID]],orders[],14,FALSE)</f>
        <v>Canada</v>
      </c>
      <c r="L981">
        <f>VLOOKUP(order_details__2[[#This Row],[OrderID]],orders[],7,FALSE)</f>
        <v>3</v>
      </c>
      <c r="M981" t="str">
        <f>VLOOKUP(order_details__2[[#This Row],[ShipVia ]],shippers[],2,FALSE)</f>
        <v>Federal Shipping</v>
      </c>
      <c r="N981" t="str">
        <f>VLOOKUP(order_details__2[[#This Row],[OrderID]],orders[],2,FALSE)</f>
        <v>MEREP</v>
      </c>
      <c r="O981" t="str">
        <f>VLOOKUP(order_details__2[[#This Row],[OrderID]],orders[],18,FALSE)</f>
        <v xml:space="preserve">Southern                                          </v>
      </c>
      <c r="P981">
        <f>VLOOKUP(order_details__2[[#This Row],[ProductID]],products[],4,FALSE)</f>
        <v>3</v>
      </c>
      <c r="Q981" t="str">
        <f>VLOOKUP(order_details__2[[#This Row],[CategoryID]],categories[],2,FALSE)</f>
        <v>Confections</v>
      </c>
      <c r="R981" s="57">
        <f>VLOOKUP(order_details__2[[#This Row],[OrderID]],orders[],21,FALSE)</f>
        <v>8</v>
      </c>
    </row>
    <row r="982" spans="1:18" x14ac:dyDescent="0.2">
      <c r="A982">
        <v>10619</v>
      </c>
      <c r="B982">
        <v>22</v>
      </c>
      <c r="C982">
        <v>21</v>
      </c>
      <c r="D982">
        <v>40</v>
      </c>
      <c r="E982">
        <v>0</v>
      </c>
      <c r="F982">
        <f>order_details__2[[#This Row],[UnitPrice]]*order_details__2[[#This Row],[Quantity]]</f>
        <v>840</v>
      </c>
      <c r="G982">
        <f>VLOOKUP(order_details__2[[#This Row],[ProductID]],products[],3,FALSE)</f>
        <v>9</v>
      </c>
      <c r="H982">
        <f>VLOOKUP(order_details__2[[#This Row],[OrderID]],orders[],20,FALSE)</f>
        <v>1997</v>
      </c>
      <c r="I982" t="str">
        <f>VLOOKUP(order_details__2[[#This Row],[ProductID]],products[],2,FALSE)</f>
        <v>Gustaf's Knckebrd</v>
      </c>
      <c r="J982" t="str">
        <f>VLOOKUP(order_details__2[[#This Row],[SupplierID]],suppliers[],2,FALSE)</f>
        <v>PB Knckebrd AB</v>
      </c>
      <c r="K982" t="str">
        <f>VLOOKUP(order_details__2[[#This Row],[OrderID]],orders[],14,FALSE)</f>
        <v>Canada</v>
      </c>
      <c r="L982">
        <f>VLOOKUP(order_details__2[[#This Row],[OrderID]],orders[],7,FALSE)</f>
        <v>3</v>
      </c>
      <c r="M982" t="str">
        <f>VLOOKUP(order_details__2[[#This Row],[ShipVia ]],shippers[],2,FALSE)</f>
        <v>Federal Shipping</v>
      </c>
      <c r="N982" t="str">
        <f>VLOOKUP(order_details__2[[#This Row],[OrderID]],orders[],2,FALSE)</f>
        <v>MEREP</v>
      </c>
      <c r="O982" t="str">
        <f>VLOOKUP(order_details__2[[#This Row],[OrderID]],orders[],18,FALSE)</f>
        <v xml:space="preserve">Southern                                          </v>
      </c>
      <c r="P982">
        <f>VLOOKUP(order_details__2[[#This Row],[ProductID]],products[],4,FALSE)</f>
        <v>5</v>
      </c>
      <c r="Q982" t="str">
        <f>VLOOKUP(order_details__2[[#This Row],[CategoryID]],categories[],2,FALSE)</f>
        <v>Grains/Cereals</v>
      </c>
      <c r="R982" s="57">
        <f>VLOOKUP(order_details__2[[#This Row],[OrderID]],orders[],21,FALSE)</f>
        <v>8</v>
      </c>
    </row>
    <row r="983" spans="1:18" x14ac:dyDescent="0.2">
      <c r="A983">
        <v>10620</v>
      </c>
      <c r="B983">
        <v>24</v>
      </c>
      <c r="C983">
        <v>4.5</v>
      </c>
      <c r="D983">
        <v>5</v>
      </c>
      <c r="E983">
        <v>0</v>
      </c>
      <c r="F983">
        <f>order_details__2[[#This Row],[UnitPrice]]*order_details__2[[#This Row],[Quantity]]</f>
        <v>22.5</v>
      </c>
      <c r="G983">
        <f>VLOOKUP(order_details__2[[#This Row],[ProductID]],products[],3,FALSE)</f>
        <v>10</v>
      </c>
      <c r="H983">
        <f>VLOOKUP(order_details__2[[#This Row],[OrderID]],orders[],20,FALSE)</f>
        <v>1997</v>
      </c>
      <c r="I983" t="str">
        <f>VLOOKUP(order_details__2[[#This Row],[ProductID]],products[],2,FALSE)</f>
        <v>Guaran Fantstica</v>
      </c>
      <c r="J983" t="str">
        <f>VLOOKUP(order_details__2[[#This Row],[SupplierID]],suppliers[],2,FALSE)</f>
        <v>Refrescos Americanas LTDA</v>
      </c>
      <c r="K983" t="str">
        <f>VLOOKUP(order_details__2[[#This Row],[OrderID]],orders[],14,FALSE)</f>
        <v>Canada</v>
      </c>
      <c r="L983">
        <f>VLOOKUP(order_details__2[[#This Row],[OrderID]],orders[],7,FALSE)</f>
        <v>3</v>
      </c>
      <c r="M983" t="str">
        <f>VLOOKUP(order_details__2[[#This Row],[ShipVia ]],shippers[],2,FALSE)</f>
        <v>Federal Shipping</v>
      </c>
      <c r="N983" t="str">
        <f>VLOOKUP(order_details__2[[#This Row],[OrderID]],orders[],2,FALSE)</f>
        <v>LAUGB</v>
      </c>
      <c r="O983" t="str">
        <f>VLOOKUP(order_details__2[[#This Row],[OrderID]],orders[],18,FALSE)</f>
        <v xml:space="preserve">Eastern                                           </v>
      </c>
      <c r="P983">
        <f>VLOOKUP(order_details__2[[#This Row],[ProductID]],products[],4,FALSE)</f>
        <v>1</v>
      </c>
      <c r="Q983" t="str">
        <f>VLOOKUP(order_details__2[[#This Row],[CategoryID]],categories[],2,FALSE)</f>
        <v>Beverages</v>
      </c>
      <c r="R983" s="57">
        <f>VLOOKUP(order_details__2[[#This Row],[OrderID]],orders[],21,FALSE)</f>
        <v>8</v>
      </c>
    </row>
    <row r="984" spans="1:18" x14ac:dyDescent="0.2">
      <c r="A984">
        <v>10620</v>
      </c>
      <c r="B984">
        <v>52</v>
      </c>
      <c r="C984">
        <v>7</v>
      </c>
      <c r="D984">
        <v>5</v>
      </c>
      <c r="E984">
        <v>0</v>
      </c>
      <c r="F984">
        <f>order_details__2[[#This Row],[UnitPrice]]*order_details__2[[#This Row],[Quantity]]</f>
        <v>35</v>
      </c>
      <c r="G984">
        <f>VLOOKUP(order_details__2[[#This Row],[ProductID]],products[],3,FALSE)</f>
        <v>24</v>
      </c>
      <c r="H984">
        <f>VLOOKUP(order_details__2[[#This Row],[OrderID]],orders[],20,FALSE)</f>
        <v>1997</v>
      </c>
      <c r="I984" t="str">
        <f>VLOOKUP(order_details__2[[#This Row],[ProductID]],products[],2,FALSE)</f>
        <v>Filo Mix</v>
      </c>
      <c r="J984" t="str">
        <f>VLOOKUP(order_details__2[[#This Row],[SupplierID]],suppliers[],2,FALSE)</f>
        <v>G'day, Mate</v>
      </c>
      <c r="K984" t="str">
        <f>VLOOKUP(order_details__2[[#This Row],[OrderID]],orders[],14,FALSE)</f>
        <v>Canada</v>
      </c>
      <c r="L984">
        <f>VLOOKUP(order_details__2[[#This Row],[OrderID]],orders[],7,FALSE)</f>
        <v>3</v>
      </c>
      <c r="M984" t="str">
        <f>VLOOKUP(order_details__2[[#This Row],[ShipVia ]],shippers[],2,FALSE)</f>
        <v>Federal Shipping</v>
      </c>
      <c r="N984" t="str">
        <f>VLOOKUP(order_details__2[[#This Row],[OrderID]],orders[],2,FALSE)</f>
        <v>LAUGB</v>
      </c>
      <c r="O984" t="str">
        <f>VLOOKUP(order_details__2[[#This Row],[OrderID]],orders[],18,FALSE)</f>
        <v xml:space="preserve">Eastern                                           </v>
      </c>
      <c r="P984">
        <f>VLOOKUP(order_details__2[[#This Row],[ProductID]],products[],4,FALSE)</f>
        <v>5</v>
      </c>
      <c r="Q984" t="str">
        <f>VLOOKUP(order_details__2[[#This Row],[CategoryID]],categories[],2,FALSE)</f>
        <v>Grains/Cereals</v>
      </c>
      <c r="R984" s="57">
        <f>VLOOKUP(order_details__2[[#This Row],[OrderID]],orders[],21,FALSE)</f>
        <v>8</v>
      </c>
    </row>
    <row r="985" spans="1:18" x14ac:dyDescent="0.2">
      <c r="A985">
        <v>10621</v>
      </c>
      <c r="B985">
        <v>19</v>
      </c>
      <c r="C985">
        <v>9.1999999999999993</v>
      </c>
      <c r="D985">
        <v>5</v>
      </c>
      <c r="E985">
        <v>0</v>
      </c>
      <c r="F985">
        <f>order_details__2[[#This Row],[UnitPrice]]*order_details__2[[#This Row],[Quantity]]</f>
        <v>46</v>
      </c>
      <c r="G985">
        <f>VLOOKUP(order_details__2[[#This Row],[ProductID]],products[],3,FALSE)</f>
        <v>8</v>
      </c>
      <c r="H985">
        <f>VLOOKUP(order_details__2[[#This Row],[OrderID]],orders[],20,FALSE)</f>
        <v>1997</v>
      </c>
      <c r="I985" t="str">
        <f>VLOOKUP(order_details__2[[#This Row],[ProductID]],products[],2,FALSE)</f>
        <v>Teatime Chocolate Biscuits</v>
      </c>
      <c r="J985" t="str">
        <f>VLOOKUP(order_details__2[[#This Row],[SupplierID]],suppliers[],2,FALSE)</f>
        <v>Specialty Biscuits, Ltd.</v>
      </c>
      <c r="K985" t="str">
        <f>VLOOKUP(order_details__2[[#This Row],[OrderID]],orders[],14,FALSE)</f>
        <v>UK</v>
      </c>
      <c r="L985">
        <f>VLOOKUP(order_details__2[[#This Row],[OrderID]],orders[],7,FALSE)</f>
        <v>2</v>
      </c>
      <c r="M985" t="str">
        <f>VLOOKUP(order_details__2[[#This Row],[ShipVia ]],shippers[],2,FALSE)</f>
        <v>United Package</v>
      </c>
      <c r="N985" t="str">
        <f>VLOOKUP(order_details__2[[#This Row],[OrderID]],orders[],2,FALSE)</f>
        <v>ISLAT</v>
      </c>
      <c r="O985" t="str">
        <f>VLOOKUP(order_details__2[[#This Row],[OrderID]],orders[],18,FALSE)</f>
        <v xml:space="preserve">Eastern                                           </v>
      </c>
      <c r="P985">
        <f>VLOOKUP(order_details__2[[#This Row],[ProductID]],products[],4,FALSE)</f>
        <v>3</v>
      </c>
      <c r="Q985" t="str">
        <f>VLOOKUP(order_details__2[[#This Row],[CategoryID]],categories[],2,FALSE)</f>
        <v>Confections</v>
      </c>
      <c r="R985" s="57">
        <f>VLOOKUP(order_details__2[[#This Row],[OrderID]],orders[],21,FALSE)</f>
        <v>8</v>
      </c>
    </row>
    <row r="986" spans="1:18" x14ac:dyDescent="0.2">
      <c r="A986">
        <v>10621</v>
      </c>
      <c r="B986">
        <v>23</v>
      </c>
      <c r="C986">
        <v>9</v>
      </c>
      <c r="D986">
        <v>10</v>
      </c>
      <c r="E986">
        <v>0</v>
      </c>
      <c r="F986">
        <f>order_details__2[[#This Row],[UnitPrice]]*order_details__2[[#This Row],[Quantity]]</f>
        <v>90</v>
      </c>
      <c r="G986">
        <f>VLOOKUP(order_details__2[[#This Row],[ProductID]],products[],3,FALSE)</f>
        <v>9</v>
      </c>
      <c r="H986">
        <f>VLOOKUP(order_details__2[[#This Row],[OrderID]],orders[],20,FALSE)</f>
        <v>1997</v>
      </c>
      <c r="I986" t="str">
        <f>VLOOKUP(order_details__2[[#This Row],[ProductID]],products[],2,FALSE)</f>
        <v>Tunnbrd</v>
      </c>
      <c r="J986" t="str">
        <f>VLOOKUP(order_details__2[[#This Row],[SupplierID]],suppliers[],2,FALSE)</f>
        <v>PB Knckebrd AB</v>
      </c>
      <c r="K986" t="str">
        <f>VLOOKUP(order_details__2[[#This Row],[OrderID]],orders[],14,FALSE)</f>
        <v>UK</v>
      </c>
      <c r="L986">
        <f>VLOOKUP(order_details__2[[#This Row],[OrderID]],orders[],7,FALSE)</f>
        <v>2</v>
      </c>
      <c r="M986" t="str">
        <f>VLOOKUP(order_details__2[[#This Row],[ShipVia ]],shippers[],2,FALSE)</f>
        <v>United Package</v>
      </c>
      <c r="N986" t="str">
        <f>VLOOKUP(order_details__2[[#This Row],[OrderID]],orders[],2,FALSE)</f>
        <v>ISLAT</v>
      </c>
      <c r="O986" t="str">
        <f>VLOOKUP(order_details__2[[#This Row],[OrderID]],orders[],18,FALSE)</f>
        <v xml:space="preserve">Eastern                                           </v>
      </c>
      <c r="P986">
        <f>VLOOKUP(order_details__2[[#This Row],[ProductID]],products[],4,FALSE)</f>
        <v>5</v>
      </c>
      <c r="Q986" t="str">
        <f>VLOOKUP(order_details__2[[#This Row],[CategoryID]],categories[],2,FALSE)</f>
        <v>Grains/Cereals</v>
      </c>
      <c r="R986" s="57">
        <f>VLOOKUP(order_details__2[[#This Row],[OrderID]],orders[],21,FALSE)</f>
        <v>8</v>
      </c>
    </row>
    <row r="987" spans="1:18" x14ac:dyDescent="0.2">
      <c r="A987">
        <v>10621</v>
      </c>
      <c r="B987">
        <v>70</v>
      </c>
      <c r="C987">
        <v>15</v>
      </c>
      <c r="D987">
        <v>20</v>
      </c>
      <c r="E987">
        <v>0</v>
      </c>
      <c r="F987">
        <f>order_details__2[[#This Row],[UnitPrice]]*order_details__2[[#This Row],[Quantity]]</f>
        <v>300</v>
      </c>
      <c r="G987">
        <f>VLOOKUP(order_details__2[[#This Row],[ProductID]],products[],3,FALSE)</f>
        <v>7</v>
      </c>
      <c r="H987">
        <f>VLOOKUP(order_details__2[[#This Row],[OrderID]],orders[],20,FALSE)</f>
        <v>1997</v>
      </c>
      <c r="I987" t="str">
        <f>VLOOKUP(order_details__2[[#This Row],[ProductID]],products[],2,FALSE)</f>
        <v>Outback Lager</v>
      </c>
      <c r="J987" t="str">
        <f>VLOOKUP(order_details__2[[#This Row],[SupplierID]],suppliers[],2,FALSE)</f>
        <v>Pavlova, Ltd.</v>
      </c>
      <c r="K987" t="str">
        <f>VLOOKUP(order_details__2[[#This Row],[OrderID]],orders[],14,FALSE)</f>
        <v>UK</v>
      </c>
      <c r="L987">
        <f>VLOOKUP(order_details__2[[#This Row],[OrderID]],orders[],7,FALSE)</f>
        <v>2</v>
      </c>
      <c r="M987" t="str">
        <f>VLOOKUP(order_details__2[[#This Row],[ShipVia ]],shippers[],2,FALSE)</f>
        <v>United Package</v>
      </c>
      <c r="N987" t="str">
        <f>VLOOKUP(order_details__2[[#This Row],[OrderID]],orders[],2,FALSE)</f>
        <v>ISLAT</v>
      </c>
      <c r="O987" t="str">
        <f>VLOOKUP(order_details__2[[#This Row],[OrderID]],orders[],18,FALSE)</f>
        <v xml:space="preserve">Eastern                                           </v>
      </c>
      <c r="P987">
        <f>VLOOKUP(order_details__2[[#This Row],[ProductID]],products[],4,FALSE)</f>
        <v>1</v>
      </c>
      <c r="Q987" t="str">
        <f>VLOOKUP(order_details__2[[#This Row],[CategoryID]],categories[],2,FALSE)</f>
        <v>Beverages</v>
      </c>
      <c r="R987" s="57">
        <f>VLOOKUP(order_details__2[[#This Row],[OrderID]],orders[],21,FALSE)</f>
        <v>8</v>
      </c>
    </row>
    <row r="988" spans="1:18" x14ac:dyDescent="0.2">
      <c r="A988">
        <v>10621</v>
      </c>
      <c r="B988">
        <v>71</v>
      </c>
      <c r="C988">
        <v>21.5</v>
      </c>
      <c r="D988">
        <v>15</v>
      </c>
      <c r="E988">
        <v>0</v>
      </c>
      <c r="F988">
        <f>order_details__2[[#This Row],[UnitPrice]]*order_details__2[[#This Row],[Quantity]]</f>
        <v>322.5</v>
      </c>
      <c r="G988">
        <f>VLOOKUP(order_details__2[[#This Row],[ProductID]],products[],3,FALSE)</f>
        <v>15</v>
      </c>
      <c r="H988">
        <f>VLOOKUP(order_details__2[[#This Row],[OrderID]],orders[],20,FALSE)</f>
        <v>1997</v>
      </c>
      <c r="I988" t="str">
        <f>VLOOKUP(order_details__2[[#This Row],[ProductID]],products[],2,FALSE)</f>
        <v>Flotemysost</v>
      </c>
      <c r="J988" t="str">
        <f>VLOOKUP(order_details__2[[#This Row],[SupplierID]],suppliers[],2,FALSE)</f>
        <v>Norske Meierier</v>
      </c>
      <c r="K988" t="str">
        <f>VLOOKUP(order_details__2[[#This Row],[OrderID]],orders[],14,FALSE)</f>
        <v>UK</v>
      </c>
      <c r="L988">
        <f>VLOOKUP(order_details__2[[#This Row],[OrderID]],orders[],7,FALSE)</f>
        <v>2</v>
      </c>
      <c r="M988" t="str">
        <f>VLOOKUP(order_details__2[[#This Row],[ShipVia ]],shippers[],2,FALSE)</f>
        <v>United Package</v>
      </c>
      <c r="N988" t="str">
        <f>VLOOKUP(order_details__2[[#This Row],[OrderID]],orders[],2,FALSE)</f>
        <v>ISLAT</v>
      </c>
      <c r="O988" t="str">
        <f>VLOOKUP(order_details__2[[#This Row],[OrderID]],orders[],18,FALSE)</f>
        <v xml:space="preserve">Eastern                                           </v>
      </c>
      <c r="P988">
        <f>VLOOKUP(order_details__2[[#This Row],[ProductID]],products[],4,FALSE)</f>
        <v>4</v>
      </c>
      <c r="Q988" t="str">
        <f>VLOOKUP(order_details__2[[#This Row],[CategoryID]],categories[],2,FALSE)</f>
        <v>Dairy Products</v>
      </c>
      <c r="R988" s="57">
        <f>VLOOKUP(order_details__2[[#This Row],[OrderID]],orders[],21,FALSE)</f>
        <v>8</v>
      </c>
    </row>
    <row r="989" spans="1:18" x14ac:dyDescent="0.2">
      <c r="A989">
        <v>10622</v>
      </c>
      <c r="B989">
        <v>2</v>
      </c>
      <c r="C989">
        <v>19</v>
      </c>
      <c r="D989">
        <v>20</v>
      </c>
      <c r="E989">
        <v>0</v>
      </c>
      <c r="F989">
        <f>order_details__2[[#This Row],[UnitPrice]]*order_details__2[[#This Row],[Quantity]]</f>
        <v>380</v>
      </c>
      <c r="G989">
        <f>VLOOKUP(order_details__2[[#This Row],[ProductID]],products[],3,FALSE)</f>
        <v>1</v>
      </c>
      <c r="H989">
        <f>VLOOKUP(order_details__2[[#This Row],[OrderID]],orders[],20,FALSE)</f>
        <v>1997</v>
      </c>
      <c r="I989" t="str">
        <f>VLOOKUP(order_details__2[[#This Row],[ProductID]],products[],2,FALSE)</f>
        <v>Chang</v>
      </c>
      <c r="J989" t="str">
        <f>VLOOKUP(order_details__2[[#This Row],[SupplierID]],suppliers[],2,FALSE)</f>
        <v>Exotic Liquids</v>
      </c>
      <c r="K989" t="str">
        <f>VLOOKUP(order_details__2[[#This Row],[OrderID]],orders[],14,FALSE)</f>
        <v>Brazil</v>
      </c>
      <c r="L989">
        <f>VLOOKUP(order_details__2[[#This Row],[OrderID]],orders[],7,FALSE)</f>
        <v>3</v>
      </c>
      <c r="M989" t="str">
        <f>VLOOKUP(order_details__2[[#This Row],[ShipVia ]],shippers[],2,FALSE)</f>
        <v>Federal Shipping</v>
      </c>
      <c r="N989" t="str">
        <f>VLOOKUP(order_details__2[[#This Row],[OrderID]],orders[],2,FALSE)</f>
        <v>RICAR</v>
      </c>
      <c r="O989" t="str">
        <f>VLOOKUP(order_details__2[[#This Row],[OrderID]],orders[],18,FALSE)</f>
        <v xml:space="preserve">Eastern                                           </v>
      </c>
      <c r="P989">
        <f>VLOOKUP(order_details__2[[#This Row],[ProductID]],products[],4,FALSE)</f>
        <v>1</v>
      </c>
      <c r="Q989" t="str">
        <f>VLOOKUP(order_details__2[[#This Row],[CategoryID]],categories[],2,FALSE)</f>
        <v>Beverages</v>
      </c>
      <c r="R989" s="57">
        <f>VLOOKUP(order_details__2[[#This Row],[OrderID]],orders[],21,FALSE)</f>
        <v>8</v>
      </c>
    </row>
    <row r="990" spans="1:18" x14ac:dyDescent="0.2">
      <c r="A990">
        <v>10622</v>
      </c>
      <c r="B990">
        <v>68</v>
      </c>
      <c r="C990">
        <v>12.5</v>
      </c>
      <c r="D990">
        <v>18</v>
      </c>
      <c r="E990">
        <v>0</v>
      </c>
      <c r="F990">
        <f>order_details__2[[#This Row],[UnitPrice]]*order_details__2[[#This Row],[Quantity]]</f>
        <v>225</v>
      </c>
      <c r="G990">
        <f>VLOOKUP(order_details__2[[#This Row],[ProductID]],products[],3,FALSE)</f>
        <v>8</v>
      </c>
      <c r="H990">
        <f>VLOOKUP(order_details__2[[#This Row],[OrderID]],orders[],20,FALSE)</f>
        <v>1997</v>
      </c>
      <c r="I990" t="str">
        <f>VLOOKUP(order_details__2[[#This Row],[ProductID]],products[],2,FALSE)</f>
        <v>Scottish Longbreads</v>
      </c>
      <c r="J990" t="str">
        <f>VLOOKUP(order_details__2[[#This Row],[SupplierID]],suppliers[],2,FALSE)</f>
        <v>Specialty Biscuits, Ltd.</v>
      </c>
      <c r="K990" t="str">
        <f>VLOOKUP(order_details__2[[#This Row],[OrderID]],orders[],14,FALSE)</f>
        <v>Brazil</v>
      </c>
      <c r="L990">
        <f>VLOOKUP(order_details__2[[#This Row],[OrderID]],orders[],7,FALSE)</f>
        <v>3</v>
      </c>
      <c r="M990" t="str">
        <f>VLOOKUP(order_details__2[[#This Row],[ShipVia ]],shippers[],2,FALSE)</f>
        <v>Federal Shipping</v>
      </c>
      <c r="N990" t="str">
        <f>VLOOKUP(order_details__2[[#This Row],[OrderID]],orders[],2,FALSE)</f>
        <v>RICAR</v>
      </c>
      <c r="O990" t="str">
        <f>VLOOKUP(order_details__2[[#This Row],[OrderID]],orders[],18,FALSE)</f>
        <v xml:space="preserve">Eastern                                           </v>
      </c>
      <c r="P990">
        <f>VLOOKUP(order_details__2[[#This Row],[ProductID]],products[],4,FALSE)</f>
        <v>3</v>
      </c>
      <c r="Q990" t="str">
        <f>VLOOKUP(order_details__2[[#This Row],[CategoryID]],categories[],2,FALSE)</f>
        <v>Confections</v>
      </c>
      <c r="R990" s="57">
        <f>VLOOKUP(order_details__2[[#This Row],[OrderID]],orders[],21,FALSE)</f>
        <v>8</v>
      </c>
    </row>
    <row r="991" spans="1:18" x14ac:dyDescent="0.2">
      <c r="A991">
        <v>10623</v>
      </c>
      <c r="B991">
        <v>14</v>
      </c>
      <c r="C991">
        <v>23.25</v>
      </c>
      <c r="D991">
        <v>21</v>
      </c>
      <c r="E991">
        <v>0</v>
      </c>
      <c r="F991">
        <f>order_details__2[[#This Row],[UnitPrice]]*order_details__2[[#This Row],[Quantity]]</f>
        <v>488.25</v>
      </c>
      <c r="G991">
        <f>VLOOKUP(order_details__2[[#This Row],[ProductID]],products[],3,FALSE)</f>
        <v>6</v>
      </c>
      <c r="H991">
        <f>VLOOKUP(order_details__2[[#This Row],[OrderID]],orders[],20,FALSE)</f>
        <v>1997</v>
      </c>
      <c r="I991" t="str">
        <f>VLOOKUP(order_details__2[[#This Row],[ProductID]],products[],2,FALSE)</f>
        <v>Tofu</v>
      </c>
      <c r="J991" t="str">
        <f>VLOOKUP(order_details__2[[#This Row],[SupplierID]],suppliers[],2,FALSE)</f>
        <v>Mayumi's</v>
      </c>
      <c r="K991" t="str">
        <f>VLOOKUP(order_details__2[[#This Row],[OrderID]],orders[],14,FALSE)</f>
        <v>Germany</v>
      </c>
      <c r="L991">
        <f>VLOOKUP(order_details__2[[#This Row],[OrderID]],orders[],7,FALSE)</f>
        <v>2</v>
      </c>
      <c r="M991" t="str">
        <f>VLOOKUP(order_details__2[[#This Row],[ShipVia ]],shippers[],2,FALSE)</f>
        <v>United Package</v>
      </c>
      <c r="N991" t="str">
        <f>VLOOKUP(order_details__2[[#This Row],[OrderID]],orders[],2,FALSE)</f>
        <v>FRANK</v>
      </c>
      <c r="O991" t="str">
        <f>VLOOKUP(order_details__2[[#This Row],[OrderID]],orders[],18,FALSE)</f>
        <v xml:space="preserve">Northern                                          </v>
      </c>
      <c r="P991">
        <f>VLOOKUP(order_details__2[[#This Row],[ProductID]],products[],4,FALSE)</f>
        <v>7</v>
      </c>
      <c r="Q991" t="str">
        <f>VLOOKUP(order_details__2[[#This Row],[CategoryID]],categories[],2,FALSE)</f>
        <v>Produce</v>
      </c>
      <c r="R991" s="57">
        <f>VLOOKUP(order_details__2[[#This Row],[OrderID]],orders[],21,FALSE)</f>
        <v>8</v>
      </c>
    </row>
    <row r="992" spans="1:18" x14ac:dyDescent="0.2">
      <c r="A992">
        <v>10623</v>
      </c>
      <c r="B992">
        <v>19</v>
      </c>
      <c r="C992">
        <v>9.1999999999999993</v>
      </c>
      <c r="D992">
        <v>15</v>
      </c>
      <c r="E992">
        <v>0</v>
      </c>
      <c r="F992">
        <f>order_details__2[[#This Row],[UnitPrice]]*order_details__2[[#This Row],[Quantity]]</f>
        <v>138</v>
      </c>
      <c r="G992">
        <f>VLOOKUP(order_details__2[[#This Row],[ProductID]],products[],3,FALSE)</f>
        <v>8</v>
      </c>
      <c r="H992">
        <f>VLOOKUP(order_details__2[[#This Row],[OrderID]],orders[],20,FALSE)</f>
        <v>1997</v>
      </c>
      <c r="I992" t="str">
        <f>VLOOKUP(order_details__2[[#This Row],[ProductID]],products[],2,FALSE)</f>
        <v>Teatime Chocolate Biscuits</v>
      </c>
      <c r="J992" t="str">
        <f>VLOOKUP(order_details__2[[#This Row],[SupplierID]],suppliers[],2,FALSE)</f>
        <v>Specialty Biscuits, Ltd.</v>
      </c>
      <c r="K992" t="str">
        <f>VLOOKUP(order_details__2[[#This Row],[OrderID]],orders[],14,FALSE)</f>
        <v>Germany</v>
      </c>
      <c r="L992">
        <f>VLOOKUP(order_details__2[[#This Row],[OrderID]],orders[],7,FALSE)</f>
        <v>2</v>
      </c>
      <c r="M992" t="str">
        <f>VLOOKUP(order_details__2[[#This Row],[ShipVia ]],shippers[],2,FALSE)</f>
        <v>United Package</v>
      </c>
      <c r="N992" t="str">
        <f>VLOOKUP(order_details__2[[#This Row],[OrderID]],orders[],2,FALSE)</f>
        <v>FRANK</v>
      </c>
      <c r="O992" t="str">
        <f>VLOOKUP(order_details__2[[#This Row],[OrderID]],orders[],18,FALSE)</f>
        <v xml:space="preserve">Northern                                          </v>
      </c>
      <c r="P992">
        <f>VLOOKUP(order_details__2[[#This Row],[ProductID]],products[],4,FALSE)</f>
        <v>3</v>
      </c>
      <c r="Q992" t="str">
        <f>VLOOKUP(order_details__2[[#This Row],[CategoryID]],categories[],2,FALSE)</f>
        <v>Confections</v>
      </c>
      <c r="R992" s="57">
        <f>VLOOKUP(order_details__2[[#This Row],[OrderID]],orders[],21,FALSE)</f>
        <v>8</v>
      </c>
    </row>
    <row r="993" spans="1:18" x14ac:dyDescent="0.2">
      <c r="A993">
        <v>10623</v>
      </c>
      <c r="B993">
        <v>21</v>
      </c>
      <c r="C993">
        <v>10</v>
      </c>
      <c r="D993">
        <v>25</v>
      </c>
      <c r="E993">
        <v>0</v>
      </c>
      <c r="F993">
        <f>order_details__2[[#This Row],[UnitPrice]]*order_details__2[[#This Row],[Quantity]]</f>
        <v>250</v>
      </c>
      <c r="G993">
        <f>VLOOKUP(order_details__2[[#This Row],[ProductID]],products[],3,FALSE)</f>
        <v>8</v>
      </c>
      <c r="H993">
        <f>VLOOKUP(order_details__2[[#This Row],[OrderID]],orders[],20,FALSE)</f>
        <v>1997</v>
      </c>
      <c r="I993" t="str">
        <f>VLOOKUP(order_details__2[[#This Row],[ProductID]],products[],2,FALSE)</f>
        <v>Sir Rodney's Scones</v>
      </c>
      <c r="J993" t="str">
        <f>VLOOKUP(order_details__2[[#This Row],[SupplierID]],suppliers[],2,FALSE)</f>
        <v>Specialty Biscuits, Ltd.</v>
      </c>
      <c r="K993" t="str">
        <f>VLOOKUP(order_details__2[[#This Row],[OrderID]],orders[],14,FALSE)</f>
        <v>Germany</v>
      </c>
      <c r="L993">
        <f>VLOOKUP(order_details__2[[#This Row],[OrderID]],orders[],7,FALSE)</f>
        <v>2</v>
      </c>
      <c r="M993" t="str">
        <f>VLOOKUP(order_details__2[[#This Row],[ShipVia ]],shippers[],2,FALSE)</f>
        <v>United Package</v>
      </c>
      <c r="N993" t="str">
        <f>VLOOKUP(order_details__2[[#This Row],[OrderID]],orders[],2,FALSE)</f>
        <v>FRANK</v>
      </c>
      <c r="O993" t="str">
        <f>VLOOKUP(order_details__2[[#This Row],[OrderID]],orders[],18,FALSE)</f>
        <v xml:space="preserve">Northern                                          </v>
      </c>
      <c r="P993">
        <f>VLOOKUP(order_details__2[[#This Row],[ProductID]],products[],4,FALSE)</f>
        <v>3</v>
      </c>
      <c r="Q993" t="str">
        <f>VLOOKUP(order_details__2[[#This Row],[CategoryID]],categories[],2,FALSE)</f>
        <v>Confections</v>
      </c>
      <c r="R993" s="57">
        <f>VLOOKUP(order_details__2[[#This Row],[OrderID]],orders[],21,FALSE)</f>
        <v>8</v>
      </c>
    </row>
    <row r="994" spans="1:18" x14ac:dyDescent="0.2">
      <c r="A994">
        <v>10623</v>
      </c>
      <c r="B994">
        <v>24</v>
      </c>
      <c r="C994">
        <v>4.5</v>
      </c>
      <c r="D994">
        <v>3</v>
      </c>
      <c r="E994">
        <v>0</v>
      </c>
      <c r="F994">
        <f>order_details__2[[#This Row],[UnitPrice]]*order_details__2[[#This Row],[Quantity]]</f>
        <v>13.5</v>
      </c>
      <c r="G994">
        <f>VLOOKUP(order_details__2[[#This Row],[ProductID]],products[],3,FALSE)</f>
        <v>10</v>
      </c>
      <c r="H994">
        <f>VLOOKUP(order_details__2[[#This Row],[OrderID]],orders[],20,FALSE)</f>
        <v>1997</v>
      </c>
      <c r="I994" t="str">
        <f>VLOOKUP(order_details__2[[#This Row],[ProductID]],products[],2,FALSE)</f>
        <v>Guaran Fantstica</v>
      </c>
      <c r="J994" t="str">
        <f>VLOOKUP(order_details__2[[#This Row],[SupplierID]],suppliers[],2,FALSE)</f>
        <v>Refrescos Americanas LTDA</v>
      </c>
      <c r="K994" t="str">
        <f>VLOOKUP(order_details__2[[#This Row],[OrderID]],orders[],14,FALSE)</f>
        <v>Germany</v>
      </c>
      <c r="L994">
        <f>VLOOKUP(order_details__2[[#This Row],[OrderID]],orders[],7,FALSE)</f>
        <v>2</v>
      </c>
      <c r="M994" t="str">
        <f>VLOOKUP(order_details__2[[#This Row],[ShipVia ]],shippers[],2,FALSE)</f>
        <v>United Package</v>
      </c>
      <c r="N994" t="str">
        <f>VLOOKUP(order_details__2[[#This Row],[OrderID]],orders[],2,FALSE)</f>
        <v>FRANK</v>
      </c>
      <c r="O994" t="str">
        <f>VLOOKUP(order_details__2[[#This Row],[OrderID]],orders[],18,FALSE)</f>
        <v xml:space="preserve">Northern                                          </v>
      </c>
      <c r="P994">
        <f>VLOOKUP(order_details__2[[#This Row],[ProductID]],products[],4,FALSE)</f>
        <v>1</v>
      </c>
      <c r="Q994" t="str">
        <f>VLOOKUP(order_details__2[[#This Row],[CategoryID]],categories[],2,FALSE)</f>
        <v>Beverages</v>
      </c>
      <c r="R994" s="57">
        <f>VLOOKUP(order_details__2[[#This Row],[OrderID]],orders[],21,FALSE)</f>
        <v>8</v>
      </c>
    </row>
    <row r="995" spans="1:18" x14ac:dyDescent="0.2">
      <c r="A995">
        <v>10623</v>
      </c>
      <c r="B995">
        <v>35</v>
      </c>
      <c r="C995">
        <v>18</v>
      </c>
      <c r="D995">
        <v>30</v>
      </c>
      <c r="E995">
        <v>0</v>
      </c>
      <c r="F995">
        <f>order_details__2[[#This Row],[UnitPrice]]*order_details__2[[#This Row],[Quantity]]</f>
        <v>540</v>
      </c>
      <c r="G995">
        <f>VLOOKUP(order_details__2[[#This Row],[ProductID]],products[],3,FALSE)</f>
        <v>16</v>
      </c>
      <c r="H995">
        <f>VLOOKUP(order_details__2[[#This Row],[OrderID]],orders[],20,FALSE)</f>
        <v>1997</v>
      </c>
      <c r="I995" t="str">
        <f>VLOOKUP(order_details__2[[#This Row],[ProductID]],products[],2,FALSE)</f>
        <v>Steeleye Stout</v>
      </c>
      <c r="J995" t="str">
        <f>VLOOKUP(order_details__2[[#This Row],[SupplierID]],suppliers[],2,FALSE)</f>
        <v>Bigfoot Breweries</v>
      </c>
      <c r="K995" t="str">
        <f>VLOOKUP(order_details__2[[#This Row],[OrderID]],orders[],14,FALSE)</f>
        <v>Germany</v>
      </c>
      <c r="L995">
        <f>VLOOKUP(order_details__2[[#This Row],[OrderID]],orders[],7,FALSE)</f>
        <v>2</v>
      </c>
      <c r="M995" t="str">
        <f>VLOOKUP(order_details__2[[#This Row],[ShipVia ]],shippers[],2,FALSE)</f>
        <v>United Package</v>
      </c>
      <c r="N995" t="str">
        <f>VLOOKUP(order_details__2[[#This Row],[OrderID]],orders[],2,FALSE)</f>
        <v>FRANK</v>
      </c>
      <c r="O995" t="str">
        <f>VLOOKUP(order_details__2[[#This Row],[OrderID]],orders[],18,FALSE)</f>
        <v xml:space="preserve">Northern                                          </v>
      </c>
      <c r="P995">
        <f>VLOOKUP(order_details__2[[#This Row],[ProductID]],products[],4,FALSE)</f>
        <v>1</v>
      </c>
      <c r="Q995" t="str">
        <f>VLOOKUP(order_details__2[[#This Row],[CategoryID]],categories[],2,FALSE)</f>
        <v>Beverages</v>
      </c>
      <c r="R995" s="57">
        <f>VLOOKUP(order_details__2[[#This Row],[OrderID]],orders[],21,FALSE)</f>
        <v>8</v>
      </c>
    </row>
    <row r="996" spans="1:18" x14ac:dyDescent="0.2">
      <c r="A996">
        <v>10624</v>
      </c>
      <c r="B996">
        <v>28</v>
      </c>
      <c r="C996">
        <v>45.6</v>
      </c>
      <c r="D996">
        <v>10</v>
      </c>
      <c r="E996">
        <v>0</v>
      </c>
      <c r="F996">
        <f>order_details__2[[#This Row],[UnitPrice]]*order_details__2[[#This Row],[Quantity]]</f>
        <v>456</v>
      </c>
      <c r="G996">
        <f>VLOOKUP(order_details__2[[#This Row],[ProductID]],products[],3,FALSE)</f>
        <v>12</v>
      </c>
      <c r="H996">
        <f>VLOOKUP(order_details__2[[#This Row],[OrderID]],orders[],20,FALSE)</f>
        <v>1997</v>
      </c>
      <c r="I996" t="str">
        <f>VLOOKUP(order_details__2[[#This Row],[ProductID]],products[],2,FALSE)</f>
        <v>Rssle Sauerkraut</v>
      </c>
      <c r="J996" t="str">
        <f>VLOOKUP(order_details__2[[#This Row],[SupplierID]],suppliers[],2,FALSE)</f>
        <v>Plutzer Lebensmittelgromrkte AG</v>
      </c>
      <c r="K996" t="str">
        <f>VLOOKUP(order_details__2[[#This Row],[OrderID]],orders[],14,FALSE)</f>
        <v>USA</v>
      </c>
      <c r="L996">
        <f>VLOOKUP(order_details__2[[#This Row],[OrderID]],orders[],7,FALSE)</f>
        <v>2</v>
      </c>
      <c r="M996" t="str">
        <f>VLOOKUP(order_details__2[[#This Row],[ShipVia ]],shippers[],2,FALSE)</f>
        <v>United Package</v>
      </c>
      <c r="N996" t="str">
        <f>VLOOKUP(order_details__2[[#This Row],[OrderID]],orders[],2,FALSE)</f>
        <v>THECR</v>
      </c>
      <c r="O996" t="str">
        <f>VLOOKUP(order_details__2[[#This Row],[OrderID]],orders[],18,FALSE)</f>
        <v xml:space="preserve">Eastern                                           </v>
      </c>
      <c r="P996">
        <f>VLOOKUP(order_details__2[[#This Row],[ProductID]],products[],4,FALSE)</f>
        <v>7</v>
      </c>
      <c r="Q996" t="str">
        <f>VLOOKUP(order_details__2[[#This Row],[CategoryID]],categories[],2,FALSE)</f>
        <v>Produce</v>
      </c>
      <c r="R996" s="57">
        <f>VLOOKUP(order_details__2[[#This Row],[OrderID]],orders[],21,FALSE)</f>
        <v>8</v>
      </c>
    </row>
    <row r="997" spans="1:18" x14ac:dyDescent="0.2">
      <c r="A997">
        <v>10624</v>
      </c>
      <c r="B997">
        <v>29</v>
      </c>
      <c r="C997">
        <v>123.79</v>
      </c>
      <c r="D997">
        <v>6</v>
      </c>
      <c r="E997">
        <v>0</v>
      </c>
      <c r="F997">
        <f>order_details__2[[#This Row],[UnitPrice]]*order_details__2[[#This Row],[Quantity]]</f>
        <v>742.74</v>
      </c>
      <c r="G997">
        <f>VLOOKUP(order_details__2[[#This Row],[ProductID]],products[],3,FALSE)</f>
        <v>12</v>
      </c>
      <c r="H997">
        <f>VLOOKUP(order_details__2[[#This Row],[OrderID]],orders[],20,FALSE)</f>
        <v>1997</v>
      </c>
      <c r="I997" t="str">
        <f>VLOOKUP(order_details__2[[#This Row],[ProductID]],products[],2,FALSE)</f>
        <v>Thringer Rostbratwurst</v>
      </c>
      <c r="J997" t="str">
        <f>VLOOKUP(order_details__2[[#This Row],[SupplierID]],suppliers[],2,FALSE)</f>
        <v>Plutzer Lebensmittelgromrkte AG</v>
      </c>
      <c r="K997" t="str">
        <f>VLOOKUP(order_details__2[[#This Row],[OrderID]],orders[],14,FALSE)</f>
        <v>USA</v>
      </c>
      <c r="L997">
        <f>VLOOKUP(order_details__2[[#This Row],[OrderID]],orders[],7,FALSE)</f>
        <v>2</v>
      </c>
      <c r="M997" t="str">
        <f>VLOOKUP(order_details__2[[#This Row],[ShipVia ]],shippers[],2,FALSE)</f>
        <v>United Package</v>
      </c>
      <c r="N997" t="str">
        <f>VLOOKUP(order_details__2[[#This Row],[OrderID]],orders[],2,FALSE)</f>
        <v>THECR</v>
      </c>
      <c r="O997" t="str">
        <f>VLOOKUP(order_details__2[[#This Row],[OrderID]],orders[],18,FALSE)</f>
        <v xml:space="preserve">Eastern                                           </v>
      </c>
      <c r="P997">
        <f>VLOOKUP(order_details__2[[#This Row],[ProductID]],products[],4,FALSE)</f>
        <v>6</v>
      </c>
      <c r="Q997" t="str">
        <f>VLOOKUP(order_details__2[[#This Row],[CategoryID]],categories[],2,FALSE)</f>
        <v>Meat/Poultry</v>
      </c>
      <c r="R997" s="57">
        <f>VLOOKUP(order_details__2[[#This Row],[OrderID]],orders[],21,FALSE)</f>
        <v>8</v>
      </c>
    </row>
    <row r="998" spans="1:18" x14ac:dyDescent="0.2">
      <c r="A998">
        <v>10624</v>
      </c>
      <c r="B998">
        <v>44</v>
      </c>
      <c r="C998">
        <v>19.45</v>
      </c>
      <c r="D998">
        <v>10</v>
      </c>
      <c r="E998">
        <v>0</v>
      </c>
      <c r="F998">
        <f>order_details__2[[#This Row],[UnitPrice]]*order_details__2[[#This Row],[Quantity]]</f>
        <v>194.5</v>
      </c>
      <c r="G998">
        <f>VLOOKUP(order_details__2[[#This Row],[ProductID]],products[],3,FALSE)</f>
        <v>20</v>
      </c>
      <c r="H998">
        <f>VLOOKUP(order_details__2[[#This Row],[OrderID]],orders[],20,FALSE)</f>
        <v>1997</v>
      </c>
      <c r="I998" t="str">
        <f>VLOOKUP(order_details__2[[#This Row],[ProductID]],products[],2,FALSE)</f>
        <v>Gula Malacca</v>
      </c>
      <c r="J998" t="str">
        <f>VLOOKUP(order_details__2[[#This Row],[SupplierID]],suppliers[],2,FALSE)</f>
        <v>Leka Trading</v>
      </c>
      <c r="K998" t="str">
        <f>VLOOKUP(order_details__2[[#This Row],[OrderID]],orders[],14,FALSE)</f>
        <v>USA</v>
      </c>
      <c r="L998">
        <f>VLOOKUP(order_details__2[[#This Row],[OrderID]],orders[],7,FALSE)</f>
        <v>2</v>
      </c>
      <c r="M998" t="str">
        <f>VLOOKUP(order_details__2[[#This Row],[ShipVia ]],shippers[],2,FALSE)</f>
        <v>United Package</v>
      </c>
      <c r="N998" t="str">
        <f>VLOOKUP(order_details__2[[#This Row],[OrderID]],orders[],2,FALSE)</f>
        <v>THECR</v>
      </c>
      <c r="O998" t="str">
        <f>VLOOKUP(order_details__2[[#This Row],[OrderID]],orders[],18,FALSE)</f>
        <v xml:space="preserve">Eastern                                           </v>
      </c>
      <c r="P998">
        <f>VLOOKUP(order_details__2[[#This Row],[ProductID]],products[],4,FALSE)</f>
        <v>2</v>
      </c>
      <c r="Q998" t="str">
        <f>VLOOKUP(order_details__2[[#This Row],[CategoryID]],categories[],2,FALSE)</f>
        <v>Condiments</v>
      </c>
      <c r="R998" s="57">
        <f>VLOOKUP(order_details__2[[#This Row],[OrderID]],orders[],21,FALSE)</f>
        <v>8</v>
      </c>
    </row>
    <row r="999" spans="1:18" x14ac:dyDescent="0.2">
      <c r="A999">
        <v>10625</v>
      </c>
      <c r="B999">
        <v>14</v>
      </c>
      <c r="C999">
        <v>23.25</v>
      </c>
      <c r="D999">
        <v>3</v>
      </c>
      <c r="E999">
        <v>0</v>
      </c>
      <c r="F999">
        <f>order_details__2[[#This Row],[UnitPrice]]*order_details__2[[#This Row],[Quantity]]</f>
        <v>69.75</v>
      </c>
      <c r="G999">
        <f>VLOOKUP(order_details__2[[#This Row],[ProductID]],products[],3,FALSE)</f>
        <v>6</v>
      </c>
      <c r="H999">
        <f>VLOOKUP(order_details__2[[#This Row],[OrderID]],orders[],20,FALSE)</f>
        <v>1997</v>
      </c>
      <c r="I999" t="str">
        <f>VLOOKUP(order_details__2[[#This Row],[ProductID]],products[],2,FALSE)</f>
        <v>Tofu</v>
      </c>
      <c r="J999" t="str">
        <f>VLOOKUP(order_details__2[[#This Row],[SupplierID]],suppliers[],2,FALSE)</f>
        <v>Mayumi's</v>
      </c>
      <c r="K999" t="str">
        <f>VLOOKUP(order_details__2[[#This Row],[OrderID]],orders[],14,FALSE)</f>
        <v>Mexico</v>
      </c>
      <c r="L999">
        <f>VLOOKUP(order_details__2[[#This Row],[OrderID]],orders[],7,FALSE)</f>
        <v>1</v>
      </c>
      <c r="M999" t="str">
        <f>VLOOKUP(order_details__2[[#This Row],[ShipVia ]],shippers[],2,FALSE)</f>
        <v>Speedy Express</v>
      </c>
      <c r="N999" t="str">
        <f>VLOOKUP(order_details__2[[#This Row],[OrderID]],orders[],2,FALSE)</f>
        <v>ANATR</v>
      </c>
      <c r="O999" t="str">
        <f>VLOOKUP(order_details__2[[#This Row],[OrderID]],orders[],18,FALSE)</f>
        <v xml:space="preserve">Southern                                          </v>
      </c>
      <c r="P999">
        <f>VLOOKUP(order_details__2[[#This Row],[ProductID]],products[],4,FALSE)</f>
        <v>7</v>
      </c>
      <c r="Q999" t="str">
        <f>VLOOKUP(order_details__2[[#This Row],[CategoryID]],categories[],2,FALSE)</f>
        <v>Produce</v>
      </c>
      <c r="R999" s="57">
        <f>VLOOKUP(order_details__2[[#This Row],[OrderID]],orders[],21,FALSE)</f>
        <v>8</v>
      </c>
    </row>
    <row r="1000" spans="1:18" x14ac:dyDescent="0.2">
      <c r="A1000">
        <v>10625</v>
      </c>
      <c r="B1000">
        <v>42</v>
      </c>
      <c r="C1000">
        <v>14</v>
      </c>
      <c r="D1000">
        <v>5</v>
      </c>
      <c r="E1000">
        <v>0</v>
      </c>
      <c r="F1000">
        <f>order_details__2[[#This Row],[UnitPrice]]*order_details__2[[#This Row],[Quantity]]</f>
        <v>70</v>
      </c>
      <c r="G1000">
        <f>VLOOKUP(order_details__2[[#This Row],[ProductID]],products[],3,FALSE)</f>
        <v>20</v>
      </c>
      <c r="H1000">
        <f>VLOOKUP(order_details__2[[#This Row],[OrderID]],orders[],20,FALSE)</f>
        <v>1997</v>
      </c>
      <c r="I1000" t="str">
        <f>VLOOKUP(order_details__2[[#This Row],[ProductID]],products[],2,FALSE)</f>
        <v>Singaporean Hokkien Fried Mee</v>
      </c>
      <c r="J1000" t="str">
        <f>VLOOKUP(order_details__2[[#This Row],[SupplierID]],suppliers[],2,FALSE)</f>
        <v>Leka Trading</v>
      </c>
      <c r="K1000" t="str">
        <f>VLOOKUP(order_details__2[[#This Row],[OrderID]],orders[],14,FALSE)</f>
        <v>Mexico</v>
      </c>
      <c r="L1000">
        <f>VLOOKUP(order_details__2[[#This Row],[OrderID]],orders[],7,FALSE)</f>
        <v>1</v>
      </c>
      <c r="M1000" t="str">
        <f>VLOOKUP(order_details__2[[#This Row],[ShipVia ]],shippers[],2,FALSE)</f>
        <v>Speedy Express</v>
      </c>
      <c r="N1000" t="str">
        <f>VLOOKUP(order_details__2[[#This Row],[OrderID]],orders[],2,FALSE)</f>
        <v>ANATR</v>
      </c>
      <c r="O1000" t="str">
        <f>VLOOKUP(order_details__2[[#This Row],[OrderID]],orders[],18,FALSE)</f>
        <v xml:space="preserve">Southern                                          </v>
      </c>
      <c r="P1000">
        <f>VLOOKUP(order_details__2[[#This Row],[ProductID]],products[],4,FALSE)</f>
        <v>5</v>
      </c>
      <c r="Q1000" t="str">
        <f>VLOOKUP(order_details__2[[#This Row],[CategoryID]],categories[],2,FALSE)</f>
        <v>Grains/Cereals</v>
      </c>
      <c r="R1000" s="57">
        <f>VLOOKUP(order_details__2[[#This Row],[OrderID]],orders[],21,FALSE)</f>
        <v>8</v>
      </c>
    </row>
    <row r="1001" spans="1:18" x14ac:dyDescent="0.2">
      <c r="A1001">
        <v>10625</v>
      </c>
      <c r="B1001">
        <v>60</v>
      </c>
      <c r="C1001">
        <v>34</v>
      </c>
      <c r="D1001">
        <v>10</v>
      </c>
      <c r="E1001">
        <v>0</v>
      </c>
      <c r="F1001">
        <f>order_details__2[[#This Row],[UnitPrice]]*order_details__2[[#This Row],[Quantity]]</f>
        <v>340</v>
      </c>
      <c r="G1001">
        <f>VLOOKUP(order_details__2[[#This Row],[ProductID]],products[],3,FALSE)</f>
        <v>28</v>
      </c>
      <c r="H1001">
        <f>VLOOKUP(order_details__2[[#This Row],[OrderID]],orders[],20,FALSE)</f>
        <v>1997</v>
      </c>
      <c r="I1001" t="str">
        <f>VLOOKUP(order_details__2[[#This Row],[ProductID]],products[],2,FALSE)</f>
        <v>Camembert Pierrot</v>
      </c>
      <c r="J1001" t="str">
        <f>VLOOKUP(order_details__2[[#This Row],[SupplierID]],suppliers[],2,FALSE)</f>
        <v>Gai pturage</v>
      </c>
      <c r="K1001" t="str">
        <f>VLOOKUP(order_details__2[[#This Row],[OrderID]],orders[],14,FALSE)</f>
        <v>Mexico</v>
      </c>
      <c r="L1001">
        <f>VLOOKUP(order_details__2[[#This Row],[OrderID]],orders[],7,FALSE)</f>
        <v>1</v>
      </c>
      <c r="M1001" t="str">
        <f>VLOOKUP(order_details__2[[#This Row],[ShipVia ]],shippers[],2,FALSE)</f>
        <v>Speedy Express</v>
      </c>
      <c r="N1001" t="str">
        <f>VLOOKUP(order_details__2[[#This Row],[OrderID]],orders[],2,FALSE)</f>
        <v>ANATR</v>
      </c>
      <c r="O1001" t="str">
        <f>VLOOKUP(order_details__2[[#This Row],[OrderID]],orders[],18,FALSE)</f>
        <v xml:space="preserve">Southern                                          </v>
      </c>
      <c r="P1001">
        <f>VLOOKUP(order_details__2[[#This Row],[ProductID]],products[],4,FALSE)</f>
        <v>4</v>
      </c>
      <c r="Q1001" t="str">
        <f>VLOOKUP(order_details__2[[#This Row],[CategoryID]],categories[],2,FALSE)</f>
        <v>Dairy Products</v>
      </c>
      <c r="R1001" s="57">
        <f>VLOOKUP(order_details__2[[#This Row],[OrderID]],orders[],21,FALSE)</f>
        <v>8</v>
      </c>
    </row>
    <row r="1002" spans="1:18" x14ac:dyDescent="0.2">
      <c r="A1002">
        <v>10626</v>
      </c>
      <c r="B1002">
        <v>53</v>
      </c>
      <c r="C1002">
        <v>32.799999999999997</v>
      </c>
      <c r="D1002">
        <v>12</v>
      </c>
      <c r="E1002">
        <v>0</v>
      </c>
      <c r="F1002">
        <f>order_details__2[[#This Row],[UnitPrice]]*order_details__2[[#This Row],[Quantity]]</f>
        <v>393.59999999999997</v>
      </c>
      <c r="G1002">
        <f>VLOOKUP(order_details__2[[#This Row],[ProductID]],products[],3,FALSE)</f>
        <v>24</v>
      </c>
      <c r="H1002">
        <f>VLOOKUP(order_details__2[[#This Row],[OrderID]],orders[],20,FALSE)</f>
        <v>1997</v>
      </c>
      <c r="I1002" t="str">
        <f>VLOOKUP(order_details__2[[#This Row],[ProductID]],products[],2,FALSE)</f>
        <v>Perth Pasties</v>
      </c>
      <c r="J1002" t="str">
        <f>VLOOKUP(order_details__2[[#This Row],[SupplierID]],suppliers[],2,FALSE)</f>
        <v>G'day, Mate</v>
      </c>
      <c r="K1002" t="str">
        <f>VLOOKUP(order_details__2[[#This Row],[OrderID]],orders[],14,FALSE)</f>
        <v>Sweden</v>
      </c>
      <c r="L1002">
        <f>VLOOKUP(order_details__2[[#This Row],[OrderID]],orders[],7,FALSE)</f>
        <v>2</v>
      </c>
      <c r="M1002" t="str">
        <f>VLOOKUP(order_details__2[[#This Row],[ShipVia ]],shippers[],2,FALSE)</f>
        <v>United Package</v>
      </c>
      <c r="N1002" t="str">
        <f>VLOOKUP(order_details__2[[#This Row],[OrderID]],orders[],2,FALSE)</f>
        <v>BERGS</v>
      </c>
      <c r="O1002" t="str">
        <f>VLOOKUP(order_details__2[[#This Row],[OrderID]],orders[],18,FALSE)</f>
        <v xml:space="preserve">Eastern                                           </v>
      </c>
      <c r="P1002">
        <f>VLOOKUP(order_details__2[[#This Row],[ProductID]],products[],4,FALSE)</f>
        <v>6</v>
      </c>
      <c r="Q1002" t="str">
        <f>VLOOKUP(order_details__2[[#This Row],[CategoryID]],categories[],2,FALSE)</f>
        <v>Meat/Poultry</v>
      </c>
      <c r="R1002" s="57">
        <f>VLOOKUP(order_details__2[[#This Row],[OrderID]],orders[],21,FALSE)</f>
        <v>8</v>
      </c>
    </row>
    <row r="1003" spans="1:18" x14ac:dyDescent="0.2">
      <c r="A1003">
        <v>10626</v>
      </c>
      <c r="B1003">
        <v>60</v>
      </c>
      <c r="C1003">
        <v>34</v>
      </c>
      <c r="D1003">
        <v>20</v>
      </c>
      <c r="E1003">
        <v>0</v>
      </c>
      <c r="F1003">
        <f>order_details__2[[#This Row],[UnitPrice]]*order_details__2[[#This Row],[Quantity]]</f>
        <v>680</v>
      </c>
      <c r="G1003">
        <f>VLOOKUP(order_details__2[[#This Row],[ProductID]],products[],3,FALSE)</f>
        <v>28</v>
      </c>
      <c r="H1003">
        <f>VLOOKUP(order_details__2[[#This Row],[OrderID]],orders[],20,FALSE)</f>
        <v>1997</v>
      </c>
      <c r="I1003" t="str">
        <f>VLOOKUP(order_details__2[[#This Row],[ProductID]],products[],2,FALSE)</f>
        <v>Camembert Pierrot</v>
      </c>
      <c r="J1003" t="str">
        <f>VLOOKUP(order_details__2[[#This Row],[SupplierID]],suppliers[],2,FALSE)</f>
        <v>Gai pturage</v>
      </c>
      <c r="K1003" t="str">
        <f>VLOOKUP(order_details__2[[#This Row],[OrderID]],orders[],14,FALSE)</f>
        <v>Sweden</v>
      </c>
      <c r="L1003">
        <f>VLOOKUP(order_details__2[[#This Row],[OrderID]],orders[],7,FALSE)</f>
        <v>2</v>
      </c>
      <c r="M1003" t="str">
        <f>VLOOKUP(order_details__2[[#This Row],[ShipVia ]],shippers[],2,FALSE)</f>
        <v>United Package</v>
      </c>
      <c r="N1003" t="str">
        <f>VLOOKUP(order_details__2[[#This Row],[OrderID]],orders[],2,FALSE)</f>
        <v>BERGS</v>
      </c>
      <c r="O1003" t="str">
        <f>VLOOKUP(order_details__2[[#This Row],[OrderID]],orders[],18,FALSE)</f>
        <v xml:space="preserve">Eastern                                           </v>
      </c>
      <c r="P1003">
        <f>VLOOKUP(order_details__2[[#This Row],[ProductID]],products[],4,FALSE)</f>
        <v>4</v>
      </c>
      <c r="Q1003" t="str">
        <f>VLOOKUP(order_details__2[[#This Row],[CategoryID]],categories[],2,FALSE)</f>
        <v>Dairy Products</v>
      </c>
      <c r="R1003" s="57">
        <f>VLOOKUP(order_details__2[[#This Row],[OrderID]],orders[],21,FALSE)</f>
        <v>8</v>
      </c>
    </row>
    <row r="1004" spans="1:18" x14ac:dyDescent="0.2">
      <c r="A1004">
        <v>10626</v>
      </c>
      <c r="B1004">
        <v>71</v>
      </c>
      <c r="C1004">
        <v>21.5</v>
      </c>
      <c r="D1004">
        <v>20</v>
      </c>
      <c r="E1004">
        <v>0</v>
      </c>
      <c r="F1004">
        <f>order_details__2[[#This Row],[UnitPrice]]*order_details__2[[#This Row],[Quantity]]</f>
        <v>430</v>
      </c>
      <c r="G1004">
        <f>VLOOKUP(order_details__2[[#This Row],[ProductID]],products[],3,FALSE)</f>
        <v>15</v>
      </c>
      <c r="H1004">
        <f>VLOOKUP(order_details__2[[#This Row],[OrderID]],orders[],20,FALSE)</f>
        <v>1997</v>
      </c>
      <c r="I1004" t="str">
        <f>VLOOKUP(order_details__2[[#This Row],[ProductID]],products[],2,FALSE)</f>
        <v>Flotemysost</v>
      </c>
      <c r="J1004" t="str">
        <f>VLOOKUP(order_details__2[[#This Row],[SupplierID]],suppliers[],2,FALSE)</f>
        <v>Norske Meierier</v>
      </c>
      <c r="K1004" t="str">
        <f>VLOOKUP(order_details__2[[#This Row],[OrderID]],orders[],14,FALSE)</f>
        <v>Sweden</v>
      </c>
      <c r="L1004">
        <f>VLOOKUP(order_details__2[[#This Row],[OrderID]],orders[],7,FALSE)</f>
        <v>2</v>
      </c>
      <c r="M1004" t="str">
        <f>VLOOKUP(order_details__2[[#This Row],[ShipVia ]],shippers[],2,FALSE)</f>
        <v>United Package</v>
      </c>
      <c r="N1004" t="str">
        <f>VLOOKUP(order_details__2[[#This Row],[OrderID]],orders[],2,FALSE)</f>
        <v>BERGS</v>
      </c>
      <c r="O1004" t="str">
        <f>VLOOKUP(order_details__2[[#This Row],[OrderID]],orders[],18,FALSE)</f>
        <v xml:space="preserve">Eastern                                           </v>
      </c>
      <c r="P1004">
        <f>VLOOKUP(order_details__2[[#This Row],[ProductID]],products[],4,FALSE)</f>
        <v>4</v>
      </c>
      <c r="Q1004" t="str">
        <f>VLOOKUP(order_details__2[[#This Row],[CategoryID]],categories[],2,FALSE)</f>
        <v>Dairy Products</v>
      </c>
      <c r="R1004" s="57">
        <f>VLOOKUP(order_details__2[[#This Row],[OrderID]],orders[],21,FALSE)</f>
        <v>8</v>
      </c>
    </row>
    <row r="1005" spans="1:18" x14ac:dyDescent="0.2">
      <c r="A1005">
        <v>10627</v>
      </c>
      <c r="B1005">
        <v>62</v>
      </c>
      <c r="C1005">
        <v>49.3</v>
      </c>
      <c r="D1005">
        <v>15</v>
      </c>
      <c r="E1005">
        <v>0</v>
      </c>
      <c r="F1005">
        <f>order_details__2[[#This Row],[UnitPrice]]*order_details__2[[#This Row],[Quantity]]</f>
        <v>739.5</v>
      </c>
      <c r="G1005">
        <f>VLOOKUP(order_details__2[[#This Row],[ProductID]],products[],3,FALSE)</f>
        <v>29</v>
      </c>
      <c r="H1005">
        <f>VLOOKUP(order_details__2[[#This Row],[OrderID]],orders[],20,FALSE)</f>
        <v>1997</v>
      </c>
      <c r="I1005" t="str">
        <f>VLOOKUP(order_details__2[[#This Row],[ProductID]],products[],2,FALSE)</f>
        <v>Tarte au sucre</v>
      </c>
      <c r="J1005" t="str">
        <f>VLOOKUP(order_details__2[[#This Row],[SupplierID]],suppliers[],2,FALSE)</f>
        <v>Forts d'rables</v>
      </c>
      <c r="K1005" t="str">
        <f>VLOOKUP(order_details__2[[#This Row],[OrderID]],orders[],14,FALSE)</f>
        <v>USA</v>
      </c>
      <c r="L1005">
        <f>VLOOKUP(order_details__2[[#This Row],[OrderID]],orders[],7,FALSE)</f>
        <v>3</v>
      </c>
      <c r="M1005" t="str">
        <f>VLOOKUP(order_details__2[[#This Row],[ShipVia ]],shippers[],2,FALSE)</f>
        <v>Federal Shipping</v>
      </c>
      <c r="N1005" t="str">
        <f>VLOOKUP(order_details__2[[#This Row],[OrderID]],orders[],2,FALSE)</f>
        <v>SAVEA</v>
      </c>
      <c r="O1005" t="str">
        <f>VLOOKUP(order_details__2[[#This Row],[OrderID]],orders[],18,FALSE)</f>
        <v xml:space="preserve">Northern                                          </v>
      </c>
      <c r="P1005">
        <f>VLOOKUP(order_details__2[[#This Row],[ProductID]],products[],4,FALSE)</f>
        <v>3</v>
      </c>
      <c r="Q1005" t="str">
        <f>VLOOKUP(order_details__2[[#This Row],[CategoryID]],categories[],2,FALSE)</f>
        <v>Confections</v>
      </c>
      <c r="R1005" s="57">
        <f>VLOOKUP(order_details__2[[#This Row],[OrderID]],orders[],21,FALSE)</f>
        <v>8</v>
      </c>
    </row>
    <row r="1006" spans="1:18" x14ac:dyDescent="0.2">
      <c r="A1006">
        <v>10627</v>
      </c>
      <c r="B1006">
        <v>73</v>
      </c>
      <c r="C1006">
        <v>15</v>
      </c>
      <c r="D1006">
        <v>35</v>
      </c>
      <c r="E1006">
        <v>0</v>
      </c>
      <c r="F1006">
        <f>order_details__2[[#This Row],[UnitPrice]]*order_details__2[[#This Row],[Quantity]]</f>
        <v>525</v>
      </c>
      <c r="G1006">
        <f>VLOOKUP(order_details__2[[#This Row],[ProductID]],products[],3,FALSE)</f>
        <v>17</v>
      </c>
      <c r="H1006">
        <f>VLOOKUP(order_details__2[[#This Row],[OrderID]],orders[],20,FALSE)</f>
        <v>1997</v>
      </c>
      <c r="I1006" t="str">
        <f>VLOOKUP(order_details__2[[#This Row],[ProductID]],products[],2,FALSE)</f>
        <v>Rd Kaviar</v>
      </c>
      <c r="J1006" t="str">
        <f>VLOOKUP(order_details__2[[#This Row],[SupplierID]],suppliers[],2,FALSE)</f>
        <v>Svensk Sjfda AB</v>
      </c>
      <c r="K1006" t="str">
        <f>VLOOKUP(order_details__2[[#This Row],[OrderID]],orders[],14,FALSE)</f>
        <v>USA</v>
      </c>
      <c r="L1006">
        <f>VLOOKUP(order_details__2[[#This Row],[OrderID]],orders[],7,FALSE)</f>
        <v>3</v>
      </c>
      <c r="M1006" t="str">
        <f>VLOOKUP(order_details__2[[#This Row],[ShipVia ]],shippers[],2,FALSE)</f>
        <v>Federal Shipping</v>
      </c>
      <c r="N1006" t="str">
        <f>VLOOKUP(order_details__2[[#This Row],[OrderID]],orders[],2,FALSE)</f>
        <v>SAVEA</v>
      </c>
      <c r="O1006" t="str">
        <f>VLOOKUP(order_details__2[[#This Row],[OrderID]],orders[],18,FALSE)</f>
        <v xml:space="preserve">Northern                                          </v>
      </c>
      <c r="P1006">
        <f>VLOOKUP(order_details__2[[#This Row],[ProductID]],products[],4,FALSE)</f>
        <v>8</v>
      </c>
      <c r="Q1006" t="str">
        <f>VLOOKUP(order_details__2[[#This Row],[CategoryID]],categories[],2,FALSE)</f>
        <v>Seafood</v>
      </c>
      <c r="R1006" s="57">
        <f>VLOOKUP(order_details__2[[#This Row],[OrderID]],orders[],21,FALSE)</f>
        <v>8</v>
      </c>
    </row>
    <row r="1007" spans="1:18" x14ac:dyDescent="0.2">
      <c r="A1007">
        <v>10628</v>
      </c>
      <c r="B1007">
        <v>1</v>
      </c>
      <c r="C1007">
        <v>18</v>
      </c>
      <c r="D1007">
        <v>25</v>
      </c>
      <c r="E1007">
        <v>0</v>
      </c>
      <c r="F1007">
        <f>order_details__2[[#This Row],[UnitPrice]]*order_details__2[[#This Row],[Quantity]]</f>
        <v>450</v>
      </c>
      <c r="G1007">
        <f>VLOOKUP(order_details__2[[#This Row],[ProductID]],products[],3,FALSE)</f>
        <v>1</v>
      </c>
      <c r="H1007">
        <f>VLOOKUP(order_details__2[[#This Row],[OrderID]],orders[],20,FALSE)</f>
        <v>1997</v>
      </c>
      <c r="I1007" t="str">
        <f>VLOOKUP(order_details__2[[#This Row],[ProductID]],products[],2,FALSE)</f>
        <v>Chai</v>
      </c>
      <c r="J1007" t="str">
        <f>VLOOKUP(order_details__2[[#This Row],[SupplierID]],suppliers[],2,FALSE)</f>
        <v>Exotic Liquids</v>
      </c>
      <c r="K1007" t="str">
        <f>VLOOKUP(order_details__2[[#This Row],[OrderID]],orders[],14,FALSE)</f>
        <v>France</v>
      </c>
      <c r="L1007">
        <f>VLOOKUP(order_details__2[[#This Row],[OrderID]],orders[],7,FALSE)</f>
        <v>3</v>
      </c>
      <c r="M1007" t="str">
        <f>VLOOKUP(order_details__2[[#This Row],[ShipVia ]],shippers[],2,FALSE)</f>
        <v>Federal Shipping</v>
      </c>
      <c r="N1007" t="str">
        <f>VLOOKUP(order_details__2[[#This Row],[OrderID]],orders[],2,FALSE)</f>
        <v>BLONP</v>
      </c>
      <c r="O1007" t="str">
        <f>VLOOKUP(order_details__2[[#This Row],[OrderID]],orders[],18,FALSE)</f>
        <v xml:space="preserve">Eastern                                           </v>
      </c>
      <c r="P1007">
        <f>VLOOKUP(order_details__2[[#This Row],[ProductID]],products[],4,FALSE)</f>
        <v>1</v>
      </c>
      <c r="Q1007" t="str">
        <f>VLOOKUP(order_details__2[[#This Row],[CategoryID]],categories[],2,FALSE)</f>
        <v>Beverages</v>
      </c>
      <c r="R1007" s="57">
        <f>VLOOKUP(order_details__2[[#This Row],[OrderID]],orders[],21,FALSE)</f>
        <v>8</v>
      </c>
    </row>
    <row r="1008" spans="1:18" x14ac:dyDescent="0.2">
      <c r="A1008">
        <v>10629</v>
      </c>
      <c r="B1008">
        <v>29</v>
      </c>
      <c r="C1008">
        <v>123.79</v>
      </c>
      <c r="D1008">
        <v>20</v>
      </c>
      <c r="E1008">
        <v>0</v>
      </c>
      <c r="F1008">
        <f>order_details__2[[#This Row],[UnitPrice]]*order_details__2[[#This Row],[Quantity]]</f>
        <v>2475.8000000000002</v>
      </c>
      <c r="G1008">
        <f>VLOOKUP(order_details__2[[#This Row],[ProductID]],products[],3,FALSE)</f>
        <v>12</v>
      </c>
      <c r="H1008">
        <f>VLOOKUP(order_details__2[[#This Row],[OrderID]],orders[],20,FALSE)</f>
        <v>1997</v>
      </c>
      <c r="I1008" t="str">
        <f>VLOOKUP(order_details__2[[#This Row],[ProductID]],products[],2,FALSE)</f>
        <v>Thringer Rostbratwurst</v>
      </c>
      <c r="J1008" t="str">
        <f>VLOOKUP(order_details__2[[#This Row],[SupplierID]],suppliers[],2,FALSE)</f>
        <v>Plutzer Lebensmittelgromrkte AG</v>
      </c>
      <c r="K1008" t="str">
        <f>VLOOKUP(order_details__2[[#This Row],[OrderID]],orders[],14,FALSE)</f>
        <v>Spain</v>
      </c>
      <c r="L1008">
        <f>VLOOKUP(order_details__2[[#This Row],[OrderID]],orders[],7,FALSE)</f>
        <v>3</v>
      </c>
      <c r="M1008" t="str">
        <f>VLOOKUP(order_details__2[[#This Row],[ShipVia ]],shippers[],2,FALSE)</f>
        <v>Federal Shipping</v>
      </c>
      <c r="N1008" t="str">
        <f>VLOOKUP(order_details__2[[#This Row],[OrderID]],orders[],2,FALSE)</f>
        <v>GODOS</v>
      </c>
      <c r="O1008" t="str">
        <f>VLOOKUP(order_details__2[[#This Row],[OrderID]],orders[],18,FALSE)</f>
        <v xml:space="preserve">Eastern                                           </v>
      </c>
      <c r="P1008">
        <f>VLOOKUP(order_details__2[[#This Row],[ProductID]],products[],4,FALSE)</f>
        <v>6</v>
      </c>
      <c r="Q1008" t="str">
        <f>VLOOKUP(order_details__2[[#This Row],[CategoryID]],categories[],2,FALSE)</f>
        <v>Meat/Poultry</v>
      </c>
      <c r="R1008" s="57">
        <f>VLOOKUP(order_details__2[[#This Row],[OrderID]],orders[],21,FALSE)</f>
        <v>8</v>
      </c>
    </row>
    <row r="1009" spans="1:18" x14ac:dyDescent="0.2">
      <c r="A1009">
        <v>10629</v>
      </c>
      <c r="B1009">
        <v>64</v>
      </c>
      <c r="C1009">
        <v>33.25</v>
      </c>
      <c r="D1009">
        <v>9</v>
      </c>
      <c r="E1009">
        <v>0</v>
      </c>
      <c r="F1009">
        <f>order_details__2[[#This Row],[UnitPrice]]*order_details__2[[#This Row],[Quantity]]</f>
        <v>299.25</v>
      </c>
      <c r="G1009">
        <f>VLOOKUP(order_details__2[[#This Row],[ProductID]],products[],3,FALSE)</f>
        <v>12</v>
      </c>
      <c r="H1009">
        <f>VLOOKUP(order_details__2[[#This Row],[OrderID]],orders[],20,FALSE)</f>
        <v>1997</v>
      </c>
      <c r="I1009" t="str">
        <f>VLOOKUP(order_details__2[[#This Row],[ProductID]],products[],2,FALSE)</f>
        <v>Wimmers gute Semmelkndel</v>
      </c>
      <c r="J1009" t="str">
        <f>VLOOKUP(order_details__2[[#This Row],[SupplierID]],suppliers[],2,FALSE)</f>
        <v>Plutzer Lebensmittelgromrkte AG</v>
      </c>
      <c r="K1009" t="str">
        <f>VLOOKUP(order_details__2[[#This Row],[OrderID]],orders[],14,FALSE)</f>
        <v>Spain</v>
      </c>
      <c r="L1009">
        <f>VLOOKUP(order_details__2[[#This Row],[OrderID]],orders[],7,FALSE)</f>
        <v>3</v>
      </c>
      <c r="M1009" t="str">
        <f>VLOOKUP(order_details__2[[#This Row],[ShipVia ]],shippers[],2,FALSE)</f>
        <v>Federal Shipping</v>
      </c>
      <c r="N1009" t="str">
        <f>VLOOKUP(order_details__2[[#This Row],[OrderID]],orders[],2,FALSE)</f>
        <v>GODOS</v>
      </c>
      <c r="O1009" t="str">
        <f>VLOOKUP(order_details__2[[#This Row],[OrderID]],orders[],18,FALSE)</f>
        <v xml:space="preserve">Eastern                                           </v>
      </c>
      <c r="P1009">
        <f>VLOOKUP(order_details__2[[#This Row],[ProductID]],products[],4,FALSE)</f>
        <v>5</v>
      </c>
      <c r="Q1009" t="str">
        <f>VLOOKUP(order_details__2[[#This Row],[CategoryID]],categories[],2,FALSE)</f>
        <v>Grains/Cereals</v>
      </c>
      <c r="R1009" s="57">
        <f>VLOOKUP(order_details__2[[#This Row],[OrderID]],orders[],21,FALSE)</f>
        <v>8</v>
      </c>
    </row>
    <row r="1010" spans="1:18" x14ac:dyDescent="0.2">
      <c r="A1010">
        <v>10630</v>
      </c>
      <c r="B1010">
        <v>55</v>
      </c>
      <c r="C1010">
        <v>24</v>
      </c>
      <c r="D1010">
        <v>12</v>
      </c>
      <c r="E1010">
        <v>0</v>
      </c>
      <c r="F1010">
        <f>order_details__2[[#This Row],[UnitPrice]]*order_details__2[[#This Row],[Quantity]]</f>
        <v>288</v>
      </c>
      <c r="G1010">
        <f>VLOOKUP(order_details__2[[#This Row],[ProductID]],products[],3,FALSE)</f>
        <v>25</v>
      </c>
      <c r="H1010">
        <f>VLOOKUP(order_details__2[[#This Row],[OrderID]],orders[],20,FALSE)</f>
        <v>1997</v>
      </c>
      <c r="I1010" t="str">
        <f>VLOOKUP(order_details__2[[#This Row],[ProductID]],products[],2,FALSE)</f>
        <v>Pt chinois</v>
      </c>
      <c r="J1010" t="str">
        <f>VLOOKUP(order_details__2[[#This Row],[SupplierID]],suppliers[],2,FALSE)</f>
        <v>Ma Maison</v>
      </c>
      <c r="K1010" t="str">
        <f>VLOOKUP(order_details__2[[#This Row],[OrderID]],orders[],14,FALSE)</f>
        <v>Germany</v>
      </c>
      <c r="L1010">
        <f>VLOOKUP(order_details__2[[#This Row],[OrderID]],orders[],7,FALSE)</f>
        <v>2</v>
      </c>
      <c r="M1010" t="str">
        <f>VLOOKUP(order_details__2[[#This Row],[ShipVia ]],shippers[],2,FALSE)</f>
        <v>United Package</v>
      </c>
      <c r="N1010" t="str">
        <f>VLOOKUP(order_details__2[[#This Row],[OrderID]],orders[],2,FALSE)</f>
        <v>KOENE</v>
      </c>
      <c r="O1010" t="str">
        <f>VLOOKUP(order_details__2[[#This Row],[OrderID]],orders[],18,FALSE)</f>
        <v xml:space="preserve">Eastern                                           </v>
      </c>
      <c r="P1010">
        <f>VLOOKUP(order_details__2[[#This Row],[ProductID]],products[],4,FALSE)</f>
        <v>6</v>
      </c>
      <c r="Q1010" t="str">
        <f>VLOOKUP(order_details__2[[#This Row],[CategoryID]],categories[],2,FALSE)</f>
        <v>Meat/Poultry</v>
      </c>
      <c r="R1010" s="57">
        <f>VLOOKUP(order_details__2[[#This Row],[OrderID]],orders[],21,FALSE)</f>
        <v>8</v>
      </c>
    </row>
    <row r="1011" spans="1:18" x14ac:dyDescent="0.2">
      <c r="A1011">
        <v>10630</v>
      </c>
      <c r="B1011">
        <v>76</v>
      </c>
      <c r="C1011">
        <v>18</v>
      </c>
      <c r="D1011">
        <v>35</v>
      </c>
      <c r="E1011">
        <v>0</v>
      </c>
      <c r="F1011">
        <f>order_details__2[[#This Row],[UnitPrice]]*order_details__2[[#This Row],[Quantity]]</f>
        <v>630</v>
      </c>
      <c r="G1011">
        <f>VLOOKUP(order_details__2[[#This Row],[ProductID]],products[],3,FALSE)</f>
        <v>23</v>
      </c>
      <c r="H1011">
        <f>VLOOKUP(order_details__2[[#This Row],[OrderID]],orders[],20,FALSE)</f>
        <v>1997</v>
      </c>
      <c r="I1011" t="str">
        <f>VLOOKUP(order_details__2[[#This Row],[ProductID]],products[],2,FALSE)</f>
        <v>Lakkalikri</v>
      </c>
      <c r="J1011" t="str">
        <f>VLOOKUP(order_details__2[[#This Row],[SupplierID]],suppliers[],2,FALSE)</f>
        <v>Karkki Oy</v>
      </c>
      <c r="K1011" t="str">
        <f>VLOOKUP(order_details__2[[#This Row],[OrderID]],orders[],14,FALSE)</f>
        <v>Germany</v>
      </c>
      <c r="L1011">
        <f>VLOOKUP(order_details__2[[#This Row],[OrderID]],orders[],7,FALSE)</f>
        <v>2</v>
      </c>
      <c r="M1011" t="str">
        <f>VLOOKUP(order_details__2[[#This Row],[ShipVia ]],shippers[],2,FALSE)</f>
        <v>United Package</v>
      </c>
      <c r="N1011" t="str">
        <f>VLOOKUP(order_details__2[[#This Row],[OrderID]],orders[],2,FALSE)</f>
        <v>KOENE</v>
      </c>
      <c r="O1011" t="str">
        <f>VLOOKUP(order_details__2[[#This Row],[OrderID]],orders[],18,FALSE)</f>
        <v xml:space="preserve">Eastern                                           </v>
      </c>
      <c r="P1011">
        <f>VLOOKUP(order_details__2[[#This Row],[ProductID]],products[],4,FALSE)</f>
        <v>1</v>
      </c>
      <c r="Q1011" t="str">
        <f>VLOOKUP(order_details__2[[#This Row],[CategoryID]],categories[],2,FALSE)</f>
        <v>Beverages</v>
      </c>
      <c r="R1011" s="57">
        <f>VLOOKUP(order_details__2[[#This Row],[OrderID]],orders[],21,FALSE)</f>
        <v>8</v>
      </c>
    </row>
    <row r="1012" spans="1:18" x14ac:dyDescent="0.2">
      <c r="A1012">
        <v>10631</v>
      </c>
      <c r="B1012">
        <v>75</v>
      </c>
      <c r="C1012">
        <v>7.75</v>
      </c>
      <c r="D1012">
        <v>8</v>
      </c>
      <c r="E1012">
        <v>0</v>
      </c>
      <c r="F1012">
        <f>order_details__2[[#This Row],[UnitPrice]]*order_details__2[[#This Row],[Quantity]]</f>
        <v>62</v>
      </c>
      <c r="G1012">
        <f>VLOOKUP(order_details__2[[#This Row],[ProductID]],products[],3,FALSE)</f>
        <v>12</v>
      </c>
      <c r="H1012">
        <f>VLOOKUP(order_details__2[[#This Row],[OrderID]],orders[],20,FALSE)</f>
        <v>1997</v>
      </c>
      <c r="I1012" t="str">
        <f>VLOOKUP(order_details__2[[#This Row],[ProductID]],products[],2,FALSE)</f>
        <v>Rhnbru Klosterbier</v>
      </c>
      <c r="J1012" t="str">
        <f>VLOOKUP(order_details__2[[#This Row],[SupplierID]],suppliers[],2,FALSE)</f>
        <v>Plutzer Lebensmittelgromrkte AG</v>
      </c>
      <c r="K1012" t="str">
        <f>VLOOKUP(order_details__2[[#This Row],[OrderID]],orders[],14,FALSE)</f>
        <v>France</v>
      </c>
      <c r="L1012">
        <f>VLOOKUP(order_details__2[[#This Row],[OrderID]],orders[],7,FALSE)</f>
        <v>1</v>
      </c>
      <c r="M1012" t="str">
        <f>VLOOKUP(order_details__2[[#This Row],[ShipVia ]],shippers[],2,FALSE)</f>
        <v>Speedy Express</v>
      </c>
      <c r="N1012" t="str">
        <f>VLOOKUP(order_details__2[[#This Row],[OrderID]],orders[],2,FALSE)</f>
        <v>LAMAI</v>
      </c>
      <c r="O1012" t="str">
        <f>VLOOKUP(order_details__2[[#This Row],[OrderID]],orders[],18,FALSE)</f>
        <v xml:space="preserve">Northern                                          </v>
      </c>
      <c r="P1012">
        <f>VLOOKUP(order_details__2[[#This Row],[ProductID]],products[],4,FALSE)</f>
        <v>1</v>
      </c>
      <c r="Q1012" t="str">
        <f>VLOOKUP(order_details__2[[#This Row],[CategoryID]],categories[],2,FALSE)</f>
        <v>Beverages</v>
      </c>
      <c r="R1012" s="57">
        <f>VLOOKUP(order_details__2[[#This Row],[OrderID]],orders[],21,FALSE)</f>
        <v>8</v>
      </c>
    </row>
    <row r="1013" spans="1:18" x14ac:dyDescent="0.2">
      <c r="A1013">
        <v>10632</v>
      </c>
      <c r="B1013">
        <v>2</v>
      </c>
      <c r="C1013">
        <v>19</v>
      </c>
      <c r="D1013">
        <v>30</v>
      </c>
      <c r="E1013">
        <v>0</v>
      </c>
      <c r="F1013">
        <f>order_details__2[[#This Row],[UnitPrice]]*order_details__2[[#This Row],[Quantity]]</f>
        <v>570</v>
      </c>
      <c r="G1013">
        <f>VLOOKUP(order_details__2[[#This Row],[ProductID]],products[],3,FALSE)</f>
        <v>1</v>
      </c>
      <c r="H1013">
        <f>VLOOKUP(order_details__2[[#This Row],[OrderID]],orders[],20,FALSE)</f>
        <v>1997</v>
      </c>
      <c r="I1013" t="str">
        <f>VLOOKUP(order_details__2[[#This Row],[ProductID]],products[],2,FALSE)</f>
        <v>Chang</v>
      </c>
      <c r="J1013" t="str">
        <f>VLOOKUP(order_details__2[[#This Row],[SupplierID]],suppliers[],2,FALSE)</f>
        <v>Exotic Liquids</v>
      </c>
      <c r="K1013" t="str">
        <f>VLOOKUP(order_details__2[[#This Row],[OrderID]],orders[],14,FALSE)</f>
        <v>Germany</v>
      </c>
      <c r="L1013">
        <f>VLOOKUP(order_details__2[[#This Row],[OrderID]],orders[],7,FALSE)</f>
        <v>1</v>
      </c>
      <c r="M1013" t="str">
        <f>VLOOKUP(order_details__2[[#This Row],[ShipVia ]],shippers[],2,FALSE)</f>
        <v>Speedy Express</v>
      </c>
      <c r="N1013" t="str">
        <f>VLOOKUP(order_details__2[[#This Row],[OrderID]],orders[],2,FALSE)</f>
        <v>WANDK</v>
      </c>
      <c r="O1013" t="str">
        <f>VLOOKUP(order_details__2[[#This Row],[OrderID]],orders[],18,FALSE)</f>
        <v xml:space="preserve">Northern                                          </v>
      </c>
      <c r="P1013">
        <f>VLOOKUP(order_details__2[[#This Row],[ProductID]],products[],4,FALSE)</f>
        <v>1</v>
      </c>
      <c r="Q1013" t="str">
        <f>VLOOKUP(order_details__2[[#This Row],[CategoryID]],categories[],2,FALSE)</f>
        <v>Beverages</v>
      </c>
      <c r="R1013" s="57">
        <f>VLOOKUP(order_details__2[[#This Row],[OrderID]],orders[],21,FALSE)</f>
        <v>8</v>
      </c>
    </row>
    <row r="1014" spans="1:18" x14ac:dyDescent="0.2">
      <c r="A1014">
        <v>10632</v>
      </c>
      <c r="B1014">
        <v>33</v>
      </c>
      <c r="C1014">
        <v>2.5</v>
      </c>
      <c r="D1014">
        <v>20</v>
      </c>
      <c r="E1014">
        <v>0</v>
      </c>
      <c r="F1014">
        <f>order_details__2[[#This Row],[UnitPrice]]*order_details__2[[#This Row],[Quantity]]</f>
        <v>50</v>
      </c>
      <c r="G1014">
        <f>VLOOKUP(order_details__2[[#This Row],[ProductID]],products[],3,FALSE)</f>
        <v>15</v>
      </c>
      <c r="H1014">
        <f>VLOOKUP(order_details__2[[#This Row],[OrderID]],orders[],20,FALSE)</f>
        <v>1997</v>
      </c>
      <c r="I1014" t="str">
        <f>VLOOKUP(order_details__2[[#This Row],[ProductID]],products[],2,FALSE)</f>
        <v>Geitost</v>
      </c>
      <c r="J1014" t="str">
        <f>VLOOKUP(order_details__2[[#This Row],[SupplierID]],suppliers[],2,FALSE)</f>
        <v>Norske Meierier</v>
      </c>
      <c r="K1014" t="str">
        <f>VLOOKUP(order_details__2[[#This Row],[OrderID]],orders[],14,FALSE)</f>
        <v>Germany</v>
      </c>
      <c r="L1014">
        <f>VLOOKUP(order_details__2[[#This Row],[OrderID]],orders[],7,FALSE)</f>
        <v>1</v>
      </c>
      <c r="M1014" t="str">
        <f>VLOOKUP(order_details__2[[#This Row],[ShipVia ]],shippers[],2,FALSE)</f>
        <v>Speedy Express</v>
      </c>
      <c r="N1014" t="str">
        <f>VLOOKUP(order_details__2[[#This Row],[OrderID]],orders[],2,FALSE)</f>
        <v>WANDK</v>
      </c>
      <c r="O1014" t="str">
        <f>VLOOKUP(order_details__2[[#This Row],[OrderID]],orders[],18,FALSE)</f>
        <v xml:space="preserve">Northern                                          </v>
      </c>
      <c r="P1014">
        <f>VLOOKUP(order_details__2[[#This Row],[ProductID]],products[],4,FALSE)</f>
        <v>4</v>
      </c>
      <c r="Q1014" t="str">
        <f>VLOOKUP(order_details__2[[#This Row],[CategoryID]],categories[],2,FALSE)</f>
        <v>Dairy Products</v>
      </c>
      <c r="R1014" s="57">
        <f>VLOOKUP(order_details__2[[#This Row],[OrderID]],orders[],21,FALSE)</f>
        <v>8</v>
      </c>
    </row>
    <row r="1015" spans="1:18" x14ac:dyDescent="0.2">
      <c r="A1015">
        <v>10633</v>
      </c>
      <c r="B1015">
        <v>12</v>
      </c>
      <c r="C1015">
        <v>38</v>
      </c>
      <c r="D1015">
        <v>36</v>
      </c>
      <c r="E1015">
        <v>0</v>
      </c>
      <c r="F1015">
        <f>order_details__2[[#This Row],[UnitPrice]]*order_details__2[[#This Row],[Quantity]]</f>
        <v>1368</v>
      </c>
      <c r="G1015">
        <f>VLOOKUP(order_details__2[[#This Row],[ProductID]],products[],3,FALSE)</f>
        <v>5</v>
      </c>
      <c r="H1015">
        <f>VLOOKUP(order_details__2[[#This Row],[OrderID]],orders[],20,FALSE)</f>
        <v>1997</v>
      </c>
      <c r="I1015" t="str">
        <f>VLOOKUP(order_details__2[[#This Row],[ProductID]],products[],2,FALSE)</f>
        <v>Queso Manchego La Pastora</v>
      </c>
      <c r="J1015" t="str">
        <f>VLOOKUP(order_details__2[[#This Row],[SupplierID]],suppliers[],2,FALSE)</f>
        <v>Cooperativa de Quesos 'Las Cabras'</v>
      </c>
      <c r="K1015" t="str">
        <f>VLOOKUP(order_details__2[[#This Row],[OrderID]],orders[],14,FALSE)</f>
        <v>Austria</v>
      </c>
      <c r="L1015">
        <f>VLOOKUP(order_details__2[[#This Row],[OrderID]],orders[],7,FALSE)</f>
        <v>3</v>
      </c>
      <c r="M1015" t="str">
        <f>VLOOKUP(order_details__2[[#This Row],[ShipVia ]],shippers[],2,FALSE)</f>
        <v>Federal Shipping</v>
      </c>
      <c r="N1015" t="str">
        <f>VLOOKUP(order_details__2[[#This Row],[OrderID]],orders[],2,FALSE)</f>
        <v>ERNSH</v>
      </c>
      <c r="O1015" t="str">
        <f>VLOOKUP(order_details__2[[#This Row],[OrderID]],orders[],18,FALSE)</f>
        <v xml:space="preserve">Westerns                                          </v>
      </c>
      <c r="P1015">
        <f>VLOOKUP(order_details__2[[#This Row],[ProductID]],products[],4,FALSE)</f>
        <v>4</v>
      </c>
      <c r="Q1015" t="str">
        <f>VLOOKUP(order_details__2[[#This Row],[CategoryID]],categories[],2,FALSE)</f>
        <v>Dairy Products</v>
      </c>
      <c r="R1015" s="57">
        <f>VLOOKUP(order_details__2[[#This Row],[OrderID]],orders[],21,FALSE)</f>
        <v>8</v>
      </c>
    </row>
    <row r="1016" spans="1:18" x14ac:dyDescent="0.2">
      <c r="A1016">
        <v>10633</v>
      </c>
      <c r="B1016">
        <v>13</v>
      </c>
      <c r="C1016">
        <v>6</v>
      </c>
      <c r="D1016">
        <v>13</v>
      </c>
      <c r="E1016">
        <v>0</v>
      </c>
      <c r="F1016">
        <f>order_details__2[[#This Row],[UnitPrice]]*order_details__2[[#This Row],[Quantity]]</f>
        <v>78</v>
      </c>
      <c r="G1016">
        <f>VLOOKUP(order_details__2[[#This Row],[ProductID]],products[],3,FALSE)</f>
        <v>6</v>
      </c>
      <c r="H1016">
        <f>VLOOKUP(order_details__2[[#This Row],[OrderID]],orders[],20,FALSE)</f>
        <v>1997</v>
      </c>
      <c r="I1016" t="str">
        <f>VLOOKUP(order_details__2[[#This Row],[ProductID]],products[],2,FALSE)</f>
        <v>Konbu</v>
      </c>
      <c r="J1016" t="str">
        <f>VLOOKUP(order_details__2[[#This Row],[SupplierID]],suppliers[],2,FALSE)</f>
        <v>Mayumi's</v>
      </c>
      <c r="K1016" t="str">
        <f>VLOOKUP(order_details__2[[#This Row],[OrderID]],orders[],14,FALSE)</f>
        <v>Austria</v>
      </c>
      <c r="L1016">
        <f>VLOOKUP(order_details__2[[#This Row],[OrderID]],orders[],7,FALSE)</f>
        <v>3</v>
      </c>
      <c r="M1016" t="str">
        <f>VLOOKUP(order_details__2[[#This Row],[ShipVia ]],shippers[],2,FALSE)</f>
        <v>Federal Shipping</v>
      </c>
      <c r="N1016" t="str">
        <f>VLOOKUP(order_details__2[[#This Row],[OrderID]],orders[],2,FALSE)</f>
        <v>ERNSH</v>
      </c>
      <c r="O1016" t="str">
        <f>VLOOKUP(order_details__2[[#This Row],[OrderID]],orders[],18,FALSE)</f>
        <v xml:space="preserve">Westerns                                          </v>
      </c>
      <c r="P1016">
        <f>VLOOKUP(order_details__2[[#This Row],[ProductID]],products[],4,FALSE)</f>
        <v>8</v>
      </c>
      <c r="Q1016" t="str">
        <f>VLOOKUP(order_details__2[[#This Row],[CategoryID]],categories[],2,FALSE)</f>
        <v>Seafood</v>
      </c>
      <c r="R1016" s="57">
        <f>VLOOKUP(order_details__2[[#This Row],[OrderID]],orders[],21,FALSE)</f>
        <v>8</v>
      </c>
    </row>
    <row r="1017" spans="1:18" x14ac:dyDescent="0.2">
      <c r="A1017">
        <v>10633</v>
      </c>
      <c r="B1017">
        <v>26</v>
      </c>
      <c r="C1017">
        <v>31.23</v>
      </c>
      <c r="D1017">
        <v>35</v>
      </c>
      <c r="E1017">
        <v>0</v>
      </c>
      <c r="F1017">
        <f>order_details__2[[#This Row],[UnitPrice]]*order_details__2[[#This Row],[Quantity]]</f>
        <v>1093.05</v>
      </c>
      <c r="G1017">
        <f>VLOOKUP(order_details__2[[#This Row],[ProductID]],products[],3,FALSE)</f>
        <v>11</v>
      </c>
      <c r="H1017">
        <f>VLOOKUP(order_details__2[[#This Row],[OrderID]],orders[],20,FALSE)</f>
        <v>1997</v>
      </c>
      <c r="I1017" t="str">
        <f>VLOOKUP(order_details__2[[#This Row],[ProductID]],products[],2,FALSE)</f>
        <v>Gumbr Gummibrchen</v>
      </c>
      <c r="J1017" t="str">
        <f>VLOOKUP(order_details__2[[#This Row],[SupplierID]],suppliers[],2,FALSE)</f>
        <v>Heli Swaren GmbH &amp; Co. KG</v>
      </c>
      <c r="K1017" t="str">
        <f>VLOOKUP(order_details__2[[#This Row],[OrderID]],orders[],14,FALSE)</f>
        <v>Austria</v>
      </c>
      <c r="L1017">
        <f>VLOOKUP(order_details__2[[#This Row],[OrderID]],orders[],7,FALSE)</f>
        <v>3</v>
      </c>
      <c r="M1017" t="str">
        <f>VLOOKUP(order_details__2[[#This Row],[ShipVia ]],shippers[],2,FALSE)</f>
        <v>Federal Shipping</v>
      </c>
      <c r="N1017" t="str">
        <f>VLOOKUP(order_details__2[[#This Row],[OrderID]],orders[],2,FALSE)</f>
        <v>ERNSH</v>
      </c>
      <c r="O1017" t="str">
        <f>VLOOKUP(order_details__2[[#This Row],[OrderID]],orders[],18,FALSE)</f>
        <v xml:space="preserve">Westerns                                          </v>
      </c>
      <c r="P1017">
        <f>VLOOKUP(order_details__2[[#This Row],[ProductID]],products[],4,FALSE)</f>
        <v>3</v>
      </c>
      <c r="Q1017" t="str">
        <f>VLOOKUP(order_details__2[[#This Row],[CategoryID]],categories[],2,FALSE)</f>
        <v>Confections</v>
      </c>
      <c r="R1017" s="57">
        <f>VLOOKUP(order_details__2[[#This Row],[OrderID]],orders[],21,FALSE)</f>
        <v>8</v>
      </c>
    </row>
    <row r="1018" spans="1:18" x14ac:dyDescent="0.2">
      <c r="A1018">
        <v>10633</v>
      </c>
      <c r="B1018">
        <v>62</v>
      </c>
      <c r="C1018">
        <v>49.3</v>
      </c>
      <c r="D1018">
        <v>80</v>
      </c>
      <c r="E1018">
        <v>0</v>
      </c>
      <c r="F1018">
        <f>order_details__2[[#This Row],[UnitPrice]]*order_details__2[[#This Row],[Quantity]]</f>
        <v>3944</v>
      </c>
      <c r="G1018">
        <f>VLOOKUP(order_details__2[[#This Row],[ProductID]],products[],3,FALSE)</f>
        <v>29</v>
      </c>
      <c r="H1018">
        <f>VLOOKUP(order_details__2[[#This Row],[OrderID]],orders[],20,FALSE)</f>
        <v>1997</v>
      </c>
      <c r="I1018" t="str">
        <f>VLOOKUP(order_details__2[[#This Row],[ProductID]],products[],2,FALSE)</f>
        <v>Tarte au sucre</v>
      </c>
      <c r="J1018" t="str">
        <f>VLOOKUP(order_details__2[[#This Row],[SupplierID]],suppliers[],2,FALSE)</f>
        <v>Forts d'rables</v>
      </c>
      <c r="K1018" t="str">
        <f>VLOOKUP(order_details__2[[#This Row],[OrderID]],orders[],14,FALSE)</f>
        <v>Austria</v>
      </c>
      <c r="L1018">
        <f>VLOOKUP(order_details__2[[#This Row],[OrderID]],orders[],7,FALSE)</f>
        <v>3</v>
      </c>
      <c r="M1018" t="str">
        <f>VLOOKUP(order_details__2[[#This Row],[ShipVia ]],shippers[],2,FALSE)</f>
        <v>Federal Shipping</v>
      </c>
      <c r="N1018" t="str">
        <f>VLOOKUP(order_details__2[[#This Row],[OrderID]],orders[],2,FALSE)</f>
        <v>ERNSH</v>
      </c>
      <c r="O1018" t="str">
        <f>VLOOKUP(order_details__2[[#This Row],[OrderID]],orders[],18,FALSE)</f>
        <v xml:space="preserve">Westerns                                          </v>
      </c>
      <c r="P1018">
        <f>VLOOKUP(order_details__2[[#This Row],[ProductID]],products[],4,FALSE)</f>
        <v>3</v>
      </c>
      <c r="Q1018" t="str">
        <f>VLOOKUP(order_details__2[[#This Row],[CategoryID]],categories[],2,FALSE)</f>
        <v>Confections</v>
      </c>
      <c r="R1018" s="57">
        <f>VLOOKUP(order_details__2[[#This Row],[OrderID]],orders[],21,FALSE)</f>
        <v>8</v>
      </c>
    </row>
    <row r="1019" spans="1:18" x14ac:dyDescent="0.2">
      <c r="A1019">
        <v>10634</v>
      </c>
      <c r="B1019">
        <v>7</v>
      </c>
      <c r="C1019">
        <v>30</v>
      </c>
      <c r="D1019">
        <v>35</v>
      </c>
      <c r="E1019">
        <v>0</v>
      </c>
      <c r="F1019">
        <f>order_details__2[[#This Row],[UnitPrice]]*order_details__2[[#This Row],[Quantity]]</f>
        <v>1050</v>
      </c>
      <c r="G1019">
        <f>VLOOKUP(order_details__2[[#This Row],[ProductID]],products[],3,FALSE)</f>
        <v>3</v>
      </c>
      <c r="H1019">
        <f>VLOOKUP(order_details__2[[#This Row],[OrderID]],orders[],20,FALSE)</f>
        <v>1997</v>
      </c>
      <c r="I1019" t="str">
        <f>VLOOKUP(order_details__2[[#This Row],[ProductID]],products[],2,FALSE)</f>
        <v>Uncle Bob's Organic Dried Pears</v>
      </c>
      <c r="J1019" t="str">
        <f>VLOOKUP(order_details__2[[#This Row],[SupplierID]],suppliers[],2,FALSE)</f>
        <v>Grandma Kelly's Homestead</v>
      </c>
      <c r="K1019" t="str">
        <f>VLOOKUP(order_details__2[[#This Row],[OrderID]],orders[],14,FALSE)</f>
        <v>France</v>
      </c>
      <c r="L1019">
        <f>VLOOKUP(order_details__2[[#This Row],[OrderID]],orders[],7,FALSE)</f>
        <v>3</v>
      </c>
      <c r="M1019" t="str">
        <f>VLOOKUP(order_details__2[[#This Row],[ShipVia ]],shippers[],2,FALSE)</f>
        <v>Federal Shipping</v>
      </c>
      <c r="N1019" t="str">
        <f>VLOOKUP(order_details__2[[#This Row],[OrderID]],orders[],2,FALSE)</f>
        <v>FOLIG</v>
      </c>
      <c r="O1019" t="str">
        <f>VLOOKUP(order_details__2[[#This Row],[OrderID]],orders[],18,FALSE)</f>
        <v xml:space="preserve">Eastern                                           </v>
      </c>
      <c r="P1019">
        <f>VLOOKUP(order_details__2[[#This Row],[ProductID]],products[],4,FALSE)</f>
        <v>7</v>
      </c>
      <c r="Q1019" t="str">
        <f>VLOOKUP(order_details__2[[#This Row],[CategoryID]],categories[],2,FALSE)</f>
        <v>Produce</v>
      </c>
      <c r="R1019" s="57">
        <f>VLOOKUP(order_details__2[[#This Row],[OrderID]],orders[],21,FALSE)</f>
        <v>8</v>
      </c>
    </row>
    <row r="1020" spans="1:18" x14ac:dyDescent="0.2">
      <c r="A1020">
        <v>10634</v>
      </c>
      <c r="B1020">
        <v>18</v>
      </c>
      <c r="C1020">
        <v>62.5</v>
      </c>
      <c r="D1020">
        <v>50</v>
      </c>
      <c r="E1020">
        <v>0</v>
      </c>
      <c r="F1020">
        <f>order_details__2[[#This Row],[UnitPrice]]*order_details__2[[#This Row],[Quantity]]</f>
        <v>3125</v>
      </c>
      <c r="G1020">
        <f>VLOOKUP(order_details__2[[#This Row],[ProductID]],products[],3,FALSE)</f>
        <v>7</v>
      </c>
      <c r="H1020">
        <f>VLOOKUP(order_details__2[[#This Row],[OrderID]],orders[],20,FALSE)</f>
        <v>1997</v>
      </c>
      <c r="I1020" t="str">
        <f>VLOOKUP(order_details__2[[#This Row],[ProductID]],products[],2,FALSE)</f>
        <v>Carnarvon Tigers</v>
      </c>
      <c r="J1020" t="str">
        <f>VLOOKUP(order_details__2[[#This Row],[SupplierID]],suppliers[],2,FALSE)</f>
        <v>Pavlova, Ltd.</v>
      </c>
      <c r="K1020" t="str">
        <f>VLOOKUP(order_details__2[[#This Row],[OrderID]],orders[],14,FALSE)</f>
        <v>France</v>
      </c>
      <c r="L1020">
        <f>VLOOKUP(order_details__2[[#This Row],[OrderID]],orders[],7,FALSE)</f>
        <v>3</v>
      </c>
      <c r="M1020" t="str">
        <f>VLOOKUP(order_details__2[[#This Row],[ShipVia ]],shippers[],2,FALSE)</f>
        <v>Federal Shipping</v>
      </c>
      <c r="N1020" t="str">
        <f>VLOOKUP(order_details__2[[#This Row],[OrderID]],orders[],2,FALSE)</f>
        <v>FOLIG</v>
      </c>
      <c r="O1020" t="str">
        <f>VLOOKUP(order_details__2[[#This Row],[OrderID]],orders[],18,FALSE)</f>
        <v xml:space="preserve">Eastern                                           </v>
      </c>
      <c r="P1020">
        <f>VLOOKUP(order_details__2[[#This Row],[ProductID]],products[],4,FALSE)</f>
        <v>8</v>
      </c>
      <c r="Q1020" t="str">
        <f>VLOOKUP(order_details__2[[#This Row],[CategoryID]],categories[],2,FALSE)</f>
        <v>Seafood</v>
      </c>
      <c r="R1020" s="57">
        <f>VLOOKUP(order_details__2[[#This Row],[OrderID]],orders[],21,FALSE)</f>
        <v>8</v>
      </c>
    </row>
    <row r="1021" spans="1:18" x14ac:dyDescent="0.2">
      <c r="A1021">
        <v>10634</v>
      </c>
      <c r="B1021">
        <v>51</v>
      </c>
      <c r="C1021">
        <v>53</v>
      </c>
      <c r="D1021">
        <v>15</v>
      </c>
      <c r="E1021">
        <v>0</v>
      </c>
      <c r="F1021">
        <f>order_details__2[[#This Row],[UnitPrice]]*order_details__2[[#This Row],[Quantity]]</f>
        <v>795</v>
      </c>
      <c r="G1021">
        <f>VLOOKUP(order_details__2[[#This Row],[ProductID]],products[],3,FALSE)</f>
        <v>24</v>
      </c>
      <c r="H1021">
        <f>VLOOKUP(order_details__2[[#This Row],[OrderID]],orders[],20,FALSE)</f>
        <v>1997</v>
      </c>
      <c r="I1021" t="str">
        <f>VLOOKUP(order_details__2[[#This Row],[ProductID]],products[],2,FALSE)</f>
        <v>Manjimup Dried Apples</v>
      </c>
      <c r="J1021" t="str">
        <f>VLOOKUP(order_details__2[[#This Row],[SupplierID]],suppliers[],2,FALSE)</f>
        <v>G'day, Mate</v>
      </c>
      <c r="K1021" t="str">
        <f>VLOOKUP(order_details__2[[#This Row],[OrderID]],orders[],14,FALSE)</f>
        <v>France</v>
      </c>
      <c r="L1021">
        <f>VLOOKUP(order_details__2[[#This Row],[OrderID]],orders[],7,FALSE)</f>
        <v>3</v>
      </c>
      <c r="M1021" t="str">
        <f>VLOOKUP(order_details__2[[#This Row],[ShipVia ]],shippers[],2,FALSE)</f>
        <v>Federal Shipping</v>
      </c>
      <c r="N1021" t="str">
        <f>VLOOKUP(order_details__2[[#This Row],[OrderID]],orders[],2,FALSE)</f>
        <v>FOLIG</v>
      </c>
      <c r="O1021" t="str">
        <f>VLOOKUP(order_details__2[[#This Row],[OrderID]],orders[],18,FALSE)</f>
        <v xml:space="preserve">Eastern                                           </v>
      </c>
      <c r="P1021">
        <f>VLOOKUP(order_details__2[[#This Row],[ProductID]],products[],4,FALSE)</f>
        <v>7</v>
      </c>
      <c r="Q1021" t="str">
        <f>VLOOKUP(order_details__2[[#This Row],[CategoryID]],categories[],2,FALSE)</f>
        <v>Produce</v>
      </c>
      <c r="R1021" s="57">
        <f>VLOOKUP(order_details__2[[#This Row],[OrderID]],orders[],21,FALSE)</f>
        <v>8</v>
      </c>
    </row>
    <row r="1022" spans="1:18" x14ac:dyDescent="0.2">
      <c r="A1022">
        <v>10634</v>
      </c>
      <c r="B1022">
        <v>75</v>
      </c>
      <c r="C1022">
        <v>7.75</v>
      </c>
      <c r="D1022">
        <v>2</v>
      </c>
      <c r="E1022">
        <v>0</v>
      </c>
      <c r="F1022">
        <f>order_details__2[[#This Row],[UnitPrice]]*order_details__2[[#This Row],[Quantity]]</f>
        <v>15.5</v>
      </c>
      <c r="G1022">
        <f>VLOOKUP(order_details__2[[#This Row],[ProductID]],products[],3,FALSE)</f>
        <v>12</v>
      </c>
      <c r="H1022">
        <f>VLOOKUP(order_details__2[[#This Row],[OrderID]],orders[],20,FALSE)</f>
        <v>1997</v>
      </c>
      <c r="I1022" t="str">
        <f>VLOOKUP(order_details__2[[#This Row],[ProductID]],products[],2,FALSE)</f>
        <v>Rhnbru Klosterbier</v>
      </c>
      <c r="J1022" t="str">
        <f>VLOOKUP(order_details__2[[#This Row],[SupplierID]],suppliers[],2,FALSE)</f>
        <v>Plutzer Lebensmittelgromrkte AG</v>
      </c>
      <c r="K1022" t="str">
        <f>VLOOKUP(order_details__2[[#This Row],[OrderID]],orders[],14,FALSE)</f>
        <v>France</v>
      </c>
      <c r="L1022">
        <f>VLOOKUP(order_details__2[[#This Row],[OrderID]],orders[],7,FALSE)</f>
        <v>3</v>
      </c>
      <c r="M1022" t="str">
        <f>VLOOKUP(order_details__2[[#This Row],[ShipVia ]],shippers[],2,FALSE)</f>
        <v>Federal Shipping</v>
      </c>
      <c r="N1022" t="str">
        <f>VLOOKUP(order_details__2[[#This Row],[OrderID]],orders[],2,FALSE)</f>
        <v>FOLIG</v>
      </c>
      <c r="O1022" t="str">
        <f>VLOOKUP(order_details__2[[#This Row],[OrderID]],orders[],18,FALSE)</f>
        <v xml:space="preserve">Eastern                                           </v>
      </c>
      <c r="P1022">
        <f>VLOOKUP(order_details__2[[#This Row],[ProductID]],products[],4,FALSE)</f>
        <v>1</v>
      </c>
      <c r="Q1022" t="str">
        <f>VLOOKUP(order_details__2[[#This Row],[CategoryID]],categories[],2,FALSE)</f>
        <v>Beverages</v>
      </c>
      <c r="R1022" s="57">
        <f>VLOOKUP(order_details__2[[#This Row],[OrderID]],orders[],21,FALSE)</f>
        <v>8</v>
      </c>
    </row>
    <row r="1023" spans="1:18" x14ac:dyDescent="0.2">
      <c r="A1023">
        <v>10635</v>
      </c>
      <c r="B1023">
        <v>4</v>
      </c>
      <c r="C1023">
        <v>22</v>
      </c>
      <c r="D1023">
        <v>10</v>
      </c>
      <c r="E1023">
        <v>0</v>
      </c>
      <c r="F1023">
        <f>order_details__2[[#This Row],[UnitPrice]]*order_details__2[[#This Row],[Quantity]]</f>
        <v>220</v>
      </c>
      <c r="G1023">
        <f>VLOOKUP(order_details__2[[#This Row],[ProductID]],products[],3,FALSE)</f>
        <v>2</v>
      </c>
      <c r="H1023">
        <f>VLOOKUP(order_details__2[[#This Row],[OrderID]],orders[],20,FALSE)</f>
        <v>1997</v>
      </c>
      <c r="I1023" t="str">
        <f>VLOOKUP(order_details__2[[#This Row],[ProductID]],products[],2,FALSE)</f>
        <v>Chef Anton's Cajun Seasoning</v>
      </c>
      <c r="J1023" t="str">
        <f>VLOOKUP(order_details__2[[#This Row],[SupplierID]],suppliers[],2,FALSE)</f>
        <v>New Orleans Cajun Delights</v>
      </c>
      <c r="K1023" t="str">
        <f>VLOOKUP(order_details__2[[#This Row],[OrderID]],orders[],14,FALSE)</f>
        <v>Italy</v>
      </c>
      <c r="L1023">
        <f>VLOOKUP(order_details__2[[#This Row],[OrderID]],orders[],7,FALSE)</f>
        <v>3</v>
      </c>
      <c r="M1023" t="str">
        <f>VLOOKUP(order_details__2[[#This Row],[ShipVia ]],shippers[],2,FALSE)</f>
        <v>Federal Shipping</v>
      </c>
      <c r="N1023" t="str">
        <f>VLOOKUP(order_details__2[[#This Row],[OrderID]],orders[],2,FALSE)</f>
        <v>MAGAA</v>
      </c>
      <c r="O1023" t="str">
        <f>VLOOKUP(order_details__2[[#This Row],[OrderID]],orders[],18,FALSE)</f>
        <v xml:space="preserve">Northern                                          </v>
      </c>
      <c r="P1023">
        <f>VLOOKUP(order_details__2[[#This Row],[ProductID]],products[],4,FALSE)</f>
        <v>2</v>
      </c>
      <c r="Q1023" t="str">
        <f>VLOOKUP(order_details__2[[#This Row],[CategoryID]],categories[],2,FALSE)</f>
        <v>Condiments</v>
      </c>
      <c r="R1023" s="57">
        <f>VLOOKUP(order_details__2[[#This Row],[OrderID]],orders[],21,FALSE)</f>
        <v>8</v>
      </c>
    </row>
    <row r="1024" spans="1:18" x14ac:dyDescent="0.2">
      <c r="A1024">
        <v>10635</v>
      </c>
      <c r="B1024">
        <v>5</v>
      </c>
      <c r="C1024">
        <v>21.35</v>
      </c>
      <c r="D1024">
        <v>15</v>
      </c>
      <c r="E1024">
        <v>0</v>
      </c>
      <c r="F1024">
        <f>order_details__2[[#This Row],[UnitPrice]]*order_details__2[[#This Row],[Quantity]]</f>
        <v>320.25</v>
      </c>
      <c r="G1024">
        <f>VLOOKUP(order_details__2[[#This Row],[ProductID]],products[],3,FALSE)</f>
        <v>2</v>
      </c>
      <c r="H1024">
        <f>VLOOKUP(order_details__2[[#This Row],[OrderID]],orders[],20,FALSE)</f>
        <v>1997</v>
      </c>
      <c r="I1024" t="str">
        <f>VLOOKUP(order_details__2[[#This Row],[ProductID]],products[],2,FALSE)</f>
        <v>Chef Anton's Gumbo Mix</v>
      </c>
      <c r="J1024" t="str">
        <f>VLOOKUP(order_details__2[[#This Row],[SupplierID]],suppliers[],2,FALSE)</f>
        <v>New Orleans Cajun Delights</v>
      </c>
      <c r="K1024" t="str">
        <f>VLOOKUP(order_details__2[[#This Row],[OrderID]],orders[],14,FALSE)</f>
        <v>Italy</v>
      </c>
      <c r="L1024">
        <f>VLOOKUP(order_details__2[[#This Row],[OrderID]],orders[],7,FALSE)</f>
        <v>3</v>
      </c>
      <c r="M1024" t="str">
        <f>VLOOKUP(order_details__2[[#This Row],[ShipVia ]],shippers[],2,FALSE)</f>
        <v>Federal Shipping</v>
      </c>
      <c r="N1024" t="str">
        <f>VLOOKUP(order_details__2[[#This Row],[OrderID]],orders[],2,FALSE)</f>
        <v>MAGAA</v>
      </c>
      <c r="O1024" t="str">
        <f>VLOOKUP(order_details__2[[#This Row],[OrderID]],orders[],18,FALSE)</f>
        <v xml:space="preserve">Northern                                          </v>
      </c>
      <c r="P1024">
        <f>VLOOKUP(order_details__2[[#This Row],[ProductID]],products[],4,FALSE)</f>
        <v>2</v>
      </c>
      <c r="Q1024" t="str">
        <f>VLOOKUP(order_details__2[[#This Row],[CategoryID]],categories[],2,FALSE)</f>
        <v>Condiments</v>
      </c>
      <c r="R1024" s="57">
        <f>VLOOKUP(order_details__2[[#This Row],[OrderID]],orders[],21,FALSE)</f>
        <v>8</v>
      </c>
    </row>
    <row r="1025" spans="1:18" x14ac:dyDescent="0.2">
      <c r="A1025">
        <v>10635</v>
      </c>
      <c r="B1025">
        <v>22</v>
      </c>
      <c r="C1025">
        <v>21</v>
      </c>
      <c r="D1025">
        <v>40</v>
      </c>
      <c r="E1025">
        <v>0</v>
      </c>
      <c r="F1025">
        <f>order_details__2[[#This Row],[UnitPrice]]*order_details__2[[#This Row],[Quantity]]</f>
        <v>840</v>
      </c>
      <c r="G1025">
        <f>VLOOKUP(order_details__2[[#This Row],[ProductID]],products[],3,FALSE)</f>
        <v>9</v>
      </c>
      <c r="H1025">
        <f>VLOOKUP(order_details__2[[#This Row],[OrderID]],orders[],20,FALSE)</f>
        <v>1997</v>
      </c>
      <c r="I1025" t="str">
        <f>VLOOKUP(order_details__2[[#This Row],[ProductID]],products[],2,FALSE)</f>
        <v>Gustaf's Knckebrd</v>
      </c>
      <c r="J1025" t="str">
        <f>VLOOKUP(order_details__2[[#This Row],[SupplierID]],suppliers[],2,FALSE)</f>
        <v>PB Knckebrd AB</v>
      </c>
      <c r="K1025" t="str">
        <f>VLOOKUP(order_details__2[[#This Row],[OrderID]],orders[],14,FALSE)</f>
        <v>Italy</v>
      </c>
      <c r="L1025">
        <f>VLOOKUP(order_details__2[[#This Row],[OrderID]],orders[],7,FALSE)</f>
        <v>3</v>
      </c>
      <c r="M1025" t="str">
        <f>VLOOKUP(order_details__2[[#This Row],[ShipVia ]],shippers[],2,FALSE)</f>
        <v>Federal Shipping</v>
      </c>
      <c r="N1025" t="str">
        <f>VLOOKUP(order_details__2[[#This Row],[OrderID]],orders[],2,FALSE)</f>
        <v>MAGAA</v>
      </c>
      <c r="O1025" t="str">
        <f>VLOOKUP(order_details__2[[#This Row],[OrderID]],orders[],18,FALSE)</f>
        <v xml:space="preserve">Northern                                          </v>
      </c>
      <c r="P1025">
        <f>VLOOKUP(order_details__2[[#This Row],[ProductID]],products[],4,FALSE)</f>
        <v>5</v>
      </c>
      <c r="Q1025" t="str">
        <f>VLOOKUP(order_details__2[[#This Row],[CategoryID]],categories[],2,FALSE)</f>
        <v>Grains/Cereals</v>
      </c>
      <c r="R1025" s="57">
        <f>VLOOKUP(order_details__2[[#This Row],[OrderID]],orders[],21,FALSE)</f>
        <v>8</v>
      </c>
    </row>
    <row r="1026" spans="1:18" x14ac:dyDescent="0.2">
      <c r="A1026">
        <v>10636</v>
      </c>
      <c r="B1026">
        <v>4</v>
      </c>
      <c r="C1026">
        <v>22</v>
      </c>
      <c r="D1026">
        <v>25</v>
      </c>
      <c r="E1026">
        <v>0</v>
      </c>
      <c r="F1026">
        <f>order_details__2[[#This Row],[UnitPrice]]*order_details__2[[#This Row],[Quantity]]</f>
        <v>550</v>
      </c>
      <c r="G1026">
        <f>VLOOKUP(order_details__2[[#This Row],[ProductID]],products[],3,FALSE)</f>
        <v>2</v>
      </c>
      <c r="H1026">
        <f>VLOOKUP(order_details__2[[#This Row],[OrderID]],orders[],20,FALSE)</f>
        <v>1997</v>
      </c>
      <c r="I1026" t="str">
        <f>VLOOKUP(order_details__2[[#This Row],[ProductID]],products[],2,FALSE)</f>
        <v>Chef Anton's Cajun Seasoning</v>
      </c>
      <c r="J1026" t="str">
        <f>VLOOKUP(order_details__2[[#This Row],[SupplierID]],suppliers[],2,FALSE)</f>
        <v>New Orleans Cajun Delights</v>
      </c>
      <c r="K1026" t="str">
        <f>VLOOKUP(order_details__2[[#This Row],[OrderID]],orders[],14,FALSE)</f>
        <v>Finland</v>
      </c>
      <c r="L1026">
        <f>VLOOKUP(order_details__2[[#This Row],[OrderID]],orders[],7,FALSE)</f>
        <v>1</v>
      </c>
      <c r="M1026" t="str">
        <f>VLOOKUP(order_details__2[[#This Row],[ShipVia ]],shippers[],2,FALSE)</f>
        <v>Speedy Express</v>
      </c>
      <c r="N1026" t="str">
        <f>VLOOKUP(order_details__2[[#This Row],[OrderID]],orders[],2,FALSE)</f>
        <v>WARTH</v>
      </c>
      <c r="O1026" t="str">
        <f>VLOOKUP(order_details__2[[#This Row],[OrderID]],orders[],18,FALSE)</f>
        <v xml:space="preserve">Eastern                                           </v>
      </c>
      <c r="P1026">
        <f>VLOOKUP(order_details__2[[#This Row],[ProductID]],products[],4,FALSE)</f>
        <v>2</v>
      </c>
      <c r="Q1026" t="str">
        <f>VLOOKUP(order_details__2[[#This Row],[CategoryID]],categories[],2,FALSE)</f>
        <v>Condiments</v>
      </c>
      <c r="R1026" s="57">
        <f>VLOOKUP(order_details__2[[#This Row],[OrderID]],orders[],21,FALSE)</f>
        <v>8</v>
      </c>
    </row>
    <row r="1027" spans="1:18" x14ac:dyDescent="0.2">
      <c r="A1027">
        <v>10636</v>
      </c>
      <c r="B1027">
        <v>58</v>
      </c>
      <c r="C1027">
        <v>13.25</v>
      </c>
      <c r="D1027">
        <v>6</v>
      </c>
      <c r="E1027">
        <v>0</v>
      </c>
      <c r="F1027">
        <f>order_details__2[[#This Row],[UnitPrice]]*order_details__2[[#This Row],[Quantity]]</f>
        <v>79.5</v>
      </c>
      <c r="G1027">
        <f>VLOOKUP(order_details__2[[#This Row],[ProductID]],products[],3,FALSE)</f>
        <v>27</v>
      </c>
      <c r="H1027">
        <f>VLOOKUP(order_details__2[[#This Row],[OrderID]],orders[],20,FALSE)</f>
        <v>1997</v>
      </c>
      <c r="I1027" t="str">
        <f>VLOOKUP(order_details__2[[#This Row],[ProductID]],products[],2,FALSE)</f>
        <v>Escargots de Bourgogne</v>
      </c>
      <c r="J1027" t="str">
        <f>VLOOKUP(order_details__2[[#This Row],[SupplierID]],suppliers[],2,FALSE)</f>
        <v>Escargots Nouveaux</v>
      </c>
      <c r="K1027" t="str">
        <f>VLOOKUP(order_details__2[[#This Row],[OrderID]],orders[],14,FALSE)</f>
        <v>Finland</v>
      </c>
      <c r="L1027">
        <f>VLOOKUP(order_details__2[[#This Row],[OrderID]],orders[],7,FALSE)</f>
        <v>1</v>
      </c>
      <c r="M1027" t="str">
        <f>VLOOKUP(order_details__2[[#This Row],[ShipVia ]],shippers[],2,FALSE)</f>
        <v>Speedy Express</v>
      </c>
      <c r="N1027" t="str">
        <f>VLOOKUP(order_details__2[[#This Row],[OrderID]],orders[],2,FALSE)</f>
        <v>WARTH</v>
      </c>
      <c r="O1027" t="str">
        <f>VLOOKUP(order_details__2[[#This Row],[OrderID]],orders[],18,FALSE)</f>
        <v xml:space="preserve">Eastern                                           </v>
      </c>
      <c r="P1027">
        <f>VLOOKUP(order_details__2[[#This Row],[ProductID]],products[],4,FALSE)</f>
        <v>8</v>
      </c>
      <c r="Q1027" t="str">
        <f>VLOOKUP(order_details__2[[#This Row],[CategoryID]],categories[],2,FALSE)</f>
        <v>Seafood</v>
      </c>
      <c r="R1027" s="57">
        <f>VLOOKUP(order_details__2[[#This Row],[OrderID]],orders[],21,FALSE)</f>
        <v>8</v>
      </c>
    </row>
    <row r="1028" spans="1:18" x14ac:dyDescent="0.2">
      <c r="A1028">
        <v>10637</v>
      </c>
      <c r="B1028">
        <v>11</v>
      </c>
      <c r="C1028">
        <v>21</v>
      </c>
      <c r="D1028">
        <v>10</v>
      </c>
      <c r="E1028">
        <v>0</v>
      </c>
      <c r="F1028">
        <f>order_details__2[[#This Row],[UnitPrice]]*order_details__2[[#This Row],[Quantity]]</f>
        <v>210</v>
      </c>
      <c r="G1028">
        <f>VLOOKUP(order_details__2[[#This Row],[ProductID]],products[],3,FALSE)</f>
        <v>5</v>
      </c>
      <c r="H1028">
        <f>VLOOKUP(order_details__2[[#This Row],[OrderID]],orders[],20,FALSE)</f>
        <v>1997</v>
      </c>
      <c r="I1028" t="str">
        <f>VLOOKUP(order_details__2[[#This Row],[ProductID]],products[],2,FALSE)</f>
        <v>Queso Cabrales</v>
      </c>
      <c r="J1028" t="str">
        <f>VLOOKUP(order_details__2[[#This Row],[SupplierID]],suppliers[],2,FALSE)</f>
        <v>Cooperativa de Quesos 'Las Cabras'</v>
      </c>
      <c r="K1028" t="str">
        <f>VLOOKUP(order_details__2[[#This Row],[OrderID]],orders[],14,FALSE)</f>
        <v>Brazil</v>
      </c>
      <c r="L1028">
        <f>VLOOKUP(order_details__2[[#This Row],[OrderID]],orders[],7,FALSE)</f>
        <v>1</v>
      </c>
      <c r="M1028" t="str">
        <f>VLOOKUP(order_details__2[[#This Row],[ShipVia ]],shippers[],2,FALSE)</f>
        <v>Speedy Express</v>
      </c>
      <c r="N1028" t="str">
        <f>VLOOKUP(order_details__2[[#This Row],[OrderID]],orders[],2,FALSE)</f>
        <v>QUEEN</v>
      </c>
      <c r="O1028" t="str">
        <f>VLOOKUP(order_details__2[[#This Row],[OrderID]],orders[],18,FALSE)</f>
        <v xml:space="preserve">Westerns                                          </v>
      </c>
      <c r="P1028">
        <f>VLOOKUP(order_details__2[[#This Row],[ProductID]],products[],4,FALSE)</f>
        <v>4</v>
      </c>
      <c r="Q1028" t="str">
        <f>VLOOKUP(order_details__2[[#This Row],[CategoryID]],categories[],2,FALSE)</f>
        <v>Dairy Products</v>
      </c>
      <c r="R1028" s="57">
        <f>VLOOKUP(order_details__2[[#This Row],[OrderID]],orders[],21,FALSE)</f>
        <v>8</v>
      </c>
    </row>
    <row r="1029" spans="1:18" x14ac:dyDescent="0.2">
      <c r="A1029">
        <v>10637</v>
      </c>
      <c r="B1029">
        <v>50</v>
      </c>
      <c r="C1029">
        <v>16.25</v>
      </c>
      <c r="D1029">
        <v>25</v>
      </c>
      <c r="E1029">
        <v>0</v>
      </c>
      <c r="F1029">
        <f>order_details__2[[#This Row],[UnitPrice]]*order_details__2[[#This Row],[Quantity]]</f>
        <v>406.25</v>
      </c>
      <c r="G1029">
        <f>VLOOKUP(order_details__2[[#This Row],[ProductID]],products[],3,FALSE)</f>
        <v>23</v>
      </c>
      <c r="H1029">
        <f>VLOOKUP(order_details__2[[#This Row],[OrderID]],orders[],20,FALSE)</f>
        <v>1997</v>
      </c>
      <c r="I1029" t="str">
        <f>VLOOKUP(order_details__2[[#This Row],[ProductID]],products[],2,FALSE)</f>
        <v>Valkoinen suklaa</v>
      </c>
      <c r="J1029" t="str">
        <f>VLOOKUP(order_details__2[[#This Row],[SupplierID]],suppliers[],2,FALSE)</f>
        <v>Karkki Oy</v>
      </c>
      <c r="K1029" t="str">
        <f>VLOOKUP(order_details__2[[#This Row],[OrderID]],orders[],14,FALSE)</f>
        <v>Brazil</v>
      </c>
      <c r="L1029">
        <f>VLOOKUP(order_details__2[[#This Row],[OrderID]],orders[],7,FALSE)</f>
        <v>1</v>
      </c>
      <c r="M1029" t="str">
        <f>VLOOKUP(order_details__2[[#This Row],[ShipVia ]],shippers[],2,FALSE)</f>
        <v>Speedy Express</v>
      </c>
      <c r="N1029" t="str">
        <f>VLOOKUP(order_details__2[[#This Row],[OrderID]],orders[],2,FALSE)</f>
        <v>QUEEN</v>
      </c>
      <c r="O1029" t="str">
        <f>VLOOKUP(order_details__2[[#This Row],[OrderID]],orders[],18,FALSE)</f>
        <v xml:space="preserve">Westerns                                          </v>
      </c>
      <c r="P1029">
        <f>VLOOKUP(order_details__2[[#This Row],[ProductID]],products[],4,FALSE)</f>
        <v>3</v>
      </c>
      <c r="Q1029" t="str">
        <f>VLOOKUP(order_details__2[[#This Row],[CategoryID]],categories[],2,FALSE)</f>
        <v>Confections</v>
      </c>
      <c r="R1029" s="57">
        <f>VLOOKUP(order_details__2[[#This Row],[OrderID]],orders[],21,FALSE)</f>
        <v>8</v>
      </c>
    </row>
    <row r="1030" spans="1:18" x14ac:dyDescent="0.2">
      <c r="A1030">
        <v>10637</v>
      </c>
      <c r="B1030">
        <v>56</v>
      </c>
      <c r="C1030">
        <v>38</v>
      </c>
      <c r="D1030">
        <v>60</v>
      </c>
      <c r="E1030">
        <v>0</v>
      </c>
      <c r="F1030">
        <f>order_details__2[[#This Row],[UnitPrice]]*order_details__2[[#This Row],[Quantity]]</f>
        <v>2280</v>
      </c>
      <c r="G1030">
        <f>VLOOKUP(order_details__2[[#This Row],[ProductID]],products[],3,FALSE)</f>
        <v>26</v>
      </c>
      <c r="H1030">
        <f>VLOOKUP(order_details__2[[#This Row],[OrderID]],orders[],20,FALSE)</f>
        <v>1997</v>
      </c>
      <c r="I1030" t="str">
        <f>VLOOKUP(order_details__2[[#This Row],[ProductID]],products[],2,FALSE)</f>
        <v>Gnocchi di nonna Alice</v>
      </c>
      <c r="J1030" t="str">
        <f>VLOOKUP(order_details__2[[#This Row],[SupplierID]],suppliers[],2,FALSE)</f>
        <v>Pasta Buttini s.r.l.</v>
      </c>
      <c r="K1030" t="str">
        <f>VLOOKUP(order_details__2[[#This Row],[OrderID]],orders[],14,FALSE)</f>
        <v>Brazil</v>
      </c>
      <c r="L1030">
        <f>VLOOKUP(order_details__2[[#This Row],[OrderID]],orders[],7,FALSE)</f>
        <v>1</v>
      </c>
      <c r="M1030" t="str">
        <f>VLOOKUP(order_details__2[[#This Row],[ShipVia ]],shippers[],2,FALSE)</f>
        <v>Speedy Express</v>
      </c>
      <c r="N1030" t="str">
        <f>VLOOKUP(order_details__2[[#This Row],[OrderID]],orders[],2,FALSE)</f>
        <v>QUEEN</v>
      </c>
      <c r="O1030" t="str">
        <f>VLOOKUP(order_details__2[[#This Row],[OrderID]],orders[],18,FALSE)</f>
        <v xml:space="preserve">Westerns                                          </v>
      </c>
      <c r="P1030">
        <f>VLOOKUP(order_details__2[[#This Row],[ProductID]],products[],4,FALSE)</f>
        <v>5</v>
      </c>
      <c r="Q1030" t="str">
        <f>VLOOKUP(order_details__2[[#This Row],[CategoryID]],categories[],2,FALSE)</f>
        <v>Grains/Cereals</v>
      </c>
      <c r="R1030" s="57">
        <f>VLOOKUP(order_details__2[[#This Row],[OrderID]],orders[],21,FALSE)</f>
        <v>8</v>
      </c>
    </row>
    <row r="1031" spans="1:18" x14ac:dyDescent="0.2">
      <c r="A1031">
        <v>10638</v>
      </c>
      <c r="B1031">
        <v>45</v>
      </c>
      <c r="C1031">
        <v>9.5</v>
      </c>
      <c r="D1031">
        <v>20</v>
      </c>
      <c r="E1031">
        <v>0</v>
      </c>
      <c r="F1031">
        <f>order_details__2[[#This Row],[UnitPrice]]*order_details__2[[#This Row],[Quantity]]</f>
        <v>190</v>
      </c>
      <c r="G1031">
        <f>VLOOKUP(order_details__2[[#This Row],[ProductID]],products[],3,FALSE)</f>
        <v>21</v>
      </c>
      <c r="H1031">
        <f>VLOOKUP(order_details__2[[#This Row],[OrderID]],orders[],20,FALSE)</f>
        <v>1997</v>
      </c>
      <c r="I1031" t="str">
        <f>VLOOKUP(order_details__2[[#This Row],[ProductID]],products[],2,FALSE)</f>
        <v>Rogede sild</v>
      </c>
      <c r="J1031" t="str">
        <f>VLOOKUP(order_details__2[[#This Row],[SupplierID]],suppliers[],2,FALSE)</f>
        <v>Lyngbysild</v>
      </c>
      <c r="K1031" t="str">
        <f>VLOOKUP(order_details__2[[#This Row],[OrderID]],orders[],14,FALSE)</f>
        <v>Venezuela</v>
      </c>
      <c r="L1031">
        <f>VLOOKUP(order_details__2[[#This Row],[OrderID]],orders[],7,FALSE)</f>
        <v>1</v>
      </c>
      <c r="M1031" t="str">
        <f>VLOOKUP(order_details__2[[#This Row],[ShipVia ]],shippers[],2,FALSE)</f>
        <v>Speedy Express</v>
      </c>
      <c r="N1031" t="str">
        <f>VLOOKUP(order_details__2[[#This Row],[OrderID]],orders[],2,FALSE)</f>
        <v>LINOD</v>
      </c>
      <c r="O1031" t="str">
        <f>VLOOKUP(order_details__2[[#This Row],[OrderID]],orders[],18,FALSE)</f>
        <v xml:space="preserve">Southern                                          </v>
      </c>
      <c r="P1031">
        <f>VLOOKUP(order_details__2[[#This Row],[ProductID]],products[],4,FALSE)</f>
        <v>8</v>
      </c>
      <c r="Q1031" t="str">
        <f>VLOOKUP(order_details__2[[#This Row],[CategoryID]],categories[],2,FALSE)</f>
        <v>Seafood</v>
      </c>
      <c r="R1031" s="57">
        <f>VLOOKUP(order_details__2[[#This Row],[OrderID]],orders[],21,FALSE)</f>
        <v>8</v>
      </c>
    </row>
    <row r="1032" spans="1:18" x14ac:dyDescent="0.2">
      <c r="A1032">
        <v>10638</v>
      </c>
      <c r="B1032">
        <v>65</v>
      </c>
      <c r="C1032">
        <v>21.05</v>
      </c>
      <c r="D1032">
        <v>21</v>
      </c>
      <c r="E1032">
        <v>0</v>
      </c>
      <c r="F1032">
        <f>order_details__2[[#This Row],[UnitPrice]]*order_details__2[[#This Row],[Quantity]]</f>
        <v>442.05</v>
      </c>
      <c r="G1032">
        <f>VLOOKUP(order_details__2[[#This Row],[ProductID]],products[],3,FALSE)</f>
        <v>2</v>
      </c>
      <c r="H1032">
        <f>VLOOKUP(order_details__2[[#This Row],[OrderID]],orders[],20,FALSE)</f>
        <v>1997</v>
      </c>
      <c r="I1032" t="str">
        <f>VLOOKUP(order_details__2[[#This Row],[ProductID]],products[],2,FALSE)</f>
        <v>Louisiana Fiery Hot Pepper Sauce</v>
      </c>
      <c r="J1032" t="str">
        <f>VLOOKUP(order_details__2[[#This Row],[SupplierID]],suppliers[],2,FALSE)</f>
        <v>New Orleans Cajun Delights</v>
      </c>
      <c r="K1032" t="str">
        <f>VLOOKUP(order_details__2[[#This Row],[OrderID]],orders[],14,FALSE)</f>
        <v>Venezuela</v>
      </c>
      <c r="L1032">
        <f>VLOOKUP(order_details__2[[#This Row],[OrderID]],orders[],7,FALSE)</f>
        <v>1</v>
      </c>
      <c r="M1032" t="str">
        <f>VLOOKUP(order_details__2[[#This Row],[ShipVia ]],shippers[],2,FALSE)</f>
        <v>Speedy Express</v>
      </c>
      <c r="N1032" t="str">
        <f>VLOOKUP(order_details__2[[#This Row],[OrderID]],orders[],2,FALSE)</f>
        <v>LINOD</v>
      </c>
      <c r="O1032" t="str">
        <f>VLOOKUP(order_details__2[[#This Row],[OrderID]],orders[],18,FALSE)</f>
        <v xml:space="preserve">Southern                                          </v>
      </c>
      <c r="P1032">
        <f>VLOOKUP(order_details__2[[#This Row],[ProductID]],products[],4,FALSE)</f>
        <v>2</v>
      </c>
      <c r="Q1032" t="str">
        <f>VLOOKUP(order_details__2[[#This Row],[CategoryID]],categories[],2,FALSE)</f>
        <v>Condiments</v>
      </c>
      <c r="R1032" s="57">
        <f>VLOOKUP(order_details__2[[#This Row],[OrderID]],orders[],21,FALSE)</f>
        <v>8</v>
      </c>
    </row>
    <row r="1033" spans="1:18" x14ac:dyDescent="0.2">
      <c r="A1033">
        <v>10638</v>
      </c>
      <c r="B1033">
        <v>72</v>
      </c>
      <c r="C1033">
        <v>34.799999999999997</v>
      </c>
      <c r="D1033">
        <v>60</v>
      </c>
      <c r="E1033">
        <v>0</v>
      </c>
      <c r="F1033">
        <f>order_details__2[[#This Row],[UnitPrice]]*order_details__2[[#This Row],[Quantity]]</f>
        <v>2088</v>
      </c>
      <c r="G1033">
        <f>VLOOKUP(order_details__2[[#This Row],[ProductID]],products[],3,FALSE)</f>
        <v>14</v>
      </c>
      <c r="H1033">
        <f>VLOOKUP(order_details__2[[#This Row],[OrderID]],orders[],20,FALSE)</f>
        <v>1997</v>
      </c>
      <c r="I1033" t="str">
        <f>VLOOKUP(order_details__2[[#This Row],[ProductID]],products[],2,FALSE)</f>
        <v>Mozzarella di Giovanni</v>
      </c>
      <c r="J1033" t="str">
        <f>VLOOKUP(order_details__2[[#This Row],[SupplierID]],suppliers[],2,FALSE)</f>
        <v>Formaggi Fortini s.r.l.</v>
      </c>
      <c r="K1033" t="str">
        <f>VLOOKUP(order_details__2[[#This Row],[OrderID]],orders[],14,FALSE)</f>
        <v>Venezuela</v>
      </c>
      <c r="L1033">
        <f>VLOOKUP(order_details__2[[#This Row],[OrderID]],orders[],7,FALSE)</f>
        <v>1</v>
      </c>
      <c r="M1033" t="str">
        <f>VLOOKUP(order_details__2[[#This Row],[ShipVia ]],shippers[],2,FALSE)</f>
        <v>Speedy Express</v>
      </c>
      <c r="N1033" t="str">
        <f>VLOOKUP(order_details__2[[#This Row],[OrderID]],orders[],2,FALSE)</f>
        <v>LINOD</v>
      </c>
      <c r="O1033" t="str">
        <f>VLOOKUP(order_details__2[[#This Row],[OrderID]],orders[],18,FALSE)</f>
        <v xml:space="preserve">Southern                                          </v>
      </c>
      <c r="P1033">
        <f>VLOOKUP(order_details__2[[#This Row],[ProductID]],products[],4,FALSE)</f>
        <v>4</v>
      </c>
      <c r="Q1033" t="str">
        <f>VLOOKUP(order_details__2[[#This Row],[CategoryID]],categories[],2,FALSE)</f>
        <v>Dairy Products</v>
      </c>
      <c r="R1033" s="57">
        <f>VLOOKUP(order_details__2[[#This Row],[OrderID]],orders[],21,FALSE)</f>
        <v>8</v>
      </c>
    </row>
    <row r="1034" spans="1:18" x14ac:dyDescent="0.2">
      <c r="A1034">
        <v>10639</v>
      </c>
      <c r="B1034">
        <v>18</v>
      </c>
      <c r="C1034">
        <v>62.5</v>
      </c>
      <c r="D1034">
        <v>8</v>
      </c>
      <c r="E1034">
        <v>0</v>
      </c>
      <c r="F1034">
        <f>order_details__2[[#This Row],[UnitPrice]]*order_details__2[[#This Row],[Quantity]]</f>
        <v>500</v>
      </c>
      <c r="G1034">
        <f>VLOOKUP(order_details__2[[#This Row],[ProductID]],products[],3,FALSE)</f>
        <v>7</v>
      </c>
      <c r="H1034">
        <f>VLOOKUP(order_details__2[[#This Row],[OrderID]],orders[],20,FALSE)</f>
        <v>1997</v>
      </c>
      <c r="I1034" t="str">
        <f>VLOOKUP(order_details__2[[#This Row],[ProductID]],products[],2,FALSE)</f>
        <v>Carnarvon Tigers</v>
      </c>
      <c r="J1034" t="str">
        <f>VLOOKUP(order_details__2[[#This Row],[SupplierID]],suppliers[],2,FALSE)</f>
        <v>Pavlova, Ltd.</v>
      </c>
      <c r="K1034" t="str">
        <f>VLOOKUP(order_details__2[[#This Row],[OrderID]],orders[],14,FALSE)</f>
        <v>Norway</v>
      </c>
      <c r="L1034">
        <f>VLOOKUP(order_details__2[[#This Row],[OrderID]],orders[],7,FALSE)</f>
        <v>3</v>
      </c>
      <c r="M1034" t="str">
        <f>VLOOKUP(order_details__2[[#This Row],[ShipVia ]],shippers[],2,FALSE)</f>
        <v>Federal Shipping</v>
      </c>
      <c r="N1034" t="str">
        <f>VLOOKUP(order_details__2[[#This Row],[OrderID]],orders[],2,FALSE)</f>
        <v>SANTG</v>
      </c>
      <c r="O1034" t="str">
        <f>VLOOKUP(order_details__2[[#This Row],[OrderID]],orders[],18,FALSE)</f>
        <v xml:space="preserve">Westerns                                          </v>
      </c>
      <c r="P1034">
        <f>VLOOKUP(order_details__2[[#This Row],[ProductID]],products[],4,FALSE)</f>
        <v>8</v>
      </c>
      <c r="Q1034" t="str">
        <f>VLOOKUP(order_details__2[[#This Row],[CategoryID]],categories[],2,FALSE)</f>
        <v>Seafood</v>
      </c>
      <c r="R1034" s="57">
        <f>VLOOKUP(order_details__2[[#This Row],[OrderID]],orders[],21,FALSE)</f>
        <v>8</v>
      </c>
    </row>
    <row r="1035" spans="1:18" x14ac:dyDescent="0.2">
      <c r="A1035">
        <v>10640</v>
      </c>
      <c r="B1035">
        <v>69</v>
      </c>
      <c r="C1035">
        <v>36</v>
      </c>
      <c r="D1035">
        <v>20</v>
      </c>
      <c r="E1035">
        <v>0</v>
      </c>
      <c r="F1035">
        <f>order_details__2[[#This Row],[UnitPrice]]*order_details__2[[#This Row],[Quantity]]</f>
        <v>720</v>
      </c>
      <c r="G1035">
        <f>VLOOKUP(order_details__2[[#This Row],[ProductID]],products[],3,FALSE)</f>
        <v>15</v>
      </c>
      <c r="H1035">
        <f>VLOOKUP(order_details__2[[#This Row],[OrderID]],orders[],20,FALSE)</f>
        <v>1997</v>
      </c>
      <c r="I1035" t="str">
        <f>VLOOKUP(order_details__2[[#This Row],[ProductID]],products[],2,FALSE)</f>
        <v>Gudbrandsdalsost</v>
      </c>
      <c r="J1035" t="str">
        <f>VLOOKUP(order_details__2[[#This Row],[SupplierID]],suppliers[],2,FALSE)</f>
        <v>Norske Meierier</v>
      </c>
      <c r="K1035" t="str">
        <f>VLOOKUP(order_details__2[[#This Row],[OrderID]],orders[],14,FALSE)</f>
        <v>Germany</v>
      </c>
      <c r="L1035">
        <f>VLOOKUP(order_details__2[[#This Row],[OrderID]],orders[],7,FALSE)</f>
        <v>1</v>
      </c>
      <c r="M1035" t="str">
        <f>VLOOKUP(order_details__2[[#This Row],[ShipVia ]],shippers[],2,FALSE)</f>
        <v>Speedy Express</v>
      </c>
      <c r="N1035" t="str">
        <f>VLOOKUP(order_details__2[[#This Row],[OrderID]],orders[],2,FALSE)</f>
        <v>WANDK</v>
      </c>
      <c r="O1035" t="str">
        <f>VLOOKUP(order_details__2[[#This Row],[OrderID]],orders[],18,FALSE)</f>
        <v xml:space="preserve">Eastern                                           </v>
      </c>
      <c r="P1035">
        <f>VLOOKUP(order_details__2[[#This Row],[ProductID]],products[],4,FALSE)</f>
        <v>4</v>
      </c>
      <c r="Q1035" t="str">
        <f>VLOOKUP(order_details__2[[#This Row],[CategoryID]],categories[],2,FALSE)</f>
        <v>Dairy Products</v>
      </c>
      <c r="R1035" s="57">
        <f>VLOOKUP(order_details__2[[#This Row],[OrderID]],orders[],21,FALSE)</f>
        <v>8</v>
      </c>
    </row>
    <row r="1036" spans="1:18" x14ac:dyDescent="0.2">
      <c r="A1036">
        <v>10640</v>
      </c>
      <c r="B1036">
        <v>70</v>
      </c>
      <c r="C1036">
        <v>15</v>
      </c>
      <c r="D1036">
        <v>15</v>
      </c>
      <c r="E1036">
        <v>0</v>
      </c>
      <c r="F1036">
        <f>order_details__2[[#This Row],[UnitPrice]]*order_details__2[[#This Row],[Quantity]]</f>
        <v>225</v>
      </c>
      <c r="G1036">
        <f>VLOOKUP(order_details__2[[#This Row],[ProductID]],products[],3,FALSE)</f>
        <v>7</v>
      </c>
      <c r="H1036">
        <f>VLOOKUP(order_details__2[[#This Row],[OrderID]],orders[],20,FALSE)</f>
        <v>1997</v>
      </c>
      <c r="I1036" t="str">
        <f>VLOOKUP(order_details__2[[#This Row],[ProductID]],products[],2,FALSE)</f>
        <v>Outback Lager</v>
      </c>
      <c r="J1036" t="str">
        <f>VLOOKUP(order_details__2[[#This Row],[SupplierID]],suppliers[],2,FALSE)</f>
        <v>Pavlova, Ltd.</v>
      </c>
      <c r="K1036" t="str">
        <f>VLOOKUP(order_details__2[[#This Row],[OrderID]],orders[],14,FALSE)</f>
        <v>Germany</v>
      </c>
      <c r="L1036">
        <f>VLOOKUP(order_details__2[[#This Row],[OrderID]],orders[],7,FALSE)</f>
        <v>1</v>
      </c>
      <c r="M1036" t="str">
        <f>VLOOKUP(order_details__2[[#This Row],[ShipVia ]],shippers[],2,FALSE)</f>
        <v>Speedy Express</v>
      </c>
      <c r="N1036" t="str">
        <f>VLOOKUP(order_details__2[[#This Row],[OrderID]],orders[],2,FALSE)</f>
        <v>WANDK</v>
      </c>
      <c r="O1036" t="str">
        <f>VLOOKUP(order_details__2[[#This Row],[OrderID]],orders[],18,FALSE)</f>
        <v xml:space="preserve">Eastern                                           </v>
      </c>
      <c r="P1036">
        <f>VLOOKUP(order_details__2[[#This Row],[ProductID]],products[],4,FALSE)</f>
        <v>1</v>
      </c>
      <c r="Q1036" t="str">
        <f>VLOOKUP(order_details__2[[#This Row],[CategoryID]],categories[],2,FALSE)</f>
        <v>Beverages</v>
      </c>
      <c r="R1036" s="57">
        <f>VLOOKUP(order_details__2[[#This Row],[OrderID]],orders[],21,FALSE)</f>
        <v>8</v>
      </c>
    </row>
    <row r="1037" spans="1:18" x14ac:dyDescent="0.2">
      <c r="A1037">
        <v>10641</v>
      </c>
      <c r="B1037">
        <v>2</v>
      </c>
      <c r="C1037">
        <v>19</v>
      </c>
      <c r="D1037">
        <v>50</v>
      </c>
      <c r="E1037">
        <v>0</v>
      </c>
      <c r="F1037">
        <f>order_details__2[[#This Row],[UnitPrice]]*order_details__2[[#This Row],[Quantity]]</f>
        <v>950</v>
      </c>
      <c r="G1037">
        <f>VLOOKUP(order_details__2[[#This Row],[ProductID]],products[],3,FALSE)</f>
        <v>1</v>
      </c>
      <c r="H1037">
        <f>VLOOKUP(order_details__2[[#This Row],[OrderID]],orders[],20,FALSE)</f>
        <v>1997</v>
      </c>
      <c r="I1037" t="str">
        <f>VLOOKUP(order_details__2[[#This Row],[ProductID]],products[],2,FALSE)</f>
        <v>Chang</v>
      </c>
      <c r="J1037" t="str">
        <f>VLOOKUP(order_details__2[[#This Row],[SupplierID]],suppliers[],2,FALSE)</f>
        <v>Exotic Liquids</v>
      </c>
      <c r="K1037" t="str">
        <f>VLOOKUP(order_details__2[[#This Row],[OrderID]],orders[],14,FALSE)</f>
        <v>Venezuela</v>
      </c>
      <c r="L1037">
        <f>VLOOKUP(order_details__2[[#This Row],[OrderID]],orders[],7,FALSE)</f>
        <v>2</v>
      </c>
      <c r="M1037" t="str">
        <f>VLOOKUP(order_details__2[[#This Row],[ShipVia ]],shippers[],2,FALSE)</f>
        <v>United Package</v>
      </c>
      <c r="N1037" t="str">
        <f>VLOOKUP(order_details__2[[#This Row],[OrderID]],orders[],2,FALSE)</f>
        <v>HILAA</v>
      </c>
      <c r="O1037" t="str">
        <f>VLOOKUP(order_details__2[[#This Row],[OrderID]],orders[],18,FALSE)</f>
        <v xml:space="preserve">Eastern                                           </v>
      </c>
      <c r="P1037">
        <f>VLOOKUP(order_details__2[[#This Row],[ProductID]],products[],4,FALSE)</f>
        <v>1</v>
      </c>
      <c r="Q1037" t="str">
        <f>VLOOKUP(order_details__2[[#This Row],[CategoryID]],categories[],2,FALSE)</f>
        <v>Beverages</v>
      </c>
      <c r="R1037" s="57">
        <f>VLOOKUP(order_details__2[[#This Row],[OrderID]],orders[],21,FALSE)</f>
        <v>8</v>
      </c>
    </row>
    <row r="1038" spans="1:18" x14ac:dyDescent="0.2">
      <c r="A1038">
        <v>10641</v>
      </c>
      <c r="B1038">
        <v>40</v>
      </c>
      <c r="C1038">
        <v>18.399999999999999</v>
      </c>
      <c r="D1038">
        <v>60</v>
      </c>
      <c r="E1038">
        <v>0</v>
      </c>
      <c r="F1038">
        <f>order_details__2[[#This Row],[UnitPrice]]*order_details__2[[#This Row],[Quantity]]</f>
        <v>1104</v>
      </c>
      <c r="G1038">
        <f>VLOOKUP(order_details__2[[#This Row],[ProductID]],products[],3,FALSE)</f>
        <v>19</v>
      </c>
      <c r="H1038">
        <f>VLOOKUP(order_details__2[[#This Row],[OrderID]],orders[],20,FALSE)</f>
        <v>1997</v>
      </c>
      <c r="I1038" t="str">
        <f>VLOOKUP(order_details__2[[#This Row],[ProductID]],products[],2,FALSE)</f>
        <v>Boston Crab Meat</v>
      </c>
      <c r="J1038" t="str">
        <f>VLOOKUP(order_details__2[[#This Row],[SupplierID]],suppliers[],2,FALSE)</f>
        <v>New England Seafood Cannery</v>
      </c>
      <c r="K1038" t="str">
        <f>VLOOKUP(order_details__2[[#This Row],[OrderID]],orders[],14,FALSE)</f>
        <v>Venezuela</v>
      </c>
      <c r="L1038">
        <f>VLOOKUP(order_details__2[[#This Row],[OrderID]],orders[],7,FALSE)</f>
        <v>2</v>
      </c>
      <c r="M1038" t="str">
        <f>VLOOKUP(order_details__2[[#This Row],[ShipVia ]],shippers[],2,FALSE)</f>
        <v>United Package</v>
      </c>
      <c r="N1038" t="str">
        <f>VLOOKUP(order_details__2[[#This Row],[OrderID]],orders[],2,FALSE)</f>
        <v>HILAA</v>
      </c>
      <c r="O1038" t="str">
        <f>VLOOKUP(order_details__2[[#This Row],[OrderID]],orders[],18,FALSE)</f>
        <v xml:space="preserve">Eastern                                           </v>
      </c>
      <c r="P1038">
        <f>VLOOKUP(order_details__2[[#This Row],[ProductID]],products[],4,FALSE)</f>
        <v>8</v>
      </c>
      <c r="Q1038" t="str">
        <f>VLOOKUP(order_details__2[[#This Row],[CategoryID]],categories[],2,FALSE)</f>
        <v>Seafood</v>
      </c>
      <c r="R1038" s="57">
        <f>VLOOKUP(order_details__2[[#This Row],[OrderID]],orders[],21,FALSE)</f>
        <v>8</v>
      </c>
    </row>
    <row r="1039" spans="1:18" x14ac:dyDescent="0.2">
      <c r="A1039">
        <v>10642</v>
      </c>
      <c r="B1039">
        <v>21</v>
      </c>
      <c r="C1039">
        <v>10</v>
      </c>
      <c r="D1039">
        <v>30</v>
      </c>
      <c r="E1039">
        <v>0</v>
      </c>
      <c r="F1039">
        <f>order_details__2[[#This Row],[UnitPrice]]*order_details__2[[#This Row],[Quantity]]</f>
        <v>300</v>
      </c>
      <c r="G1039">
        <f>VLOOKUP(order_details__2[[#This Row],[ProductID]],products[],3,FALSE)</f>
        <v>8</v>
      </c>
      <c r="H1039">
        <f>VLOOKUP(order_details__2[[#This Row],[OrderID]],orders[],20,FALSE)</f>
        <v>1997</v>
      </c>
      <c r="I1039" t="str">
        <f>VLOOKUP(order_details__2[[#This Row],[ProductID]],products[],2,FALSE)</f>
        <v>Sir Rodney's Scones</v>
      </c>
      <c r="J1039" t="str">
        <f>VLOOKUP(order_details__2[[#This Row],[SupplierID]],suppliers[],2,FALSE)</f>
        <v>Specialty Biscuits, Ltd.</v>
      </c>
      <c r="K1039" t="str">
        <f>VLOOKUP(order_details__2[[#This Row],[OrderID]],orders[],14,FALSE)</f>
        <v>Denmark</v>
      </c>
      <c r="L1039">
        <f>VLOOKUP(order_details__2[[#This Row],[OrderID]],orders[],7,FALSE)</f>
        <v>3</v>
      </c>
      <c r="M1039" t="str">
        <f>VLOOKUP(order_details__2[[#This Row],[ShipVia ]],shippers[],2,FALSE)</f>
        <v>Federal Shipping</v>
      </c>
      <c r="N1039" t="str">
        <f>VLOOKUP(order_details__2[[#This Row],[OrderID]],orders[],2,FALSE)</f>
        <v>SIMOB</v>
      </c>
      <c r="O1039" t="str">
        <f>VLOOKUP(order_details__2[[#This Row],[OrderID]],orders[],18,FALSE)</f>
        <v xml:space="preserve">Westerns                                          </v>
      </c>
      <c r="P1039">
        <f>VLOOKUP(order_details__2[[#This Row],[ProductID]],products[],4,FALSE)</f>
        <v>3</v>
      </c>
      <c r="Q1039" t="str">
        <f>VLOOKUP(order_details__2[[#This Row],[CategoryID]],categories[],2,FALSE)</f>
        <v>Confections</v>
      </c>
      <c r="R1039" s="57">
        <f>VLOOKUP(order_details__2[[#This Row],[OrderID]],orders[],21,FALSE)</f>
        <v>8</v>
      </c>
    </row>
    <row r="1040" spans="1:18" x14ac:dyDescent="0.2">
      <c r="A1040">
        <v>10642</v>
      </c>
      <c r="B1040">
        <v>61</v>
      </c>
      <c r="C1040">
        <v>28.5</v>
      </c>
      <c r="D1040">
        <v>20</v>
      </c>
      <c r="E1040">
        <v>0</v>
      </c>
      <c r="F1040">
        <f>order_details__2[[#This Row],[UnitPrice]]*order_details__2[[#This Row],[Quantity]]</f>
        <v>570</v>
      </c>
      <c r="G1040">
        <f>VLOOKUP(order_details__2[[#This Row],[ProductID]],products[],3,FALSE)</f>
        <v>29</v>
      </c>
      <c r="H1040">
        <f>VLOOKUP(order_details__2[[#This Row],[OrderID]],orders[],20,FALSE)</f>
        <v>1997</v>
      </c>
      <c r="I1040" t="str">
        <f>VLOOKUP(order_details__2[[#This Row],[ProductID]],products[],2,FALSE)</f>
        <v>Sirop d'rable</v>
      </c>
      <c r="J1040" t="str">
        <f>VLOOKUP(order_details__2[[#This Row],[SupplierID]],suppliers[],2,FALSE)</f>
        <v>Forts d'rables</v>
      </c>
      <c r="K1040" t="str">
        <f>VLOOKUP(order_details__2[[#This Row],[OrderID]],orders[],14,FALSE)</f>
        <v>Denmark</v>
      </c>
      <c r="L1040">
        <f>VLOOKUP(order_details__2[[#This Row],[OrderID]],orders[],7,FALSE)</f>
        <v>3</v>
      </c>
      <c r="M1040" t="str">
        <f>VLOOKUP(order_details__2[[#This Row],[ShipVia ]],shippers[],2,FALSE)</f>
        <v>Federal Shipping</v>
      </c>
      <c r="N1040" t="str">
        <f>VLOOKUP(order_details__2[[#This Row],[OrderID]],orders[],2,FALSE)</f>
        <v>SIMOB</v>
      </c>
      <c r="O1040" t="str">
        <f>VLOOKUP(order_details__2[[#This Row],[OrderID]],orders[],18,FALSE)</f>
        <v xml:space="preserve">Westerns                                          </v>
      </c>
      <c r="P1040">
        <f>VLOOKUP(order_details__2[[#This Row],[ProductID]],products[],4,FALSE)</f>
        <v>2</v>
      </c>
      <c r="Q1040" t="str">
        <f>VLOOKUP(order_details__2[[#This Row],[CategoryID]],categories[],2,FALSE)</f>
        <v>Condiments</v>
      </c>
      <c r="R1040" s="57">
        <f>VLOOKUP(order_details__2[[#This Row],[OrderID]],orders[],21,FALSE)</f>
        <v>8</v>
      </c>
    </row>
    <row r="1041" spans="1:18" x14ac:dyDescent="0.2">
      <c r="A1041">
        <v>10643</v>
      </c>
      <c r="B1041">
        <v>28</v>
      </c>
      <c r="C1041">
        <v>45.6</v>
      </c>
      <c r="D1041">
        <v>15</v>
      </c>
      <c r="E1041">
        <v>0</v>
      </c>
      <c r="F1041">
        <f>order_details__2[[#This Row],[UnitPrice]]*order_details__2[[#This Row],[Quantity]]</f>
        <v>684</v>
      </c>
      <c r="G1041">
        <f>VLOOKUP(order_details__2[[#This Row],[ProductID]],products[],3,FALSE)</f>
        <v>12</v>
      </c>
      <c r="H1041">
        <f>VLOOKUP(order_details__2[[#This Row],[OrderID]],orders[],20,FALSE)</f>
        <v>1997</v>
      </c>
      <c r="I1041" t="str">
        <f>VLOOKUP(order_details__2[[#This Row],[ProductID]],products[],2,FALSE)</f>
        <v>Rssle Sauerkraut</v>
      </c>
      <c r="J1041" t="str">
        <f>VLOOKUP(order_details__2[[#This Row],[SupplierID]],suppliers[],2,FALSE)</f>
        <v>Plutzer Lebensmittelgromrkte AG</v>
      </c>
      <c r="K1041" t="str">
        <f>VLOOKUP(order_details__2[[#This Row],[OrderID]],orders[],14,FALSE)</f>
        <v>Germany</v>
      </c>
      <c r="L1041">
        <f>VLOOKUP(order_details__2[[#This Row],[OrderID]],orders[],7,FALSE)</f>
        <v>1</v>
      </c>
      <c r="M1041" t="str">
        <f>VLOOKUP(order_details__2[[#This Row],[ShipVia ]],shippers[],2,FALSE)</f>
        <v>Speedy Express</v>
      </c>
      <c r="N1041" t="str">
        <f>VLOOKUP(order_details__2[[#This Row],[OrderID]],orders[],2,FALSE)</f>
        <v>ALFKI</v>
      </c>
      <c r="O1041" t="str">
        <f>VLOOKUP(order_details__2[[#This Row],[OrderID]],orders[],18,FALSE)</f>
        <v xml:space="preserve">Westerns                                          </v>
      </c>
      <c r="P1041">
        <f>VLOOKUP(order_details__2[[#This Row],[ProductID]],products[],4,FALSE)</f>
        <v>7</v>
      </c>
      <c r="Q1041" t="str">
        <f>VLOOKUP(order_details__2[[#This Row],[CategoryID]],categories[],2,FALSE)</f>
        <v>Produce</v>
      </c>
      <c r="R1041" s="57">
        <f>VLOOKUP(order_details__2[[#This Row],[OrderID]],orders[],21,FALSE)</f>
        <v>8</v>
      </c>
    </row>
    <row r="1042" spans="1:18" x14ac:dyDescent="0.2">
      <c r="A1042">
        <v>10643</v>
      </c>
      <c r="B1042">
        <v>39</v>
      </c>
      <c r="C1042">
        <v>18</v>
      </c>
      <c r="D1042">
        <v>21</v>
      </c>
      <c r="E1042">
        <v>0</v>
      </c>
      <c r="F1042">
        <f>order_details__2[[#This Row],[UnitPrice]]*order_details__2[[#This Row],[Quantity]]</f>
        <v>378</v>
      </c>
      <c r="G1042">
        <f>VLOOKUP(order_details__2[[#This Row],[ProductID]],products[],3,FALSE)</f>
        <v>18</v>
      </c>
      <c r="H1042">
        <f>VLOOKUP(order_details__2[[#This Row],[OrderID]],orders[],20,FALSE)</f>
        <v>1997</v>
      </c>
      <c r="I1042" t="str">
        <f>VLOOKUP(order_details__2[[#This Row],[ProductID]],products[],2,FALSE)</f>
        <v>Chartreuse verte</v>
      </c>
      <c r="J1042" t="str">
        <f>VLOOKUP(order_details__2[[#This Row],[SupplierID]],suppliers[],2,FALSE)</f>
        <v>Aux joyeux ecclsiastiques</v>
      </c>
      <c r="K1042" t="str">
        <f>VLOOKUP(order_details__2[[#This Row],[OrderID]],orders[],14,FALSE)</f>
        <v>Germany</v>
      </c>
      <c r="L1042">
        <f>VLOOKUP(order_details__2[[#This Row],[OrderID]],orders[],7,FALSE)</f>
        <v>1</v>
      </c>
      <c r="M1042" t="str">
        <f>VLOOKUP(order_details__2[[#This Row],[ShipVia ]],shippers[],2,FALSE)</f>
        <v>Speedy Express</v>
      </c>
      <c r="N1042" t="str">
        <f>VLOOKUP(order_details__2[[#This Row],[OrderID]],orders[],2,FALSE)</f>
        <v>ALFKI</v>
      </c>
      <c r="O1042" t="str">
        <f>VLOOKUP(order_details__2[[#This Row],[OrderID]],orders[],18,FALSE)</f>
        <v xml:space="preserve">Westerns                                          </v>
      </c>
      <c r="P1042">
        <f>VLOOKUP(order_details__2[[#This Row],[ProductID]],products[],4,FALSE)</f>
        <v>1</v>
      </c>
      <c r="Q1042" t="str">
        <f>VLOOKUP(order_details__2[[#This Row],[CategoryID]],categories[],2,FALSE)</f>
        <v>Beverages</v>
      </c>
      <c r="R1042" s="57">
        <f>VLOOKUP(order_details__2[[#This Row],[OrderID]],orders[],21,FALSE)</f>
        <v>8</v>
      </c>
    </row>
    <row r="1043" spans="1:18" x14ac:dyDescent="0.2">
      <c r="A1043">
        <v>10643</v>
      </c>
      <c r="B1043">
        <v>46</v>
      </c>
      <c r="C1043">
        <v>12</v>
      </c>
      <c r="D1043">
        <v>2</v>
      </c>
      <c r="E1043">
        <v>0</v>
      </c>
      <c r="F1043">
        <f>order_details__2[[#This Row],[UnitPrice]]*order_details__2[[#This Row],[Quantity]]</f>
        <v>24</v>
      </c>
      <c r="G1043">
        <f>VLOOKUP(order_details__2[[#This Row],[ProductID]],products[],3,FALSE)</f>
        <v>21</v>
      </c>
      <c r="H1043">
        <f>VLOOKUP(order_details__2[[#This Row],[OrderID]],orders[],20,FALSE)</f>
        <v>1997</v>
      </c>
      <c r="I1043" t="str">
        <f>VLOOKUP(order_details__2[[#This Row],[ProductID]],products[],2,FALSE)</f>
        <v>Spegesild</v>
      </c>
      <c r="J1043" t="str">
        <f>VLOOKUP(order_details__2[[#This Row],[SupplierID]],suppliers[],2,FALSE)</f>
        <v>Lyngbysild</v>
      </c>
      <c r="K1043" t="str">
        <f>VLOOKUP(order_details__2[[#This Row],[OrderID]],orders[],14,FALSE)</f>
        <v>Germany</v>
      </c>
      <c r="L1043">
        <f>VLOOKUP(order_details__2[[#This Row],[OrderID]],orders[],7,FALSE)</f>
        <v>1</v>
      </c>
      <c r="M1043" t="str">
        <f>VLOOKUP(order_details__2[[#This Row],[ShipVia ]],shippers[],2,FALSE)</f>
        <v>Speedy Express</v>
      </c>
      <c r="N1043" t="str">
        <f>VLOOKUP(order_details__2[[#This Row],[OrderID]],orders[],2,FALSE)</f>
        <v>ALFKI</v>
      </c>
      <c r="O1043" t="str">
        <f>VLOOKUP(order_details__2[[#This Row],[OrderID]],orders[],18,FALSE)</f>
        <v xml:space="preserve">Westerns                                          </v>
      </c>
      <c r="P1043">
        <f>VLOOKUP(order_details__2[[#This Row],[ProductID]],products[],4,FALSE)</f>
        <v>8</v>
      </c>
      <c r="Q1043" t="str">
        <f>VLOOKUP(order_details__2[[#This Row],[CategoryID]],categories[],2,FALSE)</f>
        <v>Seafood</v>
      </c>
      <c r="R1043" s="57">
        <f>VLOOKUP(order_details__2[[#This Row],[OrderID]],orders[],21,FALSE)</f>
        <v>8</v>
      </c>
    </row>
    <row r="1044" spans="1:18" x14ac:dyDescent="0.2">
      <c r="A1044">
        <v>10644</v>
      </c>
      <c r="B1044">
        <v>18</v>
      </c>
      <c r="C1044">
        <v>62.5</v>
      </c>
      <c r="D1044">
        <v>4</v>
      </c>
      <c r="E1044">
        <v>0</v>
      </c>
      <c r="F1044">
        <f>order_details__2[[#This Row],[UnitPrice]]*order_details__2[[#This Row],[Quantity]]</f>
        <v>250</v>
      </c>
      <c r="G1044">
        <f>VLOOKUP(order_details__2[[#This Row],[ProductID]],products[],3,FALSE)</f>
        <v>7</v>
      </c>
      <c r="H1044">
        <f>VLOOKUP(order_details__2[[#This Row],[OrderID]],orders[],20,FALSE)</f>
        <v>1997</v>
      </c>
      <c r="I1044" t="str">
        <f>VLOOKUP(order_details__2[[#This Row],[ProductID]],products[],2,FALSE)</f>
        <v>Carnarvon Tigers</v>
      </c>
      <c r="J1044" t="str">
        <f>VLOOKUP(order_details__2[[#This Row],[SupplierID]],suppliers[],2,FALSE)</f>
        <v>Pavlova, Ltd.</v>
      </c>
      <c r="K1044" t="str">
        <f>VLOOKUP(order_details__2[[#This Row],[OrderID]],orders[],14,FALSE)</f>
        <v>Brazil</v>
      </c>
      <c r="L1044">
        <f>VLOOKUP(order_details__2[[#This Row],[OrderID]],orders[],7,FALSE)</f>
        <v>2</v>
      </c>
      <c r="M1044" t="str">
        <f>VLOOKUP(order_details__2[[#This Row],[ShipVia ]],shippers[],2,FALSE)</f>
        <v>United Package</v>
      </c>
      <c r="N1044" t="str">
        <f>VLOOKUP(order_details__2[[#This Row],[OrderID]],orders[],2,FALSE)</f>
        <v>WELLI</v>
      </c>
      <c r="O1044" t="str">
        <f>VLOOKUP(order_details__2[[#This Row],[OrderID]],orders[],18,FALSE)</f>
        <v xml:space="preserve">Southern                                          </v>
      </c>
      <c r="P1044">
        <f>VLOOKUP(order_details__2[[#This Row],[ProductID]],products[],4,FALSE)</f>
        <v>8</v>
      </c>
      <c r="Q1044" t="str">
        <f>VLOOKUP(order_details__2[[#This Row],[CategoryID]],categories[],2,FALSE)</f>
        <v>Seafood</v>
      </c>
      <c r="R1044" s="57">
        <f>VLOOKUP(order_details__2[[#This Row],[OrderID]],orders[],21,FALSE)</f>
        <v>8</v>
      </c>
    </row>
    <row r="1045" spans="1:18" x14ac:dyDescent="0.2">
      <c r="A1045">
        <v>10644</v>
      </c>
      <c r="B1045">
        <v>43</v>
      </c>
      <c r="C1045">
        <v>46</v>
      </c>
      <c r="D1045">
        <v>20</v>
      </c>
      <c r="E1045">
        <v>0</v>
      </c>
      <c r="F1045">
        <f>order_details__2[[#This Row],[UnitPrice]]*order_details__2[[#This Row],[Quantity]]</f>
        <v>920</v>
      </c>
      <c r="G1045">
        <f>VLOOKUP(order_details__2[[#This Row],[ProductID]],products[],3,FALSE)</f>
        <v>20</v>
      </c>
      <c r="H1045">
        <f>VLOOKUP(order_details__2[[#This Row],[OrderID]],orders[],20,FALSE)</f>
        <v>1997</v>
      </c>
      <c r="I1045" t="str">
        <f>VLOOKUP(order_details__2[[#This Row],[ProductID]],products[],2,FALSE)</f>
        <v>Ipoh Coffee</v>
      </c>
      <c r="J1045" t="str">
        <f>VLOOKUP(order_details__2[[#This Row],[SupplierID]],suppliers[],2,FALSE)</f>
        <v>Leka Trading</v>
      </c>
      <c r="K1045" t="str">
        <f>VLOOKUP(order_details__2[[#This Row],[OrderID]],orders[],14,FALSE)</f>
        <v>Brazil</v>
      </c>
      <c r="L1045">
        <f>VLOOKUP(order_details__2[[#This Row],[OrderID]],orders[],7,FALSE)</f>
        <v>2</v>
      </c>
      <c r="M1045" t="str">
        <f>VLOOKUP(order_details__2[[#This Row],[ShipVia ]],shippers[],2,FALSE)</f>
        <v>United Package</v>
      </c>
      <c r="N1045" t="str">
        <f>VLOOKUP(order_details__2[[#This Row],[OrderID]],orders[],2,FALSE)</f>
        <v>WELLI</v>
      </c>
      <c r="O1045" t="str">
        <f>VLOOKUP(order_details__2[[#This Row],[OrderID]],orders[],18,FALSE)</f>
        <v xml:space="preserve">Southern                                          </v>
      </c>
      <c r="P1045">
        <f>VLOOKUP(order_details__2[[#This Row],[ProductID]],products[],4,FALSE)</f>
        <v>1</v>
      </c>
      <c r="Q1045" t="str">
        <f>VLOOKUP(order_details__2[[#This Row],[CategoryID]],categories[],2,FALSE)</f>
        <v>Beverages</v>
      </c>
      <c r="R1045" s="57">
        <f>VLOOKUP(order_details__2[[#This Row],[OrderID]],orders[],21,FALSE)</f>
        <v>8</v>
      </c>
    </row>
    <row r="1046" spans="1:18" x14ac:dyDescent="0.2">
      <c r="A1046">
        <v>10644</v>
      </c>
      <c r="B1046">
        <v>46</v>
      </c>
      <c r="C1046">
        <v>12</v>
      </c>
      <c r="D1046">
        <v>21</v>
      </c>
      <c r="E1046">
        <v>0</v>
      </c>
      <c r="F1046">
        <f>order_details__2[[#This Row],[UnitPrice]]*order_details__2[[#This Row],[Quantity]]</f>
        <v>252</v>
      </c>
      <c r="G1046">
        <f>VLOOKUP(order_details__2[[#This Row],[ProductID]],products[],3,FALSE)</f>
        <v>21</v>
      </c>
      <c r="H1046">
        <f>VLOOKUP(order_details__2[[#This Row],[OrderID]],orders[],20,FALSE)</f>
        <v>1997</v>
      </c>
      <c r="I1046" t="str">
        <f>VLOOKUP(order_details__2[[#This Row],[ProductID]],products[],2,FALSE)</f>
        <v>Spegesild</v>
      </c>
      <c r="J1046" t="str">
        <f>VLOOKUP(order_details__2[[#This Row],[SupplierID]],suppliers[],2,FALSE)</f>
        <v>Lyngbysild</v>
      </c>
      <c r="K1046" t="str">
        <f>VLOOKUP(order_details__2[[#This Row],[OrderID]],orders[],14,FALSE)</f>
        <v>Brazil</v>
      </c>
      <c r="L1046">
        <f>VLOOKUP(order_details__2[[#This Row],[OrderID]],orders[],7,FALSE)</f>
        <v>2</v>
      </c>
      <c r="M1046" t="str">
        <f>VLOOKUP(order_details__2[[#This Row],[ShipVia ]],shippers[],2,FALSE)</f>
        <v>United Package</v>
      </c>
      <c r="N1046" t="str">
        <f>VLOOKUP(order_details__2[[#This Row],[OrderID]],orders[],2,FALSE)</f>
        <v>WELLI</v>
      </c>
      <c r="O1046" t="str">
        <f>VLOOKUP(order_details__2[[#This Row],[OrderID]],orders[],18,FALSE)</f>
        <v xml:space="preserve">Southern                                          </v>
      </c>
      <c r="P1046">
        <f>VLOOKUP(order_details__2[[#This Row],[ProductID]],products[],4,FALSE)</f>
        <v>8</v>
      </c>
      <c r="Q1046" t="str">
        <f>VLOOKUP(order_details__2[[#This Row],[CategoryID]],categories[],2,FALSE)</f>
        <v>Seafood</v>
      </c>
      <c r="R1046" s="57">
        <f>VLOOKUP(order_details__2[[#This Row],[OrderID]],orders[],21,FALSE)</f>
        <v>8</v>
      </c>
    </row>
    <row r="1047" spans="1:18" x14ac:dyDescent="0.2">
      <c r="A1047">
        <v>10645</v>
      </c>
      <c r="B1047">
        <v>18</v>
      </c>
      <c r="C1047">
        <v>62.5</v>
      </c>
      <c r="D1047">
        <v>20</v>
      </c>
      <c r="E1047">
        <v>0</v>
      </c>
      <c r="F1047">
        <f>order_details__2[[#This Row],[UnitPrice]]*order_details__2[[#This Row],[Quantity]]</f>
        <v>1250</v>
      </c>
      <c r="G1047">
        <f>VLOOKUP(order_details__2[[#This Row],[ProductID]],products[],3,FALSE)</f>
        <v>7</v>
      </c>
      <c r="H1047">
        <f>VLOOKUP(order_details__2[[#This Row],[OrderID]],orders[],20,FALSE)</f>
        <v>1997</v>
      </c>
      <c r="I1047" t="str">
        <f>VLOOKUP(order_details__2[[#This Row],[ProductID]],products[],2,FALSE)</f>
        <v>Carnarvon Tigers</v>
      </c>
      <c r="J1047" t="str">
        <f>VLOOKUP(order_details__2[[#This Row],[SupplierID]],suppliers[],2,FALSE)</f>
        <v>Pavlova, Ltd.</v>
      </c>
      <c r="K1047" t="str">
        <f>VLOOKUP(order_details__2[[#This Row],[OrderID]],orders[],14,FALSE)</f>
        <v>Brazil</v>
      </c>
      <c r="L1047">
        <f>VLOOKUP(order_details__2[[#This Row],[OrderID]],orders[],7,FALSE)</f>
        <v>1</v>
      </c>
      <c r="M1047" t="str">
        <f>VLOOKUP(order_details__2[[#This Row],[ShipVia ]],shippers[],2,FALSE)</f>
        <v>Speedy Express</v>
      </c>
      <c r="N1047" t="str">
        <f>VLOOKUP(order_details__2[[#This Row],[OrderID]],orders[],2,FALSE)</f>
        <v>HANAR</v>
      </c>
      <c r="O1047" t="str">
        <f>VLOOKUP(order_details__2[[#This Row],[OrderID]],orders[],18,FALSE)</f>
        <v xml:space="preserve">Eastern                                           </v>
      </c>
      <c r="P1047">
        <f>VLOOKUP(order_details__2[[#This Row],[ProductID]],products[],4,FALSE)</f>
        <v>8</v>
      </c>
      <c r="Q1047" t="str">
        <f>VLOOKUP(order_details__2[[#This Row],[CategoryID]],categories[],2,FALSE)</f>
        <v>Seafood</v>
      </c>
      <c r="R1047" s="57">
        <f>VLOOKUP(order_details__2[[#This Row],[OrderID]],orders[],21,FALSE)</f>
        <v>8</v>
      </c>
    </row>
    <row r="1048" spans="1:18" x14ac:dyDescent="0.2">
      <c r="A1048">
        <v>10645</v>
      </c>
      <c r="B1048">
        <v>36</v>
      </c>
      <c r="C1048">
        <v>19</v>
      </c>
      <c r="D1048">
        <v>15</v>
      </c>
      <c r="E1048">
        <v>0</v>
      </c>
      <c r="F1048">
        <f>order_details__2[[#This Row],[UnitPrice]]*order_details__2[[#This Row],[Quantity]]</f>
        <v>285</v>
      </c>
      <c r="G1048">
        <f>VLOOKUP(order_details__2[[#This Row],[ProductID]],products[],3,FALSE)</f>
        <v>17</v>
      </c>
      <c r="H1048">
        <f>VLOOKUP(order_details__2[[#This Row],[OrderID]],orders[],20,FALSE)</f>
        <v>1997</v>
      </c>
      <c r="I1048" t="str">
        <f>VLOOKUP(order_details__2[[#This Row],[ProductID]],products[],2,FALSE)</f>
        <v>Inlagd Sill</v>
      </c>
      <c r="J1048" t="str">
        <f>VLOOKUP(order_details__2[[#This Row],[SupplierID]],suppliers[],2,FALSE)</f>
        <v>Svensk Sjfda AB</v>
      </c>
      <c r="K1048" t="str">
        <f>VLOOKUP(order_details__2[[#This Row],[OrderID]],orders[],14,FALSE)</f>
        <v>Brazil</v>
      </c>
      <c r="L1048">
        <f>VLOOKUP(order_details__2[[#This Row],[OrderID]],orders[],7,FALSE)</f>
        <v>1</v>
      </c>
      <c r="M1048" t="str">
        <f>VLOOKUP(order_details__2[[#This Row],[ShipVia ]],shippers[],2,FALSE)</f>
        <v>Speedy Express</v>
      </c>
      <c r="N1048" t="str">
        <f>VLOOKUP(order_details__2[[#This Row],[OrderID]],orders[],2,FALSE)</f>
        <v>HANAR</v>
      </c>
      <c r="O1048" t="str">
        <f>VLOOKUP(order_details__2[[#This Row],[OrderID]],orders[],18,FALSE)</f>
        <v xml:space="preserve">Eastern                                           </v>
      </c>
      <c r="P1048">
        <f>VLOOKUP(order_details__2[[#This Row],[ProductID]],products[],4,FALSE)</f>
        <v>8</v>
      </c>
      <c r="Q1048" t="str">
        <f>VLOOKUP(order_details__2[[#This Row],[CategoryID]],categories[],2,FALSE)</f>
        <v>Seafood</v>
      </c>
      <c r="R1048" s="57">
        <f>VLOOKUP(order_details__2[[#This Row],[OrderID]],orders[],21,FALSE)</f>
        <v>8</v>
      </c>
    </row>
    <row r="1049" spans="1:18" x14ac:dyDescent="0.2">
      <c r="A1049">
        <v>10646</v>
      </c>
      <c r="B1049">
        <v>1</v>
      </c>
      <c r="C1049">
        <v>18</v>
      </c>
      <c r="D1049">
        <v>15</v>
      </c>
      <c r="E1049">
        <v>0</v>
      </c>
      <c r="F1049">
        <f>order_details__2[[#This Row],[UnitPrice]]*order_details__2[[#This Row],[Quantity]]</f>
        <v>270</v>
      </c>
      <c r="G1049">
        <f>VLOOKUP(order_details__2[[#This Row],[ProductID]],products[],3,FALSE)</f>
        <v>1</v>
      </c>
      <c r="H1049">
        <f>VLOOKUP(order_details__2[[#This Row],[OrderID]],orders[],20,FALSE)</f>
        <v>1997</v>
      </c>
      <c r="I1049" t="str">
        <f>VLOOKUP(order_details__2[[#This Row],[ProductID]],products[],2,FALSE)</f>
        <v>Chai</v>
      </c>
      <c r="J1049" t="str">
        <f>VLOOKUP(order_details__2[[#This Row],[SupplierID]],suppliers[],2,FALSE)</f>
        <v>Exotic Liquids</v>
      </c>
      <c r="K1049" t="str">
        <f>VLOOKUP(order_details__2[[#This Row],[OrderID]],orders[],14,FALSE)</f>
        <v>Ireland</v>
      </c>
      <c r="L1049">
        <f>VLOOKUP(order_details__2[[#This Row],[OrderID]],orders[],7,FALSE)</f>
        <v>3</v>
      </c>
      <c r="M1049" t="str">
        <f>VLOOKUP(order_details__2[[#This Row],[ShipVia ]],shippers[],2,FALSE)</f>
        <v>Federal Shipping</v>
      </c>
      <c r="N1049" t="str">
        <f>VLOOKUP(order_details__2[[#This Row],[OrderID]],orders[],2,FALSE)</f>
        <v>HUNGO</v>
      </c>
      <c r="O1049" t="str">
        <f>VLOOKUP(order_details__2[[#This Row],[OrderID]],orders[],18,FALSE)</f>
        <v xml:space="preserve">Northern                                          </v>
      </c>
      <c r="P1049">
        <f>VLOOKUP(order_details__2[[#This Row],[ProductID]],products[],4,FALSE)</f>
        <v>1</v>
      </c>
      <c r="Q1049" t="str">
        <f>VLOOKUP(order_details__2[[#This Row],[CategoryID]],categories[],2,FALSE)</f>
        <v>Beverages</v>
      </c>
      <c r="R1049" s="57">
        <f>VLOOKUP(order_details__2[[#This Row],[OrderID]],orders[],21,FALSE)</f>
        <v>8</v>
      </c>
    </row>
    <row r="1050" spans="1:18" x14ac:dyDescent="0.2">
      <c r="A1050">
        <v>10646</v>
      </c>
      <c r="B1050">
        <v>10</v>
      </c>
      <c r="C1050">
        <v>31</v>
      </c>
      <c r="D1050">
        <v>18</v>
      </c>
      <c r="E1050">
        <v>0</v>
      </c>
      <c r="F1050">
        <f>order_details__2[[#This Row],[UnitPrice]]*order_details__2[[#This Row],[Quantity]]</f>
        <v>558</v>
      </c>
      <c r="G1050">
        <f>VLOOKUP(order_details__2[[#This Row],[ProductID]],products[],3,FALSE)</f>
        <v>4</v>
      </c>
      <c r="H1050">
        <f>VLOOKUP(order_details__2[[#This Row],[OrderID]],orders[],20,FALSE)</f>
        <v>1997</v>
      </c>
      <c r="I1050" t="str">
        <f>VLOOKUP(order_details__2[[#This Row],[ProductID]],products[],2,FALSE)</f>
        <v>Ikura</v>
      </c>
      <c r="J1050" t="str">
        <f>VLOOKUP(order_details__2[[#This Row],[SupplierID]],suppliers[],2,FALSE)</f>
        <v>Tokyo Traders</v>
      </c>
      <c r="K1050" t="str">
        <f>VLOOKUP(order_details__2[[#This Row],[OrderID]],orders[],14,FALSE)</f>
        <v>Ireland</v>
      </c>
      <c r="L1050">
        <f>VLOOKUP(order_details__2[[#This Row],[OrderID]],orders[],7,FALSE)</f>
        <v>3</v>
      </c>
      <c r="M1050" t="str">
        <f>VLOOKUP(order_details__2[[#This Row],[ShipVia ]],shippers[],2,FALSE)</f>
        <v>Federal Shipping</v>
      </c>
      <c r="N1050" t="str">
        <f>VLOOKUP(order_details__2[[#This Row],[OrderID]],orders[],2,FALSE)</f>
        <v>HUNGO</v>
      </c>
      <c r="O1050" t="str">
        <f>VLOOKUP(order_details__2[[#This Row],[OrderID]],orders[],18,FALSE)</f>
        <v xml:space="preserve">Northern                                          </v>
      </c>
      <c r="P1050">
        <f>VLOOKUP(order_details__2[[#This Row],[ProductID]],products[],4,FALSE)</f>
        <v>8</v>
      </c>
      <c r="Q1050" t="str">
        <f>VLOOKUP(order_details__2[[#This Row],[CategoryID]],categories[],2,FALSE)</f>
        <v>Seafood</v>
      </c>
      <c r="R1050" s="57">
        <f>VLOOKUP(order_details__2[[#This Row],[OrderID]],orders[],21,FALSE)</f>
        <v>8</v>
      </c>
    </row>
    <row r="1051" spans="1:18" x14ac:dyDescent="0.2">
      <c r="A1051">
        <v>10646</v>
      </c>
      <c r="B1051">
        <v>71</v>
      </c>
      <c r="C1051">
        <v>21.5</v>
      </c>
      <c r="D1051">
        <v>30</v>
      </c>
      <c r="E1051">
        <v>0</v>
      </c>
      <c r="F1051">
        <f>order_details__2[[#This Row],[UnitPrice]]*order_details__2[[#This Row],[Quantity]]</f>
        <v>645</v>
      </c>
      <c r="G1051">
        <f>VLOOKUP(order_details__2[[#This Row],[ProductID]],products[],3,FALSE)</f>
        <v>15</v>
      </c>
      <c r="H1051">
        <f>VLOOKUP(order_details__2[[#This Row],[OrderID]],orders[],20,FALSE)</f>
        <v>1997</v>
      </c>
      <c r="I1051" t="str">
        <f>VLOOKUP(order_details__2[[#This Row],[ProductID]],products[],2,FALSE)</f>
        <v>Flotemysost</v>
      </c>
      <c r="J1051" t="str">
        <f>VLOOKUP(order_details__2[[#This Row],[SupplierID]],suppliers[],2,FALSE)</f>
        <v>Norske Meierier</v>
      </c>
      <c r="K1051" t="str">
        <f>VLOOKUP(order_details__2[[#This Row],[OrderID]],orders[],14,FALSE)</f>
        <v>Ireland</v>
      </c>
      <c r="L1051">
        <f>VLOOKUP(order_details__2[[#This Row],[OrderID]],orders[],7,FALSE)</f>
        <v>3</v>
      </c>
      <c r="M1051" t="str">
        <f>VLOOKUP(order_details__2[[#This Row],[ShipVia ]],shippers[],2,FALSE)</f>
        <v>Federal Shipping</v>
      </c>
      <c r="N1051" t="str">
        <f>VLOOKUP(order_details__2[[#This Row],[OrderID]],orders[],2,FALSE)</f>
        <v>HUNGO</v>
      </c>
      <c r="O1051" t="str">
        <f>VLOOKUP(order_details__2[[#This Row],[OrderID]],orders[],18,FALSE)</f>
        <v xml:space="preserve">Northern                                          </v>
      </c>
      <c r="P1051">
        <f>VLOOKUP(order_details__2[[#This Row],[ProductID]],products[],4,FALSE)</f>
        <v>4</v>
      </c>
      <c r="Q1051" t="str">
        <f>VLOOKUP(order_details__2[[#This Row],[CategoryID]],categories[],2,FALSE)</f>
        <v>Dairy Products</v>
      </c>
      <c r="R1051" s="57">
        <f>VLOOKUP(order_details__2[[#This Row],[OrderID]],orders[],21,FALSE)</f>
        <v>8</v>
      </c>
    </row>
    <row r="1052" spans="1:18" x14ac:dyDescent="0.2">
      <c r="A1052">
        <v>10646</v>
      </c>
      <c r="B1052">
        <v>77</v>
      </c>
      <c r="C1052">
        <v>13</v>
      </c>
      <c r="D1052">
        <v>35</v>
      </c>
      <c r="E1052">
        <v>0</v>
      </c>
      <c r="F1052">
        <f>order_details__2[[#This Row],[UnitPrice]]*order_details__2[[#This Row],[Quantity]]</f>
        <v>455</v>
      </c>
      <c r="G1052">
        <f>VLOOKUP(order_details__2[[#This Row],[ProductID]],products[],3,FALSE)</f>
        <v>12</v>
      </c>
      <c r="H1052">
        <f>VLOOKUP(order_details__2[[#This Row],[OrderID]],orders[],20,FALSE)</f>
        <v>1997</v>
      </c>
      <c r="I1052" t="str">
        <f>VLOOKUP(order_details__2[[#This Row],[ProductID]],products[],2,FALSE)</f>
        <v>Original Frankfurter grne Soe</v>
      </c>
      <c r="J1052" t="str">
        <f>VLOOKUP(order_details__2[[#This Row],[SupplierID]],suppliers[],2,FALSE)</f>
        <v>Plutzer Lebensmittelgromrkte AG</v>
      </c>
      <c r="K1052" t="str">
        <f>VLOOKUP(order_details__2[[#This Row],[OrderID]],orders[],14,FALSE)</f>
        <v>Ireland</v>
      </c>
      <c r="L1052">
        <f>VLOOKUP(order_details__2[[#This Row],[OrderID]],orders[],7,FALSE)</f>
        <v>3</v>
      </c>
      <c r="M1052" t="str">
        <f>VLOOKUP(order_details__2[[#This Row],[ShipVia ]],shippers[],2,FALSE)</f>
        <v>Federal Shipping</v>
      </c>
      <c r="N1052" t="str">
        <f>VLOOKUP(order_details__2[[#This Row],[OrderID]],orders[],2,FALSE)</f>
        <v>HUNGO</v>
      </c>
      <c r="O1052" t="str">
        <f>VLOOKUP(order_details__2[[#This Row],[OrderID]],orders[],18,FALSE)</f>
        <v xml:space="preserve">Northern                                          </v>
      </c>
      <c r="P1052">
        <f>VLOOKUP(order_details__2[[#This Row],[ProductID]],products[],4,FALSE)</f>
        <v>2</v>
      </c>
      <c r="Q1052" t="str">
        <f>VLOOKUP(order_details__2[[#This Row],[CategoryID]],categories[],2,FALSE)</f>
        <v>Condiments</v>
      </c>
      <c r="R1052" s="57">
        <f>VLOOKUP(order_details__2[[#This Row],[OrderID]],orders[],21,FALSE)</f>
        <v>8</v>
      </c>
    </row>
    <row r="1053" spans="1:18" x14ac:dyDescent="0.2">
      <c r="A1053">
        <v>10647</v>
      </c>
      <c r="B1053">
        <v>19</v>
      </c>
      <c r="C1053">
        <v>9.1999999999999993</v>
      </c>
      <c r="D1053">
        <v>30</v>
      </c>
      <c r="E1053">
        <v>0</v>
      </c>
      <c r="F1053">
        <f>order_details__2[[#This Row],[UnitPrice]]*order_details__2[[#This Row],[Quantity]]</f>
        <v>276</v>
      </c>
      <c r="G1053">
        <f>VLOOKUP(order_details__2[[#This Row],[ProductID]],products[],3,FALSE)</f>
        <v>8</v>
      </c>
      <c r="H1053">
        <f>VLOOKUP(order_details__2[[#This Row],[OrderID]],orders[],20,FALSE)</f>
        <v>1997</v>
      </c>
      <c r="I1053" t="str">
        <f>VLOOKUP(order_details__2[[#This Row],[ProductID]],products[],2,FALSE)</f>
        <v>Teatime Chocolate Biscuits</v>
      </c>
      <c r="J1053" t="str">
        <f>VLOOKUP(order_details__2[[#This Row],[SupplierID]],suppliers[],2,FALSE)</f>
        <v>Specialty Biscuits, Ltd.</v>
      </c>
      <c r="K1053" t="str">
        <f>VLOOKUP(order_details__2[[#This Row],[OrderID]],orders[],14,FALSE)</f>
        <v>Brazil</v>
      </c>
      <c r="L1053">
        <f>VLOOKUP(order_details__2[[#This Row],[OrderID]],orders[],7,FALSE)</f>
        <v>2</v>
      </c>
      <c r="M1053" t="str">
        <f>VLOOKUP(order_details__2[[#This Row],[ShipVia ]],shippers[],2,FALSE)</f>
        <v>United Package</v>
      </c>
      <c r="N1053" t="str">
        <f>VLOOKUP(order_details__2[[#This Row],[OrderID]],orders[],2,FALSE)</f>
        <v>QUEDE</v>
      </c>
      <c r="O1053" t="str">
        <f>VLOOKUP(order_details__2[[#This Row],[OrderID]],orders[],18,FALSE)</f>
        <v xml:space="preserve">Eastern                                           </v>
      </c>
      <c r="P1053">
        <f>VLOOKUP(order_details__2[[#This Row],[ProductID]],products[],4,FALSE)</f>
        <v>3</v>
      </c>
      <c r="Q1053" t="str">
        <f>VLOOKUP(order_details__2[[#This Row],[CategoryID]],categories[],2,FALSE)</f>
        <v>Confections</v>
      </c>
      <c r="R1053" s="57">
        <f>VLOOKUP(order_details__2[[#This Row],[OrderID]],orders[],21,FALSE)</f>
        <v>8</v>
      </c>
    </row>
    <row r="1054" spans="1:18" x14ac:dyDescent="0.2">
      <c r="A1054">
        <v>10647</v>
      </c>
      <c r="B1054">
        <v>39</v>
      </c>
      <c r="C1054">
        <v>18</v>
      </c>
      <c r="D1054">
        <v>20</v>
      </c>
      <c r="E1054">
        <v>0</v>
      </c>
      <c r="F1054">
        <f>order_details__2[[#This Row],[UnitPrice]]*order_details__2[[#This Row],[Quantity]]</f>
        <v>360</v>
      </c>
      <c r="G1054">
        <f>VLOOKUP(order_details__2[[#This Row],[ProductID]],products[],3,FALSE)</f>
        <v>18</v>
      </c>
      <c r="H1054">
        <f>VLOOKUP(order_details__2[[#This Row],[OrderID]],orders[],20,FALSE)</f>
        <v>1997</v>
      </c>
      <c r="I1054" t="str">
        <f>VLOOKUP(order_details__2[[#This Row],[ProductID]],products[],2,FALSE)</f>
        <v>Chartreuse verte</v>
      </c>
      <c r="J1054" t="str">
        <f>VLOOKUP(order_details__2[[#This Row],[SupplierID]],suppliers[],2,FALSE)</f>
        <v>Aux joyeux ecclsiastiques</v>
      </c>
      <c r="K1054" t="str">
        <f>VLOOKUP(order_details__2[[#This Row],[OrderID]],orders[],14,FALSE)</f>
        <v>Brazil</v>
      </c>
      <c r="L1054">
        <f>VLOOKUP(order_details__2[[#This Row],[OrderID]],orders[],7,FALSE)</f>
        <v>2</v>
      </c>
      <c r="M1054" t="str">
        <f>VLOOKUP(order_details__2[[#This Row],[ShipVia ]],shippers[],2,FALSE)</f>
        <v>United Package</v>
      </c>
      <c r="N1054" t="str">
        <f>VLOOKUP(order_details__2[[#This Row],[OrderID]],orders[],2,FALSE)</f>
        <v>QUEDE</v>
      </c>
      <c r="O1054" t="str">
        <f>VLOOKUP(order_details__2[[#This Row],[OrderID]],orders[],18,FALSE)</f>
        <v xml:space="preserve">Eastern                                           </v>
      </c>
      <c r="P1054">
        <f>VLOOKUP(order_details__2[[#This Row],[ProductID]],products[],4,FALSE)</f>
        <v>1</v>
      </c>
      <c r="Q1054" t="str">
        <f>VLOOKUP(order_details__2[[#This Row],[CategoryID]],categories[],2,FALSE)</f>
        <v>Beverages</v>
      </c>
      <c r="R1054" s="57">
        <f>VLOOKUP(order_details__2[[#This Row],[OrderID]],orders[],21,FALSE)</f>
        <v>8</v>
      </c>
    </row>
    <row r="1055" spans="1:18" x14ac:dyDescent="0.2">
      <c r="A1055">
        <v>10648</v>
      </c>
      <c r="B1055">
        <v>22</v>
      </c>
      <c r="C1055">
        <v>21</v>
      </c>
      <c r="D1055">
        <v>15</v>
      </c>
      <c r="E1055">
        <v>0</v>
      </c>
      <c r="F1055">
        <f>order_details__2[[#This Row],[UnitPrice]]*order_details__2[[#This Row],[Quantity]]</f>
        <v>315</v>
      </c>
      <c r="G1055">
        <f>VLOOKUP(order_details__2[[#This Row],[ProductID]],products[],3,FALSE)</f>
        <v>9</v>
      </c>
      <c r="H1055">
        <f>VLOOKUP(order_details__2[[#This Row],[OrderID]],orders[],20,FALSE)</f>
        <v>1997</v>
      </c>
      <c r="I1055" t="str">
        <f>VLOOKUP(order_details__2[[#This Row],[ProductID]],products[],2,FALSE)</f>
        <v>Gustaf's Knckebrd</v>
      </c>
      <c r="J1055" t="str">
        <f>VLOOKUP(order_details__2[[#This Row],[SupplierID]],suppliers[],2,FALSE)</f>
        <v>PB Knckebrd AB</v>
      </c>
      <c r="K1055" t="str">
        <f>VLOOKUP(order_details__2[[#This Row],[OrderID]],orders[],14,FALSE)</f>
        <v>Brazil</v>
      </c>
      <c r="L1055">
        <f>VLOOKUP(order_details__2[[#This Row],[OrderID]],orders[],7,FALSE)</f>
        <v>2</v>
      </c>
      <c r="M1055" t="str">
        <f>VLOOKUP(order_details__2[[#This Row],[ShipVia ]],shippers[],2,FALSE)</f>
        <v>United Package</v>
      </c>
      <c r="N1055" t="str">
        <f>VLOOKUP(order_details__2[[#This Row],[OrderID]],orders[],2,FALSE)</f>
        <v>RICAR</v>
      </c>
      <c r="O1055" t="str">
        <f>VLOOKUP(order_details__2[[#This Row],[OrderID]],orders[],18,FALSE)</f>
        <v xml:space="preserve">Eastern                                           </v>
      </c>
      <c r="P1055">
        <f>VLOOKUP(order_details__2[[#This Row],[ProductID]],products[],4,FALSE)</f>
        <v>5</v>
      </c>
      <c r="Q1055" t="str">
        <f>VLOOKUP(order_details__2[[#This Row],[CategoryID]],categories[],2,FALSE)</f>
        <v>Grains/Cereals</v>
      </c>
      <c r="R1055" s="57">
        <f>VLOOKUP(order_details__2[[#This Row],[OrderID]],orders[],21,FALSE)</f>
        <v>8</v>
      </c>
    </row>
    <row r="1056" spans="1:18" x14ac:dyDescent="0.2">
      <c r="A1056">
        <v>10648</v>
      </c>
      <c r="B1056">
        <v>24</v>
      </c>
      <c r="C1056">
        <v>4.5</v>
      </c>
      <c r="D1056">
        <v>15</v>
      </c>
      <c r="E1056">
        <v>0</v>
      </c>
      <c r="F1056">
        <f>order_details__2[[#This Row],[UnitPrice]]*order_details__2[[#This Row],[Quantity]]</f>
        <v>67.5</v>
      </c>
      <c r="G1056">
        <f>VLOOKUP(order_details__2[[#This Row],[ProductID]],products[],3,FALSE)</f>
        <v>10</v>
      </c>
      <c r="H1056">
        <f>VLOOKUP(order_details__2[[#This Row],[OrderID]],orders[],20,FALSE)</f>
        <v>1997</v>
      </c>
      <c r="I1056" t="str">
        <f>VLOOKUP(order_details__2[[#This Row],[ProductID]],products[],2,FALSE)</f>
        <v>Guaran Fantstica</v>
      </c>
      <c r="J1056" t="str">
        <f>VLOOKUP(order_details__2[[#This Row],[SupplierID]],suppliers[],2,FALSE)</f>
        <v>Refrescos Americanas LTDA</v>
      </c>
      <c r="K1056" t="str">
        <f>VLOOKUP(order_details__2[[#This Row],[OrderID]],orders[],14,FALSE)</f>
        <v>Brazil</v>
      </c>
      <c r="L1056">
        <f>VLOOKUP(order_details__2[[#This Row],[OrderID]],orders[],7,FALSE)</f>
        <v>2</v>
      </c>
      <c r="M1056" t="str">
        <f>VLOOKUP(order_details__2[[#This Row],[ShipVia ]],shippers[],2,FALSE)</f>
        <v>United Package</v>
      </c>
      <c r="N1056" t="str">
        <f>VLOOKUP(order_details__2[[#This Row],[OrderID]],orders[],2,FALSE)</f>
        <v>RICAR</v>
      </c>
      <c r="O1056" t="str">
        <f>VLOOKUP(order_details__2[[#This Row],[OrderID]],orders[],18,FALSE)</f>
        <v xml:space="preserve">Eastern                                           </v>
      </c>
      <c r="P1056">
        <f>VLOOKUP(order_details__2[[#This Row],[ProductID]],products[],4,FALSE)</f>
        <v>1</v>
      </c>
      <c r="Q1056" t="str">
        <f>VLOOKUP(order_details__2[[#This Row],[CategoryID]],categories[],2,FALSE)</f>
        <v>Beverages</v>
      </c>
      <c r="R1056" s="57">
        <f>VLOOKUP(order_details__2[[#This Row],[OrderID]],orders[],21,FALSE)</f>
        <v>8</v>
      </c>
    </row>
    <row r="1057" spans="1:18" x14ac:dyDescent="0.2">
      <c r="A1057">
        <v>10649</v>
      </c>
      <c r="B1057">
        <v>28</v>
      </c>
      <c r="C1057">
        <v>45.6</v>
      </c>
      <c r="D1057">
        <v>20</v>
      </c>
      <c r="E1057">
        <v>0</v>
      </c>
      <c r="F1057">
        <f>order_details__2[[#This Row],[UnitPrice]]*order_details__2[[#This Row],[Quantity]]</f>
        <v>912</v>
      </c>
      <c r="G1057">
        <f>VLOOKUP(order_details__2[[#This Row],[ProductID]],products[],3,FALSE)</f>
        <v>12</v>
      </c>
      <c r="H1057">
        <f>VLOOKUP(order_details__2[[#This Row],[OrderID]],orders[],20,FALSE)</f>
        <v>1997</v>
      </c>
      <c r="I1057" t="str">
        <f>VLOOKUP(order_details__2[[#This Row],[ProductID]],products[],2,FALSE)</f>
        <v>Rssle Sauerkraut</v>
      </c>
      <c r="J1057" t="str">
        <f>VLOOKUP(order_details__2[[#This Row],[SupplierID]],suppliers[],2,FALSE)</f>
        <v>Plutzer Lebensmittelgromrkte AG</v>
      </c>
      <c r="K1057" t="str">
        <f>VLOOKUP(order_details__2[[#This Row],[OrderID]],orders[],14,FALSE)</f>
        <v>Belgium</v>
      </c>
      <c r="L1057">
        <f>VLOOKUP(order_details__2[[#This Row],[OrderID]],orders[],7,FALSE)</f>
        <v>3</v>
      </c>
      <c r="M1057" t="str">
        <f>VLOOKUP(order_details__2[[#This Row],[ShipVia ]],shippers[],2,FALSE)</f>
        <v>Federal Shipping</v>
      </c>
      <c r="N1057" t="str">
        <f>VLOOKUP(order_details__2[[#This Row],[OrderID]],orders[],2,FALSE)</f>
        <v>MAISD</v>
      </c>
      <c r="O1057" t="str">
        <f>VLOOKUP(order_details__2[[#This Row],[OrderID]],orders[],18,FALSE)</f>
        <v xml:space="preserve">Eastern                                           </v>
      </c>
      <c r="P1057">
        <f>VLOOKUP(order_details__2[[#This Row],[ProductID]],products[],4,FALSE)</f>
        <v>7</v>
      </c>
      <c r="Q1057" t="str">
        <f>VLOOKUP(order_details__2[[#This Row],[CategoryID]],categories[],2,FALSE)</f>
        <v>Produce</v>
      </c>
      <c r="R1057" s="57">
        <f>VLOOKUP(order_details__2[[#This Row],[OrderID]],orders[],21,FALSE)</f>
        <v>8</v>
      </c>
    </row>
    <row r="1058" spans="1:18" x14ac:dyDescent="0.2">
      <c r="A1058">
        <v>10649</v>
      </c>
      <c r="B1058">
        <v>72</v>
      </c>
      <c r="C1058">
        <v>34.799999999999997</v>
      </c>
      <c r="D1058">
        <v>15</v>
      </c>
      <c r="E1058">
        <v>0</v>
      </c>
      <c r="F1058">
        <f>order_details__2[[#This Row],[UnitPrice]]*order_details__2[[#This Row],[Quantity]]</f>
        <v>522</v>
      </c>
      <c r="G1058">
        <f>VLOOKUP(order_details__2[[#This Row],[ProductID]],products[],3,FALSE)</f>
        <v>14</v>
      </c>
      <c r="H1058">
        <f>VLOOKUP(order_details__2[[#This Row],[OrderID]],orders[],20,FALSE)</f>
        <v>1997</v>
      </c>
      <c r="I1058" t="str">
        <f>VLOOKUP(order_details__2[[#This Row],[ProductID]],products[],2,FALSE)</f>
        <v>Mozzarella di Giovanni</v>
      </c>
      <c r="J1058" t="str">
        <f>VLOOKUP(order_details__2[[#This Row],[SupplierID]],suppliers[],2,FALSE)</f>
        <v>Formaggi Fortini s.r.l.</v>
      </c>
      <c r="K1058" t="str">
        <f>VLOOKUP(order_details__2[[#This Row],[OrderID]],orders[],14,FALSE)</f>
        <v>Belgium</v>
      </c>
      <c r="L1058">
        <f>VLOOKUP(order_details__2[[#This Row],[OrderID]],orders[],7,FALSE)</f>
        <v>3</v>
      </c>
      <c r="M1058" t="str">
        <f>VLOOKUP(order_details__2[[#This Row],[ShipVia ]],shippers[],2,FALSE)</f>
        <v>Federal Shipping</v>
      </c>
      <c r="N1058" t="str">
        <f>VLOOKUP(order_details__2[[#This Row],[OrderID]],orders[],2,FALSE)</f>
        <v>MAISD</v>
      </c>
      <c r="O1058" t="str">
        <f>VLOOKUP(order_details__2[[#This Row],[OrderID]],orders[],18,FALSE)</f>
        <v xml:space="preserve">Eastern                                           </v>
      </c>
      <c r="P1058">
        <f>VLOOKUP(order_details__2[[#This Row],[ProductID]],products[],4,FALSE)</f>
        <v>4</v>
      </c>
      <c r="Q1058" t="str">
        <f>VLOOKUP(order_details__2[[#This Row],[CategoryID]],categories[],2,FALSE)</f>
        <v>Dairy Products</v>
      </c>
      <c r="R1058" s="57">
        <f>VLOOKUP(order_details__2[[#This Row],[OrderID]],orders[],21,FALSE)</f>
        <v>8</v>
      </c>
    </row>
    <row r="1059" spans="1:18" x14ac:dyDescent="0.2">
      <c r="A1059">
        <v>10650</v>
      </c>
      <c r="B1059">
        <v>30</v>
      </c>
      <c r="C1059">
        <v>25.89</v>
      </c>
      <c r="D1059">
        <v>30</v>
      </c>
      <c r="E1059">
        <v>0</v>
      </c>
      <c r="F1059">
        <f>order_details__2[[#This Row],[UnitPrice]]*order_details__2[[#This Row],[Quantity]]</f>
        <v>776.7</v>
      </c>
      <c r="G1059">
        <f>VLOOKUP(order_details__2[[#This Row],[ProductID]],products[],3,FALSE)</f>
        <v>13</v>
      </c>
      <c r="H1059">
        <f>VLOOKUP(order_details__2[[#This Row],[OrderID]],orders[],20,FALSE)</f>
        <v>1997</v>
      </c>
      <c r="I1059" t="str">
        <f>VLOOKUP(order_details__2[[#This Row],[ProductID]],products[],2,FALSE)</f>
        <v>Nord-Ost Matjeshering</v>
      </c>
      <c r="J1059" t="str">
        <f>VLOOKUP(order_details__2[[#This Row],[SupplierID]],suppliers[],2,FALSE)</f>
        <v>Nord-Ost-Fisch Handelsgesellschaft mbH</v>
      </c>
      <c r="K1059" t="str">
        <f>VLOOKUP(order_details__2[[#This Row],[OrderID]],orders[],14,FALSE)</f>
        <v>Brazil</v>
      </c>
      <c r="L1059">
        <f>VLOOKUP(order_details__2[[#This Row],[OrderID]],orders[],7,FALSE)</f>
        <v>3</v>
      </c>
      <c r="M1059" t="str">
        <f>VLOOKUP(order_details__2[[#This Row],[ShipVia ]],shippers[],2,FALSE)</f>
        <v>Federal Shipping</v>
      </c>
      <c r="N1059" t="str">
        <f>VLOOKUP(order_details__2[[#This Row],[OrderID]],orders[],2,FALSE)</f>
        <v>FAMIA</v>
      </c>
      <c r="O1059" t="str">
        <f>VLOOKUP(order_details__2[[#This Row],[OrderID]],orders[],18,FALSE)</f>
        <v xml:space="preserve">Eastern                                           </v>
      </c>
      <c r="P1059">
        <f>VLOOKUP(order_details__2[[#This Row],[ProductID]],products[],4,FALSE)</f>
        <v>8</v>
      </c>
      <c r="Q1059" t="str">
        <f>VLOOKUP(order_details__2[[#This Row],[CategoryID]],categories[],2,FALSE)</f>
        <v>Seafood</v>
      </c>
      <c r="R1059" s="57">
        <f>VLOOKUP(order_details__2[[#This Row],[OrderID]],orders[],21,FALSE)</f>
        <v>8</v>
      </c>
    </row>
    <row r="1060" spans="1:18" x14ac:dyDescent="0.2">
      <c r="A1060">
        <v>10650</v>
      </c>
      <c r="B1060">
        <v>53</v>
      </c>
      <c r="C1060">
        <v>32.799999999999997</v>
      </c>
      <c r="D1060">
        <v>25</v>
      </c>
      <c r="E1060">
        <v>0</v>
      </c>
      <c r="F1060">
        <f>order_details__2[[#This Row],[UnitPrice]]*order_details__2[[#This Row],[Quantity]]</f>
        <v>819.99999999999989</v>
      </c>
      <c r="G1060">
        <f>VLOOKUP(order_details__2[[#This Row],[ProductID]],products[],3,FALSE)</f>
        <v>24</v>
      </c>
      <c r="H1060">
        <f>VLOOKUP(order_details__2[[#This Row],[OrderID]],orders[],20,FALSE)</f>
        <v>1997</v>
      </c>
      <c r="I1060" t="str">
        <f>VLOOKUP(order_details__2[[#This Row],[ProductID]],products[],2,FALSE)</f>
        <v>Perth Pasties</v>
      </c>
      <c r="J1060" t="str">
        <f>VLOOKUP(order_details__2[[#This Row],[SupplierID]],suppliers[],2,FALSE)</f>
        <v>G'day, Mate</v>
      </c>
      <c r="K1060" t="str">
        <f>VLOOKUP(order_details__2[[#This Row],[OrderID]],orders[],14,FALSE)</f>
        <v>Brazil</v>
      </c>
      <c r="L1060">
        <f>VLOOKUP(order_details__2[[#This Row],[OrderID]],orders[],7,FALSE)</f>
        <v>3</v>
      </c>
      <c r="M1060" t="str">
        <f>VLOOKUP(order_details__2[[#This Row],[ShipVia ]],shippers[],2,FALSE)</f>
        <v>Federal Shipping</v>
      </c>
      <c r="N1060" t="str">
        <f>VLOOKUP(order_details__2[[#This Row],[OrderID]],orders[],2,FALSE)</f>
        <v>FAMIA</v>
      </c>
      <c r="O1060" t="str">
        <f>VLOOKUP(order_details__2[[#This Row],[OrderID]],orders[],18,FALSE)</f>
        <v xml:space="preserve">Eastern                                           </v>
      </c>
      <c r="P1060">
        <f>VLOOKUP(order_details__2[[#This Row],[ProductID]],products[],4,FALSE)</f>
        <v>6</v>
      </c>
      <c r="Q1060" t="str">
        <f>VLOOKUP(order_details__2[[#This Row],[CategoryID]],categories[],2,FALSE)</f>
        <v>Meat/Poultry</v>
      </c>
      <c r="R1060" s="57">
        <f>VLOOKUP(order_details__2[[#This Row],[OrderID]],orders[],21,FALSE)</f>
        <v>8</v>
      </c>
    </row>
    <row r="1061" spans="1:18" x14ac:dyDescent="0.2">
      <c r="A1061">
        <v>10650</v>
      </c>
      <c r="B1061">
        <v>54</v>
      </c>
      <c r="C1061">
        <v>7.45</v>
      </c>
      <c r="D1061">
        <v>30</v>
      </c>
      <c r="E1061">
        <v>0</v>
      </c>
      <c r="F1061">
        <f>order_details__2[[#This Row],[UnitPrice]]*order_details__2[[#This Row],[Quantity]]</f>
        <v>223.5</v>
      </c>
      <c r="G1061">
        <f>VLOOKUP(order_details__2[[#This Row],[ProductID]],products[],3,FALSE)</f>
        <v>25</v>
      </c>
      <c r="H1061">
        <f>VLOOKUP(order_details__2[[#This Row],[OrderID]],orders[],20,FALSE)</f>
        <v>1997</v>
      </c>
      <c r="I1061" t="str">
        <f>VLOOKUP(order_details__2[[#This Row],[ProductID]],products[],2,FALSE)</f>
        <v>Tourtire</v>
      </c>
      <c r="J1061" t="str">
        <f>VLOOKUP(order_details__2[[#This Row],[SupplierID]],suppliers[],2,FALSE)</f>
        <v>Ma Maison</v>
      </c>
      <c r="K1061" t="str">
        <f>VLOOKUP(order_details__2[[#This Row],[OrderID]],orders[],14,FALSE)</f>
        <v>Brazil</v>
      </c>
      <c r="L1061">
        <f>VLOOKUP(order_details__2[[#This Row],[OrderID]],orders[],7,FALSE)</f>
        <v>3</v>
      </c>
      <c r="M1061" t="str">
        <f>VLOOKUP(order_details__2[[#This Row],[ShipVia ]],shippers[],2,FALSE)</f>
        <v>Federal Shipping</v>
      </c>
      <c r="N1061" t="str">
        <f>VLOOKUP(order_details__2[[#This Row],[OrderID]],orders[],2,FALSE)</f>
        <v>FAMIA</v>
      </c>
      <c r="O1061" t="str">
        <f>VLOOKUP(order_details__2[[#This Row],[OrderID]],orders[],18,FALSE)</f>
        <v xml:space="preserve">Eastern                                           </v>
      </c>
      <c r="P1061">
        <f>VLOOKUP(order_details__2[[#This Row],[ProductID]],products[],4,FALSE)</f>
        <v>6</v>
      </c>
      <c r="Q1061" t="str">
        <f>VLOOKUP(order_details__2[[#This Row],[CategoryID]],categories[],2,FALSE)</f>
        <v>Meat/Poultry</v>
      </c>
      <c r="R1061" s="57">
        <f>VLOOKUP(order_details__2[[#This Row],[OrderID]],orders[],21,FALSE)</f>
        <v>8</v>
      </c>
    </row>
    <row r="1062" spans="1:18" x14ac:dyDescent="0.2">
      <c r="A1062">
        <v>10651</v>
      </c>
      <c r="B1062">
        <v>19</v>
      </c>
      <c r="C1062">
        <v>9.1999999999999993</v>
      </c>
      <c r="D1062">
        <v>12</v>
      </c>
      <c r="E1062">
        <v>0</v>
      </c>
      <c r="F1062">
        <f>order_details__2[[#This Row],[UnitPrice]]*order_details__2[[#This Row],[Quantity]]</f>
        <v>110.39999999999999</v>
      </c>
      <c r="G1062">
        <f>VLOOKUP(order_details__2[[#This Row],[ProductID]],products[],3,FALSE)</f>
        <v>8</v>
      </c>
      <c r="H1062">
        <f>VLOOKUP(order_details__2[[#This Row],[OrderID]],orders[],20,FALSE)</f>
        <v>1997</v>
      </c>
      <c r="I1062" t="str">
        <f>VLOOKUP(order_details__2[[#This Row],[ProductID]],products[],2,FALSE)</f>
        <v>Teatime Chocolate Biscuits</v>
      </c>
      <c r="J1062" t="str">
        <f>VLOOKUP(order_details__2[[#This Row],[SupplierID]],suppliers[],2,FALSE)</f>
        <v>Specialty Biscuits, Ltd.</v>
      </c>
      <c r="K1062" t="str">
        <f>VLOOKUP(order_details__2[[#This Row],[OrderID]],orders[],14,FALSE)</f>
        <v>Germany</v>
      </c>
      <c r="L1062">
        <f>VLOOKUP(order_details__2[[#This Row],[OrderID]],orders[],7,FALSE)</f>
        <v>2</v>
      </c>
      <c r="M1062" t="str">
        <f>VLOOKUP(order_details__2[[#This Row],[ShipVia ]],shippers[],2,FALSE)</f>
        <v>United Package</v>
      </c>
      <c r="N1062" t="str">
        <f>VLOOKUP(order_details__2[[#This Row],[OrderID]],orders[],2,FALSE)</f>
        <v>WANDK</v>
      </c>
      <c r="O1062" t="str">
        <f>VLOOKUP(order_details__2[[#This Row],[OrderID]],orders[],18,FALSE)</f>
        <v xml:space="preserve">Northern                                          </v>
      </c>
      <c r="P1062">
        <f>VLOOKUP(order_details__2[[#This Row],[ProductID]],products[],4,FALSE)</f>
        <v>3</v>
      </c>
      <c r="Q1062" t="str">
        <f>VLOOKUP(order_details__2[[#This Row],[CategoryID]],categories[],2,FALSE)</f>
        <v>Confections</v>
      </c>
      <c r="R1062" s="57">
        <f>VLOOKUP(order_details__2[[#This Row],[OrderID]],orders[],21,FALSE)</f>
        <v>9</v>
      </c>
    </row>
    <row r="1063" spans="1:18" x14ac:dyDescent="0.2">
      <c r="A1063">
        <v>10651</v>
      </c>
      <c r="B1063">
        <v>22</v>
      </c>
      <c r="C1063">
        <v>21</v>
      </c>
      <c r="D1063">
        <v>20</v>
      </c>
      <c r="E1063">
        <v>0</v>
      </c>
      <c r="F1063">
        <f>order_details__2[[#This Row],[UnitPrice]]*order_details__2[[#This Row],[Quantity]]</f>
        <v>420</v>
      </c>
      <c r="G1063">
        <f>VLOOKUP(order_details__2[[#This Row],[ProductID]],products[],3,FALSE)</f>
        <v>9</v>
      </c>
      <c r="H1063">
        <f>VLOOKUP(order_details__2[[#This Row],[OrderID]],orders[],20,FALSE)</f>
        <v>1997</v>
      </c>
      <c r="I1063" t="str">
        <f>VLOOKUP(order_details__2[[#This Row],[ProductID]],products[],2,FALSE)</f>
        <v>Gustaf's Knckebrd</v>
      </c>
      <c r="J1063" t="str">
        <f>VLOOKUP(order_details__2[[#This Row],[SupplierID]],suppliers[],2,FALSE)</f>
        <v>PB Knckebrd AB</v>
      </c>
      <c r="K1063" t="str">
        <f>VLOOKUP(order_details__2[[#This Row],[OrderID]],orders[],14,FALSE)</f>
        <v>Germany</v>
      </c>
      <c r="L1063">
        <f>VLOOKUP(order_details__2[[#This Row],[OrderID]],orders[],7,FALSE)</f>
        <v>2</v>
      </c>
      <c r="M1063" t="str">
        <f>VLOOKUP(order_details__2[[#This Row],[ShipVia ]],shippers[],2,FALSE)</f>
        <v>United Package</v>
      </c>
      <c r="N1063" t="str">
        <f>VLOOKUP(order_details__2[[#This Row],[OrderID]],orders[],2,FALSE)</f>
        <v>WANDK</v>
      </c>
      <c r="O1063" t="str">
        <f>VLOOKUP(order_details__2[[#This Row],[OrderID]],orders[],18,FALSE)</f>
        <v xml:space="preserve">Northern                                          </v>
      </c>
      <c r="P1063">
        <f>VLOOKUP(order_details__2[[#This Row],[ProductID]],products[],4,FALSE)</f>
        <v>5</v>
      </c>
      <c r="Q1063" t="str">
        <f>VLOOKUP(order_details__2[[#This Row],[CategoryID]],categories[],2,FALSE)</f>
        <v>Grains/Cereals</v>
      </c>
      <c r="R1063" s="57">
        <f>VLOOKUP(order_details__2[[#This Row],[OrderID]],orders[],21,FALSE)</f>
        <v>9</v>
      </c>
    </row>
    <row r="1064" spans="1:18" x14ac:dyDescent="0.2">
      <c r="A1064">
        <v>10652</v>
      </c>
      <c r="B1064">
        <v>30</v>
      </c>
      <c r="C1064">
        <v>25.89</v>
      </c>
      <c r="D1064">
        <v>2</v>
      </c>
      <c r="E1064">
        <v>0</v>
      </c>
      <c r="F1064">
        <f>order_details__2[[#This Row],[UnitPrice]]*order_details__2[[#This Row],[Quantity]]</f>
        <v>51.78</v>
      </c>
      <c r="G1064">
        <f>VLOOKUP(order_details__2[[#This Row],[ProductID]],products[],3,FALSE)</f>
        <v>13</v>
      </c>
      <c r="H1064">
        <f>VLOOKUP(order_details__2[[#This Row],[OrderID]],orders[],20,FALSE)</f>
        <v>1997</v>
      </c>
      <c r="I1064" t="str">
        <f>VLOOKUP(order_details__2[[#This Row],[ProductID]],products[],2,FALSE)</f>
        <v>Nord-Ost Matjeshering</v>
      </c>
      <c r="J1064" t="str">
        <f>VLOOKUP(order_details__2[[#This Row],[SupplierID]],suppliers[],2,FALSE)</f>
        <v>Nord-Ost-Fisch Handelsgesellschaft mbH</v>
      </c>
      <c r="K1064" t="str">
        <f>VLOOKUP(order_details__2[[#This Row],[OrderID]],orders[],14,FALSE)</f>
        <v>Brazil</v>
      </c>
      <c r="L1064">
        <f>VLOOKUP(order_details__2[[#This Row],[OrderID]],orders[],7,FALSE)</f>
        <v>2</v>
      </c>
      <c r="M1064" t="str">
        <f>VLOOKUP(order_details__2[[#This Row],[ShipVia ]],shippers[],2,FALSE)</f>
        <v>United Package</v>
      </c>
      <c r="N1064" t="str">
        <f>VLOOKUP(order_details__2[[#This Row],[OrderID]],orders[],2,FALSE)</f>
        <v>GOURL</v>
      </c>
      <c r="O1064" t="str">
        <f>VLOOKUP(order_details__2[[#This Row],[OrderID]],orders[],18,FALSE)</f>
        <v xml:space="preserve">Eastern                                           </v>
      </c>
      <c r="P1064">
        <f>VLOOKUP(order_details__2[[#This Row],[ProductID]],products[],4,FALSE)</f>
        <v>8</v>
      </c>
      <c r="Q1064" t="str">
        <f>VLOOKUP(order_details__2[[#This Row],[CategoryID]],categories[],2,FALSE)</f>
        <v>Seafood</v>
      </c>
      <c r="R1064" s="57">
        <f>VLOOKUP(order_details__2[[#This Row],[OrderID]],orders[],21,FALSE)</f>
        <v>9</v>
      </c>
    </row>
    <row r="1065" spans="1:18" x14ac:dyDescent="0.2">
      <c r="A1065">
        <v>10652</v>
      </c>
      <c r="B1065">
        <v>42</v>
      </c>
      <c r="C1065">
        <v>14</v>
      </c>
      <c r="D1065">
        <v>20</v>
      </c>
      <c r="E1065">
        <v>0</v>
      </c>
      <c r="F1065">
        <f>order_details__2[[#This Row],[UnitPrice]]*order_details__2[[#This Row],[Quantity]]</f>
        <v>280</v>
      </c>
      <c r="G1065">
        <f>VLOOKUP(order_details__2[[#This Row],[ProductID]],products[],3,FALSE)</f>
        <v>20</v>
      </c>
      <c r="H1065">
        <f>VLOOKUP(order_details__2[[#This Row],[OrderID]],orders[],20,FALSE)</f>
        <v>1997</v>
      </c>
      <c r="I1065" t="str">
        <f>VLOOKUP(order_details__2[[#This Row],[ProductID]],products[],2,FALSE)</f>
        <v>Singaporean Hokkien Fried Mee</v>
      </c>
      <c r="J1065" t="str">
        <f>VLOOKUP(order_details__2[[#This Row],[SupplierID]],suppliers[],2,FALSE)</f>
        <v>Leka Trading</v>
      </c>
      <c r="K1065" t="str">
        <f>VLOOKUP(order_details__2[[#This Row],[OrderID]],orders[],14,FALSE)</f>
        <v>Brazil</v>
      </c>
      <c r="L1065">
        <f>VLOOKUP(order_details__2[[#This Row],[OrderID]],orders[],7,FALSE)</f>
        <v>2</v>
      </c>
      <c r="M1065" t="str">
        <f>VLOOKUP(order_details__2[[#This Row],[ShipVia ]],shippers[],2,FALSE)</f>
        <v>United Package</v>
      </c>
      <c r="N1065" t="str">
        <f>VLOOKUP(order_details__2[[#This Row],[OrderID]],orders[],2,FALSE)</f>
        <v>GOURL</v>
      </c>
      <c r="O1065" t="str">
        <f>VLOOKUP(order_details__2[[#This Row],[OrderID]],orders[],18,FALSE)</f>
        <v xml:space="preserve">Eastern                                           </v>
      </c>
      <c r="P1065">
        <f>VLOOKUP(order_details__2[[#This Row],[ProductID]],products[],4,FALSE)</f>
        <v>5</v>
      </c>
      <c r="Q1065" t="str">
        <f>VLOOKUP(order_details__2[[#This Row],[CategoryID]],categories[],2,FALSE)</f>
        <v>Grains/Cereals</v>
      </c>
      <c r="R1065" s="57">
        <f>VLOOKUP(order_details__2[[#This Row],[OrderID]],orders[],21,FALSE)</f>
        <v>9</v>
      </c>
    </row>
    <row r="1066" spans="1:18" x14ac:dyDescent="0.2">
      <c r="A1066">
        <v>10653</v>
      </c>
      <c r="B1066">
        <v>16</v>
      </c>
      <c r="C1066">
        <v>17.45</v>
      </c>
      <c r="D1066">
        <v>30</v>
      </c>
      <c r="E1066">
        <v>0</v>
      </c>
      <c r="F1066">
        <f>order_details__2[[#This Row],[UnitPrice]]*order_details__2[[#This Row],[Quantity]]</f>
        <v>523.5</v>
      </c>
      <c r="G1066">
        <f>VLOOKUP(order_details__2[[#This Row],[ProductID]],products[],3,FALSE)</f>
        <v>7</v>
      </c>
      <c r="H1066">
        <f>VLOOKUP(order_details__2[[#This Row],[OrderID]],orders[],20,FALSE)</f>
        <v>1997</v>
      </c>
      <c r="I1066" t="str">
        <f>VLOOKUP(order_details__2[[#This Row],[ProductID]],products[],2,FALSE)</f>
        <v>Pavlova</v>
      </c>
      <c r="J1066" t="str">
        <f>VLOOKUP(order_details__2[[#This Row],[SupplierID]],suppliers[],2,FALSE)</f>
        <v>Pavlova, Ltd.</v>
      </c>
      <c r="K1066" t="str">
        <f>VLOOKUP(order_details__2[[#This Row],[OrderID]],orders[],14,FALSE)</f>
        <v>Germany</v>
      </c>
      <c r="L1066">
        <f>VLOOKUP(order_details__2[[#This Row],[OrderID]],orders[],7,FALSE)</f>
        <v>1</v>
      </c>
      <c r="M1066" t="str">
        <f>VLOOKUP(order_details__2[[#This Row],[ShipVia ]],shippers[],2,FALSE)</f>
        <v>Speedy Express</v>
      </c>
      <c r="N1066" t="str">
        <f>VLOOKUP(order_details__2[[#This Row],[OrderID]],orders[],2,FALSE)</f>
        <v>FRANK</v>
      </c>
      <c r="O1066" t="str">
        <f>VLOOKUP(order_details__2[[#This Row],[OrderID]],orders[],18,FALSE)</f>
        <v xml:space="preserve">Eastern                                           </v>
      </c>
      <c r="P1066">
        <f>VLOOKUP(order_details__2[[#This Row],[ProductID]],products[],4,FALSE)</f>
        <v>3</v>
      </c>
      <c r="Q1066" t="str">
        <f>VLOOKUP(order_details__2[[#This Row],[CategoryID]],categories[],2,FALSE)</f>
        <v>Confections</v>
      </c>
      <c r="R1066" s="57">
        <f>VLOOKUP(order_details__2[[#This Row],[OrderID]],orders[],21,FALSE)</f>
        <v>9</v>
      </c>
    </row>
    <row r="1067" spans="1:18" x14ac:dyDescent="0.2">
      <c r="A1067">
        <v>10653</v>
      </c>
      <c r="B1067">
        <v>60</v>
      </c>
      <c r="C1067">
        <v>34</v>
      </c>
      <c r="D1067">
        <v>20</v>
      </c>
      <c r="E1067">
        <v>0</v>
      </c>
      <c r="F1067">
        <f>order_details__2[[#This Row],[UnitPrice]]*order_details__2[[#This Row],[Quantity]]</f>
        <v>680</v>
      </c>
      <c r="G1067">
        <f>VLOOKUP(order_details__2[[#This Row],[ProductID]],products[],3,FALSE)</f>
        <v>28</v>
      </c>
      <c r="H1067">
        <f>VLOOKUP(order_details__2[[#This Row],[OrderID]],orders[],20,FALSE)</f>
        <v>1997</v>
      </c>
      <c r="I1067" t="str">
        <f>VLOOKUP(order_details__2[[#This Row],[ProductID]],products[],2,FALSE)</f>
        <v>Camembert Pierrot</v>
      </c>
      <c r="J1067" t="str">
        <f>VLOOKUP(order_details__2[[#This Row],[SupplierID]],suppliers[],2,FALSE)</f>
        <v>Gai pturage</v>
      </c>
      <c r="K1067" t="str">
        <f>VLOOKUP(order_details__2[[#This Row],[OrderID]],orders[],14,FALSE)</f>
        <v>Germany</v>
      </c>
      <c r="L1067">
        <f>VLOOKUP(order_details__2[[#This Row],[OrderID]],orders[],7,FALSE)</f>
        <v>1</v>
      </c>
      <c r="M1067" t="str">
        <f>VLOOKUP(order_details__2[[#This Row],[ShipVia ]],shippers[],2,FALSE)</f>
        <v>Speedy Express</v>
      </c>
      <c r="N1067" t="str">
        <f>VLOOKUP(order_details__2[[#This Row],[OrderID]],orders[],2,FALSE)</f>
        <v>FRANK</v>
      </c>
      <c r="O1067" t="str">
        <f>VLOOKUP(order_details__2[[#This Row],[OrderID]],orders[],18,FALSE)</f>
        <v xml:space="preserve">Eastern                                           </v>
      </c>
      <c r="P1067">
        <f>VLOOKUP(order_details__2[[#This Row],[ProductID]],products[],4,FALSE)</f>
        <v>4</v>
      </c>
      <c r="Q1067" t="str">
        <f>VLOOKUP(order_details__2[[#This Row],[CategoryID]],categories[],2,FALSE)</f>
        <v>Dairy Products</v>
      </c>
      <c r="R1067" s="57">
        <f>VLOOKUP(order_details__2[[#This Row],[OrderID]],orders[],21,FALSE)</f>
        <v>9</v>
      </c>
    </row>
    <row r="1068" spans="1:18" x14ac:dyDescent="0.2">
      <c r="A1068">
        <v>10654</v>
      </c>
      <c r="B1068">
        <v>4</v>
      </c>
      <c r="C1068">
        <v>22</v>
      </c>
      <c r="D1068">
        <v>12</v>
      </c>
      <c r="E1068">
        <v>0</v>
      </c>
      <c r="F1068">
        <f>order_details__2[[#This Row],[UnitPrice]]*order_details__2[[#This Row],[Quantity]]</f>
        <v>264</v>
      </c>
      <c r="G1068">
        <f>VLOOKUP(order_details__2[[#This Row],[ProductID]],products[],3,FALSE)</f>
        <v>2</v>
      </c>
      <c r="H1068">
        <f>VLOOKUP(order_details__2[[#This Row],[OrderID]],orders[],20,FALSE)</f>
        <v>1997</v>
      </c>
      <c r="I1068" t="str">
        <f>VLOOKUP(order_details__2[[#This Row],[ProductID]],products[],2,FALSE)</f>
        <v>Chef Anton's Cajun Seasoning</v>
      </c>
      <c r="J1068" t="str">
        <f>VLOOKUP(order_details__2[[#This Row],[SupplierID]],suppliers[],2,FALSE)</f>
        <v>New Orleans Cajun Delights</v>
      </c>
      <c r="K1068" t="str">
        <f>VLOOKUP(order_details__2[[#This Row],[OrderID]],orders[],14,FALSE)</f>
        <v>Sweden</v>
      </c>
      <c r="L1068">
        <f>VLOOKUP(order_details__2[[#This Row],[OrderID]],orders[],7,FALSE)</f>
        <v>1</v>
      </c>
      <c r="M1068" t="str">
        <f>VLOOKUP(order_details__2[[#This Row],[ShipVia ]],shippers[],2,FALSE)</f>
        <v>Speedy Express</v>
      </c>
      <c r="N1068" t="str">
        <f>VLOOKUP(order_details__2[[#This Row],[OrderID]],orders[],2,FALSE)</f>
        <v>BERGS</v>
      </c>
      <c r="O1068" t="str">
        <f>VLOOKUP(order_details__2[[#This Row],[OrderID]],orders[],18,FALSE)</f>
        <v xml:space="preserve">Eastern                                           </v>
      </c>
      <c r="P1068">
        <f>VLOOKUP(order_details__2[[#This Row],[ProductID]],products[],4,FALSE)</f>
        <v>2</v>
      </c>
      <c r="Q1068" t="str">
        <f>VLOOKUP(order_details__2[[#This Row],[CategoryID]],categories[],2,FALSE)</f>
        <v>Condiments</v>
      </c>
      <c r="R1068" s="57">
        <f>VLOOKUP(order_details__2[[#This Row],[OrderID]],orders[],21,FALSE)</f>
        <v>9</v>
      </c>
    </row>
    <row r="1069" spans="1:18" x14ac:dyDescent="0.2">
      <c r="A1069">
        <v>10654</v>
      </c>
      <c r="B1069">
        <v>39</v>
      </c>
      <c r="C1069">
        <v>18</v>
      </c>
      <c r="D1069">
        <v>20</v>
      </c>
      <c r="E1069">
        <v>0</v>
      </c>
      <c r="F1069">
        <f>order_details__2[[#This Row],[UnitPrice]]*order_details__2[[#This Row],[Quantity]]</f>
        <v>360</v>
      </c>
      <c r="G1069">
        <f>VLOOKUP(order_details__2[[#This Row],[ProductID]],products[],3,FALSE)</f>
        <v>18</v>
      </c>
      <c r="H1069">
        <f>VLOOKUP(order_details__2[[#This Row],[OrderID]],orders[],20,FALSE)</f>
        <v>1997</v>
      </c>
      <c r="I1069" t="str">
        <f>VLOOKUP(order_details__2[[#This Row],[ProductID]],products[],2,FALSE)</f>
        <v>Chartreuse verte</v>
      </c>
      <c r="J1069" t="str">
        <f>VLOOKUP(order_details__2[[#This Row],[SupplierID]],suppliers[],2,FALSE)</f>
        <v>Aux joyeux ecclsiastiques</v>
      </c>
      <c r="K1069" t="str">
        <f>VLOOKUP(order_details__2[[#This Row],[OrderID]],orders[],14,FALSE)</f>
        <v>Sweden</v>
      </c>
      <c r="L1069">
        <f>VLOOKUP(order_details__2[[#This Row],[OrderID]],orders[],7,FALSE)</f>
        <v>1</v>
      </c>
      <c r="M1069" t="str">
        <f>VLOOKUP(order_details__2[[#This Row],[ShipVia ]],shippers[],2,FALSE)</f>
        <v>Speedy Express</v>
      </c>
      <c r="N1069" t="str">
        <f>VLOOKUP(order_details__2[[#This Row],[OrderID]],orders[],2,FALSE)</f>
        <v>BERGS</v>
      </c>
      <c r="O1069" t="str">
        <f>VLOOKUP(order_details__2[[#This Row],[OrderID]],orders[],18,FALSE)</f>
        <v xml:space="preserve">Eastern                                           </v>
      </c>
      <c r="P1069">
        <f>VLOOKUP(order_details__2[[#This Row],[ProductID]],products[],4,FALSE)</f>
        <v>1</v>
      </c>
      <c r="Q1069" t="str">
        <f>VLOOKUP(order_details__2[[#This Row],[CategoryID]],categories[],2,FALSE)</f>
        <v>Beverages</v>
      </c>
      <c r="R1069" s="57">
        <f>VLOOKUP(order_details__2[[#This Row],[OrderID]],orders[],21,FALSE)</f>
        <v>9</v>
      </c>
    </row>
    <row r="1070" spans="1:18" x14ac:dyDescent="0.2">
      <c r="A1070">
        <v>10654</v>
      </c>
      <c r="B1070">
        <v>54</v>
      </c>
      <c r="C1070">
        <v>7.45</v>
      </c>
      <c r="D1070">
        <v>6</v>
      </c>
      <c r="E1070">
        <v>0</v>
      </c>
      <c r="F1070">
        <f>order_details__2[[#This Row],[UnitPrice]]*order_details__2[[#This Row],[Quantity]]</f>
        <v>44.7</v>
      </c>
      <c r="G1070">
        <f>VLOOKUP(order_details__2[[#This Row],[ProductID]],products[],3,FALSE)</f>
        <v>25</v>
      </c>
      <c r="H1070">
        <f>VLOOKUP(order_details__2[[#This Row],[OrderID]],orders[],20,FALSE)</f>
        <v>1997</v>
      </c>
      <c r="I1070" t="str">
        <f>VLOOKUP(order_details__2[[#This Row],[ProductID]],products[],2,FALSE)</f>
        <v>Tourtire</v>
      </c>
      <c r="J1070" t="str">
        <f>VLOOKUP(order_details__2[[#This Row],[SupplierID]],suppliers[],2,FALSE)</f>
        <v>Ma Maison</v>
      </c>
      <c r="K1070" t="str">
        <f>VLOOKUP(order_details__2[[#This Row],[OrderID]],orders[],14,FALSE)</f>
        <v>Sweden</v>
      </c>
      <c r="L1070">
        <f>VLOOKUP(order_details__2[[#This Row],[OrderID]],orders[],7,FALSE)</f>
        <v>1</v>
      </c>
      <c r="M1070" t="str">
        <f>VLOOKUP(order_details__2[[#This Row],[ShipVia ]],shippers[],2,FALSE)</f>
        <v>Speedy Express</v>
      </c>
      <c r="N1070" t="str">
        <f>VLOOKUP(order_details__2[[#This Row],[OrderID]],orders[],2,FALSE)</f>
        <v>BERGS</v>
      </c>
      <c r="O1070" t="str">
        <f>VLOOKUP(order_details__2[[#This Row],[OrderID]],orders[],18,FALSE)</f>
        <v xml:space="preserve">Eastern                                           </v>
      </c>
      <c r="P1070">
        <f>VLOOKUP(order_details__2[[#This Row],[ProductID]],products[],4,FALSE)</f>
        <v>6</v>
      </c>
      <c r="Q1070" t="str">
        <f>VLOOKUP(order_details__2[[#This Row],[CategoryID]],categories[],2,FALSE)</f>
        <v>Meat/Poultry</v>
      </c>
      <c r="R1070" s="57">
        <f>VLOOKUP(order_details__2[[#This Row],[OrderID]],orders[],21,FALSE)</f>
        <v>9</v>
      </c>
    </row>
    <row r="1071" spans="1:18" x14ac:dyDescent="0.2">
      <c r="A1071">
        <v>10655</v>
      </c>
      <c r="B1071">
        <v>41</v>
      </c>
      <c r="C1071">
        <v>9.65</v>
      </c>
      <c r="D1071">
        <v>20</v>
      </c>
      <c r="E1071">
        <v>0</v>
      </c>
      <c r="F1071">
        <f>order_details__2[[#This Row],[UnitPrice]]*order_details__2[[#This Row],[Quantity]]</f>
        <v>193</v>
      </c>
      <c r="G1071">
        <f>VLOOKUP(order_details__2[[#This Row],[ProductID]],products[],3,FALSE)</f>
        <v>19</v>
      </c>
      <c r="H1071">
        <f>VLOOKUP(order_details__2[[#This Row],[OrderID]],orders[],20,FALSE)</f>
        <v>1997</v>
      </c>
      <c r="I1071" t="str">
        <f>VLOOKUP(order_details__2[[#This Row],[ProductID]],products[],2,FALSE)</f>
        <v>Jack's New England Clam Chowder</v>
      </c>
      <c r="J1071" t="str">
        <f>VLOOKUP(order_details__2[[#This Row],[SupplierID]],suppliers[],2,FALSE)</f>
        <v>New England Seafood Cannery</v>
      </c>
      <c r="K1071" t="str">
        <f>VLOOKUP(order_details__2[[#This Row],[OrderID]],orders[],14,FALSE)</f>
        <v>Italy</v>
      </c>
      <c r="L1071">
        <f>VLOOKUP(order_details__2[[#This Row],[OrderID]],orders[],7,FALSE)</f>
        <v>2</v>
      </c>
      <c r="M1071" t="str">
        <f>VLOOKUP(order_details__2[[#This Row],[ShipVia ]],shippers[],2,FALSE)</f>
        <v>United Package</v>
      </c>
      <c r="N1071" t="str">
        <f>VLOOKUP(order_details__2[[#This Row],[OrderID]],orders[],2,FALSE)</f>
        <v>REGGC</v>
      </c>
      <c r="O1071" t="str">
        <f>VLOOKUP(order_details__2[[#This Row],[OrderID]],orders[],18,FALSE)</f>
        <v xml:space="preserve">Eastern                                           </v>
      </c>
      <c r="P1071">
        <f>VLOOKUP(order_details__2[[#This Row],[ProductID]],products[],4,FALSE)</f>
        <v>8</v>
      </c>
      <c r="Q1071" t="str">
        <f>VLOOKUP(order_details__2[[#This Row],[CategoryID]],categories[],2,FALSE)</f>
        <v>Seafood</v>
      </c>
      <c r="R1071" s="57">
        <f>VLOOKUP(order_details__2[[#This Row],[OrderID]],orders[],21,FALSE)</f>
        <v>9</v>
      </c>
    </row>
    <row r="1072" spans="1:18" x14ac:dyDescent="0.2">
      <c r="A1072">
        <v>10656</v>
      </c>
      <c r="B1072">
        <v>14</v>
      </c>
      <c r="C1072">
        <v>23.25</v>
      </c>
      <c r="D1072">
        <v>3</v>
      </c>
      <c r="E1072">
        <v>0</v>
      </c>
      <c r="F1072">
        <f>order_details__2[[#This Row],[UnitPrice]]*order_details__2[[#This Row],[Quantity]]</f>
        <v>69.75</v>
      </c>
      <c r="G1072">
        <f>VLOOKUP(order_details__2[[#This Row],[ProductID]],products[],3,FALSE)</f>
        <v>6</v>
      </c>
      <c r="H1072">
        <f>VLOOKUP(order_details__2[[#This Row],[OrderID]],orders[],20,FALSE)</f>
        <v>1997</v>
      </c>
      <c r="I1072" t="str">
        <f>VLOOKUP(order_details__2[[#This Row],[ProductID]],products[],2,FALSE)</f>
        <v>Tofu</v>
      </c>
      <c r="J1072" t="str">
        <f>VLOOKUP(order_details__2[[#This Row],[SupplierID]],suppliers[],2,FALSE)</f>
        <v>Mayumi's</v>
      </c>
      <c r="K1072" t="str">
        <f>VLOOKUP(order_details__2[[#This Row],[OrderID]],orders[],14,FALSE)</f>
        <v>USA</v>
      </c>
      <c r="L1072">
        <f>VLOOKUP(order_details__2[[#This Row],[OrderID]],orders[],7,FALSE)</f>
        <v>1</v>
      </c>
      <c r="M1072" t="str">
        <f>VLOOKUP(order_details__2[[#This Row],[ShipVia ]],shippers[],2,FALSE)</f>
        <v>Speedy Express</v>
      </c>
      <c r="N1072" t="str">
        <f>VLOOKUP(order_details__2[[#This Row],[OrderID]],orders[],2,FALSE)</f>
        <v>GREAL</v>
      </c>
      <c r="O1072" t="str">
        <f>VLOOKUP(order_details__2[[#This Row],[OrderID]],orders[],18,FALSE)</f>
        <v xml:space="preserve">Westerns                                          </v>
      </c>
      <c r="P1072">
        <f>VLOOKUP(order_details__2[[#This Row],[ProductID]],products[],4,FALSE)</f>
        <v>7</v>
      </c>
      <c r="Q1072" t="str">
        <f>VLOOKUP(order_details__2[[#This Row],[CategoryID]],categories[],2,FALSE)</f>
        <v>Produce</v>
      </c>
      <c r="R1072" s="57">
        <f>VLOOKUP(order_details__2[[#This Row],[OrderID]],orders[],21,FALSE)</f>
        <v>9</v>
      </c>
    </row>
    <row r="1073" spans="1:18" x14ac:dyDescent="0.2">
      <c r="A1073">
        <v>10656</v>
      </c>
      <c r="B1073">
        <v>44</v>
      </c>
      <c r="C1073">
        <v>19.45</v>
      </c>
      <c r="D1073">
        <v>28</v>
      </c>
      <c r="E1073">
        <v>0</v>
      </c>
      <c r="F1073">
        <f>order_details__2[[#This Row],[UnitPrice]]*order_details__2[[#This Row],[Quantity]]</f>
        <v>544.6</v>
      </c>
      <c r="G1073">
        <f>VLOOKUP(order_details__2[[#This Row],[ProductID]],products[],3,FALSE)</f>
        <v>20</v>
      </c>
      <c r="H1073">
        <f>VLOOKUP(order_details__2[[#This Row],[OrderID]],orders[],20,FALSE)</f>
        <v>1997</v>
      </c>
      <c r="I1073" t="str">
        <f>VLOOKUP(order_details__2[[#This Row],[ProductID]],products[],2,FALSE)</f>
        <v>Gula Malacca</v>
      </c>
      <c r="J1073" t="str">
        <f>VLOOKUP(order_details__2[[#This Row],[SupplierID]],suppliers[],2,FALSE)</f>
        <v>Leka Trading</v>
      </c>
      <c r="K1073" t="str">
        <f>VLOOKUP(order_details__2[[#This Row],[OrderID]],orders[],14,FALSE)</f>
        <v>USA</v>
      </c>
      <c r="L1073">
        <f>VLOOKUP(order_details__2[[#This Row],[OrderID]],orders[],7,FALSE)</f>
        <v>1</v>
      </c>
      <c r="M1073" t="str">
        <f>VLOOKUP(order_details__2[[#This Row],[ShipVia ]],shippers[],2,FALSE)</f>
        <v>Speedy Express</v>
      </c>
      <c r="N1073" t="str">
        <f>VLOOKUP(order_details__2[[#This Row],[OrderID]],orders[],2,FALSE)</f>
        <v>GREAL</v>
      </c>
      <c r="O1073" t="str">
        <f>VLOOKUP(order_details__2[[#This Row],[OrderID]],orders[],18,FALSE)</f>
        <v xml:space="preserve">Westerns                                          </v>
      </c>
      <c r="P1073">
        <f>VLOOKUP(order_details__2[[#This Row],[ProductID]],products[],4,FALSE)</f>
        <v>2</v>
      </c>
      <c r="Q1073" t="str">
        <f>VLOOKUP(order_details__2[[#This Row],[CategoryID]],categories[],2,FALSE)</f>
        <v>Condiments</v>
      </c>
      <c r="R1073" s="57">
        <f>VLOOKUP(order_details__2[[#This Row],[OrderID]],orders[],21,FALSE)</f>
        <v>9</v>
      </c>
    </row>
    <row r="1074" spans="1:18" x14ac:dyDescent="0.2">
      <c r="A1074">
        <v>10656</v>
      </c>
      <c r="B1074">
        <v>47</v>
      </c>
      <c r="C1074">
        <v>9.5</v>
      </c>
      <c r="D1074">
        <v>6</v>
      </c>
      <c r="E1074">
        <v>0</v>
      </c>
      <c r="F1074">
        <f>order_details__2[[#This Row],[UnitPrice]]*order_details__2[[#This Row],[Quantity]]</f>
        <v>57</v>
      </c>
      <c r="G1074">
        <f>VLOOKUP(order_details__2[[#This Row],[ProductID]],products[],3,FALSE)</f>
        <v>22</v>
      </c>
      <c r="H1074">
        <f>VLOOKUP(order_details__2[[#This Row],[OrderID]],orders[],20,FALSE)</f>
        <v>1997</v>
      </c>
      <c r="I1074" t="str">
        <f>VLOOKUP(order_details__2[[#This Row],[ProductID]],products[],2,FALSE)</f>
        <v>Zaanse koeken</v>
      </c>
      <c r="J1074" t="str">
        <f>VLOOKUP(order_details__2[[#This Row],[SupplierID]],suppliers[],2,FALSE)</f>
        <v>Zaanse Snoepfabriek</v>
      </c>
      <c r="K1074" t="str">
        <f>VLOOKUP(order_details__2[[#This Row],[OrderID]],orders[],14,FALSE)</f>
        <v>USA</v>
      </c>
      <c r="L1074">
        <f>VLOOKUP(order_details__2[[#This Row],[OrderID]],orders[],7,FALSE)</f>
        <v>1</v>
      </c>
      <c r="M1074" t="str">
        <f>VLOOKUP(order_details__2[[#This Row],[ShipVia ]],shippers[],2,FALSE)</f>
        <v>Speedy Express</v>
      </c>
      <c r="N1074" t="str">
        <f>VLOOKUP(order_details__2[[#This Row],[OrderID]],orders[],2,FALSE)</f>
        <v>GREAL</v>
      </c>
      <c r="O1074" t="str">
        <f>VLOOKUP(order_details__2[[#This Row],[OrderID]],orders[],18,FALSE)</f>
        <v xml:space="preserve">Westerns                                          </v>
      </c>
      <c r="P1074">
        <f>VLOOKUP(order_details__2[[#This Row],[ProductID]],products[],4,FALSE)</f>
        <v>3</v>
      </c>
      <c r="Q1074" t="str">
        <f>VLOOKUP(order_details__2[[#This Row],[CategoryID]],categories[],2,FALSE)</f>
        <v>Confections</v>
      </c>
      <c r="R1074" s="57">
        <f>VLOOKUP(order_details__2[[#This Row],[OrderID]],orders[],21,FALSE)</f>
        <v>9</v>
      </c>
    </row>
    <row r="1075" spans="1:18" x14ac:dyDescent="0.2">
      <c r="A1075">
        <v>10657</v>
      </c>
      <c r="B1075">
        <v>15</v>
      </c>
      <c r="C1075">
        <v>15.5</v>
      </c>
      <c r="D1075">
        <v>50</v>
      </c>
      <c r="E1075">
        <v>0</v>
      </c>
      <c r="F1075">
        <f>order_details__2[[#This Row],[UnitPrice]]*order_details__2[[#This Row],[Quantity]]</f>
        <v>775</v>
      </c>
      <c r="G1075">
        <f>VLOOKUP(order_details__2[[#This Row],[ProductID]],products[],3,FALSE)</f>
        <v>6</v>
      </c>
      <c r="H1075">
        <f>VLOOKUP(order_details__2[[#This Row],[OrderID]],orders[],20,FALSE)</f>
        <v>1997</v>
      </c>
      <c r="I1075" t="str">
        <f>VLOOKUP(order_details__2[[#This Row],[ProductID]],products[],2,FALSE)</f>
        <v>Genen Shouyu</v>
      </c>
      <c r="J1075" t="str">
        <f>VLOOKUP(order_details__2[[#This Row],[SupplierID]],suppliers[],2,FALSE)</f>
        <v>Mayumi's</v>
      </c>
      <c r="K1075" t="str">
        <f>VLOOKUP(order_details__2[[#This Row],[OrderID]],orders[],14,FALSE)</f>
        <v>USA</v>
      </c>
      <c r="L1075">
        <f>VLOOKUP(order_details__2[[#This Row],[OrderID]],orders[],7,FALSE)</f>
        <v>2</v>
      </c>
      <c r="M1075" t="str">
        <f>VLOOKUP(order_details__2[[#This Row],[ShipVia ]],shippers[],2,FALSE)</f>
        <v>United Package</v>
      </c>
      <c r="N1075" t="str">
        <f>VLOOKUP(order_details__2[[#This Row],[OrderID]],orders[],2,FALSE)</f>
        <v>SAVEA</v>
      </c>
      <c r="O1075" t="str">
        <f>VLOOKUP(order_details__2[[#This Row],[OrderID]],orders[],18,FALSE)</f>
        <v xml:space="preserve">Eastern                                           </v>
      </c>
      <c r="P1075">
        <f>VLOOKUP(order_details__2[[#This Row],[ProductID]],products[],4,FALSE)</f>
        <v>2</v>
      </c>
      <c r="Q1075" t="str">
        <f>VLOOKUP(order_details__2[[#This Row],[CategoryID]],categories[],2,FALSE)</f>
        <v>Condiments</v>
      </c>
      <c r="R1075" s="57">
        <f>VLOOKUP(order_details__2[[#This Row],[OrderID]],orders[],21,FALSE)</f>
        <v>9</v>
      </c>
    </row>
    <row r="1076" spans="1:18" x14ac:dyDescent="0.2">
      <c r="A1076">
        <v>10657</v>
      </c>
      <c r="B1076">
        <v>41</v>
      </c>
      <c r="C1076">
        <v>9.65</v>
      </c>
      <c r="D1076">
        <v>24</v>
      </c>
      <c r="E1076">
        <v>0</v>
      </c>
      <c r="F1076">
        <f>order_details__2[[#This Row],[UnitPrice]]*order_details__2[[#This Row],[Quantity]]</f>
        <v>231.60000000000002</v>
      </c>
      <c r="G1076">
        <f>VLOOKUP(order_details__2[[#This Row],[ProductID]],products[],3,FALSE)</f>
        <v>19</v>
      </c>
      <c r="H1076">
        <f>VLOOKUP(order_details__2[[#This Row],[OrderID]],orders[],20,FALSE)</f>
        <v>1997</v>
      </c>
      <c r="I1076" t="str">
        <f>VLOOKUP(order_details__2[[#This Row],[ProductID]],products[],2,FALSE)</f>
        <v>Jack's New England Clam Chowder</v>
      </c>
      <c r="J1076" t="str">
        <f>VLOOKUP(order_details__2[[#This Row],[SupplierID]],suppliers[],2,FALSE)</f>
        <v>New England Seafood Cannery</v>
      </c>
      <c r="K1076" t="str">
        <f>VLOOKUP(order_details__2[[#This Row],[OrderID]],orders[],14,FALSE)</f>
        <v>USA</v>
      </c>
      <c r="L1076">
        <f>VLOOKUP(order_details__2[[#This Row],[OrderID]],orders[],7,FALSE)</f>
        <v>2</v>
      </c>
      <c r="M1076" t="str">
        <f>VLOOKUP(order_details__2[[#This Row],[ShipVia ]],shippers[],2,FALSE)</f>
        <v>United Package</v>
      </c>
      <c r="N1076" t="str">
        <f>VLOOKUP(order_details__2[[#This Row],[OrderID]],orders[],2,FALSE)</f>
        <v>SAVEA</v>
      </c>
      <c r="O1076" t="str">
        <f>VLOOKUP(order_details__2[[#This Row],[OrderID]],orders[],18,FALSE)</f>
        <v xml:space="preserve">Eastern                                           </v>
      </c>
      <c r="P1076">
        <f>VLOOKUP(order_details__2[[#This Row],[ProductID]],products[],4,FALSE)</f>
        <v>8</v>
      </c>
      <c r="Q1076" t="str">
        <f>VLOOKUP(order_details__2[[#This Row],[CategoryID]],categories[],2,FALSE)</f>
        <v>Seafood</v>
      </c>
      <c r="R1076" s="57">
        <f>VLOOKUP(order_details__2[[#This Row],[OrderID]],orders[],21,FALSE)</f>
        <v>9</v>
      </c>
    </row>
    <row r="1077" spans="1:18" x14ac:dyDescent="0.2">
      <c r="A1077">
        <v>10657</v>
      </c>
      <c r="B1077">
        <v>46</v>
      </c>
      <c r="C1077">
        <v>12</v>
      </c>
      <c r="D1077">
        <v>45</v>
      </c>
      <c r="E1077">
        <v>0</v>
      </c>
      <c r="F1077">
        <f>order_details__2[[#This Row],[UnitPrice]]*order_details__2[[#This Row],[Quantity]]</f>
        <v>540</v>
      </c>
      <c r="G1077">
        <f>VLOOKUP(order_details__2[[#This Row],[ProductID]],products[],3,FALSE)</f>
        <v>21</v>
      </c>
      <c r="H1077">
        <f>VLOOKUP(order_details__2[[#This Row],[OrderID]],orders[],20,FALSE)</f>
        <v>1997</v>
      </c>
      <c r="I1077" t="str">
        <f>VLOOKUP(order_details__2[[#This Row],[ProductID]],products[],2,FALSE)</f>
        <v>Spegesild</v>
      </c>
      <c r="J1077" t="str">
        <f>VLOOKUP(order_details__2[[#This Row],[SupplierID]],suppliers[],2,FALSE)</f>
        <v>Lyngbysild</v>
      </c>
      <c r="K1077" t="str">
        <f>VLOOKUP(order_details__2[[#This Row],[OrderID]],orders[],14,FALSE)</f>
        <v>USA</v>
      </c>
      <c r="L1077">
        <f>VLOOKUP(order_details__2[[#This Row],[OrderID]],orders[],7,FALSE)</f>
        <v>2</v>
      </c>
      <c r="M1077" t="str">
        <f>VLOOKUP(order_details__2[[#This Row],[ShipVia ]],shippers[],2,FALSE)</f>
        <v>United Package</v>
      </c>
      <c r="N1077" t="str">
        <f>VLOOKUP(order_details__2[[#This Row],[OrderID]],orders[],2,FALSE)</f>
        <v>SAVEA</v>
      </c>
      <c r="O1077" t="str">
        <f>VLOOKUP(order_details__2[[#This Row],[OrderID]],orders[],18,FALSE)</f>
        <v xml:space="preserve">Eastern                                           </v>
      </c>
      <c r="P1077">
        <f>VLOOKUP(order_details__2[[#This Row],[ProductID]],products[],4,FALSE)</f>
        <v>8</v>
      </c>
      <c r="Q1077" t="str">
        <f>VLOOKUP(order_details__2[[#This Row],[CategoryID]],categories[],2,FALSE)</f>
        <v>Seafood</v>
      </c>
      <c r="R1077" s="57">
        <f>VLOOKUP(order_details__2[[#This Row],[OrderID]],orders[],21,FALSE)</f>
        <v>9</v>
      </c>
    </row>
    <row r="1078" spans="1:18" x14ac:dyDescent="0.2">
      <c r="A1078">
        <v>10657</v>
      </c>
      <c r="B1078">
        <v>47</v>
      </c>
      <c r="C1078">
        <v>9.5</v>
      </c>
      <c r="D1078">
        <v>10</v>
      </c>
      <c r="E1078">
        <v>0</v>
      </c>
      <c r="F1078">
        <f>order_details__2[[#This Row],[UnitPrice]]*order_details__2[[#This Row],[Quantity]]</f>
        <v>95</v>
      </c>
      <c r="G1078">
        <f>VLOOKUP(order_details__2[[#This Row],[ProductID]],products[],3,FALSE)</f>
        <v>22</v>
      </c>
      <c r="H1078">
        <f>VLOOKUP(order_details__2[[#This Row],[OrderID]],orders[],20,FALSE)</f>
        <v>1997</v>
      </c>
      <c r="I1078" t="str">
        <f>VLOOKUP(order_details__2[[#This Row],[ProductID]],products[],2,FALSE)</f>
        <v>Zaanse koeken</v>
      </c>
      <c r="J1078" t="str">
        <f>VLOOKUP(order_details__2[[#This Row],[SupplierID]],suppliers[],2,FALSE)</f>
        <v>Zaanse Snoepfabriek</v>
      </c>
      <c r="K1078" t="str">
        <f>VLOOKUP(order_details__2[[#This Row],[OrderID]],orders[],14,FALSE)</f>
        <v>USA</v>
      </c>
      <c r="L1078">
        <f>VLOOKUP(order_details__2[[#This Row],[OrderID]],orders[],7,FALSE)</f>
        <v>2</v>
      </c>
      <c r="M1078" t="str">
        <f>VLOOKUP(order_details__2[[#This Row],[ShipVia ]],shippers[],2,FALSE)</f>
        <v>United Package</v>
      </c>
      <c r="N1078" t="str">
        <f>VLOOKUP(order_details__2[[#This Row],[OrderID]],orders[],2,FALSE)</f>
        <v>SAVEA</v>
      </c>
      <c r="O1078" t="str">
        <f>VLOOKUP(order_details__2[[#This Row],[OrderID]],orders[],18,FALSE)</f>
        <v xml:space="preserve">Eastern                                           </v>
      </c>
      <c r="P1078">
        <f>VLOOKUP(order_details__2[[#This Row],[ProductID]],products[],4,FALSE)</f>
        <v>3</v>
      </c>
      <c r="Q1078" t="str">
        <f>VLOOKUP(order_details__2[[#This Row],[CategoryID]],categories[],2,FALSE)</f>
        <v>Confections</v>
      </c>
      <c r="R1078" s="57">
        <f>VLOOKUP(order_details__2[[#This Row],[OrderID]],orders[],21,FALSE)</f>
        <v>9</v>
      </c>
    </row>
    <row r="1079" spans="1:18" x14ac:dyDescent="0.2">
      <c r="A1079">
        <v>10657</v>
      </c>
      <c r="B1079">
        <v>56</v>
      </c>
      <c r="C1079">
        <v>38</v>
      </c>
      <c r="D1079">
        <v>45</v>
      </c>
      <c r="E1079">
        <v>0</v>
      </c>
      <c r="F1079">
        <f>order_details__2[[#This Row],[UnitPrice]]*order_details__2[[#This Row],[Quantity]]</f>
        <v>1710</v>
      </c>
      <c r="G1079">
        <f>VLOOKUP(order_details__2[[#This Row],[ProductID]],products[],3,FALSE)</f>
        <v>26</v>
      </c>
      <c r="H1079">
        <f>VLOOKUP(order_details__2[[#This Row],[OrderID]],orders[],20,FALSE)</f>
        <v>1997</v>
      </c>
      <c r="I1079" t="str">
        <f>VLOOKUP(order_details__2[[#This Row],[ProductID]],products[],2,FALSE)</f>
        <v>Gnocchi di nonna Alice</v>
      </c>
      <c r="J1079" t="str">
        <f>VLOOKUP(order_details__2[[#This Row],[SupplierID]],suppliers[],2,FALSE)</f>
        <v>Pasta Buttini s.r.l.</v>
      </c>
      <c r="K1079" t="str">
        <f>VLOOKUP(order_details__2[[#This Row],[OrderID]],orders[],14,FALSE)</f>
        <v>USA</v>
      </c>
      <c r="L1079">
        <f>VLOOKUP(order_details__2[[#This Row],[OrderID]],orders[],7,FALSE)</f>
        <v>2</v>
      </c>
      <c r="M1079" t="str">
        <f>VLOOKUP(order_details__2[[#This Row],[ShipVia ]],shippers[],2,FALSE)</f>
        <v>United Package</v>
      </c>
      <c r="N1079" t="str">
        <f>VLOOKUP(order_details__2[[#This Row],[OrderID]],orders[],2,FALSE)</f>
        <v>SAVEA</v>
      </c>
      <c r="O1079" t="str">
        <f>VLOOKUP(order_details__2[[#This Row],[OrderID]],orders[],18,FALSE)</f>
        <v xml:space="preserve">Eastern                                           </v>
      </c>
      <c r="P1079">
        <f>VLOOKUP(order_details__2[[#This Row],[ProductID]],products[],4,FALSE)</f>
        <v>5</v>
      </c>
      <c r="Q1079" t="str">
        <f>VLOOKUP(order_details__2[[#This Row],[CategoryID]],categories[],2,FALSE)</f>
        <v>Grains/Cereals</v>
      </c>
      <c r="R1079" s="57">
        <f>VLOOKUP(order_details__2[[#This Row],[OrderID]],orders[],21,FALSE)</f>
        <v>9</v>
      </c>
    </row>
    <row r="1080" spans="1:18" x14ac:dyDescent="0.2">
      <c r="A1080">
        <v>10657</v>
      </c>
      <c r="B1080">
        <v>60</v>
      </c>
      <c r="C1080">
        <v>34</v>
      </c>
      <c r="D1080">
        <v>30</v>
      </c>
      <c r="E1080">
        <v>0</v>
      </c>
      <c r="F1080">
        <f>order_details__2[[#This Row],[UnitPrice]]*order_details__2[[#This Row],[Quantity]]</f>
        <v>1020</v>
      </c>
      <c r="G1080">
        <f>VLOOKUP(order_details__2[[#This Row],[ProductID]],products[],3,FALSE)</f>
        <v>28</v>
      </c>
      <c r="H1080">
        <f>VLOOKUP(order_details__2[[#This Row],[OrderID]],orders[],20,FALSE)</f>
        <v>1997</v>
      </c>
      <c r="I1080" t="str">
        <f>VLOOKUP(order_details__2[[#This Row],[ProductID]],products[],2,FALSE)</f>
        <v>Camembert Pierrot</v>
      </c>
      <c r="J1080" t="str">
        <f>VLOOKUP(order_details__2[[#This Row],[SupplierID]],suppliers[],2,FALSE)</f>
        <v>Gai pturage</v>
      </c>
      <c r="K1080" t="str">
        <f>VLOOKUP(order_details__2[[#This Row],[OrderID]],orders[],14,FALSE)</f>
        <v>USA</v>
      </c>
      <c r="L1080">
        <f>VLOOKUP(order_details__2[[#This Row],[OrderID]],orders[],7,FALSE)</f>
        <v>2</v>
      </c>
      <c r="M1080" t="str">
        <f>VLOOKUP(order_details__2[[#This Row],[ShipVia ]],shippers[],2,FALSE)</f>
        <v>United Package</v>
      </c>
      <c r="N1080" t="str">
        <f>VLOOKUP(order_details__2[[#This Row],[OrderID]],orders[],2,FALSE)</f>
        <v>SAVEA</v>
      </c>
      <c r="O1080" t="str">
        <f>VLOOKUP(order_details__2[[#This Row],[OrderID]],orders[],18,FALSE)</f>
        <v xml:space="preserve">Eastern                                           </v>
      </c>
      <c r="P1080">
        <f>VLOOKUP(order_details__2[[#This Row],[ProductID]],products[],4,FALSE)</f>
        <v>4</v>
      </c>
      <c r="Q1080" t="str">
        <f>VLOOKUP(order_details__2[[#This Row],[CategoryID]],categories[],2,FALSE)</f>
        <v>Dairy Products</v>
      </c>
      <c r="R1080" s="57">
        <f>VLOOKUP(order_details__2[[#This Row],[OrderID]],orders[],21,FALSE)</f>
        <v>9</v>
      </c>
    </row>
    <row r="1081" spans="1:18" x14ac:dyDescent="0.2">
      <c r="A1081">
        <v>10658</v>
      </c>
      <c r="B1081">
        <v>21</v>
      </c>
      <c r="C1081">
        <v>10</v>
      </c>
      <c r="D1081">
        <v>60</v>
      </c>
      <c r="E1081">
        <v>0</v>
      </c>
      <c r="F1081">
        <f>order_details__2[[#This Row],[UnitPrice]]*order_details__2[[#This Row],[Quantity]]</f>
        <v>600</v>
      </c>
      <c r="G1081">
        <f>VLOOKUP(order_details__2[[#This Row],[ProductID]],products[],3,FALSE)</f>
        <v>8</v>
      </c>
      <c r="H1081">
        <f>VLOOKUP(order_details__2[[#This Row],[OrderID]],orders[],20,FALSE)</f>
        <v>1997</v>
      </c>
      <c r="I1081" t="str">
        <f>VLOOKUP(order_details__2[[#This Row],[ProductID]],products[],2,FALSE)</f>
        <v>Sir Rodney's Scones</v>
      </c>
      <c r="J1081" t="str">
        <f>VLOOKUP(order_details__2[[#This Row],[SupplierID]],suppliers[],2,FALSE)</f>
        <v>Specialty Biscuits, Ltd.</v>
      </c>
      <c r="K1081" t="str">
        <f>VLOOKUP(order_details__2[[#This Row],[OrderID]],orders[],14,FALSE)</f>
        <v>Germany</v>
      </c>
      <c r="L1081">
        <f>VLOOKUP(order_details__2[[#This Row],[OrderID]],orders[],7,FALSE)</f>
        <v>1</v>
      </c>
      <c r="M1081" t="str">
        <f>VLOOKUP(order_details__2[[#This Row],[ShipVia ]],shippers[],2,FALSE)</f>
        <v>Speedy Express</v>
      </c>
      <c r="N1081" t="str">
        <f>VLOOKUP(order_details__2[[#This Row],[OrderID]],orders[],2,FALSE)</f>
        <v>QUICK</v>
      </c>
      <c r="O1081" t="str">
        <f>VLOOKUP(order_details__2[[#This Row],[OrderID]],orders[],18,FALSE)</f>
        <v xml:space="preserve">Eastern                                           </v>
      </c>
      <c r="P1081">
        <f>VLOOKUP(order_details__2[[#This Row],[ProductID]],products[],4,FALSE)</f>
        <v>3</v>
      </c>
      <c r="Q1081" t="str">
        <f>VLOOKUP(order_details__2[[#This Row],[CategoryID]],categories[],2,FALSE)</f>
        <v>Confections</v>
      </c>
      <c r="R1081" s="57">
        <f>VLOOKUP(order_details__2[[#This Row],[OrderID]],orders[],21,FALSE)</f>
        <v>9</v>
      </c>
    </row>
    <row r="1082" spans="1:18" x14ac:dyDescent="0.2">
      <c r="A1082">
        <v>10658</v>
      </c>
      <c r="B1082">
        <v>40</v>
      </c>
      <c r="C1082">
        <v>18.399999999999999</v>
      </c>
      <c r="D1082">
        <v>70</v>
      </c>
      <c r="E1082">
        <v>0</v>
      </c>
      <c r="F1082">
        <f>order_details__2[[#This Row],[UnitPrice]]*order_details__2[[#This Row],[Quantity]]</f>
        <v>1288</v>
      </c>
      <c r="G1082">
        <f>VLOOKUP(order_details__2[[#This Row],[ProductID]],products[],3,FALSE)</f>
        <v>19</v>
      </c>
      <c r="H1082">
        <f>VLOOKUP(order_details__2[[#This Row],[OrderID]],orders[],20,FALSE)</f>
        <v>1997</v>
      </c>
      <c r="I1082" t="str">
        <f>VLOOKUP(order_details__2[[#This Row],[ProductID]],products[],2,FALSE)</f>
        <v>Boston Crab Meat</v>
      </c>
      <c r="J1082" t="str">
        <f>VLOOKUP(order_details__2[[#This Row],[SupplierID]],suppliers[],2,FALSE)</f>
        <v>New England Seafood Cannery</v>
      </c>
      <c r="K1082" t="str">
        <f>VLOOKUP(order_details__2[[#This Row],[OrderID]],orders[],14,FALSE)</f>
        <v>Germany</v>
      </c>
      <c r="L1082">
        <f>VLOOKUP(order_details__2[[#This Row],[OrderID]],orders[],7,FALSE)</f>
        <v>1</v>
      </c>
      <c r="M1082" t="str">
        <f>VLOOKUP(order_details__2[[#This Row],[ShipVia ]],shippers[],2,FALSE)</f>
        <v>Speedy Express</v>
      </c>
      <c r="N1082" t="str">
        <f>VLOOKUP(order_details__2[[#This Row],[OrderID]],orders[],2,FALSE)</f>
        <v>QUICK</v>
      </c>
      <c r="O1082" t="str">
        <f>VLOOKUP(order_details__2[[#This Row],[OrderID]],orders[],18,FALSE)</f>
        <v xml:space="preserve">Eastern                                           </v>
      </c>
      <c r="P1082">
        <f>VLOOKUP(order_details__2[[#This Row],[ProductID]],products[],4,FALSE)</f>
        <v>8</v>
      </c>
      <c r="Q1082" t="str">
        <f>VLOOKUP(order_details__2[[#This Row],[CategoryID]],categories[],2,FALSE)</f>
        <v>Seafood</v>
      </c>
      <c r="R1082" s="57">
        <f>VLOOKUP(order_details__2[[#This Row],[OrderID]],orders[],21,FALSE)</f>
        <v>9</v>
      </c>
    </row>
    <row r="1083" spans="1:18" x14ac:dyDescent="0.2">
      <c r="A1083">
        <v>10658</v>
      </c>
      <c r="B1083">
        <v>60</v>
      </c>
      <c r="C1083">
        <v>34</v>
      </c>
      <c r="D1083">
        <v>55</v>
      </c>
      <c r="E1083">
        <v>0</v>
      </c>
      <c r="F1083">
        <f>order_details__2[[#This Row],[UnitPrice]]*order_details__2[[#This Row],[Quantity]]</f>
        <v>1870</v>
      </c>
      <c r="G1083">
        <f>VLOOKUP(order_details__2[[#This Row],[ProductID]],products[],3,FALSE)</f>
        <v>28</v>
      </c>
      <c r="H1083">
        <f>VLOOKUP(order_details__2[[#This Row],[OrderID]],orders[],20,FALSE)</f>
        <v>1997</v>
      </c>
      <c r="I1083" t="str">
        <f>VLOOKUP(order_details__2[[#This Row],[ProductID]],products[],2,FALSE)</f>
        <v>Camembert Pierrot</v>
      </c>
      <c r="J1083" t="str">
        <f>VLOOKUP(order_details__2[[#This Row],[SupplierID]],suppliers[],2,FALSE)</f>
        <v>Gai pturage</v>
      </c>
      <c r="K1083" t="str">
        <f>VLOOKUP(order_details__2[[#This Row],[OrderID]],orders[],14,FALSE)</f>
        <v>Germany</v>
      </c>
      <c r="L1083">
        <f>VLOOKUP(order_details__2[[#This Row],[OrderID]],orders[],7,FALSE)</f>
        <v>1</v>
      </c>
      <c r="M1083" t="str">
        <f>VLOOKUP(order_details__2[[#This Row],[ShipVia ]],shippers[],2,FALSE)</f>
        <v>Speedy Express</v>
      </c>
      <c r="N1083" t="str">
        <f>VLOOKUP(order_details__2[[#This Row],[OrderID]],orders[],2,FALSE)</f>
        <v>QUICK</v>
      </c>
      <c r="O1083" t="str">
        <f>VLOOKUP(order_details__2[[#This Row],[OrderID]],orders[],18,FALSE)</f>
        <v xml:space="preserve">Eastern                                           </v>
      </c>
      <c r="P1083">
        <f>VLOOKUP(order_details__2[[#This Row],[ProductID]],products[],4,FALSE)</f>
        <v>4</v>
      </c>
      <c r="Q1083" t="str">
        <f>VLOOKUP(order_details__2[[#This Row],[CategoryID]],categories[],2,FALSE)</f>
        <v>Dairy Products</v>
      </c>
      <c r="R1083" s="57">
        <f>VLOOKUP(order_details__2[[#This Row],[OrderID]],orders[],21,FALSE)</f>
        <v>9</v>
      </c>
    </row>
    <row r="1084" spans="1:18" x14ac:dyDescent="0.2">
      <c r="A1084">
        <v>10658</v>
      </c>
      <c r="B1084">
        <v>77</v>
      </c>
      <c r="C1084">
        <v>13</v>
      </c>
      <c r="D1084">
        <v>70</v>
      </c>
      <c r="E1084">
        <v>0</v>
      </c>
      <c r="F1084">
        <f>order_details__2[[#This Row],[UnitPrice]]*order_details__2[[#This Row],[Quantity]]</f>
        <v>910</v>
      </c>
      <c r="G1084">
        <f>VLOOKUP(order_details__2[[#This Row],[ProductID]],products[],3,FALSE)</f>
        <v>12</v>
      </c>
      <c r="H1084">
        <f>VLOOKUP(order_details__2[[#This Row],[OrderID]],orders[],20,FALSE)</f>
        <v>1997</v>
      </c>
      <c r="I1084" t="str">
        <f>VLOOKUP(order_details__2[[#This Row],[ProductID]],products[],2,FALSE)</f>
        <v>Original Frankfurter grne Soe</v>
      </c>
      <c r="J1084" t="str">
        <f>VLOOKUP(order_details__2[[#This Row],[SupplierID]],suppliers[],2,FALSE)</f>
        <v>Plutzer Lebensmittelgromrkte AG</v>
      </c>
      <c r="K1084" t="str">
        <f>VLOOKUP(order_details__2[[#This Row],[OrderID]],orders[],14,FALSE)</f>
        <v>Germany</v>
      </c>
      <c r="L1084">
        <f>VLOOKUP(order_details__2[[#This Row],[OrderID]],orders[],7,FALSE)</f>
        <v>1</v>
      </c>
      <c r="M1084" t="str">
        <f>VLOOKUP(order_details__2[[#This Row],[ShipVia ]],shippers[],2,FALSE)</f>
        <v>Speedy Express</v>
      </c>
      <c r="N1084" t="str">
        <f>VLOOKUP(order_details__2[[#This Row],[OrderID]],orders[],2,FALSE)</f>
        <v>QUICK</v>
      </c>
      <c r="O1084" t="str">
        <f>VLOOKUP(order_details__2[[#This Row],[OrderID]],orders[],18,FALSE)</f>
        <v xml:space="preserve">Eastern                                           </v>
      </c>
      <c r="P1084">
        <f>VLOOKUP(order_details__2[[#This Row],[ProductID]],products[],4,FALSE)</f>
        <v>2</v>
      </c>
      <c r="Q1084" t="str">
        <f>VLOOKUP(order_details__2[[#This Row],[CategoryID]],categories[],2,FALSE)</f>
        <v>Condiments</v>
      </c>
      <c r="R1084" s="57">
        <f>VLOOKUP(order_details__2[[#This Row],[OrderID]],orders[],21,FALSE)</f>
        <v>9</v>
      </c>
    </row>
    <row r="1085" spans="1:18" x14ac:dyDescent="0.2">
      <c r="A1085">
        <v>10659</v>
      </c>
      <c r="B1085">
        <v>31</v>
      </c>
      <c r="C1085">
        <v>12.5</v>
      </c>
      <c r="D1085">
        <v>20</v>
      </c>
      <c r="E1085">
        <v>0</v>
      </c>
      <c r="F1085">
        <f>order_details__2[[#This Row],[UnitPrice]]*order_details__2[[#This Row],[Quantity]]</f>
        <v>250</v>
      </c>
      <c r="G1085">
        <f>VLOOKUP(order_details__2[[#This Row],[ProductID]],products[],3,FALSE)</f>
        <v>14</v>
      </c>
      <c r="H1085">
        <f>VLOOKUP(order_details__2[[#This Row],[OrderID]],orders[],20,FALSE)</f>
        <v>1997</v>
      </c>
      <c r="I1085" t="str">
        <f>VLOOKUP(order_details__2[[#This Row],[ProductID]],products[],2,FALSE)</f>
        <v>Gorgonzola Telino</v>
      </c>
      <c r="J1085" t="str">
        <f>VLOOKUP(order_details__2[[#This Row],[SupplierID]],suppliers[],2,FALSE)</f>
        <v>Formaggi Fortini s.r.l.</v>
      </c>
      <c r="K1085" t="str">
        <f>VLOOKUP(order_details__2[[#This Row],[OrderID]],orders[],14,FALSE)</f>
        <v>Brazil</v>
      </c>
      <c r="L1085">
        <f>VLOOKUP(order_details__2[[#This Row],[OrderID]],orders[],7,FALSE)</f>
        <v>2</v>
      </c>
      <c r="M1085" t="str">
        <f>VLOOKUP(order_details__2[[#This Row],[ShipVia ]],shippers[],2,FALSE)</f>
        <v>United Package</v>
      </c>
      <c r="N1085" t="str">
        <f>VLOOKUP(order_details__2[[#This Row],[OrderID]],orders[],2,FALSE)</f>
        <v>QUEEN</v>
      </c>
      <c r="O1085" t="str">
        <f>VLOOKUP(order_details__2[[#This Row],[OrderID]],orders[],18,FALSE)</f>
        <v xml:space="preserve">Westerns                                          </v>
      </c>
      <c r="P1085">
        <f>VLOOKUP(order_details__2[[#This Row],[ProductID]],products[],4,FALSE)</f>
        <v>4</v>
      </c>
      <c r="Q1085" t="str">
        <f>VLOOKUP(order_details__2[[#This Row],[CategoryID]],categories[],2,FALSE)</f>
        <v>Dairy Products</v>
      </c>
      <c r="R1085" s="57">
        <f>VLOOKUP(order_details__2[[#This Row],[OrderID]],orders[],21,FALSE)</f>
        <v>9</v>
      </c>
    </row>
    <row r="1086" spans="1:18" x14ac:dyDescent="0.2">
      <c r="A1086">
        <v>10659</v>
      </c>
      <c r="B1086">
        <v>40</v>
      </c>
      <c r="C1086">
        <v>18.399999999999999</v>
      </c>
      <c r="D1086">
        <v>24</v>
      </c>
      <c r="E1086">
        <v>0</v>
      </c>
      <c r="F1086">
        <f>order_details__2[[#This Row],[UnitPrice]]*order_details__2[[#This Row],[Quantity]]</f>
        <v>441.59999999999997</v>
      </c>
      <c r="G1086">
        <f>VLOOKUP(order_details__2[[#This Row],[ProductID]],products[],3,FALSE)</f>
        <v>19</v>
      </c>
      <c r="H1086">
        <f>VLOOKUP(order_details__2[[#This Row],[OrderID]],orders[],20,FALSE)</f>
        <v>1997</v>
      </c>
      <c r="I1086" t="str">
        <f>VLOOKUP(order_details__2[[#This Row],[ProductID]],products[],2,FALSE)</f>
        <v>Boston Crab Meat</v>
      </c>
      <c r="J1086" t="str">
        <f>VLOOKUP(order_details__2[[#This Row],[SupplierID]],suppliers[],2,FALSE)</f>
        <v>New England Seafood Cannery</v>
      </c>
      <c r="K1086" t="str">
        <f>VLOOKUP(order_details__2[[#This Row],[OrderID]],orders[],14,FALSE)</f>
        <v>Brazil</v>
      </c>
      <c r="L1086">
        <f>VLOOKUP(order_details__2[[#This Row],[OrderID]],orders[],7,FALSE)</f>
        <v>2</v>
      </c>
      <c r="M1086" t="str">
        <f>VLOOKUP(order_details__2[[#This Row],[ShipVia ]],shippers[],2,FALSE)</f>
        <v>United Package</v>
      </c>
      <c r="N1086" t="str">
        <f>VLOOKUP(order_details__2[[#This Row],[OrderID]],orders[],2,FALSE)</f>
        <v>QUEEN</v>
      </c>
      <c r="O1086" t="str">
        <f>VLOOKUP(order_details__2[[#This Row],[OrderID]],orders[],18,FALSE)</f>
        <v xml:space="preserve">Westerns                                          </v>
      </c>
      <c r="P1086">
        <f>VLOOKUP(order_details__2[[#This Row],[ProductID]],products[],4,FALSE)</f>
        <v>8</v>
      </c>
      <c r="Q1086" t="str">
        <f>VLOOKUP(order_details__2[[#This Row],[CategoryID]],categories[],2,FALSE)</f>
        <v>Seafood</v>
      </c>
      <c r="R1086" s="57">
        <f>VLOOKUP(order_details__2[[#This Row],[OrderID]],orders[],21,FALSE)</f>
        <v>9</v>
      </c>
    </row>
    <row r="1087" spans="1:18" x14ac:dyDescent="0.2">
      <c r="A1087">
        <v>10659</v>
      </c>
      <c r="B1087">
        <v>70</v>
      </c>
      <c r="C1087">
        <v>15</v>
      </c>
      <c r="D1087">
        <v>40</v>
      </c>
      <c r="E1087">
        <v>0</v>
      </c>
      <c r="F1087">
        <f>order_details__2[[#This Row],[UnitPrice]]*order_details__2[[#This Row],[Quantity]]</f>
        <v>600</v>
      </c>
      <c r="G1087">
        <f>VLOOKUP(order_details__2[[#This Row],[ProductID]],products[],3,FALSE)</f>
        <v>7</v>
      </c>
      <c r="H1087">
        <f>VLOOKUP(order_details__2[[#This Row],[OrderID]],orders[],20,FALSE)</f>
        <v>1997</v>
      </c>
      <c r="I1087" t="str">
        <f>VLOOKUP(order_details__2[[#This Row],[ProductID]],products[],2,FALSE)</f>
        <v>Outback Lager</v>
      </c>
      <c r="J1087" t="str">
        <f>VLOOKUP(order_details__2[[#This Row],[SupplierID]],suppliers[],2,FALSE)</f>
        <v>Pavlova, Ltd.</v>
      </c>
      <c r="K1087" t="str">
        <f>VLOOKUP(order_details__2[[#This Row],[OrderID]],orders[],14,FALSE)</f>
        <v>Brazil</v>
      </c>
      <c r="L1087">
        <f>VLOOKUP(order_details__2[[#This Row],[OrderID]],orders[],7,FALSE)</f>
        <v>2</v>
      </c>
      <c r="M1087" t="str">
        <f>VLOOKUP(order_details__2[[#This Row],[ShipVia ]],shippers[],2,FALSE)</f>
        <v>United Package</v>
      </c>
      <c r="N1087" t="str">
        <f>VLOOKUP(order_details__2[[#This Row],[OrderID]],orders[],2,FALSE)</f>
        <v>QUEEN</v>
      </c>
      <c r="O1087" t="str">
        <f>VLOOKUP(order_details__2[[#This Row],[OrderID]],orders[],18,FALSE)</f>
        <v xml:space="preserve">Westerns                                          </v>
      </c>
      <c r="P1087">
        <f>VLOOKUP(order_details__2[[#This Row],[ProductID]],products[],4,FALSE)</f>
        <v>1</v>
      </c>
      <c r="Q1087" t="str">
        <f>VLOOKUP(order_details__2[[#This Row],[CategoryID]],categories[],2,FALSE)</f>
        <v>Beverages</v>
      </c>
      <c r="R1087" s="57">
        <f>VLOOKUP(order_details__2[[#This Row],[OrderID]],orders[],21,FALSE)</f>
        <v>9</v>
      </c>
    </row>
    <row r="1088" spans="1:18" x14ac:dyDescent="0.2">
      <c r="A1088">
        <v>10660</v>
      </c>
      <c r="B1088">
        <v>20</v>
      </c>
      <c r="C1088">
        <v>81</v>
      </c>
      <c r="D1088">
        <v>21</v>
      </c>
      <c r="E1088">
        <v>0</v>
      </c>
      <c r="F1088">
        <f>order_details__2[[#This Row],[UnitPrice]]*order_details__2[[#This Row],[Quantity]]</f>
        <v>1701</v>
      </c>
      <c r="G1088">
        <f>VLOOKUP(order_details__2[[#This Row],[ProductID]],products[],3,FALSE)</f>
        <v>8</v>
      </c>
      <c r="H1088">
        <f>VLOOKUP(order_details__2[[#This Row],[OrderID]],orders[],20,FALSE)</f>
        <v>1997</v>
      </c>
      <c r="I1088" t="str">
        <f>VLOOKUP(order_details__2[[#This Row],[ProductID]],products[],2,FALSE)</f>
        <v>Sir Rodney's Marmalade</v>
      </c>
      <c r="J1088" t="str">
        <f>VLOOKUP(order_details__2[[#This Row],[SupplierID]],suppliers[],2,FALSE)</f>
        <v>Specialty Biscuits, Ltd.</v>
      </c>
      <c r="K1088" t="str">
        <f>VLOOKUP(order_details__2[[#This Row],[OrderID]],orders[],14,FALSE)</f>
        <v>USA</v>
      </c>
      <c r="L1088">
        <f>VLOOKUP(order_details__2[[#This Row],[OrderID]],orders[],7,FALSE)</f>
        <v>1</v>
      </c>
      <c r="M1088" t="str">
        <f>VLOOKUP(order_details__2[[#This Row],[ShipVia ]],shippers[],2,FALSE)</f>
        <v>Speedy Express</v>
      </c>
      <c r="N1088" t="str">
        <f>VLOOKUP(order_details__2[[#This Row],[OrderID]],orders[],2,FALSE)</f>
        <v>HUNGC</v>
      </c>
      <c r="O1088" t="str">
        <f>VLOOKUP(order_details__2[[#This Row],[OrderID]],orders[],18,FALSE)</f>
        <v xml:space="preserve">Northern                                          </v>
      </c>
      <c r="P1088">
        <f>VLOOKUP(order_details__2[[#This Row],[ProductID]],products[],4,FALSE)</f>
        <v>3</v>
      </c>
      <c r="Q1088" t="str">
        <f>VLOOKUP(order_details__2[[#This Row],[CategoryID]],categories[],2,FALSE)</f>
        <v>Confections</v>
      </c>
      <c r="R1088" s="57">
        <f>VLOOKUP(order_details__2[[#This Row],[OrderID]],orders[],21,FALSE)</f>
        <v>9</v>
      </c>
    </row>
    <row r="1089" spans="1:18" x14ac:dyDescent="0.2">
      <c r="A1089">
        <v>10661</v>
      </c>
      <c r="B1089">
        <v>39</v>
      </c>
      <c r="C1089">
        <v>18</v>
      </c>
      <c r="D1089">
        <v>3</v>
      </c>
      <c r="E1089">
        <v>0</v>
      </c>
      <c r="F1089">
        <f>order_details__2[[#This Row],[UnitPrice]]*order_details__2[[#This Row],[Quantity]]</f>
        <v>54</v>
      </c>
      <c r="G1089">
        <f>VLOOKUP(order_details__2[[#This Row],[ProductID]],products[],3,FALSE)</f>
        <v>18</v>
      </c>
      <c r="H1089">
        <f>VLOOKUP(order_details__2[[#This Row],[OrderID]],orders[],20,FALSE)</f>
        <v>1997</v>
      </c>
      <c r="I1089" t="str">
        <f>VLOOKUP(order_details__2[[#This Row],[ProductID]],products[],2,FALSE)</f>
        <v>Chartreuse verte</v>
      </c>
      <c r="J1089" t="str">
        <f>VLOOKUP(order_details__2[[#This Row],[SupplierID]],suppliers[],2,FALSE)</f>
        <v>Aux joyeux ecclsiastiques</v>
      </c>
      <c r="K1089" t="str">
        <f>VLOOKUP(order_details__2[[#This Row],[OrderID]],orders[],14,FALSE)</f>
        <v>Ireland</v>
      </c>
      <c r="L1089">
        <f>VLOOKUP(order_details__2[[#This Row],[OrderID]],orders[],7,FALSE)</f>
        <v>3</v>
      </c>
      <c r="M1089" t="str">
        <f>VLOOKUP(order_details__2[[#This Row],[ShipVia ]],shippers[],2,FALSE)</f>
        <v>Federal Shipping</v>
      </c>
      <c r="N1089" t="str">
        <f>VLOOKUP(order_details__2[[#This Row],[OrderID]],orders[],2,FALSE)</f>
        <v>HUNGO</v>
      </c>
      <c r="O1089" t="str">
        <f>VLOOKUP(order_details__2[[#This Row],[OrderID]],orders[],18,FALSE)</f>
        <v xml:space="preserve">Westerns                                          </v>
      </c>
      <c r="P1089">
        <f>VLOOKUP(order_details__2[[#This Row],[ProductID]],products[],4,FALSE)</f>
        <v>1</v>
      </c>
      <c r="Q1089" t="str">
        <f>VLOOKUP(order_details__2[[#This Row],[CategoryID]],categories[],2,FALSE)</f>
        <v>Beverages</v>
      </c>
      <c r="R1089" s="57">
        <f>VLOOKUP(order_details__2[[#This Row],[OrderID]],orders[],21,FALSE)</f>
        <v>9</v>
      </c>
    </row>
    <row r="1090" spans="1:18" x14ac:dyDescent="0.2">
      <c r="A1090">
        <v>10661</v>
      </c>
      <c r="B1090">
        <v>58</v>
      </c>
      <c r="C1090">
        <v>13.25</v>
      </c>
      <c r="D1090">
        <v>49</v>
      </c>
      <c r="E1090">
        <v>0</v>
      </c>
      <c r="F1090">
        <f>order_details__2[[#This Row],[UnitPrice]]*order_details__2[[#This Row],[Quantity]]</f>
        <v>649.25</v>
      </c>
      <c r="G1090">
        <f>VLOOKUP(order_details__2[[#This Row],[ProductID]],products[],3,FALSE)</f>
        <v>27</v>
      </c>
      <c r="H1090">
        <f>VLOOKUP(order_details__2[[#This Row],[OrderID]],orders[],20,FALSE)</f>
        <v>1997</v>
      </c>
      <c r="I1090" t="str">
        <f>VLOOKUP(order_details__2[[#This Row],[ProductID]],products[],2,FALSE)</f>
        <v>Escargots de Bourgogne</v>
      </c>
      <c r="J1090" t="str">
        <f>VLOOKUP(order_details__2[[#This Row],[SupplierID]],suppliers[],2,FALSE)</f>
        <v>Escargots Nouveaux</v>
      </c>
      <c r="K1090" t="str">
        <f>VLOOKUP(order_details__2[[#This Row],[OrderID]],orders[],14,FALSE)</f>
        <v>Ireland</v>
      </c>
      <c r="L1090">
        <f>VLOOKUP(order_details__2[[#This Row],[OrderID]],orders[],7,FALSE)</f>
        <v>3</v>
      </c>
      <c r="M1090" t="str">
        <f>VLOOKUP(order_details__2[[#This Row],[ShipVia ]],shippers[],2,FALSE)</f>
        <v>Federal Shipping</v>
      </c>
      <c r="N1090" t="str">
        <f>VLOOKUP(order_details__2[[#This Row],[OrderID]],orders[],2,FALSE)</f>
        <v>HUNGO</v>
      </c>
      <c r="O1090" t="str">
        <f>VLOOKUP(order_details__2[[#This Row],[OrderID]],orders[],18,FALSE)</f>
        <v xml:space="preserve">Westerns                                          </v>
      </c>
      <c r="P1090">
        <f>VLOOKUP(order_details__2[[#This Row],[ProductID]],products[],4,FALSE)</f>
        <v>8</v>
      </c>
      <c r="Q1090" t="str">
        <f>VLOOKUP(order_details__2[[#This Row],[CategoryID]],categories[],2,FALSE)</f>
        <v>Seafood</v>
      </c>
      <c r="R1090" s="57">
        <f>VLOOKUP(order_details__2[[#This Row],[OrderID]],orders[],21,FALSE)</f>
        <v>9</v>
      </c>
    </row>
    <row r="1091" spans="1:18" x14ac:dyDescent="0.2">
      <c r="A1091">
        <v>10662</v>
      </c>
      <c r="B1091">
        <v>68</v>
      </c>
      <c r="C1091">
        <v>12.5</v>
      </c>
      <c r="D1091">
        <v>10</v>
      </c>
      <c r="E1091">
        <v>0</v>
      </c>
      <c r="F1091">
        <f>order_details__2[[#This Row],[UnitPrice]]*order_details__2[[#This Row],[Quantity]]</f>
        <v>125</v>
      </c>
      <c r="G1091">
        <f>VLOOKUP(order_details__2[[#This Row],[ProductID]],products[],3,FALSE)</f>
        <v>8</v>
      </c>
      <c r="H1091">
        <f>VLOOKUP(order_details__2[[#This Row],[OrderID]],orders[],20,FALSE)</f>
        <v>1997</v>
      </c>
      <c r="I1091" t="str">
        <f>VLOOKUP(order_details__2[[#This Row],[ProductID]],products[],2,FALSE)</f>
        <v>Scottish Longbreads</v>
      </c>
      <c r="J1091" t="str">
        <f>VLOOKUP(order_details__2[[#This Row],[SupplierID]],suppliers[],2,FALSE)</f>
        <v>Specialty Biscuits, Ltd.</v>
      </c>
      <c r="K1091" t="str">
        <f>VLOOKUP(order_details__2[[#This Row],[OrderID]],orders[],14,FALSE)</f>
        <v>USA</v>
      </c>
      <c r="L1091">
        <f>VLOOKUP(order_details__2[[#This Row],[OrderID]],orders[],7,FALSE)</f>
        <v>2</v>
      </c>
      <c r="M1091" t="str">
        <f>VLOOKUP(order_details__2[[#This Row],[ShipVia ]],shippers[],2,FALSE)</f>
        <v>United Package</v>
      </c>
      <c r="N1091" t="str">
        <f>VLOOKUP(order_details__2[[#This Row],[OrderID]],orders[],2,FALSE)</f>
        <v>LONEP</v>
      </c>
      <c r="O1091" t="str">
        <f>VLOOKUP(order_details__2[[#This Row],[OrderID]],orders[],18,FALSE)</f>
        <v xml:space="preserve">Southern                                          </v>
      </c>
      <c r="P1091">
        <f>VLOOKUP(order_details__2[[#This Row],[ProductID]],products[],4,FALSE)</f>
        <v>3</v>
      </c>
      <c r="Q1091" t="str">
        <f>VLOOKUP(order_details__2[[#This Row],[CategoryID]],categories[],2,FALSE)</f>
        <v>Confections</v>
      </c>
      <c r="R1091" s="57">
        <f>VLOOKUP(order_details__2[[#This Row],[OrderID]],orders[],21,FALSE)</f>
        <v>9</v>
      </c>
    </row>
    <row r="1092" spans="1:18" x14ac:dyDescent="0.2">
      <c r="A1092">
        <v>10663</v>
      </c>
      <c r="B1092">
        <v>40</v>
      </c>
      <c r="C1092">
        <v>18.399999999999999</v>
      </c>
      <c r="D1092">
        <v>30</v>
      </c>
      <c r="E1092">
        <v>0</v>
      </c>
      <c r="F1092">
        <f>order_details__2[[#This Row],[UnitPrice]]*order_details__2[[#This Row],[Quantity]]</f>
        <v>552</v>
      </c>
      <c r="G1092">
        <f>VLOOKUP(order_details__2[[#This Row],[ProductID]],products[],3,FALSE)</f>
        <v>19</v>
      </c>
      <c r="H1092">
        <f>VLOOKUP(order_details__2[[#This Row],[OrderID]],orders[],20,FALSE)</f>
        <v>1997</v>
      </c>
      <c r="I1092" t="str">
        <f>VLOOKUP(order_details__2[[#This Row],[ProductID]],products[],2,FALSE)</f>
        <v>Boston Crab Meat</v>
      </c>
      <c r="J1092" t="str">
        <f>VLOOKUP(order_details__2[[#This Row],[SupplierID]],suppliers[],2,FALSE)</f>
        <v>New England Seafood Cannery</v>
      </c>
      <c r="K1092" t="str">
        <f>VLOOKUP(order_details__2[[#This Row],[OrderID]],orders[],14,FALSE)</f>
        <v>France</v>
      </c>
      <c r="L1092">
        <f>VLOOKUP(order_details__2[[#This Row],[OrderID]],orders[],7,FALSE)</f>
        <v>2</v>
      </c>
      <c r="M1092" t="str">
        <f>VLOOKUP(order_details__2[[#This Row],[ShipVia ]],shippers[],2,FALSE)</f>
        <v>United Package</v>
      </c>
      <c r="N1092" t="str">
        <f>VLOOKUP(order_details__2[[#This Row],[OrderID]],orders[],2,FALSE)</f>
        <v>BONAP</v>
      </c>
      <c r="O1092" t="str">
        <f>VLOOKUP(order_details__2[[#This Row],[OrderID]],orders[],18,FALSE)</f>
        <v xml:space="preserve">Eastern                                           </v>
      </c>
      <c r="P1092">
        <f>VLOOKUP(order_details__2[[#This Row],[ProductID]],products[],4,FALSE)</f>
        <v>8</v>
      </c>
      <c r="Q1092" t="str">
        <f>VLOOKUP(order_details__2[[#This Row],[CategoryID]],categories[],2,FALSE)</f>
        <v>Seafood</v>
      </c>
      <c r="R1092" s="57">
        <f>VLOOKUP(order_details__2[[#This Row],[OrderID]],orders[],21,FALSE)</f>
        <v>9</v>
      </c>
    </row>
    <row r="1093" spans="1:18" x14ac:dyDescent="0.2">
      <c r="A1093">
        <v>10663</v>
      </c>
      <c r="B1093">
        <v>42</v>
      </c>
      <c r="C1093">
        <v>14</v>
      </c>
      <c r="D1093">
        <v>30</v>
      </c>
      <c r="E1093">
        <v>0</v>
      </c>
      <c r="F1093">
        <f>order_details__2[[#This Row],[UnitPrice]]*order_details__2[[#This Row],[Quantity]]</f>
        <v>420</v>
      </c>
      <c r="G1093">
        <f>VLOOKUP(order_details__2[[#This Row],[ProductID]],products[],3,FALSE)</f>
        <v>20</v>
      </c>
      <c r="H1093">
        <f>VLOOKUP(order_details__2[[#This Row],[OrderID]],orders[],20,FALSE)</f>
        <v>1997</v>
      </c>
      <c r="I1093" t="str">
        <f>VLOOKUP(order_details__2[[#This Row],[ProductID]],products[],2,FALSE)</f>
        <v>Singaporean Hokkien Fried Mee</v>
      </c>
      <c r="J1093" t="str">
        <f>VLOOKUP(order_details__2[[#This Row],[SupplierID]],suppliers[],2,FALSE)</f>
        <v>Leka Trading</v>
      </c>
      <c r="K1093" t="str">
        <f>VLOOKUP(order_details__2[[#This Row],[OrderID]],orders[],14,FALSE)</f>
        <v>France</v>
      </c>
      <c r="L1093">
        <f>VLOOKUP(order_details__2[[#This Row],[OrderID]],orders[],7,FALSE)</f>
        <v>2</v>
      </c>
      <c r="M1093" t="str">
        <f>VLOOKUP(order_details__2[[#This Row],[ShipVia ]],shippers[],2,FALSE)</f>
        <v>United Package</v>
      </c>
      <c r="N1093" t="str">
        <f>VLOOKUP(order_details__2[[#This Row],[OrderID]],orders[],2,FALSE)</f>
        <v>BONAP</v>
      </c>
      <c r="O1093" t="str">
        <f>VLOOKUP(order_details__2[[#This Row],[OrderID]],orders[],18,FALSE)</f>
        <v xml:space="preserve">Eastern                                           </v>
      </c>
      <c r="P1093">
        <f>VLOOKUP(order_details__2[[#This Row],[ProductID]],products[],4,FALSE)</f>
        <v>5</v>
      </c>
      <c r="Q1093" t="str">
        <f>VLOOKUP(order_details__2[[#This Row],[CategoryID]],categories[],2,FALSE)</f>
        <v>Grains/Cereals</v>
      </c>
      <c r="R1093" s="57">
        <f>VLOOKUP(order_details__2[[#This Row],[OrderID]],orders[],21,FALSE)</f>
        <v>9</v>
      </c>
    </row>
    <row r="1094" spans="1:18" x14ac:dyDescent="0.2">
      <c r="A1094">
        <v>10663</v>
      </c>
      <c r="B1094">
        <v>51</v>
      </c>
      <c r="C1094">
        <v>53</v>
      </c>
      <c r="D1094">
        <v>20</v>
      </c>
      <c r="E1094">
        <v>0</v>
      </c>
      <c r="F1094">
        <f>order_details__2[[#This Row],[UnitPrice]]*order_details__2[[#This Row],[Quantity]]</f>
        <v>1060</v>
      </c>
      <c r="G1094">
        <f>VLOOKUP(order_details__2[[#This Row],[ProductID]],products[],3,FALSE)</f>
        <v>24</v>
      </c>
      <c r="H1094">
        <f>VLOOKUP(order_details__2[[#This Row],[OrderID]],orders[],20,FALSE)</f>
        <v>1997</v>
      </c>
      <c r="I1094" t="str">
        <f>VLOOKUP(order_details__2[[#This Row],[ProductID]],products[],2,FALSE)</f>
        <v>Manjimup Dried Apples</v>
      </c>
      <c r="J1094" t="str">
        <f>VLOOKUP(order_details__2[[#This Row],[SupplierID]],suppliers[],2,FALSE)</f>
        <v>G'day, Mate</v>
      </c>
      <c r="K1094" t="str">
        <f>VLOOKUP(order_details__2[[#This Row],[OrderID]],orders[],14,FALSE)</f>
        <v>France</v>
      </c>
      <c r="L1094">
        <f>VLOOKUP(order_details__2[[#This Row],[OrderID]],orders[],7,FALSE)</f>
        <v>2</v>
      </c>
      <c r="M1094" t="str">
        <f>VLOOKUP(order_details__2[[#This Row],[ShipVia ]],shippers[],2,FALSE)</f>
        <v>United Package</v>
      </c>
      <c r="N1094" t="str">
        <f>VLOOKUP(order_details__2[[#This Row],[OrderID]],orders[],2,FALSE)</f>
        <v>BONAP</v>
      </c>
      <c r="O1094" t="str">
        <f>VLOOKUP(order_details__2[[#This Row],[OrderID]],orders[],18,FALSE)</f>
        <v xml:space="preserve">Eastern                                           </v>
      </c>
      <c r="P1094">
        <f>VLOOKUP(order_details__2[[#This Row],[ProductID]],products[],4,FALSE)</f>
        <v>7</v>
      </c>
      <c r="Q1094" t="str">
        <f>VLOOKUP(order_details__2[[#This Row],[CategoryID]],categories[],2,FALSE)</f>
        <v>Produce</v>
      </c>
      <c r="R1094" s="57">
        <f>VLOOKUP(order_details__2[[#This Row],[OrderID]],orders[],21,FALSE)</f>
        <v>9</v>
      </c>
    </row>
    <row r="1095" spans="1:18" x14ac:dyDescent="0.2">
      <c r="A1095">
        <v>10664</v>
      </c>
      <c r="B1095">
        <v>10</v>
      </c>
      <c r="C1095">
        <v>31</v>
      </c>
      <c r="D1095">
        <v>24</v>
      </c>
      <c r="E1095">
        <v>0</v>
      </c>
      <c r="F1095">
        <f>order_details__2[[#This Row],[UnitPrice]]*order_details__2[[#This Row],[Quantity]]</f>
        <v>744</v>
      </c>
      <c r="G1095">
        <f>VLOOKUP(order_details__2[[#This Row],[ProductID]],products[],3,FALSE)</f>
        <v>4</v>
      </c>
      <c r="H1095">
        <f>VLOOKUP(order_details__2[[#This Row],[OrderID]],orders[],20,FALSE)</f>
        <v>1997</v>
      </c>
      <c r="I1095" t="str">
        <f>VLOOKUP(order_details__2[[#This Row],[ProductID]],products[],2,FALSE)</f>
        <v>Ikura</v>
      </c>
      <c r="J1095" t="str">
        <f>VLOOKUP(order_details__2[[#This Row],[SupplierID]],suppliers[],2,FALSE)</f>
        <v>Tokyo Traders</v>
      </c>
      <c r="K1095" t="str">
        <f>VLOOKUP(order_details__2[[#This Row],[OrderID]],orders[],14,FALSE)</f>
        <v>Portugal</v>
      </c>
      <c r="L1095">
        <f>VLOOKUP(order_details__2[[#This Row],[OrderID]],orders[],7,FALSE)</f>
        <v>3</v>
      </c>
      <c r="M1095" t="str">
        <f>VLOOKUP(order_details__2[[#This Row],[ShipVia ]],shippers[],2,FALSE)</f>
        <v>Federal Shipping</v>
      </c>
      <c r="N1095" t="str">
        <f>VLOOKUP(order_details__2[[#This Row],[OrderID]],orders[],2,FALSE)</f>
        <v>FURIB</v>
      </c>
      <c r="O1095" t="str">
        <f>VLOOKUP(order_details__2[[#This Row],[OrderID]],orders[],18,FALSE)</f>
        <v xml:space="preserve">Eastern                                           </v>
      </c>
      <c r="P1095">
        <f>VLOOKUP(order_details__2[[#This Row],[ProductID]],products[],4,FALSE)</f>
        <v>8</v>
      </c>
      <c r="Q1095" t="str">
        <f>VLOOKUP(order_details__2[[#This Row],[CategoryID]],categories[],2,FALSE)</f>
        <v>Seafood</v>
      </c>
      <c r="R1095" s="57">
        <f>VLOOKUP(order_details__2[[#This Row],[OrderID]],orders[],21,FALSE)</f>
        <v>9</v>
      </c>
    </row>
    <row r="1096" spans="1:18" x14ac:dyDescent="0.2">
      <c r="A1096">
        <v>10664</v>
      </c>
      <c r="B1096">
        <v>56</v>
      </c>
      <c r="C1096">
        <v>38</v>
      </c>
      <c r="D1096">
        <v>12</v>
      </c>
      <c r="E1096">
        <v>0</v>
      </c>
      <c r="F1096">
        <f>order_details__2[[#This Row],[UnitPrice]]*order_details__2[[#This Row],[Quantity]]</f>
        <v>456</v>
      </c>
      <c r="G1096">
        <f>VLOOKUP(order_details__2[[#This Row],[ProductID]],products[],3,FALSE)</f>
        <v>26</v>
      </c>
      <c r="H1096">
        <f>VLOOKUP(order_details__2[[#This Row],[OrderID]],orders[],20,FALSE)</f>
        <v>1997</v>
      </c>
      <c r="I1096" t="str">
        <f>VLOOKUP(order_details__2[[#This Row],[ProductID]],products[],2,FALSE)</f>
        <v>Gnocchi di nonna Alice</v>
      </c>
      <c r="J1096" t="str">
        <f>VLOOKUP(order_details__2[[#This Row],[SupplierID]],suppliers[],2,FALSE)</f>
        <v>Pasta Buttini s.r.l.</v>
      </c>
      <c r="K1096" t="str">
        <f>VLOOKUP(order_details__2[[#This Row],[OrderID]],orders[],14,FALSE)</f>
        <v>Portugal</v>
      </c>
      <c r="L1096">
        <f>VLOOKUP(order_details__2[[#This Row],[OrderID]],orders[],7,FALSE)</f>
        <v>3</v>
      </c>
      <c r="M1096" t="str">
        <f>VLOOKUP(order_details__2[[#This Row],[ShipVia ]],shippers[],2,FALSE)</f>
        <v>Federal Shipping</v>
      </c>
      <c r="N1096" t="str">
        <f>VLOOKUP(order_details__2[[#This Row],[OrderID]],orders[],2,FALSE)</f>
        <v>FURIB</v>
      </c>
      <c r="O1096" t="str">
        <f>VLOOKUP(order_details__2[[#This Row],[OrderID]],orders[],18,FALSE)</f>
        <v xml:space="preserve">Eastern                                           </v>
      </c>
      <c r="P1096">
        <f>VLOOKUP(order_details__2[[#This Row],[ProductID]],products[],4,FALSE)</f>
        <v>5</v>
      </c>
      <c r="Q1096" t="str">
        <f>VLOOKUP(order_details__2[[#This Row],[CategoryID]],categories[],2,FALSE)</f>
        <v>Grains/Cereals</v>
      </c>
      <c r="R1096" s="57">
        <f>VLOOKUP(order_details__2[[#This Row],[OrderID]],orders[],21,FALSE)</f>
        <v>9</v>
      </c>
    </row>
    <row r="1097" spans="1:18" x14ac:dyDescent="0.2">
      <c r="A1097">
        <v>10664</v>
      </c>
      <c r="B1097">
        <v>65</v>
      </c>
      <c r="C1097">
        <v>21.05</v>
      </c>
      <c r="D1097">
        <v>15</v>
      </c>
      <c r="E1097">
        <v>0</v>
      </c>
      <c r="F1097">
        <f>order_details__2[[#This Row],[UnitPrice]]*order_details__2[[#This Row],[Quantity]]</f>
        <v>315.75</v>
      </c>
      <c r="G1097">
        <f>VLOOKUP(order_details__2[[#This Row],[ProductID]],products[],3,FALSE)</f>
        <v>2</v>
      </c>
      <c r="H1097">
        <f>VLOOKUP(order_details__2[[#This Row],[OrderID]],orders[],20,FALSE)</f>
        <v>1997</v>
      </c>
      <c r="I1097" t="str">
        <f>VLOOKUP(order_details__2[[#This Row],[ProductID]],products[],2,FALSE)</f>
        <v>Louisiana Fiery Hot Pepper Sauce</v>
      </c>
      <c r="J1097" t="str">
        <f>VLOOKUP(order_details__2[[#This Row],[SupplierID]],suppliers[],2,FALSE)</f>
        <v>New Orleans Cajun Delights</v>
      </c>
      <c r="K1097" t="str">
        <f>VLOOKUP(order_details__2[[#This Row],[OrderID]],orders[],14,FALSE)</f>
        <v>Portugal</v>
      </c>
      <c r="L1097">
        <f>VLOOKUP(order_details__2[[#This Row],[OrderID]],orders[],7,FALSE)</f>
        <v>3</v>
      </c>
      <c r="M1097" t="str">
        <f>VLOOKUP(order_details__2[[#This Row],[ShipVia ]],shippers[],2,FALSE)</f>
        <v>Federal Shipping</v>
      </c>
      <c r="N1097" t="str">
        <f>VLOOKUP(order_details__2[[#This Row],[OrderID]],orders[],2,FALSE)</f>
        <v>FURIB</v>
      </c>
      <c r="O1097" t="str">
        <f>VLOOKUP(order_details__2[[#This Row],[OrderID]],orders[],18,FALSE)</f>
        <v xml:space="preserve">Eastern                                           </v>
      </c>
      <c r="P1097">
        <f>VLOOKUP(order_details__2[[#This Row],[ProductID]],products[],4,FALSE)</f>
        <v>2</v>
      </c>
      <c r="Q1097" t="str">
        <f>VLOOKUP(order_details__2[[#This Row],[CategoryID]],categories[],2,FALSE)</f>
        <v>Condiments</v>
      </c>
      <c r="R1097" s="57">
        <f>VLOOKUP(order_details__2[[#This Row],[OrderID]],orders[],21,FALSE)</f>
        <v>9</v>
      </c>
    </row>
    <row r="1098" spans="1:18" x14ac:dyDescent="0.2">
      <c r="A1098">
        <v>10665</v>
      </c>
      <c r="B1098">
        <v>51</v>
      </c>
      <c r="C1098">
        <v>53</v>
      </c>
      <c r="D1098">
        <v>20</v>
      </c>
      <c r="E1098">
        <v>0</v>
      </c>
      <c r="F1098">
        <f>order_details__2[[#This Row],[UnitPrice]]*order_details__2[[#This Row],[Quantity]]</f>
        <v>1060</v>
      </c>
      <c r="G1098">
        <f>VLOOKUP(order_details__2[[#This Row],[ProductID]],products[],3,FALSE)</f>
        <v>24</v>
      </c>
      <c r="H1098">
        <f>VLOOKUP(order_details__2[[#This Row],[OrderID]],orders[],20,FALSE)</f>
        <v>1997</v>
      </c>
      <c r="I1098" t="str">
        <f>VLOOKUP(order_details__2[[#This Row],[ProductID]],products[],2,FALSE)</f>
        <v>Manjimup Dried Apples</v>
      </c>
      <c r="J1098" t="str">
        <f>VLOOKUP(order_details__2[[#This Row],[SupplierID]],suppliers[],2,FALSE)</f>
        <v>G'day, Mate</v>
      </c>
      <c r="K1098" t="str">
        <f>VLOOKUP(order_details__2[[#This Row],[OrderID]],orders[],14,FALSE)</f>
        <v>USA</v>
      </c>
      <c r="L1098">
        <f>VLOOKUP(order_details__2[[#This Row],[OrderID]],orders[],7,FALSE)</f>
        <v>2</v>
      </c>
      <c r="M1098" t="str">
        <f>VLOOKUP(order_details__2[[#This Row],[ShipVia ]],shippers[],2,FALSE)</f>
        <v>United Package</v>
      </c>
      <c r="N1098" t="str">
        <f>VLOOKUP(order_details__2[[#This Row],[OrderID]],orders[],2,FALSE)</f>
        <v>LONEP</v>
      </c>
      <c r="O1098" t="str">
        <f>VLOOKUP(order_details__2[[#This Row],[OrderID]],orders[],18,FALSE)</f>
        <v xml:space="preserve">Eastern                                           </v>
      </c>
      <c r="P1098">
        <f>VLOOKUP(order_details__2[[#This Row],[ProductID]],products[],4,FALSE)</f>
        <v>7</v>
      </c>
      <c r="Q1098" t="str">
        <f>VLOOKUP(order_details__2[[#This Row],[CategoryID]],categories[],2,FALSE)</f>
        <v>Produce</v>
      </c>
      <c r="R1098" s="57">
        <f>VLOOKUP(order_details__2[[#This Row],[OrderID]],orders[],21,FALSE)</f>
        <v>9</v>
      </c>
    </row>
    <row r="1099" spans="1:18" x14ac:dyDescent="0.2">
      <c r="A1099">
        <v>10665</v>
      </c>
      <c r="B1099">
        <v>59</v>
      </c>
      <c r="C1099">
        <v>55</v>
      </c>
      <c r="D1099">
        <v>1</v>
      </c>
      <c r="E1099">
        <v>0</v>
      </c>
      <c r="F1099">
        <f>order_details__2[[#This Row],[UnitPrice]]*order_details__2[[#This Row],[Quantity]]</f>
        <v>55</v>
      </c>
      <c r="G1099">
        <f>VLOOKUP(order_details__2[[#This Row],[ProductID]],products[],3,FALSE)</f>
        <v>28</v>
      </c>
      <c r="H1099">
        <f>VLOOKUP(order_details__2[[#This Row],[OrderID]],orders[],20,FALSE)</f>
        <v>1997</v>
      </c>
      <c r="I1099" t="str">
        <f>VLOOKUP(order_details__2[[#This Row],[ProductID]],products[],2,FALSE)</f>
        <v>Raclette Courdavault</v>
      </c>
      <c r="J1099" t="str">
        <f>VLOOKUP(order_details__2[[#This Row],[SupplierID]],suppliers[],2,FALSE)</f>
        <v>Gai pturage</v>
      </c>
      <c r="K1099" t="str">
        <f>VLOOKUP(order_details__2[[#This Row],[OrderID]],orders[],14,FALSE)</f>
        <v>USA</v>
      </c>
      <c r="L1099">
        <f>VLOOKUP(order_details__2[[#This Row],[OrderID]],orders[],7,FALSE)</f>
        <v>2</v>
      </c>
      <c r="M1099" t="str">
        <f>VLOOKUP(order_details__2[[#This Row],[ShipVia ]],shippers[],2,FALSE)</f>
        <v>United Package</v>
      </c>
      <c r="N1099" t="str">
        <f>VLOOKUP(order_details__2[[#This Row],[OrderID]],orders[],2,FALSE)</f>
        <v>LONEP</v>
      </c>
      <c r="O1099" t="str">
        <f>VLOOKUP(order_details__2[[#This Row],[OrderID]],orders[],18,FALSE)</f>
        <v xml:space="preserve">Eastern                                           </v>
      </c>
      <c r="P1099">
        <f>VLOOKUP(order_details__2[[#This Row],[ProductID]],products[],4,FALSE)</f>
        <v>4</v>
      </c>
      <c r="Q1099" t="str">
        <f>VLOOKUP(order_details__2[[#This Row],[CategoryID]],categories[],2,FALSE)</f>
        <v>Dairy Products</v>
      </c>
      <c r="R1099" s="57">
        <f>VLOOKUP(order_details__2[[#This Row],[OrderID]],orders[],21,FALSE)</f>
        <v>9</v>
      </c>
    </row>
    <row r="1100" spans="1:18" x14ac:dyDescent="0.2">
      <c r="A1100">
        <v>10665</v>
      </c>
      <c r="B1100">
        <v>76</v>
      </c>
      <c r="C1100">
        <v>18</v>
      </c>
      <c r="D1100">
        <v>10</v>
      </c>
      <c r="E1100">
        <v>0</v>
      </c>
      <c r="F1100">
        <f>order_details__2[[#This Row],[UnitPrice]]*order_details__2[[#This Row],[Quantity]]</f>
        <v>180</v>
      </c>
      <c r="G1100">
        <f>VLOOKUP(order_details__2[[#This Row],[ProductID]],products[],3,FALSE)</f>
        <v>23</v>
      </c>
      <c r="H1100">
        <f>VLOOKUP(order_details__2[[#This Row],[OrderID]],orders[],20,FALSE)</f>
        <v>1997</v>
      </c>
      <c r="I1100" t="str">
        <f>VLOOKUP(order_details__2[[#This Row],[ProductID]],products[],2,FALSE)</f>
        <v>Lakkalikri</v>
      </c>
      <c r="J1100" t="str">
        <f>VLOOKUP(order_details__2[[#This Row],[SupplierID]],suppliers[],2,FALSE)</f>
        <v>Karkki Oy</v>
      </c>
      <c r="K1100" t="str">
        <f>VLOOKUP(order_details__2[[#This Row],[OrderID]],orders[],14,FALSE)</f>
        <v>USA</v>
      </c>
      <c r="L1100">
        <f>VLOOKUP(order_details__2[[#This Row],[OrderID]],orders[],7,FALSE)</f>
        <v>2</v>
      </c>
      <c r="M1100" t="str">
        <f>VLOOKUP(order_details__2[[#This Row],[ShipVia ]],shippers[],2,FALSE)</f>
        <v>United Package</v>
      </c>
      <c r="N1100" t="str">
        <f>VLOOKUP(order_details__2[[#This Row],[OrderID]],orders[],2,FALSE)</f>
        <v>LONEP</v>
      </c>
      <c r="O1100" t="str">
        <f>VLOOKUP(order_details__2[[#This Row],[OrderID]],orders[],18,FALSE)</f>
        <v xml:space="preserve">Eastern                                           </v>
      </c>
      <c r="P1100">
        <f>VLOOKUP(order_details__2[[#This Row],[ProductID]],products[],4,FALSE)</f>
        <v>1</v>
      </c>
      <c r="Q1100" t="str">
        <f>VLOOKUP(order_details__2[[#This Row],[CategoryID]],categories[],2,FALSE)</f>
        <v>Beverages</v>
      </c>
      <c r="R1100" s="57">
        <f>VLOOKUP(order_details__2[[#This Row],[OrderID]],orders[],21,FALSE)</f>
        <v>9</v>
      </c>
    </row>
    <row r="1101" spans="1:18" x14ac:dyDescent="0.2">
      <c r="A1101">
        <v>10666</v>
      </c>
      <c r="B1101">
        <v>29</v>
      </c>
      <c r="C1101">
        <v>123.79</v>
      </c>
      <c r="D1101">
        <v>36</v>
      </c>
      <c r="E1101">
        <v>0</v>
      </c>
      <c r="F1101">
        <f>order_details__2[[#This Row],[UnitPrice]]*order_details__2[[#This Row],[Quantity]]</f>
        <v>4456.4400000000005</v>
      </c>
      <c r="G1101">
        <f>VLOOKUP(order_details__2[[#This Row],[ProductID]],products[],3,FALSE)</f>
        <v>12</v>
      </c>
      <c r="H1101">
        <f>VLOOKUP(order_details__2[[#This Row],[OrderID]],orders[],20,FALSE)</f>
        <v>1997</v>
      </c>
      <c r="I1101" t="str">
        <f>VLOOKUP(order_details__2[[#This Row],[ProductID]],products[],2,FALSE)</f>
        <v>Thringer Rostbratwurst</v>
      </c>
      <c r="J1101" t="str">
        <f>VLOOKUP(order_details__2[[#This Row],[SupplierID]],suppliers[],2,FALSE)</f>
        <v>Plutzer Lebensmittelgromrkte AG</v>
      </c>
      <c r="K1101" t="str">
        <f>VLOOKUP(order_details__2[[#This Row],[OrderID]],orders[],14,FALSE)</f>
        <v>Switzerland</v>
      </c>
      <c r="L1101">
        <f>VLOOKUP(order_details__2[[#This Row],[OrderID]],orders[],7,FALSE)</f>
        <v>2</v>
      </c>
      <c r="M1101" t="str">
        <f>VLOOKUP(order_details__2[[#This Row],[ShipVia ]],shippers[],2,FALSE)</f>
        <v>United Package</v>
      </c>
      <c r="N1101" t="str">
        <f>VLOOKUP(order_details__2[[#This Row],[OrderID]],orders[],2,FALSE)</f>
        <v>RICSU</v>
      </c>
      <c r="O1101" t="str">
        <f>VLOOKUP(order_details__2[[#This Row],[OrderID]],orders[],18,FALSE)</f>
        <v xml:space="preserve">Westerns                                          </v>
      </c>
      <c r="P1101">
        <f>VLOOKUP(order_details__2[[#This Row],[ProductID]],products[],4,FALSE)</f>
        <v>6</v>
      </c>
      <c r="Q1101" t="str">
        <f>VLOOKUP(order_details__2[[#This Row],[CategoryID]],categories[],2,FALSE)</f>
        <v>Meat/Poultry</v>
      </c>
      <c r="R1101" s="57">
        <f>VLOOKUP(order_details__2[[#This Row],[OrderID]],orders[],21,FALSE)</f>
        <v>9</v>
      </c>
    </row>
    <row r="1102" spans="1:18" x14ac:dyDescent="0.2">
      <c r="A1102">
        <v>10666</v>
      </c>
      <c r="B1102">
        <v>65</v>
      </c>
      <c r="C1102">
        <v>21.05</v>
      </c>
      <c r="D1102">
        <v>10</v>
      </c>
      <c r="E1102">
        <v>0</v>
      </c>
      <c r="F1102">
        <f>order_details__2[[#This Row],[UnitPrice]]*order_details__2[[#This Row],[Quantity]]</f>
        <v>210.5</v>
      </c>
      <c r="G1102">
        <f>VLOOKUP(order_details__2[[#This Row],[ProductID]],products[],3,FALSE)</f>
        <v>2</v>
      </c>
      <c r="H1102">
        <f>VLOOKUP(order_details__2[[#This Row],[OrderID]],orders[],20,FALSE)</f>
        <v>1997</v>
      </c>
      <c r="I1102" t="str">
        <f>VLOOKUP(order_details__2[[#This Row],[ProductID]],products[],2,FALSE)</f>
        <v>Louisiana Fiery Hot Pepper Sauce</v>
      </c>
      <c r="J1102" t="str">
        <f>VLOOKUP(order_details__2[[#This Row],[SupplierID]],suppliers[],2,FALSE)</f>
        <v>New Orleans Cajun Delights</v>
      </c>
      <c r="K1102" t="str">
        <f>VLOOKUP(order_details__2[[#This Row],[OrderID]],orders[],14,FALSE)</f>
        <v>Switzerland</v>
      </c>
      <c r="L1102">
        <f>VLOOKUP(order_details__2[[#This Row],[OrderID]],orders[],7,FALSE)</f>
        <v>2</v>
      </c>
      <c r="M1102" t="str">
        <f>VLOOKUP(order_details__2[[#This Row],[ShipVia ]],shippers[],2,FALSE)</f>
        <v>United Package</v>
      </c>
      <c r="N1102" t="str">
        <f>VLOOKUP(order_details__2[[#This Row],[OrderID]],orders[],2,FALSE)</f>
        <v>RICSU</v>
      </c>
      <c r="O1102" t="str">
        <f>VLOOKUP(order_details__2[[#This Row],[OrderID]],orders[],18,FALSE)</f>
        <v xml:space="preserve">Westerns                                          </v>
      </c>
      <c r="P1102">
        <f>VLOOKUP(order_details__2[[#This Row],[ProductID]],products[],4,FALSE)</f>
        <v>2</v>
      </c>
      <c r="Q1102" t="str">
        <f>VLOOKUP(order_details__2[[#This Row],[CategoryID]],categories[],2,FALSE)</f>
        <v>Condiments</v>
      </c>
      <c r="R1102" s="57">
        <f>VLOOKUP(order_details__2[[#This Row],[OrderID]],orders[],21,FALSE)</f>
        <v>9</v>
      </c>
    </row>
    <row r="1103" spans="1:18" x14ac:dyDescent="0.2">
      <c r="A1103">
        <v>10667</v>
      </c>
      <c r="B1103">
        <v>69</v>
      </c>
      <c r="C1103">
        <v>36</v>
      </c>
      <c r="D1103">
        <v>45</v>
      </c>
      <c r="E1103">
        <v>0</v>
      </c>
      <c r="F1103">
        <f>order_details__2[[#This Row],[UnitPrice]]*order_details__2[[#This Row],[Quantity]]</f>
        <v>1620</v>
      </c>
      <c r="G1103">
        <f>VLOOKUP(order_details__2[[#This Row],[ProductID]],products[],3,FALSE)</f>
        <v>15</v>
      </c>
      <c r="H1103">
        <f>VLOOKUP(order_details__2[[#This Row],[OrderID]],orders[],20,FALSE)</f>
        <v>1997</v>
      </c>
      <c r="I1103" t="str">
        <f>VLOOKUP(order_details__2[[#This Row],[ProductID]],products[],2,FALSE)</f>
        <v>Gudbrandsdalsost</v>
      </c>
      <c r="J1103" t="str">
        <f>VLOOKUP(order_details__2[[#This Row],[SupplierID]],suppliers[],2,FALSE)</f>
        <v>Norske Meierier</v>
      </c>
      <c r="K1103" t="str">
        <f>VLOOKUP(order_details__2[[#This Row],[OrderID]],orders[],14,FALSE)</f>
        <v>Austria</v>
      </c>
      <c r="L1103">
        <f>VLOOKUP(order_details__2[[#This Row],[OrderID]],orders[],7,FALSE)</f>
        <v>1</v>
      </c>
      <c r="M1103" t="str">
        <f>VLOOKUP(order_details__2[[#This Row],[ShipVia ]],shippers[],2,FALSE)</f>
        <v>Speedy Express</v>
      </c>
      <c r="N1103" t="str">
        <f>VLOOKUP(order_details__2[[#This Row],[OrderID]],orders[],2,FALSE)</f>
        <v>ERNSH</v>
      </c>
      <c r="O1103" t="str">
        <f>VLOOKUP(order_details__2[[#This Row],[OrderID]],orders[],18,FALSE)</f>
        <v xml:space="preserve">Westerns                                          </v>
      </c>
      <c r="P1103">
        <f>VLOOKUP(order_details__2[[#This Row],[ProductID]],products[],4,FALSE)</f>
        <v>4</v>
      </c>
      <c r="Q1103" t="str">
        <f>VLOOKUP(order_details__2[[#This Row],[CategoryID]],categories[],2,FALSE)</f>
        <v>Dairy Products</v>
      </c>
      <c r="R1103" s="57">
        <f>VLOOKUP(order_details__2[[#This Row],[OrderID]],orders[],21,FALSE)</f>
        <v>9</v>
      </c>
    </row>
    <row r="1104" spans="1:18" x14ac:dyDescent="0.2">
      <c r="A1104">
        <v>10667</v>
      </c>
      <c r="B1104">
        <v>71</v>
      </c>
      <c r="C1104">
        <v>21.5</v>
      </c>
      <c r="D1104">
        <v>14</v>
      </c>
      <c r="E1104">
        <v>0</v>
      </c>
      <c r="F1104">
        <f>order_details__2[[#This Row],[UnitPrice]]*order_details__2[[#This Row],[Quantity]]</f>
        <v>301</v>
      </c>
      <c r="G1104">
        <f>VLOOKUP(order_details__2[[#This Row],[ProductID]],products[],3,FALSE)</f>
        <v>15</v>
      </c>
      <c r="H1104">
        <f>VLOOKUP(order_details__2[[#This Row],[OrderID]],orders[],20,FALSE)</f>
        <v>1997</v>
      </c>
      <c r="I1104" t="str">
        <f>VLOOKUP(order_details__2[[#This Row],[ProductID]],products[],2,FALSE)</f>
        <v>Flotemysost</v>
      </c>
      <c r="J1104" t="str">
        <f>VLOOKUP(order_details__2[[#This Row],[SupplierID]],suppliers[],2,FALSE)</f>
        <v>Norske Meierier</v>
      </c>
      <c r="K1104" t="str">
        <f>VLOOKUP(order_details__2[[#This Row],[OrderID]],orders[],14,FALSE)</f>
        <v>Austria</v>
      </c>
      <c r="L1104">
        <f>VLOOKUP(order_details__2[[#This Row],[OrderID]],orders[],7,FALSE)</f>
        <v>1</v>
      </c>
      <c r="M1104" t="str">
        <f>VLOOKUP(order_details__2[[#This Row],[ShipVia ]],shippers[],2,FALSE)</f>
        <v>Speedy Express</v>
      </c>
      <c r="N1104" t="str">
        <f>VLOOKUP(order_details__2[[#This Row],[OrderID]],orders[],2,FALSE)</f>
        <v>ERNSH</v>
      </c>
      <c r="O1104" t="str">
        <f>VLOOKUP(order_details__2[[#This Row],[OrderID]],orders[],18,FALSE)</f>
        <v xml:space="preserve">Westerns                                          </v>
      </c>
      <c r="P1104">
        <f>VLOOKUP(order_details__2[[#This Row],[ProductID]],products[],4,FALSE)</f>
        <v>4</v>
      </c>
      <c r="Q1104" t="str">
        <f>VLOOKUP(order_details__2[[#This Row],[CategoryID]],categories[],2,FALSE)</f>
        <v>Dairy Products</v>
      </c>
      <c r="R1104" s="57">
        <f>VLOOKUP(order_details__2[[#This Row],[OrderID]],orders[],21,FALSE)</f>
        <v>9</v>
      </c>
    </row>
    <row r="1105" spans="1:18" x14ac:dyDescent="0.2">
      <c r="A1105">
        <v>10668</v>
      </c>
      <c r="B1105">
        <v>31</v>
      </c>
      <c r="C1105">
        <v>12.5</v>
      </c>
      <c r="D1105">
        <v>8</v>
      </c>
      <c r="E1105">
        <v>0</v>
      </c>
      <c r="F1105">
        <f>order_details__2[[#This Row],[UnitPrice]]*order_details__2[[#This Row],[Quantity]]</f>
        <v>100</v>
      </c>
      <c r="G1105">
        <f>VLOOKUP(order_details__2[[#This Row],[ProductID]],products[],3,FALSE)</f>
        <v>14</v>
      </c>
      <c r="H1105">
        <f>VLOOKUP(order_details__2[[#This Row],[OrderID]],orders[],20,FALSE)</f>
        <v>1997</v>
      </c>
      <c r="I1105" t="str">
        <f>VLOOKUP(order_details__2[[#This Row],[ProductID]],products[],2,FALSE)</f>
        <v>Gorgonzola Telino</v>
      </c>
      <c r="J1105" t="str">
        <f>VLOOKUP(order_details__2[[#This Row],[SupplierID]],suppliers[],2,FALSE)</f>
        <v>Formaggi Fortini s.r.l.</v>
      </c>
      <c r="K1105" t="str">
        <f>VLOOKUP(order_details__2[[#This Row],[OrderID]],orders[],14,FALSE)</f>
        <v>Germany</v>
      </c>
      <c r="L1105">
        <f>VLOOKUP(order_details__2[[#This Row],[OrderID]],orders[],7,FALSE)</f>
        <v>2</v>
      </c>
      <c r="M1105" t="str">
        <f>VLOOKUP(order_details__2[[#This Row],[ShipVia ]],shippers[],2,FALSE)</f>
        <v>United Package</v>
      </c>
      <c r="N1105" t="str">
        <f>VLOOKUP(order_details__2[[#This Row],[OrderID]],orders[],2,FALSE)</f>
        <v>WANDK</v>
      </c>
      <c r="O1105" t="str">
        <f>VLOOKUP(order_details__2[[#This Row],[OrderID]],orders[],18,FALSE)</f>
        <v xml:space="preserve">Eastern                                           </v>
      </c>
      <c r="P1105">
        <f>VLOOKUP(order_details__2[[#This Row],[ProductID]],products[],4,FALSE)</f>
        <v>4</v>
      </c>
      <c r="Q1105" t="str">
        <f>VLOOKUP(order_details__2[[#This Row],[CategoryID]],categories[],2,FALSE)</f>
        <v>Dairy Products</v>
      </c>
      <c r="R1105" s="57">
        <f>VLOOKUP(order_details__2[[#This Row],[OrderID]],orders[],21,FALSE)</f>
        <v>9</v>
      </c>
    </row>
    <row r="1106" spans="1:18" x14ac:dyDescent="0.2">
      <c r="A1106">
        <v>10668</v>
      </c>
      <c r="B1106">
        <v>55</v>
      </c>
      <c r="C1106">
        <v>24</v>
      </c>
      <c r="D1106">
        <v>4</v>
      </c>
      <c r="E1106">
        <v>0</v>
      </c>
      <c r="F1106">
        <f>order_details__2[[#This Row],[UnitPrice]]*order_details__2[[#This Row],[Quantity]]</f>
        <v>96</v>
      </c>
      <c r="G1106">
        <f>VLOOKUP(order_details__2[[#This Row],[ProductID]],products[],3,FALSE)</f>
        <v>25</v>
      </c>
      <c r="H1106">
        <f>VLOOKUP(order_details__2[[#This Row],[OrderID]],orders[],20,FALSE)</f>
        <v>1997</v>
      </c>
      <c r="I1106" t="str">
        <f>VLOOKUP(order_details__2[[#This Row],[ProductID]],products[],2,FALSE)</f>
        <v>Pt chinois</v>
      </c>
      <c r="J1106" t="str">
        <f>VLOOKUP(order_details__2[[#This Row],[SupplierID]],suppliers[],2,FALSE)</f>
        <v>Ma Maison</v>
      </c>
      <c r="K1106" t="str">
        <f>VLOOKUP(order_details__2[[#This Row],[OrderID]],orders[],14,FALSE)</f>
        <v>Germany</v>
      </c>
      <c r="L1106">
        <f>VLOOKUP(order_details__2[[#This Row],[OrderID]],orders[],7,FALSE)</f>
        <v>2</v>
      </c>
      <c r="M1106" t="str">
        <f>VLOOKUP(order_details__2[[#This Row],[ShipVia ]],shippers[],2,FALSE)</f>
        <v>United Package</v>
      </c>
      <c r="N1106" t="str">
        <f>VLOOKUP(order_details__2[[#This Row],[OrderID]],orders[],2,FALSE)</f>
        <v>WANDK</v>
      </c>
      <c r="O1106" t="str">
        <f>VLOOKUP(order_details__2[[#This Row],[OrderID]],orders[],18,FALSE)</f>
        <v xml:space="preserve">Eastern                                           </v>
      </c>
      <c r="P1106">
        <f>VLOOKUP(order_details__2[[#This Row],[ProductID]],products[],4,FALSE)</f>
        <v>6</v>
      </c>
      <c r="Q1106" t="str">
        <f>VLOOKUP(order_details__2[[#This Row],[CategoryID]],categories[],2,FALSE)</f>
        <v>Meat/Poultry</v>
      </c>
      <c r="R1106" s="57">
        <f>VLOOKUP(order_details__2[[#This Row],[OrderID]],orders[],21,FALSE)</f>
        <v>9</v>
      </c>
    </row>
    <row r="1107" spans="1:18" x14ac:dyDescent="0.2">
      <c r="A1107">
        <v>10668</v>
      </c>
      <c r="B1107">
        <v>64</v>
      </c>
      <c r="C1107">
        <v>33.25</v>
      </c>
      <c r="D1107">
        <v>15</v>
      </c>
      <c r="E1107">
        <v>0</v>
      </c>
      <c r="F1107">
        <f>order_details__2[[#This Row],[UnitPrice]]*order_details__2[[#This Row],[Quantity]]</f>
        <v>498.75</v>
      </c>
      <c r="G1107">
        <f>VLOOKUP(order_details__2[[#This Row],[ProductID]],products[],3,FALSE)</f>
        <v>12</v>
      </c>
      <c r="H1107">
        <f>VLOOKUP(order_details__2[[#This Row],[OrderID]],orders[],20,FALSE)</f>
        <v>1997</v>
      </c>
      <c r="I1107" t="str">
        <f>VLOOKUP(order_details__2[[#This Row],[ProductID]],products[],2,FALSE)</f>
        <v>Wimmers gute Semmelkndel</v>
      </c>
      <c r="J1107" t="str">
        <f>VLOOKUP(order_details__2[[#This Row],[SupplierID]],suppliers[],2,FALSE)</f>
        <v>Plutzer Lebensmittelgromrkte AG</v>
      </c>
      <c r="K1107" t="str">
        <f>VLOOKUP(order_details__2[[#This Row],[OrderID]],orders[],14,FALSE)</f>
        <v>Germany</v>
      </c>
      <c r="L1107">
        <f>VLOOKUP(order_details__2[[#This Row],[OrderID]],orders[],7,FALSE)</f>
        <v>2</v>
      </c>
      <c r="M1107" t="str">
        <f>VLOOKUP(order_details__2[[#This Row],[ShipVia ]],shippers[],2,FALSE)</f>
        <v>United Package</v>
      </c>
      <c r="N1107" t="str">
        <f>VLOOKUP(order_details__2[[#This Row],[OrderID]],orders[],2,FALSE)</f>
        <v>WANDK</v>
      </c>
      <c r="O1107" t="str">
        <f>VLOOKUP(order_details__2[[#This Row],[OrderID]],orders[],18,FALSE)</f>
        <v xml:space="preserve">Eastern                                           </v>
      </c>
      <c r="P1107">
        <f>VLOOKUP(order_details__2[[#This Row],[ProductID]],products[],4,FALSE)</f>
        <v>5</v>
      </c>
      <c r="Q1107" t="str">
        <f>VLOOKUP(order_details__2[[#This Row],[CategoryID]],categories[],2,FALSE)</f>
        <v>Grains/Cereals</v>
      </c>
      <c r="R1107" s="57">
        <f>VLOOKUP(order_details__2[[#This Row],[OrderID]],orders[],21,FALSE)</f>
        <v>9</v>
      </c>
    </row>
    <row r="1108" spans="1:18" x14ac:dyDescent="0.2">
      <c r="A1108">
        <v>10669</v>
      </c>
      <c r="B1108">
        <v>36</v>
      </c>
      <c r="C1108">
        <v>19</v>
      </c>
      <c r="D1108">
        <v>30</v>
      </c>
      <c r="E1108">
        <v>0</v>
      </c>
      <c r="F1108">
        <f>order_details__2[[#This Row],[UnitPrice]]*order_details__2[[#This Row],[Quantity]]</f>
        <v>570</v>
      </c>
      <c r="G1108">
        <f>VLOOKUP(order_details__2[[#This Row],[ProductID]],products[],3,FALSE)</f>
        <v>17</v>
      </c>
      <c r="H1108">
        <f>VLOOKUP(order_details__2[[#This Row],[OrderID]],orders[],20,FALSE)</f>
        <v>1997</v>
      </c>
      <c r="I1108" t="str">
        <f>VLOOKUP(order_details__2[[#This Row],[ProductID]],products[],2,FALSE)</f>
        <v>Inlagd Sill</v>
      </c>
      <c r="J1108" t="str">
        <f>VLOOKUP(order_details__2[[#This Row],[SupplierID]],suppliers[],2,FALSE)</f>
        <v>Svensk Sjfda AB</v>
      </c>
      <c r="K1108" t="str">
        <f>VLOOKUP(order_details__2[[#This Row],[OrderID]],orders[],14,FALSE)</f>
        <v>Denmark</v>
      </c>
      <c r="L1108">
        <f>VLOOKUP(order_details__2[[#This Row],[OrderID]],orders[],7,FALSE)</f>
        <v>1</v>
      </c>
      <c r="M1108" t="str">
        <f>VLOOKUP(order_details__2[[#This Row],[ShipVia ]],shippers[],2,FALSE)</f>
        <v>Speedy Express</v>
      </c>
      <c r="N1108" t="str">
        <f>VLOOKUP(order_details__2[[#This Row],[OrderID]],orders[],2,FALSE)</f>
        <v>SIMOB</v>
      </c>
      <c r="O1108" t="str">
        <f>VLOOKUP(order_details__2[[#This Row],[OrderID]],orders[],18,FALSE)</f>
        <v xml:space="preserve">Eastern                                           </v>
      </c>
      <c r="P1108">
        <f>VLOOKUP(order_details__2[[#This Row],[ProductID]],products[],4,FALSE)</f>
        <v>8</v>
      </c>
      <c r="Q1108" t="str">
        <f>VLOOKUP(order_details__2[[#This Row],[CategoryID]],categories[],2,FALSE)</f>
        <v>Seafood</v>
      </c>
      <c r="R1108" s="57">
        <f>VLOOKUP(order_details__2[[#This Row],[OrderID]],orders[],21,FALSE)</f>
        <v>9</v>
      </c>
    </row>
    <row r="1109" spans="1:18" x14ac:dyDescent="0.2">
      <c r="A1109">
        <v>10670</v>
      </c>
      <c r="B1109">
        <v>23</v>
      </c>
      <c r="C1109">
        <v>9</v>
      </c>
      <c r="D1109">
        <v>32</v>
      </c>
      <c r="E1109">
        <v>0</v>
      </c>
      <c r="F1109">
        <f>order_details__2[[#This Row],[UnitPrice]]*order_details__2[[#This Row],[Quantity]]</f>
        <v>288</v>
      </c>
      <c r="G1109">
        <f>VLOOKUP(order_details__2[[#This Row],[ProductID]],products[],3,FALSE)</f>
        <v>9</v>
      </c>
      <c r="H1109">
        <f>VLOOKUP(order_details__2[[#This Row],[OrderID]],orders[],20,FALSE)</f>
        <v>1997</v>
      </c>
      <c r="I1109" t="str">
        <f>VLOOKUP(order_details__2[[#This Row],[ProductID]],products[],2,FALSE)</f>
        <v>Tunnbrd</v>
      </c>
      <c r="J1109" t="str">
        <f>VLOOKUP(order_details__2[[#This Row],[SupplierID]],suppliers[],2,FALSE)</f>
        <v>PB Knckebrd AB</v>
      </c>
      <c r="K1109" t="str">
        <f>VLOOKUP(order_details__2[[#This Row],[OrderID]],orders[],14,FALSE)</f>
        <v>Germany</v>
      </c>
      <c r="L1109">
        <f>VLOOKUP(order_details__2[[#This Row],[OrderID]],orders[],7,FALSE)</f>
        <v>1</v>
      </c>
      <c r="M1109" t="str">
        <f>VLOOKUP(order_details__2[[#This Row],[ShipVia ]],shippers[],2,FALSE)</f>
        <v>Speedy Express</v>
      </c>
      <c r="N1109" t="str">
        <f>VLOOKUP(order_details__2[[#This Row],[OrderID]],orders[],2,FALSE)</f>
        <v>FRANK</v>
      </c>
      <c r="O1109" t="str">
        <f>VLOOKUP(order_details__2[[#This Row],[OrderID]],orders[],18,FALSE)</f>
        <v xml:space="preserve">Eastern                                           </v>
      </c>
      <c r="P1109">
        <f>VLOOKUP(order_details__2[[#This Row],[ProductID]],products[],4,FALSE)</f>
        <v>5</v>
      </c>
      <c r="Q1109" t="str">
        <f>VLOOKUP(order_details__2[[#This Row],[CategoryID]],categories[],2,FALSE)</f>
        <v>Grains/Cereals</v>
      </c>
      <c r="R1109" s="57">
        <f>VLOOKUP(order_details__2[[#This Row],[OrderID]],orders[],21,FALSE)</f>
        <v>9</v>
      </c>
    </row>
    <row r="1110" spans="1:18" x14ac:dyDescent="0.2">
      <c r="A1110">
        <v>10670</v>
      </c>
      <c r="B1110">
        <v>46</v>
      </c>
      <c r="C1110">
        <v>12</v>
      </c>
      <c r="D1110">
        <v>60</v>
      </c>
      <c r="E1110">
        <v>0</v>
      </c>
      <c r="F1110">
        <f>order_details__2[[#This Row],[UnitPrice]]*order_details__2[[#This Row],[Quantity]]</f>
        <v>720</v>
      </c>
      <c r="G1110">
        <f>VLOOKUP(order_details__2[[#This Row],[ProductID]],products[],3,FALSE)</f>
        <v>21</v>
      </c>
      <c r="H1110">
        <f>VLOOKUP(order_details__2[[#This Row],[OrderID]],orders[],20,FALSE)</f>
        <v>1997</v>
      </c>
      <c r="I1110" t="str">
        <f>VLOOKUP(order_details__2[[#This Row],[ProductID]],products[],2,FALSE)</f>
        <v>Spegesild</v>
      </c>
      <c r="J1110" t="str">
        <f>VLOOKUP(order_details__2[[#This Row],[SupplierID]],suppliers[],2,FALSE)</f>
        <v>Lyngbysild</v>
      </c>
      <c r="K1110" t="str">
        <f>VLOOKUP(order_details__2[[#This Row],[OrderID]],orders[],14,FALSE)</f>
        <v>Germany</v>
      </c>
      <c r="L1110">
        <f>VLOOKUP(order_details__2[[#This Row],[OrderID]],orders[],7,FALSE)</f>
        <v>1</v>
      </c>
      <c r="M1110" t="str">
        <f>VLOOKUP(order_details__2[[#This Row],[ShipVia ]],shippers[],2,FALSE)</f>
        <v>Speedy Express</v>
      </c>
      <c r="N1110" t="str">
        <f>VLOOKUP(order_details__2[[#This Row],[OrderID]],orders[],2,FALSE)</f>
        <v>FRANK</v>
      </c>
      <c r="O1110" t="str">
        <f>VLOOKUP(order_details__2[[#This Row],[OrderID]],orders[],18,FALSE)</f>
        <v xml:space="preserve">Eastern                                           </v>
      </c>
      <c r="P1110">
        <f>VLOOKUP(order_details__2[[#This Row],[ProductID]],products[],4,FALSE)</f>
        <v>8</v>
      </c>
      <c r="Q1110" t="str">
        <f>VLOOKUP(order_details__2[[#This Row],[CategoryID]],categories[],2,FALSE)</f>
        <v>Seafood</v>
      </c>
      <c r="R1110" s="57">
        <f>VLOOKUP(order_details__2[[#This Row],[OrderID]],orders[],21,FALSE)</f>
        <v>9</v>
      </c>
    </row>
    <row r="1111" spans="1:18" x14ac:dyDescent="0.2">
      <c r="A1111">
        <v>10670</v>
      </c>
      <c r="B1111">
        <v>67</v>
      </c>
      <c r="C1111">
        <v>14</v>
      </c>
      <c r="D1111">
        <v>25</v>
      </c>
      <c r="E1111">
        <v>0</v>
      </c>
      <c r="F1111">
        <f>order_details__2[[#This Row],[UnitPrice]]*order_details__2[[#This Row],[Quantity]]</f>
        <v>350</v>
      </c>
      <c r="G1111">
        <f>VLOOKUP(order_details__2[[#This Row],[ProductID]],products[],3,FALSE)</f>
        <v>16</v>
      </c>
      <c r="H1111">
        <f>VLOOKUP(order_details__2[[#This Row],[OrderID]],orders[],20,FALSE)</f>
        <v>1997</v>
      </c>
      <c r="I1111" t="str">
        <f>VLOOKUP(order_details__2[[#This Row],[ProductID]],products[],2,FALSE)</f>
        <v>Laughing Lumberjack Lager</v>
      </c>
      <c r="J1111" t="str">
        <f>VLOOKUP(order_details__2[[#This Row],[SupplierID]],suppliers[],2,FALSE)</f>
        <v>Bigfoot Breweries</v>
      </c>
      <c r="K1111" t="str">
        <f>VLOOKUP(order_details__2[[#This Row],[OrderID]],orders[],14,FALSE)</f>
        <v>Germany</v>
      </c>
      <c r="L1111">
        <f>VLOOKUP(order_details__2[[#This Row],[OrderID]],orders[],7,FALSE)</f>
        <v>1</v>
      </c>
      <c r="M1111" t="str">
        <f>VLOOKUP(order_details__2[[#This Row],[ShipVia ]],shippers[],2,FALSE)</f>
        <v>Speedy Express</v>
      </c>
      <c r="N1111" t="str">
        <f>VLOOKUP(order_details__2[[#This Row],[OrderID]],orders[],2,FALSE)</f>
        <v>FRANK</v>
      </c>
      <c r="O1111" t="str">
        <f>VLOOKUP(order_details__2[[#This Row],[OrderID]],orders[],18,FALSE)</f>
        <v xml:space="preserve">Eastern                                           </v>
      </c>
      <c r="P1111">
        <f>VLOOKUP(order_details__2[[#This Row],[ProductID]],products[],4,FALSE)</f>
        <v>1</v>
      </c>
      <c r="Q1111" t="str">
        <f>VLOOKUP(order_details__2[[#This Row],[CategoryID]],categories[],2,FALSE)</f>
        <v>Beverages</v>
      </c>
      <c r="R1111" s="57">
        <f>VLOOKUP(order_details__2[[#This Row],[OrderID]],orders[],21,FALSE)</f>
        <v>9</v>
      </c>
    </row>
    <row r="1112" spans="1:18" x14ac:dyDescent="0.2">
      <c r="A1112">
        <v>10670</v>
      </c>
      <c r="B1112">
        <v>73</v>
      </c>
      <c r="C1112">
        <v>15</v>
      </c>
      <c r="D1112">
        <v>50</v>
      </c>
      <c r="E1112">
        <v>0</v>
      </c>
      <c r="F1112">
        <f>order_details__2[[#This Row],[UnitPrice]]*order_details__2[[#This Row],[Quantity]]</f>
        <v>750</v>
      </c>
      <c r="G1112">
        <f>VLOOKUP(order_details__2[[#This Row],[ProductID]],products[],3,FALSE)</f>
        <v>17</v>
      </c>
      <c r="H1112">
        <f>VLOOKUP(order_details__2[[#This Row],[OrderID]],orders[],20,FALSE)</f>
        <v>1997</v>
      </c>
      <c r="I1112" t="str">
        <f>VLOOKUP(order_details__2[[#This Row],[ProductID]],products[],2,FALSE)</f>
        <v>Rd Kaviar</v>
      </c>
      <c r="J1112" t="str">
        <f>VLOOKUP(order_details__2[[#This Row],[SupplierID]],suppliers[],2,FALSE)</f>
        <v>Svensk Sjfda AB</v>
      </c>
      <c r="K1112" t="str">
        <f>VLOOKUP(order_details__2[[#This Row],[OrderID]],orders[],14,FALSE)</f>
        <v>Germany</v>
      </c>
      <c r="L1112">
        <f>VLOOKUP(order_details__2[[#This Row],[OrderID]],orders[],7,FALSE)</f>
        <v>1</v>
      </c>
      <c r="M1112" t="str">
        <f>VLOOKUP(order_details__2[[#This Row],[ShipVia ]],shippers[],2,FALSE)</f>
        <v>Speedy Express</v>
      </c>
      <c r="N1112" t="str">
        <f>VLOOKUP(order_details__2[[#This Row],[OrderID]],orders[],2,FALSE)</f>
        <v>FRANK</v>
      </c>
      <c r="O1112" t="str">
        <f>VLOOKUP(order_details__2[[#This Row],[OrderID]],orders[],18,FALSE)</f>
        <v xml:space="preserve">Eastern                                           </v>
      </c>
      <c r="P1112">
        <f>VLOOKUP(order_details__2[[#This Row],[ProductID]],products[],4,FALSE)</f>
        <v>8</v>
      </c>
      <c r="Q1112" t="str">
        <f>VLOOKUP(order_details__2[[#This Row],[CategoryID]],categories[],2,FALSE)</f>
        <v>Seafood</v>
      </c>
      <c r="R1112" s="57">
        <f>VLOOKUP(order_details__2[[#This Row],[OrderID]],orders[],21,FALSE)</f>
        <v>9</v>
      </c>
    </row>
    <row r="1113" spans="1:18" x14ac:dyDescent="0.2">
      <c r="A1113">
        <v>10670</v>
      </c>
      <c r="B1113">
        <v>75</v>
      </c>
      <c r="C1113">
        <v>7.75</v>
      </c>
      <c r="D1113">
        <v>25</v>
      </c>
      <c r="E1113">
        <v>0</v>
      </c>
      <c r="F1113">
        <f>order_details__2[[#This Row],[UnitPrice]]*order_details__2[[#This Row],[Quantity]]</f>
        <v>193.75</v>
      </c>
      <c r="G1113">
        <f>VLOOKUP(order_details__2[[#This Row],[ProductID]],products[],3,FALSE)</f>
        <v>12</v>
      </c>
      <c r="H1113">
        <f>VLOOKUP(order_details__2[[#This Row],[OrderID]],orders[],20,FALSE)</f>
        <v>1997</v>
      </c>
      <c r="I1113" t="str">
        <f>VLOOKUP(order_details__2[[#This Row],[ProductID]],products[],2,FALSE)</f>
        <v>Rhnbru Klosterbier</v>
      </c>
      <c r="J1113" t="str">
        <f>VLOOKUP(order_details__2[[#This Row],[SupplierID]],suppliers[],2,FALSE)</f>
        <v>Plutzer Lebensmittelgromrkte AG</v>
      </c>
      <c r="K1113" t="str">
        <f>VLOOKUP(order_details__2[[#This Row],[OrderID]],orders[],14,FALSE)</f>
        <v>Germany</v>
      </c>
      <c r="L1113">
        <f>VLOOKUP(order_details__2[[#This Row],[OrderID]],orders[],7,FALSE)</f>
        <v>1</v>
      </c>
      <c r="M1113" t="str">
        <f>VLOOKUP(order_details__2[[#This Row],[ShipVia ]],shippers[],2,FALSE)</f>
        <v>Speedy Express</v>
      </c>
      <c r="N1113" t="str">
        <f>VLOOKUP(order_details__2[[#This Row],[OrderID]],orders[],2,FALSE)</f>
        <v>FRANK</v>
      </c>
      <c r="O1113" t="str">
        <f>VLOOKUP(order_details__2[[#This Row],[OrderID]],orders[],18,FALSE)</f>
        <v xml:space="preserve">Eastern                                           </v>
      </c>
      <c r="P1113">
        <f>VLOOKUP(order_details__2[[#This Row],[ProductID]],products[],4,FALSE)</f>
        <v>1</v>
      </c>
      <c r="Q1113" t="str">
        <f>VLOOKUP(order_details__2[[#This Row],[CategoryID]],categories[],2,FALSE)</f>
        <v>Beverages</v>
      </c>
      <c r="R1113" s="57">
        <f>VLOOKUP(order_details__2[[#This Row],[OrderID]],orders[],21,FALSE)</f>
        <v>9</v>
      </c>
    </row>
    <row r="1114" spans="1:18" x14ac:dyDescent="0.2">
      <c r="A1114">
        <v>10671</v>
      </c>
      <c r="B1114">
        <v>16</v>
      </c>
      <c r="C1114">
        <v>17.45</v>
      </c>
      <c r="D1114">
        <v>10</v>
      </c>
      <c r="E1114">
        <v>0</v>
      </c>
      <c r="F1114">
        <f>order_details__2[[#This Row],[UnitPrice]]*order_details__2[[#This Row],[Quantity]]</f>
        <v>174.5</v>
      </c>
      <c r="G1114">
        <f>VLOOKUP(order_details__2[[#This Row],[ProductID]],products[],3,FALSE)</f>
        <v>7</v>
      </c>
      <c r="H1114">
        <f>VLOOKUP(order_details__2[[#This Row],[OrderID]],orders[],20,FALSE)</f>
        <v>1997</v>
      </c>
      <c r="I1114" t="str">
        <f>VLOOKUP(order_details__2[[#This Row],[ProductID]],products[],2,FALSE)</f>
        <v>Pavlova</v>
      </c>
      <c r="J1114" t="str">
        <f>VLOOKUP(order_details__2[[#This Row],[SupplierID]],suppliers[],2,FALSE)</f>
        <v>Pavlova, Ltd.</v>
      </c>
      <c r="K1114" t="str">
        <f>VLOOKUP(order_details__2[[#This Row],[OrderID]],orders[],14,FALSE)</f>
        <v>France</v>
      </c>
      <c r="L1114">
        <f>VLOOKUP(order_details__2[[#This Row],[OrderID]],orders[],7,FALSE)</f>
        <v>1</v>
      </c>
      <c r="M1114" t="str">
        <f>VLOOKUP(order_details__2[[#This Row],[ShipVia ]],shippers[],2,FALSE)</f>
        <v>Speedy Express</v>
      </c>
      <c r="N1114" t="str">
        <f>VLOOKUP(order_details__2[[#This Row],[OrderID]],orders[],2,FALSE)</f>
        <v>FRANR</v>
      </c>
      <c r="O1114" t="str">
        <f>VLOOKUP(order_details__2[[#This Row],[OrderID]],orders[],18,FALSE)</f>
        <v xml:space="preserve">Eastern                                           </v>
      </c>
      <c r="P1114">
        <f>VLOOKUP(order_details__2[[#This Row],[ProductID]],products[],4,FALSE)</f>
        <v>3</v>
      </c>
      <c r="Q1114" t="str">
        <f>VLOOKUP(order_details__2[[#This Row],[CategoryID]],categories[],2,FALSE)</f>
        <v>Confections</v>
      </c>
      <c r="R1114" s="57">
        <f>VLOOKUP(order_details__2[[#This Row],[OrderID]],orders[],21,FALSE)</f>
        <v>9</v>
      </c>
    </row>
    <row r="1115" spans="1:18" x14ac:dyDescent="0.2">
      <c r="A1115">
        <v>10671</v>
      </c>
      <c r="B1115">
        <v>62</v>
      </c>
      <c r="C1115">
        <v>49.3</v>
      </c>
      <c r="D1115">
        <v>10</v>
      </c>
      <c r="E1115">
        <v>0</v>
      </c>
      <c r="F1115">
        <f>order_details__2[[#This Row],[UnitPrice]]*order_details__2[[#This Row],[Quantity]]</f>
        <v>493</v>
      </c>
      <c r="G1115">
        <f>VLOOKUP(order_details__2[[#This Row],[ProductID]],products[],3,FALSE)</f>
        <v>29</v>
      </c>
      <c r="H1115">
        <f>VLOOKUP(order_details__2[[#This Row],[OrderID]],orders[],20,FALSE)</f>
        <v>1997</v>
      </c>
      <c r="I1115" t="str">
        <f>VLOOKUP(order_details__2[[#This Row],[ProductID]],products[],2,FALSE)</f>
        <v>Tarte au sucre</v>
      </c>
      <c r="J1115" t="str">
        <f>VLOOKUP(order_details__2[[#This Row],[SupplierID]],suppliers[],2,FALSE)</f>
        <v>Forts d'rables</v>
      </c>
      <c r="K1115" t="str">
        <f>VLOOKUP(order_details__2[[#This Row],[OrderID]],orders[],14,FALSE)</f>
        <v>France</v>
      </c>
      <c r="L1115">
        <f>VLOOKUP(order_details__2[[#This Row],[OrderID]],orders[],7,FALSE)</f>
        <v>1</v>
      </c>
      <c r="M1115" t="str">
        <f>VLOOKUP(order_details__2[[#This Row],[ShipVia ]],shippers[],2,FALSE)</f>
        <v>Speedy Express</v>
      </c>
      <c r="N1115" t="str">
        <f>VLOOKUP(order_details__2[[#This Row],[OrderID]],orders[],2,FALSE)</f>
        <v>FRANR</v>
      </c>
      <c r="O1115" t="str">
        <f>VLOOKUP(order_details__2[[#This Row],[OrderID]],orders[],18,FALSE)</f>
        <v xml:space="preserve">Eastern                                           </v>
      </c>
      <c r="P1115">
        <f>VLOOKUP(order_details__2[[#This Row],[ProductID]],products[],4,FALSE)</f>
        <v>3</v>
      </c>
      <c r="Q1115" t="str">
        <f>VLOOKUP(order_details__2[[#This Row],[CategoryID]],categories[],2,FALSE)</f>
        <v>Confections</v>
      </c>
      <c r="R1115" s="57">
        <f>VLOOKUP(order_details__2[[#This Row],[OrderID]],orders[],21,FALSE)</f>
        <v>9</v>
      </c>
    </row>
    <row r="1116" spans="1:18" x14ac:dyDescent="0.2">
      <c r="A1116">
        <v>10671</v>
      </c>
      <c r="B1116">
        <v>65</v>
      </c>
      <c r="C1116">
        <v>21.05</v>
      </c>
      <c r="D1116">
        <v>12</v>
      </c>
      <c r="E1116">
        <v>0</v>
      </c>
      <c r="F1116">
        <f>order_details__2[[#This Row],[UnitPrice]]*order_details__2[[#This Row],[Quantity]]</f>
        <v>252.60000000000002</v>
      </c>
      <c r="G1116">
        <f>VLOOKUP(order_details__2[[#This Row],[ProductID]],products[],3,FALSE)</f>
        <v>2</v>
      </c>
      <c r="H1116">
        <f>VLOOKUP(order_details__2[[#This Row],[OrderID]],orders[],20,FALSE)</f>
        <v>1997</v>
      </c>
      <c r="I1116" t="str">
        <f>VLOOKUP(order_details__2[[#This Row],[ProductID]],products[],2,FALSE)</f>
        <v>Louisiana Fiery Hot Pepper Sauce</v>
      </c>
      <c r="J1116" t="str">
        <f>VLOOKUP(order_details__2[[#This Row],[SupplierID]],suppliers[],2,FALSE)</f>
        <v>New Orleans Cajun Delights</v>
      </c>
      <c r="K1116" t="str">
        <f>VLOOKUP(order_details__2[[#This Row],[OrderID]],orders[],14,FALSE)</f>
        <v>France</v>
      </c>
      <c r="L1116">
        <f>VLOOKUP(order_details__2[[#This Row],[OrderID]],orders[],7,FALSE)</f>
        <v>1</v>
      </c>
      <c r="M1116" t="str">
        <f>VLOOKUP(order_details__2[[#This Row],[ShipVia ]],shippers[],2,FALSE)</f>
        <v>Speedy Express</v>
      </c>
      <c r="N1116" t="str">
        <f>VLOOKUP(order_details__2[[#This Row],[OrderID]],orders[],2,FALSE)</f>
        <v>FRANR</v>
      </c>
      <c r="O1116" t="str">
        <f>VLOOKUP(order_details__2[[#This Row],[OrderID]],orders[],18,FALSE)</f>
        <v xml:space="preserve">Eastern                                           </v>
      </c>
      <c r="P1116">
        <f>VLOOKUP(order_details__2[[#This Row],[ProductID]],products[],4,FALSE)</f>
        <v>2</v>
      </c>
      <c r="Q1116" t="str">
        <f>VLOOKUP(order_details__2[[#This Row],[CategoryID]],categories[],2,FALSE)</f>
        <v>Condiments</v>
      </c>
      <c r="R1116" s="57">
        <f>VLOOKUP(order_details__2[[#This Row],[OrderID]],orders[],21,FALSE)</f>
        <v>9</v>
      </c>
    </row>
    <row r="1117" spans="1:18" x14ac:dyDescent="0.2">
      <c r="A1117">
        <v>10672</v>
      </c>
      <c r="B1117">
        <v>38</v>
      </c>
      <c r="C1117">
        <v>263.5</v>
      </c>
      <c r="D1117">
        <v>15</v>
      </c>
      <c r="E1117">
        <v>0</v>
      </c>
      <c r="F1117">
        <f>order_details__2[[#This Row],[UnitPrice]]*order_details__2[[#This Row],[Quantity]]</f>
        <v>3952.5</v>
      </c>
      <c r="G1117">
        <f>VLOOKUP(order_details__2[[#This Row],[ProductID]],products[],3,FALSE)</f>
        <v>18</v>
      </c>
      <c r="H1117">
        <f>VLOOKUP(order_details__2[[#This Row],[OrderID]],orders[],20,FALSE)</f>
        <v>1997</v>
      </c>
      <c r="I1117" t="str">
        <f>VLOOKUP(order_details__2[[#This Row],[ProductID]],products[],2,FALSE)</f>
        <v>Cte de Blaye</v>
      </c>
      <c r="J1117" t="str">
        <f>VLOOKUP(order_details__2[[#This Row],[SupplierID]],suppliers[],2,FALSE)</f>
        <v>Aux joyeux ecclsiastiques</v>
      </c>
      <c r="K1117" t="str">
        <f>VLOOKUP(order_details__2[[#This Row],[OrderID]],orders[],14,FALSE)</f>
        <v>Sweden</v>
      </c>
      <c r="L1117">
        <f>VLOOKUP(order_details__2[[#This Row],[OrderID]],orders[],7,FALSE)</f>
        <v>2</v>
      </c>
      <c r="M1117" t="str">
        <f>VLOOKUP(order_details__2[[#This Row],[ShipVia ]],shippers[],2,FALSE)</f>
        <v>United Package</v>
      </c>
      <c r="N1117" t="str">
        <f>VLOOKUP(order_details__2[[#This Row],[OrderID]],orders[],2,FALSE)</f>
        <v>BERGS</v>
      </c>
      <c r="O1117" t="str">
        <f>VLOOKUP(order_details__2[[#This Row],[OrderID]],orders[],18,FALSE)</f>
        <v xml:space="preserve">Northern                                          </v>
      </c>
      <c r="P1117">
        <f>VLOOKUP(order_details__2[[#This Row],[ProductID]],products[],4,FALSE)</f>
        <v>1</v>
      </c>
      <c r="Q1117" t="str">
        <f>VLOOKUP(order_details__2[[#This Row],[CategoryID]],categories[],2,FALSE)</f>
        <v>Beverages</v>
      </c>
      <c r="R1117" s="57">
        <f>VLOOKUP(order_details__2[[#This Row],[OrderID]],orders[],21,FALSE)</f>
        <v>9</v>
      </c>
    </row>
    <row r="1118" spans="1:18" x14ac:dyDescent="0.2">
      <c r="A1118">
        <v>10672</v>
      </c>
      <c r="B1118">
        <v>71</v>
      </c>
      <c r="C1118">
        <v>21.5</v>
      </c>
      <c r="D1118">
        <v>12</v>
      </c>
      <c r="E1118">
        <v>0</v>
      </c>
      <c r="F1118">
        <f>order_details__2[[#This Row],[UnitPrice]]*order_details__2[[#This Row],[Quantity]]</f>
        <v>258</v>
      </c>
      <c r="G1118">
        <f>VLOOKUP(order_details__2[[#This Row],[ProductID]],products[],3,FALSE)</f>
        <v>15</v>
      </c>
      <c r="H1118">
        <f>VLOOKUP(order_details__2[[#This Row],[OrderID]],orders[],20,FALSE)</f>
        <v>1997</v>
      </c>
      <c r="I1118" t="str">
        <f>VLOOKUP(order_details__2[[#This Row],[ProductID]],products[],2,FALSE)</f>
        <v>Flotemysost</v>
      </c>
      <c r="J1118" t="str">
        <f>VLOOKUP(order_details__2[[#This Row],[SupplierID]],suppliers[],2,FALSE)</f>
        <v>Norske Meierier</v>
      </c>
      <c r="K1118" t="str">
        <f>VLOOKUP(order_details__2[[#This Row],[OrderID]],orders[],14,FALSE)</f>
        <v>Sweden</v>
      </c>
      <c r="L1118">
        <f>VLOOKUP(order_details__2[[#This Row],[OrderID]],orders[],7,FALSE)</f>
        <v>2</v>
      </c>
      <c r="M1118" t="str">
        <f>VLOOKUP(order_details__2[[#This Row],[ShipVia ]],shippers[],2,FALSE)</f>
        <v>United Package</v>
      </c>
      <c r="N1118" t="str">
        <f>VLOOKUP(order_details__2[[#This Row],[OrderID]],orders[],2,FALSE)</f>
        <v>BERGS</v>
      </c>
      <c r="O1118" t="str">
        <f>VLOOKUP(order_details__2[[#This Row],[OrderID]],orders[],18,FALSE)</f>
        <v xml:space="preserve">Northern                                          </v>
      </c>
      <c r="P1118">
        <f>VLOOKUP(order_details__2[[#This Row],[ProductID]],products[],4,FALSE)</f>
        <v>4</v>
      </c>
      <c r="Q1118" t="str">
        <f>VLOOKUP(order_details__2[[#This Row],[CategoryID]],categories[],2,FALSE)</f>
        <v>Dairy Products</v>
      </c>
      <c r="R1118" s="57">
        <f>VLOOKUP(order_details__2[[#This Row],[OrderID]],orders[],21,FALSE)</f>
        <v>9</v>
      </c>
    </row>
    <row r="1119" spans="1:18" x14ac:dyDescent="0.2">
      <c r="A1119">
        <v>10673</v>
      </c>
      <c r="B1119">
        <v>16</v>
      </c>
      <c r="C1119">
        <v>17.45</v>
      </c>
      <c r="D1119">
        <v>3</v>
      </c>
      <c r="E1119">
        <v>0</v>
      </c>
      <c r="F1119">
        <f>order_details__2[[#This Row],[UnitPrice]]*order_details__2[[#This Row],[Quantity]]</f>
        <v>52.349999999999994</v>
      </c>
      <c r="G1119">
        <f>VLOOKUP(order_details__2[[#This Row],[ProductID]],products[],3,FALSE)</f>
        <v>7</v>
      </c>
      <c r="H1119">
        <f>VLOOKUP(order_details__2[[#This Row],[OrderID]],orders[],20,FALSE)</f>
        <v>1997</v>
      </c>
      <c r="I1119" t="str">
        <f>VLOOKUP(order_details__2[[#This Row],[ProductID]],products[],2,FALSE)</f>
        <v>Pavlova</v>
      </c>
      <c r="J1119" t="str">
        <f>VLOOKUP(order_details__2[[#This Row],[SupplierID]],suppliers[],2,FALSE)</f>
        <v>Pavlova, Ltd.</v>
      </c>
      <c r="K1119" t="str">
        <f>VLOOKUP(order_details__2[[#This Row],[OrderID]],orders[],14,FALSE)</f>
        <v>Finland</v>
      </c>
      <c r="L1119">
        <f>VLOOKUP(order_details__2[[#This Row],[OrderID]],orders[],7,FALSE)</f>
        <v>1</v>
      </c>
      <c r="M1119" t="str">
        <f>VLOOKUP(order_details__2[[#This Row],[ShipVia ]],shippers[],2,FALSE)</f>
        <v>Speedy Express</v>
      </c>
      <c r="N1119" t="str">
        <f>VLOOKUP(order_details__2[[#This Row],[OrderID]],orders[],2,FALSE)</f>
        <v>WILMK</v>
      </c>
      <c r="O1119" t="str">
        <f>VLOOKUP(order_details__2[[#This Row],[OrderID]],orders[],18,FALSE)</f>
        <v xml:space="preserve">Eastern                                           </v>
      </c>
      <c r="P1119">
        <f>VLOOKUP(order_details__2[[#This Row],[ProductID]],products[],4,FALSE)</f>
        <v>3</v>
      </c>
      <c r="Q1119" t="str">
        <f>VLOOKUP(order_details__2[[#This Row],[CategoryID]],categories[],2,FALSE)</f>
        <v>Confections</v>
      </c>
      <c r="R1119" s="57">
        <f>VLOOKUP(order_details__2[[#This Row],[OrderID]],orders[],21,FALSE)</f>
        <v>9</v>
      </c>
    </row>
    <row r="1120" spans="1:18" x14ac:dyDescent="0.2">
      <c r="A1120">
        <v>10673</v>
      </c>
      <c r="B1120">
        <v>42</v>
      </c>
      <c r="C1120">
        <v>14</v>
      </c>
      <c r="D1120">
        <v>6</v>
      </c>
      <c r="E1120">
        <v>0</v>
      </c>
      <c r="F1120">
        <f>order_details__2[[#This Row],[UnitPrice]]*order_details__2[[#This Row],[Quantity]]</f>
        <v>84</v>
      </c>
      <c r="G1120">
        <f>VLOOKUP(order_details__2[[#This Row],[ProductID]],products[],3,FALSE)</f>
        <v>20</v>
      </c>
      <c r="H1120">
        <f>VLOOKUP(order_details__2[[#This Row],[OrderID]],orders[],20,FALSE)</f>
        <v>1997</v>
      </c>
      <c r="I1120" t="str">
        <f>VLOOKUP(order_details__2[[#This Row],[ProductID]],products[],2,FALSE)</f>
        <v>Singaporean Hokkien Fried Mee</v>
      </c>
      <c r="J1120" t="str">
        <f>VLOOKUP(order_details__2[[#This Row],[SupplierID]],suppliers[],2,FALSE)</f>
        <v>Leka Trading</v>
      </c>
      <c r="K1120" t="str">
        <f>VLOOKUP(order_details__2[[#This Row],[OrderID]],orders[],14,FALSE)</f>
        <v>Finland</v>
      </c>
      <c r="L1120">
        <f>VLOOKUP(order_details__2[[#This Row],[OrderID]],orders[],7,FALSE)</f>
        <v>1</v>
      </c>
      <c r="M1120" t="str">
        <f>VLOOKUP(order_details__2[[#This Row],[ShipVia ]],shippers[],2,FALSE)</f>
        <v>Speedy Express</v>
      </c>
      <c r="N1120" t="str">
        <f>VLOOKUP(order_details__2[[#This Row],[OrderID]],orders[],2,FALSE)</f>
        <v>WILMK</v>
      </c>
      <c r="O1120" t="str">
        <f>VLOOKUP(order_details__2[[#This Row],[OrderID]],orders[],18,FALSE)</f>
        <v xml:space="preserve">Eastern                                           </v>
      </c>
      <c r="P1120">
        <f>VLOOKUP(order_details__2[[#This Row],[ProductID]],products[],4,FALSE)</f>
        <v>5</v>
      </c>
      <c r="Q1120" t="str">
        <f>VLOOKUP(order_details__2[[#This Row],[CategoryID]],categories[],2,FALSE)</f>
        <v>Grains/Cereals</v>
      </c>
      <c r="R1120" s="57">
        <f>VLOOKUP(order_details__2[[#This Row],[OrderID]],orders[],21,FALSE)</f>
        <v>9</v>
      </c>
    </row>
    <row r="1121" spans="1:18" x14ac:dyDescent="0.2">
      <c r="A1121">
        <v>10673</v>
      </c>
      <c r="B1121">
        <v>43</v>
      </c>
      <c r="C1121">
        <v>46</v>
      </c>
      <c r="D1121">
        <v>6</v>
      </c>
      <c r="E1121">
        <v>0</v>
      </c>
      <c r="F1121">
        <f>order_details__2[[#This Row],[UnitPrice]]*order_details__2[[#This Row],[Quantity]]</f>
        <v>276</v>
      </c>
      <c r="G1121">
        <f>VLOOKUP(order_details__2[[#This Row],[ProductID]],products[],3,FALSE)</f>
        <v>20</v>
      </c>
      <c r="H1121">
        <f>VLOOKUP(order_details__2[[#This Row],[OrderID]],orders[],20,FALSE)</f>
        <v>1997</v>
      </c>
      <c r="I1121" t="str">
        <f>VLOOKUP(order_details__2[[#This Row],[ProductID]],products[],2,FALSE)</f>
        <v>Ipoh Coffee</v>
      </c>
      <c r="J1121" t="str">
        <f>VLOOKUP(order_details__2[[#This Row],[SupplierID]],suppliers[],2,FALSE)</f>
        <v>Leka Trading</v>
      </c>
      <c r="K1121" t="str">
        <f>VLOOKUP(order_details__2[[#This Row],[OrderID]],orders[],14,FALSE)</f>
        <v>Finland</v>
      </c>
      <c r="L1121">
        <f>VLOOKUP(order_details__2[[#This Row],[OrderID]],orders[],7,FALSE)</f>
        <v>1</v>
      </c>
      <c r="M1121" t="str">
        <f>VLOOKUP(order_details__2[[#This Row],[ShipVia ]],shippers[],2,FALSE)</f>
        <v>Speedy Express</v>
      </c>
      <c r="N1121" t="str">
        <f>VLOOKUP(order_details__2[[#This Row],[OrderID]],orders[],2,FALSE)</f>
        <v>WILMK</v>
      </c>
      <c r="O1121" t="str">
        <f>VLOOKUP(order_details__2[[#This Row],[OrderID]],orders[],18,FALSE)</f>
        <v xml:space="preserve">Eastern                                           </v>
      </c>
      <c r="P1121">
        <f>VLOOKUP(order_details__2[[#This Row],[ProductID]],products[],4,FALSE)</f>
        <v>1</v>
      </c>
      <c r="Q1121" t="str">
        <f>VLOOKUP(order_details__2[[#This Row],[CategoryID]],categories[],2,FALSE)</f>
        <v>Beverages</v>
      </c>
      <c r="R1121" s="57">
        <f>VLOOKUP(order_details__2[[#This Row],[OrderID]],orders[],21,FALSE)</f>
        <v>9</v>
      </c>
    </row>
    <row r="1122" spans="1:18" x14ac:dyDescent="0.2">
      <c r="A1122">
        <v>10674</v>
      </c>
      <c r="B1122">
        <v>23</v>
      </c>
      <c r="C1122">
        <v>9</v>
      </c>
      <c r="D1122">
        <v>5</v>
      </c>
      <c r="E1122">
        <v>0</v>
      </c>
      <c r="F1122">
        <f>order_details__2[[#This Row],[UnitPrice]]*order_details__2[[#This Row],[Quantity]]</f>
        <v>45</v>
      </c>
      <c r="G1122">
        <f>VLOOKUP(order_details__2[[#This Row],[ProductID]],products[],3,FALSE)</f>
        <v>9</v>
      </c>
      <c r="H1122">
        <f>VLOOKUP(order_details__2[[#This Row],[OrderID]],orders[],20,FALSE)</f>
        <v>1997</v>
      </c>
      <c r="I1122" t="str">
        <f>VLOOKUP(order_details__2[[#This Row],[ProductID]],products[],2,FALSE)</f>
        <v>Tunnbrd</v>
      </c>
      <c r="J1122" t="str">
        <f>VLOOKUP(order_details__2[[#This Row],[SupplierID]],suppliers[],2,FALSE)</f>
        <v>PB Knckebrd AB</v>
      </c>
      <c r="K1122" t="str">
        <f>VLOOKUP(order_details__2[[#This Row],[OrderID]],orders[],14,FALSE)</f>
        <v>UK</v>
      </c>
      <c r="L1122">
        <f>VLOOKUP(order_details__2[[#This Row],[OrderID]],orders[],7,FALSE)</f>
        <v>2</v>
      </c>
      <c r="M1122" t="str">
        <f>VLOOKUP(order_details__2[[#This Row],[ShipVia ]],shippers[],2,FALSE)</f>
        <v>United Package</v>
      </c>
      <c r="N1122" t="str">
        <f>VLOOKUP(order_details__2[[#This Row],[OrderID]],orders[],2,FALSE)</f>
        <v>ISLAT</v>
      </c>
      <c r="O1122" t="str">
        <f>VLOOKUP(order_details__2[[#This Row],[OrderID]],orders[],18,FALSE)</f>
        <v xml:space="preserve">Eastern                                           </v>
      </c>
      <c r="P1122">
        <f>VLOOKUP(order_details__2[[#This Row],[ProductID]],products[],4,FALSE)</f>
        <v>5</v>
      </c>
      <c r="Q1122" t="str">
        <f>VLOOKUP(order_details__2[[#This Row],[CategoryID]],categories[],2,FALSE)</f>
        <v>Grains/Cereals</v>
      </c>
      <c r="R1122" s="57">
        <f>VLOOKUP(order_details__2[[#This Row],[OrderID]],orders[],21,FALSE)</f>
        <v>9</v>
      </c>
    </row>
    <row r="1123" spans="1:18" x14ac:dyDescent="0.2">
      <c r="A1123">
        <v>10675</v>
      </c>
      <c r="B1123">
        <v>14</v>
      </c>
      <c r="C1123">
        <v>23.25</v>
      </c>
      <c r="D1123">
        <v>30</v>
      </c>
      <c r="E1123">
        <v>0</v>
      </c>
      <c r="F1123">
        <f>order_details__2[[#This Row],[UnitPrice]]*order_details__2[[#This Row],[Quantity]]</f>
        <v>697.5</v>
      </c>
      <c r="G1123">
        <f>VLOOKUP(order_details__2[[#This Row],[ProductID]],products[],3,FALSE)</f>
        <v>6</v>
      </c>
      <c r="H1123">
        <f>VLOOKUP(order_details__2[[#This Row],[OrderID]],orders[],20,FALSE)</f>
        <v>1997</v>
      </c>
      <c r="I1123" t="str">
        <f>VLOOKUP(order_details__2[[#This Row],[ProductID]],products[],2,FALSE)</f>
        <v>Tofu</v>
      </c>
      <c r="J1123" t="str">
        <f>VLOOKUP(order_details__2[[#This Row],[SupplierID]],suppliers[],2,FALSE)</f>
        <v>Mayumi's</v>
      </c>
      <c r="K1123" t="str">
        <f>VLOOKUP(order_details__2[[#This Row],[OrderID]],orders[],14,FALSE)</f>
        <v>Germany</v>
      </c>
      <c r="L1123">
        <f>VLOOKUP(order_details__2[[#This Row],[OrderID]],orders[],7,FALSE)</f>
        <v>2</v>
      </c>
      <c r="M1123" t="str">
        <f>VLOOKUP(order_details__2[[#This Row],[ShipVia ]],shippers[],2,FALSE)</f>
        <v>United Package</v>
      </c>
      <c r="N1123" t="str">
        <f>VLOOKUP(order_details__2[[#This Row],[OrderID]],orders[],2,FALSE)</f>
        <v>FRANK</v>
      </c>
      <c r="O1123" t="str">
        <f>VLOOKUP(order_details__2[[#This Row],[OrderID]],orders[],18,FALSE)</f>
        <v xml:space="preserve">Eastern                                           </v>
      </c>
      <c r="P1123">
        <f>VLOOKUP(order_details__2[[#This Row],[ProductID]],products[],4,FALSE)</f>
        <v>7</v>
      </c>
      <c r="Q1123" t="str">
        <f>VLOOKUP(order_details__2[[#This Row],[CategoryID]],categories[],2,FALSE)</f>
        <v>Produce</v>
      </c>
      <c r="R1123" s="57">
        <f>VLOOKUP(order_details__2[[#This Row],[OrderID]],orders[],21,FALSE)</f>
        <v>9</v>
      </c>
    </row>
    <row r="1124" spans="1:18" x14ac:dyDescent="0.2">
      <c r="A1124">
        <v>10675</v>
      </c>
      <c r="B1124">
        <v>53</v>
      </c>
      <c r="C1124">
        <v>32.799999999999997</v>
      </c>
      <c r="D1124">
        <v>10</v>
      </c>
      <c r="E1124">
        <v>0</v>
      </c>
      <c r="F1124">
        <f>order_details__2[[#This Row],[UnitPrice]]*order_details__2[[#This Row],[Quantity]]</f>
        <v>328</v>
      </c>
      <c r="G1124">
        <f>VLOOKUP(order_details__2[[#This Row],[ProductID]],products[],3,FALSE)</f>
        <v>24</v>
      </c>
      <c r="H1124">
        <f>VLOOKUP(order_details__2[[#This Row],[OrderID]],orders[],20,FALSE)</f>
        <v>1997</v>
      </c>
      <c r="I1124" t="str">
        <f>VLOOKUP(order_details__2[[#This Row],[ProductID]],products[],2,FALSE)</f>
        <v>Perth Pasties</v>
      </c>
      <c r="J1124" t="str">
        <f>VLOOKUP(order_details__2[[#This Row],[SupplierID]],suppliers[],2,FALSE)</f>
        <v>G'day, Mate</v>
      </c>
      <c r="K1124" t="str">
        <f>VLOOKUP(order_details__2[[#This Row],[OrderID]],orders[],14,FALSE)</f>
        <v>Germany</v>
      </c>
      <c r="L1124">
        <f>VLOOKUP(order_details__2[[#This Row],[OrderID]],orders[],7,FALSE)</f>
        <v>2</v>
      </c>
      <c r="M1124" t="str">
        <f>VLOOKUP(order_details__2[[#This Row],[ShipVia ]],shippers[],2,FALSE)</f>
        <v>United Package</v>
      </c>
      <c r="N1124" t="str">
        <f>VLOOKUP(order_details__2[[#This Row],[OrderID]],orders[],2,FALSE)</f>
        <v>FRANK</v>
      </c>
      <c r="O1124" t="str">
        <f>VLOOKUP(order_details__2[[#This Row],[OrderID]],orders[],18,FALSE)</f>
        <v xml:space="preserve">Eastern                                           </v>
      </c>
      <c r="P1124">
        <f>VLOOKUP(order_details__2[[#This Row],[ProductID]],products[],4,FALSE)</f>
        <v>6</v>
      </c>
      <c r="Q1124" t="str">
        <f>VLOOKUP(order_details__2[[#This Row],[CategoryID]],categories[],2,FALSE)</f>
        <v>Meat/Poultry</v>
      </c>
      <c r="R1124" s="57">
        <f>VLOOKUP(order_details__2[[#This Row],[OrderID]],orders[],21,FALSE)</f>
        <v>9</v>
      </c>
    </row>
    <row r="1125" spans="1:18" x14ac:dyDescent="0.2">
      <c r="A1125">
        <v>10675</v>
      </c>
      <c r="B1125">
        <v>58</v>
      </c>
      <c r="C1125">
        <v>13.25</v>
      </c>
      <c r="D1125">
        <v>30</v>
      </c>
      <c r="E1125">
        <v>0</v>
      </c>
      <c r="F1125">
        <f>order_details__2[[#This Row],[UnitPrice]]*order_details__2[[#This Row],[Quantity]]</f>
        <v>397.5</v>
      </c>
      <c r="G1125">
        <f>VLOOKUP(order_details__2[[#This Row],[ProductID]],products[],3,FALSE)</f>
        <v>27</v>
      </c>
      <c r="H1125">
        <f>VLOOKUP(order_details__2[[#This Row],[OrderID]],orders[],20,FALSE)</f>
        <v>1997</v>
      </c>
      <c r="I1125" t="str">
        <f>VLOOKUP(order_details__2[[#This Row],[ProductID]],products[],2,FALSE)</f>
        <v>Escargots de Bourgogne</v>
      </c>
      <c r="J1125" t="str">
        <f>VLOOKUP(order_details__2[[#This Row],[SupplierID]],suppliers[],2,FALSE)</f>
        <v>Escargots Nouveaux</v>
      </c>
      <c r="K1125" t="str">
        <f>VLOOKUP(order_details__2[[#This Row],[OrderID]],orders[],14,FALSE)</f>
        <v>Germany</v>
      </c>
      <c r="L1125">
        <f>VLOOKUP(order_details__2[[#This Row],[OrderID]],orders[],7,FALSE)</f>
        <v>2</v>
      </c>
      <c r="M1125" t="str">
        <f>VLOOKUP(order_details__2[[#This Row],[ShipVia ]],shippers[],2,FALSE)</f>
        <v>United Package</v>
      </c>
      <c r="N1125" t="str">
        <f>VLOOKUP(order_details__2[[#This Row],[OrderID]],orders[],2,FALSE)</f>
        <v>FRANK</v>
      </c>
      <c r="O1125" t="str">
        <f>VLOOKUP(order_details__2[[#This Row],[OrderID]],orders[],18,FALSE)</f>
        <v xml:space="preserve">Eastern                                           </v>
      </c>
      <c r="P1125">
        <f>VLOOKUP(order_details__2[[#This Row],[ProductID]],products[],4,FALSE)</f>
        <v>8</v>
      </c>
      <c r="Q1125" t="str">
        <f>VLOOKUP(order_details__2[[#This Row],[CategoryID]],categories[],2,FALSE)</f>
        <v>Seafood</v>
      </c>
      <c r="R1125" s="57">
        <f>VLOOKUP(order_details__2[[#This Row],[OrderID]],orders[],21,FALSE)</f>
        <v>9</v>
      </c>
    </row>
    <row r="1126" spans="1:18" x14ac:dyDescent="0.2">
      <c r="A1126">
        <v>10676</v>
      </c>
      <c r="B1126">
        <v>10</v>
      </c>
      <c r="C1126">
        <v>31</v>
      </c>
      <c r="D1126">
        <v>2</v>
      </c>
      <c r="E1126">
        <v>0</v>
      </c>
      <c r="F1126">
        <f>order_details__2[[#This Row],[UnitPrice]]*order_details__2[[#This Row],[Quantity]]</f>
        <v>62</v>
      </c>
      <c r="G1126">
        <f>VLOOKUP(order_details__2[[#This Row],[ProductID]],products[],3,FALSE)</f>
        <v>4</v>
      </c>
      <c r="H1126">
        <f>VLOOKUP(order_details__2[[#This Row],[OrderID]],orders[],20,FALSE)</f>
        <v>1997</v>
      </c>
      <c r="I1126" t="str">
        <f>VLOOKUP(order_details__2[[#This Row],[ProductID]],products[],2,FALSE)</f>
        <v>Ikura</v>
      </c>
      <c r="J1126" t="str">
        <f>VLOOKUP(order_details__2[[#This Row],[SupplierID]],suppliers[],2,FALSE)</f>
        <v>Tokyo Traders</v>
      </c>
      <c r="K1126" t="str">
        <f>VLOOKUP(order_details__2[[#This Row],[OrderID]],orders[],14,FALSE)</f>
        <v>Mexico</v>
      </c>
      <c r="L1126">
        <f>VLOOKUP(order_details__2[[#This Row],[OrderID]],orders[],7,FALSE)</f>
        <v>2</v>
      </c>
      <c r="M1126" t="str">
        <f>VLOOKUP(order_details__2[[#This Row],[ShipVia ]],shippers[],2,FALSE)</f>
        <v>United Package</v>
      </c>
      <c r="N1126" t="str">
        <f>VLOOKUP(order_details__2[[#This Row],[OrderID]],orders[],2,FALSE)</f>
        <v>TORTU</v>
      </c>
      <c r="O1126" t="str">
        <f>VLOOKUP(order_details__2[[#This Row],[OrderID]],orders[],18,FALSE)</f>
        <v xml:space="preserve">Eastern                                           </v>
      </c>
      <c r="P1126">
        <f>VLOOKUP(order_details__2[[#This Row],[ProductID]],products[],4,FALSE)</f>
        <v>8</v>
      </c>
      <c r="Q1126" t="str">
        <f>VLOOKUP(order_details__2[[#This Row],[CategoryID]],categories[],2,FALSE)</f>
        <v>Seafood</v>
      </c>
      <c r="R1126" s="57">
        <f>VLOOKUP(order_details__2[[#This Row],[OrderID]],orders[],21,FALSE)</f>
        <v>9</v>
      </c>
    </row>
    <row r="1127" spans="1:18" x14ac:dyDescent="0.2">
      <c r="A1127">
        <v>10676</v>
      </c>
      <c r="B1127">
        <v>19</v>
      </c>
      <c r="C1127">
        <v>9.1999999999999993</v>
      </c>
      <c r="D1127">
        <v>7</v>
      </c>
      <c r="E1127">
        <v>0</v>
      </c>
      <c r="F1127">
        <f>order_details__2[[#This Row],[UnitPrice]]*order_details__2[[#This Row],[Quantity]]</f>
        <v>64.399999999999991</v>
      </c>
      <c r="G1127">
        <f>VLOOKUP(order_details__2[[#This Row],[ProductID]],products[],3,FALSE)</f>
        <v>8</v>
      </c>
      <c r="H1127">
        <f>VLOOKUP(order_details__2[[#This Row],[OrderID]],orders[],20,FALSE)</f>
        <v>1997</v>
      </c>
      <c r="I1127" t="str">
        <f>VLOOKUP(order_details__2[[#This Row],[ProductID]],products[],2,FALSE)</f>
        <v>Teatime Chocolate Biscuits</v>
      </c>
      <c r="J1127" t="str">
        <f>VLOOKUP(order_details__2[[#This Row],[SupplierID]],suppliers[],2,FALSE)</f>
        <v>Specialty Biscuits, Ltd.</v>
      </c>
      <c r="K1127" t="str">
        <f>VLOOKUP(order_details__2[[#This Row],[OrderID]],orders[],14,FALSE)</f>
        <v>Mexico</v>
      </c>
      <c r="L1127">
        <f>VLOOKUP(order_details__2[[#This Row],[OrderID]],orders[],7,FALSE)</f>
        <v>2</v>
      </c>
      <c r="M1127" t="str">
        <f>VLOOKUP(order_details__2[[#This Row],[ShipVia ]],shippers[],2,FALSE)</f>
        <v>United Package</v>
      </c>
      <c r="N1127" t="str">
        <f>VLOOKUP(order_details__2[[#This Row],[OrderID]],orders[],2,FALSE)</f>
        <v>TORTU</v>
      </c>
      <c r="O1127" t="str">
        <f>VLOOKUP(order_details__2[[#This Row],[OrderID]],orders[],18,FALSE)</f>
        <v xml:space="preserve">Eastern                                           </v>
      </c>
      <c r="P1127">
        <f>VLOOKUP(order_details__2[[#This Row],[ProductID]],products[],4,FALSE)</f>
        <v>3</v>
      </c>
      <c r="Q1127" t="str">
        <f>VLOOKUP(order_details__2[[#This Row],[CategoryID]],categories[],2,FALSE)</f>
        <v>Confections</v>
      </c>
      <c r="R1127" s="57">
        <f>VLOOKUP(order_details__2[[#This Row],[OrderID]],orders[],21,FALSE)</f>
        <v>9</v>
      </c>
    </row>
    <row r="1128" spans="1:18" x14ac:dyDescent="0.2">
      <c r="A1128">
        <v>10676</v>
      </c>
      <c r="B1128">
        <v>44</v>
      </c>
      <c r="C1128">
        <v>19.45</v>
      </c>
      <c r="D1128">
        <v>21</v>
      </c>
      <c r="E1128">
        <v>0</v>
      </c>
      <c r="F1128">
        <f>order_details__2[[#This Row],[UnitPrice]]*order_details__2[[#This Row],[Quantity]]</f>
        <v>408.45</v>
      </c>
      <c r="G1128">
        <f>VLOOKUP(order_details__2[[#This Row],[ProductID]],products[],3,FALSE)</f>
        <v>20</v>
      </c>
      <c r="H1128">
        <f>VLOOKUP(order_details__2[[#This Row],[OrderID]],orders[],20,FALSE)</f>
        <v>1997</v>
      </c>
      <c r="I1128" t="str">
        <f>VLOOKUP(order_details__2[[#This Row],[ProductID]],products[],2,FALSE)</f>
        <v>Gula Malacca</v>
      </c>
      <c r="J1128" t="str">
        <f>VLOOKUP(order_details__2[[#This Row],[SupplierID]],suppliers[],2,FALSE)</f>
        <v>Leka Trading</v>
      </c>
      <c r="K1128" t="str">
        <f>VLOOKUP(order_details__2[[#This Row],[OrderID]],orders[],14,FALSE)</f>
        <v>Mexico</v>
      </c>
      <c r="L1128">
        <f>VLOOKUP(order_details__2[[#This Row],[OrderID]],orders[],7,FALSE)</f>
        <v>2</v>
      </c>
      <c r="M1128" t="str">
        <f>VLOOKUP(order_details__2[[#This Row],[ShipVia ]],shippers[],2,FALSE)</f>
        <v>United Package</v>
      </c>
      <c r="N1128" t="str">
        <f>VLOOKUP(order_details__2[[#This Row],[OrderID]],orders[],2,FALSE)</f>
        <v>TORTU</v>
      </c>
      <c r="O1128" t="str">
        <f>VLOOKUP(order_details__2[[#This Row],[OrderID]],orders[],18,FALSE)</f>
        <v xml:space="preserve">Eastern                                           </v>
      </c>
      <c r="P1128">
        <f>VLOOKUP(order_details__2[[#This Row],[ProductID]],products[],4,FALSE)</f>
        <v>2</v>
      </c>
      <c r="Q1128" t="str">
        <f>VLOOKUP(order_details__2[[#This Row],[CategoryID]],categories[],2,FALSE)</f>
        <v>Condiments</v>
      </c>
      <c r="R1128" s="57">
        <f>VLOOKUP(order_details__2[[#This Row],[OrderID]],orders[],21,FALSE)</f>
        <v>9</v>
      </c>
    </row>
    <row r="1129" spans="1:18" x14ac:dyDescent="0.2">
      <c r="A1129">
        <v>10677</v>
      </c>
      <c r="B1129">
        <v>26</v>
      </c>
      <c r="C1129">
        <v>31.23</v>
      </c>
      <c r="D1129">
        <v>30</v>
      </c>
      <c r="E1129">
        <v>0</v>
      </c>
      <c r="F1129">
        <f>order_details__2[[#This Row],[UnitPrice]]*order_details__2[[#This Row],[Quantity]]</f>
        <v>936.9</v>
      </c>
      <c r="G1129">
        <f>VLOOKUP(order_details__2[[#This Row],[ProductID]],products[],3,FALSE)</f>
        <v>11</v>
      </c>
      <c r="H1129">
        <f>VLOOKUP(order_details__2[[#This Row],[OrderID]],orders[],20,FALSE)</f>
        <v>1997</v>
      </c>
      <c r="I1129" t="str">
        <f>VLOOKUP(order_details__2[[#This Row],[ProductID]],products[],2,FALSE)</f>
        <v>Gumbr Gummibrchen</v>
      </c>
      <c r="J1129" t="str">
        <f>VLOOKUP(order_details__2[[#This Row],[SupplierID]],suppliers[],2,FALSE)</f>
        <v>Heli Swaren GmbH &amp; Co. KG</v>
      </c>
      <c r="K1129" t="str">
        <f>VLOOKUP(order_details__2[[#This Row],[OrderID]],orders[],14,FALSE)</f>
        <v>Mexico</v>
      </c>
      <c r="L1129">
        <f>VLOOKUP(order_details__2[[#This Row],[OrderID]],orders[],7,FALSE)</f>
        <v>3</v>
      </c>
      <c r="M1129" t="str">
        <f>VLOOKUP(order_details__2[[#This Row],[ShipVia ]],shippers[],2,FALSE)</f>
        <v>Federal Shipping</v>
      </c>
      <c r="N1129" t="str">
        <f>VLOOKUP(order_details__2[[#This Row],[OrderID]],orders[],2,FALSE)</f>
        <v>ANTON</v>
      </c>
      <c r="O1129" t="str">
        <f>VLOOKUP(order_details__2[[#This Row],[OrderID]],orders[],18,FALSE)</f>
        <v xml:space="preserve">Eastern                                           </v>
      </c>
      <c r="P1129">
        <f>VLOOKUP(order_details__2[[#This Row],[ProductID]],products[],4,FALSE)</f>
        <v>3</v>
      </c>
      <c r="Q1129" t="str">
        <f>VLOOKUP(order_details__2[[#This Row],[CategoryID]],categories[],2,FALSE)</f>
        <v>Confections</v>
      </c>
      <c r="R1129" s="57">
        <f>VLOOKUP(order_details__2[[#This Row],[OrderID]],orders[],21,FALSE)</f>
        <v>9</v>
      </c>
    </row>
    <row r="1130" spans="1:18" x14ac:dyDescent="0.2">
      <c r="A1130">
        <v>10677</v>
      </c>
      <c r="B1130">
        <v>33</v>
      </c>
      <c r="C1130">
        <v>2.5</v>
      </c>
      <c r="D1130">
        <v>8</v>
      </c>
      <c r="E1130">
        <v>0</v>
      </c>
      <c r="F1130">
        <f>order_details__2[[#This Row],[UnitPrice]]*order_details__2[[#This Row],[Quantity]]</f>
        <v>20</v>
      </c>
      <c r="G1130">
        <f>VLOOKUP(order_details__2[[#This Row],[ProductID]],products[],3,FALSE)</f>
        <v>15</v>
      </c>
      <c r="H1130">
        <f>VLOOKUP(order_details__2[[#This Row],[OrderID]],orders[],20,FALSE)</f>
        <v>1997</v>
      </c>
      <c r="I1130" t="str">
        <f>VLOOKUP(order_details__2[[#This Row],[ProductID]],products[],2,FALSE)</f>
        <v>Geitost</v>
      </c>
      <c r="J1130" t="str">
        <f>VLOOKUP(order_details__2[[#This Row],[SupplierID]],suppliers[],2,FALSE)</f>
        <v>Norske Meierier</v>
      </c>
      <c r="K1130" t="str">
        <f>VLOOKUP(order_details__2[[#This Row],[OrderID]],orders[],14,FALSE)</f>
        <v>Mexico</v>
      </c>
      <c r="L1130">
        <f>VLOOKUP(order_details__2[[#This Row],[OrderID]],orders[],7,FALSE)</f>
        <v>3</v>
      </c>
      <c r="M1130" t="str">
        <f>VLOOKUP(order_details__2[[#This Row],[ShipVia ]],shippers[],2,FALSE)</f>
        <v>Federal Shipping</v>
      </c>
      <c r="N1130" t="str">
        <f>VLOOKUP(order_details__2[[#This Row],[OrderID]],orders[],2,FALSE)</f>
        <v>ANTON</v>
      </c>
      <c r="O1130" t="str">
        <f>VLOOKUP(order_details__2[[#This Row],[OrderID]],orders[],18,FALSE)</f>
        <v xml:space="preserve">Eastern                                           </v>
      </c>
      <c r="P1130">
        <f>VLOOKUP(order_details__2[[#This Row],[ProductID]],products[],4,FALSE)</f>
        <v>4</v>
      </c>
      <c r="Q1130" t="str">
        <f>VLOOKUP(order_details__2[[#This Row],[CategoryID]],categories[],2,FALSE)</f>
        <v>Dairy Products</v>
      </c>
      <c r="R1130" s="57">
        <f>VLOOKUP(order_details__2[[#This Row],[OrderID]],orders[],21,FALSE)</f>
        <v>9</v>
      </c>
    </row>
    <row r="1131" spans="1:18" x14ac:dyDescent="0.2">
      <c r="A1131">
        <v>10678</v>
      </c>
      <c r="B1131">
        <v>12</v>
      </c>
      <c r="C1131">
        <v>38</v>
      </c>
      <c r="D1131">
        <v>100</v>
      </c>
      <c r="E1131">
        <v>0</v>
      </c>
      <c r="F1131">
        <f>order_details__2[[#This Row],[UnitPrice]]*order_details__2[[#This Row],[Quantity]]</f>
        <v>3800</v>
      </c>
      <c r="G1131">
        <f>VLOOKUP(order_details__2[[#This Row],[ProductID]],products[],3,FALSE)</f>
        <v>5</v>
      </c>
      <c r="H1131">
        <f>VLOOKUP(order_details__2[[#This Row],[OrderID]],orders[],20,FALSE)</f>
        <v>1997</v>
      </c>
      <c r="I1131" t="str">
        <f>VLOOKUP(order_details__2[[#This Row],[ProductID]],products[],2,FALSE)</f>
        <v>Queso Manchego La Pastora</v>
      </c>
      <c r="J1131" t="str">
        <f>VLOOKUP(order_details__2[[#This Row],[SupplierID]],suppliers[],2,FALSE)</f>
        <v>Cooperativa de Quesos 'Las Cabras'</v>
      </c>
      <c r="K1131" t="str">
        <f>VLOOKUP(order_details__2[[#This Row],[OrderID]],orders[],14,FALSE)</f>
        <v>USA</v>
      </c>
      <c r="L1131">
        <f>VLOOKUP(order_details__2[[#This Row],[OrderID]],orders[],7,FALSE)</f>
        <v>3</v>
      </c>
      <c r="M1131" t="str">
        <f>VLOOKUP(order_details__2[[#This Row],[ShipVia ]],shippers[],2,FALSE)</f>
        <v>Federal Shipping</v>
      </c>
      <c r="N1131" t="str">
        <f>VLOOKUP(order_details__2[[#This Row],[OrderID]],orders[],2,FALSE)</f>
        <v>SAVEA</v>
      </c>
      <c r="O1131" t="str">
        <f>VLOOKUP(order_details__2[[#This Row],[OrderID]],orders[],18,FALSE)</f>
        <v xml:space="preserve">Westerns                                          </v>
      </c>
      <c r="P1131">
        <f>VLOOKUP(order_details__2[[#This Row],[ProductID]],products[],4,FALSE)</f>
        <v>4</v>
      </c>
      <c r="Q1131" t="str">
        <f>VLOOKUP(order_details__2[[#This Row],[CategoryID]],categories[],2,FALSE)</f>
        <v>Dairy Products</v>
      </c>
      <c r="R1131" s="57">
        <f>VLOOKUP(order_details__2[[#This Row],[OrderID]],orders[],21,FALSE)</f>
        <v>9</v>
      </c>
    </row>
    <row r="1132" spans="1:18" x14ac:dyDescent="0.2">
      <c r="A1132">
        <v>10678</v>
      </c>
      <c r="B1132">
        <v>33</v>
      </c>
      <c r="C1132">
        <v>2.5</v>
      </c>
      <c r="D1132">
        <v>30</v>
      </c>
      <c r="E1132">
        <v>0</v>
      </c>
      <c r="F1132">
        <f>order_details__2[[#This Row],[UnitPrice]]*order_details__2[[#This Row],[Quantity]]</f>
        <v>75</v>
      </c>
      <c r="G1132">
        <f>VLOOKUP(order_details__2[[#This Row],[ProductID]],products[],3,FALSE)</f>
        <v>15</v>
      </c>
      <c r="H1132">
        <f>VLOOKUP(order_details__2[[#This Row],[OrderID]],orders[],20,FALSE)</f>
        <v>1997</v>
      </c>
      <c r="I1132" t="str">
        <f>VLOOKUP(order_details__2[[#This Row],[ProductID]],products[],2,FALSE)</f>
        <v>Geitost</v>
      </c>
      <c r="J1132" t="str">
        <f>VLOOKUP(order_details__2[[#This Row],[SupplierID]],suppliers[],2,FALSE)</f>
        <v>Norske Meierier</v>
      </c>
      <c r="K1132" t="str">
        <f>VLOOKUP(order_details__2[[#This Row],[OrderID]],orders[],14,FALSE)</f>
        <v>USA</v>
      </c>
      <c r="L1132">
        <f>VLOOKUP(order_details__2[[#This Row],[OrderID]],orders[],7,FALSE)</f>
        <v>3</v>
      </c>
      <c r="M1132" t="str">
        <f>VLOOKUP(order_details__2[[#This Row],[ShipVia ]],shippers[],2,FALSE)</f>
        <v>Federal Shipping</v>
      </c>
      <c r="N1132" t="str">
        <f>VLOOKUP(order_details__2[[#This Row],[OrderID]],orders[],2,FALSE)</f>
        <v>SAVEA</v>
      </c>
      <c r="O1132" t="str">
        <f>VLOOKUP(order_details__2[[#This Row],[OrderID]],orders[],18,FALSE)</f>
        <v xml:space="preserve">Westerns                                          </v>
      </c>
      <c r="P1132">
        <f>VLOOKUP(order_details__2[[#This Row],[ProductID]],products[],4,FALSE)</f>
        <v>4</v>
      </c>
      <c r="Q1132" t="str">
        <f>VLOOKUP(order_details__2[[#This Row],[CategoryID]],categories[],2,FALSE)</f>
        <v>Dairy Products</v>
      </c>
      <c r="R1132" s="57">
        <f>VLOOKUP(order_details__2[[#This Row],[OrderID]],orders[],21,FALSE)</f>
        <v>9</v>
      </c>
    </row>
    <row r="1133" spans="1:18" x14ac:dyDescent="0.2">
      <c r="A1133">
        <v>10678</v>
      </c>
      <c r="B1133">
        <v>41</v>
      </c>
      <c r="C1133">
        <v>9.65</v>
      </c>
      <c r="D1133">
        <v>120</v>
      </c>
      <c r="E1133">
        <v>0</v>
      </c>
      <c r="F1133">
        <f>order_details__2[[#This Row],[UnitPrice]]*order_details__2[[#This Row],[Quantity]]</f>
        <v>1158</v>
      </c>
      <c r="G1133">
        <f>VLOOKUP(order_details__2[[#This Row],[ProductID]],products[],3,FALSE)</f>
        <v>19</v>
      </c>
      <c r="H1133">
        <f>VLOOKUP(order_details__2[[#This Row],[OrderID]],orders[],20,FALSE)</f>
        <v>1997</v>
      </c>
      <c r="I1133" t="str">
        <f>VLOOKUP(order_details__2[[#This Row],[ProductID]],products[],2,FALSE)</f>
        <v>Jack's New England Clam Chowder</v>
      </c>
      <c r="J1133" t="str">
        <f>VLOOKUP(order_details__2[[#This Row],[SupplierID]],suppliers[],2,FALSE)</f>
        <v>New England Seafood Cannery</v>
      </c>
      <c r="K1133" t="str">
        <f>VLOOKUP(order_details__2[[#This Row],[OrderID]],orders[],14,FALSE)</f>
        <v>USA</v>
      </c>
      <c r="L1133">
        <f>VLOOKUP(order_details__2[[#This Row],[OrderID]],orders[],7,FALSE)</f>
        <v>3</v>
      </c>
      <c r="M1133" t="str">
        <f>VLOOKUP(order_details__2[[#This Row],[ShipVia ]],shippers[],2,FALSE)</f>
        <v>Federal Shipping</v>
      </c>
      <c r="N1133" t="str">
        <f>VLOOKUP(order_details__2[[#This Row],[OrderID]],orders[],2,FALSE)</f>
        <v>SAVEA</v>
      </c>
      <c r="O1133" t="str">
        <f>VLOOKUP(order_details__2[[#This Row],[OrderID]],orders[],18,FALSE)</f>
        <v xml:space="preserve">Westerns                                          </v>
      </c>
      <c r="P1133">
        <f>VLOOKUP(order_details__2[[#This Row],[ProductID]],products[],4,FALSE)</f>
        <v>8</v>
      </c>
      <c r="Q1133" t="str">
        <f>VLOOKUP(order_details__2[[#This Row],[CategoryID]],categories[],2,FALSE)</f>
        <v>Seafood</v>
      </c>
      <c r="R1133" s="57">
        <f>VLOOKUP(order_details__2[[#This Row],[OrderID]],orders[],21,FALSE)</f>
        <v>9</v>
      </c>
    </row>
    <row r="1134" spans="1:18" x14ac:dyDescent="0.2">
      <c r="A1134">
        <v>10678</v>
      </c>
      <c r="B1134">
        <v>54</v>
      </c>
      <c r="C1134">
        <v>7.45</v>
      </c>
      <c r="D1134">
        <v>30</v>
      </c>
      <c r="E1134">
        <v>0</v>
      </c>
      <c r="F1134">
        <f>order_details__2[[#This Row],[UnitPrice]]*order_details__2[[#This Row],[Quantity]]</f>
        <v>223.5</v>
      </c>
      <c r="G1134">
        <f>VLOOKUP(order_details__2[[#This Row],[ProductID]],products[],3,FALSE)</f>
        <v>25</v>
      </c>
      <c r="H1134">
        <f>VLOOKUP(order_details__2[[#This Row],[OrderID]],orders[],20,FALSE)</f>
        <v>1997</v>
      </c>
      <c r="I1134" t="str">
        <f>VLOOKUP(order_details__2[[#This Row],[ProductID]],products[],2,FALSE)</f>
        <v>Tourtire</v>
      </c>
      <c r="J1134" t="str">
        <f>VLOOKUP(order_details__2[[#This Row],[SupplierID]],suppliers[],2,FALSE)</f>
        <v>Ma Maison</v>
      </c>
      <c r="K1134" t="str">
        <f>VLOOKUP(order_details__2[[#This Row],[OrderID]],orders[],14,FALSE)</f>
        <v>USA</v>
      </c>
      <c r="L1134">
        <f>VLOOKUP(order_details__2[[#This Row],[OrderID]],orders[],7,FALSE)</f>
        <v>3</v>
      </c>
      <c r="M1134" t="str">
        <f>VLOOKUP(order_details__2[[#This Row],[ShipVia ]],shippers[],2,FALSE)</f>
        <v>Federal Shipping</v>
      </c>
      <c r="N1134" t="str">
        <f>VLOOKUP(order_details__2[[#This Row],[OrderID]],orders[],2,FALSE)</f>
        <v>SAVEA</v>
      </c>
      <c r="O1134" t="str">
        <f>VLOOKUP(order_details__2[[#This Row],[OrderID]],orders[],18,FALSE)</f>
        <v xml:space="preserve">Westerns                                          </v>
      </c>
      <c r="P1134">
        <f>VLOOKUP(order_details__2[[#This Row],[ProductID]],products[],4,FALSE)</f>
        <v>6</v>
      </c>
      <c r="Q1134" t="str">
        <f>VLOOKUP(order_details__2[[#This Row],[CategoryID]],categories[],2,FALSE)</f>
        <v>Meat/Poultry</v>
      </c>
      <c r="R1134" s="57">
        <f>VLOOKUP(order_details__2[[#This Row],[OrderID]],orders[],21,FALSE)</f>
        <v>9</v>
      </c>
    </row>
    <row r="1135" spans="1:18" x14ac:dyDescent="0.2">
      <c r="A1135">
        <v>10679</v>
      </c>
      <c r="B1135">
        <v>59</v>
      </c>
      <c r="C1135">
        <v>55</v>
      </c>
      <c r="D1135">
        <v>12</v>
      </c>
      <c r="E1135">
        <v>0</v>
      </c>
      <c r="F1135">
        <f>order_details__2[[#This Row],[UnitPrice]]*order_details__2[[#This Row],[Quantity]]</f>
        <v>660</v>
      </c>
      <c r="G1135">
        <f>VLOOKUP(order_details__2[[#This Row],[ProductID]],products[],3,FALSE)</f>
        <v>28</v>
      </c>
      <c r="H1135">
        <f>VLOOKUP(order_details__2[[#This Row],[OrderID]],orders[],20,FALSE)</f>
        <v>1997</v>
      </c>
      <c r="I1135" t="str">
        <f>VLOOKUP(order_details__2[[#This Row],[ProductID]],products[],2,FALSE)</f>
        <v>Raclette Courdavault</v>
      </c>
      <c r="J1135" t="str">
        <f>VLOOKUP(order_details__2[[#This Row],[SupplierID]],suppliers[],2,FALSE)</f>
        <v>Gai pturage</v>
      </c>
      <c r="K1135" t="str">
        <f>VLOOKUP(order_details__2[[#This Row],[OrderID]],orders[],14,FALSE)</f>
        <v>France</v>
      </c>
      <c r="L1135">
        <f>VLOOKUP(order_details__2[[#This Row],[OrderID]],orders[],7,FALSE)</f>
        <v>3</v>
      </c>
      <c r="M1135" t="str">
        <f>VLOOKUP(order_details__2[[#This Row],[ShipVia ]],shippers[],2,FALSE)</f>
        <v>Federal Shipping</v>
      </c>
      <c r="N1135" t="str">
        <f>VLOOKUP(order_details__2[[#This Row],[OrderID]],orders[],2,FALSE)</f>
        <v>BLONP</v>
      </c>
      <c r="O1135" t="str">
        <f>VLOOKUP(order_details__2[[#This Row],[OrderID]],orders[],18,FALSE)</f>
        <v xml:space="preserve">Northern                                          </v>
      </c>
      <c r="P1135">
        <f>VLOOKUP(order_details__2[[#This Row],[ProductID]],products[],4,FALSE)</f>
        <v>4</v>
      </c>
      <c r="Q1135" t="str">
        <f>VLOOKUP(order_details__2[[#This Row],[CategoryID]],categories[],2,FALSE)</f>
        <v>Dairy Products</v>
      </c>
      <c r="R1135" s="57">
        <f>VLOOKUP(order_details__2[[#This Row],[OrderID]],orders[],21,FALSE)</f>
        <v>9</v>
      </c>
    </row>
    <row r="1136" spans="1:18" x14ac:dyDescent="0.2">
      <c r="A1136">
        <v>10680</v>
      </c>
      <c r="B1136">
        <v>16</v>
      </c>
      <c r="C1136">
        <v>17.45</v>
      </c>
      <c r="D1136">
        <v>50</v>
      </c>
      <c r="E1136">
        <v>0</v>
      </c>
      <c r="F1136">
        <f>order_details__2[[#This Row],[UnitPrice]]*order_details__2[[#This Row],[Quantity]]</f>
        <v>872.5</v>
      </c>
      <c r="G1136">
        <f>VLOOKUP(order_details__2[[#This Row],[ProductID]],products[],3,FALSE)</f>
        <v>7</v>
      </c>
      <c r="H1136">
        <f>VLOOKUP(order_details__2[[#This Row],[OrderID]],orders[],20,FALSE)</f>
        <v>1997</v>
      </c>
      <c r="I1136" t="str">
        <f>VLOOKUP(order_details__2[[#This Row],[ProductID]],products[],2,FALSE)</f>
        <v>Pavlova</v>
      </c>
      <c r="J1136" t="str">
        <f>VLOOKUP(order_details__2[[#This Row],[SupplierID]],suppliers[],2,FALSE)</f>
        <v>Pavlova, Ltd.</v>
      </c>
      <c r="K1136" t="str">
        <f>VLOOKUP(order_details__2[[#This Row],[OrderID]],orders[],14,FALSE)</f>
        <v>USA</v>
      </c>
      <c r="L1136">
        <f>VLOOKUP(order_details__2[[#This Row],[OrderID]],orders[],7,FALSE)</f>
        <v>1</v>
      </c>
      <c r="M1136" t="str">
        <f>VLOOKUP(order_details__2[[#This Row],[ShipVia ]],shippers[],2,FALSE)</f>
        <v>Speedy Express</v>
      </c>
      <c r="N1136" t="str">
        <f>VLOOKUP(order_details__2[[#This Row],[OrderID]],orders[],2,FALSE)</f>
        <v>OLDWO</v>
      </c>
      <c r="O1136" t="str">
        <f>VLOOKUP(order_details__2[[#This Row],[OrderID]],orders[],18,FALSE)</f>
        <v xml:space="preserve">Eastern                                           </v>
      </c>
      <c r="P1136">
        <f>VLOOKUP(order_details__2[[#This Row],[ProductID]],products[],4,FALSE)</f>
        <v>3</v>
      </c>
      <c r="Q1136" t="str">
        <f>VLOOKUP(order_details__2[[#This Row],[CategoryID]],categories[],2,FALSE)</f>
        <v>Confections</v>
      </c>
      <c r="R1136" s="57">
        <f>VLOOKUP(order_details__2[[#This Row],[OrderID]],orders[],21,FALSE)</f>
        <v>9</v>
      </c>
    </row>
    <row r="1137" spans="1:18" x14ac:dyDescent="0.2">
      <c r="A1137">
        <v>10680</v>
      </c>
      <c r="B1137">
        <v>31</v>
      </c>
      <c r="C1137">
        <v>12.5</v>
      </c>
      <c r="D1137">
        <v>20</v>
      </c>
      <c r="E1137">
        <v>0</v>
      </c>
      <c r="F1137">
        <f>order_details__2[[#This Row],[UnitPrice]]*order_details__2[[#This Row],[Quantity]]</f>
        <v>250</v>
      </c>
      <c r="G1137">
        <f>VLOOKUP(order_details__2[[#This Row],[ProductID]],products[],3,FALSE)</f>
        <v>14</v>
      </c>
      <c r="H1137">
        <f>VLOOKUP(order_details__2[[#This Row],[OrderID]],orders[],20,FALSE)</f>
        <v>1997</v>
      </c>
      <c r="I1137" t="str">
        <f>VLOOKUP(order_details__2[[#This Row],[ProductID]],products[],2,FALSE)</f>
        <v>Gorgonzola Telino</v>
      </c>
      <c r="J1137" t="str">
        <f>VLOOKUP(order_details__2[[#This Row],[SupplierID]],suppliers[],2,FALSE)</f>
        <v>Formaggi Fortini s.r.l.</v>
      </c>
      <c r="K1137" t="str">
        <f>VLOOKUP(order_details__2[[#This Row],[OrderID]],orders[],14,FALSE)</f>
        <v>USA</v>
      </c>
      <c r="L1137">
        <f>VLOOKUP(order_details__2[[#This Row],[OrderID]],orders[],7,FALSE)</f>
        <v>1</v>
      </c>
      <c r="M1137" t="str">
        <f>VLOOKUP(order_details__2[[#This Row],[ShipVia ]],shippers[],2,FALSE)</f>
        <v>Speedy Express</v>
      </c>
      <c r="N1137" t="str">
        <f>VLOOKUP(order_details__2[[#This Row],[OrderID]],orders[],2,FALSE)</f>
        <v>OLDWO</v>
      </c>
      <c r="O1137" t="str">
        <f>VLOOKUP(order_details__2[[#This Row],[OrderID]],orders[],18,FALSE)</f>
        <v xml:space="preserve">Eastern                                           </v>
      </c>
      <c r="P1137">
        <f>VLOOKUP(order_details__2[[#This Row],[ProductID]],products[],4,FALSE)</f>
        <v>4</v>
      </c>
      <c r="Q1137" t="str">
        <f>VLOOKUP(order_details__2[[#This Row],[CategoryID]],categories[],2,FALSE)</f>
        <v>Dairy Products</v>
      </c>
      <c r="R1137" s="57">
        <f>VLOOKUP(order_details__2[[#This Row],[OrderID]],orders[],21,FALSE)</f>
        <v>9</v>
      </c>
    </row>
    <row r="1138" spans="1:18" x14ac:dyDescent="0.2">
      <c r="A1138">
        <v>10680</v>
      </c>
      <c r="B1138">
        <v>42</v>
      </c>
      <c r="C1138">
        <v>14</v>
      </c>
      <c r="D1138">
        <v>40</v>
      </c>
      <c r="E1138">
        <v>0</v>
      </c>
      <c r="F1138">
        <f>order_details__2[[#This Row],[UnitPrice]]*order_details__2[[#This Row],[Quantity]]</f>
        <v>560</v>
      </c>
      <c r="G1138">
        <f>VLOOKUP(order_details__2[[#This Row],[ProductID]],products[],3,FALSE)</f>
        <v>20</v>
      </c>
      <c r="H1138">
        <f>VLOOKUP(order_details__2[[#This Row],[OrderID]],orders[],20,FALSE)</f>
        <v>1997</v>
      </c>
      <c r="I1138" t="str">
        <f>VLOOKUP(order_details__2[[#This Row],[ProductID]],products[],2,FALSE)</f>
        <v>Singaporean Hokkien Fried Mee</v>
      </c>
      <c r="J1138" t="str">
        <f>VLOOKUP(order_details__2[[#This Row],[SupplierID]],suppliers[],2,FALSE)</f>
        <v>Leka Trading</v>
      </c>
      <c r="K1138" t="str">
        <f>VLOOKUP(order_details__2[[#This Row],[OrderID]],orders[],14,FALSE)</f>
        <v>USA</v>
      </c>
      <c r="L1138">
        <f>VLOOKUP(order_details__2[[#This Row],[OrderID]],orders[],7,FALSE)</f>
        <v>1</v>
      </c>
      <c r="M1138" t="str">
        <f>VLOOKUP(order_details__2[[#This Row],[ShipVia ]],shippers[],2,FALSE)</f>
        <v>Speedy Express</v>
      </c>
      <c r="N1138" t="str">
        <f>VLOOKUP(order_details__2[[#This Row],[OrderID]],orders[],2,FALSE)</f>
        <v>OLDWO</v>
      </c>
      <c r="O1138" t="str">
        <f>VLOOKUP(order_details__2[[#This Row],[OrderID]],orders[],18,FALSE)</f>
        <v xml:space="preserve">Eastern                                           </v>
      </c>
      <c r="P1138">
        <f>VLOOKUP(order_details__2[[#This Row],[ProductID]],products[],4,FALSE)</f>
        <v>5</v>
      </c>
      <c r="Q1138" t="str">
        <f>VLOOKUP(order_details__2[[#This Row],[CategoryID]],categories[],2,FALSE)</f>
        <v>Grains/Cereals</v>
      </c>
      <c r="R1138" s="57">
        <f>VLOOKUP(order_details__2[[#This Row],[OrderID]],orders[],21,FALSE)</f>
        <v>9</v>
      </c>
    </row>
    <row r="1139" spans="1:18" x14ac:dyDescent="0.2">
      <c r="A1139">
        <v>10681</v>
      </c>
      <c r="B1139">
        <v>19</v>
      </c>
      <c r="C1139">
        <v>9.1999999999999993</v>
      </c>
      <c r="D1139">
        <v>30</v>
      </c>
      <c r="E1139">
        <v>0</v>
      </c>
      <c r="F1139">
        <f>order_details__2[[#This Row],[UnitPrice]]*order_details__2[[#This Row],[Quantity]]</f>
        <v>276</v>
      </c>
      <c r="G1139">
        <f>VLOOKUP(order_details__2[[#This Row],[ProductID]],products[],3,FALSE)</f>
        <v>8</v>
      </c>
      <c r="H1139">
        <f>VLOOKUP(order_details__2[[#This Row],[OrderID]],orders[],20,FALSE)</f>
        <v>1997</v>
      </c>
      <c r="I1139" t="str">
        <f>VLOOKUP(order_details__2[[#This Row],[ProductID]],products[],2,FALSE)</f>
        <v>Teatime Chocolate Biscuits</v>
      </c>
      <c r="J1139" t="str">
        <f>VLOOKUP(order_details__2[[#This Row],[SupplierID]],suppliers[],2,FALSE)</f>
        <v>Specialty Biscuits, Ltd.</v>
      </c>
      <c r="K1139" t="str">
        <f>VLOOKUP(order_details__2[[#This Row],[OrderID]],orders[],14,FALSE)</f>
        <v>USA</v>
      </c>
      <c r="L1139">
        <f>VLOOKUP(order_details__2[[#This Row],[OrderID]],orders[],7,FALSE)</f>
        <v>3</v>
      </c>
      <c r="M1139" t="str">
        <f>VLOOKUP(order_details__2[[#This Row],[ShipVia ]],shippers[],2,FALSE)</f>
        <v>Federal Shipping</v>
      </c>
      <c r="N1139" t="str">
        <f>VLOOKUP(order_details__2[[#This Row],[OrderID]],orders[],2,FALSE)</f>
        <v>GREAL</v>
      </c>
      <c r="O1139" t="str">
        <f>VLOOKUP(order_details__2[[#This Row],[OrderID]],orders[],18,FALSE)</f>
        <v xml:space="preserve">Southern                                          </v>
      </c>
      <c r="P1139">
        <f>VLOOKUP(order_details__2[[#This Row],[ProductID]],products[],4,FALSE)</f>
        <v>3</v>
      </c>
      <c r="Q1139" t="str">
        <f>VLOOKUP(order_details__2[[#This Row],[CategoryID]],categories[],2,FALSE)</f>
        <v>Confections</v>
      </c>
      <c r="R1139" s="57">
        <f>VLOOKUP(order_details__2[[#This Row],[OrderID]],orders[],21,FALSE)</f>
        <v>9</v>
      </c>
    </row>
    <row r="1140" spans="1:18" x14ac:dyDescent="0.2">
      <c r="A1140">
        <v>10681</v>
      </c>
      <c r="B1140">
        <v>21</v>
      </c>
      <c r="C1140">
        <v>10</v>
      </c>
      <c r="D1140">
        <v>12</v>
      </c>
      <c r="E1140">
        <v>0</v>
      </c>
      <c r="F1140">
        <f>order_details__2[[#This Row],[UnitPrice]]*order_details__2[[#This Row],[Quantity]]</f>
        <v>120</v>
      </c>
      <c r="G1140">
        <f>VLOOKUP(order_details__2[[#This Row],[ProductID]],products[],3,FALSE)</f>
        <v>8</v>
      </c>
      <c r="H1140">
        <f>VLOOKUP(order_details__2[[#This Row],[OrderID]],orders[],20,FALSE)</f>
        <v>1997</v>
      </c>
      <c r="I1140" t="str">
        <f>VLOOKUP(order_details__2[[#This Row],[ProductID]],products[],2,FALSE)</f>
        <v>Sir Rodney's Scones</v>
      </c>
      <c r="J1140" t="str">
        <f>VLOOKUP(order_details__2[[#This Row],[SupplierID]],suppliers[],2,FALSE)</f>
        <v>Specialty Biscuits, Ltd.</v>
      </c>
      <c r="K1140" t="str">
        <f>VLOOKUP(order_details__2[[#This Row],[OrderID]],orders[],14,FALSE)</f>
        <v>USA</v>
      </c>
      <c r="L1140">
        <f>VLOOKUP(order_details__2[[#This Row],[OrderID]],orders[],7,FALSE)</f>
        <v>3</v>
      </c>
      <c r="M1140" t="str">
        <f>VLOOKUP(order_details__2[[#This Row],[ShipVia ]],shippers[],2,FALSE)</f>
        <v>Federal Shipping</v>
      </c>
      <c r="N1140" t="str">
        <f>VLOOKUP(order_details__2[[#This Row],[OrderID]],orders[],2,FALSE)</f>
        <v>GREAL</v>
      </c>
      <c r="O1140" t="str">
        <f>VLOOKUP(order_details__2[[#This Row],[OrderID]],orders[],18,FALSE)</f>
        <v xml:space="preserve">Southern                                          </v>
      </c>
      <c r="P1140">
        <f>VLOOKUP(order_details__2[[#This Row],[ProductID]],products[],4,FALSE)</f>
        <v>3</v>
      </c>
      <c r="Q1140" t="str">
        <f>VLOOKUP(order_details__2[[#This Row],[CategoryID]],categories[],2,FALSE)</f>
        <v>Confections</v>
      </c>
      <c r="R1140" s="57">
        <f>VLOOKUP(order_details__2[[#This Row],[OrderID]],orders[],21,FALSE)</f>
        <v>9</v>
      </c>
    </row>
    <row r="1141" spans="1:18" x14ac:dyDescent="0.2">
      <c r="A1141">
        <v>10681</v>
      </c>
      <c r="B1141">
        <v>64</v>
      </c>
      <c r="C1141">
        <v>33.25</v>
      </c>
      <c r="D1141">
        <v>28</v>
      </c>
      <c r="E1141">
        <v>0</v>
      </c>
      <c r="F1141">
        <f>order_details__2[[#This Row],[UnitPrice]]*order_details__2[[#This Row],[Quantity]]</f>
        <v>931</v>
      </c>
      <c r="G1141">
        <f>VLOOKUP(order_details__2[[#This Row],[ProductID]],products[],3,FALSE)</f>
        <v>12</v>
      </c>
      <c r="H1141">
        <f>VLOOKUP(order_details__2[[#This Row],[OrderID]],orders[],20,FALSE)</f>
        <v>1997</v>
      </c>
      <c r="I1141" t="str">
        <f>VLOOKUP(order_details__2[[#This Row],[ProductID]],products[],2,FALSE)</f>
        <v>Wimmers gute Semmelkndel</v>
      </c>
      <c r="J1141" t="str">
        <f>VLOOKUP(order_details__2[[#This Row],[SupplierID]],suppliers[],2,FALSE)</f>
        <v>Plutzer Lebensmittelgromrkte AG</v>
      </c>
      <c r="K1141" t="str">
        <f>VLOOKUP(order_details__2[[#This Row],[OrderID]],orders[],14,FALSE)</f>
        <v>USA</v>
      </c>
      <c r="L1141">
        <f>VLOOKUP(order_details__2[[#This Row],[OrderID]],orders[],7,FALSE)</f>
        <v>3</v>
      </c>
      <c r="M1141" t="str">
        <f>VLOOKUP(order_details__2[[#This Row],[ShipVia ]],shippers[],2,FALSE)</f>
        <v>Federal Shipping</v>
      </c>
      <c r="N1141" t="str">
        <f>VLOOKUP(order_details__2[[#This Row],[OrderID]],orders[],2,FALSE)</f>
        <v>GREAL</v>
      </c>
      <c r="O1141" t="str">
        <f>VLOOKUP(order_details__2[[#This Row],[OrderID]],orders[],18,FALSE)</f>
        <v xml:space="preserve">Southern                                          </v>
      </c>
      <c r="P1141">
        <f>VLOOKUP(order_details__2[[#This Row],[ProductID]],products[],4,FALSE)</f>
        <v>5</v>
      </c>
      <c r="Q1141" t="str">
        <f>VLOOKUP(order_details__2[[#This Row],[CategoryID]],categories[],2,FALSE)</f>
        <v>Grains/Cereals</v>
      </c>
      <c r="R1141" s="57">
        <f>VLOOKUP(order_details__2[[#This Row],[OrderID]],orders[],21,FALSE)</f>
        <v>9</v>
      </c>
    </row>
    <row r="1142" spans="1:18" x14ac:dyDescent="0.2">
      <c r="A1142">
        <v>10682</v>
      </c>
      <c r="B1142">
        <v>33</v>
      </c>
      <c r="C1142">
        <v>2.5</v>
      </c>
      <c r="D1142">
        <v>30</v>
      </c>
      <c r="E1142">
        <v>0</v>
      </c>
      <c r="F1142">
        <f>order_details__2[[#This Row],[UnitPrice]]*order_details__2[[#This Row],[Quantity]]</f>
        <v>75</v>
      </c>
      <c r="G1142">
        <f>VLOOKUP(order_details__2[[#This Row],[ProductID]],products[],3,FALSE)</f>
        <v>15</v>
      </c>
      <c r="H1142">
        <f>VLOOKUP(order_details__2[[#This Row],[OrderID]],orders[],20,FALSE)</f>
        <v>1997</v>
      </c>
      <c r="I1142" t="str">
        <f>VLOOKUP(order_details__2[[#This Row],[ProductID]],products[],2,FALSE)</f>
        <v>Geitost</v>
      </c>
      <c r="J1142" t="str">
        <f>VLOOKUP(order_details__2[[#This Row],[SupplierID]],suppliers[],2,FALSE)</f>
        <v>Norske Meierier</v>
      </c>
      <c r="K1142" t="str">
        <f>VLOOKUP(order_details__2[[#This Row],[OrderID]],orders[],14,FALSE)</f>
        <v>Mexico</v>
      </c>
      <c r="L1142">
        <f>VLOOKUP(order_details__2[[#This Row],[OrderID]],orders[],7,FALSE)</f>
        <v>2</v>
      </c>
      <c r="M1142" t="str">
        <f>VLOOKUP(order_details__2[[#This Row],[ShipVia ]],shippers[],2,FALSE)</f>
        <v>United Package</v>
      </c>
      <c r="N1142" t="str">
        <f>VLOOKUP(order_details__2[[#This Row],[OrderID]],orders[],2,FALSE)</f>
        <v>ANTON</v>
      </c>
      <c r="O1142" t="str">
        <f>VLOOKUP(order_details__2[[#This Row],[OrderID]],orders[],18,FALSE)</f>
        <v xml:space="preserve">Southern                                          </v>
      </c>
      <c r="P1142">
        <f>VLOOKUP(order_details__2[[#This Row],[ProductID]],products[],4,FALSE)</f>
        <v>4</v>
      </c>
      <c r="Q1142" t="str">
        <f>VLOOKUP(order_details__2[[#This Row],[CategoryID]],categories[],2,FALSE)</f>
        <v>Dairy Products</v>
      </c>
      <c r="R1142" s="57">
        <f>VLOOKUP(order_details__2[[#This Row],[OrderID]],orders[],21,FALSE)</f>
        <v>9</v>
      </c>
    </row>
    <row r="1143" spans="1:18" x14ac:dyDescent="0.2">
      <c r="A1143">
        <v>10682</v>
      </c>
      <c r="B1143">
        <v>66</v>
      </c>
      <c r="C1143">
        <v>17</v>
      </c>
      <c r="D1143">
        <v>4</v>
      </c>
      <c r="E1143">
        <v>0</v>
      </c>
      <c r="F1143">
        <f>order_details__2[[#This Row],[UnitPrice]]*order_details__2[[#This Row],[Quantity]]</f>
        <v>68</v>
      </c>
      <c r="G1143">
        <f>VLOOKUP(order_details__2[[#This Row],[ProductID]],products[],3,FALSE)</f>
        <v>2</v>
      </c>
      <c r="H1143">
        <f>VLOOKUP(order_details__2[[#This Row],[OrderID]],orders[],20,FALSE)</f>
        <v>1997</v>
      </c>
      <c r="I1143" t="str">
        <f>VLOOKUP(order_details__2[[#This Row],[ProductID]],products[],2,FALSE)</f>
        <v>Louisiana Hot Spiced Okra</v>
      </c>
      <c r="J1143" t="str">
        <f>VLOOKUP(order_details__2[[#This Row],[SupplierID]],suppliers[],2,FALSE)</f>
        <v>New Orleans Cajun Delights</v>
      </c>
      <c r="K1143" t="str">
        <f>VLOOKUP(order_details__2[[#This Row],[OrderID]],orders[],14,FALSE)</f>
        <v>Mexico</v>
      </c>
      <c r="L1143">
        <f>VLOOKUP(order_details__2[[#This Row],[OrderID]],orders[],7,FALSE)</f>
        <v>2</v>
      </c>
      <c r="M1143" t="str">
        <f>VLOOKUP(order_details__2[[#This Row],[ShipVia ]],shippers[],2,FALSE)</f>
        <v>United Package</v>
      </c>
      <c r="N1143" t="str">
        <f>VLOOKUP(order_details__2[[#This Row],[OrderID]],orders[],2,FALSE)</f>
        <v>ANTON</v>
      </c>
      <c r="O1143" t="str">
        <f>VLOOKUP(order_details__2[[#This Row],[OrderID]],orders[],18,FALSE)</f>
        <v xml:space="preserve">Southern                                          </v>
      </c>
      <c r="P1143">
        <f>VLOOKUP(order_details__2[[#This Row],[ProductID]],products[],4,FALSE)</f>
        <v>2</v>
      </c>
      <c r="Q1143" t="str">
        <f>VLOOKUP(order_details__2[[#This Row],[CategoryID]],categories[],2,FALSE)</f>
        <v>Condiments</v>
      </c>
      <c r="R1143" s="57">
        <f>VLOOKUP(order_details__2[[#This Row],[OrderID]],orders[],21,FALSE)</f>
        <v>9</v>
      </c>
    </row>
    <row r="1144" spans="1:18" x14ac:dyDescent="0.2">
      <c r="A1144">
        <v>10682</v>
      </c>
      <c r="B1144">
        <v>75</v>
      </c>
      <c r="C1144">
        <v>7.75</v>
      </c>
      <c r="D1144">
        <v>30</v>
      </c>
      <c r="E1144">
        <v>0</v>
      </c>
      <c r="F1144">
        <f>order_details__2[[#This Row],[UnitPrice]]*order_details__2[[#This Row],[Quantity]]</f>
        <v>232.5</v>
      </c>
      <c r="G1144">
        <f>VLOOKUP(order_details__2[[#This Row],[ProductID]],products[],3,FALSE)</f>
        <v>12</v>
      </c>
      <c r="H1144">
        <f>VLOOKUP(order_details__2[[#This Row],[OrderID]],orders[],20,FALSE)</f>
        <v>1997</v>
      </c>
      <c r="I1144" t="str">
        <f>VLOOKUP(order_details__2[[#This Row],[ProductID]],products[],2,FALSE)</f>
        <v>Rhnbru Klosterbier</v>
      </c>
      <c r="J1144" t="str">
        <f>VLOOKUP(order_details__2[[#This Row],[SupplierID]],suppliers[],2,FALSE)</f>
        <v>Plutzer Lebensmittelgromrkte AG</v>
      </c>
      <c r="K1144" t="str">
        <f>VLOOKUP(order_details__2[[#This Row],[OrderID]],orders[],14,FALSE)</f>
        <v>Mexico</v>
      </c>
      <c r="L1144">
        <f>VLOOKUP(order_details__2[[#This Row],[OrderID]],orders[],7,FALSE)</f>
        <v>2</v>
      </c>
      <c r="M1144" t="str">
        <f>VLOOKUP(order_details__2[[#This Row],[ShipVia ]],shippers[],2,FALSE)</f>
        <v>United Package</v>
      </c>
      <c r="N1144" t="str">
        <f>VLOOKUP(order_details__2[[#This Row],[OrderID]],orders[],2,FALSE)</f>
        <v>ANTON</v>
      </c>
      <c r="O1144" t="str">
        <f>VLOOKUP(order_details__2[[#This Row],[OrderID]],orders[],18,FALSE)</f>
        <v xml:space="preserve">Southern                                          </v>
      </c>
      <c r="P1144">
        <f>VLOOKUP(order_details__2[[#This Row],[ProductID]],products[],4,FALSE)</f>
        <v>1</v>
      </c>
      <c r="Q1144" t="str">
        <f>VLOOKUP(order_details__2[[#This Row],[CategoryID]],categories[],2,FALSE)</f>
        <v>Beverages</v>
      </c>
      <c r="R1144" s="57">
        <f>VLOOKUP(order_details__2[[#This Row],[OrderID]],orders[],21,FALSE)</f>
        <v>9</v>
      </c>
    </row>
    <row r="1145" spans="1:18" x14ac:dyDescent="0.2">
      <c r="A1145">
        <v>10683</v>
      </c>
      <c r="B1145">
        <v>52</v>
      </c>
      <c r="C1145">
        <v>7</v>
      </c>
      <c r="D1145">
        <v>9</v>
      </c>
      <c r="E1145">
        <v>0</v>
      </c>
      <c r="F1145">
        <f>order_details__2[[#This Row],[UnitPrice]]*order_details__2[[#This Row],[Quantity]]</f>
        <v>63</v>
      </c>
      <c r="G1145">
        <f>VLOOKUP(order_details__2[[#This Row],[ProductID]],products[],3,FALSE)</f>
        <v>24</v>
      </c>
      <c r="H1145">
        <f>VLOOKUP(order_details__2[[#This Row],[OrderID]],orders[],20,FALSE)</f>
        <v>1997</v>
      </c>
      <c r="I1145" t="str">
        <f>VLOOKUP(order_details__2[[#This Row],[ProductID]],products[],2,FALSE)</f>
        <v>Filo Mix</v>
      </c>
      <c r="J1145" t="str">
        <f>VLOOKUP(order_details__2[[#This Row],[SupplierID]],suppliers[],2,FALSE)</f>
        <v>G'day, Mate</v>
      </c>
      <c r="K1145" t="str">
        <f>VLOOKUP(order_details__2[[#This Row],[OrderID]],orders[],14,FALSE)</f>
        <v>France</v>
      </c>
      <c r="L1145">
        <f>VLOOKUP(order_details__2[[#This Row],[OrderID]],orders[],7,FALSE)</f>
        <v>1</v>
      </c>
      <c r="M1145" t="str">
        <f>VLOOKUP(order_details__2[[#This Row],[ShipVia ]],shippers[],2,FALSE)</f>
        <v>Speedy Express</v>
      </c>
      <c r="N1145" t="str">
        <f>VLOOKUP(order_details__2[[#This Row],[OrderID]],orders[],2,FALSE)</f>
        <v>DUMON</v>
      </c>
      <c r="O1145" t="str">
        <f>VLOOKUP(order_details__2[[#This Row],[OrderID]],orders[],18,FALSE)</f>
        <v xml:space="preserve">Eastern                                           </v>
      </c>
      <c r="P1145">
        <f>VLOOKUP(order_details__2[[#This Row],[ProductID]],products[],4,FALSE)</f>
        <v>5</v>
      </c>
      <c r="Q1145" t="str">
        <f>VLOOKUP(order_details__2[[#This Row],[CategoryID]],categories[],2,FALSE)</f>
        <v>Grains/Cereals</v>
      </c>
      <c r="R1145" s="57">
        <f>VLOOKUP(order_details__2[[#This Row],[OrderID]],orders[],21,FALSE)</f>
        <v>9</v>
      </c>
    </row>
    <row r="1146" spans="1:18" x14ac:dyDescent="0.2">
      <c r="A1146">
        <v>10684</v>
      </c>
      <c r="B1146">
        <v>40</v>
      </c>
      <c r="C1146">
        <v>18.399999999999999</v>
      </c>
      <c r="D1146">
        <v>20</v>
      </c>
      <c r="E1146">
        <v>0</v>
      </c>
      <c r="F1146">
        <f>order_details__2[[#This Row],[UnitPrice]]*order_details__2[[#This Row],[Quantity]]</f>
        <v>368</v>
      </c>
      <c r="G1146">
        <f>VLOOKUP(order_details__2[[#This Row],[ProductID]],products[],3,FALSE)</f>
        <v>19</v>
      </c>
      <c r="H1146">
        <f>VLOOKUP(order_details__2[[#This Row],[OrderID]],orders[],20,FALSE)</f>
        <v>1997</v>
      </c>
      <c r="I1146" t="str">
        <f>VLOOKUP(order_details__2[[#This Row],[ProductID]],products[],2,FALSE)</f>
        <v>Boston Crab Meat</v>
      </c>
      <c r="J1146" t="str">
        <f>VLOOKUP(order_details__2[[#This Row],[SupplierID]],suppliers[],2,FALSE)</f>
        <v>New England Seafood Cannery</v>
      </c>
      <c r="K1146" t="str">
        <f>VLOOKUP(order_details__2[[#This Row],[OrderID]],orders[],14,FALSE)</f>
        <v>Germany</v>
      </c>
      <c r="L1146">
        <f>VLOOKUP(order_details__2[[#This Row],[OrderID]],orders[],7,FALSE)</f>
        <v>1</v>
      </c>
      <c r="M1146" t="str">
        <f>VLOOKUP(order_details__2[[#This Row],[ShipVia ]],shippers[],2,FALSE)</f>
        <v>Speedy Express</v>
      </c>
      <c r="N1146" t="str">
        <f>VLOOKUP(order_details__2[[#This Row],[OrderID]],orders[],2,FALSE)</f>
        <v>OTTIK</v>
      </c>
      <c r="O1146" t="str">
        <f>VLOOKUP(order_details__2[[#This Row],[OrderID]],orders[],18,FALSE)</f>
        <v xml:space="preserve">Southern                                          </v>
      </c>
      <c r="P1146">
        <f>VLOOKUP(order_details__2[[#This Row],[ProductID]],products[],4,FALSE)</f>
        <v>8</v>
      </c>
      <c r="Q1146" t="str">
        <f>VLOOKUP(order_details__2[[#This Row],[CategoryID]],categories[],2,FALSE)</f>
        <v>Seafood</v>
      </c>
      <c r="R1146" s="57">
        <f>VLOOKUP(order_details__2[[#This Row],[OrderID]],orders[],21,FALSE)</f>
        <v>9</v>
      </c>
    </row>
    <row r="1147" spans="1:18" x14ac:dyDescent="0.2">
      <c r="A1147">
        <v>10684</v>
      </c>
      <c r="B1147">
        <v>47</v>
      </c>
      <c r="C1147">
        <v>9.5</v>
      </c>
      <c r="D1147">
        <v>40</v>
      </c>
      <c r="E1147">
        <v>0</v>
      </c>
      <c r="F1147">
        <f>order_details__2[[#This Row],[UnitPrice]]*order_details__2[[#This Row],[Quantity]]</f>
        <v>380</v>
      </c>
      <c r="G1147">
        <f>VLOOKUP(order_details__2[[#This Row],[ProductID]],products[],3,FALSE)</f>
        <v>22</v>
      </c>
      <c r="H1147">
        <f>VLOOKUP(order_details__2[[#This Row],[OrderID]],orders[],20,FALSE)</f>
        <v>1997</v>
      </c>
      <c r="I1147" t="str">
        <f>VLOOKUP(order_details__2[[#This Row],[ProductID]],products[],2,FALSE)</f>
        <v>Zaanse koeken</v>
      </c>
      <c r="J1147" t="str">
        <f>VLOOKUP(order_details__2[[#This Row],[SupplierID]],suppliers[],2,FALSE)</f>
        <v>Zaanse Snoepfabriek</v>
      </c>
      <c r="K1147" t="str">
        <f>VLOOKUP(order_details__2[[#This Row],[OrderID]],orders[],14,FALSE)</f>
        <v>Germany</v>
      </c>
      <c r="L1147">
        <f>VLOOKUP(order_details__2[[#This Row],[OrderID]],orders[],7,FALSE)</f>
        <v>1</v>
      </c>
      <c r="M1147" t="str">
        <f>VLOOKUP(order_details__2[[#This Row],[ShipVia ]],shippers[],2,FALSE)</f>
        <v>Speedy Express</v>
      </c>
      <c r="N1147" t="str">
        <f>VLOOKUP(order_details__2[[#This Row],[OrderID]],orders[],2,FALSE)</f>
        <v>OTTIK</v>
      </c>
      <c r="O1147" t="str">
        <f>VLOOKUP(order_details__2[[#This Row],[OrderID]],orders[],18,FALSE)</f>
        <v xml:space="preserve">Southern                                          </v>
      </c>
      <c r="P1147">
        <f>VLOOKUP(order_details__2[[#This Row],[ProductID]],products[],4,FALSE)</f>
        <v>3</v>
      </c>
      <c r="Q1147" t="str">
        <f>VLOOKUP(order_details__2[[#This Row],[CategoryID]],categories[],2,FALSE)</f>
        <v>Confections</v>
      </c>
      <c r="R1147" s="57">
        <f>VLOOKUP(order_details__2[[#This Row],[OrderID]],orders[],21,FALSE)</f>
        <v>9</v>
      </c>
    </row>
    <row r="1148" spans="1:18" x14ac:dyDescent="0.2">
      <c r="A1148">
        <v>10684</v>
      </c>
      <c r="B1148">
        <v>60</v>
      </c>
      <c r="C1148">
        <v>34</v>
      </c>
      <c r="D1148">
        <v>30</v>
      </c>
      <c r="E1148">
        <v>0</v>
      </c>
      <c r="F1148">
        <f>order_details__2[[#This Row],[UnitPrice]]*order_details__2[[#This Row],[Quantity]]</f>
        <v>1020</v>
      </c>
      <c r="G1148">
        <f>VLOOKUP(order_details__2[[#This Row],[ProductID]],products[],3,FALSE)</f>
        <v>28</v>
      </c>
      <c r="H1148">
        <f>VLOOKUP(order_details__2[[#This Row],[OrderID]],orders[],20,FALSE)</f>
        <v>1997</v>
      </c>
      <c r="I1148" t="str">
        <f>VLOOKUP(order_details__2[[#This Row],[ProductID]],products[],2,FALSE)</f>
        <v>Camembert Pierrot</v>
      </c>
      <c r="J1148" t="str">
        <f>VLOOKUP(order_details__2[[#This Row],[SupplierID]],suppliers[],2,FALSE)</f>
        <v>Gai pturage</v>
      </c>
      <c r="K1148" t="str">
        <f>VLOOKUP(order_details__2[[#This Row],[OrderID]],orders[],14,FALSE)</f>
        <v>Germany</v>
      </c>
      <c r="L1148">
        <f>VLOOKUP(order_details__2[[#This Row],[OrderID]],orders[],7,FALSE)</f>
        <v>1</v>
      </c>
      <c r="M1148" t="str">
        <f>VLOOKUP(order_details__2[[#This Row],[ShipVia ]],shippers[],2,FALSE)</f>
        <v>Speedy Express</v>
      </c>
      <c r="N1148" t="str">
        <f>VLOOKUP(order_details__2[[#This Row],[OrderID]],orders[],2,FALSE)</f>
        <v>OTTIK</v>
      </c>
      <c r="O1148" t="str">
        <f>VLOOKUP(order_details__2[[#This Row],[OrderID]],orders[],18,FALSE)</f>
        <v xml:space="preserve">Southern                                          </v>
      </c>
      <c r="P1148">
        <f>VLOOKUP(order_details__2[[#This Row],[ProductID]],products[],4,FALSE)</f>
        <v>4</v>
      </c>
      <c r="Q1148" t="str">
        <f>VLOOKUP(order_details__2[[#This Row],[CategoryID]],categories[],2,FALSE)</f>
        <v>Dairy Products</v>
      </c>
      <c r="R1148" s="57">
        <f>VLOOKUP(order_details__2[[#This Row],[OrderID]],orders[],21,FALSE)</f>
        <v>9</v>
      </c>
    </row>
    <row r="1149" spans="1:18" x14ac:dyDescent="0.2">
      <c r="A1149">
        <v>10685</v>
      </c>
      <c r="B1149">
        <v>10</v>
      </c>
      <c r="C1149">
        <v>31</v>
      </c>
      <c r="D1149">
        <v>20</v>
      </c>
      <c r="E1149">
        <v>0</v>
      </c>
      <c r="F1149">
        <f>order_details__2[[#This Row],[UnitPrice]]*order_details__2[[#This Row],[Quantity]]</f>
        <v>620</v>
      </c>
      <c r="G1149">
        <f>VLOOKUP(order_details__2[[#This Row],[ProductID]],products[],3,FALSE)</f>
        <v>4</v>
      </c>
      <c r="H1149">
        <f>VLOOKUP(order_details__2[[#This Row],[OrderID]],orders[],20,FALSE)</f>
        <v>1997</v>
      </c>
      <c r="I1149" t="str">
        <f>VLOOKUP(order_details__2[[#This Row],[ProductID]],products[],2,FALSE)</f>
        <v>Ikura</v>
      </c>
      <c r="J1149" t="str">
        <f>VLOOKUP(order_details__2[[#This Row],[SupplierID]],suppliers[],2,FALSE)</f>
        <v>Tokyo Traders</v>
      </c>
      <c r="K1149" t="str">
        <f>VLOOKUP(order_details__2[[#This Row],[OrderID]],orders[],14,FALSE)</f>
        <v>Brazil</v>
      </c>
      <c r="L1149">
        <f>VLOOKUP(order_details__2[[#This Row],[OrderID]],orders[],7,FALSE)</f>
        <v>2</v>
      </c>
      <c r="M1149" t="str">
        <f>VLOOKUP(order_details__2[[#This Row],[ShipVia ]],shippers[],2,FALSE)</f>
        <v>United Package</v>
      </c>
      <c r="N1149" t="str">
        <f>VLOOKUP(order_details__2[[#This Row],[OrderID]],orders[],2,FALSE)</f>
        <v>GOURL</v>
      </c>
      <c r="O1149" t="str">
        <f>VLOOKUP(order_details__2[[#This Row],[OrderID]],orders[],18,FALSE)</f>
        <v xml:space="preserve">Eastern                                           </v>
      </c>
      <c r="P1149">
        <f>VLOOKUP(order_details__2[[#This Row],[ProductID]],products[],4,FALSE)</f>
        <v>8</v>
      </c>
      <c r="Q1149" t="str">
        <f>VLOOKUP(order_details__2[[#This Row],[CategoryID]],categories[],2,FALSE)</f>
        <v>Seafood</v>
      </c>
      <c r="R1149" s="57">
        <f>VLOOKUP(order_details__2[[#This Row],[OrderID]],orders[],21,FALSE)</f>
        <v>9</v>
      </c>
    </row>
    <row r="1150" spans="1:18" x14ac:dyDescent="0.2">
      <c r="A1150">
        <v>10685</v>
      </c>
      <c r="B1150">
        <v>41</v>
      </c>
      <c r="C1150">
        <v>9.65</v>
      </c>
      <c r="D1150">
        <v>4</v>
      </c>
      <c r="E1150">
        <v>0</v>
      </c>
      <c r="F1150">
        <f>order_details__2[[#This Row],[UnitPrice]]*order_details__2[[#This Row],[Quantity]]</f>
        <v>38.6</v>
      </c>
      <c r="G1150">
        <f>VLOOKUP(order_details__2[[#This Row],[ProductID]],products[],3,FALSE)</f>
        <v>19</v>
      </c>
      <c r="H1150">
        <f>VLOOKUP(order_details__2[[#This Row],[OrderID]],orders[],20,FALSE)</f>
        <v>1997</v>
      </c>
      <c r="I1150" t="str">
        <f>VLOOKUP(order_details__2[[#This Row],[ProductID]],products[],2,FALSE)</f>
        <v>Jack's New England Clam Chowder</v>
      </c>
      <c r="J1150" t="str">
        <f>VLOOKUP(order_details__2[[#This Row],[SupplierID]],suppliers[],2,FALSE)</f>
        <v>New England Seafood Cannery</v>
      </c>
      <c r="K1150" t="str">
        <f>VLOOKUP(order_details__2[[#This Row],[OrderID]],orders[],14,FALSE)</f>
        <v>Brazil</v>
      </c>
      <c r="L1150">
        <f>VLOOKUP(order_details__2[[#This Row],[OrderID]],orders[],7,FALSE)</f>
        <v>2</v>
      </c>
      <c r="M1150" t="str">
        <f>VLOOKUP(order_details__2[[#This Row],[ShipVia ]],shippers[],2,FALSE)</f>
        <v>United Package</v>
      </c>
      <c r="N1150" t="str">
        <f>VLOOKUP(order_details__2[[#This Row],[OrderID]],orders[],2,FALSE)</f>
        <v>GOURL</v>
      </c>
      <c r="O1150" t="str">
        <f>VLOOKUP(order_details__2[[#This Row],[OrderID]],orders[],18,FALSE)</f>
        <v xml:space="preserve">Eastern                                           </v>
      </c>
      <c r="P1150">
        <f>VLOOKUP(order_details__2[[#This Row],[ProductID]],products[],4,FALSE)</f>
        <v>8</v>
      </c>
      <c r="Q1150" t="str">
        <f>VLOOKUP(order_details__2[[#This Row],[CategoryID]],categories[],2,FALSE)</f>
        <v>Seafood</v>
      </c>
      <c r="R1150" s="57">
        <f>VLOOKUP(order_details__2[[#This Row],[OrderID]],orders[],21,FALSE)</f>
        <v>9</v>
      </c>
    </row>
    <row r="1151" spans="1:18" x14ac:dyDescent="0.2">
      <c r="A1151">
        <v>10685</v>
      </c>
      <c r="B1151">
        <v>47</v>
      </c>
      <c r="C1151">
        <v>9.5</v>
      </c>
      <c r="D1151">
        <v>15</v>
      </c>
      <c r="E1151">
        <v>0</v>
      </c>
      <c r="F1151">
        <f>order_details__2[[#This Row],[UnitPrice]]*order_details__2[[#This Row],[Quantity]]</f>
        <v>142.5</v>
      </c>
      <c r="G1151">
        <f>VLOOKUP(order_details__2[[#This Row],[ProductID]],products[],3,FALSE)</f>
        <v>22</v>
      </c>
      <c r="H1151">
        <f>VLOOKUP(order_details__2[[#This Row],[OrderID]],orders[],20,FALSE)</f>
        <v>1997</v>
      </c>
      <c r="I1151" t="str">
        <f>VLOOKUP(order_details__2[[#This Row],[ProductID]],products[],2,FALSE)</f>
        <v>Zaanse koeken</v>
      </c>
      <c r="J1151" t="str">
        <f>VLOOKUP(order_details__2[[#This Row],[SupplierID]],suppliers[],2,FALSE)</f>
        <v>Zaanse Snoepfabriek</v>
      </c>
      <c r="K1151" t="str">
        <f>VLOOKUP(order_details__2[[#This Row],[OrderID]],orders[],14,FALSE)</f>
        <v>Brazil</v>
      </c>
      <c r="L1151">
        <f>VLOOKUP(order_details__2[[#This Row],[OrderID]],orders[],7,FALSE)</f>
        <v>2</v>
      </c>
      <c r="M1151" t="str">
        <f>VLOOKUP(order_details__2[[#This Row],[ShipVia ]],shippers[],2,FALSE)</f>
        <v>United Package</v>
      </c>
      <c r="N1151" t="str">
        <f>VLOOKUP(order_details__2[[#This Row],[OrderID]],orders[],2,FALSE)</f>
        <v>GOURL</v>
      </c>
      <c r="O1151" t="str">
        <f>VLOOKUP(order_details__2[[#This Row],[OrderID]],orders[],18,FALSE)</f>
        <v xml:space="preserve">Eastern                                           </v>
      </c>
      <c r="P1151">
        <f>VLOOKUP(order_details__2[[#This Row],[ProductID]],products[],4,FALSE)</f>
        <v>3</v>
      </c>
      <c r="Q1151" t="str">
        <f>VLOOKUP(order_details__2[[#This Row],[CategoryID]],categories[],2,FALSE)</f>
        <v>Confections</v>
      </c>
      <c r="R1151" s="57">
        <f>VLOOKUP(order_details__2[[#This Row],[OrderID]],orders[],21,FALSE)</f>
        <v>9</v>
      </c>
    </row>
    <row r="1152" spans="1:18" x14ac:dyDescent="0.2">
      <c r="A1152">
        <v>10686</v>
      </c>
      <c r="B1152">
        <v>17</v>
      </c>
      <c r="C1152">
        <v>39</v>
      </c>
      <c r="D1152">
        <v>30</v>
      </c>
      <c r="E1152">
        <v>0</v>
      </c>
      <c r="F1152">
        <f>order_details__2[[#This Row],[UnitPrice]]*order_details__2[[#This Row],[Quantity]]</f>
        <v>1170</v>
      </c>
      <c r="G1152">
        <f>VLOOKUP(order_details__2[[#This Row],[ProductID]],products[],3,FALSE)</f>
        <v>7</v>
      </c>
      <c r="H1152">
        <f>VLOOKUP(order_details__2[[#This Row],[OrderID]],orders[],20,FALSE)</f>
        <v>1997</v>
      </c>
      <c r="I1152" t="str">
        <f>VLOOKUP(order_details__2[[#This Row],[ProductID]],products[],2,FALSE)</f>
        <v>Alice Mutton</v>
      </c>
      <c r="J1152" t="str">
        <f>VLOOKUP(order_details__2[[#This Row],[SupplierID]],suppliers[],2,FALSE)</f>
        <v>Pavlova, Ltd.</v>
      </c>
      <c r="K1152" t="str">
        <f>VLOOKUP(order_details__2[[#This Row],[OrderID]],orders[],14,FALSE)</f>
        <v>Austria</v>
      </c>
      <c r="L1152">
        <f>VLOOKUP(order_details__2[[#This Row],[OrderID]],orders[],7,FALSE)</f>
        <v>1</v>
      </c>
      <c r="M1152" t="str">
        <f>VLOOKUP(order_details__2[[#This Row],[ShipVia ]],shippers[],2,FALSE)</f>
        <v>Speedy Express</v>
      </c>
      <c r="N1152" t="str">
        <f>VLOOKUP(order_details__2[[#This Row],[OrderID]],orders[],2,FALSE)</f>
        <v>PICCO</v>
      </c>
      <c r="O1152" t="str">
        <f>VLOOKUP(order_details__2[[#This Row],[OrderID]],orders[],18,FALSE)</f>
        <v xml:space="preserve">Eastern                                           </v>
      </c>
      <c r="P1152">
        <f>VLOOKUP(order_details__2[[#This Row],[ProductID]],products[],4,FALSE)</f>
        <v>6</v>
      </c>
      <c r="Q1152" t="str">
        <f>VLOOKUP(order_details__2[[#This Row],[CategoryID]],categories[],2,FALSE)</f>
        <v>Meat/Poultry</v>
      </c>
      <c r="R1152" s="57">
        <f>VLOOKUP(order_details__2[[#This Row],[OrderID]],orders[],21,FALSE)</f>
        <v>9</v>
      </c>
    </row>
    <row r="1153" spans="1:18" x14ac:dyDescent="0.2">
      <c r="A1153">
        <v>10686</v>
      </c>
      <c r="B1153">
        <v>26</v>
      </c>
      <c r="C1153">
        <v>31.23</v>
      </c>
      <c r="D1153">
        <v>15</v>
      </c>
      <c r="E1153">
        <v>0</v>
      </c>
      <c r="F1153">
        <f>order_details__2[[#This Row],[UnitPrice]]*order_details__2[[#This Row],[Quantity]]</f>
        <v>468.45</v>
      </c>
      <c r="G1153">
        <f>VLOOKUP(order_details__2[[#This Row],[ProductID]],products[],3,FALSE)</f>
        <v>11</v>
      </c>
      <c r="H1153">
        <f>VLOOKUP(order_details__2[[#This Row],[OrderID]],orders[],20,FALSE)</f>
        <v>1997</v>
      </c>
      <c r="I1153" t="str">
        <f>VLOOKUP(order_details__2[[#This Row],[ProductID]],products[],2,FALSE)</f>
        <v>Gumbr Gummibrchen</v>
      </c>
      <c r="J1153" t="str">
        <f>VLOOKUP(order_details__2[[#This Row],[SupplierID]],suppliers[],2,FALSE)</f>
        <v>Heli Swaren GmbH &amp; Co. KG</v>
      </c>
      <c r="K1153" t="str">
        <f>VLOOKUP(order_details__2[[#This Row],[OrderID]],orders[],14,FALSE)</f>
        <v>Austria</v>
      </c>
      <c r="L1153">
        <f>VLOOKUP(order_details__2[[#This Row],[OrderID]],orders[],7,FALSE)</f>
        <v>1</v>
      </c>
      <c r="M1153" t="str">
        <f>VLOOKUP(order_details__2[[#This Row],[ShipVia ]],shippers[],2,FALSE)</f>
        <v>Speedy Express</v>
      </c>
      <c r="N1153" t="str">
        <f>VLOOKUP(order_details__2[[#This Row],[OrderID]],orders[],2,FALSE)</f>
        <v>PICCO</v>
      </c>
      <c r="O1153" t="str">
        <f>VLOOKUP(order_details__2[[#This Row],[OrderID]],orders[],18,FALSE)</f>
        <v xml:space="preserve">Eastern                                           </v>
      </c>
      <c r="P1153">
        <f>VLOOKUP(order_details__2[[#This Row],[ProductID]],products[],4,FALSE)</f>
        <v>3</v>
      </c>
      <c r="Q1153" t="str">
        <f>VLOOKUP(order_details__2[[#This Row],[CategoryID]],categories[],2,FALSE)</f>
        <v>Confections</v>
      </c>
      <c r="R1153" s="57">
        <f>VLOOKUP(order_details__2[[#This Row],[OrderID]],orders[],21,FALSE)</f>
        <v>9</v>
      </c>
    </row>
    <row r="1154" spans="1:18" x14ac:dyDescent="0.2">
      <c r="A1154">
        <v>10687</v>
      </c>
      <c r="B1154">
        <v>9</v>
      </c>
      <c r="C1154">
        <v>97</v>
      </c>
      <c r="D1154">
        <v>50</v>
      </c>
      <c r="E1154">
        <v>0</v>
      </c>
      <c r="F1154">
        <f>order_details__2[[#This Row],[UnitPrice]]*order_details__2[[#This Row],[Quantity]]</f>
        <v>4850</v>
      </c>
      <c r="G1154">
        <f>VLOOKUP(order_details__2[[#This Row],[ProductID]],products[],3,FALSE)</f>
        <v>4</v>
      </c>
      <c r="H1154">
        <f>VLOOKUP(order_details__2[[#This Row],[OrderID]],orders[],20,FALSE)</f>
        <v>1997</v>
      </c>
      <c r="I1154" t="str">
        <f>VLOOKUP(order_details__2[[#This Row],[ProductID]],products[],2,FALSE)</f>
        <v>Mishi Kobe Niku</v>
      </c>
      <c r="J1154" t="str">
        <f>VLOOKUP(order_details__2[[#This Row],[SupplierID]],suppliers[],2,FALSE)</f>
        <v>Tokyo Traders</v>
      </c>
      <c r="K1154" t="str">
        <f>VLOOKUP(order_details__2[[#This Row],[OrderID]],orders[],14,FALSE)</f>
        <v>Ireland</v>
      </c>
      <c r="L1154">
        <f>VLOOKUP(order_details__2[[#This Row],[OrderID]],orders[],7,FALSE)</f>
        <v>2</v>
      </c>
      <c r="M1154" t="str">
        <f>VLOOKUP(order_details__2[[#This Row],[ShipVia ]],shippers[],2,FALSE)</f>
        <v>United Package</v>
      </c>
      <c r="N1154" t="str">
        <f>VLOOKUP(order_details__2[[#This Row],[OrderID]],orders[],2,FALSE)</f>
        <v>HUNGO</v>
      </c>
      <c r="O1154" t="str">
        <f>VLOOKUP(order_details__2[[#This Row],[OrderID]],orders[],18,FALSE)</f>
        <v xml:space="preserve">Northern                                          </v>
      </c>
      <c r="P1154">
        <f>VLOOKUP(order_details__2[[#This Row],[ProductID]],products[],4,FALSE)</f>
        <v>6</v>
      </c>
      <c r="Q1154" t="str">
        <f>VLOOKUP(order_details__2[[#This Row],[CategoryID]],categories[],2,FALSE)</f>
        <v>Meat/Poultry</v>
      </c>
      <c r="R1154" s="57">
        <f>VLOOKUP(order_details__2[[#This Row],[OrderID]],orders[],21,FALSE)</f>
        <v>9</v>
      </c>
    </row>
    <row r="1155" spans="1:18" x14ac:dyDescent="0.2">
      <c r="A1155">
        <v>10687</v>
      </c>
      <c r="B1155">
        <v>29</v>
      </c>
      <c r="C1155">
        <v>123.79</v>
      </c>
      <c r="D1155">
        <v>10</v>
      </c>
      <c r="E1155">
        <v>0</v>
      </c>
      <c r="F1155">
        <f>order_details__2[[#This Row],[UnitPrice]]*order_details__2[[#This Row],[Quantity]]</f>
        <v>1237.9000000000001</v>
      </c>
      <c r="G1155">
        <f>VLOOKUP(order_details__2[[#This Row],[ProductID]],products[],3,FALSE)</f>
        <v>12</v>
      </c>
      <c r="H1155">
        <f>VLOOKUP(order_details__2[[#This Row],[OrderID]],orders[],20,FALSE)</f>
        <v>1997</v>
      </c>
      <c r="I1155" t="str">
        <f>VLOOKUP(order_details__2[[#This Row],[ProductID]],products[],2,FALSE)</f>
        <v>Thringer Rostbratwurst</v>
      </c>
      <c r="J1155" t="str">
        <f>VLOOKUP(order_details__2[[#This Row],[SupplierID]],suppliers[],2,FALSE)</f>
        <v>Plutzer Lebensmittelgromrkte AG</v>
      </c>
      <c r="K1155" t="str">
        <f>VLOOKUP(order_details__2[[#This Row],[OrderID]],orders[],14,FALSE)</f>
        <v>Ireland</v>
      </c>
      <c r="L1155">
        <f>VLOOKUP(order_details__2[[#This Row],[OrderID]],orders[],7,FALSE)</f>
        <v>2</v>
      </c>
      <c r="M1155" t="str">
        <f>VLOOKUP(order_details__2[[#This Row],[ShipVia ]],shippers[],2,FALSE)</f>
        <v>United Package</v>
      </c>
      <c r="N1155" t="str">
        <f>VLOOKUP(order_details__2[[#This Row],[OrderID]],orders[],2,FALSE)</f>
        <v>HUNGO</v>
      </c>
      <c r="O1155" t="str">
        <f>VLOOKUP(order_details__2[[#This Row],[OrderID]],orders[],18,FALSE)</f>
        <v xml:space="preserve">Northern                                          </v>
      </c>
      <c r="P1155">
        <f>VLOOKUP(order_details__2[[#This Row],[ProductID]],products[],4,FALSE)</f>
        <v>6</v>
      </c>
      <c r="Q1155" t="str">
        <f>VLOOKUP(order_details__2[[#This Row],[CategoryID]],categories[],2,FALSE)</f>
        <v>Meat/Poultry</v>
      </c>
      <c r="R1155" s="57">
        <f>VLOOKUP(order_details__2[[#This Row],[OrderID]],orders[],21,FALSE)</f>
        <v>9</v>
      </c>
    </row>
    <row r="1156" spans="1:18" x14ac:dyDescent="0.2">
      <c r="A1156">
        <v>10687</v>
      </c>
      <c r="B1156">
        <v>36</v>
      </c>
      <c r="C1156">
        <v>19</v>
      </c>
      <c r="D1156">
        <v>6</v>
      </c>
      <c r="E1156">
        <v>0</v>
      </c>
      <c r="F1156">
        <f>order_details__2[[#This Row],[UnitPrice]]*order_details__2[[#This Row],[Quantity]]</f>
        <v>114</v>
      </c>
      <c r="G1156">
        <f>VLOOKUP(order_details__2[[#This Row],[ProductID]],products[],3,FALSE)</f>
        <v>17</v>
      </c>
      <c r="H1156">
        <f>VLOOKUP(order_details__2[[#This Row],[OrderID]],orders[],20,FALSE)</f>
        <v>1997</v>
      </c>
      <c r="I1156" t="str">
        <f>VLOOKUP(order_details__2[[#This Row],[ProductID]],products[],2,FALSE)</f>
        <v>Inlagd Sill</v>
      </c>
      <c r="J1156" t="str">
        <f>VLOOKUP(order_details__2[[#This Row],[SupplierID]],suppliers[],2,FALSE)</f>
        <v>Svensk Sjfda AB</v>
      </c>
      <c r="K1156" t="str">
        <f>VLOOKUP(order_details__2[[#This Row],[OrderID]],orders[],14,FALSE)</f>
        <v>Ireland</v>
      </c>
      <c r="L1156">
        <f>VLOOKUP(order_details__2[[#This Row],[OrderID]],orders[],7,FALSE)</f>
        <v>2</v>
      </c>
      <c r="M1156" t="str">
        <f>VLOOKUP(order_details__2[[#This Row],[ShipVia ]],shippers[],2,FALSE)</f>
        <v>United Package</v>
      </c>
      <c r="N1156" t="str">
        <f>VLOOKUP(order_details__2[[#This Row],[OrderID]],orders[],2,FALSE)</f>
        <v>HUNGO</v>
      </c>
      <c r="O1156" t="str">
        <f>VLOOKUP(order_details__2[[#This Row],[OrderID]],orders[],18,FALSE)</f>
        <v xml:space="preserve">Northern                                          </v>
      </c>
      <c r="P1156">
        <f>VLOOKUP(order_details__2[[#This Row],[ProductID]],products[],4,FALSE)</f>
        <v>8</v>
      </c>
      <c r="Q1156" t="str">
        <f>VLOOKUP(order_details__2[[#This Row],[CategoryID]],categories[],2,FALSE)</f>
        <v>Seafood</v>
      </c>
      <c r="R1156" s="57">
        <f>VLOOKUP(order_details__2[[#This Row],[OrderID]],orders[],21,FALSE)</f>
        <v>9</v>
      </c>
    </row>
    <row r="1157" spans="1:18" x14ac:dyDescent="0.2">
      <c r="A1157">
        <v>10688</v>
      </c>
      <c r="B1157">
        <v>10</v>
      </c>
      <c r="C1157">
        <v>31</v>
      </c>
      <c r="D1157">
        <v>18</v>
      </c>
      <c r="E1157">
        <v>0</v>
      </c>
      <c r="F1157">
        <f>order_details__2[[#This Row],[UnitPrice]]*order_details__2[[#This Row],[Quantity]]</f>
        <v>558</v>
      </c>
      <c r="G1157">
        <f>VLOOKUP(order_details__2[[#This Row],[ProductID]],products[],3,FALSE)</f>
        <v>4</v>
      </c>
      <c r="H1157">
        <f>VLOOKUP(order_details__2[[#This Row],[OrderID]],orders[],20,FALSE)</f>
        <v>1997</v>
      </c>
      <c r="I1157" t="str">
        <f>VLOOKUP(order_details__2[[#This Row],[ProductID]],products[],2,FALSE)</f>
        <v>Ikura</v>
      </c>
      <c r="J1157" t="str">
        <f>VLOOKUP(order_details__2[[#This Row],[SupplierID]],suppliers[],2,FALSE)</f>
        <v>Tokyo Traders</v>
      </c>
      <c r="K1157" t="str">
        <f>VLOOKUP(order_details__2[[#This Row],[OrderID]],orders[],14,FALSE)</f>
        <v>Denmark</v>
      </c>
      <c r="L1157">
        <f>VLOOKUP(order_details__2[[#This Row],[OrderID]],orders[],7,FALSE)</f>
        <v>2</v>
      </c>
      <c r="M1157" t="str">
        <f>VLOOKUP(order_details__2[[#This Row],[ShipVia ]],shippers[],2,FALSE)</f>
        <v>United Package</v>
      </c>
      <c r="N1157" t="str">
        <f>VLOOKUP(order_details__2[[#This Row],[OrderID]],orders[],2,FALSE)</f>
        <v>VAFFE</v>
      </c>
      <c r="O1157" t="str">
        <f>VLOOKUP(order_details__2[[#This Row],[OrderID]],orders[],18,FALSE)</f>
        <v xml:space="preserve">Eastern                                           </v>
      </c>
      <c r="P1157">
        <f>VLOOKUP(order_details__2[[#This Row],[ProductID]],products[],4,FALSE)</f>
        <v>8</v>
      </c>
      <c r="Q1157" t="str">
        <f>VLOOKUP(order_details__2[[#This Row],[CategoryID]],categories[],2,FALSE)</f>
        <v>Seafood</v>
      </c>
      <c r="R1157" s="57">
        <f>VLOOKUP(order_details__2[[#This Row],[OrderID]],orders[],21,FALSE)</f>
        <v>10</v>
      </c>
    </row>
    <row r="1158" spans="1:18" x14ac:dyDescent="0.2">
      <c r="A1158">
        <v>10688</v>
      </c>
      <c r="B1158">
        <v>28</v>
      </c>
      <c r="C1158">
        <v>45.6</v>
      </c>
      <c r="D1158">
        <v>60</v>
      </c>
      <c r="E1158">
        <v>0</v>
      </c>
      <c r="F1158">
        <f>order_details__2[[#This Row],[UnitPrice]]*order_details__2[[#This Row],[Quantity]]</f>
        <v>2736</v>
      </c>
      <c r="G1158">
        <f>VLOOKUP(order_details__2[[#This Row],[ProductID]],products[],3,FALSE)</f>
        <v>12</v>
      </c>
      <c r="H1158">
        <f>VLOOKUP(order_details__2[[#This Row],[OrderID]],orders[],20,FALSE)</f>
        <v>1997</v>
      </c>
      <c r="I1158" t="str">
        <f>VLOOKUP(order_details__2[[#This Row],[ProductID]],products[],2,FALSE)</f>
        <v>Rssle Sauerkraut</v>
      </c>
      <c r="J1158" t="str">
        <f>VLOOKUP(order_details__2[[#This Row],[SupplierID]],suppliers[],2,FALSE)</f>
        <v>Plutzer Lebensmittelgromrkte AG</v>
      </c>
      <c r="K1158" t="str">
        <f>VLOOKUP(order_details__2[[#This Row],[OrderID]],orders[],14,FALSE)</f>
        <v>Denmark</v>
      </c>
      <c r="L1158">
        <f>VLOOKUP(order_details__2[[#This Row],[OrderID]],orders[],7,FALSE)</f>
        <v>2</v>
      </c>
      <c r="M1158" t="str">
        <f>VLOOKUP(order_details__2[[#This Row],[ShipVia ]],shippers[],2,FALSE)</f>
        <v>United Package</v>
      </c>
      <c r="N1158" t="str">
        <f>VLOOKUP(order_details__2[[#This Row],[OrderID]],orders[],2,FALSE)</f>
        <v>VAFFE</v>
      </c>
      <c r="O1158" t="str">
        <f>VLOOKUP(order_details__2[[#This Row],[OrderID]],orders[],18,FALSE)</f>
        <v xml:space="preserve">Eastern                                           </v>
      </c>
      <c r="P1158">
        <f>VLOOKUP(order_details__2[[#This Row],[ProductID]],products[],4,FALSE)</f>
        <v>7</v>
      </c>
      <c r="Q1158" t="str">
        <f>VLOOKUP(order_details__2[[#This Row],[CategoryID]],categories[],2,FALSE)</f>
        <v>Produce</v>
      </c>
      <c r="R1158" s="57">
        <f>VLOOKUP(order_details__2[[#This Row],[OrderID]],orders[],21,FALSE)</f>
        <v>10</v>
      </c>
    </row>
    <row r="1159" spans="1:18" x14ac:dyDescent="0.2">
      <c r="A1159">
        <v>10688</v>
      </c>
      <c r="B1159">
        <v>34</v>
      </c>
      <c r="C1159">
        <v>14</v>
      </c>
      <c r="D1159">
        <v>14</v>
      </c>
      <c r="E1159">
        <v>0</v>
      </c>
      <c r="F1159">
        <f>order_details__2[[#This Row],[UnitPrice]]*order_details__2[[#This Row],[Quantity]]</f>
        <v>196</v>
      </c>
      <c r="G1159">
        <f>VLOOKUP(order_details__2[[#This Row],[ProductID]],products[],3,FALSE)</f>
        <v>16</v>
      </c>
      <c r="H1159">
        <f>VLOOKUP(order_details__2[[#This Row],[OrderID]],orders[],20,FALSE)</f>
        <v>1997</v>
      </c>
      <c r="I1159" t="str">
        <f>VLOOKUP(order_details__2[[#This Row],[ProductID]],products[],2,FALSE)</f>
        <v>Sasquatch Ale</v>
      </c>
      <c r="J1159" t="str">
        <f>VLOOKUP(order_details__2[[#This Row],[SupplierID]],suppliers[],2,FALSE)</f>
        <v>Bigfoot Breweries</v>
      </c>
      <c r="K1159" t="str">
        <f>VLOOKUP(order_details__2[[#This Row],[OrderID]],orders[],14,FALSE)</f>
        <v>Denmark</v>
      </c>
      <c r="L1159">
        <f>VLOOKUP(order_details__2[[#This Row],[OrderID]],orders[],7,FALSE)</f>
        <v>2</v>
      </c>
      <c r="M1159" t="str">
        <f>VLOOKUP(order_details__2[[#This Row],[ShipVia ]],shippers[],2,FALSE)</f>
        <v>United Package</v>
      </c>
      <c r="N1159" t="str">
        <f>VLOOKUP(order_details__2[[#This Row],[OrderID]],orders[],2,FALSE)</f>
        <v>VAFFE</v>
      </c>
      <c r="O1159" t="str">
        <f>VLOOKUP(order_details__2[[#This Row],[OrderID]],orders[],18,FALSE)</f>
        <v xml:space="preserve">Eastern                                           </v>
      </c>
      <c r="P1159">
        <f>VLOOKUP(order_details__2[[#This Row],[ProductID]],products[],4,FALSE)</f>
        <v>1</v>
      </c>
      <c r="Q1159" t="str">
        <f>VLOOKUP(order_details__2[[#This Row],[CategoryID]],categories[],2,FALSE)</f>
        <v>Beverages</v>
      </c>
      <c r="R1159" s="57">
        <f>VLOOKUP(order_details__2[[#This Row],[OrderID]],orders[],21,FALSE)</f>
        <v>10</v>
      </c>
    </row>
    <row r="1160" spans="1:18" x14ac:dyDescent="0.2">
      <c r="A1160">
        <v>10689</v>
      </c>
      <c r="B1160">
        <v>1</v>
      </c>
      <c r="C1160">
        <v>18</v>
      </c>
      <c r="D1160">
        <v>35</v>
      </c>
      <c r="E1160">
        <v>0</v>
      </c>
      <c r="F1160">
        <f>order_details__2[[#This Row],[UnitPrice]]*order_details__2[[#This Row],[Quantity]]</f>
        <v>630</v>
      </c>
      <c r="G1160">
        <f>VLOOKUP(order_details__2[[#This Row],[ProductID]],products[],3,FALSE)</f>
        <v>1</v>
      </c>
      <c r="H1160">
        <f>VLOOKUP(order_details__2[[#This Row],[OrderID]],orders[],20,FALSE)</f>
        <v>1997</v>
      </c>
      <c r="I1160" t="str">
        <f>VLOOKUP(order_details__2[[#This Row],[ProductID]],products[],2,FALSE)</f>
        <v>Chai</v>
      </c>
      <c r="J1160" t="str">
        <f>VLOOKUP(order_details__2[[#This Row],[SupplierID]],suppliers[],2,FALSE)</f>
        <v>Exotic Liquids</v>
      </c>
      <c r="K1160" t="str">
        <f>VLOOKUP(order_details__2[[#This Row],[OrderID]],orders[],14,FALSE)</f>
        <v>Sweden</v>
      </c>
      <c r="L1160">
        <f>VLOOKUP(order_details__2[[#This Row],[OrderID]],orders[],7,FALSE)</f>
        <v>2</v>
      </c>
      <c r="M1160" t="str">
        <f>VLOOKUP(order_details__2[[#This Row],[ShipVia ]],shippers[],2,FALSE)</f>
        <v>United Package</v>
      </c>
      <c r="N1160" t="str">
        <f>VLOOKUP(order_details__2[[#This Row],[OrderID]],orders[],2,FALSE)</f>
        <v>BERGS</v>
      </c>
      <c r="O1160" t="str">
        <f>VLOOKUP(order_details__2[[#This Row],[OrderID]],orders[],18,FALSE)</f>
        <v xml:space="preserve">Eastern                                           </v>
      </c>
      <c r="P1160">
        <f>VLOOKUP(order_details__2[[#This Row],[ProductID]],products[],4,FALSE)</f>
        <v>1</v>
      </c>
      <c r="Q1160" t="str">
        <f>VLOOKUP(order_details__2[[#This Row],[CategoryID]],categories[],2,FALSE)</f>
        <v>Beverages</v>
      </c>
      <c r="R1160" s="57">
        <f>VLOOKUP(order_details__2[[#This Row],[OrderID]],orders[],21,FALSE)</f>
        <v>10</v>
      </c>
    </row>
    <row r="1161" spans="1:18" x14ac:dyDescent="0.2">
      <c r="A1161">
        <v>10690</v>
      </c>
      <c r="B1161">
        <v>56</v>
      </c>
      <c r="C1161">
        <v>38</v>
      </c>
      <c r="D1161">
        <v>20</v>
      </c>
      <c r="E1161">
        <v>0</v>
      </c>
      <c r="F1161">
        <f>order_details__2[[#This Row],[UnitPrice]]*order_details__2[[#This Row],[Quantity]]</f>
        <v>760</v>
      </c>
      <c r="G1161">
        <f>VLOOKUP(order_details__2[[#This Row],[ProductID]],products[],3,FALSE)</f>
        <v>26</v>
      </c>
      <c r="H1161">
        <f>VLOOKUP(order_details__2[[#This Row],[OrderID]],orders[],20,FALSE)</f>
        <v>1997</v>
      </c>
      <c r="I1161" t="str">
        <f>VLOOKUP(order_details__2[[#This Row],[ProductID]],products[],2,FALSE)</f>
        <v>Gnocchi di nonna Alice</v>
      </c>
      <c r="J1161" t="str">
        <f>VLOOKUP(order_details__2[[#This Row],[SupplierID]],suppliers[],2,FALSE)</f>
        <v>Pasta Buttini s.r.l.</v>
      </c>
      <c r="K1161" t="str">
        <f>VLOOKUP(order_details__2[[#This Row],[OrderID]],orders[],14,FALSE)</f>
        <v>Brazil</v>
      </c>
      <c r="L1161">
        <f>VLOOKUP(order_details__2[[#This Row],[OrderID]],orders[],7,FALSE)</f>
        <v>1</v>
      </c>
      <c r="M1161" t="str">
        <f>VLOOKUP(order_details__2[[#This Row],[ShipVia ]],shippers[],2,FALSE)</f>
        <v>Speedy Express</v>
      </c>
      <c r="N1161" t="str">
        <f>VLOOKUP(order_details__2[[#This Row],[OrderID]],orders[],2,FALSE)</f>
        <v>HANAR</v>
      </c>
      <c r="O1161" t="str">
        <f>VLOOKUP(order_details__2[[#This Row],[OrderID]],orders[],18,FALSE)</f>
        <v xml:space="preserve">Eastern                                           </v>
      </c>
      <c r="P1161">
        <f>VLOOKUP(order_details__2[[#This Row],[ProductID]],products[],4,FALSE)</f>
        <v>5</v>
      </c>
      <c r="Q1161" t="str">
        <f>VLOOKUP(order_details__2[[#This Row],[CategoryID]],categories[],2,FALSE)</f>
        <v>Grains/Cereals</v>
      </c>
      <c r="R1161" s="57">
        <f>VLOOKUP(order_details__2[[#This Row],[OrderID]],orders[],21,FALSE)</f>
        <v>10</v>
      </c>
    </row>
    <row r="1162" spans="1:18" x14ac:dyDescent="0.2">
      <c r="A1162">
        <v>10690</v>
      </c>
      <c r="B1162">
        <v>77</v>
      </c>
      <c r="C1162">
        <v>13</v>
      </c>
      <c r="D1162">
        <v>30</v>
      </c>
      <c r="E1162">
        <v>0</v>
      </c>
      <c r="F1162">
        <f>order_details__2[[#This Row],[UnitPrice]]*order_details__2[[#This Row],[Quantity]]</f>
        <v>390</v>
      </c>
      <c r="G1162">
        <f>VLOOKUP(order_details__2[[#This Row],[ProductID]],products[],3,FALSE)</f>
        <v>12</v>
      </c>
      <c r="H1162">
        <f>VLOOKUP(order_details__2[[#This Row],[OrderID]],orders[],20,FALSE)</f>
        <v>1997</v>
      </c>
      <c r="I1162" t="str">
        <f>VLOOKUP(order_details__2[[#This Row],[ProductID]],products[],2,FALSE)</f>
        <v>Original Frankfurter grne Soe</v>
      </c>
      <c r="J1162" t="str">
        <f>VLOOKUP(order_details__2[[#This Row],[SupplierID]],suppliers[],2,FALSE)</f>
        <v>Plutzer Lebensmittelgromrkte AG</v>
      </c>
      <c r="K1162" t="str">
        <f>VLOOKUP(order_details__2[[#This Row],[OrderID]],orders[],14,FALSE)</f>
        <v>Brazil</v>
      </c>
      <c r="L1162">
        <f>VLOOKUP(order_details__2[[#This Row],[OrderID]],orders[],7,FALSE)</f>
        <v>1</v>
      </c>
      <c r="M1162" t="str">
        <f>VLOOKUP(order_details__2[[#This Row],[ShipVia ]],shippers[],2,FALSE)</f>
        <v>Speedy Express</v>
      </c>
      <c r="N1162" t="str">
        <f>VLOOKUP(order_details__2[[#This Row],[OrderID]],orders[],2,FALSE)</f>
        <v>HANAR</v>
      </c>
      <c r="O1162" t="str">
        <f>VLOOKUP(order_details__2[[#This Row],[OrderID]],orders[],18,FALSE)</f>
        <v xml:space="preserve">Eastern                                           </v>
      </c>
      <c r="P1162">
        <f>VLOOKUP(order_details__2[[#This Row],[ProductID]],products[],4,FALSE)</f>
        <v>2</v>
      </c>
      <c r="Q1162" t="str">
        <f>VLOOKUP(order_details__2[[#This Row],[CategoryID]],categories[],2,FALSE)</f>
        <v>Condiments</v>
      </c>
      <c r="R1162" s="57">
        <f>VLOOKUP(order_details__2[[#This Row],[OrderID]],orders[],21,FALSE)</f>
        <v>10</v>
      </c>
    </row>
    <row r="1163" spans="1:18" x14ac:dyDescent="0.2">
      <c r="A1163">
        <v>10691</v>
      </c>
      <c r="B1163">
        <v>1</v>
      </c>
      <c r="C1163">
        <v>18</v>
      </c>
      <c r="D1163">
        <v>30</v>
      </c>
      <c r="E1163">
        <v>0</v>
      </c>
      <c r="F1163">
        <f>order_details__2[[#This Row],[UnitPrice]]*order_details__2[[#This Row],[Quantity]]</f>
        <v>540</v>
      </c>
      <c r="G1163">
        <f>VLOOKUP(order_details__2[[#This Row],[ProductID]],products[],3,FALSE)</f>
        <v>1</v>
      </c>
      <c r="H1163">
        <f>VLOOKUP(order_details__2[[#This Row],[OrderID]],orders[],20,FALSE)</f>
        <v>1997</v>
      </c>
      <c r="I1163" t="str">
        <f>VLOOKUP(order_details__2[[#This Row],[ProductID]],products[],2,FALSE)</f>
        <v>Chai</v>
      </c>
      <c r="J1163" t="str">
        <f>VLOOKUP(order_details__2[[#This Row],[SupplierID]],suppliers[],2,FALSE)</f>
        <v>Exotic Liquids</v>
      </c>
      <c r="K1163" t="str">
        <f>VLOOKUP(order_details__2[[#This Row],[OrderID]],orders[],14,FALSE)</f>
        <v>Germany</v>
      </c>
      <c r="L1163">
        <f>VLOOKUP(order_details__2[[#This Row],[OrderID]],orders[],7,FALSE)</f>
        <v>2</v>
      </c>
      <c r="M1163" t="str">
        <f>VLOOKUP(order_details__2[[#This Row],[ShipVia ]],shippers[],2,FALSE)</f>
        <v>United Package</v>
      </c>
      <c r="N1163" t="str">
        <f>VLOOKUP(order_details__2[[#This Row],[OrderID]],orders[],2,FALSE)</f>
        <v>QUICK</v>
      </c>
      <c r="O1163" t="str">
        <f>VLOOKUP(order_details__2[[#This Row],[OrderID]],orders[],18,FALSE)</f>
        <v xml:space="preserve">Eastern                                           </v>
      </c>
      <c r="P1163">
        <f>VLOOKUP(order_details__2[[#This Row],[ProductID]],products[],4,FALSE)</f>
        <v>1</v>
      </c>
      <c r="Q1163" t="str">
        <f>VLOOKUP(order_details__2[[#This Row],[CategoryID]],categories[],2,FALSE)</f>
        <v>Beverages</v>
      </c>
      <c r="R1163" s="57">
        <f>VLOOKUP(order_details__2[[#This Row],[OrderID]],orders[],21,FALSE)</f>
        <v>10</v>
      </c>
    </row>
    <row r="1164" spans="1:18" x14ac:dyDescent="0.2">
      <c r="A1164">
        <v>10691</v>
      </c>
      <c r="B1164">
        <v>29</v>
      </c>
      <c r="C1164">
        <v>123.79</v>
      </c>
      <c r="D1164">
        <v>40</v>
      </c>
      <c r="E1164">
        <v>0</v>
      </c>
      <c r="F1164">
        <f>order_details__2[[#This Row],[UnitPrice]]*order_details__2[[#This Row],[Quantity]]</f>
        <v>4951.6000000000004</v>
      </c>
      <c r="G1164">
        <f>VLOOKUP(order_details__2[[#This Row],[ProductID]],products[],3,FALSE)</f>
        <v>12</v>
      </c>
      <c r="H1164">
        <f>VLOOKUP(order_details__2[[#This Row],[OrderID]],orders[],20,FALSE)</f>
        <v>1997</v>
      </c>
      <c r="I1164" t="str">
        <f>VLOOKUP(order_details__2[[#This Row],[ProductID]],products[],2,FALSE)</f>
        <v>Thringer Rostbratwurst</v>
      </c>
      <c r="J1164" t="str">
        <f>VLOOKUP(order_details__2[[#This Row],[SupplierID]],suppliers[],2,FALSE)</f>
        <v>Plutzer Lebensmittelgromrkte AG</v>
      </c>
      <c r="K1164" t="str">
        <f>VLOOKUP(order_details__2[[#This Row],[OrderID]],orders[],14,FALSE)</f>
        <v>Germany</v>
      </c>
      <c r="L1164">
        <f>VLOOKUP(order_details__2[[#This Row],[OrderID]],orders[],7,FALSE)</f>
        <v>2</v>
      </c>
      <c r="M1164" t="str">
        <f>VLOOKUP(order_details__2[[#This Row],[ShipVia ]],shippers[],2,FALSE)</f>
        <v>United Package</v>
      </c>
      <c r="N1164" t="str">
        <f>VLOOKUP(order_details__2[[#This Row],[OrderID]],orders[],2,FALSE)</f>
        <v>QUICK</v>
      </c>
      <c r="O1164" t="str">
        <f>VLOOKUP(order_details__2[[#This Row],[OrderID]],orders[],18,FALSE)</f>
        <v xml:space="preserve">Eastern                                           </v>
      </c>
      <c r="P1164">
        <f>VLOOKUP(order_details__2[[#This Row],[ProductID]],products[],4,FALSE)</f>
        <v>6</v>
      </c>
      <c r="Q1164" t="str">
        <f>VLOOKUP(order_details__2[[#This Row],[CategoryID]],categories[],2,FALSE)</f>
        <v>Meat/Poultry</v>
      </c>
      <c r="R1164" s="57">
        <f>VLOOKUP(order_details__2[[#This Row],[OrderID]],orders[],21,FALSE)</f>
        <v>10</v>
      </c>
    </row>
    <row r="1165" spans="1:18" x14ac:dyDescent="0.2">
      <c r="A1165">
        <v>10691</v>
      </c>
      <c r="B1165">
        <v>43</v>
      </c>
      <c r="C1165">
        <v>46</v>
      </c>
      <c r="D1165">
        <v>40</v>
      </c>
      <c r="E1165">
        <v>0</v>
      </c>
      <c r="F1165">
        <f>order_details__2[[#This Row],[UnitPrice]]*order_details__2[[#This Row],[Quantity]]</f>
        <v>1840</v>
      </c>
      <c r="G1165">
        <f>VLOOKUP(order_details__2[[#This Row],[ProductID]],products[],3,FALSE)</f>
        <v>20</v>
      </c>
      <c r="H1165">
        <f>VLOOKUP(order_details__2[[#This Row],[OrderID]],orders[],20,FALSE)</f>
        <v>1997</v>
      </c>
      <c r="I1165" t="str">
        <f>VLOOKUP(order_details__2[[#This Row],[ProductID]],products[],2,FALSE)</f>
        <v>Ipoh Coffee</v>
      </c>
      <c r="J1165" t="str">
        <f>VLOOKUP(order_details__2[[#This Row],[SupplierID]],suppliers[],2,FALSE)</f>
        <v>Leka Trading</v>
      </c>
      <c r="K1165" t="str">
        <f>VLOOKUP(order_details__2[[#This Row],[OrderID]],orders[],14,FALSE)</f>
        <v>Germany</v>
      </c>
      <c r="L1165">
        <f>VLOOKUP(order_details__2[[#This Row],[OrderID]],orders[],7,FALSE)</f>
        <v>2</v>
      </c>
      <c r="M1165" t="str">
        <f>VLOOKUP(order_details__2[[#This Row],[ShipVia ]],shippers[],2,FALSE)</f>
        <v>United Package</v>
      </c>
      <c r="N1165" t="str">
        <f>VLOOKUP(order_details__2[[#This Row],[OrderID]],orders[],2,FALSE)</f>
        <v>QUICK</v>
      </c>
      <c r="O1165" t="str">
        <f>VLOOKUP(order_details__2[[#This Row],[OrderID]],orders[],18,FALSE)</f>
        <v xml:space="preserve">Eastern                                           </v>
      </c>
      <c r="P1165">
        <f>VLOOKUP(order_details__2[[#This Row],[ProductID]],products[],4,FALSE)</f>
        <v>1</v>
      </c>
      <c r="Q1165" t="str">
        <f>VLOOKUP(order_details__2[[#This Row],[CategoryID]],categories[],2,FALSE)</f>
        <v>Beverages</v>
      </c>
      <c r="R1165" s="57">
        <f>VLOOKUP(order_details__2[[#This Row],[OrderID]],orders[],21,FALSE)</f>
        <v>10</v>
      </c>
    </row>
    <row r="1166" spans="1:18" x14ac:dyDescent="0.2">
      <c r="A1166">
        <v>10691</v>
      </c>
      <c r="B1166">
        <v>44</v>
      </c>
      <c r="C1166">
        <v>19.45</v>
      </c>
      <c r="D1166">
        <v>24</v>
      </c>
      <c r="E1166">
        <v>0</v>
      </c>
      <c r="F1166">
        <f>order_details__2[[#This Row],[UnitPrice]]*order_details__2[[#This Row],[Quantity]]</f>
        <v>466.79999999999995</v>
      </c>
      <c r="G1166">
        <f>VLOOKUP(order_details__2[[#This Row],[ProductID]],products[],3,FALSE)</f>
        <v>20</v>
      </c>
      <c r="H1166">
        <f>VLOOKUP(order_details__2[[#This Row],[OrderID]],orders[],20,FALSE)</f>
        <v>1997</v>
      </c>
      <c r="I1166" t="str">
        <f>VLOOKUP(order_details__2[[#This Row],[ProductID]],products[],2,FALSE)</f>
        <v>Gula Malacca</v>
      </c>
      <c r="J1166" t="str">
        <f>VLOOKUP(order_details__2[[#This Row],[SupplierID]],suppliers[],2,FALSE)</f>
        <v>Leka Trading</v>
      </c>
      <c r="K1166" t="str">
        <f>VLOOKUP(order_details__2[[#This Row],[OrderID]],orders[],14,FALSE)</f>
        <v>Germany</v>
      </c>
      <c r="L1166">
        <f>VLOOKUP(order_details__2[[#This Row],[OrderID]],orders[],7,FALSE)</f>
        <v>2</v>
      </c>
      <c r="M1166" t="str">
        <f>VLOOKUP(order_details__2[[#This Row],[ShipVia ]],shippers[],2,FALSE)</f>
        <v>United Package</v>
      </c>
      <c r="N1166" t="str">
        <f>VLOOKUP(order_details__2[[#This Row],[OrderID]],orders[],2,FALSE)</f>
        <v>QUICK</v>
      </c>
      <c r="O1166" t="str">
        <f>VLOOKUP(order_details__2[[#This Row],[OrderID]],orders[],18,FALSE)</f>
        <v xml:space="preserve">Eastern                                           </v>
      </c>
      <c r="P1166">
        <f>VLOOKUP(order_details__2[[#This Row],[ProductID]],products[],4,FALSE)</f>
        <v>2</v>
      </c>
      <c r="Q1166" t="str">
        <f>VLOOKUP(order_details__2[[#This Row],[CategoryID]],categories[],2,FALSE)</f>
        <v>Condiments</v>
      </c>
      <c r="R1166" s="57">
        <f>VLOOKUP(order_details__2[[#This Row],[OrderID]],orders[],21,FALSE)</f>
        <v>10</v>
      </c>
    </row>
    <row r="1167" spans="1:18" x14ac:dyDescent="0.2">
      <c r="A1167">
        <v>10691</v>
      </c>
      <c r="B1167">
        <v>62</v>
      </c>
      <c r="C1167">
        <v>49.3</v>
      </c>
      <c r="D1167">
        <v>48</v>
      </c>
      <c r="E1167">
        <v>0</v>
      </c>
      <c r="F1167">
        <f>order_details__2[[#This Row],[UnitPrice]]*order_details__2[[#This Row],[Quantity]]</f>
        <v>2366.3999999999996</v>
      </c>
      <c r="G1167">
        <f>VLOOKUP(order_details__2[[#This Row],[ProductID]],products[],3,FALSE)</f>
        <v>29</v>
      </c>
      <c r="H1167">
        <f>VLOOKUP(order_details__2[[#This Row],[OrderID]],orders[],20,FALSE)</f>
        <v>1997</v>
      </c>
      <c r="I1167" t="str">
        <f>VLOOKUP(order_details__2[[#This Row],[ProductID]],products[],2,FALSE)</f>
        <v>Tarte au sucre</v>
      </c>
      <c r="J1167" t="str">
        <f>VLOOKUP(order_details__2[[#This Row],[SupplierID]],suppliers[],2,FALSE)</f>
        <v>Forts d'rables</v>
      </c>
      <c r="K1167" t="str">
        <f>VLOOKUP(order_details__2[[#This Row],[OrderID]],orders[],14,FALSE)</f>
        <v>Germany</v>
      </c>
      <c r="L1167">
        <f>VLOOKUP(order_details__2[[#This Row],[OrderID]],orders[],7,FALSE)</f>
        <v>2</v>
      </c>
      <c r="M1167" t="str">
        <f>VLOOKUP(order_details__2[[#This Row],[ShipVia ]],shippers[],2,FALSE)</f>
        <v>United Package</v>
      </c>
      <c r="N1167" t="str">
        <f>VLOOKUP(order_details__2[[#This Row],[OrderID]],orders[],2,FALSE)</f>
        <v>QUICK</v>
      </c>
      <c r="O1167" t="str">
        <f>VLOOKUP(order_details__2[[#This Row],[OrderID]],orders[],18,FALSE)</f>
        <v xml:space="preserve">Eastern                                           </v>
      </c>
      <c r="P1167">
        <f>VLOOKUP(order_details__2[[#This Row],[ProductID]],products[],4,FALSE)</f>
        <v>3</v>
      </c>
      <c r="Q1167" t="str">
        <f>VLOOKUP(order_details__2[[#This Row],[CategoryID]],categories[],2,FALSE)</f>
        <v>Confections</v>
      </c>
      <c r="R1167" s="57">
        <f>VLOOKUP(order_details__2[[#This Row],[OrderID]],orders[],21,FALSE)</f>
        <v>10</v>
      </c>
    </row>
    <row r="1168" spans="1:18" x14ac:dyDescent="0.2">
      <c r="A1168">
        <v>10692</v>
      </c>
      <c r="B1168">
        <v>63</v>
      </c>
      <c r="C1168">
        <v>43.9</v>
      </c>
      <c r="D1168">
        <v>20</v>
      </c>
      <c r="E1168">
        <v>0</v>
      </c>
      <c r="F1168">
        <f>order_details__2[[#This Row],[UnitPrice]]*order_details__2[[#This Row],[Quantity]]</f>
        <v>878</v>
      </c>
      <c r="G1168">
        <f>VLOOKUP(order_details__2[[#This Row],[ProductID]],products[],3,FALSE)</f>
        <v>7</v>
      </c>
      <c r="H1168">
        <f>VLOOKUP(order_details__2[[#This Row],[OrderID]],orders[],20,FALSE)</f>
        <v>1997</v>
      </c>
      <c r="I1168" t="str">
        <f>VLOOKUP(order_details__2[[#This Row],[ProductID]],products[],2,FALSE)</f>
        <v>Vegie-spread</v>
      </c>
      <c r="J1168" t="str">
        <f>VLOOKUP(order_details__2[[#This Row],[SupplierID]],suppliers[],2,FALSE)</f>
        <v>Pavlova, Ltd.</v>
      </c>
      <c r="K1168" t="str">
        <f>VLOOKUP(order_details__2[[#This Row],[OrderID]],orders[],14,FALSE)</f>
        <v>Germany</v>
      </c>
      <c r="L1168">
        <f>VLOOKUP(order_details__2[[#This Row],[OrderID]],orders[],7,FALSE)</f>
        <v>2</v>
      </c>
      <c r="M1168" t="str">
        <f>VLOOKUP(order_details__2[[#This Row],[ShipVia ]],shippers[],2,FALSE)</f>
        <v>United Package</v>
      </c>
      <c r="N1168" t="str">
        <f>VLOOKUP(order_details__2[[#This Row],[OrderID]],orders[],2,FALSE)</f>
        <v>ALFKI</v>
      </c>
      <c r="O1168" t="str">
        <f>VLOOKUP(order_details__2[[#This Row],[OrderID]],orders[],18,FALSE)</f>
        <v xml:space="preserve">Eastern                                           </v>
      </c>
      <c r="P1168">
        <f>VLOOKUP(order_details__2[[#This Row],[ProductID]],products[],4,FALSE)</f>
        <v>2</v>
      </c>
      <c r="Q1168" t="str">
        <f>VLOOKUP(order_details__2[[#This Row],[CategoryID]],categories[],2,FALSE)</f>
        <v>Condiments</v>
      </c>
      <c r="R1168" s="57">
        <f>VLOOKUP(order_details__2[[#This Row],[OrderID]],orders[],21,FALSE)</f>
        <v>10</v>
      </c>
    </row>
    <row r="1169" spans="1:18" x14ac:dyDescent="0.2">
      <c r="A1169">
        <v>10693</v>
      </c>
      <c r="B1169">
        <v>9</v>
      </c>
      <c r="C1169">
        <v>97</v>
      </c>
      <c r="D1169">
        <v>6</v>
      </c>
      <c r="E1169">
        <v>0</v>
      </c>
      <c r="F1169">
        <f>order_details__2[[#This Row],[UnitPrice]]*order_details__2[[#This Row],[Quantity]]</f>
        <v>582</v>
      </c>
      <c r="G1169">
        <f>VLOOKUP(order_details__2[[#This Row],[ProductID]],products[],3,FALSE)</f>
        <v>4</v>
      </c>
      <c r="H1169">
        <f>VLOOKUP(order_details__2[[#This Row],[OrderID]],orders[],20,FALSE)</f>
        <v>1997</v>
      </c>
      <c r="I1169" t="str">
        <f>VLOOKUP(order_details__2[[#This Row],[ProductID]],products[],2,FALSE)</f>
        <v>Mishi Kobe Niku</v>
      </c>
      <c r="J1169" t="str">
        <f>VLOOKUP(order_details__2[[#This Row],[SupplierID]],suppliers[],2,FALSE)</f>
        <v>Tokyo Traders</v>
      </c>
      <c r="K1169" t="str">
        <f>VLOOKUP(order_details__2[[#This Row],[OrderID]],orders[],14,FALSE)</f>
        <v>USA</v>
      </c>
      <c r="L1169">
        <f>VLOOKUP(order_details__2[[#This Row],[OrderID]],orders[],7,FALSE)</f>
        <v>3</v>
      </c>
      <c r="M1169" t="str">
        <f>VLOOKUP(order_details__2[[#This Row],[ShipVia ]],shippers[],2,FALSE)</f>
        <v>Federal Shipping</v>
      </c>
      <c r="N1169" t="str">
        <f>VLOOKUP(order_details__2[[#This Row],[OrderID]],orders[],2,FALSE)</f>
        <v>WHITC</v>
      </c>
      <c r="O1169" t="str">
        <f>VLOOKUP(order_details__2[[#This Row],[OrderID]],orders[],18,FALSE)</f>
        <v xml:space="preserve">Southern                                          </v>
      </c>
      <c r="P1169">
        <f>VLOOKUP(order_details__2[[#This Row],[ProductID]],products[],4,FALSE)</f>
        <v>6</v>
      </c>
      <c r="Q1169" t="str">
        <f>VLOOKUP(order_details__2[[#This Row],[CategoryID]],categories[],2,FALSE)</f>
        <v>Meat/Poultry</v>
      </c>
      <c r="R1169" s="57">
        <f>VLOOKUP(order_details__2[[#This Row],[OrderID]],orders[],21,FALSE)</f>
        <v>10</v>
      </c>
    </row>
    <row r="1170" spans="1:18" x14ac:dyDescent="0.2">
      <c r="A1170">
        <v>10693</v>
      </c>
      <c r="B1170">
        <v>54</v>
      </c>
      <c r="C1170">
        <v>7.45</v>
      </c>
      <c r="D1170">
        <v>60</v>
      </c>
      <c r="E1170">
        <v>0</v>
      </c>
      <c r="F1170">
        <f>order_details__2[[#This Row],[UnitPrice]]*order_details__2[[#This Row],[Quantity]]</f>
        <v>447</v>
      </c>
      <c r="G1170">
        <f>VLOOKUP(order_details__2[[#This Row],[ProductID]],products[],3,FALSE)</f>
        <v>25</v>
      </c>
      <c r="H1170">
        <f>VLOOKUP(order_details__2[[#This Row],[OrderID]],orders[],20,FALSE)</f>
        <v>1997</v>
      </c>
      <c r="I1170" t="str">
        <f>VLOOKUP(order_details__2[[#This Row],[ProductID]],products[],2,FALSE)</f>
        <v>Tourtire</v>
      </c>
      <c r="J1170" t="str">
        <f>VLOOKUP(order_details__2[[#This Row],[SupplierID]],suppliers[],2,FALSE)</f>
        <v>Ma Maison</v>
      </c>
      <c r="K1170" t="str">
        <f>VLOOKUP(order_details__2[[#This Row],[OrderID]],orders[],14,FALSE)</f>
        <v>USA</v>
      </c>
      <c r="L1170">
        <f>VLOOKUP(order_details__2[[#This Row],[OrderID]],orders[],7,FALSE)</f>
        <v>3</v>
      </c>
      <c r="M1170" t="str">
        <f>VLOOKUP(order_details__2[[#This Row],[ShipVia ]],shippers[],2,FALSE)</f>
        <v>Federal Shipping</v>
      </c>
      <c r="N1170" t="str">
        <f>VLOOKUP(order_details__2[[#This Row],[OrderID]],orders[],2,FALSE)</f>
        <v>WHITC</v>
      </c>
      <c r="O1170" t="str">
        <f>VLOOKUP(order_details__2[[#This Row],[OrderID]],orders[],18,FALSE)</f>
        <v xml:space="preserve">Southern                                          </v>
      </c>
      <c r="P1170">
        <f>VLOOKUP(order_details__2[[#This Row],[ProductID]],products[],4,FALSE)</f>
        <v>6</v>
      </c>
      <c r="Q1170" t="str">
        <f>VLOOKUP(order_details__2[[#This Row],[CategoryID]],categories[],2,FALSE)</f>
        <v>Meat/Poultry</v>
      </c>
      <c r="R1170" s="57">
        <f>VLOOKUP(order_details__2[[#This Row],[OrderID]],orders[],21,FALSE)</f>
        <v>10</v>
      </c>
    </row>
    <row r="1171" spans="1:18" x14ac:dyDescent="0.2">
      <c r="A1171">
        <v>10693</v>
      </c>
      <c r="B1171">
        <v>69</v>
      </c>
      <c r="C1171">
        <v>36</v>
      </c>
      <c r="D1171">
        <v>30</v>
      </c>
      <c r="E1171">
        <v>0</v>
      </c>
      <c r="F1171">
        <f>order_details__2[[#This Row],[UnitPrice]]*order_details__2[[#This Row],[Quantity]]</f>
        <v>1080</v>
      </c>
      <c r="G1171">
        <f>VLOOKUP(order_details__2[[#This Row],[ProductID]],products[],3,FALSE)</f>
        <v>15</v>
      </c>
      <c r="H1171">
        <f>VLOOKUP(order_details__2[[#This Row],[OrderID]],orders[],20,FALSE)</f>
        <v>1997</v>
      </c>
      <c r="I1171" t="str">
        <f>VLOOKUP(order_details__2[[#This Row],[ProductID]],products[],2,FALSE)</f>
        <v>Gudbrandsdalsost</v>
      </c>
      <c r="J1171" t="str">
        <f>VLOOKUP(order_details__2[[#This Row],[SupplierID]],suppliers[],2,FALSE)</f>
        <v>Norske Meierier</v>
      </c>
      <c r="K1171" t="str">
        <f>VLOOKUP(order_details__2[[#This Row],[OrderID]],orders[],14,FALSE)</f>
        <v>USA</v>
      </c>
      <c r="L1171">
        <f>VLOOKUP(order_details__2[[#This Row],[OrderID]],orders[],7,FALSE)</f>
        <v>3</v>
      </c>
      <c r="M1171" t="str">
        <f>VLOOKUP(order_details__2[[#This Row],[ShipVia ]],shippers[],2,FALSE)</f>
        <v>Federal Shipping</v>
      </c>
      <c r="N1171" t="str">
        <f>VLOOKUP(order_details__2[[#This Row],[OrderID]],orders[],2,FALSE)</f>
        <v>WHITC</v>
      </c>
      <c r="O1171" t="str">
        <f>VLOOKUP(order_details__2[[#This Row],[OrderID]],orders[],18,FALSE)</f>
        <v xml:space="preserve">Southern                                          </v>
      </c>
      <c r="P1171">
        <f>VLOOKUP(order_details__2[[#This Row],[ProductID]],products[],4,FALSE)</f>
        <v>4</v>
      </c>
      <c r="Q1171" t="str">
        <f>VLOOKUP(order_details__2[[#This Row],[CategoryID]],categories[],2,FALSE)</f>
        <v>Dairy Products</v>
      </c>
      <c r="R1171" s="57">
        <f>VLOOKUP(order_details__2[[#This Row],[OrderID]],orders[],21,FALSE)</f>
        <v>10</v>
      </c>
    </row>
    <row r="1172" spans="1:18" x14ac:dyDescent="0.2">
      <c r="A1172">
        <v>10693</v>
      </c>
      <c r="B1172">
        <v>73</v>
      </c>
      <c r="C1172">
        <v>15</v>
      </c>
      <c r="D1172">
        <v>15</v>
      </c>
      <c r="E1172">
        <v>0</v>
      </c>
      <c r="F1172">
        <f>order_details__2[[#This Row],[UnitPrice]]*order_details__2[[#This Row],[Quantity]]</f>
        <v>225</v>
      </c>
      <c r="G1172">
        <f>VLOOKUP(order_details__2[[#This Row],[ProductID]],products[],3,FALSE)</f>
        <v>17</v>
      </c>
      <c r="H1172">
        <f>VLOOKUP(order_details__2[[#This Row],[OrderID]],orders[],20,FALSE)</f>
        <v>1997</v>
      </c>
      <c r="I1172" t="str">
        <f>VLOOKUP(order_details__2[[#This Row],[ProductID]],products[],2,FALSE)</f>
        <v>Rd Kaviar</v>
      </c>
      <c r="J1172" t="str">
        <f>VLOOKUP(order_details__2[[#This Row],[SupplierID]],suppliers[],2,FALSE)</f>
        <v>Svensk Sjfda AB</v>
      </c>
      <c r="K1172" t="str">
        <f>VLOOKUP(order_details__2[[#This Row],[OrderID]],orders[],14,FALSE)</f>
        <v>USA</v>
      </c>
      <c r="L1172">
        <f>VLOOKUP(order_details__2[[#This Row],[OrderID]],orders[],7,FALSE)</f>
        <v>3</v>
      </c>
      <c r="M1172" t="str">
        <f>VLOOKUP(order_details__2[[#This Row],[ShipVia ]],shippers[],2,FALSE)</f>
        <v>Federal Shipping</v>
      </c>
      <c r="N1172" t="str">
        <f>VLOOKUP(order_details__2[[#This Row],[OrderID]],orders[],2,FALSE)</f>
        <v>WHITC</v>
      </c>
      <c r="O1172" t="str">
        <f>VLOOKUP(order_details__2[[#This Row],[OrderID]],orders[],18,FALSE)</f>
        <v xml:space="preserve">Southern                                          </v>
      </c>
      <c r="P1172">
        <f>VLOOKUP(order_details__2[[#This Row],[ProductID]],products[],4,FALSE)</f>
        <v>8</v>
      </c>
      <c r="Q1172" t="str">
        <f>VLOOKUP(order_details__2[[#This Row],[CategoryID]],categories[],2,FALSE)</f>
        <v>Seafood</v>
      </c>
      <c r="R1172" s="57">
        <f>VLOOKUP(order_details__2[[#This Row],[OrderID]],orders[],21,FALSE)</f>
        <v>10</v>
      </c>
    </row>
    <row r="1173" spans="1:18" x14ac:dyDescent="0.2">
      <c r="A1173">
        <v>10694</v>
      </c>
      <c r="B1173">
        <v>7</v>
      </c>
      <c r="C1173">
        <v>30</v>
      </c>
      <c r="D1173">
        <v>90</v>
      </c>
      <c r="E1173">
        <v>0</v>
      </c>
      <c r="F1173">
        <f>order_details__2[[#This Row],[UnitPrice]]*order_details__2[[#This Row],[Quantity]]</f>
        <v>2700</v>
      </c>
      <c r="G1173">
        <f>VLOOKUP(order_details__2[[#This Row],[ProductID]],products[],3,FALSE)</f>
        <v>3</v>
      </c>
      <c r="H1173">
        <f>VLOOKUP(order_details__2[[#This Row],[OrderID]],orders[],20,FALSE)</f>
        <v>1997</v>
      </c>
      <c r="I1173" t="str">
        <f>VLOOKUP(order_details__2[[#This Row],[ProductID]],products[],2,FALSE)</f>
        <v>Uncle Bob's Organic Dried Pears</v>
      </c>
      <c r="J1173" t="str">
        <f>VLOOKUP(order_details__2[[#This Row],[SupplierID]],suppliers[],2,FALSE)</f>
        <v>Grandma Kelly's Homestead</v>
      </c>
      <c r="K1173" t="str">
        <f>VLOOKUP(order_details__2[[#This Row],[OrderID]],orders[],14,FALSE)</f>
        <v>Germany</v>
      </c>
      <c r="L1173">
        <f>VLOOKUP(order_details__2[[#This Row],[OrderID]],orders[],7,FALSE)</f>
        <v>3</v>
      </c>
      <c r="M1173" t="str">
        <f>VLOOKUP(order_details__2[[#This Row],[ShipVia ]],shippers[],2,FALSE)</f>
        <v>Federal Shipping</v>
      </c>
      <c r="N1173" t="str">
        <f>VLOOKUP(order_details__2[[#This Row],[OrderID]],orders[],2,FALSE)</f>
        <v>QUICK</v>
      </c>
      <c r="O1173" t="str">
        <f>VLOOKUP(order_details__2[[#This Row],[OrderID]],orders[],18,FALSE)</f>
        <v xml:space="preserve">Northern                                          </v>
      </c>
      <c r="P1173">
        <f>VLOOKUP(order_details__2[[#This Row],[ProductID]],products[],4,FALSE)</f>
        <v>7</v>
      </c>
      <c r="Q1173" t="str">
        <f>VLOOKUP(order_details__2[[#This Row],[CategoryID]],categories[],2,FALSE)</f>
        <v>Produce</v>
      </c>
      <c r="R1173" s="57">
        <f>VLOOKUP(order_details__2[[#This Row],[OrderID]],orders[],21,FALSE)</f>
        <v>10</v>
      </c>
    </row>
    <row r="1174" spans="1:18" x14ac:dyDescent="0.2">
      <c r="A1174">
        <v>10694</v>
      </c>
      <c r="B1174">
        <v>59</v>
      </c>
      <c r="C1174">
        <v>55</v>
      </c>
      <c r="D1174">
        <v>25</v>
      </c>
      <c r="E1174">
        <v>0</v>
      </c>
      <c r="F1174">
        <f>order_details__2[[#This Row],[UnitPrice]]*order_details__2[[#This Row],[Quantity]]</f>
        <v>1375</v>
      </c>
      <c r="G1174">
        <f>VLOOKUP(order_details__2[[#This Row],[ProductID]],products[],3,FALSE)</f>
        <v>28</v>
      </c>
      <c r="H1174">
        <f>VLOOKUP(order_details__2[[#This Row],[OrderID]],orders[],20,FALSE)</f>
        <v>1997</v>
      </c>
      <c r="I1174" t="str">
        <f>VLOOKUP(order_details__2[[#This Row],[ProductID]],products[],2,FALSE)</f>
        <v>Raclette Courdavault</v>
      </c>
      <c r="J1174" t="str">
        <f>VLOOKUP(order_details__2[[#This Row],[SupplierID]],suppliers[],2,FALSE)</f>
        <v>Gai pturage</v>
      </c>
      <c r="K1174" t="str">
        <f>VLOOKUP(order_details__2[[#This Row],[OrderID]],orders[],14,FALSE)</f>
        <v>Germany</v>
      </c>
      <c r="L1174">
        <f>VLOOKUP(order_details__2[[#This Row],[OrderID]],orders[],7,FALSE)</f>
        <v>3</v>
      </c>
      <c r="M1174" t="str">
        <f>VLOOKUP(order_details__2[[#This Row],[ShipVia ]],shippers[],2,FALSE)</f>
        <v>Federal Shipping</v>
      </c>
      <c r="N1174" t="str">
        <f>VLOOKUP(order_details__2[[#This Row],[OrderID]],orders[],2,FALSE)</f>
        <v>QUICK</v>
      </c>
      <c r="O1174" t="str">
        <f>VLOOKUP(order_details__2[[#This Row],[OrderID]],orders[],18,FALSE)</f>
        <v xml:space="preserve">Northern                                          </v>
      </c>
      <c r="P1174">
        <f>VLOOKUP(order_details__2[[#This Row],[ProductID]],products[],4,FALSE)</f>
        <v>4</v>
      </c>
      <c r="Q1174" t="str">
        <f>VLOOKUP(order_details__2[[#This Row],[CategoryID]],categories[],2,FALSE)</f>
        <v>Dairy Products</v>
      </c>
      <c r="R1174" s="57">
        <f>VLOOKUP(order_details__2[[#This Row],[OrderID]],orders[],21,FALSE)</f>
        <v>10</v>
      </c>
    </row>
    <row r="1175" spans="1:18" x14ac:dyDescent="0.2">
      <c r="A1175">
        <v>10694</v>
      </c>
      <c r="B1175">
        <v>70</v>
      </c>
      <c r="C1175">
        <v>15</v>
      </c>
      <c r="D1175">
        <v>50</v>
      </c>
      <c r="E1175">
        <v>0</v>
      </c>
      <c r="F1175">
        <f>order_details__2[[#This Row],[UnitPrice]]*order_details__2[[#This Row],[Quantity]]</f>
        <v>750</v>
      </c>
      <c r="G1175">
        <f>VLOOKUP(order_details__2[[#This Row],[ProductID]],products[],3,FALSE)</f>
        <v>7</v>
      </c>
      <c r="H1175">
        <f>VLOOKUP(order_details__2[[#This Row],[OrderID]],orders[],20,FALSE)</f>
        <v>1997</v>
      </c>
      <c r="I1175" t="str">
        <f>VLOOKUP(order_details__2[[#This Row],[ProductID]],products[],2,FALSE)</f>
        <v>Outback Lager</v>
      </c>
      <c r="J1175" t="str">
        <f>VLOOKUP(order_details__2[[#This Row],[SupplierID]],suppliers[],2,FALSE)</f>
        <v>Pavlova, Ltd.</v>
      </c>
      <c r="K1175" t="str">
        <f>VLOOKUP(order_details__2[[#This Row],[OrderID]],orders[],14,FALSE)</f>
        <v>Germany</v>
      </c>
      <c r="L1175">
        <f>VLOOKUP(order_details__2[[#This Row],[OrderID]],orders[],7,FALSE)</f>
        <v>3</v>
      </c>
      <c r="M1175" t="str">
        <f>VLOOKUP(order_details__2[[#This Row],[ShipVia ]],shippers[],2,FALSE)</f>
        <v>Federal Shipping</v>
      </c>
      <c r="N1175" t="str">
        <f>VLOOKUP(order_details__2[[#This Row],[OrderID]],orders[],2,FALSE)</f>
        <v>QUICK</v>
      </c>
      <c r="O1175" t="str">
        <f>VLOOKUP(order_details__2[[#This Row],[OrderID]],orders[],18,FALSE)</f>
        <v xml:space="preserve">Northern                                          </v>
      </c>
      <c r="P1175">
        <f>VLOOKUP(order_details__2[[#This Row],[ProductID]],products[],4,FALSE)</f>
        <v>1</v>
      </c>
      <c r="Q1175" t="str">
        <f>VLOOKUP(order_details__2[[#This Row],[CategoryID]],categories[],2,FALSE)</f>
        <v>Beverages</v>
      </c>
      <c r="R1175" s="57">
        <f>VLOOKUP(order_details__2[[#This Row],[OrderID]],orders[],21,FALSE)</f>
        <v>10</v>
      </c>
    </row>
    <row r="1176" spans="1:18" x14ac:dyDescent="0.2">
      <c r="A1176">
        <v>10695</v>
      </c>
      <c r="B1176">
        <v>8</v>
      </c>
      <c r="C1176">
        <v>40</v>
      </c>
      <c r="D1176">
        <v>10</v>
      </c>
      <c r="E1176">
        <v>0</v>
      </c>
      <c r="F1176">
        <f>order_details__2[[#This Row],[UnitPrice]]*order_details__2[[#This Row],[Quantity]]</f>
        <v>400</v>
      </c>
      <c r="G1176">
        <f>VLOOKUP(order_details__2[[#This Row],[ProductID]],products[],3,FALSE)</f>
        <v>3</v>
      </c>
      <c r="H1176">
        <f>VLOOKUP(order_details__2[[#This Row],[OrderID]],orders[],20,FALSE)</f>
        <v>1997</v>
      </c>
      <c r="I1176" t="str">
        <f>VLOOKUP(order_details__2[[#This Row],[ProductID]],products[],2,FALSE)</f>
        <v>Northwoods Cranberry Sauce</v>
      </c>
      <c r="J1176" t="str">
        <f>VLOOKUP(order_details__2[[#This Row],[SupplierID]],suppliers[],2,FALSE)</f>
        <v>Grandma Kelly's Homestead</v>
      </c>
      <c r="K1176" t="str">
        <f>VLOOKUP(order_details__2[[#This Row],[OrderID]],orders[],14,FALSE)</f>
        <v>Finland</v>
      </c>
      <c r="L1176">
        <f>VLOOKUP(order_details__2[[#This Row],[OrderID]],orders[],7,FALSE)</f>
        <v>1</v>
      </c>
      <c r="M1176" t="str">
        <f>VLOOKUP(order_details__2[[#This Row],[ShipVia ]],shippers[],2,FALSE)</f>
        <v>Speedy Express</v>
      </c>
      <c r="N1176" t="str">
        <f>VLOOKUP(order_details__2[[#This Row],[OrderID]],orders[],2,FALSE)</f>
        <v>WILMK</v>
      </c>
      <c r="O1176" t="str">
        <f>VLOOKUP(order_details__2[[#This Row],[OrderID]],orders[],18,FALSE)</f>
        <v xml:space="preserve">Westerns                                          </v>
      </c>
      <c r="P1176">
        <f>VLOOKUP(order_details__2[[#This Row],[ProductID]],products[],4,FALSE)</f>
        <v>2</v>
      </c>
      <c r="Q1176" t="str">
        <f>VLOOKUP(order_details__2[[#This Row],[CategoryID]],categories[],2,FALSE)</f>
        <v>Condiments</v>
      </c>
      <c r="R1176" s="57">
        <f>VLOOKUP(order_details__2[[#This Row],[OrderID]],orders[],21,FALSE)</f>
        <v>10</v>
      </c>
    </row>
    <row r="1177" spans="1:18" x14ac:dyDescent="0.2">
      <c r="A1177">
        <v>10695</v>
      </c>
      <c r="B1177">
        <v>12</v>
      </c>
      <c r="C1177">
        <v>38</v>
      </c>
      <c r="D1177">
        <v>4</v>
      </c>
      <c r="E1177">
        <v>0</v>
      </c>
      <c r="F1177">
        <f>order_details__2[[#This Row],[UnitPrice]]*order_details__2[[#This Row],[Quantity]]</f>
        <v>152</v>
      </c>
      <c r="G1177">
        <f>VLOOKUP(order_details__2[[#This Row],[ProductID]],products[],3,FALSE)</f>
        <v>5</v>
      </c>
      <c r="H1177">
        <f>VLOOKUP(order_details__2[[#This Row],[OrderID]],orders[],20,FALSE)</f>
        <v>1997</v>
      </c>
      <c r="I1177" t="str">
        <f>VLOOKUP(order_details__2[[#This Row],[ProductID]],products[],2,FALSE)</f>
        <v>Queso Manchego La Pastora</v>
      </c>
      <c r="J1177" t="str">
        <f>VLOOKUP(order_details__2[[#This Row],[SupplierID]],suppliers[],2,FALSE)</f>
        <v>Cooperativa de Quesos 'Las Cabras'</v>
      </c>
      <c r="K1177" t="str">
        <f>VLOOKUP(order_details__2[[#This Row],[OrderID]],orders[],14,FALSE)</f>
        <v>Finland</v>
      </c>
      <c r="L1177">
        <f>VLOOKUP(order_details__2[[#This Row],[OrderID]],orders[],7,FALSE)</f>
        <v>1</v>
      </c>
      <c r="M1177" t="str">
        <f>VLOOKUP(order_details__2[[#This Row],[ShipVia ]],shippers[],2,FALSE)</f>
        <v>Speedy Express</v>
      </c>
      <c r="N1177" t="str">
        <f>VLOOKUP(order_details__2[[#This Row],[OrderID]],orders[],2,FALSE)</f>
        <v>WILMK</v>
      </c>
      <c r="O1177" t="str">
        <f>VLOOKUP(order_details__2[[#This Row],[OrderID]],orders[],18,FALSE)</f>
        <v xml:space="preserve">Westerns                                          </v>
      </c>
      <c r="P1177">
        <f>VLOOKUP(order_details__2[[#This Row],[ProductID]],products[],4,FALSE)</f>
        <v>4</v>
      </c>
      <c r="Q1177" t="str">
        <f>VLOOKUP(order_details__2[[#This Row],[CategoryID]],categories[],2,FALSE)</f>
        <v>Dairy Products</v>
      </c>
      <c r="R1177" s="57">
        <f>VLOOKUP(order_details__2[[#This Row],[OrderID]],orders[],21,FALSE)</f>
        <v>10</v>
      </c>
    </row>
    <row r="1178" spans="1:18" x14ac:dyDescent="0.2">
      <c r="A1178">
        <v>10695</v>
      </c>
      <c r="B1178">
        <v>24</v>
      </c>
      <c r="C1178">
        <v>4.5</v>
      </c>
      <c r="D1178">
        <v>20</v>
      </c>
      <c r="E1178">
        <v>0</v>
      </c>
      <c r="F1178">
        <f>order_details__2[[#This Row],[UnitPrice]]*order_details__2[[#This Row],[Quantity]]</f>
        <v>90</v>
      </c>
      <c r="G1178">
        <f>VLOOKUP(order_details__2[[#This Row],[ProductID]],products[],3,FALSE)</f>
        <v>10</v>
      </c>
      <c r="H1178">
        <f>VLOOKUP(order_details__2[[#This Row],[OrderID]],orders[],20,FALSE)</f>
        <v>1997</v>
      </c>
      <c r="I1178" t="str">
        <f>VLOOKUP(order_details__2[[#This Row],[ProductID]],products[],2,FALSE)</f>
        <v>Guaran Fantstica</v>
      </c>
      <c r="J1178" t="str">
        <f>VLOOKUP(order_details__2[[#This Row],[SupplierID]],suppliers[],2,FALSE)</f>
        <v>Refrescos Americanas LTDA</v>
      </c>
      <c r="K1178" t="str">
        <f>VLOOKUP(order_details__2[[#This Row],[OrderID]],orders[],14,FALSE)</f>
        <v>Finland</v>
      </c>
      <c r="L1178">
        <f>VLOOKUP(order_details__2[[#This Row],[OrderID]],orders[],7,FALSE)</f>
        <v>1</v>
      </c>
      <c r="M1178" t="str">
        <f>VLOOKUP(order_details__2[[#This Row],[ShipVia ]],shippers[],2,FALSE)</f>
        <v>Speedy Express</v>
      </c>
      <c r="N1178" t="str">
        <f>VLOOKUP(order_details__2[[#This Row],[OrderID]],orders[],2,FALSE)</f>
        <v>WILMK</v>
      </c>
      <c r="O1178" t="str">
        <f>VLOOKUP(order_details__2[[#This Row],[OrderID]],orders[],18,FALSE)</f>
        <v xml:space="preserve">Westerns                                          </v>
      </c>
      <c r="P1178">
        <f>VLOOKUP(order_details__2[[#This Row],[ProductID]],products[],4,FALSE)</f>
        <v>1</v>
      </c>
      <c r="Q1178" t="str">
        <f>VLOOKUP(order_details__2[[#This Row],[CategoryID]],categories[],2,FALSE)</f>
        <v>Beverages</v>
      </c>
      <c r="R1178" s="57">
        <f>VLOOKUP(order_details__2[[#This Row],[OrderID]],orders[],21,FALSE)</f>
        <v>10</v>
      </c>
    </row>
    <row r="1179" spans="1:18" x14ac:dyDescent="0.2">
      <c r="A1179">
        <v>10696</v>
      </c>
      <c r="B1179">
        <v>17</v>
      </c>
      <c r="C1179">
        <v>39</v>
      </c>
      <c r="D1179">
        <v>20</v>
      </c>
      <c r="E1179">
        <v>0</v>
      </c>
      <c r="F1179">
        <f>order_details__2[[#This Row],[UnitPrice]]*order_details__2[[#This Row],[Quantity]]</f>
        <v>780</v>
      </c>
      <c r="G1179">
        <f>VLOOKUP(order_details__2[[#This Row],[ProductID]],products[],3,FALSE)</f>
        <v>7</v>
      </c>
      <c r="H1179">
        <f>VLOOKUP(order_details__2[[#This Row],[OrderID]],orders[],20,FALSE)</f>
        <v>1997</v>
      </c>
      <c r="I1179" t="str">
        <f>VLOOKUP(order_details__2[[#This Row],[ProductID]],products[],2,FALSE)</f>
        <v>Alice Mutton</v>
      </c>
      <c r="J1179" t="str">
        <f>VLOOKUP(order_details__2[[#This Row],[SupplierID]],suppliers[],2,FALSE)</f>
        <v>Pavlova, Ltd.</v>
      </c>
      <c r="K1179" t="str">
        <f>VLOOKUP(order_details__2[[#This Row],[OrderID]],orders[],14,FALSE)</f>
        <v>USA</v>
      </c>
      <c r="L1179">
        <f>VLOOKUP(order_details__2[[#This Row],[OrderID]],orders[],7,FALSE)</f>
        <v>3</v>
      </c>
      <c r="M1179" t="str">
        <f>VLOOKUP(order_details__2[[#This Row],[ShipVia ]],shippers[],2,FALSE)</f>
        <v>Federal Shipping</v>
      </c>
      <c r="N1179" t="str">
        <f>VLOOKUP(order_details__2[[#This Row],[OrderID]],orders[],2,FALSE)</f>
        <v>WHITC</v>
      </c>
      <c r="O1179" t="str">
        <f>VLOOKUP(order_details__2[[#This Row],[OrderID]],orders[],18,FALSE)</f>
        <v xml:space="preserve">Northern                                          </v>
      </c>
      <c r="P1179">
        <f>VLOOKUP(order_details__2[[#This Row],[ProductID]],products[],4,FALSE)</f>
        <v>6</v>
      </c>
      <c r="Q1179" t="str">
        <f>VLOOKUP(order_details__2[[#This Row],[CategoryID]],categories[],2,FALSE)</f>
        <v>Meat/Poultry</v>
      </c>
      <c r="R1179" s="57">
        <f>VLOOKUP(order_details__2[[#This Row],[OrderID]],orders[],21,FALSE)</f>
        <v>10</v>
      </c>
    </row>
    <row r="1180" spans="1:18" x14ac:dyDescent="0.2">
      <c r="A1180">
        <v>10696</v>
      </c>
      <c r="B1180">
        <v>46</v>
      </c>
      <c r="C1180">
        <v>12</v>
      </c>
      <c r="D1180">
        <v>18</v>
      </c>
      <c r="E1180">
        <v>0</v>
      </c>
      <c r="F1180">
        <f>order_details__2[[#This Row],[UnitPrice]]*order_details__2[[#This Row],[Quantity]]</f>
        <v>216</v>
      </c>
      <c r="G1180">
        <f>VLOOKUP(order_details__2[[#This Row],[ProductID]],products[],3,FALSE)</f>
        <v>21</v>
      </c>
      <c r="H1180">
        <f>VLOOKUP(order_details__2[[#This Row],[OrderID]],orders[],20,FALSE)</f>
        <v>1997</v>
      </c>
      <c r="I1180" t="str">
        <f>VLOOKUP(order_details__2[[#This Row],[ProductID]],products[],2,FALSE)</f>
        <v>Spegesild</v>
      </c>
      <c r="J1180" t="str">
        <f>VLOOKUP(order_details__2[[#This Row],[SupplierID]],suppliers[],2,FALSE)</f>
        <v>Lyngbysild</v>
      </c>
      <c r="K1180" t="str">
        <f>VLOOKUP(order_details__2[[#This Row],[OrderID]],orders[],14,FALSE)</f>
        <v>USA</v>
      </c>
      <c r="L1180">
        <f>VLOOKUP(order_details__2[[#This Row],[OrderID]],orders[],7,FALSE)</f>
        <v>3</v>
      </c>
      <c r="M1180" t="str">
        <f>VLOOKUP(order_details__2[[#This Row],[ShipVia ]],shippers[],2,FALSE)</f>
        <v>Federal Shipping</v>
      </c>
      <c r="N1180" t="str">
        <f>VLOOKUP(order_details__2[[#This Row],[OrderID]],orders[],2,FALSE)</f>
        <v>WHITC</v>
      </c>
      <c r="O1180" t="str">
        <f>VLOOKUP(order_details__2[[#This Row],[OrderID]],orders[],18,FALSE)</f>
        <v xml:space="preserve">Northern                                          </v>
      </c>
      <c r="P1180">
        <f>VLOOKUP(order_details__2[[#This Row],[ProductID]],products[],4,FALSE)</f>
        <v>8</v>
      </c>
      <c r="Q1180" t="str">
        <f>VLOOKUP(order_details__2[[#This Row],[CategoryID]],categories[],2,FALSE)</f>
        <v>Seafood</v>
      </c>
      <c r="R1180" s="57">
        <f>VLOOKUP(order_details__2[[#This Row],[OrderID]],orders[],21,FALSE)</f>
        <v>10</v>
      </c>
    </row>
    <row r="1181" spans="1:18" x14ac:dyDescent="0.2">
      <c r="A1181">
        <v>10697</v>
      </c>
      <c r="B1181">
        <v>19</v>
      </c>
      <c r="C1181">
        <v>9.1999999999999993</v>
      </c>
      <c r="D1181">
        <v>7</v>
      </c>
      <c r="E1181">
        <v>0</v>
      </c>
      <c r="F1181">
        <f>order_details__2[[#This Row],[UnitPrice]]*order_details__2[[#This Row],[Quantity]]</f>
        <v>64.399999999999991</v>
      </c>
      <c r="G1181">
        <f>VLOOKUP(order_details__2[[#This Row],[ProductID]],products[],3,FALSE)</f>
        <v>8</v>
      </c>
      <c r="H1181">
        <f>VLOOKUP(order_details__2[[#This Row],[OrderID]],orders[],20,FALSE)</f>
        <v>1997</v>
      </c>
      <c r="I1181" t="str">
        <f>VLOOKUP(order_details__2[[#This Row],[ProductID]],products[],2,FALSE)</f>
        <v>Teatime Chocolate Biscuits</v>
      </c>
      <c r="J1181" t="str">
        <f>VLOOKUP(order_details__2[[#This Row],[SupplierID]],suppliers[],2,FALSE)</f>
        <v>Specialty Biscuits, Ltd.</v>
      </c>
      <c r="K1181" t="str">
        <f>VLOOKUP(order_details__2[[#This Row],[OrderID]],orders[],14,FALSE)</f>
        <v>Venezuela</v>
      </c>
      <c r="L1181">
        <f>VLOOKUP(order_details__2[[#This Row],[OrderID]],orders[],7,FALSE)</f>
        <v>1</v>
      </c>
      <c r="M1181" t="str">
        <f>VLOOKUP(order_details__2[[#This Row],[ShipVia ]],shippers[],2,FALSE)</f>
        <v>Speedy Express</v>
      </c>
      <c r="N1181" t="str">
        <f>VLOOKUP(order_details__2[[#This Row],[OrderID]],orders[],2,FALSE)</f>
        <v>LINOD</v>
      </c>
      <c r="O1181" t="str">
        <f>VLOOKUP(order_details__2[[#This Row],[OrderID]],orders[],18,FALSE)</f>
        <v xml:space="preserve">Southern                                          </v>
      </c>
      <c r="P1181">
        <f>VLOOKUP(order_details__2[[#This Row],[ProductID]],products[],4,FALSE)</f>
        <v>3</v>
      </c>
      <c r="Q1181" t="str">
        <f>VLOOKUP(order_details__2[[#This Row],[CategoryID]],categories[],2,FALSE)</f>
        <v>Confections</v>
      </c>
      <c r="R1181" s="57">
        <f>VLOOKUP(order_details__2[[#This Row],[OrderID]],orders[],21,FALSE)</f>
        <v>10</v>
      </c>
    </row>
    <row r="1182" spans="1:18" x14ac:dyDescent="0.2">
      <c r="A1182">
        <v>10697</v>
      </c>
      <c r="B1182">
        <v>35</v>
      </c>
      <c r="C1182">
        <v>18</v>
      </c>
      <c r="D1182">
        <v>9</v>
      </c>
      <c r="E1182">
        <v>0</v>
      </c>
      <c r="F1182">
        <f>order_details__2[[#This Row],[UnitPrice]]*order_details__2[[#This Row],[Quantity]]</f>
        <v>162</v>
      </c>
      <c r="G1182">
        <f>VLOOKUP(order_details__2[[#This Row],[ProductID]],products[],3,FALSE)</f>
        <v>16</v>
      </c>
      <c r="H1182">
        <f>VLOOKUP(order_details__2[[#This Row],[OrderID]],orders[],20,FALSE)</f>
        <v>1997</v>
      </c>
      <c r="I1182" t="str">
        <f>VLOOKUP(order_details__2[[#This Row],[ProductID]],products[],2,FALSE)</f>
        <v>Steeleye Stout</v>
      </c>
      <c r="J1182" t="str">
        <f>VLOOKUP(order_details__2[[#This Row],[SupplierID]],suppliers[],2,FALSE)</f>
        <v>Bigfoot Breweries</v>
      </c>
      <c r="K1182" t="str">
        <f>VLOOKUP(order_details__2[[#This Row],[OrderID]],orders[],14,FALSE)</f>
        <v>Venezuela</v>
      </c>
      <c r="L1182">
        <f>VLOOKUP(order_details__2[[#This Row],[OrderID]],orders[],7,FALSE)</f>
        <v>1</v>
      </c>
      <c r="M1182" t="str">
        <f>VLOOKUP(order_details__2[[#This Row],[ShipVia ]],shippers[],2,FALSE)</f>
        <v>Speedy Express</v>
      </c>
      <c r="N1182" t="str">
        <f>VLOOKUP(order_details__2[[#This Row],[OrderID]],orders[],2,FALSE)</f>
        <v>LINOD</v>
      </c>
      <c r="O1182" t="str">
        <f>VLOOKUP(order_details__2[[#This Row],[OrderID]],orders[],18,FALSE)</f>
        <v xml:space="preserve">Southern                                          </v>
      </c>
      <c r="P1182">
        <f>VLOOKUP(order_details__2[[#This Row],[ProductID]],products[],4,FALSE)</f>
        <v>1</v>
      </c>
      <c r="Q1182" t="str">
        <f>VLOOKUP(order_details__2[[#This Row],[CategoryID]],categories[],2,FALSE)</f>
        <v>Beverages</v>
      </c>
      <c r="R1182" s="57">
        <f>VLOOKUP(order_details__2[[#This Row],[OrderID]],orders[],21,FALSE)</f>
        <v>10</v>
      </c>
    </row>
    <row r="1183" spans="1:18" x14ac:dyDescent="0.2">
      <c r="A1183">
        <v>10697</v>
      </c>
      <c r="B1183">
        <v>58</v>
      </c>
      <c r="C1183">
        <v>13.25</v>
      </c>
      <c r="D1183">
        <v>30</v>
      </c>
      <c r="E1183">
        <v>0</v>
      </c>
      <c r="F1183">
        <f>order_details__2[[#This Row],[UnitPrice]]*order_details__2[[#This Row],[Quantity]]</f>
        <v>397.5</v>
      </c>
      <c r="G1183">
        <f>VLOOKUP(order_details__2[[#This Row],[ProductID]],products[],3,FALSE)</f>
        <v>27</v>
      </c>
      <c r="H1183">
        <f>VLOOKUP(order_details__2[[#This Row],[OrderID]],orders[],20,FALSE)</f>
        <v>1997</v>
      </c>
      <c r="I1183" t="str">
        <f>VLOOKUP(order_details__2[[#This Row],[ProductID]],products[],2,FALSE)</f>
        <v>Escargots de Bourgogne</v>
      </c>
      <c r="J1183" t="str">
        <f>VLOOKUP(order_details__2[[#This Row],[SupplierID]],suppliers[],2,FALSE)</f>
        <v>Escargots Nouveaux</v>
      </c>
      <c r="K1183" t="str">
        <f>VLOOKUP(order_details__2[[#This Row],[OrderID]],orders[],14,FALSE)</f>
        <v>Venezuela</v>
      </c>
      <c r="L1183">
        <f>VLOOKUP(order_details__2[[#This Row],[OrderID]],orders[],7,FALSE)</f>
        <v>1</v>
      </c>
      <c r="M1183" t="str">
        <f>VLOOKUP(order_details__2[[#This Row],[ShipVia ]],shippers[],2,FALSE)</f>
        <v>Speedy Express</v>
      </c>
      <c r="N1183" t="str">
        <f>VLOOKUP(order_details__2[[#This Row],[OrderID]],orders[],2,FALSE)</f>
        <v>LINOD</v>
      </c>
      <c r="O1183" t="str">
        <f>VLOOKUP(order_details__2[[#This Row],[OrderID]],orders[],18,FALSE)</f>
        <v xml:space="preserve">Southern                                          </v>
      </c>
      <c r="P1183">
        <f>VLOOKUP(order_details__2[[#This Row],[ProductID]],products[],4,FALSE)</f>
        <v>8</v>
      </c>
      <c r="Q1183" t="str">
        <f>VLOOKUP(order_details__2[[#This Row],[CategoryID]],categories[],2,FALSE)</f>
        <v>Seafood</v>
      </c>
      <c r="R1183" s="57">
        <f>VLOOKUP(order_details__2[[#This Row],[OrderID]],orders[],21,FALSE)</f>
        <v>10</v>
      </c>
    </row>
    <row r="1184" spans="1:18" x14ac:dyDescent="0.2">
      <c r="A1184">
        <v>10697</v>
      </c>
      <c r="B1184">
        <v>70</v>
      </c>
      <c r="C1184">
        <v>15</v>
      </c>
      <c r="D1184">
        <v>30</v>
      </c>
      <c r="E1184">
        <v>0</v>
      </c>
      <c r="F1184">
        <f>order_details__2[[#This Row],[UnitPrice]]*order_details__2[[#This Row],[Quantity]]</f>
        <v>450</v>
      </c>
      <c r="G1184">
        <f>VLOOKUP(order_details__2[[#This Row],[ProductID]],products[],3,FALSE)</f>
        <v>7</v>
      </c>
      <c r="H1184">
        <f>VLOOKUP(order_details__2[[#This Row],[OrderID]],orders[],20,FALSE)</f>
        <v>1997</v>
      </c>
      <c r="I1184" t="str">
        <f>VLOOKUP(order_details__2[[#This Row],[ProductID]],products[],2,FALSE)</f>
        <v>Outback Lager</v>
      </c>
      <c r="J1184" t="str">
        <f>VLOOKUP(order_details__2[[#This Row],[SupplierID]],suppliers[],2,FALSE)</f>
        <v>Pavlova, Ltd.</v>
      </c>
      <c r="K1184" t="str">
        <f>VLOOKUP(order_details__2[[#This Row],[OrderID]],orders[],14,FALSE)</f>
        <v>Venezuela</v>
      </c>
      <c r="L1184">
        <f>VLOOKUP(order_details__2[[#This Row],[OrderID]],orders[],7,FALSE)</f>
        <v>1</v>
      </c>
      <c r="M1184" t="str">
        <f>VLOOKUP(order_details__2[[#This Row],[ShipVia ]],shippers[],2,FALSE)</f>
        <v>Speedy Express</v>
      </c>
      <c r="N1184" t="str">
        <f>VLOOKUP(order_details__2[[#This Row],[OrderID]],orders[],2,FALSE)</f>
        <v>LINOD</v>
      </c>
      <c r="O1184" t="str">
        <f>VLOOKUP(order_details__2[[#This Row],[OrderID]],orders[],18,FALSE)</f>
        <v xml:space="preserve">Southern                                          </v>
      </c>
      <c r="P1184">
        <f>VLOOKUP(order_details__2[[#This Row],[ProductID]],products[],4,FALSE)</f>
        <v>1</v>
      </c>
      <c r="Q1184" t="str">
        <f>VLOOKUP(order_details__2[[#This Row],[CategoryID]],categories[],2,FALSE)</f>
        <v>Beverages</v>
      </c>
      <c r="R1184" s="57">
        <f>VLOOKUP(order_details__2[[#This Row],[OrderID]],orders[],21,FALSE)</f>
        <v>10</v>
      </c>
    </row>
    <row r="1185" spans="1:18" x14ac:dyDescent="0.2">
      <c r="A1185">
        <v>10698</v>
      </c>
      <c r="B1185">
        <v>11</v>
      </c>
      <c r="C1185">
        <v>21</v>
      </c>
      <c r="D1185">
        <v>15</v>
      </c>
      <c r="E1185">
        <v>0</v>
      </c>
      <c r="F1185">
        <f>order_details__2[[#This Row],[UnitPrice]]*order_details__2[[#This Row],[Quantity]]</f>
        <v>315</v>
      </c>
      <c r="G1185">
        <f>VLOOKUP(order_details__2[[#This Row],[ProductID]],products[],3,FALSE)</f>
        <v>5</v>
      </c>
      <c r="H1185">
        <f>VLOOKUP(order_details__2[[#This Row],[OrderID]],orders[],20,FALSE)</f>
        <v>1997</v>
      </c>
      <c r="I1185" t="str">
        <f>VLOOKUP(order_details__2[[#This Row],[ProductID]],products[],2,FALSE)</f>
        <v>Queso Cabrales</v>
      </c>
      <c r="J1185" t="str">
        <f>VLOOKUP(order_details__2[[#This Row],[SupplierID]],suppliers[],2,FALSE)</f>
        <v>Cooperativa de Quesos 'Las Cabras'</v>
      </c>
      <c r="K1185" t="str">
        <f>VLOOKUP(order_details__2[[#This Row],[OrderID]],orders[],14,FALSE)</f>
        <v>Austria</v>
      </c>
      <c r="L1185">
        <f>VLOOKUP(order_details__2[[#This Row],[OrderID]],orders[],7,FALSE)</f>
        <v>1</v>
      </c>
      <c r="M1185" t="str">
        <f>VLOOKUP(order_details__2[[#This Row],[ShipVia ]],shippers[],2,FALSE)</f>
        <v>Speedy Express</v>
      </c>
      <c r="N1185" t="str">
        <f>VLOOKUP(order_details__2[[#This Row],[OrderID]],orders[],2,FALSE)</f>
        <v>ERNSH</v>
      </c>
      <c r="O1185" t="str">
        <f>VLOOKUP(order_details__2[[#This Row],[OrderID]],orders[],18,FALSE)</f>
        <v xml:space="preserve">Eastern                                           </v>
      </c>
      <c r="P1185">
        <f>VLOOKUP(order_details__2[[#This Row],[ProductID]],products[],4,FALSE)</f>
        <v>4</v>
      </c>
      <c r="Q1185" t="str">
        <f>VLOOKUP(order_details__2[[#This Row],[CategoryID]],categories[],2,FALSE)</f>
        <v>Dairy Products</v>
      </c>
      <c r="R1185" s="57">
        <f>VLOOKUP(order_details__2[[#This Row],[OrderID]],orders[],21,FALSE)</f>
        <v>10</v>
      </c>
    </row>
    <row r="1186" spans="1:18" x14ac:dyDescent="0.2">
      <c r="A1186">
        <v>10698</v>
      </c>
      <c r="B1186">
        <v>17</v>
      </c>
      <c r="C1186">
        <v>39</v>
      </c>
      <c r="D1186">
        <v>8</v>
      </c>
      <c r="E1186">
        <v>0</v>
      </c>
      <c r="F1186">
        <f>order_details__2[[#This Row],[UnitPrice]]*order_details__2[[#This Row],[Quantity]]</f>
        <v>312</v>
      </c>
      <c r="G1186">
        <f>VLOOKUP(order_details__2[[#This Row],[ProductID]],products[],3,FALSE)</f>
        <v>7</v>
      </c>
      <c r="H1186">
        <f>VLOOKUP(order_details__2[[#This Row],[OrderID]],orders[],20,FALSE)</f>
        <v>1997</v>
      </c>
      <c r="I1186" t="str">
        <f>VLOOKUP(order_details__2[[#This Row],[ProductID]],products[],2,FALSE)</f>
        <v>Alice Mutton</v>
      </c>
      <c r="J1186" t="str">
        <f>VLOOKUP(order_details__2[[#This Row],[SupplierID]],suppliers[],2,FALSE)</f>
        <v>Pavlova, Ltd.</v>
      </c>
      <c r="K1186" t="str">
        <f>VLOOKUP(order_details__2[[#This Row],[OrderID]],orders[],14,FALSE)</f>
        <v>Austria</v>
      </c>
      <c r="L1186">
        <f>VLOOKUP(order_details__2[[#This Row],[OrderID]],orders[],7,FALSE)</f>
        <v>1</v>
      </c>
      <c r="M1186" t="str">
        <f>VLOOKUP(order_details__2[[#This Row],[ShipVia ]],shippers[],2,FALSE)</f>
        <v>Speedy Express</v>
      </c>
      <c r="N1186" t="str">
        <f>VLOOKUP(order_details__2[[#This Row],[OrderID]],orders[],2,FALSE)</f>
        <v>ERNSH</v>
      </c>
      <c r="O1186" t="str">
        <f>VLOOKUP(order_details__2[[#This Row],[OrderID]],orders[],18,FALSE)</f>
        <v xml:space="preserve">Eastern                                           </v>
      </c>
      <c r="P1186">
        <f>VLOOKUP(order_details__2[[#This Row],[ProductID]],products[],4,FALSE)</f>
        <v>6</v>
      </c>
      <c r="Q1186" t="str">
        <f>VLOOKUP(order_details__2[[#This Row],[CategoryID]],categories[],2,FALSE)</f>
        <v>Meat/Poultry</v>
      </c>
      <c r="R1186" s="57">
        <f>VLOOKUP(order_details__2[[#This Row],[OrderID]],orders[],21,FALSE)</f>
        <v>10</v>
      </c>
    </row>
    <row r="1187" spans="1:18" x14ac:dyDescent="0.2">
      <c r="A1187">
        <v>10698</v>
      </c>
      <c r="B1187">
        <v>29</v>
      </c>
      <c r="C1187">
        <v>123.79</v>
      </c>
      <c r="D1187">
        <v>12</v>
      </c>
      <c r="E1187">
        <v>0</v>
      </c>
      <c r="F1187">
        <f>order_details__2[[#This Row],[UnitPrice]]*order_details__2[[#This Row],[Quantity]]</f>
        <v>1485.48</v>
      </c>
      <c r="G1187">
        <f>VLOOKUP(order_details__2[[#This Row],[ProductID]],products[],3,FALSE)</f>
        <v>12</v>
      </c>
      <c r="H1187">
        <f>VLOOKUP(order_details__2[[#This Row],[OrderID]],orders[],20,FALSE)</f>
        <v>1997</v>
      </c>
      <c r="I1187" t="str">
        <f>VLOOKUP(order_details__2[[#This Row],[ProductID]],products[],2,FALSE)</f>
        <v>Thringer Rostbratwurst</v>
      </c>
      <c r="J1187" t="str">
        <f>VLOOKUP(order_details__2[[#This Row],[SupplierID]],suppliers[],2,FALSE)</f>
        <v>Plutzer Lebensmittelgromrkte AG</v>
      </c>
      <c r="K1187" t="str">
        <f>VLOOKUP(order_details__2[[#This Row],[OrderID]],orders[],14,FALSE)</f>
        <v>Austria</v>
      </c>
      <c r="L1187">
        <f>VLOOKUP(order_details__2[[#This Row],[OrderID]],orders[],7,FALSE)</f>
        <v>1</v>
      </c>
      <c r="M1187" t="str">
        <f>VLOOKUP(order_details__2[[#This Row],[ShipVia ]],shippers[],2,FALSE)</f>
        <v>Speedy Express</v>
      </c>
      <c r="N1187" t="str">
        <f>VLOOKUP(order_details__2[[#This Row],[OrderID]],orders[],2,FALSE)</f>
        <v>ERNSH</v>
      </c>
      <c r="O1187" t="str">
        <f>VLOOKUP(order_details__2[[#This Row],[OrderID]],orders[],18,FALSE)</f>
        <v xml:space="preserve">Eastern                                           </v>
      </c>
      <c r="P1187">
        <f>VLOOKUP(order_details__2[[#This Row],[ProductID]],products[],4,FALSE)</f>
        <v>6</v>
      </c>
      <c r="Q1187" t="str">
        <f>VLOOKUP(order_details__2[[#This Row],[CategoryID]],categories[],2,FALSE)</f>
        <v>Meat/Poultry</v>
      </c>
      <c r="R1187" s="57">
        <f>VLOOKUP(order_details__2[[#This Row],[OrderID]],orders[],21,FALSE)</f>
        <v>10</v>
      </c>
    </row>
    <row r="1188" spans="1:18" x14ac:dyDescent="0.2">
      <c r="A1188">
        <v>10698</v>
      </c>
      <c r="B1188">
        <v>65</v>
      </c>
      <c r="C1188">
        <v>21.05</v>
      </c>
      <c r="D1188">
        <v>65</v>
      </c>
      <c r="E1188">
        <v>0</v>
      </c>
      <c r="F1188">
        <f>order_details__2[[#This Row],[UnitPrice]]*order_details__2[[#This Row],[Quantity]]</f>
        <v>1368.25</v>
      </c>
      <c r="G1188">
        <f>VLOOKUP(order_details__2[[#This Row],[ProductID]],products[],3,FALSE)</f>
        <v>2</v>
      </c>
      <c r="H1188">
        <f>VLOOKUP(order_details__2[[#This Row],[OrderID]],orders[],20,FALSE)</f>
        <v>1997</v>
      </c>
      <c r="I1188" t="str">
        <f>VLOOKUP(order_details__2[[#This Row],[ProductID]],products[],2,FALSE)</f>
        <v>Louisiana Fiery Hot Pepper Sauce</v>
      </c>
      <c r="J1188" t="str">
        <f>VLOOKUP(order_details__2[[#This Row],[SupplierID]],suppliers[],2,FALSE)</f>
        <v>New Orleans Cajun Delights</v>
      </c>
      <c r="K1188" t="str">
        <f>VLOOKUP(order_details__2[[#This Row],[OrderID]],orders[],14,FALSE)</f>
        <v>Austria</v>
      </c>
      <c r="L1188">
        <f>VLOOKUP(order_details__2[[#This Row],[OrderID]],orders[],7,FALSE)</f>
        <v>1</v>
      </c>
      <c r="M1188" t="str">
        <f>VLOOKUP(order_details__2[[#This Row],[ShipVia ]],shippers[],2,FALSE)</f>
        <v>Speedy Express</v>
      </c>
      <c r="N1188" t="str">
        <f>VLOOKUP(order_details__2[[#This Row],[OrderID]],orders[],2,FALSE)</f>
        <v>ERNSH</v>
      </c>
      <c r="O1188" t="str">
        <f>VLOOKUP(order_details__2[[#This Row],[OrderID]],orders[],18,FALSE)</f>
        <v xml:space="preserve">Eastern                                           </v>
      </c>
      <c r="P1188">
        <f>VLOOKUP(order_details__2[[#This Row],[ProductID]],products[],4,FALSE)</f>
        <v>2</v>
      </c>
      <c r="Q1188" t="str">
        <f>VLOOKUP(order_details__2[[#This Row],[CategoryID]],categories[],2,FALSE)</f>
        <v>Condiments</v>
      </c>
      <c r="R1188" s="57">
        <f>VLOOKUP(order_details__2[[#This Row],[OrderID]],orders[],21,FALSE)</f>
        <v>10</v>
      </c>
    </row>
    <row r="1189" spans="1:18" x14ac:dyDescent="0.2">
      <c r="A1189">
        <v>10698</v>
      </c>
      <c r="B1189">
        <v>70</v>
      </c>
      <c r="C1189">
        <v>15</v>
      </c>
      <c r="D1189">
        <v>8</v>
      </c>
      <c r="E1189">
        <v>0</v>
      </c>
      <c r="F1189">
        <f>order_details__2[[#This Row],[UnitPrice]]*order_details__2[[#This Row],[Quantity]]</f>
        <v>120</v>
      </c>
      <c r="G1189">
        <f>VLOOKUP(order_details__2[[#This Row],[ProductID]],products[],3,FALSE)</f>
        <v>7</v>
      </c>
      <c r="H1189">
        <f>VLOOKUP(order_details__2[[#This Row],[OrderID]],orders[],20,FALSE)</f>
        <v>1997</v>
      </c>
      <c r="I1189" t="str">
        <f>VLOOKUP(order_details__2[[#This Row],[ProductID]],products[],2,FALSE)</f>
        <v>Outback Lager</v>
      </c>
      <c r="J1189" t="str">
        <f>VLOOKUP(order_details__2[[#This Row],[SupplierID]],suppliers[],2,FALSE)</f>
        <v>Pavlova, Ltd.</v>
      </c>
      <c r="K1189" t="str">
        <f>VLOOKUP(order_details__2[[#This Row],[OrderID]],orders[],14,FALSE)</f>
        <v>Austria</v>
      </c>
      <c r="L1189">
        <f>VLOOKUP(order_details__2[[#This Row],[OrderID]],orders[],7,FALSE)</f>
        <v>1</v>
      </c>
      <c r="M1189" t="str">
        <f>VLOOKUP(order_details__2[[#This Row],[ShipVia ]],shippers[],2,FALSE)</f>
        <v>Speedy Express</v>
      </c>
      <c r="N1189" t="str">
        <f>VLOOKUP(order_details__2[[#This Row],[OrderID]],orders[],2,FALSE)</f>
        <v>ERNSH</v>
      </c>
      <c r="O1189" t="str">
        <f>VLOOKUP(order_details__2[[#This Row],[OrderID]],orders[],18,FALSE)</f>
        <v xml:space="preserve">Eastern                                           </v>
      </c>
      <c r="P1189">
        <f>VLOOKUP(order_details__2[[#This Row],[ProductID]],products[],4,FALSE)</f>
        <v>1</v>
      </c>
      <c r="Q1189" t="str">
        <f>VLOOKUP(order_details__2[[#This Row],[CategoryID]],categories[],2,FALSE)</f>
        <v>Beverages</v>
      </c>
      <c r="R1189" s="57">
        <f>VLOOKUP(order_details__2[[#This Row],[OrderID]],orders[],21,FALSE)</f>
        <v>10</v>
      </c>
    </row>
    <row r="1190" spans="1:18" x14ac:dyDescent="0.2">
      <c r="A1190">
        <v>10699</v>
      </c>
      <c r="B1190">
        <v>47</v>
      </c>
      <c r="C1190">
        <v>9.5</v>
      </c>
      <c r="D1190">
        <v>12</v>
      </c>
      <c r="E1190">
        <v>0</v>
      </c>
      <c r="F1190">
        <f>order_details__2[[#This Row],[UnitPrice]]*order_details__2[[#This Row],[Quantity]]</f>
        <v>114</v>
      </c>
      <c r="G1190">
        <f>VLOOKUP(order_details__2[[#This Row],[ProductID]],products[],3,FALSE)</f>
        <v>22</v>
      </c>
      <c r="H1190">
        <f>VLOOKUP(order_details__2[[#This Row],[OrderID]],orders[],20,FALSE)</f>
        <v>1997</v>
      </c>
      <c r="I1190" t="str">
        <f>VLOOKUP(order_details__2[[#This Row],[ProductID]],products[],2,FALSE)</f>
        <v>Zaanse koeken</v>
      </c>
      <c r="J1190" t="str">
        <f>VLOOKUP(order_details__2[[#This Row],[SupplierID]],suppliers[],2,FALSE)</f>
        <v>Zaanse Snoepfabriek</v>
      </c>
      <c r="K1190" t="str">
        <f>VLOOKUP(order_details__2[[#This Row],[OrderID]],orders[],14,FALSE)</f>
        <v>Germany</v>
      </c>
      <c r="L1190">
        <f>VLOOKUP(order_details__2[[#This Row],[OrderID]],orders[],7,FALSE)</f>
        <v>3</v>
      </c>
      <c r="M1190" t="str">
        <f>VLOOKUP(order_details__2[[#This Row],[ShipVia ]],shippers[],2,FALSE)</f>
        <v>Federal Shipping</v>
      </c>
      <c r="N1190" t="str">
        <f>VLOOKUP(order_details__2[[#This Row],[OrderID]],orders[],2,FALSE)</f>
        <v>MORGK</v>
      </c>
      <c r="O1190" t="str">
        <f>VLOOKUP(order_details__2[[#This Row],[OrderID]],orders[],18,FALSE)</f>
        <v xml:space="preserve">Southern                                          </v>
      </c>
      <c r="P1190">
        <f>VLOOKUP(order_details__2[[#This Row],[ProductID]],products[],4,FALSE)</f>
        <v>3</v>
      </c>
      <c r="Q1190" t="str">
        <f>VLOOKUP(order_details__2[[#This Row],[CategoryID]],categories[],2,FALSE)</f>
        <v>Confections</v>
      </c>
      <c r="R1190" s="57">
        <f>VLOOKUP(order_details__2[[#This Row],[OrderID]],orders[],21,FALSE)</f>
        <v>10</v>
      </c>
    </row>
    <row r="1191" spans="1:18" x14ac:dyDescent="0.2">
      <c r="A1191">
        <v>10700</v>
      </c>
      <c r="B1191">
        <v>1</v>
      </c>
      <c r="C1191">
        <v>18</v>
      </c>
      <c r="D1191">
        <v>5</v>
      </c>
      <c r="E1191">
        <v>0</v>
      </c>
      <c r="F1191">
        <f>order_details__2[[#This Row],[UnitPrice]]*order_details__2[[#This Row],[Quantity]]</f>
        <v>90</v>
      </c>
      <c r="G1191">
        <f>VLOOKUP(order_details__2[[#This Row],[ProductID]],products[],3,FALSE)</f>
        <v>1</v>
      </c>
      <c r="H1191">
        <f>VLOOKUP(order_details__2[[#This Row],[OrderID]],orders[],20,FALSE)</f>
        <v>1997</v>
      </c>
      <c r="I1191" t="str">
        <f>VLOOKUP(order_details__2[[#This Row],[ProductID]],products[],2,FALSE)</f>
        <v>Chai</v>
      </c>
      <c r="J1191" t="str">
        <f>VLOOKUP(order_details__2[[#This Row],[SupplierID]],suppliers[],2,FALSE)</f>
        <v>Exotic Liquids</v>
      </c>
      <c r="K1191" t="str">
        <f>VLOOKUP(order_details__2[[#This Row],[OrderID]],orders[],14,FALSE)</f>
        <v>USA</v>
      </c>
      <c r="L1191">
        <f>VLOOKUP(order_details__2[[#This Row],[OrderID]],orders[],7,FALSE)</f>
        <v>1</v>
      </c>
      <c r="M1191" t="str">
        <f>VLOOKUP(order_details__2[[#This Row],[ShipVia ]],shippers[],2,FALSE)</f>
        <v>Speedy Express</v>
      </c>
      <c r="N1191" t="str">
        <f>VLOOKUP(order_details__2[[#This Row],[OrderID]],orders[],2,FALSE)</f>
        <v>SAVEA</v>
      </c>
      <c r="O1191" t="str">
        <f>VLOOKUP(order_details__2[[#This Row],[OrderID]],orders[],18,FALSE)</f>
        <v xml:space="preserve">Southern                                          </v>
      </c>
      <c r="P1191">
        <f>VLOOKUP(order_details__2[[#This Row],[ProductID]],products[],4,FALSE)</f>
        <v>1</v>
      </c>
      <c r="Q1191" t="str">
        <f>VLOOKUP(order_details__2[[#This Row],[CategoryID]],categories[],2,FALSE)</f>
        <v>Beverages</v>
      </c>
      <c r="R1191" s="57">
        <f>VLOOKUP(order_details__2[[#This Row],[OrderID]],orders[],21,FALSE)</f>
        <v>10</v>
      </c>
    </row>
    <row r="1192" spans="1:18" x14ac:dyDescent="0.2">
      <c r="A1192">
        <v>10700</v>
      </c>
      <c r="B1192">
        <v>34</v>
      </c>
      <c r="C1192">
        <v>14</v>
      </c>
      <c r="D1192">
        <v>12</v>
      </c>
      <c r="E1192">
        <v>0</v>
      </c>
      <c r="F1192">
        <f>order_details__2[[#This Row],[UnitPrice]]*order_details__2[[#This Row],[Quantity]]</f>
        <v>168</v>
      </c>
      <c r="G1192">
        <f>VLOOKUP(order_details__2[[#This Row],[ProductID]],products[],3,FALSE)</f>
        <v>16</v>
      </c>
      <c r="H1192">
        <f>VLOOKUP(order_details__2[[#This Row],[OrderID]],orders[],20,FALSE)</f>
        <v>1997</v>
      </c>
      <c r="I1192" t="str">
        <f>VLOOKUP(order_details__2[[#This Row],[ProductID]],products[],2,FALSE)</f>
        <v>Sasquatch Ale</v>
      </c>
      <c r="J1192" t="str">
        <f>VLOOKUP(order_details__2[[#This Row],[SupplierID]],suppliers[],2,FALSE)</f>
        <v>Bigfoot Breweries</v>
      </c>
      <c r="K1192" t="str">
        <f>VLOOKUP(order_details__2[[#This Row],[OrderID]],orders[],14,FALSE)</f>
        <v>USA</v>
      </c>
      <c r="L1192">
        <f>VLOOKUP(order_details__2[[#This Row],[OrderID]],orders[],7,FALSE)</f>
        <v>1</v>
      </c>
      <c r="M1192" t="str">
        <f>VLOOKUP(order_details__2[[#This Row],[ShipVia ]],shippers[],2,FALSE)</f>
        <v>Speedy Express</v>
      </c>
      <c r="N1192" t="str">
        <f>VLOOKUP(order_details__2[[#This Row],[OrderID]],orders[],2,FALSE)</f>
        <v>SAVEA</v>
      </c>
      <c r="O1192" t="str">
        <f>VLOOKUP(order_details__2[[#This Row],[OrderID]],orders[],18,FALSE)</f>
        <v xml:space="preserve">Southern                                          </v>
      </c>
      <c r="P1192">
        <f>VLOOKUP(order_details__2[[#This Row],[ProductID]],products[],4,FALSE)</f>
        <v>1</v>
      </c>
      <c r="Q1192" t="str">
        <f>VLOOKUP(order_details__2[[#This Row],[CategoryID]],categories[],2,FALSE)</f>
        <v>Beverages</v>
      </c>
      <c r="R1192" s="57">
        <f>VLOOKUP(order_details__2[[#This Row],[OrderID]],orders[],21,FALSE)</f>
        <v>10</v>
      </c>
    </row>
    <row r="1193" spans="1:18" x14ac:dyDescent="0.2">
      <c r="A1193">
        <v>10700</v>
      </c>
      <c r="B1193">
        <v>68</v>
      </c>
      <c r="C1193">
        <v>12.5</v>
      </c>
      <c r="D1193">
        <v>40</v>
      </c>
      <c r="E1193">
        <v>0</v>
      </c>
      <c r="F1193">
        <f>order_details__2[[#This Row],[UnitPrice]]*order_details__2[[#This Row],[Quantity]]</f>
        <v>500</v>
      </c>
      <c r="G1193">
        <f>VLOOKUP(order_details__2[[#This Row],[ProductID]],products[],3,FALSE)</f>
        <v>8</v>
      </c>
      <c r="H1193">
        <f>VLOOKUP(order_details__2[[#This Row],[OrderID]],orders[],20,FALSE)</f>
        <v>1997</v>
      </c>
      <c r="I1193" t="str">
        <f>VLOOKUP(order_details__2[[#This Row],[ProductID]],products[],2,FALSE)</f>
        <v>Scottish Longbreads</v>
      </c>
      <c r="J1193" t="str">
        <f>VLOOKUP(order_details__2[[#This Row],[SupplierID]],suppliers[],2,FALSE)</f>
        <v>Specialty Biscuits, Ltd.</v>
      </c>
      <c r="K1193" t="str">
        <f>VLOOKUP(order_details__2[[#This Row],[OrderID]],orders[],14,FALSE)</f>
        <v>USA</v>
      </c>
      <c r="L1193">
        <f>VLOOKUP(order_details__2[[#This Row],[OrderID]],orders[],7,FALSE)</f>
        <v>1</v>
      </c>
      <c r="M1193" t="str">
        <f>VLOOKUP(order_details__2[[#This Row],[ShipVia ]],shippers[],2,FALSE)</f>
        <v>Speedy Express</v>
      </c>
      <c r="N1193" t="str">
        <f>VLOOKUP(order_details__2[[#This Row],[OrderID]],orders[],2,FALSE)</f>
        <v>SAVEA</v>
      </c>
      <c r="O1193" t="str">
        <f>VLOOKUP(order_details__2[[#This Row],[OrderID]],orders[],18,FALSE)</f>
        <v xml:space="preserve">Southern                                          </v>
      </c>
      <c r="P1193">
        <f>VLOOKUP(order_details__2[[#This Row],[ProductID]],products[],4,FALSE)</f>
        <v>3</v>
      </c>
      <c r="Q1193" t="str">
        <f>VLOOKUP(order_details__2[[#This Row],[CategoryID]],categories[],2,FALSE)</f>
        <v>Confections</v>
      </c>
      <c r="R1193" s="57">
        <f>VLOOKUP(order_details__2[[#This Row],[OrderID]],orders[],21,FALSE)</f>
        <v>10</v>
      </c>
    </row>
    <row r="1194" spans="1:18" x14ac:dyDescent="0.2">
      <c r="A1194">
        <v>10700</v>
      </c>
      <c r="B1194">
        <v>71</v>
      </c>
      <c r="C1194">
        <v>21.5</v>
      </c>
      <c r="D1194">
        <v>60</v>
      </c>
      <c r="E1194">
        <v>0</v>
      </c>
      <c r="F1194">
        <f>order_details__2[[#This Row],[UnitPrice]]*order_details__2[[#This Row],[Quantity]]</f>
        <v>1290</v>
      </c>
      <c r="G1194">
        <f>VLOOKUP(order_details__2[[#This Row],[ProductID]],products[],3,FALSE)</f>
        <v>15</v>
      </c>
      <c r="H1194">
        <f>VLOOKUP(order_details__2[[#This Row],[OrderID]],orders[],20,FALSE)</f>
        <v>1997</v>
      </c>
      <c r="I1194" t="str">
        <f>VLOOKUP(order_details__2[[#This Row],[ProductID]],products[],2,FALSE)</f>
        <v>Flotemysost</v>
      </c>
      <c r="J1194" t="str">
        <f>VLOOKUP(order_details__2[[#This Row],[SupplierID]],suppliers[],2,FALSE)</f>
        <v>Norske Meierier</v>
      </c>
      <c r="K1194" t="str">
        <f>VLOOKUP(order_details__2[[#This Row],[OrderID]],orders[],14,FALSE)</f>
        <v>USA</v>
      </c>
      <c r="L1194">
        <f>VLOOKUP(order_details__2[[#This Row],[OrderID]],orders[],7,FALSE)</f>
        <v>1</v>
      </c>
      <c r="M1194" t="str">
        <f>VLOOKUP(order_details__2[[#This Row],[ShipVia ]],shippers[],2,FALSE)</f>
        <v>Speedy Express</v>
      </c>
      <c r="N1194" t="str">
        <f>VLOOKUP(order_details__2[[#This Row],[OrderID]],orders[],2,FALSE)</f>
        <v>SAVEA</v>
      </c>
      <c r="O1194" t="str">
        <f>VLOOKUP(order_details__2[[#This Row],[OrderID]],orders[],18,FALSE)</f>
        <v xml:space="preserve">Southern                                          </v>
      </c>
      <c r="P1194">
        <f>VLOOKUP(order_details__2[[#This Row],[ProductID]],products[],4,FALSE)</f>
        <v>4</v>
      </c>
      <c r="Q1194" t="str">
        <f>VLOOKUP(order_details__2[[#This Row],[CategoryID]],categories[],2,FALSE)</f>
        <v>Dairy Products</v>
      </c>
      <c r="R1194" s="57">
        <f>VLOOKUP(order_details__2[[#This Row],[OrderID]],orders[],21,FALSE)</f>
        <v>10</v>
      </c>
    </row>
    <row r="1195" spans="1:18" x14ac:dyDescent="0.2">
      <c r="A1195">
        <v>10701</v>
      </c>
      <c r="B1195">
        <v>59</v>
      </c>
      <c r="C1195">
        <v>55</v>
      </c>
      <c r="D1195">
        <v>42</v>
      </c>
      <c r="E1195">
        <v>0</v>
      </c>
      <c r="F1195">
        <f>order_details__2[[#This Row],[UnitPrice]]*order_details__2[[#This Row],[Quantity]]</f>
        <v>2310</v>
      </c>
      <c r="G1195">
        <f>VLOOKUP(order_details__2[[#This Row],[ProductID]],products[],3,FALSE)</f>
        <v>28</v>
      </c>
      <c r="H1195">
        <f>VLOOKUP(order_details__2[[#This Row],[OrderID]],orders[],20,FALSE)</f>
        <v>1997</v>
      </c>
      <c r="I1195" t="str">
        <f>VLOOKUP(order_details__2[[#This Row],[ProductID]],products[],2,FALSE)</f>
        <v>Raclette Courdavault</v>
      </c>
      <c r="J1195" t="str">
        <f>VLOOKUP(order_details__2[[#This Row],[SupplierID]],suppliers[],2,FALSE)</f>
        <v>Gai pturage</v>
      </c>
      <c r="K1195" t="str">
        <f>VLOOKUP(order_details__2[[#This Row],[OrderID]],orders[],14,FALSE)</f>
        <v>Ireland</v>
      </c>
      <c r="L1195">
        <f>VLOOKUP(order_details__2[[#This Row],[OrderID]],orders[],7,FALSE)</f>
        <v>3</v>
      </c>
      <c r="M1195" t="str">
        <f>VLOOKUP(order_details__2[[#This Row],[ShipVia ]],shippers[],2,FALSE)</f>
        <v>Federal Shipping</v>
      </c>
      <c r="N1195" t="str">
        <f>VLOOKUP(order_details__2[[#This Row],[OrderID]],orders[],2,FALSE)</f>
        <v>HUNGO</v>
      </c>
      <c r="O1195" t="str">
        <f>VLOOKUP(order_details__2[[#This Row],[OrderID]],orders[],18,FALSE)</f>
        <v xml:space="preserve">Westerns                                          </v>
      </c>
      <c r="P1195">
        <f>VLOOKUP(order_details__2[[#This Row],[ProductID]],products[],4,FALSE)</f>
        <v>4</v>
      </c>
      <c r="Q1195" t="str">
        <f>VLOOKUP(order_details__2[[#This Row],[CategoryID]],categories[],2,FALSE)</f>
        <v>Dairy Products</v>
      </c>
      <c r="R1195" s="57">
        <f>VLOOKUP(order_details__2[[#This Row],[OrderID]],orders[],21,FALSE)</f>
        <v>10</v>
      </c>
    </row>
    <row r="1196" spans="1:18" x14ac:dyDescent="0.2">
      <c r="A1196">
        <v>10701</v>
      </c>
      <c r="B1196">
        <v>71</v>
      </c>
      <c r="C1196">
        <v>21.5</v>
      </c>
      <c r="D1196">
        <v>20</v>
      </c>
      <c r="E1196">
        <v>0</v>
      </c>
      <c r="F1196">
        <f>order_details__2[[#This Row],[UnitPrice]]*order_details__2[[#This Row],[Quantity]]</f>
        <v>430</v>
      </c>
      <c r="G1196">
        <f>VLOOKUP(order_details__2[[#This Row],[ProductID]],products[],3,FALSE)</f>
        <v>15</v>
      </c>
      <c r="H1196">
        <f>VLOOKUP(order_details__2[[#This Row],[OrderID]],orders[],20,FALSE)</f>
        <v>1997</v>
      </c>
      <c r="I1196" t="str">
        <f>VLOOKUP(order_details__2[[#This Row],[ProductID]],products[],2,FALSE)</f>
        <v>Flotemysost</v>
      </c>
      <c r="J1196" t="str">
        <f>VLOOKUP(order_details__2[[#This Row],[SupplierID]],suppliers[],2,FALSE)</f>
        <v>Norske Meierier</v>
      </c>
      <c r="K1196" t="str">
        <f>VLOOKUP(order_details__2[[#This Row],[OrderID]],orders[],14,FALSE)</f>
        <v>Ireland</v>
      </c>
      <c r="L1196">
        <f>VLOOKUP(order_details__2[[#This Row],[OrderID]],orders[],7,FALSE)</f>
        <v>3</v>
      </c>
      <c r="M1196" t="str">
        <f>VLOOKUP(order_details__2[[#This Row],[ShipVia ]],shippers[],2,FALSE)</f>
        <v>Federal Shipping</v>
      </c>
      <c r="N1196" t="str">
        <f>VLOOKUP(order_details__2[[#This Row],[OrderID]],orders[],2,FALSE)</f>
        <v>HUNGO</v>
      </c>
      <c r="O1196" t="str">
        <f>VLOOKUP(order_details__2[[#This Row],[OrderID]],orders[],18,FALSE)</f>
        <v xml:space="preserve">Westerns                                          </v>
      </c>
      <c r="P1196">
        <f>VLOOKUP(order_details__2[[#This Row],[ProductID]],products[],4,FALSE)</f>
        <v>4</v>
      </c>
      <c r="Q1196" t="str">
        <f>VLOOKUP(order_details__2[[#This Row],[CategoryID]],categories[],2,FALSE)</f>
        <v>Dairy Products</v>
      </c>
      <c r="R1196" s="57">
        <f>VLOOKUP(order_details__2[[#This Row],[OrderID]],orders[],21,FALSE)</f>
        <v>10</v>
      </c>
    </row>
    <row r="1197" spans="1:18" x14ac:dyDescent="0.2">
      <c r="A1197">
        <v>10701</v>
      </c>
      <c r="B1197">
        <v>76</v>
      </c>
      <c r="C1197">
        <v>18</v>
      </c>
      <c r="D1197">
        <v>35</v>
      </c>
      <c r="E1197">
        <v>0</v>
      </c>
      <c r="F1197">
        <f>order_details__2[[#This Row],[UnitPrice]]*order_details__2[[#This Row],[Quantity]]</f>
        <v>630</v>
      </c>
      <c r="G1197">
        <f>VLOOKUP(order_details__2[[#This Row],[ProductID]],products[],3,FALSE)</f>
        <v>23</v>
      </c>
      <c r="H1197">
        <f>VLOOKUP(order_details__2[[#This Row],[OrderID]],orders[],20,FALSE)</f>
        <v>1997</v>
      </c>
      <c r="I1197" t="str">
        <f>VLOOKUP(order_details__2[[#This Row],[ProductID]],products[],2,FALSE)</f>
        <v>Lakkalikri</v>
      </c>
      <c r="J1197" t="str">
        <f>VLOOKUP(order_details__2[[#This Row],[SupplierID]],suppliers[],2,FALSE)</f>
        <v>Karkki Oy</v>
      </c>
      <c r="K1197" t="str">
        <f>VLOOKUP(order_details__2[[#This Row],[OrderID]],orders[],14,FALSE)</f>
        <v>Ireland</v>
      </c>
      <c r="L1197">
        <f>VLOOKUP(order_details__2[[#This Row],[OrderID]],orders[],7,FALSE)</f>
        <v>3</v>
      </c>
      <c r="M1197" t="str">
        <f>VLOOKUP(order_details__2[[#This Row],[ShipVia ]],shippers[],2,FALSE)</f>
        <v>Federal Shipping</v>
      </c>
      <c r="N1197" t="str">
        <f>VLOOKUP(order_details__2[[#This Row],[OrderID]],orders[],2,FALSE)</f>
        <v>HUNGO</v>
      </c>
      <c r="O1197" t="str">
        <f>VLOOKUP(order_details__2[[#This Row],[OrderID]],orders[],18,FALSE)</f>
        <v xml:space="preserve">Westerns                                          </v>
      </c>
      <c r="P1197">
        <f>VLOOKUP(order_details__2[[#This Row],[ProductID]],products[],4,FALSE)</f>
        <v>1</v>
      </c>
      <c r="Q1197" t="str">
        <f>VLOOKUP(order_details__2[[#This Row],[CategoryID]],categories[],2,FALSE)</f>
        <v>Beverages</v>
      </c>
      <c r="R1197" s="57">
        <f>VLOOKUP(order_details__2[[#This Row],[OrderID]],orders[],21,FALSE)</f>
        <v>10</v>
      </c>
    </row>
    <row r="1198" spans="1:18" x14ac:dyDescent="0.2">
      <c r="A1198">
        <v>10702</v>
      </c>
      <c r="B1198">
        <v>3</v>
      </c>
      <c r="C1198">
        <v>10</v>
      </c>
      <c r="D1198">
        <v>6</v>
      </c>
      <c r="E1198">
        <v>0</v>
      </c>
      <c r="F1198">
        <f>order_details__2[[#This Row],[UnitPrice]]*order_details__2[[#This Row],[Quantity]]</f>
        <v>60</v>
      </c>
      <c r="G1198">
        <f>VLOOKUP(order_details__2[[#This Row],[ProductID]],products[],3,FALSE)</f>
        <v>1</v>
      </c>
      <c r="H1198">
        <f>VLOOKUP(order_details__2[[#This Row],[OrderID]],orders[],20,FALSE)</f>
        <v>1997</v>
      </c>
      <c r="I1198" t="str">
        <f>VLOOKUP(order_details__2[[#This Row],[ProductID]],products[],2,FALSE)</f>
        <v>Aniseed Syrup</v>
      </c>
      <c r="J1198" t="str">
        <f>VLOOKUP(order_details__2[[#This Row],[SupplierID]],suppliers[],2,FALSE)</f>
        <v>Exotic Liquids</v>
      </c>
      <c r="K1198" t="str">
        <f>VLOOKUP(order_details__2[[#This Row],[OrderID]],orders[],14,FALSE)</f>
        <v>Germany</v>
      </c>
      <c r="L1198">
        <f>VLOOKUP(order_details__2[[#This Row],[OrderID]],orders[],7,FALSE)</f>
        <v>1</v>
      </c>
      <c r="M1198" t="str">
        <f>VLOOKUP(order_details__2[[#This Row],[ShipVia ]],shippers[],2,FALSE)</f>
        <v>Speedy Express</v>
      </c>
      <c r="N1198" t="str">
        <f>VLOOKUP(order_details__2[[#This Row],[OrderID]],orders[],2,FALSE)</f>
        <v>ALFKI</v>
      </c>
      <c r="O1198" t="str">
        <f>VLOOKUP(order_details__2[[#This Row],[OrderID]],orders[],18,FALSE)</f>
        <v xml:space="preserve">Eastern                                           </v>
      </c>
      <c r="P1198">
        <f>VLOOKUP(order_details__2[[#This Row],[ProductID]],products[],4,FALSE)</f>
        <v>2</v>
      </c>
      <c r="Q1198" t="str">
        <f>VLOOKUP(order_details__2[[#This Row],[CategoryID]],categories[],2,FALSE)</f>
        <v>Condiments</v>
      </c>
      <c r="R1198" s="57">
        <f>VLOOKUP(order_details__2[[#This Row],[OrderID]],orders[],21,FALSE)</f>
        <v>10</v>
      </c>
    </row>
    <row r="1199" spans="1:18" x14ac:dyDescent="0.2">
      <c r="A1199">
        <v>10702</v>
      </c>
      <c r="B1199">
        <v>76</v>
      </c>
      <c r="C1199">
        <v>18</v>
      </c>
      <c r="D1199">
        <v>15</v>
      </c>
      <c r="E1199">
        <v>0</v>
      </c>
      <c r="F1199">
        <f>order_details__2[[#This Row],[UnitPrice]]*order_details__2[[#This Row],[Quantity]]</f>
        <v>270</v>
      </c>
      <c r="G1199">
        <f>VLOOKUP(order_details__2[[#This Row],[ProductID]],products[],3,FALSE)</f>
        <v>23</v>
      </c>
      <c r="H1199">
        <f>VLOOKUP(order_details__2[[#This Row],[OrderID]],orders[],20,FALSE)</f>
        <v>1997</v>
      </c>
      <c r="I1199" t="str">
        <f>VLOOKUP(order_details__2[[#This Row],[ProductID]],products[],2,FALSE)</f>
        <v>Lakkalikri</v>
      </c>
      <c r="J1199" t="str">
        <f>VLOOKUP(order_details__2[[#This Row],[SupplierID]],suppliers[],2,FALSE)</f>
        <v>Karkki Oy</v>
      </c>
      <c r="K1199" t="str">
        <f>VLOOKUP(order_details__2[[#This Row],[OrderID]],orders[],14,FALSE)</f>
        <v>Germany</v>
      </c>
      <c r="L1199">
        <f>VLOOKUP(order_details__2[[#This Row],[OrderID]],orders[],7,FALSE)</f>
        <v>1</v>
      </c>
      <c r="M1199" t="str">
        <f>VLOOKUP(order_details__2[[#This Row],[ShipVia ]],shippers[],2,FALSE)</f>
        <v>Speedy Express</v>
      </c>
      <c r="N1199" t="str">
        <f>VLOOKUP(order_details__2[[#This Row],[OrderID]],orders[],2,FALSE)</f>
        <v>ALFKI</v>
      </c>
      <c r="O1199" t="str">
        <f>VLOOKUP(order_details__2[[#This Row],[OrderID]],orders[],18,FALSE)</f>
        <v xml:space="preserve">Eastern                                           </v>
      </c>
      <c r="P1199">
        <f>VLOOKUP(order_details__2[[#This Row],[ProductID]],products[],4,FALSE)</f>
        <v>1</v>
      </c>
      <c r="Q1199" t="str">
        <f>VLOOKUP(order_details__2[[#This Row],[CategoryID]],categories[],2,FALSE)</f>
        <v>Beverages</v>
      </c>
      <c r="R1199" s="57">
        <f>VLOOKUP(order_details__2[[#This Row],[OrderID]],orders[],21,FALSE)</f>
        <v>10</v>
      </c>
    </row>
    <row r="1200" spans="1:18" x14ac:dyDescent="0.2">
      <c r="A1200">
        <v>10703</v>
      </c>
      <c r="B1200">
        <v>2</v>
      </c>
      <c r="C1200">
        <v>19</v>
      </c>
      <c r="D1200">
        <v>5</v>
      </c>
      <c r="E1200">
        <v>0</v>
      </c>
      <c r="F1200">
        <f>order_details__2[[#This Row],[UnitPrice]]*order_details__2[[#This Row],[Quantity]]</f>
        <v>95</v>
      </c>
      <c r="G1200">
        <f>VLOOKUP(order_details__2[[#This Row],[ProductID]],products[],3,FALSE)</f>
        <v>1</v>
      </c>
      <c r="H1200">
        <f>VLOOKUP(order_details__2[[#This Row],[OrderID]],orders[],20,FALSE)</f>
        <v>1997</v>
      </c>
      <c r="I1200" t="str">
        <f>VLOOKUP(order_details__2[[#This Row],[ProductID]],products[],2,FALSE)</f>
        <v>Chang</v>
      </c>
      <c r="J1200" t="str">
        <f>VLOOKUP(order_details__2[[#This Row],[SupplierID]],suppliers[],2,FALSE)</f>
        <v>Exotic Liquids</v>
      </c>
      <c r="K1200" t="str">
        <f>VLOOKUP(order_details__2[[#This Row],[OrderID]],orders[],14,FALSE)</f>
        <v>Sweden</v>
      </c>
      <c r="L1200">
        <f>VLOOKUP(order_details__2[[#This Row],[OrderID]],orders[],7,FALSE)</f>
        <v>2</v>
      </c>
      <c r="M1200" t="str">
        <f>VLOOKUP(order_details__2[[#This Row],[ShipVia ]],shippers[],2,FALSE)</f>
        <v>United Package</v>
      </c>
      <c r="N1200" t="str">
        <f>VLOOKUP(order_details__2[[#This Row],[OrderID]],orders[],2,FALSE)</f>
        <v>FOLKO</v>
      </c>
      <c r="O1200" t="str">
        <f>VLOOKUP(order_details__2[[#This Row],[OrderID]],orders[],18,FALSE)</f>
        <v xml:space="preserve">Westerns                                          </v>
      </c>
      <c r="P1200">
        <f>VLOOKUP(order_details__2[[#This Row],[ProductID]],products[],4,FALSE)</f>
        <v>1</v>
      </c>
      <c r="Q1200" t="str">
        <f>VLOOKUP(order_details__2[[#This Row],[CategoryID]],categories[],2,FALSE)</f>
        <v>Beverages</v>
      </c>
      <c r="R1200" s="57">
        <f>VLOOKUP(order_details__2[[#This Row],[OrderID]],orders[],21,FALSE)</f>
        <v>10</v>
      </c>
    </row>
    <row r="1201" spans="1:18" x14ac:dyDescent="0.2">
      <c r="A1201">
        <v>10703</v>
      </c>
      <c r="B1201">
        <v>59</v>
      </c>
      <c r="C1201">
        <v>55</v>
      </c>
      <c r="D1201">
        <v>35</v>
      </c>
      <c r="E1201">
        <v>0</v>
      </c>
      <c r="F1201">
        <f>order_details__2[[#This Row],[UnitPrice]]*order_details__2[[#This Row],[Quantity]]</f>
        <v>1925</v>
      </c>
      <c r="G1201">
        <f>VLOOKUP(order_details__2[[#This Row],[ProductID]],products[],3,FALSE)</f>
        <v>28</v>
      </c>
      <c r="H1201">
        <f>VLOOKUP(order_details__2[[#This Row],[OrderID]],orders[],20,FALSE)</f>
        <v>1997</v>
      </c>
      <c r="I1201" t="str">
        <f>VLOOKUP(order_details__2[[#This Row],[ProductID]],products[],2,FALSE)</f>
        <v>Raclette Courdavault</v>
      </c>
      <c r="J1201" t="str">
        <f>VLOOKUP(order_details__2[[#This Row],[SupplierID]],suppliers[],2,FALSE)</f>
        <v>Gai pturage</v>
      </c>
      <c r="K1201" t="str">
        <f>VLOOKUP(order_details__2[[#This Row],[OrderID]],orders[],14,FALSE)</f>
        <v>Sweden</v>
      </c>
      <c r="L1201">
        <f>VLOOKUP(order_details__2[[#This Row],[OrderID]],orders[],7,FALSE)</f>
        <v>2</v>
      </c>
      <c r="M1201" t="str">
        <f>VLOOKUP(order_details__2[[#This Row],[ShipVia ]],shippers[],2,FALSE)</f>
        <v>United Package</v>
      </c>
      <c r="N1201" t="str">
        <f>VLOOKUP(order_details__2[[#This Row],[OrderID]],orders[],2,FALSE)</f>
        <v>FOLKO</v>
      </c>
      <c r="O1201" t="str">
        <f>VLOOKUP(order_details__2[[#This Row],[OrderID]],orders[],18,FALSE)</f>
        <v xml:space="preserve">Westerns                                          </v>
      </c>
      <c r="P1201">
        <f>VLOOKUP(order_details__2[[#This Row],[ProductID]],products[],4,FALSE)</f>
        <v>4</v>
      </c>
      <c r="Q1201" t="str">
        <f>VLOOKUP(order_details__2[[#This Row],[CategoryID]],categories[],2,FALSE)</f>
        <v>Dairy Products</v>
      </c>
      <c r="R1201" s="57">
        <f>VLOOKUP(order_details__2[[#This Row],[OrderID]],orders[],21,FALSE)</f>
        <v>10</v>
      </c>
    </row>
    <row r="1202" spans="1:18" x14ac:dyDescent="0.2">
      <c r="A1202">
        <v>10703</v>
      </c>
      <c r="B1202">
        <v>73</v>
      </c>
      <c r="C1202">
        <v>15</v>
      </c>
      <c r="D1202">
        <v>35</v>
      </c>
      <c r="E1202">
        <v>0</v>
      </c>
      <c r="F1202">
        <f>order_details__2[[#This Row],[UnitPrice]]*order_details__2[[#This Row],[Quantity]]</f>
        <v>525</v>
      </c>
      <c r="G1202">
        <f>VLOOKUP(order_details__2[[#This Row],[ProductID]],products[],3,FALSE)</f>
        <v>17</v>
      </c>
      <c r="H1202">
        <f>VLOOKUP(order_details__2[[#This Row],[OrderID]],orders[],20,FALSE)</f>
        <v>1997</v>
      </c>
      <c r="I1202" t="str">
        <f>VLOOKUP(order_details__2[[#This Row],[ProductID]],products[],2,FALSE)</f>
        <v>Rd Kaviar</v>
      </c>
      <c r="J1202" t="str">
        <f>VLOOKUP(order_details__2[[#This Row],[SupplierID]],suppliers[],2,FALSE)</f>
        <v>Svensk Sjfda AB</v>
      </c>
      <c r="K1202" t="str">
        <f>VLOOKUP(order_details__2[[#This Row],[OrderID]],orders[],14,FALSE)</f>
        <v>Sweden</v>
      </c>
      <c r="L1202">
        <f>VLOOKUP(order_details__2[[#This Row],[OrderID]],orders[],7,FALSE)</f>
        <v>2</v>
      </c>
      <c r="M1202" t="str">
        <f>VLOOKUP(order_details__2[[#This Row],[ShipVia ]],shippers[],2,FALSE)</f>
        <v>United Package</v>
      </c>
      <c r="N1202" t="str">
        <f>VLOOKUP(order_details__2[[#This Row],[OrderID]],orders[],2,FALSE)</f>
        <v>FOLKO</v>
      </c>
      <c r="O1202" t="str">
        <f>VLOOKUP(order_details__2[[#This Row],[OrderID]],orders[],18,FALSE)</f>
        <v xml:space="preserve">Westerns                                          </v>
      </c>
      <c r="P1202">
        <f>VLOOKUP(order_details__2[[#This Row],[ProductID]],products[],4,FALSE)</f>
        <v>8</v>
      </c>
      <c r="Q1202" t="str">
        <f>VLOOKUP(order_details__2[[#This Row],[CategoryID]],categories[],2,FALSE)</f>
        <v>Seafood</v>
      </c>
      <c r="R1202" s="57">
        <f>VLOOKUP(order_details__2[[#This Row],[OrderID]],orders[],21,FALSE)</f>
        <v>10</v>
      </c>
    </row>
    <row r="1203" spans="1:18" x14ac:dyDescent="0.2">
      <c r="A1203">
        <v>10704</v>
      </c>
      <c r="B1203">
        <v>4</v>
      </c>
      <c r="C1203">
        <v>22</v>
      </c>
      <c r="D1203">
        <v>6</v>
      </c>
      <c r="E1203">
        <v>0</v>
      </c>
      <c r="F1203">
        <f>order_details__2[[#This Row],[UnitPrice]]*order_details__2[[#This Row],[Quantity]]</f>
        <v>132</v>
      </c>
      <c r="G1203">
        <f>VLOOKUP(order_details__2[[#This Row],[ProductID]],products[],3,FALSE)</f>
        <v>2</v>
      </c>
      <c r="H1203">
        <f>VLOOKUP(order_details__2[[#This Row],[OrderID]],orders[],20,FALSE)</f>
        <v>1997</v>
      </c>
      <c r="I1203" t="str">
        <f>VLOOKUP(order_details__2[[#This Row],[ProductID]],products[],2,FALSE)</f>
        <v>Chef Anton's Cajun Seasoning</v>
      </c>
      <c r="J1203" t="str">
        <f>VLOOKUP(order_details__2[[#This Row],[SupplierID]],suppliers[],2,FALSE)</f>
        <v>New Orleans Cajun Delights</v>
      </c>
      <c r="K1203" t="str">
        <f>VLOOKUP(order_details__2[[#This Row],[OrderID]],orders[],14,FALSE)</f>
        <v>Brazil</v>
      </c>
      <c r="L1203">
        <f>VLOOKUP(order_details__2[[#This Row],[OrderID]],orders[],7,FALSE)</f>
        <v>1</v>
      </c>
      <c r="M1203" t="str">
        <f>VLOOKUP(order_details__2[[#This Row],[ShipVia ]],shippers[],2,FALSE)</f>
        <v>Speedy Express</v>
      </c>
      <c r="N1203" t="str">
        <f>VLOOKUP(order_details__2[[#This Row],[OrderID]],orders[],2,FALSE)</f>
        <v>QUEEN</v>
      </c>
      <c r="O1203" t="str">
        <f>VLOOKUP(order_details__2[[#This Row],[OrderID]],orders[],18,FALSE)</f>
        <v xml:space="preserve">Westerns                                          </v>
      </c>
      <c r="P1203">
        <f>VLOOKUP(order_details__2[[#This Row],[ProductID]],products[],4,FALSE)</f>
        <v>2</v>
      </c>
      <c r="Q1203" t="str">
        <f>VLOOKUP(order_details__2[[#This Row],[CategoryID]],categories[],2,FALSE)</f>
        <v>Condiments</v>
      </c>
      <c r="R1203" s="57">
        <f>VLOOKUP(order_details__2[[#This Row],[OrderID]],orders[],21,FALSE)</f>
        <v>10</v>
      </c>
    </row>
    <row r="1204" spans="1:18" x14ac:dyDescent="0.2">
      <c r="A1204">
        <v>10704</v>
      </c>
      <c r="B1204">
        <v>24</v>
      </c>
      <c r="C1204">
        <v>4.5</v>
      </c>
      <c r="D1204">
        <v>35</v>
      </c>
      <c r="E1204">
        <v>0</v>
      </c>
      <c r="F1204">
        <f>order_details__2[[#This Row],[UnitPrice]]*order_details__2[[#This Row],[Quantity]]</f>
        <v>157.5</v>
      </c>
      <c r="G1204">
        <f>VLOOKUP(order_details__2[[#This Row],[ProductID]],products[],3,FALSE)</f>
        <v>10</v>
      </c>
      <c r="H1204">
        <f>VLOOKUP(order_details__2[[#This Row],[OrderID]],orders[],20,FALSE)</f>
        <v>1997</v>
      </c>
      <c r="I1204" t="str">
        <f>VLOOKUP(order_details__2[[#This Row],[ProductID]],products[],2,FALSE)</f>
        <v>Guaran Fantstica</v>
      </c>
      <c r="J1204" t="str">
        <f>VLOOKUP(order_details__2[[#This Row],[SupplierID]],suppliers[],2,FALSE)</f>
        <v>Refrescos Americanas LTDA</v>
      </c>
      <c r="K1204" t="str">
        <f>VLOOKUP(order_details__2[[#This Row],[OrderID]],orders[],14,FALSE)</f>
        <v>Brazil</v>
      </c>
      <c r="L1204">
        <f>VLOOKUP(order_details__2[[#This Row],[OrderID]],orders[],7,FALSE)</f>
        <v>1</v>
      </c>
      <c r="M1204" t="str">
        <f>VLOOKUP(order_details__2[[#This Row],[ShipVia ]],shippers[],2,FALSE)</f>
        <v>Speedy Express</v>
      </c>
      <c r="N1204" t="str">
        <f>VLOOKUP(order_details__2[[#This Row],[OrderID]],orders[],2,FALSE)</f>
        <v>QUEEN</v>
      </c>
      <c r="O1204" t="str">
        <f>VLOOKUP(order_details__2[[#This Row],[OrderID]],orders[],18,FALSE)</f>
        <v xml:space="preserve">Westerns                                          </v>
      </c>
      <c r="P1204">
        <f>VLOOKUP(order_details__2[[#This Row],[ProductID]],products[],4,FALSE)</f>
        <v>1</v>
      </c>
      <c r="Q1204" t="str">
        <f>VLOOKUP(order_details__2[[#This Row],[CategoryID]],categories[],2,FALSE)</f>
        <v>Beverages</v>
      </c>
      <c r="R1204" s="57">
        <f>VLOOKUP(order_details__2[[#This Row],[OrderID]],orders[],21,FALSE)</f>
        <v>10</v>
      </c>
    </row>
    <row r="1205" spans="1:18" x14ac:dyDescent="0.2">
      <c r="A1205">
        <v>10704</v>
      </c>
      <c r="B1205">
        <v>48</v>
      </c>
      <c r="C1205">
        <v>12.75</v>
      </c>
      <c r="D1205">
        <v>24</v>
      </c>
      <c r="E1205">
        <v>0</v>
      </c>
      <c r="F1205">
        <f>order_details__2[[#This Row],[UnitPrice]]*order_details__2[[#This Row],[Quantity]]</f>
        <v>306</v>
      </c>
      <c r="G1205">
        <f>VLOOKUP(order_details__2[[#This Row],[ProductID]],products[],3,FALSE)</f>
        <v>22</v>
      </c>
      <c r="H1205">
        <f>VLOOKUP(order_details__2[[#This Row],[OrderID]],orders[],20,FALSE)</f>
        <v>1997</v>
      </c>
      <c r="I1205" t="str">
        <f>VLOOKUP(order_details__2[[#This Row],[ProductID]],products[],2,FALSE)</f>
        <v>Chocolade</v>
      </c>
      <c r="J1205" t="str">
        <f>VLOOKUP(order_details__2[[#This Row],[SupplierID]],suppliers[],2,FALSE)</f>
        <v>Zaanse Snoepfabriek</v>
      </c>
      <c r="K1205" t="str">
        <f>VLOOKUP(order_details__2[[#This Row],[OrderID]],orders[],14,FALSE)</f>
        <v>Brazil</v>
      </c>
      <c r="L1205">
        <f>VLOOKUP(order_details__2[[#This Row],[OrderID]],orders[],7,FALSE)</f>
        <v>1</v>
      </c>
      <c r="M1205" t="str">
        <f>VLOOKUP(order_details__2[[#This Row],[ShipVia ]],shippers[],2,FALSE)</f>
        <v>Speedy Express</v>
      </c>
      <c r="N1205" t="str">
        <f>VLOOKUP(order_details__2[[#This Row],[OrderID]],orders[],2,FALSE)</f>
        <v>QUEEN</v>
      </c>
      <c r="O1205" t="str">
        <f>VLOOKUP(order_details__2[[#This Row],[OrderID]],orders[],18,FALSE)</f>
        <v xml:space="preserve">Westerns                                          </v>
      </c>
      <c r="P1205">
        <f>VLOOKUP(order_details__2[[#This Row],[ProductID]],products[],4,FALSE)</f>
        <v>3</v>
      </c>
      <c r="Q1205" t="str">
        <f>VLOOKUP(order_details__2[[#This Row],[CategoryID]],categories[],2,FALSE)</f>
        <v>Confections</v>
      </c>
      <c r="R1205" s="57">
        <f>VLOOKUP(order_details__2[[#This Row],[OrderID]],orders[],21,FALSE)</f>
        <v>10</v>
      </c>
    </row>
    <row r="1206" spans="1:18" x14ac:dyDescent="0.2">
      <c r="A1206">
        <v>10705</v>
      </c>
      <c r="B1206">
        <v>31</v>
      </c>
      <c r="C1206">
        <v>12.5</v>
      </c>
      <c r="D1206">
        <v>20</v>
      </c>
      <c r="E1206">
        <v>0</v>
      </c>
      <c r="F1206">
        <f>order_details__2[[#This Row],[UnitPrice]]*order_details__2[[#This Row],[Quantity]]</f>
        <v>250</v>
      </c>
      <c r="G1206">
        <f>VLOOKUP(order_details__2[[#This Row],[ProductID]],products[],3,FALSE)</f>
        <v>14</v>
      </c>
      <c r="H1206">
        <f>VLOOKUP(order_details__2[[#This Row],[OrderID]],orders[],20,FALSE)</f>
        <v>1997</v>
      </c>
      <c r="I1206" t="str">
        <f>VLOOKUP(order_details__2[[#This Row],[ProductID]],products[],2,FALSE)</f>
        <v>Gorgonzola Telino</v>
      </c>
      <c r="J1206" t="str">
        <f>VLOOKUP(order_details__2[[#This Row],[SupplierID]],suppliers[],2,FALSE)</f>
        <v>Formaggi Fortini s.r.l.</v>
      </c>
      <c r="K1206" t="str">
        <f>VLOOKUP(order_details__2[[#This Row],[OrderID]],orders[],14,FALSE)</f>
        <v>Venezuela</v>
      </c>
      <c r="L1206">
        <f>VLOOKUP(order_details__2[[#This Row],[OrderID]],orders[],7,FALSE)</f>
        <v>2</v>
      </c>
      <c r="M1206" t="str">
        <f>VLOOKUP(order_details__2[[#This Row],[ShipVia ]],shippers[],2,FALSE)</f>
        <v>United Package</v>
      </c>
      <c r="N1206" t="str">
        <f>VLOOKUP(order_details__2[[#This Row],[OrderID]],orders[],2,FALSE)</f>
        <v>HILAA</v>
      </c>
      <c r="O1206" t="str">
        <f>VLOOKUP(order_details__2[[#This Row],[OrderID]],orders[],18,FALSE)</f>
        <v xml:space="preserve">Northern                                          </v>
      </c>
      <c r="P1206">
        <f>VLOOKUP(order_details__2[[#This Row],[ProductID]],products[],4,FALSE)</f>
        <v>4</v>
      </c>
      <c r="Q1206" t="str">
        <f>VLOOKUP(order_details__2[[#This Row],[CategoryID]],categories[],2,FALSE)</f>
        <v>Dairy Products</v>
      </c>
      <c r="R1206" s="57">
        <f>VLOOKUP(order_details__2[[#This Row],[OrderID]],orders[],21,FALSE)</f>
        <v>10</v>
      </c>
    </row>
    <row r="1207" spans="1:18" x14ac:dyDescent="0.2">
      <c r="A1207">
        <v>10705</v>
      </c>
      <c r="B1207">
        <v>32</v>
      </c>
      <c r="C1207">
        <v>32</v>
      </c>
      <c r="D1207">
        <v>4</v>
      </c>
      <c r="E1207">
        <v>0</v>
      </c>
      <c r="F1207">
        <f>order_details__2[[#This Row],[UnitPrice]]*order_details__2[[#This Row],[Quantity]]</f>
        <v>128</v>
      </c>
      <c r="G1207">
        <f>VLOOKUP(order_details__2[[#This Row],[ProductID]],products[],3,FALSE)</f>
        <v>14</v>
      </c>
      <c r="H1207">
        <f>VLOOKUP(order_details__2[[#This Row],[OrderID]],orders[],20,FALSE)</f>
        <v>1997</v>
      </c>
      <c r="I1207" t="str">
        <f>VLOOKUP(order_details__2[[#This Row],[ProductID]],products[],2,FALSE)</f>
        <v>Mascarpone Fabioli</v>
      </c>
      <c r="J1207" t="str">
        <f>VLOOKUP(order_details__2[[#This Row],[SupplierID]],suppliers[],2,FALSE)</f>
        <v>Formaggi Fortini s.r.l.</v>
      </c>
      <c r="K1207" t="str">
        <f>VLOOKUP(order_details__2[[#This Row],[OrderID]],orders[],14,FALSE)</f>
        <v>Venezuela</v>
      </c>
      <c r="L1207">
        <f>VLOOKUP(order_details__2[[#This Row],[OrderID]],orders[],7,FALSE)</f>
        <v>2</v>
      </c>
      <c r="M1207" t="str">
        <f>VLOOKUP(order_details__2[[#This Row],[ShipVia ]],shippers[],2,FALSE)</f>
        <v>United Package</v>
      </c>
      <c r="N1207" t="str">
        <f>VLOOKUP(order_details__2[[#This Row],[OrderID]],orders[],2,FALSE)</f>
        <v>HILAA</v>
      </c>
      <c r="O1207" t="str">
        <f>VLOOKUP(order_details__2[[#This Row],[OrderID]],orders[],18,FALSE)</f>
        <v xml:space="preserve">Northern                                          </v>
      </c>
      <c r="P1207">
        <f>VLOOKUP(order_details__2[[#This Row],[ProductID]],products[],4,FALSE)</f>
        <v>4</v>
      </c>
      <c r="Q1207" t="str">
        <f>VLOOKUP(order_details__2[[#This Row],[CategoryID]],categories[],2,FALSE)</f>
        <v>Dairy Products</v>
      </c>
      <c r="R1207" s="57">
        <f>VLOOKUP(order_details__2[[#This Row],[OrderID]],orders[],21,FALSE)</f>
        <v>10</v>
      </c>
    </row>
    <row r="1208" spans="1:18" x14ac:dyDescent="0.2">
      <c r="A1208">
        <v>10706</v>
      </c>
      <c r="B1208">
        <v>16</v>
      </c>
      <c r="C1208">
        <v>17.45</v>
      </c>
      <c r="D1208">
        <v>20</v>
      </c>
      <c r="E1208">
        <v>0</v>
      </c>
      <c r="F1208">
        <f>order_details__2[[#This Row],[UnitPrice]]*order_details__2[[#This Row],[Quantity]]</f>
        <v>349</v>
      </c>
      <c r="G1208">
        <f>VLOOKUP(order_details__2[[#This Row],[ProductID]],products[],3,FALSE)</f>
        <v>7</v>
      </c>
      <c r="H1208">
        <f>VLOOKUP(order_details__2[[#This Row],[OrderID]],orders[],20,FALSE)</f>
        <v>1997</v>
      </c>
      <c r="I1208" t="str">
        <f>VLOOKUP(order_details__2[[#This Row],[ProductID]],products[],2,FALSE)</f>
        <v>Pavlova</v>
      </c>
      <c r="J1208" t="str">
        <f>VLOOKUP(order_details__2[[#This Row],[SupplierID]],suppliers[],2,FALSE)</f>
        <v>Pavlova, Ltd.</v>
      </c>
      <c r="K1208" t="str">
        <f>VLOOKUP(order_details__2[[#This Row],[OrderID]],orders[],14,FALSE)</f>
        <v>USA</v>
      </c>
      <c r="L1208">
        <f>VLOOKUP(order_details__2[[#This Row],[OrderID]],orders[],7,FALSE)</f>
        <v>3</v>
      </c>
      <c r="M1208" t="str">
        <f>VLOOKUP(order_details__2[[#This Row],[ShipVia ]],shippers[],2,FALSE)</f>
        <v>Federal Shipping</v>
      </c>
      <c r="N1208" t="str">
        <f>VLOOKUP(order_details__2[[#This Row],[OrderID]],orders[],2,FALSE)</f>
        <v>OLDWO</v>
      </c>
      <c r="O1208" t="str">
        <f>VLOOKUP(order_details__2[[#This Row],[OrderID]],orders[],18,FALSE)</f>
        <v xml:space="preserve">Northern                                          </v>
      </c>
      <c r="P1208">
        <f>VLOOKUP(order_details__2[[#This Row],[ProductID]],products[],4,FALSE)</f>
        <v>3</v>
      </c>
      <c r="Q1208" t="str">
        <f>VLOOKUP(order_details__2[[#This Row],[CategoryID]],categories[],2,FALSE)</f>
        <v>Confections</v>
      </c>
      <c r="R1208" s="57">
        <f>VLOOKUP(order_details__2[[#This Row],[OrderID]],orders[],21,FALSE)</f>
        <v>10</v>
      </c>
    </row>
    <row r="1209" spans="1:18" x14ac:dyDescent="0.2">
      <c r="A1209">
        <v>10706</v>
      </c>
      <c r="B1209">
        <v>43</v>
      </c>
      <c r="C1209">
        <v>46</v>
      </c>
      <c r="D1209">
        <v>24</v>
      </c>
      <c r="E1209">
        <v>0</v>
      </c>
      <c r="F1209">
        <f>order_details__2[[#This Row],[UnitPrice]]*order_details__2[[#This Row],[Quantity]]</f>
        <v>1104</v>
      </c>
      <c r="G1209">
        <f>VLOOKUP(order_details__2[[#This Row],[ProductID]],products[],3,FALSE)</f>
        <v>20</v>
      </c>
      <c r="H1209">
        <f>VLOOKUP(order_details__2[[#This Row],[OrderID]],orders[],20,FALSE)</f>
        <v>1997</v>
      </c>
      <c r="I1209" t="str">
        <f>VLOOKUP(order_details__2[[#This Row],[ProductID]],products[],2,FALSE)</f>
        <v>Ipoh Coffee</v>
      </c>
      <c r="J1209" t="str">
        <f>VLOOKUP(order_details__2[[#This Row],[SupplierID]],suppliers[],2,FALSE)</f>
        <v>Leka Trading</v>
      </c>
      <c r="K1209" t="str">
        <f>VLOOKUP(order_details__2[[#This Row],[OrderID]],orders[],14,FALSE)</f>
        <v>USA</v>
      </c>
      <c r="L1209">
        <f>VLOOKUP(order_details__2[[#This Row],[OrderID]],orders[],7,FALSE)</f>
        <v>3</v>
      </c>
      <c r="M1209" t="str">
        <f>VLOOKUP(order_details__2[[#This Row],[ShipVia ]],shippers[],2,FALSE)</f>
        <v>Federal Shipping</v>
      </c>
      <c r="N1209" t="str">
        <f>VLOOKUP(order_details__2[[#This Row],[OrderID]],orders[],2,FALSE)</f>
        <v>OLDWO</v>
      </c>
      <c r="O1209" t="str">
        <f>VLOOKUP(order_details__2[[#This Row],[OrderID]],orders[],18,FALSE)</f>
        <v xml:space="preserve">Northern                                          </v>
      </c>
      <c r="P1209">
        <f>VLOOKUP(order_details__2[[#This Row],[ProductID]],products[],4,FALSE)</f>
        <v>1</v>
      </c>
      <c r="Q1209" t="str">
        <f>VLOOKUP(order_details__2[[#This Row],[CategoryID]],categories[],2,FALSE)</f>
        <v>Beverages</v>
      </c>
      <c r="R1209" s="57">
        <f>VLOOKUP(order_details__2[[#This Row],[OrderID]],orders[],21,FALSE)</f>
        <v>10</v>
      </c>
    </row>
    <row r="1210" spans="1:18" x14ac:dyDescent="0.2">
      <c r="A1210">
        <v>10706</v>
      </c>
      <c r="B1210">
        <v>59</v>
      </c>
      <c r="C1210">
        <v>55</v>
      </c>
      <c r="D1210">
        <v>8</v>
      </c>
      <c r="E1210">
        <v>0</v>
      </c>
      <c r="F1210">
        <f>order_details__2[[#This Row],[UnitPrice]]*order_details__2[[#This Row],[Quantity]]</f>
        <v>440</v>
      </c>
      <c r="G1210">
        <f>VLOOKUP(order_details__2[[#This Row],[ProductID]],products[],3,FALSE)</f>
        <v>28</v>
      </c>
      <c r="H1210">
        <f>VLOOKUP(order_details__2[[#This Row],[OrderID]],orders[],20,FALSE)</f>
        <v>1997</v>
      </c>
      <c r="I1210" t="str">
        <f>VLOOKUP(order_details__2[[#This Row],[ProductID]],products[],2,FALSE)</f>
        <v>Raclette Courdavault</v>
      </c>
      <c r="J1210" t="str">
        <f>VLOOKUP(order_details__2[[#This Row],[SupplierID]],suppliers[],2,FALSE)</f>
        <v>Gai pturage</v>
      </c>
      <c r="K1210" t="str">
        <f>VLOOKUP(order_details__2[[#This Row],[OrderID]],orders[],14,FALSE)</f>
        <v>USA</v>
      </c>
      <c r="L1210">
        <f>VLOOKUP(order_details__2[[#This Row],[OrderID]],orders[],7,FALSE)</f>
        <v>3</v>
      </c>
      <c r="M1210" t="str">
        <f>VLOOKUP(order_details__2[[#This Row],[ShipVia ]],shippers[],2,FALSE)</f>
        <v>Federal Shipping</v>
      </c>
      <c r="N1210" t="str">
        <f>VLOOKUP(order_details__2[[#This Row],[OrderID]],orders[],2,FALSE)</f>
        <v>OLDWO</v>
      </c>
      <c r="O1210" t="str">
        <f>VLOOKUP(order_details__2[[#This Row],[OrderID]],orders[],18,FALSE)</f>
        <v xml:space="preserve">Northern                                          </v>
      </c>
      <c r="P1210">
        <f>VLOOKUP(order_details__2[[#This Row],[ProductID]],products[],4,FALSE)</f>
        <v>4</v>
      </c>
      <c r="Q1210" t="str">
        <f>VLOOKUP(order_details__2[[#This Row],[CategoryID]],categories[],2,FALSE)</f>
        <v>Dairy Products</v>
      </c>
      <c r="R1210" s="57">
        <f>VLOOKUP(order_details__2[[#This Row],[OrderID]],orders[],21,FALSE)</f>
        <v>10</v>
      </c>
    </row>
    <row r="1211" spans="1:18" x14ac:dyDescent="0.2">
      <c r="A1211">
        <v>10707</v>
      </c>
      <c r="B1211">
        <v>55</v>
      </c>
      <c r="C1211">
        <v>24</v>
      </c>
      <c r="D1211">
        <v>21</v>
      </c>
      <c r="E1211">
        <v>0</v>
      </c>
      <c r="F1211">
        <f>order_details__2[[#This Row],[UnitPrice]]*order_details__2[[#This Row],[Quantity]]</f>
        <v>504</v>
      </c>
      <c r="G1211">
        <f>VLOOKUP(order_details__2[[#This Row],[ProductID]],products[],3,FALSE)</f>
        <v>25</v>
      </c>
      <c r="H1211">
        <f>VLOOKUP(order_details__2[[#This Row],[OrderID]],orders[],20,FALSE)</f>
        <v>1997</v>
      </c>
      <c r="I1211" t="str">
        <f>VLOOKUP(order_details__2[[#This Row],[ProductID]],products[],2,FALSE)</f>
        <v>Pt chinois</v>
      </c>
      <c r="J1211" t="str">
        <f>VLOOKUP(order_details__2[[#This Row],[SupplierID]],suppliers[],2,FALSE)</f>
        <v>Ma Maison</v>
      </c>
      <c r="K1211" t="str">
        <f>VLOOKUP(order_details__2[[#This Row],[OrderID]],orders[],14,FALSE)</f>
        <v>UK</v>
      </c>
      <c r="L1211">
        <f>VLOOKUP(order_details__2[[#This Row],[OrderID]],orders[],7,FALSE)</f>
        <v>3</v>
      </c>
      <c r="M1211" t="str">
        <f>VLOOKUP(order_details__2[[#This Row],[ShipVia ]],shippers[],2,FALSE)</f>
        <v>Federal Shipping</v>
      </c>
      <c r="N1211" t="str">
        <f>VLOOKUP(order_details__2[[#This Row],[OrderID]],orders[],2,FALSE)</f>
        <v>AROUT</v>
      </c>
      <c r="O1211" t="str">
        <f>VLOOKUP(order_details__2[[#This Row],[OrderID]],orders[],18,FALSE)</f>
        <v xml:space="preserve">Eastern                                           </v>
      </c>
      <c r="P1211">
        <f>VLOOKUP(order_details__2[[#This Row],[ProductID]],products[],4,FALSE)</f>
        <v>6</v>
      </c>
      <c r="Q1211" t="str">
        <f>VLOOKUP(order_details__2[[#This Row],[CategoryID]],categories[],2,FALSE)</f>
        <v>Meat/Poultry</v>
      </c>
      <c r="R1211" s="57">
        <f>VLOOKUP(order_details__2[[#This Row],[OrderID]],orders[],21,FALSE)</f>
        <v>10</v>
      </c>
    </row>
    <row r="1212" spans="1:18" x14ac:dyDescent="0.2">
      <c r="A1212">
        <v>10707</v>
      </c>
      <c r="B1212">
        <v>57</v>
      </c>
      <c r="C1212">
        <v>19.5</v>
      </c>
      <c r="D1212">
        <v>40</v>
      </c>
      <c r="E1212">
        <v>0</v>
      </c>
      <c r="F1212">
        <f>order_details__2[[#This Row],[UnitPrice]]*order_details__2[[#This Row],[Quantity]]</f>
        <v>780</v>
      </c>
      <c r="G1212">
        <f>VLOOKUP(order_details__2[[#This Row],[ProductID]],products[],3,FALSE)</f>
        <v>26</v>
      </c>
      <c r="H1212">
        <f>VLOOKUP(order_details__2[[#This Row],[OrderID]],orders[],20,FALSE)</f>
        <v>1997</v>
      </c>
      <c r="I1212" t="str">
        <f>VLOOKUP(order_details__2[[#This Row],[ProductID]],products[],2,FALSE)</f>
        <v>Ravioli Angelo</v>
      </c>
      <c r="J1212" t="str">
        <f>VLOOKUP(order_details__2[[#This Row],[SupplierID]],suppliers[],2,FALSE)</f>
        <v>Pasta Buttini s.r.l.</v>
      </c>
      <c r="K1212" t="str">
        <f>VLOOKUP(order_details__2[[#This Row],[OrderID]],orders[],14,FALSE)</f>
        <v>UK</v>
      </c>
      <c r="L1212">
        <f>VLOOKUP(order_details__2[[#This Row],[OrderID]],orders[],7,FALSE)</f>
        <v>3</v>
      </c>
      <c r="M1212" t="str">
        <f>VLOOKUP(order_details__2[[#This Row],[ShipVia ]],shippers[],2,FALSE)</f>
        <v>Federal Shipping</v>
      </c>
      <c r="N1212" t="str">
        <f>VLOOKUP(order_details__2[[#This Row],[OrderID]],orders[],2,FALSE)</f>
        <v>AROUT</v>
      </c>
      <c r="O1212" t="str">
        <f>VLOOKUP(order_details__2[[#This Row],[OrderID]],orders[],18,FALSE)</f>
        <v xml:space="preserve">Eastern                                           </v>
      </c>
      <c r="P1212">
        <f>VLOOKUP(order_details__2[[#This Row],[ProductID]],products[],4,FALSE)</f>
        <v>5</v>
      </c>
      <c r="Q1212" t="str">
        <f>VLOOKUP(order_details__2[[#This Row],[CategoryID]],categories[],2,FALSE)</f>
        <v>Grains/Cereals</v>
      </c>
      <c r="R1212" s="57">
        <f>VLOOKUP(order_details__2[[#This Row],[OrderID]],orders[],21,FALSE)</f>
        <v>10</v>
      </c>
    </row>
    <row r="1213" spans="1:18" x14ac:dyDescent="0.2">
      <c r="A1213">
        <v>10707</v>
      </c>
      <c r="B1213">
        <v>70</v>
      </c>
      <c r="C1213">
        <v>15</v>
      </c>
      <c r="D1213">
        <v>28</v>
      </c>
      <c r="E1213">
        <v>0</v>
      </c>
      <c r="F1213">
        <f>order_details__2[[#This Row],[UnitPrice]]*order_details__2[[#This Row],[Quantity]]</f>
        <v>420</v>
      </c>
      <c r="G1213">
        <f>VLOOKUP(order_details__2[[#This Row],[ProductID]],products[],3,FALSE)</f>
        <v>7</v>
      </c>
      <c r="H1213">
        <f>VLOOKUP(order_details__2[[#This Row],[OrderID]],orders[],20,FALSE)</f>
        <v>1997</v>
      </c>
      <c r="I1213" t="str">
        <f>VLOOKUP(order_details__2[[#This Row],[ProductID]],products[],2,FALSE)</f>
        <v>Outback Lager</v>
      </c>
      <c r="J1213" t="str">
        <f>VLOOKUP(order_details__2[[#This Row],[SupplierID]],suppliers[],2,FALSE)</f>
        <v>Pavlova, Ltd.</v>
      </c>
      <c r="K1213" t="str">
        <f>VLOOKUP(order_details__2[[#This Row],[OrderID]],orders[],14,FALSE)</f>
        <v>UK</v>
      </c>
      <c r="L1213">
        <f>VLOOKUP(order_details__2[[#This Row],[OrderID]],orders[],7,FALSE)</f>
        <v>3</v>
      </c>
      <c r="M1213" t="str">
        <f>VLOOKUP(order_details__2[[#This Row],[ShipVia ]],shippers[],2,FALSE)</f>
        <v>Federal Shipping</v>
      </c>
      <c r="N1213" t="str">
        <f>VLOOKUP(order_details__2[[#This Row],[OrderID]],orders[],2,FALSE)</f>
        <v>AROUT</v>
      </c>
      <c r="O1213" t="str">
        <f>VLOOKUP(order_details__2[[#This Row],[OrderID]],orders[],18,FALSE)</f>
        <v xml:space="preserve">Eastern                                           </v>
      </c>
      <c r="P1213">
        <f>VLOOKUP(order_details__2[[#This Row],[ProductID]],products[],4,FALSE)</f>
        <v>1</v>
      </c>
      <c r="Q1213" t="str">
        <f>VLOOKUP(order_details__2[[#This Row],[CategoryID]],categories[],2,FALSE)</f>
        <v>Beverages</v>
      </c>
      <c r="R1213" s="57">
        <f>VLOOKUP(order_details__2[[#This Row],[OrderID]],orders[],21,FALSE)</f>
        <v>10</v>
      </c>
    </row>
    <row r="1214" spans="1:18" x14ac:dyDescent="0.2">
      <c r="A1214">
        <v>10708</v>
      </c>
      <c r="B1214">
        <v>5</v>
      </c>
      <c r="C1214">
        <v>21.35</v>
      </c>
      <c r="D1214">
        <v>4</v>
      </c>
      <c r="E1214">
        <v>0</v>
      </c>
      <c r="F1214">
        <f>order_details__2[[#This Row],[UnitPrice]]*order_details__2[[#This Row],[Quantity]]</f>
        <v>85.4</v>
      </c>
      <c r="G1214">
        <f>VLOOKUP(order_details__2[[#This Row],[ProductID]],products[],3,FALSE)</f>
        <v>2</v>
      </c>
      <c r="H1214">
        <f>VLOOKUP(order_details__2[[#This Row],[OrderID]],orders[],20,FALSE)</f>
        <v>1997</v>
      </c>
      <c r="I1214" t="str">
        <f>VLOOKUP(order_details__2[[#This Row],[ProductID]],products[],2,FALSE)</f>
        <v>Chef Anton's Gumbo Mix</v>
      </c>
      <c r="J1214" t="str">
        <f>VLOOKUP(order_details__2[[#This Row],[SupplierID]],suppliers[],2,FALSE)</f>
        <v>New Orleans Cajun Delights</v>
      </c>
      <c r="K1214" t="str">
        <f>VLOOKUP(order_details__2[[#This Row],[OrderID]],orders[],14,FALSE)</f>
        <v>USA</v>
      </c>
      <c r="L1214">
        <f>VLOOKUP(order_details__2[[#This Row],[OrderID]],orders[],7,FALSE)</f>
        <v>2</v>
      </c>
      <c r="M1214" t="str">
        <f>VLOOKUP(order_details__2[[#This Row],[ShipVia ]],shippers[],2,FALSE)</f>
        <v>United Package</v>
      </c>
      <c r="N1214" t="str">
        <f>VLOOKUP(order_details__2[[#This Row],[OrderID]],orders[],2,FALSE)</f>
        <v>THEBI</v>
      </c>
      <c r="O1214" t="str">
        <f>VLOOKUP(order_details__2[[#This Row],[OrderID]],orders[],18,FALSE)</f>
        <v xml:space="preserve">Westerns                                          </v>
      </c>
      <c r="P1214">
        <f>VLOOKUP(order_details__2[[#This Row],[ProductID]],products[],4,FALSE)</f>
        <v>2</v>
      </c>
      <c r="Q1214" t="str">
        <f>VLOOKUP(order_details__2[[#This Row],[CategoryID]],categories[],2,FALSE)</f>
        <v>Condiments</v>
      </c>
      <c r="R1214" s="57">
        <f>VLOOKUP(order_details__2[[#This Row],[OrderID]],orders[],21,FALSE)</f>
        <v>10</v>
      </c>
    </row>
    <row r="1215" spans="1:18" x14ac:dyDescent="0.2">
      <c r="A1215">
        <v>10708</v>
      </c>
      <c r="B1215">
        <v>36</v>
      </c>
      <c r="C1215">
        <v>19</v>
      </c>
      <c r="D1215">
        <v>5</v>
      </c>
      <c r="E1215">
        <v>0</v>
      </c>
      <c r="F1215">
        <f>order_details__2[[#This Row],[UnitPrice]]*order_details__2[[#This Row],[Quantity]]</f>
        <v>95</v>
      </c>
      <c r="G1215">
        <f>VLOOKUP(order_details__2[[#This Row],[ProductID]],products[],3,FALSE)</f>
        <v>17</v>
      </c>
      <c r="H1215">
        <f>VLOOKUP(order_details__2[[#This Row],[OrderID]],orders[],20,FALSE)</f>
        <v>1997</v>
      </c>
      <c r="I1215" t="str">
        <f>VLOOKUP(order_details__2[[#This Row],[ProductID]],products[],2,FALSE)</f>
        <v>Inlagd Sill</v>
      </c>
      <c r="J1215" t="str">
        <f>VLOOKUP(order_details__2[[#This Row],[SupplierID]],suppliers[],2,FALSE)</f>
        <v>Svensk Sjfda AB</v>
      </c>
      <c r="K1215" t="str">
        <f>VLOOKUP(order_details__2[[#This Row],[OrderID]],orders[],14,FALSE)</f>
        <v>USA</v>
      </c>
      <c r="L1215">
        <f>VLOOKUP(order_details__2[[#This Row],[OrderID]],orders[],7,FALSE)</f>
        <v>2</v>
      </c>
      <c r="M1215" t="str">
        <f>VLOOKUP(order_details__2[[#This Row],[ShipVia ]],shippers[],2,FALSE)</f>
        <v>United Package</v>
      </c>
      <c r="N1215" t="str">
        <f>VLOOKUP(order_details__2[[#This Row],[OrderID]],orders[],2,FALSE)</f>
        <v>THEBI</v>
      </c>
      <c r="O1215" t="str">
        <f>VLOOKUP(order_details__2[[#This Row],[OrderID]],orders[],18,FALSE)</f>
        <v xml:space="preserve">Westerns                                          </v>
      </c>
      <c r="P1215">
        <f>VLOOKUP(order_details__2[[#This Row],[ProductID]],products[],4,FALSE)</f>
        <v>8</v>
      </c>
      <c r="Q1215" t="str">
        <f>VLOOKUP(order_details__2[[#This Row],[CategoryID]],categories[],2,FALSE)</f>
        <v>Seafood</v>
      </c>
      <c r="R1215" s="57">
        <f>VLOOKUP(order_details__2[[#This Row],[OrderID]],orders[],21,FALSE)</f>
        <v>10</v>
      </c>
    </row>
    <row r="1216" spans="1:18" x14ac:dyDescent="0.2">
      <c r="A1216">
        <v>10709</v>
      </c>
      <c r="B1216">
        <v>8</v>
      </c>
      <c r="C1216">
        <v>40</v>
      </c>
      <c r="D1216">
        <v>40</v>
      </c>
      <c r="E1216">
        <v>0</v>
      </c>
      <c r="F1216">
        <f>order_details__2[[#This Row],[UnitPrice]]*order_details__2[[#This Row],[Quantity]]</f>
        <v>1600</v>
      </c>
      <c r="G1216">
        <f>VLOOKUP(order_details__2[[#This Row],[ProductID]],products[],3,FALSE)</f>
        <v>3</v>
      </c>
      <c r="H1216">
        <f>VLOOKUP(order_details__2[[#This Row],[OrderID]],orders[],20,FALSE)</f>
        <v>1997</v>
      </c>
      <c r="I1216" t="str">
        <f>VLOOKUP(order_details__2[[#This Row],[ProductID]],products[],2,FALSE)</f>
        <v>Northwoods Cranberry Sauce</v>
      </c>
      <c r="J1216" t="str">
        <f>VLOOKUP(order_details__2[[#This Row],[SupplierID]],suppliers[],2,FALSE)</f>
        <v>Grandma Kelly's Homestead</v>
      </c>
      <c r="K1216" t="str">
        <f>VLOOKUP(order_details__2[[#This Row],[OrderID]],orders[],14,FALSE)</f>
        <v>Brazil</v>
      </c>
      <c r="L1216">
        <f>VLOOKUP(order_details__2[[#This Row],[OrderID]],orders[],7,FALSE)</f>
        <v>3</v>
      </c>
      <c r="M1216" t="str">
        <f>VLOOKUP(order_details__2[[#This Row],[ShipVia ]],shippers[],2,FALSE)</f>
        <v>Federal Shipping</v>
      </c>
      <c r="N1216" t="str">
        <f>VLOOKUP(order_details__2[[#This Row],[OrderID]],orders[],2,FALSE)</f>
        <v>GOURL</v>
      </c>
      <c r="O1216" t="str">
        <f>VLOOKUP(order_details__2[[#This Row],[OrderID]],orders[],18,FALSE)</f>
        <v xml:space="preserve">Eastern                                           </v>
      </c>
      <c r="P1216">
        <f>VLOOKUP(order_details__2[[#This Row],[ProductID]],products[],4,FALSE)</f>
        <v>2</v>
      </c>
      <c r="Q1216" t="str">
        <f>VLOOKUP(order_details__2[[#This Row],[CategoryID]],categories[],2,FALSE)</f>
        <v>Condiments</v>
      </c>
      <c r="R1216" s="57">
        <f>VLOOKUP(order_details__2[[#This Row],[OrderID]],orders[],21,FALSE)</f>
        <v>10</v>
      </c>
    </row>
    <row r="1217" spans="1:18" x14ac:dyDescent="0.2">
      <c r="A1217">
        <v>10709</v>
      </c>
      <c r="B1217">
        <v>51</v>
      </c>
      <c r="C1217">
        <v>53</v>
      </c>
      <c r="D1217">
        <v>28</v>
      </c>
      <c r="E1217">
        <v>0</v>
      </c>
      <c r="F1217">
        <f>order_details__2[[#This Row],[UnitPrice]]*order_details__2[[#This Row],[Quantity]]</f>
        <v>1484</v>
      </c>
      <c r="G1217">
        <f>VLOOKUP(order_details__2[[#This Row],[ProductID]],products[],3,FALSE)</f>
        <v>24</v>
      </c>
      <c r="H1217">
        <f>VLOOKUP(order_details__2[[#This Row],[OrderID]],orders[],20,FALSE)</f>
        <v>1997</v>
      </c>
      <c r="I1217" t="str">
        <f>VLOOKUP(order_details__2[[#This Row],[ProductID]],products[],2,FALSE)</f>
        <v>Manjimup Dried Apples</v>
      </c>
      <c r="J1217" t="str">
        <f>VLOOKUP(order_details__2[[#This Row],[SupplierID]],suppliers[],2,FALSE)</f>
        <v>G'day, Mate</v>
      </c>
      <c r="K1217" t="str">
        <f>VLOOKUP(order_details__2[[#This Row],[OrderID]],orders[],14,FALSE)</f>
        <v>Brazil</v>
      </c>
      <c r="L1217">
        <f>VLOOKUP(order_details__2[[#This Row],[OrderID]],orders[],7,FALSE)</f>
        <v>3</v>
      </c>
      <c r="M1217" t="str">
        <f>VLOOKUP(order_details__2[[#This Row],[ShipVia ]],shippers[],2,FALSE)</f>
        <v>Federal Shipping</v>
      </c>
      <c r="N1217" t="str">
        <f>VLOOKUP(order_details__2[[#This Row],[OrderID]],orders[],2,FALSE)</f>
        <v>GOURL</v>
      </c>
      <c r="O1217" t="str">
        <f>VLOOKUP(order_details__2[[#This Row],[OrderID]],orders[],18,FALSE)</f>
        <v xml:space="preserve">Eastern                                           </v>
      </c>
      <c r="P1217">
        <f>VLOOKUP(order_details__2[[#This Row],[ProductID]],products[],4,FALSE)</f>
        <v>7</v>
      </c>
      <c r="Q1217" t="str">
        <f>VLOOKUP(order_details__2[[#This Row],[CategoryID]],categories[],2,FALSE)</f>
        <v>Produce</v>
      </c>
      <c r="R1217" s="57">
        <f>VLOOKUP(order_details__2[[#This Row],[OrderID]],orders[],21,FALSE)</f>
        <v>10</v>
      </c>
    </row>
    <row r="1218" spans="1:18" x14ac:dyDescent="0.2">
      <c r="A1218">
        <v>10709</v>
      </c>
      <c r="B1218">
        <v>60</v>
      </c>
      <c r="C1218">
        <v>34</v>
      </c>
      <c r="D1218">
        <v>10</v>
      </c>
      <c r="E1218">
        <v>0</v>
      </c>
      <c r="F1218">
        <f>order_details__2[[#This Row],[UnitPrice]]*order_details__2[[#This Row],[Quantity]]</f>
        <v>340</v>
      </c>
      <c r="G1218">
        <f>VLOOKUP(order_details__2[[#This Row],[ProductID]],products[],3,FALSE)</f>
        <v>28</v>
      </c>
      <c r="H1218">
        <f>VLOOKUP(order_details__2[[#This Row],[OrderID]],orders[],20,FALSE)</f>
        <v>1997</v>
      </c>
      <c r="I1218" t="str">
        <f>VLOOKUP(order_details__2[[#This Row],[ProductID]],products[],2,FALSE)</f>
        <v>Camembert Pierrot</v>
      </c>
      <c r="J1218" t="str">
        <f>VLOOKUP(order_details__2[[#This Row],[SupplierID]],suppliers[],2,FALSE)</f>
        <v>Gai pturage</v>
      </c>
      <c r="K1218" t="str">
        <f>VLOOKUP(order_details__2[[#This Row],[OrderID]],orders[],14,FALSE)</f>
        <v>Brazil</v>
      </c>
      <c r="L1218">
        <f>VLOOKUP(order_details__2[[#This Row],[OrderID]],orders[],7,FALSE)</f>
        <v>3</v>
      </c>
      <c r="M1218" t="str">
        <f>VLOOKUP(order_details__2[[#This Row],[ShipVia ]],shippers[],2,FALSE)</f>
        <v>Federal Shipping</v>
      </c>
      <c r="N1218" t="str">
        <f>VLOOKUP(order_details__2[[#This Row],[OrderID]],orders[],2,FALSE)</f>
        <v>GOURL</v>
      </c>
      <c r="O1218" t="str">
        <f>VLOOKUP(order_details__2[[#This Row],[OrderID]],orders[],18,FALSE)</f>
        <v xml:space="preserve">Eastern                                           </v>
      </c>
      <c r="P1218">
        <f>VLOOKUP(order_details__2[[#This Row],[ProductID]],products[],4,FALSE)</f>
        <v>4</v>
      </c>
      <c r="Q1218" t="str">
        <f>VLOOKUP(order_details__2[[#This Row],[CategoryID]],categories[],2,FALSE)</f>
        <v>Dairy Products</v>
      </c>
      <c r="R1218" s="57">
        <f>VLOOKUP(order_details__2[[#This Row],[OrderID]],orders[],21,FALSE)</f>
        <v>10</v>
      </c>
    </row>
    <row r="1219" spans="1:18" x14ac:dyDescent="0.2">
      <c r="A1219">
        <v>10710</v>
      </c>
      <c r="B1219">
        <v>19</v>
      </c>
      <c r="C1219">
        <v>9.1999999999999993</v>
      </c>
      <c r="D1219">
        <v>5</v>
      </c>
      <c r="E1219">
        <v>0</v>
      </c>
      <c r="F1219">
        <f>order_details__2[[#This Row],[UnitPrice]]*order_details__2[[#This Row],[Quantity]]</f>
        <v>46</v>
      </c>
      <c r="G1219">
        <f>VLOOKUP(order_details__2[[#This Row],[ProductID]],products[],3,FALSE)</f>
        <v>8</v>
      </c>
      <c r="H1219">
        <f>VLOOKUP(order_details__2[[#This Row],[OrderID]],orders[],20,FALSE)</f>
        <v>1997</v>
      </c>
      <c r="I1219" t="str">
        <f>VLOOKUP(order_details__2[[#This Row],[ProductID]],products[],2,FALSE)</f>
        <v>Teatime Chocolate Biscuits</v>
      </c>
      <c r="J1219" t="str">
        <f>VLOOKUP(order_details__2[[#This Row],[SupplierID]],suppliers[],2,FALSE)</f>
        <v>Specialty Biscuits, Ltd.</v>
      </c>
      <c r="K1219" t="str">
        <f>VLOOKUP(order_details__2[[#This Row],[OrderID]],orders[],14,FALSE)</f>
        <v>Italy</v>
      </c>
      <c r="L1219">
        <f>VLOOKUP(order_details__2[[#This Row],[OrderID]],orders[],7,FALSE)</f>
        <v>1</v>
      </c>
      <c r="M1219" t="str">
        <f>VLOOKUP(order_details__2[[#This Row],[ShipVia ]],shippers[],2,FALSE)</f>
        <v>Speedy Express</v>
      </c>
      <c r="N1219" t="str">
        <f>VLOOKUP(order_details__2[[#This Row],[OrderID]],orders[],2,FALSE)</f>
        <v>FRANS</v>
      </c>
      <c r="O1219" t="str">
        <f>VLOOKUP(order_details__2[[#This Row],[OrderID]],orders[],18,FALSE)</f>
        <v xml:space="preserve">Eastern                                           </v>
      </c>
      <c r="P1219">
        <f>VLOOKUP(order_details__2[[#This Row],[ProductID]],products[],4,FALSE)</f>
        <v>3</v>
      </c>
      <c r="Q1219" t="str">
        <f>VLOOKUP(order_details__2[[#This Row],[CategoryID]],categories[],2,FALSE)</f>
        <v>Confections</v>
      </c>
      <c r="R1219" s="57">
        <f>VLOOKUP(order_details__2[[#This Row],[OrderID]],orders[],21,FALSE)</f>
        <v>10</v>
      </c>
    </row>
    <row r="1220" spans="1:18" x14ac:dyDescent="0.2">
      <c r="A1220">
        <v>10710</v>
      </c>
      <c r="B1220">
        <v>47</v>
      </c>
      <c r="C1220">
        <v>9.5</v>
      </c>
      <c r="D1220">
        <v>5</v>
      </c>
      <c r="E1220">
        <v>0</v>
      </c>
      <c r="F1220">
        <f>order_details__2[[#This Row],[UnitPrice]]*order_details__2[[#This Row],[Quantity]]</f>
        <v>47.5</v>
      </c>
      <c r="G1220">
        <f>VLOOKUP(order_details__2[[#This Row],[ProductID]],products[],3,FALSE)</f>
        <v>22</v>
      </c>
      <c r="H1220">
        <f>VLOOKUP(order_details__2[[#This Row],[OrderID]],orders[],20,FALSE)</f>
        <v>1997</v>
      </c>
      <c r="I1220" t="str">
        <f>VLOOKUP(order_details__2[[#This Row],[ProductID]],products[],2,FALSE)</f>
        <v>Zaanse koeken</v>
      </c>
      <c r="J1220" t="str">
        <f>VLOOKUP(order_details__2[[#This Row],[SupplierID]],suppliers[],2,FALSE)</f>
        <v>Zaanse Snoepfabriek</v>
      </c>
      <c r="K1220" t="str">
        <f>VLOOKUP(order_details__2[[#This Row],[OrderID]],orders[],14,FALSE)</f>
        <v>Italy</v>
      </c>
      <c r="L1220">
        <f>VLOOKUP(order_details__2[[#This Row],[OrderID]],orders[],7,FALSE)</f>
        <v>1</v>
      </c>
      <c r="M1220" t="str">
        <f>VLOOKUP(order_details__2[[#This Row],[ShipVia ]],shippers[],2,FALSE)</f>
        <v>Speedy Express</v>
      </c>
      <c r="N1220" t="str">
        <f>VLOOKUP(order_details__2[[#This Row],[OrderID]],orders[],2,FALSE)</f>
        <v>FRANS</v>
      </c>
      <c r="O1220" t="str">
        <f>VLOOKUP(order_details__2[[#This Row],[OrderID]],orders[],18,FALSE)</f>
        <v xml:space="preserve">Eastern                                           </v>
      </c>
      <c r="P1220">
        <f>VLOOKUP(order_details__2[[#This Row],[ProductID]],products[],4,FALSE)</f>
        <v>3</v>
      </c>
      <c r="Q1220" t="str">
        <f>VLOOKUP(order_details__2[[#This Row],[CategoryID]],categories[],2,FALSE)</f>
        <v>Confections</v>
      </c>
      <c r="R1220" s="57">
        <f>VLOOKUP(order_details__2[[#This Row],[OrderID]],orders[],21,FALSE)</f>
        <v>10</v>
      </c>
    </row>
    <row r="1221" spans="1:18" x14ac:dyDescent="0.2">
      <c r="A1221">
        <v>10711</v>
      </c>
      <c r="B1221">
        <v>19</v>
      </c>
      <c r="C1221">
        <v>9.1999999999999993</v>
      </c>
      <c r="D1221">
        <v>12</v>
      </c>
      <c r="E1221">
        <v>0</v>
      </c>
      <c r="F1221">
        <f>order_details__2[[#This Row],[UnitPrice]]*order_details__2[[#This Row],[Quantity]]</f>
        <v>110.39999999999999</v>
      </c>
      <c r="G1221">
        <f>VLOOKUP(order_details__2[[#This Row],[ProductID]],products[],3,FALSE)</f>
        <v>8</v>
      </c>
      <c r="H1221">
        <f>VLOOKUP(order_details__2[[#This Row],[OrderID]],orders[],20,FALSE)</f>
        <v>1997</v>
      </c>
      <c r="I1221" t="str">
        <f>VLOOKUP(order_details__2[[#This Row],[ProductID]],products[],2,FALSE)</f>
        <v>Teatime Chocolate Biscuits</v>
      </c>
      <c r="J1221" t="str">
        <f>VLOOKUP(order_details__2[[#This Row],[SupplierID]],suppliers[],2,FALSE)</f>
        <v>Specialty Biscuits, Ltd.</v>
      </c>
      <c r="K1221" t="str">
        <f>VLOOKUP(order_details__2[[#This Row],[OrderID]],orders[],14,FALSE)</f>
        <v>USA</v>
      </c>
      <c r="L1221">
        <f>VLOOKUP(order_details__2[[#This Row],[OrderID]],orders[],7,FALSE)</f>
        <v>2</v>
      </c>
      <c r="M1221" t="str">
        <f>VLOOKUP(order_details__2[[#This Row],[ShipVia ]],shippers[],2,FALSE)</f>
        <v>United Package</v>
      </c>
      <c r="N1221" t="str">
        <f>VLOOKUP(order_details__2[[#This Row],[OrderID]],orders[],2,FALSE)</f>
        <v>SAVEA</v>
      </c>
      <c r="O1221" t="str">
        <f>VLOOKUP(order_details__2[[#This Row],[OrderID]],orders[],18,FALSE)</f>
        <v xml:space="preserve">Eastern                                           </v>
      </c>
      <c r="P1221">
        <f>VLOOKUP(order_details__2[[#This Row],[ProductID]],products[],4,FALSE)</f>
        <v>3</v>
      </c>
      <c r="Q1221" t="str">
        <f>VLOOKUP(order_details__2[[#This Row],[CategoryID]],categories[],2,FALSE)</f>
        <v>Confections</v>
      </c>
      <c r="R1221" s="57">
        <f>VLOOKUP(order_details__2[[#This Row],[OrderID]],orders[],21,FALSE)</f>
        <v>10</v>
      </c>
    </row>
    <row r="1222" spans="1:18" x14ac:dyDescent="0.2">
      <c r="A1222">
        <v>10711</v>
      </c>
      <c r="B1222">
        <v>41</v>
      </c>
      <c r="C1222">
        <v>9.65</v>
      </c>
      <c r="D1222">
        <v>42</v>
      </c>
      <c r="E1222">
        <v>0</v>
      </c>
      <c r="F1222">
        <f>order_details__2[[#This Row],[UnitPrice]]*order_details__2[[#This Row],[Quantity]]</f>
        <v>405.3</v>
      </c>
      <c r="G1222">
        <f>VLOOKUP(order_details__2[[#This Row],[ProductID]],products[],3,FALSE)</f>
        <v>19</v>
      </c>
      <c r="H1222">
        <f>VLOOKUP(order_details__2[[#This Row],[OrderID]],orders[],20,FALSE)</f>
        <v>1997</v>
      </c>
      <c r="I1222" t="str">
        <f>VLOOKUP(order_details__2[[#This Row],[ProductID]],products[],2,FALSE)</f>
        <v>Jack's New England Clam Chowder</v>
      </c>
      <c r="J1222" t="str">
        <f>VLOOKUP(order_details__2[[#This Row],[SupplierID]],suppliers[],2,FALSE)</f>
        <v>New England Seafood Cannery</v>
      </c>
      <c r="K1222" t="str">
        <f>VLOOKUP(order_details__2[[#This Row],[OrderID]],orders[],14,FALSE)</f>
        <v>USA</v>
      </c>
      <c r="L1222">
        <f>VLOOKUP(order_details__2[[#This Row],[OrderID]],orders[],7,FALSE)</f>
        <v>2</v>
      </c>
      <c r="M1222" t="str">
        <f>VLOOKUP(order_details__2[[#This Row],[ShipVia ]],shippers[],2,FALSE)</f>
        <v>United Package</v>
      </c>
      <c r="N1222" t="str">
        <f>VLOOKUP(order_details__2[[#This Row],[OrderID]],orders[],2,FALSE)</f>
        <v>SAVEA</v>
      </c>
      <c r="O1222" t="str">
        <f>VLOOKUP(order_details__2[[#This Row],[OrderID]],orders[],18,FALSE)</f>
        <v xml:space="preserve">Eastern                                           </v>
      </c>
      <c r="P1222">
        <f>VLOOKUP(order_details__2[[#This Row],[ProductID]],products[],4,FALSE)</f>
        <v>8</v>
      </c>
      <c r="Q1222" t="str">
        <f>VLOOKUP(order_details__2[[#This Row],[CategoryID]],categories[],2,FALSE)</f>
        <v>Seafood</v>
      </c>
      <c r="R1222" s="57">
        <f>VLOOKUP(order_details__2[[#This Row],[OrderID]],orders[],21,FALSE)</f>
        <v>10</v>
      </c>
    </row>
    <row r="1223" spans="1:18" x14ac:dyDescent="0.2">
      <c r="A1223">
        <v>10711</v>
      </c>
      <c r="B1223">
        <v>53</v>
      </c>
      <c r="C1223">
        <v>32.799999999999997</v>
      </c>
      <c r="D1223">
        <v>120</v>
      </c>
      <c r="E1223">
        <v>0</v>
      </c>
      <c r="F1223">
        <f>order_details__2[[#This Row],[UnitPrice]]*order_details__2[[#This Row],[Quantity]]</f>
        <v>3935.9999999999995</v>
      </c>
      <c r="G1223">
        <f>VLOOKUP(order_details__2[[#This Row],[ProductID]],products[],3,FALSE)</f>
        <v>24</v>
      </c>
      <c r="H1223">
        <f>VLOOKUP(order_details__2[[#This Row],[OrderID]],orders[],20,FALSE)</f>
        <v>1997</v>
      </c>
      <c r="I1223" t="str">
        <f>VLOOKUP(order_details__2[[#This Row],[ProductID]],products[],2,FALSE)</f>
        <v>Perth Pasties</v>
      </c>
      <c r="J1223" t="str">
        <f>VLOOKUP(order_details__2[[#This Row],[SupplierID]],suppliers[],2,FALSE)</f>
        <v>G'day, Mate</v>
      </c>
      <c r="K1223" t="str">
        <f>VLOOKUP(order_details__2[[#This Row],[OrderID]],orders[],14,FALSE)</f>
        <v>USA</v>
      </c>
      <c r="L1223">
        <f>VLOOKUP(order_details__2[[#This Row],[OrderID]],orders[],7,FALSE)</f>
        <v>2</v>
      </c>
      <c r="M1223" t="str">
        <f>VLOOKUP(order_details__2[[#This Row],[ShipVia ]],shippers[],2,FALSE)</f>
        <v>United Package</v>
      </c>
      <c r="N1223" t="str">
        <f>VLOOKUP(order_details__2[[#This Row],[OrderID]],orders[],2,FALSE)</f>
        <v>SAVEA</v>
      </c>
      <c r="O1223" t="str">
        <f>VLOOKUP(order_details__2[[#This Row],[OrderID]],orders[],18,FALSE)</f>
        <v xml:space="preserve">Eastern                                           </v>
      </c>
      <c r="P1223">
        <f>VLOOKUP(order_details__2[[#This Row],[ProductID]],products[],4,FALSE)</f>
        <v>6</v>
      </c>
      <c r="Q1223" t="str">
        <f>VLOOKUP(order_details__2[[#This Row],[CategoryID]],categories[],2,FALSE)</f>
        <v>Meat/Poultry</v>
      </c>
      <c r="R1223" s="57">
        <f>VLOOKUP(order_details__2[[#This Row],[OrderID]],orders[],21,FALSE)</f>
        <v>10</v>
      </c>
    </row>
    <row r="1224" spans="1:18" x14ac:dyDescent="0.2">
      <c r="A1224">
        <v>10712</v>
      </c>
      <c r="B1224">
        <v>53</v>
      </c>
      <c r="C1224">
        <v>32.799999999999997</v>
      </c>
      <c r="D1224">
        <v>3</v>
      </c>
      <c r="E1224">
        <v>0</v>
      </c>
      <c r="F1224">
        <f>order_details__2[[#This Row],[UnitPrice]]*order_details__2[[#This Row],[Quantity]]</f>
        <v>98.399999999999991</v>
      </c>
      <c r="G1224">
        <f>VLOOKUP(order_details__2[[#This Row],[ProductID]],products[],3,FALSE)</f>
        <v>24</v>
      </c>
      <c r="H1224">
        <f>VLOOKUP(order_details__2[[#This Row],[OrderID]],orders[],20,FALSE)</f>
        <v>1997</v>
      </c>
      <c r="I1224" t="str">
        <f>VLOOKUP(order_details__2[[#This Row],[ProductID]],products[],2,FALSE)</f>
        <v>Perth Pasties</v>
      </c>
      <c r="J1224" t="str">
        <f>VLOOKUP(order_details__2[[#This Row],[SupplierID]],suppliers[],2,FALSE)</f>
        <v>G'day, Mate</v>
      </c>
      <c r="K1224" t="str">
        <f>VLOOKUP(order_details__2[[#This Row],[OrderID]],orders[],14,FALSE)</f>
        <v>Ireland</v>
      </c>
      <c r="L1224">
        <f>VLOOKUP(order_details__2[[#This Row],[OrderID]],orders[],7,FALSE)</f>
        <v>1</v>
      </c>
      <c r="M1224" t="str">
        <f>VLOOKUP(order_details__2[[#This Row],[ShipVia ]],shippers[],2,FALSE)</f>
        <v>Speedy Express</v>
      </c>
      <c r="N1224" t="str">
        <f>VLOOKUP(order_details__2[[#This Row],[OrderID]],orders[],2,FALSE)</f>
        <v>HUNGO</v>
      </c>
      <c r="O1224" t="str">
        <f>VLOOKUP(order_details__2[[#This Row],[OrderID]],orders[],18,FALSE)</f>
        <v xml:space="preserve">Southern                                          </v>
      </c>
      <c r="P1224">
        <f>VLOOKUP(order_details__2[[#This Row],[ProductID]],products[],4,FALSE)</f>
        <v>6</v>
      </c>
      <c r="Q1224" t="str">
        <f>VLOOKUP(order_details__2[[#This Row],[CategoryID]],categories[],2,FALSE)</f>
        <v>Meat/Poultry</v>
      </c>
      <c r="R1224" s="57">
        <f>VLOOKUP(order_details__2[[#This Row],[OrderID]],orders[],21,FALSE)</f>
        <v>10</v>
      </c>
    </row>
    <row r="1225" spans="1:18" x14ac:dyDescent="0.2">
      <c r="A1225">
        <v>10712</v>
      </c>
      <c r="B1225">
        <v>56</v>
      </c>
      <c r="C1225">
        <v>38</v>
      </c>
      <c r="D1225">
        <v>30</v>
      </c>
      <c r="E1225">
        <v>0</v>
      </c>
      <c r="F1225">
        <f>order_details__2[[#This Row],[UnitPrice]]*order_details__2[[#This Row],[Quantity]]</f>
        <v>1140</v>
      </c>
      <c r="G1225">
        <f>VLOOKUP(order_details__2[[#This Row],[ProductID]],products[],3,FALSE)</f>
        <v>26</v>
      </c>
      <c r="H1225">
        <f>VLOOKUP(order_details__2[[#This Row],[OrderID]],orders[],20,FALSE)</f>
        <v>1997</v>
      </c>
      <c r="I1225" t="str">
        <f>VLOOKUP(order_details__2[[#This Row],[ProductID]],products[],2,FALSE)</f>
        <v>Gnocchi di nonna Alice</v>
      </c>
      <c r="J1225" t="str">
        <f>VLOOKUP(order_details__2[[#This Row],[SupplierID]],suppliers[],2,FALSE)</f>
        <v>Pasta Buttini s.r.l.</v>
      </c>
      <c r="K1225" t="str">
        <f>VLOOKUP(order_details__2[[#This Row],[OrderID]],orders[],14,FALSE)</f>
        <v>Ireland</v>
      </c>
      <c r="L1225">
        <f>VLOOKUP(order_details__2[[#This Row],[OrderID]],orders[],7,FALSE)</f>
        <v>1</v>
      </c>
      <c r="M1225" t="str">
        <f>VLOOKUP(order_details__2[[#This Row],[ShipVia ]],shippers[],2,FALSE)</f>
        <v>Speedy Express</v>
      </c>
      <c r="N1225" t="str">
        <f>VLOOKUP(order_details__2[[#This Row],[OrderID]],orders[],2,FALSE)</f>
        <v>HUNGO</v>
      </c>
      <c r="O1225" t="str">
        <f>VLOOKUP(order_details__2[[#This Row],[OrderID]],orders[],18,FALSE)</f>
        <v xml:space="preserve">Southern                                          </v>
      </c>
      <c r="P1225">
        <f>VLOOKUP(order_details__2[[#This Row],[ProductID]],products[],4,FALSE)</f>
        <v>5</v>
      </c>
      <c r="Q1225" t="str">
        <f>VLOOKUP(order_details__2[[#This Row],[CategoryID]],categories[],2,FALSE)</f>
        <v>Grains/Cereals</v>
      </c>
      <c r="R1225" s="57">
        <f>VLOOKUP(order_details__2[[#This Row],[OrderID]],orders[],21,FALSE)</f>
        <v>10</v>
      </c>
    </row>
    <row r="1226" spans="1:18" x14ac:dyDescent="0.2">
      <c r="A1226">
        <v>10713</v>
      </c>
      <c r="B1226">
        <v>10</v>
      </c>
      <c r="C1226">
        <v>31</v>
      </c>
      <c r="D1226">
        <v>18</v>
      </c>
      <c r="E1226">
        <v>0</v>
      </c>
      <c r="F1226">
        <f>order_details__2[[#This Row],[UnitPrice]]*order_details__2[[#This Row],[Quantity]]</f>
        <v>558</v>
      </c>
      <c r="G1226">
        <f>VLOOKUP(order_details__2[[#This Row],[ProductID]],products[],3,FALSE)</f>
        <v>4</v>
      </c>
      <c r="H1226">
        <f>VLOOKUP(order_details__2[[#This Row],[OrderID]],orders[],20,FALSE)</f>
        <v>1997</v>
      </c>
      <c r="I1226" t="str">
        <f>VLOOKUP(order_details__2[[#This Row],[ProductID]],products[],2,FALSE)</f>
        <v>Ikura</v>
      </c>
      <c r="J1226" t="str">
        <f>VLOOKUP(order_details__2[[#This Row],[SupplierID]],suppliers[],2,FALSE)</f>
        <v>Tokyo Traders</v>
      </c>
      <c r="K1226" t="str">
        <f>VLOOKUP(order_details__2[[#This Row],[OrderID]],orders[],14,FALSE)</f>
        <v>USA</v>
      </c>
      <c r="L1226">
        <f>VLOOKUP(order_details__2[[#This Row],[OrderID]],orders[],7,FALSE)</f>
        <v>1</v>
      </c>
      <c r="M1226" t="str">
        <f>VLOOKUP(order_details__2[[#This Row],[ShipVia ]],shippers[],2,FALSE)</f>
        <v>Speedy Express</v>
      </c>
      <c r="N1226" t="str">
        <f>VLOOKUP(order_details__2[[#This Row],[OrderID]],orders[],2,FALSE)</f>
        <v>SAVEA</v>
      </c>
      <c r="O1226" t="str">
        <f>VLOOKUP(order_details__2[[#This Row],[OrderID]],orders[],18,FALSE)</f>
        <v xml:space="preserve">Eastern                                           </v>
      </c>
      <c r="P1226">
        <f>VLOOKUP(order_details__2[[#This Row],[ProductID]],products[],4,FALSE)</f>
        <v>8</v>
      </c>
      <c r="Q1226" t="str">
        <f>VLOOKUP(order_details__2[[#This Row],[CategoryID]],categories[],2,FALSE)</f>
        <v>Seafood</v>
      </c>
      <c r="R1226" s="57">
        <f>VLOOKUP(order_details__2[[#This Row],[OrderID]],orders[],21,FALSE)</f>
        <v>10</v>
      </c>
    </row>
    <row r="1227" spans="1:18" x14ac:dyDescent="0.2">
      <c r="A1227">
        <v>10713</v>
      </c>
      <c r="B1227">
        <v>26</v>
      </c>
      <c r="C1227">
        <v>31.23</v>
      </c>
      <c r="D1227">
        <v>30</v>
      </c>
      <c r="E1227">
        <v>0</v>
      </c>
      <c r="F1227">
        <f>order_details__2[[#This Row],[UnitPrice]]*order_details__2[[#This Row],[Quantity]]</f>
        <v>936.9</v>
      </c>
      <c r="G1227">
        <f>VLOOKUP(order_details__2[[#This Row],[ProductID]],products[],3,FALSE)</f>
        <v>11</v>
      </c>
      <c r="H1227">
        <f>VLOOKUP(order_details__2[[#This Row],[OrderID]],orders[],20,FALSE)</f>
        <v>1997</v>
      </c>
      <c r="I1227" t="str">
        <f>VLOOKUP(order_details__2[[#This Row],[ProductID]],products[],2,FALSE)</f>
        <v>Gumbr Gummibrchen</v>
      </c>
      <c r="J1227" t="str">
        <f>VLOOKUP(order_details__2[[#This Row],[SupplierID]],suppliers[],2,FALSE)</f>
        <v>Heli Swaren GmbH &amp; Co. KG</v>
      </c>
      <c r="K1227" t="str">
        <f>VLOOKUP(order_details__2[[#This Row],[OrderID]],orders[],14,FALSE)</f>
        <v>USA</v>
      </c>
      <c r="L1227">
        <f>VLOOKUP(order_details__2[[#This Row],[OrderID]],orders[],7,FALSE)</f>
        <v>1</v>
      </c>
      <c r="M1227" t="str">
        <f>VLOOKUP(order_details__2[[#This Row],[ShipVia ]],shippers[],2,FALSE)</f>
        <v>Speedy Express</v>
      </c>
      <c r="N1227" t="str">
        <f>VLOOKUP(order_details__2[[#This Row],[OrderID]],orders[],2,FALSE)</f>
        <v>SAVEA</v>
      </c>
      <c r="O1227" t="str">
        <f>VLOOKUP(order_details__2[[#This Row],[OrderID]],orders[],18,FALSE)</f>
        <v xml:space="preserve">Eastern                                           </v>
      </c>
      <c r="P1227">
        <f>VLOOKUP(order_details__2[[#This Row],[ProductID]],products[],4,FALSE)</f>
        <v>3</v>
      </c>
      <c r="Q1227" t="str">
        <f>VLOOKUP(order_details__2[[#This Row],[CategoryID]],categories[],2,FALSE)</f>
        <v>Confections</v>
      </c>
      <c r="R1227" s="57">
        <f>VLOOKUP(order_details__2[[#This Row],[OrderID]],orders[],21,FALSE)</f>
        <v>10</v>
      </c>
    </row>
    <row r="1228" spans="1:18" x14ac:dyDescent="0.2">
      <c r="A1228">
        <v>10713</v>
      </c>
      <c r="B1228">
        <v>45</v>
      </c>
      <c r="C1228">
        <v>9.5</v>
      </c>
      <c r="D1228">
        <v>110</v>
      </c>
      <c r="E1228">
        <v>0</v>
      </c>
      <c r="F1228">
        <f>order_details__2[[#This Row],[UnitPrice]]*order_details__2[[#This Row],[Quantity]]</f>
        <v>1045</v>
      </c>
      <c r="G1228">
        <f>VLOOKUP(order_details__2[[#This Row],[ProductID]],products[],3,FALSE)</f>
        <v>21</v>
      </c>
      <c r="H1228">
        <f>VLOOKUP(order_details__2[[#This Row],[OrderID]],orders[],20,FALSE)</f>
        <v>1997</v>
      </c>
      <c r="I1228" t="str">
        <f>VLOOKUP(order_details__2[[#This Row],[ProductID]],products[],2,FALSE)</f>
        <v>Rogede sild</v>
      </c>
      <c r="J1228" t="str">
        <f>VLOOKUP(order_details__2[[#This Row],[SupplierID]],suppliers[],2,FALSE)</f>
        <v>Lyngbysild</v>
      </c>
      <c r="K1228" t="str">
        <f>VLOOKUP(order_details__2[[#This Row],[OrderID]],orders[],14,FALSE)</f>
        <v>USA</v>
      </c>
      <c r="L1228">
        <f>VLOOKUP(order_details__2[[#This Row],[OrderID]],orders[],7,FALSE)</f>
        <v>1</v>
      </c>
      <c r="M1228" t="str">
        <f>VLOOKUP(order_details__2[[#This Row],[ShipVia ]],shippers[],2,FALSE)</f>
        <v>Speedy Express</v>
      </c>
      <c r="N1228" t="str">
        <f>VLOOKUP(order_details__2[[#This Row],[OrderID]],orders[],2,FALSE)</f>
        <v>SAVEA</v>
      </c>
      <c r="O1228" t="str">
        <f>VLOOKUP(order_details__2[[#This Row],[OrderID]],orders[],18,FALSE)</f>
        <v xml:space="preserve">Eastern                                           </v>
      </c>
      <c r="P1228">
        <f>VLOOKUP(order_details__2[[#This Row],[ProductID]],products[],4,FALSE)</f>
        <v>8</v>
      </c>
      <c r="Q1228" t="str">
        <f>VLOOKUP(order_details__2[[#This Row],[CategoryID]],categories[],2,FALSE)</f>
        <v>Seafood</v>
      </c>
      <c r="R1228" s="57">
        <f>VLOOKUP(order_details__2[[#This Row],[OrderID]],orders[],21,FALSE)</f>
        <v>10</v>
      </c>
    </row>
    <row r="1229" spans="1:18" x14ac:dyDescent="0.2">
      <c r="A1229">
        <v>10713</v>
      </c>
      <c r="B1229">
        <v>46</v>
      </c>
      <c r="C1229">
        <v>12</v>
      </c>
      <c r="D1229">
        <v>24</v>
      </c>
      <c r="E1229">
        <v>0</v>
      </c>
      <c r="F1229">
        <f>order_details__2[[#This Row],[UnitPrice]]*order_details__2[[#This Row],[Quantity]]</f>
        <v>288</v>
      </c>
      <c r="G1229">
        <f>VLOOKUP(order_details__2[[#This Row],[ProductID]],products[],3,FALSE)</f>
        <v>21</v>
      </c>
      <c r="H1229">
        <f>VLOOKUP(order_details__2[[#This Row],[OrderID]],orders[],20,FALSE)</f>
        <v>1997</v>
      </c>
      <c r="I1229" t="str">
        <f>VLOOKUP(order_details__2[[#This Row],[ProductID]],products[],2,FALSE)</f>
        <v>Spegesild</v>
      </c>
      <c r="J1229" t="str">
        <f>VLOOKUP(order_details__2[[#This Row],[SupplierID]],suppliers[],2,FALSE)</f>
        <v>Lyngbysild</v>
      </c>
      <c r="K1229" t="str">
        <f>VLOOKUP(order_details__2[[#This Row],[OrderID]],orders[],14,FALSE)</f>
        <v>USA</v>
      </c>
      <c r="L1229">
        <f>VLOOKUP(order_details__2[[#This Row],[OrderID]],orders[],7,FALSE)</f>
        <v>1</v>
      </c>
      <c r="M1229" t="str">
        <f>VLOOKUP(order_details__2[[#This Row],[ShipVia ]],shippers[],2,FALSE)</f>
        <v>Speedy Express</v>
      </c>
      <c r="N1229" t="str">
        <f>VLOOKUP(order_details__2[[#This Row],[OrderID]],orders[],2,FALSE)</f>
        <v>SAVEA</v>
      </c>
      <c r="O1229" t="str">
        <f>VLOOKUP(order_details__2[[#This Row],[OrderID]],orders[],18,FALSE)</f>
        <v xml:space="preserve">Eastern                                           </v>
      </c>
      <c r="P1229">
        <f>VLOOKUP(order_details__2[[#This Row],[ProductID]],products[],4,FALSE)</f>
        <v>8</v>
      </c>
      <c r="Q1229" t="str">
        <f>VLOOKUP(order_details__2[[#This Row],[CategoryID]],categories[],2,FALSE)</f>
        <v>Seafood</v>
      </c>
      <c r="R1229" s="57">
        <f>VLOOKUP(order_details__2[[#This Row],[OrderID]],orders[],21,FALSE)</f>
        <v>10</v>
      </c>
    </row>
    <row r="1230" spans="1:18" x14ac:dyDescent="0.2">
      <c r="A1230">
        <v>10714</v>
      </c>
      <c r="B1230">
        <v>2</v>
      </c>
      <c r="C1230">
        <v>19</v>
      </c>
      <c r="D1230">
        <v>30</v>
      </c>
      <c r="E1230">
        <v>0</v>
      </c>
      <c r="F1230">
        <f>order_details__2[[#This Row],[UnitPrice]]*order_details__2[[#This Row],[Quantity]]</f>
        <v>570</v>
      </c>
      <c r="G1230">
        <f>VLOOKUP(order_details__2[[#This Row],[ProductID]],products[],3,FALSE)</f>
        <v>1</v>
      </c>
      <c r="H1230">
        <f>VLOOKUP(order_details__2[[#This Row],[OrderID]],orders[],20,FALSE)</f>
        <v>1997</v>
      </c>
      <c r="I1230" t="str">
        <f>VLOOKUP(order_details__2[[#This Row],[ProductID]],products[],2,FALSE)</f>
        <v>Chang</v>
      </c>
      <c r="J1230" t="str">
        <f>VLOOKUP(order_details__2[[#This Row],[SupplierID]],suppliers[],2,FALSE)</f>
        <v>Exotic Liquids</v>
      </c>
      <c r="K1230" t="str">
        <f>VLOOKUP(order_details__2[[#This Row],[OrderID]],orders[],14,FALSE)</f>
        <v>USA</v>
      </c>
      <c r="L1230">
        <f>VLOOKUP(order_details__2[[#This Row],[OrderID]],orders[],7,FALSE)</f>
        <v>3</v>
      </c>
      <c r="M1230" t="str">
        <f>VLOOKUP(order_details__2[[#This Row],[ShipVia ]],shippers[],2,FALSE)</f>
        <v>Federal Shipping</v>
      </c>
      <c r="N1230" t="str">
        <f>VLOOKUP(order_details__2[[#This Row],[OrderID]],orders[],2,FALSE)</f>
        <v>SAVEA</v>
      </c>
      <c r="O1230" t="str">
        <f>VLOOKUP(order_details__2[[#This Row],[OrderID]],orders[],18,FALSE)</f>
        <v xml:space="preserve">Eastern                                           </v>
      </c>
      <c r="P1230">
        <f>VLOOKUP(order_details__2[[#This Row],[ProductID]],products[],4,FALSE)</f>
        <v>1</v>
      </c>
      <c r="Q1230" t="str">
        <f>VLOOKUP(order_details__2[[#This Row],[CategoryID]],categories[],2,FALSE)</f>
        <v>Beverages</v>
      </c>
      <c r="R1230" s="57">
        <f>VLOOKUP(order_details__2[[#This Row],[OrderID]],orders[],21,FALSE)</f>
        <v>10</v>
      </c>
    </row>
    <row r="1231" spans="1:18" x14ac:dyDescent="0.2">
      <c r="A1231">
        <v>10714</v>
      </c>
      <c r="B1231">
        <v>17</v>
      </c>
      <c r="C1231">
        <v>39</v>
      </c>
      <c r="D1231">
        <v>27</v>
      </c>
      <c r="E1231">
        <v>0</v>
      </c>
      <c r="F1231">
        <f>order_details__2[[#This Row],[UnitPrice]]*order_details__2[[#This Row],[Quantity]]</f>
        <v>1053</v>
      </c>
      <c r="G1231">
        <f>VLOOKUP(order_details__2[[#This Row],[ProductID]],products[],3,FALSE)</f>
        <v>7</v>
      </c>
      <c r="H1231">
        <f>VLOOKUP(order_details__2[[#This Row],[OrderID]],orders[],20,FALSE)</f>
        <v>1997</v>
      </c>
      <c r="I1231" t="str">
        <f>VLOOKUP(order_details__2[[#This Row],[ProductID]],products[],2,FALSE)</f>
        <v>Alice Mutton</v>
      </c>
      <c r="J1231" t="str">
        <f>VLOOKUP(order_details__2[[#This Row],[SupplierID]],suppliers[],2,FALSE)</f>
        <v>Pavlova, Ltd.</v>
      </c>
      <c r="K1231" t="str">
        <f>VLOOKUP(order_details__2[[#This Row],[OrderID]],orders[],14,FALSE)</f>
        <v>USA</v>
      </c>
      <c r="L1231">
        <f>VLOOKUP(order_details__2[[#This Row],[OrderID]],orders[],7,FALSE)</f>
        <v>3</v>
      </c>
      <c r="M1231" t="str">
        <f>VLOOKUP(order_details__2[[#This Row],[ShipVia ]],shippers[],2,FALSE)</f>
        <v>Federal Shipping</v>
      </c>
      <c r="N1231" t="str">
        <f>VLOOKUP(order_details__2[[#This Row],[OrderID]],orders[],2,FALSE)</f>
        <v>SAVEA</v>
      </c>
      <c r="O1231" t="str">
        <f>VLOOKUP(order_details__2[[#This Row],[OrderID]],orders[],18,FALSE)</f>
        <v xml:space="preserve">Eastern                                           </v>
      </c>
      <c r="P1231">
        <f>VLOOKUP(order_details__2[[#This Row],[ProductID]],products[],4,FALSE)</f>
        <v>6</v>
      </c>
      <c r="Q1231" t="str">
        <f>VLOOKUP(order_details__2[[#This Row],[CategoryID]],categories[],2,FALSE)</f>
        <v>Meat/Poultry</v>
      </c>
      <c r="R1231" s="57">
        <f>VLOOKUP(order_details__2[[#This Row],[OrderID]],orders[],21,FALSE)</f>
        <v>10</v>
      </c>
    </row>
    <row r="1232" spans="1:18" x14ac:dyDescent="0.2">
      <c r="A1232">
        <v>10714</v>
      </c>
      <c r="B1232">
        <v>47</v>
      </c>
      <c r="C1232">
        <v>9.5</v>
      </c>
      <c r="D1232">
        <v>50</v>
      </c>
      <c r="E1232">
        <v>0</v>
      </c>
      <c r="F1232">
        <f>order_details__2[[#This Row],[UnitPrice]]*order_details__2[[#This Row],[Quantity]]</f>
        <v>475</v>
      </c>
      <c r="G1232">
        <f>VLOOKUP(order_details__2[[#This Row],[ProductID]],products[],3,FALSE)</f>
        <v>22</v>
      </c>
      <c r="H1232">
        <f>VLOOKUP(order_details__2[[#This Row],[OrderID]],orders[],20,FALSE)</f>
        <v>1997</v>
      </c>
      <c r="I1232" t="str">
        <f>VLOOKUP(order_details__2[[#This Row],[ProductID]],products[],2,FALSE)</f>
        <v>Zaanse koeken</v>
      </c>
      <c r="J1232" t="str">
        <f>VLOOKUP(order_details__2[[#This Row],[SupplierID]],suppliers[],2,FALSE)</f>
        <v>Zaanse Snoepfabriek</v>
      </c>
      <c r="K1232" t="str">
        <f>VLOOKUP(order_details__2[[#This Row],[OrderID]],orders[],14,FALSE)</f>
        <v>USA</v>
      </c>
      <c r="L1232">
        <f>VLOOKUP(order_details__2[[#This Row],[OrderID]],orders[],7,FALSE)</f>
        <v>3</v>
      </c>
      <c r="M1232" t="str">
        <f>VLOOKUP(order_details__2[[#This Row],[ShipVia ]],shippers[],2,FALSE)</f>
        <v>Federal Shipping</v>
      </c>
      <c r="N1232" t="str">
        <f>VLOOKUP(order_details__2[[#This Row],[OrderID]],orders[],2,FALSE)</f>
        <v>SAVEA</v>
      </c>
      <c r="O1232" t="str">
        <f>VLOOKUP(order_details__2[[#This Row],[OrderID]],orders[],18,FALSE)</f>
        <v xml:space="preserve">Eastern                                           </v>
      </c>
      <c r="P1232">
        <f>VLOOKUP(order_details__2[[#This Row],[ProductID]],products[],4,FALSE)</f>
        <v>3</v>
      </c>
      <c r="Q1232" t="str">
        <f>VLOOKUP(order_details__2[[#This Row],[CategoryID]],categories[],2,FALSE)</f>
        <v>Confections</v>
      </c>
      <c r="R1232" s="57">
        <f>VLOOKUP(order_details__2[[#This Row],[OrderID]],orders[],21,FALSE)</f>
        <v>10</v>
      </c>
    </row>
    <row r="1233" spans="1:18" x14ac:dyDescent="0.2">
      <c r="A1233">
        <v>10714</v>
      </c>
      <c r="B1233">
        <v>56</v>
      </c>
      <c r="C1233">
        <v>38</v>
      </c>
      <c r="D1233">
        <v>18</v>
      </c>
      <c r="E1233">
        <v>0</v>
      </c>
      <c r="F1233">
        <f>order_details__2[[#This Row],[UnitPrice]]*order_details__2[[#This Row],[Quantity]]</f>
        <v>684</v>
      </c>
      <c r="G1233">
        <f>VLOOKUP(order_details__2[[#This Row],[ProductID]],products[],3,FALSE)</f>
        <v>26</v>
      </c>
      <c r="H1233">
        <f>VLOOKUP(order_details__2[[#This Row],[OrderID]],orders[],20,FALSE)</f>
        <v>1997</v>
      </c>
      <c r="I1233" t="str">
        <f>VLOOKUP(order_details__2[[#This Row],[ProductID]],products[],2,FALSE)</f>
        <v>Gnocchi di nonna Alice</v>
      </c>
      <c r="J1233" t="str">
        <f>VLOOKUP(order_details__2[[#This Row],[SupplierID]],suppliers[],2,FALSE)</f>
        <v>Pasta Buttini s.r.l.</v>
      </c>
      <c r="K1233" t="str">
        <f>VLOOKUP(order_details__2[[#This Row],[OrderID]],orders[],14,FALSE)</f>
        <v>USA</v>
      </c>
      <c r="L1233">
        <f>VLOOKUP(order_details__2[[#This Row],[OrderID]],orders[],7,FALSE)</f>
        <v>3</v>
      </c>
      <c r="M1233" t="str">
        <f>VLOOKUP(order_details__2[[#This Row],[ShipVia ]],shippers[],2,FALSE)</f>
        <v>Federal Shipping</v>
      </c>
      <c r="N1233" t="str">
        <f>VLOOKUP(order_details__2[[#This Row],[OrderID]],orders[],2,FALSE)</f>
        <v>SAVEA</v>
      </c>
      <c r="O1233" t="str">
        <f>VLOOKUP(order_details__2[[#This Row],[OrderID]],orders[],18,FALSE)</f>
        <v xml:space="preserve">Eastern                                           </v>
      </c>
      <c r="P1233">
        <f>VLOOKUP(order_details__2[[#This Row],[ProductID]],products[],4,FALSE)</f>
        <v>5</v>
      </c>
      <c r="Q1233" t="str">
        <f>VLOOKUP(order_details__2[[#This Row],[CategoryID]],categories[],2,FALSE)</f>
        <v>Grains/Cereals</v>
      </c>
      <c r="R1233" s="57">
        <f>VLOOKUP(order_details__2[[#This Row],[OrderID]],orders[],21,FALSE)</f>
        <v>10</v>
      </c>
    </row>
    <row r="1234" spans="1:18" x14ac:dyDescent="0.2">
      <c r="A1234">
        <v>10714</v>
      </c>
      <c r="B1234">
        <v>58</v>
      </c>
      <c r="C1234">
        <v>13.25</v>
      </c>
      <c r="D1234">
        <v>12</v>
      </c>
      <c r="E1234">
        <v>0</v>
      </c>
      <c r="F1234">
        <f>order_details__2[[#This Row],[UnitPrice]]*order_details__2[[#This Row],[Quantity]]</f>
        <v>159</v>
      </c>
      <c r="G1234">
        <f>VLOOKUP(order_details__2[[#This Row],[ProductID]],products[],3,FALSE)</f>
        <v>27</v>
      </c>
      <c r="H1234">
        <f>VLOOKUP(order_details__2[[#This Row],[OrderID]],orders[],20,FALSE)</f>
        <v>1997</v>
      </c>
      <c r="I1234" t="str">
        <f>VLOOKUP(order_details__2[[#This Row],[ProductID]],products[],2,FALSE)</f>
        <v>Escargots de Bourgogne</v>
      </c>
      <c r="J1234" t="str">
        <f>VLOOKUP(order_details__2[[#This Row],[SupplierID]],suppliers[],2,FALSE)</f>
        <v>Escargots Nouveaux</v>
      </c>
      <c r="K1234" t="str">
        <f>VLOOKUP(order_details__2[[#This Row],[OrderID]],orders[],14,FALSE)</f>
        <v>USA</v>
      </c>
      <c r="L1234">
        <f>VLOOKUP(order_details__2[[#This Row],[OrderID]],orders[],7,FALSE)</f>
        <v>3</v>
      </c>
      <c r="M1234" t="str">
        <f>VLOOKUP(order_details__2[[#This Row],[ShipVia ]],shippers[],2,FALSE)</f>
        <v>Federal Shipping</v>
      </c>
      <c r="N1234" t="str">
        <f>VLOOKUP(order_details__2[[#This Row],[OrderID]],orders[],2,FALSE)</f>
        <v>SAVEA</v>
      </c>
      <c r="O1234" t="str">
        <f>VLOOKUP(order_details__2[[#This Row],[OrderID]],orders[],18,FALSE)</f>
        <v xml:space="preserve">Eastern                                           </v>
      </c>
      <c r="P1234">
        <f>VLOOKUP(order_details__2[[#This Row],[ProductID]],products[],4,FALSE)</f>
        <v>8</v>
      </c>
      <c r="Q1234" t="str">
        <f>VLOOKUP(order_details__2[[#This Row],[CategoryID]],categories[],2,FALSE)</f>
        <v>Seafood</v>
      </c>
      <c r="R1234" s="57">
        <f>VLOOKUP(order_details__2[[#This Row],[OrderID]],orders[],21,FALSE)</f>
        <v>10</v>
      </c>
    </row>
    <row r="1235" spans="1:18" x14ac:dyDescent="0.2">
      <c r="A1235">
        <v>10715</v>
      </c>
      <c r="B1235">
        <v>10</v>
      </c>
      <c r="C1235">
        <v>31</v>
      </c>
      <c r="D1235">
        <v>21</v>
      </c>
      <c r="E1235">
        <v>0</v>
      </c>
      <c r="F1235">
        <f>order_details__2[[#This Row],[UnitPrice]]*order_details__2[[#This Row],[Quantity]]</f>
        <v>651</v>
      </c>
      <c r="G1235">
        <f>VLOOKUP(order_details__2[[#This Row],[ProductID]],products[],3,FALSE)</f>
        <v>4</v>
      </c>
      <c r="H1235">
        <f>VLOOKUP(order_details__2[[#This Row],[OrderID]],orders[],20,FALSE)</f>
        <v>1997</v>
      </c>
      <c r="I1235" t="str">
        <f>VLOOKUP(order_details__2[[#This Row],[ProductID]],products[],2,FALSE)</f>
        <v>Ikura</v>
      </c>
      <c r="J1235" t="str">
        <f>VLOOKUP(order_details__2[[#This Row],[SupplierID]],suppliers[],2,FALSE)</f>
        <v>Tokyo Traders</v>
      </c>
      <c r="K1235" t="str">
        <f>VLOOKUP(order_details__2[[#This Row],[OrderID]],orders[],14,FALSE)</f>
        <v>France</v>
      </c>
      <c r="L1235">
        <f>VLOOKUP(order_details__2[[#This Row],[OrderID]],orders[],7,FALSE)</f>
        <v>1</v>
      </c>
      <c r="M1235" t="str">
        <f>VLOOKUP(order_details__2[[#This Row],[ShipVia ]],shippers[],2,FALSE)</f>
        <v>Speedy Express</v>
      </c>
      <c r="N1235" t="str">
        <f>VLOOKUP(order_details__2[[#This Row],[OrderID]],orders[],2,FALSE)</f>
        <v>BONAP</v>
      </c>
      <c r="O1235" t="str">
        <f>VLOOKUP(order_details__2[[#This Row],[OrderID]],orders[],18,FALSE)</f>
        <v xml:space="preserve">Southern                                          </v>
      </c>
      <c r="P1235">
        <f>VLOOKUP(order_details__2[[#This Row],[ProductID]],products[],4,FALSE)</f>
        <v>8</v>
      </c>
      <c r="Q1235" t="str">
        <f>VLOOKUP(order_details__2[[#This Row],[CategoryID]],categories[],2,FALSE)</f>
        <v>Seafood</v>
      </c>
      <c r="R1235" s="57">
        <f>VLOOKUP(order_details__2[[#This Row],[OrderID]],orders[],21,FALSE)</f>
        <v>10</v>
      </c>
    </row>
    <row r="1236" spans="1:18" x14ac:dyDescent="0.2">
      <c r="A1236">
        <v>10715</v>
      </c>
      <c r="B1236">
        <v>71</v>
      </c>
      <c r="C1236">
        <v>21.5</v>
      </c>
      <c r="D1236">
        <v>30</v>
      </c>
      <c r="E1236">
        <v>0</v>
      </c>
      <c r="F1236">
        <f>order_details__2[[#This Row],[UnitPrice]]*order_details__2[[#This Row],[Quantity]]</f>
        <v>645</v>
      </c>
      <c r="G1236">
        <f>VLOOKUP(order_details__2[[#This Row],[ProductID]],products[],3,FALSE)</f>
        <v>15</v>
      </c>
      <c r="H1236">
        <f>VLOOKUP(order_details__2[[#This Row],[OrderID]],orders[],20,FALSE)</f>
        <v>1997</v>
      </c>
      <c r="I1236" t="str">
        <f>VLOOKUP(order_details__2[[#This Row],[ProductID]],products[],2,FALSE)</f>
        <v>Flotemysost</v>
      </c>
      <c r="J1236" t="str">
        <f>VLOOKUP(order_details__2[[#This Row],[SupplierID]],suppliers[],2,FALSE)</f>
        <v>Norske Meierier</v>
      </c>
      <c r="K1236" t="str">
        <f>VLOOKUP(order_details__2[[#This Row],[OrderID]],orders[],14,FALSE)</f>
        <v>France</v>
      </c>
      <c r="L1236">
        <f>VLOOKUP(order_details__2[[#This Row],[OrderID]],orders[],7,FALSE)</f>
        <v>1</v>
      </c>
      <c r="M1236" t="str">
        <f>VLOOKUP(order_details__2[[#This Row],[ShipVia ]],shippers[],2,FALSE)</f>
        <v>Speedy Express</v>
      </c>
      <c r="N1236" t="str">
        <f>VLOOKUP(order_details__2[[#This Row],[OrderID]],orders[],2,FALSE)</f>
        <v>BONAP</v>
      </c>
      <c r="O1236" t="str">
        <f>VLOOKUP(order_details__2[[#This Row],[OrderID]],orders[],18,FALSE)</f>
        <v xml:space="preserve">Southern                                          </v>
      </c>
      <c r="P1236">
        <f>VLOOKUP(order_details__2[[#This Row],[ProductID]],products[],4,FALSE)</f>
        <v>4</v>
      </c>
      <c r="Q1236" t="str">
        <f>VLOOKUP(order_details__2[[#This Row],[CategoryID]],categories[],2,FALSE)</f>
        <v>Dairy Products</v>
      </c>
      <c r="R1236" s="57">
        <f>VLOOKUP(order_details__2[[#This Row],[OrderID]],orders[],21,FALSE)</f>
        <v>10</v>
      </c>
    </row>
    <row r="1237" spans="1:18" x14ac:dyDescent="0.2">
      <c r="A1237">
        <v>10716</v>
      </c>
      <c r="B1237">
        <v>21</v>
      </c>
      <c r="C1237">
        <v>10</v>
      </c>
      <c r="D1237">
        <v>5</v>
      </c>
      <c r="E1237">
        <v>0</v>
      </c>
      <c r="F1237">
        <f>order_details__2[[#This Row],[UnitPrice]]*order_details__2[[#This Row],[Quantity]]</f>
        <v>50</v>
      </c>
      <c r="G1237">
        <f>VLOOKUP(order_details__2[[#This Row],[ProductID]],products[],3,FALSE)</f>
        <v>8</v>
      </c>
      <c r="H1237">
        <f>VLOOKUP(order_details__2[[#This Row],[OrderID]],orders[],20,FALSE)</f>
        <v>1997</v>
      </c>
      <c r="I1237" t="str">
        <f>VLOOKUP(order_details__2[[#This Row],[ProductID]],products[],2,FALSE)</f>
        <v>Sir Rodney's Scones</v>
      </c>
      <c r="J1237" t="str">
        <f>VLOOKUP(order_details__2[[#This Row],[SupplierID]],suppliers[],2,FALSE)</f>
        <v>Specialty Biscuits, Ltd.</v>
      </c>
      <c r="K1237" t="str">
        <f>VLOOKUP(order_details__2[[#This Row],[OrderID]],orders[],14,FALSE)</f>
        <v>Argentina</v>
      </c>
      <c r="L1237">
        <f>VLOOKUP(order_details__2[[#This Row],[OrderID]],orders[],7,FALSE)</f>
        <v>2</v>
      </c>
      <c r="M1237" t="str">
        <f>VLOOKUP(order_details__2[[#This Row],[ShipVia ]],shippers[],2,FALSE)</f>
        <v>United Package</v>
      </c>
      <c r="N1237" t="str">
        <f>VLOOKUP(order_details__2[[#This Row],[OrderID]],orders[],2,FALSE)</f>
        <v>RANCH</v>
      </c>
      <c r="O1237" t="str">
        <f>VLOOKUP(order_details__2[[#This Row],[OrderID]],orders[],18,FALSE)</f>
        <v xml:space="preserve">Eastern                                           </v>
      </c>
      <c r="P1237">
        <f>VLOOKUP(order_details__2[[#This Row],[ProductID]],products[],4,FALSE)</f>
        <v>3</v>
      </c>
      <c r="Q1237" t="str">
        <f>VLOOKUP(order_details__2[[#This Row],[CategoryID]],categories[],2,FALSE)</f>
        <v>Confections</v>
      </c>
      <c r="R1237" s="57">
        <f>VLOOKUP(order_details__2[[#This Row],[OrderID]],orders[],21,FALSE)</f>
        <v>10</v>
      </c>
    </row>
    <row r="1238" spans="1:18" x14ac:dyDescent="0.2">
      <c r="A1238">
        <v>10716</v>
      </c>
      <c r="B1238">
        <v>51</v>
      </c>
      <c r="C1238">
        <v>53</v>
      </c>
      <c r="D1238">
        <v>7</v>
      </c>
      <c r="E1238">
        <v>0</v>
      </c>
      <c r="F1238">
        <f>order_details__2[[#This Row],[UnitPrice]]*order_details__2[[#This Row],[Quantity]]</f>
        <v>371</v>
      </c>
      <c r="G1238">
        <f>VLOOKUP(order_details__2[[#This Row],[ProductID]],products[],3,FALSE)</f>
        <v>24</v>
      </c>
      <c r="H1238">
        <f>VLOOKUP(order_details__2[[#This Row],[OrderID]],orders[],20,FALSE)</f>
        <v>1997</v>
      </c>
      <c r="I1238" t="str">
        <f>VLOOKUP(order_details__2[[#This Row],[ProductID]],products[],2,FALSE)</f>
        <v>Manjimup Dried Apples</v>
      </c>
      <c r="J1238" t="str">
        <f>VLOOKUP(order_details__2[[#This Row],[SupplierID]],suppliers[],2,FALSE)</f>
        <v>G'day, Mate</v>
      </c>
      <c r="K1238" t="str">
        <f>VLOOKUP(order_details__2[[#This Row],[OrderID]],orders[],14,FALSE)</f>
        <v>Argentina</v>
      </c>
      <c r="L1238">
        <f>VLOOKUP(order_details__2[[#This Row],[OrderID]],orders[],7,FALSE)</f>
        <v>2</v>
      </c>
      <c r="M1238" t="str">
        <f>VLOOKUP(order_details__2[[#This Row],[ShipVia ]],shippers[],2,FALSE)</f>
        <v>United Package</v>
      </c>
      <c r="N1238" t="str">
        <f>VLOOKUP(order_details__2[[#This Row],[OrderID]],orders[],2,FALSE)</f>
        <v>RANCH</v>
      </c>
      <c r="O1238" t="str">
        <f>VLOOKUP(order_details__2[[#This Row],[OrderID]],orders[],18,FALSE)</f>
        <v xml:space="preserve">Eastern                                           </v>
      </c>
      <c r="P1238">
        <f>VLOOKUP(order_details__2[[#This Row],[ProductID]],products[],4,FALSE)</f>
        <v>7</v>
      </c>
      <c r="Q1238" t="str">
        <f>VLOOKUP(order_details__2[[#This Row],[CategoryID]],categories[],2,FALSE)</f>
        <v>Produce</v>
      </c>
      <c r="R1238" s="57">
        <f>VLOOKUP(order_details__2[[#This Row],[OrderID]],orders[],21,FALSE)</f>
        <v>10</v>
      </c>
    </row>
    <row r="1239" spans="1:18" x14ac:dyDescent="0.2">
      <c r="A1239">
        <v>10716</v>
      </c>
      <c r="B1239">
        <v>61</v>
      </c>
      <c r="C1239">
        <v>28.5</v>
      </c>
      <c r="D1239">
        <v>10</v>
      </c>
      <c r="E1239">
        <v>0</v>
      </c>
      <c r="F1239">
        <f>order_details__2[[#This Row],[UnitPrice]]*order_details__2[[#This Row],[Quantity]]</f>
        <v>285</v>
      </c>
      <c r="G1239">
        <f>VLOOKUP(order_details__2[[#This Row],[ProductID]],products[],3,FALSE)</f>
        <v>29</v>
      </c>
      <c r="H1239">
        <f>VLOOKUP(order_details__2[[#This Row],[OrderID]],orders[],20,FALSE)</f>
        <v>1997</v>
      </c>
      <c r="I1239" t="str">
        <f>VLOOKUP(order_details__2[[#This Row],[ProductID]],products[],2,FALSE)</f>
        <v>Sirop d'rable</v>
      </c>
      <c r="J1239" t="str">
        <f>VLOOKUP(order_details__2[[#This Row],[SupplierID]],suppliers[],2,FALSE)</f>
        <v>Forts d'rables</v>
      </c>
      <c r="K1239" t="str">
        <f>VLOOKUP(order_details__2[[#This Row],[OrderID]],orders[],14,FALSE)</f>
        <v>Argentina</v>
      </c>
      <c r="L1239">
        <f>VLOOKUP(order_details__2[[#This Row],[OrderID]],orders[],7,FALSE)</f>
        <v>2</v>
      </c>
      <c r="M1239" t="str">
        <f>VLOOKUP(order_details__2[[#This Row],[ShipVia ]],shippers[],2,FALSE)</f>
        <v>United Package</v>
      </c>
      <c r="N1239" t="str">
        <f>VLOOKUP(order_details__2[[#This Row],[OrderID]],orders[],2,FALSE)</f>
        <v>RANCH</v>
      </c>
      <c r="O1239" t="str">
        <f>VLOOKUP(order_details__2[[#This Row],[OrderID]],orders[],18,FALSE)</f>
        <v xml:space="preserve">Eastern                                           </v>
      </c>
      <c r="P1239">
        <f>VLOOKUP(order_details__2[[#This Row],[ProductID]],products[],4,FALSE)</f>
        <v>2</v>
      </c>
      <c r="Q1239" t="str">
        <f>VLOOKUP(order_details__2[[#This Row],[CategoryID]],categories[],2,FALSE)</f>
        <v>Condiments</v>
      </c>
      <c r="R1239" s="57">
        <f>VLOOKUP(order_details__2[[#This Row],[OrderID]],orders[],21,FALSE)</f>
        <v>10</v>
      </c>
    </row>
    <row r="1240" spans="1:18" x14ac:dyDescent="0.2">
      <c r="A1240">
        <v>10717</v>
      </c>
      <c r="B1240">
        <v>21</v>
      </c>
      <c r="C1240">
        <v>10</v>
      </c>
      <c r="D1240">
        <v>32</v>
      </c>
      <c r="E1240">
        <v>0</v>
      </c>
      <c r="F1240">
        <f>order_details__2[[#This Row],[UnitPrice]]*order_details__2[[#This Row],[Quantity]]</f>
        <v>320</v>
      </c>
      <c r="G1240">
        <f>VLOOKUP(order_details__2[[#This Row],[ProductID]],products[],3,FALSE)</f>
        <v>8</v>
      </c>
      <c r="H1240">
        <f>VLOOKUP(order_details__2[[#This Row],[OrderID]],orders[],20,FALSE)</f>
        <v>1997</v>
      </c>
      <c r="I1240" t="str">
        <f>VLOOKUP(order_details__2[[#This Row],[ProductID]],products[],2,FALSE)</f>
        <v>Sir Rodney's Scones</v>
      </c>
      <c r="J1240" t="str">
        <f>VLOOKUP(order_details__2[[#This Row],[SupplierID]],suppliers[],2,FALSE)</f>
        <v>Specialty Biscuits, Ltd.</v>
      </c>
      <c r="K1240" t="str">
        <f>VLOOKUP(order_details__2[[#This Row],[OrderID]],orders[],14,FALSE)</f>
        <v>Germany</v>
      </c>
      <c r="L1240">
        <f>VLOOKUP(order_details__2[[#This Row],[OrderID]],orders[],7,FALSE)</f>
        <v>2</v>
      </c>
      <c r="M1240" t="str">
        <f>VLOOKUP(order_details__2[[#This Row],[ShipVia ]],shippers[],2,FALSE)</f>
        <v>United Package</v>
      </c>
      <c r="N1240" t="str">
        <f>VLOOKUP(order_details__2[[#This Row],[OrderID]],orders[],2,FALSE)</f>
        <v>FRANK</v>
      </c>
      <c r="O1240" t="str">
        <f>VLOOKUP(order_details__2[[#This Row],[OrderID]],orders[],18,FALSE)</f>
        <v xml:space="preserve">Eastern                                           </v>
      </c>
      <c r="P1240">
        <f>VLOOKUP(order_details__2[[#This Row],[ProductID]],products[],4,FALSE)</f>
        <v>3</v>
      </c>
      <c r="Q1240" t="str">
        <f>VLOOKUP(order_details__2[[#This Row],[CategoryID]],categories[],2,FALSE)</f>
        <v>Confections</v>
      </c>
      <c r="R1240" s="57">
        <f>VLOOKUP(order_details__2[[#This Row],[OrderID]],orders[],21,FALSE)</f>
        <v>10</v>
      </c>
    </row>
    <row r="1241" spans="1:18" x14ac:dyDescent="0.2">
      <c r="A1241">
        <v>10717</v>
      </c>
      <c r="B1241">
        <v>54</v>
      </c>
      <c r="C1241">
        <v>7.45</v>
      </c>
      <c r="D1241">
        <v>15</v>
      </c>
      <c r="E1241">
        <v>0</v>
      </c>
      <c r="F1241">
        <f>order_details__2[[#This Row],[UnitPrice]]*order_details__2[[#This Row],[Quantity]]</f>
        <v>111.75</v>
      </c>
      <c r="G1241">
        <f>VLOOKUP(order_details__2[[#This Row],[ProductID]],products[],3,FALSE)</f>
        <v>25</v>
      </c>
      <c r="H1241">
        <f>VLOOKUP(order_details__2[[#This Row],[OrderID]],orders[],20,FALSE)</f>
        <v>1997</v>
      </c>
      <c r="I1241" t="str">
        <f>VLOOKUP(order_details__2[[#This Row],[ProductID]],products[],2,FALSE)</f>
        <v>Tourtire</v>
      </c>
      <c r="J1241" t="str">
        <f>VLOOKUP(order_details__2[[#This Row],[SupplierID]],suppliers[],2,FALSE)</f>
        <v>Ma Maison</v>
      </c>
      <c r="K1241" t="str">
        <f>VLOOKUP(order_details__2[[#This Row],[OrderID]],orders[],14,FALSE)</f>
        <v>Germany</v>
      </c>
      <c r="L1241">
        <f>VLOOKUP(order_details__2[[#This Row],[OrderID]],orders[],7,FALSE)</f>
        <v>2</v>
      </c>
      <c r="M1241" t="str">
        <f>VLOOKUP(order_details__2[[#This Row],[ShipVia ]],shippers[],2,FALSE)</f>
        <v>United Package</v>
      </c>
      <c r="N1241" t="str">
        <f>VLOOKUP(order_details__2[[#This Row],[OrderID]],orders[],2,FALSE)</f>
        <v>FRANK</v>
      </c>
      <c r="O1241" t="str">
        <f>VLOOKUP(order_details__2[[#This Row],[OrderID]],orders[],18,FALSE)</f>
        <v xml:space="preserve">Eastern                                           </v>
      </c>
      <c r="P1241">
        <f>VLOOKUP(order_details__2[[#This Row],[ProductID]],products[],4,FALSE)</f>
        <v>6</v>
      </c>
      <c r="Q1241" t="str">
        <f>VLOOKUP(order_details__2[[#This Row],[CategoryID]],categories[],2,FALSE)</f>
        <v>Meat/Poultry</v>
      </c>
      <c r="R1241" s="57">
        <f>VLOOKUP(order_details__2[[#This Row],[OrderID]],orders[],21,FALSE)</f>
        <v>10</v>
      </c>
    </row>
    <row r="1242" spans="1:18" x14ac:dyDescent="0.2">
      <c r="A1242">
        <v>10717</v>
      </c>
      <c r="B1242">
        <v>69</v>
      </c>
      <c r="C1242">
        <v>36</v>
      </c>
      <c r="D1242">
        <v>25</v>
      </c>
      <c r="E1242">
        <v>0</v>
      </c>
      <c r="F1242">
        <f>order_details__2[[#This Row],[UnitPrice]]*order_details__2[[#This Row],[Quantity]]</f>
        <v>900</v>
      </c>
      <c r="G1242">
        <f>VLOOKUP(order_details__2[[#This Row],[ProductID]],products[],3,FALSE)</f>
        <v>15</v>
      </c>
      <c r="H1242">
        <f>VLOOKUP(order_details__2[[#This Row],[OrderID]],orders[],20,FALSE)</f>
        <v>1997</v>
      </c>
      <c r="I1242" t="str">
        <f>VLOOKUP(order_details__2[[#This Row],[ProductID]],products[],2,FALSE)</f>
        <v>Gudbrandsdalsost</v>
      </c>
      <c r="J1242" t="str">
        <f>VLOOKUP(order_details__2[[#This Row],[SupplierID]],suppliers[],2,FALSE)</f>
        <v>Norske Meierier</v>
      </c>
      <c r="K1242" t="str">
        <f>VLOOKUP(order_details__2[[#This Row],[OrderID]],orders[],14,FALSE)</f>
        <v>Germany</v>
      </c>
      <c r="L1242">
        <f>VLOOKUP(order_details__2[[#This Row],[OrderID]],orders[],7,FALSE)</f>
        <v>2</v>
      </c>
      <c r="M1242" t="str">
        <f>VLOOKUP(order_details__2[[#This Row],[ShipVia ]],shippers[],2,FALSE)</f>
        <v>United Package</v>
      </c>
      <c r="N1242" t="str">
        <f>VLOOKUP(order_details__2[[#This Row],[OrderID]],orders[],2,FALSE)</f>
        <v>FRANK</v>
      </c>
      <c r="O1242" t="str">
        <f>VLOOKUP(order_details__2[[#This Row],[OrderID]],orders[],18,FALSE)</f>
        <v xml:space="preserve">Eastern                                           </v>
      </c>
      <c r="P1242">
        <f>VLOOKUP(order_details__2[[#This Row],[ProductID]],products[],4,FALSE)</f>
        <v>4</v>
      </c>
      <c r="Q1242" t="str">
        <f>VLOOKUP(order_details__2[[#This Row],[CategoryID]],categories[],2,FALSE)</f>
        <v>Dairy Products</v>
      </c>
      <c r="R1242" s="57">
        <f>VLOOKUP(order_details__2[[#This Row],[OrderID]],orders[],21,FALSE)</f>
        <v>10</v>
      </c>
    </row>
    <row r="1243" spans="1:18" x14ac:dyDescent="0.2">
      <c r="A1243">
        <v>10718</v>
      </c>
      <c r="B1243">
        <v>12</v>
      </c>
      <c r="C1243">
        <v>38</v>
      </c>
      <c r="D1243">
        <v>36</v>
      </c>
      <c r="E1243">
        <v>0</v>
      </c>
      <c r="F1243">
        <f>order_details__2[[#This Row],[UnitPrice]]*order_details__2[[#This Row],[Quantity]]</f>
        <v>1368</v>
      </c>
      <c r="G1243">
        <f>VLOOKUP(order_details__2[[#This Row],[ProductID]],products[],3,FALSE)</f>
        <v>5</v>
      </c>
      <c r="H1243">
        <f>VLOOKUP(order_details__2[[#This Row],[OrderID]],orders[],20,FALSE)</f>
        <v>1997</v>
      </c>
      <c r="I1243" t="str">
        <f>VLOOKUP(order_details__2[[#This Row],[ProductID]],products[],2,FALSE)</f>
        <v>Queso Manchego La Pastora</v>
      </c>
      <c r="J1243" t="str">
        <f>VLOOKUP(order_details__2[[#This Row],[SupplierID]],suppliers[],2,FALSE)</f>
        <v>Cooperativa de Quesos 'Las Cabras'</v>
      </c>
      <c r="K1243" t="str">
        <f>VLOOKUP(order_details__2[[#This Row],[OrderID]],orders[],14,FALSE)</f>
        <v>Germany</v>
      </c>
      <c r="L1243">
        <f>VLOOKUP(order_details__2[[#This Row],[OrderID]],orders[],7,FALSE)</f>
        <v>3</v>
      </c>
      <c r="M1243" t="str">
        <f>VLOOKUP(order_details__2[[#This Row],[ShipVia ]],shippers[],2,FALSE)</f>
        <v>Federal Shipping</v>
      </c>
      <c r="N1243" t="str">
        <f>VLOOKUP(order_details__2[[#This Row],[OrderID]],orders[],2,FALSE)</f>
        <v>KOENE</v>
      </c>
      <c r="O1243" t="str">
        <f>VLOOKUP(order_details__2[[#This Row],[OrderID]],orders[],18,FALSE)</f>
        <v xml:space="preserve">Eastern                                           </v>
      </c>
      <c r="P1243">
        <f>VLOOKUP(order_details__2[[#This Row],[ProductID]],products[],4,FALSE)</f>
        <v>4</v>
      </c>
      <c r="Q1243" t="str">
        <f>VLOOKUP(order_details__2[[#This Row],[CategoryID]],categories[],2,FALSE)</f>
        <v>Dairy Products</v>
      </c>
      <c r="R1243" s="57">
        <f>VLOOKUP(order_details__2[[#This Row],[OrderID]],orders[],21,FALSE)</f>
        <v>10</v>
      </c>
    </row>
    <row r="1244" spans="1:18" x14ac:dyDescent="0.2">
      <c r="A1244">
        <v>10718</v>
      </c>
      <c r="B1244">
        <v>16</v>
      </c>
      <c r="C1244">
        <v>17.45</v>
      </c>
      <c r="D1244">
        <v>20</v>
      </c>
      <c r="E1244">
        <v>0</v>
      </c>
      <c r="F1244">
        <f>order_details__2[[#This Row],[UnitPrice]]*order_details__2[[#This Row],[Quantity]]</f>
        <v>349</v>
      </c>
      <c r="G1244">
        <f>VLOOKUP(order_details__2[[#This Row],[ProductID]],products[],3,FALSE)</f>
        <v>7</v>
      </c>
      <c r="H1244">
        <f>VLOOKUP(order_details__2[[#This Row],[OrderID]],orders[],20,FALSE)</f>
        <v>1997</v>
      </c>
      <c r="I1244" t="str">
        <f>VLOOKUP(order_details__2[[#This Row],[ProductID]],products[],2,FALSE)</f>
        <v>Pavlova</v>
      </c>
      <c r="J1244" t="str">
        <f>VLOOKUP(order_details__2[[#This Row],[SupplierID]],suppliers[],2,FALSE)</f>
        <v>Pavlova, Ltd.</v>
      </c>
      <c r="K1244" t="str">
        <f>VLOOKUP(order_details__2[[#This Row],[OrderID]],orders[],14,FALSE)</f>
        <v>Germany</v>
      </c>
      <c r="L1244">
        <f>VLOOKUP(order_details__2[[#This Row],[OrderID]],orders[],7,FALSE)</f>
        <v>3</v>
      </c>
      <c r="M1244" t="str">
        <f>VLOOKUP(order_details__2[[#This Row],[ShipVia ]],shippers[],2,FALSE)</f>
        <v>Federal Shipping</v>
      </c>
      <c r="N1244" t="str">
        <f>VLOOKUP(order_details__2[[#This Row],[OrderID]],orders[],2,FALSE)</f>
        <v>KOENE</v>
      </c>
      <c r="O1244" t="str">
        <f>VLOOKUP(order_details__2[[#This Row],[OrderID]],orders[],18,FALSE)</f>
        <v xml:space="preserve">Eastern                                           </v>
      </c>
      <c r="P1244">
        <f>VLOOKUP(order_details__2[[#This Row],[ProductID]],products[],4,FALSE)</f>
        <v>3</v>
      </c>
      <c r="Q1244" t="str">
        <f>VLOOKUP(order_details__2[[#This Row],[CategoryID]],categories[],2,FALSE)</f>
        <v>Confections</v>
      </c>
      <c r="R1244" s="57">
        <f>VLOOKUP(order_details__2[[#This Row],[OrderID]],orders[],21,FALSE)</f>
        <v>10</v>
      </c>
    </row>
    <row r="1245" spans="1:18" x14ac:dyDescent="0.2">
      <c r="A1245">
        <v>10718</v>
      </c>
      <c r="B1245">
        <v>36</v>
      </c>
      <c r="C1245">
        <v>19</v>
      </c>
      <c r="D1245">
        <v>40</v>
      </c>
      <c r="E1245">
        <v>0</v>
      </c>
      <c r="F1245">
        <f>order_details__2[[#This Row],[UnitPrice]]*order_details__2[[#This Row],[Quantity]]</f>
        <v>760</v>
      </c>
      <c r="G1245">
        <f>VLOOKUP(order_details__2[[#This Row],[ProductID]],products[],3,FALSE)</f>
        <v>17</v>
      </c>
      <c r="H1245">
        <f>VLOOKUP(order_details__2[[#This Row],[OrderID]],orders[],20,FALSE)</f>
        <v>1997</v>
      </c>
      <c r="I1245" t="str">
        <f>VLOOKUP(order_details__2[[#This Row],[ProductID]],products[],2,FALSE)</f>
        <v>Inlagd Sill</v>
      </c>
      <c r="J1245" t="str">
        <f>VLOOKUP(order_details__2[[#This Row],[SupplierID]],suppliers[],2,FALSE)</f>
        <v>Svensk Sjfda AB</v>
      </c>
      <c r="K1245" t="str">
        <f>VLOOKUP(order_details__2[[#This Row],[OrderID]],orders[],14,FALSE)</f>
        <v>Germany</v>
      </c>
      <c r="L1245">
        <f>VLOOKUP(order_details__2[[#This Row],[OrderID]],orders[],7,FALSE)</f>
        <v>3</v>
      </c>
      <c r="M1245" t="str">
        <f>VLOOKUP(order_details__2[[#This Row],[ShipVia ]],shippers[],2,FALSE)</f>
        <v>Federal Shipping</v>
      </c>
      <c r="N1245" t="str">
        <f>VLOOKUP(order_details__2[[#This Row],[OrderID]],orders[],2,FALSE)</f>
        <v>KOENE</v>
      </c>
      <c r="O1245" t="str">
        <f>VLOOKUP(order_details__2[[#This Row],[OrderID]],orders[],18,FALSE)</f>
        <v xml:space="preserve">Eastern                                           </v>
      </c>
      <c r="P1245">
        <f>VLOOKUP(order_details__2[[#This Row],[ProductID]],products[],4,FALSE)</f>
        <v>8</v>
      </c>
      <c r="Q1245" t="str">
        <f>VLOOKUP(order_details__2[[#This Row],[CategoryID]],categories[],2,FALSE)</f>
        <v>Seafood</v>
      </c>
      <c r="R1245" s="57">
        <f>VLOOKUP(order_details__2[[#This Row],[OrderID]],orders[],21,FALSE)</f>
        <v>10</v>
      </c>
    </row>
    <row r="1246" spans="1:18" x14ac:dyDescent="0.2">
      <c r="A1246">
        <v>10718</v>
      </c>
      <c r="B1246">
        <v>62</v>
      </c>
      <c r="C1246">
        <v>49.3</v>
      </c>
      <c r="D1246">
        <v>20</v>
      </c>
      <c r="E1246">
        <v>0</v>
      </c>
      <c r="F1246">
        <f>order_details__2[[#This Row],[UnitPrice]]*order_details__2[[#This Row],[Quantity]]</f>
        <v>986</v>
      </c>
      <c r="G1246">
        <f>VLOOKUP(order_details__2[[#This Row],[ProductID]],products[],3,FALSE)</f>
        <v>29</v>
      </c>
      <c r="H1246">
        <f>VLOOKUP(order_details__2[[#This Row],[OrderID]],orders[],20,FALSE)</f>
        <v>1997</v>
      </c>
      <c r="I1246" t="str">
        <f>VLOOKUP(order_details__2[[#This Row],[ProductID]],products[],2,FALSE)</f>
        <v>Tarte au sucre</v>
      </c>
      <c r="J1246" t="str">
        <f>VLOOKUP(order_details__2[[#This Row],[SupplierID]],suppliers[],2,FALSE)</f>
        <v>Forts d'rables</v>
      </c>
      <c r="K1246" t="str">
        <f>VLOOKUP(order_details__2[[#This Row],[OrderID]],orders[],14,FALSE)</f>
        <v>Germany</v>
      </c>
      <c r="L1246">
        <f>VLOOKUP(order_details__2[[#This Row],[OrderID]],orders[],7,FALSE)</f>
        <v>3</v>
      </c>
      <c r="M1246" t="str">
        <f>VLOOKUP(order_details__2[[#This Row],[ShipVia ]],shippers[],2,FALSE)</f>
        <v>Federal Shipping</v>
      </c>
      <c r="N1246" t="str">
        <f>VLOOKUP(order_details__2[[#This Row],[OrderID]],orders[],2,FALSE)</f>
        <v>KOENE</v>
      </c>
      <c r="O1246" t="str">
        <f>VLOOKUP(order_details__2[[#This Row],[OrderID]],orders[],18,FALSE)</f>
        <v xml:space="preserve">Eastern                                           </v>
      </c>
      <c r="P1246">
        <f>VLOOKUP(order_details__2[[#This Row],[ProductID]],products[],4,FALSE)</f>
        <v>3</v>
      </c>
      <c r="Q1246" t="str">
        <f>VLOOKUP(order_details__2[[#This Row],[CategoryID]],categories[],2,FALSE)</f>
        <v>Confections</v>
      </c>
      <c r="R1246" s="57">
        <f>VLOOKUP(order_details__2[[#This Row],[OrderID]],orders[],21,FALSE)</f>
        <v>10</v>
      </c>
    </row>
    <row r="1247" spans="1:18" x14ac:dyDescent="0.2">
      <c r="A1247">
        <v>10719</v>
      </c>
      <c r="B1247">
        <v>18</v>
      </c>
      <c r="C1247">
        <v>62.5</v>
      </c>
      <c r="D1247">
        <v>12</v>
      </c>
      <c r="E1247">
        <v>0</v>
      </c>
      <c r="F1247">
        <f>order_details__2[[#This Row],[UnitPrice]]*order_details__2[[#This Row],[Quantity]]</f>
        <v>750</v>
      </c>
      <c r="G1247">
        <f>VLOOKUP(order_details__2[[#This Row],[ProductID]],products[],3,FALSE)</f>
        <v>7</v>
      </c>
      <c r="H1247">
        <f>VLOOKUP(order_details__2[[#This Row],[OrderID]],orders[],20,FALSE)</f>
        <v>1997</v>
      </c>
      <c r="I1247" t="str">
        <f>VLOOKUP(order_details__2[[#This Row],[ProductID]],products[],2,FALSE)</f>
        <v>Carnarvon Tigers</v>
      </c>
      <c r="J1247" t="str">
        <f>VLOOKUP(order_details__2[[#This Row],[SupplierID]],suppliers[],2,FALSE)</f>
        <v>Pavlova, Ltd.</v>
      </c>
      <c r="K1247" t="str">
        <f>VLOOKUP(order_details__2[[#This Row],[OrderID]],orders[],14,FALSE)</f>
        <v>USA</v>
      </c>
      <c r="L1247">
        <f>VLOOKUP(order_details__2[[#This Row],[OrderID]],orders[],7,FALSE)</f>
        <v>2</v>
      </c>
      <c r="M1247" t="str">
        <f>VLOOKUP(order_details__2[[#This Row],[ShipVia ]],shippers[],2,FALSE)</f>
        <v>United Package</v>
      </c>
      <c r="N1247" t="str">
        <f>VLOOKUP(order_details__2[[#This Row],[OrderID]],orders[],2,FALSE)</f>
        <v>LETSS</v>
      </c>
      <c r="O1247" t="str">
        <f>VLOOKUP(order_details__2[[#This Row],[OrderID]],orders[],18,FALSE)</f>
        <v xml:space="preserve">Northern                                          </v>
      </c>
      <c r="P1247">
        <f>VLOOKUP(order_details__2[[#This Row],[ProductID]],products[],4,FALSE)</f>
        <v>8</v>
      </c>
      <c r="Q1247" t="str">
        <f>VLOOKUP(order_details__2[[#This Row],[CategoryID]],categories[],2,FALSE)</f>
        <v>Seafood</v>
      </c>
      <c r="R1247" s="57">
        <f>VLOOKUP(order_details__2[[#This Row],[OrderID]],orders[],21,FALSE)</f>
        <v>10</v>
      </c>
    </row>
    <row r="1248" spans="1:18" x14ac:dyDescent="0.2">
      <c r="A1248">
        <v>10719</v>
      </c>
      <c r="B1248">
        <v>30</v>
      </c>
      <c r="C1248">
        <v>25.89</v>
      </c>
      <c r="D1248">
        <v>3</v>
      </c>
      <c r="E1248">
        <v>0</v>
      </c>
      <c r="F1248">
        <f>order_details__2[[#This Row],[UnitPrice]]*order_details__2[[#This Row],[Quantity]]</f>
        <v>77.67</v>
      </c>
      <c r="G1248">
        <f>VLOOKUP(order_details__2[[#This Row],[ProductID]],products[],3,FALSE)</f>
        <v>13</v>
      </c>
      <c r="H1248">
        <f>VLOOKUP(order_details__2[[#This Row],[OrderID]],orders[],20,FALSE)</f>
        <v>1997</v>
      </c>
      <c r="I1248" t="str">
        <f>VLOOKUP(order_details__2[[#This Row],[ProductID]],products[],2,FALSE)</f>
        <v>Nord-Ost Matjeshering</v>
      </c>
      <c r="J1248" t="str">
        <f>VLOOKUP(order_details__2[[#This Row],[SupplierID]],suppliers[],2,FALSE)</f>
        <v>Nord-Ost-Fisch Handelsgesellschaft mbH</v>
      </c>
      <c r="K1248" t="str">
        <f>VLOOKUP(order_details__2[[#This Row],[OrderID]],orders[],14,FALSE)</f>
        <v>USA</v>
      </c>
      <c r="L1248">
        <f>VLOOKUP(order_details__2[[#This Row],[OrderID]],orders[],7,FALSE)</f>
        <v>2</v>
      </c>
      <c r="M1248" t="str">
        <f>VLOOKUP(order_details__2[[#This Row],[ShipVia ]],shippers[],2,FALSE)</f>
        <v>United Package</v>
      </c>
      <c r="N1248" t="str">
        <f>VLOOKUP(order_details__2[[#This Row],[OrderID]],orders[],2,FALSE)</f>
        <v>LETSS</v>
      </c>
      <c r="O1248" t="str">
        <f>VLOOKUP(order_details__2[[#This Row],[OrderID]],orders[],18,FALSE)</f>
        <v xml:space="preserve">Northern                                          </v>
      </c>
      <c r="P1248">
        <f>VLOOKUP(order_details__2[[#This Row],[ProductID]],products[],4,FALSE)</f>
        <v>8</v>
      </c>
      <c r="Q1248" t="str">
        <f>VLOOKUP(order_details__2[[#This Row],[CategoryID]],categories[],2,FALSE)</f>
        <v>Seafood</v>
      </c>
      <c r="R1248" s="57">
        <f>VLOOKUP(order_details__2[[#This Row],[OrderID]],orders[],21,FALSE)</f>
        <v>10</v>
      </c>
    </row>
    <row r="1249" spans="1:18" x14ac:dyDescent="0.2">
      <c r="A1249">
        <v>10719</v>
      </c>
      <c r="B1249">
        <v>54</v>
      </c>
      <c r="C1249">
        <v>7.45</v>
      </c>
      <c r="D1249">
        <v>40</v>
      </c>
      <c r="E1249">
        <v>0</v>
      </c>
      <c r="F1249">
        <f>order_details__2[[#This Row],[UnitPrice]]*order_details__2[[#This Row],[Quantity]]</f>
        <v>298</v>
      </c>
      <c r="G1249">
        <f>VLOOKUP(order_details__2[[#This Row],[ProductID]],products[],3,FALSE)</f>
        <v>25</v>
      </c>
      <c r="H1249">
        <f>VLOOKUP(order_details__2[[#This Row],[OrderID]],orders[],20,FALSE)</f>
        <v>1997</v>
      </c>
      <c r="I1249" t="str">
        <f>VLOOKUP(order_details__2[[#This Row],[ProductID]],products[],2,FALSE)</f>
        <v>Tourtire</v>
      </c>
      <c r="J1249" t="str">
        <f>VLOOKUP(order_details__2[[#This Row],[SupplierID]],suppliers[],2,FALSE)</f>
        <v>Ma Maison</v>
      </c>
      <c r="K1249" t="str">
        <f>VLOOKUP(order_details__2[[#This Row],[OrderID]],orders[],14,FALSE)</f>
        <v>USA</v>
      </c>
      <c r="L1249">
        <f>VLOOKUP(order_details__2[[#This Row],[OrderID]],orders[],7,FALSE)</f>
        <v>2</v>
      </c>
      <c r="M1249" t="str">
        <f>VLOOKUP(order_details__2[[#This Row],[ShipVia ]],shippers[],2,FALSE)</f>
        <v>United Package</v>
      </c>
      <c r="N1249" t="str">
        <f>VLOOKUP(order_details__2[[#This Row],[OrderID]],orders[],2,FALSE)</f>
        <v>LETSS</v>
      </c>
      <c r="O1249" t="str">
        <f>VLOOKUP(order_details__2[[#This Row],[OrderID]],orders[],18,FALSE)</f>
        <v xml:space="preserve">Northern                                          </v>
      </c>
      <c r="P1249">
        <f>VLOOKUP(order_details__2[[#This Row],[ProductID]],products[],4,FALSE)</f>
        <v>6</v>
      </c>
      <c r="Q1249" t="str">
        <f>VLOOKUP(order_details__2[[#This Row],[CategoryID]],categories[],2,FALSE)</f>
        <v>Meat/Poultry</v>
      </c>
      <c r="R1249" s="57">
        <f>VLOOKUP(order_details__2[[#This Row],[OrderID]],orders[],21,FALSE)</f>
        <v>10</v>
      </c>
    </row>
    <row r="1250" spans="1:18" x14ac:dyDescent="0.2">
      <c r="A1250">
        <v>10720</v>
      </c>
      <c r="B1250">
        <v>35</v>
      </c>
      <c r="C1250">
        <v>18</v>
      </c>
      <c r="D1250">
        <v>21</v>
      </c>
      <c r="E1250">
        <v>0</v>
      </c>
      <c r="F1250">
        <f>order_details__2[[#This Row],[UnitPrice]]*order_details__2[[#This Row],[Quantity]]</f>
        <v>378</v>
      </c>
      <c r="G1250">
        <f>VLOOKUP(order_details__2[[#This Row],[ProductID]],products[],3,FALSE)</f>
        <v>16</v>
      </c>
      <c r="H1250">
        <f>VLOOKUP(order_details__2[[#This Row],[OrderID]],orders[],20,FALSE)</f>
        <v>1997</v>
      </c>
      <c r="I1250" t="str">
        <f>VLOOKUP(order_details__2[[#This Row],[ProductID]],products[],2,FALSE)</f>
        <v>Steeleye Stout</v>
      </c>
      <c r="J1250" t="str">
        <f>VLOOKUP(order_details__2[[#This Row],[SupplierID]],suppliers[],2,FALSE)</f>
        <v>Bigfoot Breweries</v>
      </c>
      <c r="K1250" t="str">
        <f>VLOOKUP(order_details__2[[#This Row],[OrderID]],orders[],14,FALSE)</f>
        <v>Brazil</v>
      </c>
      <c r="L1250">
        <f>VLOOKUP(order_details__2[[#This Row],[OrderID]],orders[],7,FALSE)</f>
        <v>2</v>
      </c>
      <c r="M1250" t="str">
        <f>VLOOKUP(order_details__2[[#This Row],[ShipVia ]],shippers[],2,FALSE)</f>
        <v>United Package</v>
      </c>
      <c r="N1250" t="str">
        <f>VLOOKUP(order_details__2[[#This Row],[OrderID]],orders[],2,FALSE)</f>
        <v>QUEDE</v>
      </c>
      <c r="O1250" t="str">
        <f>VLOOKUP(order_details__2[[#This Row],[OrderID]],orders[],18,FALSE)</f>
        <v xml:space="preserve">Northern                                          </v>
      </c>
      <c r="P1250">
        <f>VLOOKUP(order_details__2[[#This Row],[ProductID]],products[],4,FALSE)</f>
        <v>1</v>
      </c>
      <c r="Q1250" t="str">
        <f>VLOOKUP(order_details__2[[#This Row],[CategoryID]],categories[],2,FALSE)</f>
        <v>Beverages</v>
      </c>
      <c r="R1250" s="57">
        <f>VLOOKUP(order_details__2[[#This Row],[OrderID]],orders[],21,FALSE)</f>
        <v>10</v>
      </c>
    </row>
    <row r="1251" spans="1:18" x14ac:dyDescent="0.2">
      <c r="A1251">
        <v>10720</v>
      </c>
      <c r="B1251">
        <v>71</v>
      </c>
      <c r="C1251">
        <v>21.5</v>
      </c>
      <c r="D1251">
        <v>8</v>
      </c>
      <c r="E1251">
        <v>0</v>
      </c>
      <c r="F1251">
        <f>order_details__2[[#This Row],[UnitPrice]]*order_details__2[[#This Row],[Quantity]]</f>
        <v>172</v>
      </c>
      <c r="G1251">
        <f>VLOOKUP(order_details__2[[#This Row],[ProductID]],products[],3,FALSE)</f>
        <v>15</v>
      </c>
      <c r="H1251">
        <f>VLOOKUP(order_details__2[[#This Row],[OrderID]],orders[],20,FALSE)</f>
        <v>1997</v>
      </c>
      <c r="I1251" t="str">
        <f>VLOOKUP(order_details__2[[#This Row],[ProductID]],products[],2,FALSE)</f>
        <v>Flotemysost</v>
      </c>
      <c r="J1251" t="str">
        <f>VLOOKUP(order_details__2[[#This Row],[SupplierID]],suppliers[],2,FALSE)</f>
        <v>Norske Meierier</v>
      </c>
      <c r="K1251" t="str">
        <f>VLOOKUP(order_details__2[[#This Row],[OrderID]],orders[],14,FALSE)</f>
        <v>Brazil</v>
      </c>
      <c r="L1251">
        <f>VLOOKUP(order_details__2[[#This Row],[OrderID]],orders[],7,FALSE)</f>
        <v>2</v>
      </c>
      <c r="M1251" t="str">
        <f>VLOOKUP(order_details__2[[#This Row],[ShipVia ]],shippers[],2,FALSE)</f>
        <v>United Package</v>
      </c>
      <c r="N1251" t="str">
        <f>VLOOKUP(order_details__2[[#This Row],[OrderID]],orders[],2,FALSE)</f>
        <v>QUEDE</v>
      </c>
      <c r="O1251" t="str">
        <f>VLOOKUP(order_details__2[[#This Row],[OrderID]],orders[],18,FALSE)</f>
        <v xml:space="preserve">Northern                                          </v>
      </c>
      <c r="P1251">
        <f>VLOOKUP(order_details__2[[#This Row],[ProductID]],products[],4,FALSE)</f>
        <v>4</v>
      </c>
      <c r="Q1251" t="str">
        <f>VLOOKUP(order_details__2[[#This Row],[CategoryID]],categories[],2,FALSE)</f>
        <v>Dairy Products</v>
      </c>
      <c r="R1251" s="57">
        <f>VLOOKUP(order_details__2[[#This Row],[OrderID]],orders[],21,FALSE)</f>
        <v>10</v>
      </c>
    </row>
    <row r="1252" spans="1:18" x14ac:dyDescent="0.2">
      <c r="A1252">
        <v>10721</v>
      </c>
      <c r="B1252">
        <v>44</v>
      </c>
      <c r="C1252">
        <v>19.45</v>
      </c>
      <c r="D1252">
        <v>50</v>
      </c>
      <c r="E1252">
        <v>0</v>
      </c>
      <c r="F1252">
        <f>order_details__2[[#This Row],[UnitPrice]]*order_details__2[[#This Row],[Quantity]]</f>
        <v>972.5</v>
      </c>
      <c r="G1252">
        <f>VLOOKUP(order_details__2[[#This Row],[ProductID]],products[],3,FALSE)</f>
        <v>20</v>
      </c>
      <c r="H1252">
        <f>VLOOKUP(order_details__2[[#This Row],[OrderID]],orders[],20,FALSE)</f>
        <v>1997</v>
      </c>
      <c r="I1252" t="str">
        <f>VLOOKUP(order_details__2[[#This Row],[ProductID]],products[],2,FALSE)</f>
        <v>Gula Malacca</v>
      </c>
      <c r="J1252" t="str">
        <f>VLOOKUP(order_details__2[[#This Row],[SupplierID]],suppliers[],2,FALSE)</f>
        <v>Leka Trading</v>
      </c>
      <c r="K1252" t="str">
        <f>VLOOKUP(order_details__2[[#This Row],[OrderID]],orders[],14,FALSE)</f>
        <v>Germany</v>
      </c>
      <c r="L1252">
        <f>VLOOKUP(order_details__2[[#This Row],[OrderID]],orders[],7,FALSE)</f>
        <v>3</v>
      </c>
      <c r="M1252" t="str">
        <f>VLOOKUP(order_details__2[[#This Row],[ShipVia ]],shippers[],2,FALSE)</f>
        <v>Federal Shipping</v>
      </c>
      <c r="N1252" t="str">
        <f>VLOOKUP(order_details__2[[#This Row],[OrderID]],orders[],2,FALSE)</f>
        <v>QUICK</v>
      </c>
      <c r="O1252" t="str">
        <f>VLOOKUP(order_details__2[[#This Row],[OrderID]],orders[],18,FALSE)</f>
        <v xml:space="preserve">Eastern                                           </v>
      </c>
      <c r="P1252">
        <f>VLOOKUP(order_details__2[[#This Row],[ProductID]],products[],4,FALSE)</f>
        <v>2</v>
      </c>
      <c r="Q1252" t="str">
        <f>VLOOKUP(order_details__2[[#This Row],[CategoryID]],categories[],2,FALSE)</f>
        <v>Condiments</v>
      </c>
      <c r="R1252" s="57">
        <f>VLOOKUP(order_details__2[[#This Row],[OrderID]],orders[],21,FALSE)</f>
        <v>10</v>
      </c>
    </row>
    <row r="1253" spans="1:18" x14ac:dyDescent="0.2">
      <c r="A1253">
        <v>10722</v>
      </c>
      <c r="B1253">
        <v>2</v>
      </c>
      <c r="C1253">
        <v>19</v>
      </c>
      <c r="D1253">
        <v>3</v>
      </c>
      <c r="E1253">
        <v>0</v>
      </c>
      <c r="F1253">
        <f>order_details__2[[#This Row],[UnitPrice]]*order_details__2[[#This Row],[Quantity]]</f>
        <v>57</v>
      </c>
      <c r="G1253">
        <f>VLOOKUP(order_details__2[[#This Row],[ProductID]],products[],3,FALSE)</f>
        <v>1</v>
      </c>
      <c r="H1253">
        <f>VLOOKUP(order_details__2[[#This Row],[OrderID]],orders[],20,FALSE)</f>
        <v>1997</v>
      </c>
      <c r="I1253" t="str">
        <f>VLOOKUP(order_details__2[[#This Row],[ProductID]],products[],2,FALSE)</f>
        <v>Chang</v>
      </c>
      <c r="J1253" t="str">
        <f>VLOOKUP(order_details__2[[#This Row],[SupplierID]],suppliers[],2,FALSE)</f>
        <v>Exotic Liquids</v>
      </c>
      <c r="K1253" t="str">
        <f>VLOOKUP(order_details__2[[#This Row],[OrderID]],orders[],14,FALSE)</f>
        <v>USA</v>
      </c>
      <c r="L1253">
        <f>VLOOKUP(order_details__2[[#This Row],[OrderID]],orders[],7,FALSE)</f>
        <v>1</v>
      </c>
      <c r="M1253" t="str">
        <f>VLOOKUP(order_details__2[[#This Row],[ShipVia ]],shippers[],2,FALSE)</f>
        <v>Speedy Express</v>
      </c>
      <c r="N1253" t="str">
        <f>VLOOKUP(order_details__2[[#This Row],[OrderID]],orders[],2,FALSE)</f>
        <v>SAVEA</v>
      </c>
      <c r="O1253" t="str">
        <f>VLOOKUP(order_details__2[[#This Row],[OrderID]],orders[],18,FALSE)</f>
        <v xml:space="preserve">Northern                                          </v>
      </c>
      <c r="P1253">
        <f>VLOOKUP(order_details__2[[#This Row],[ProductID]],products[],4,FALSE)</f>
        <v>1</v>
      </c>
      <c r="Q1253" t="str">
        <f>VLOOKUP(order_details__2[[#This Row],[CategoryID]],categories[],2,FALSE)</f>
        <v>Beverages</v>
      </c>
      <c r="R1253" s="57">
        <f>VLOOKUP(order_details__2[[#This Row],[OrderID]],orders[],21,FALSE)</f>
        <v>10</v>
      </c>
    </row>
    <row r="1254" spans="1:18" x14ac:dyDescent="0.2">
      <c r="A1254">
        <v>10722</v>
      </c>
      <c r="B1254">
        <v>31</v>
      </c>
      <c r="C1254">
        <v>12.5</v>
      </c>
      <c r="D1254">
        <v>50</v>
      </c>
      <c r="E1254">
        <v>0</v>
      </c>
      <c r="F1254">
        <f>order_details__2[[#This Row],[UnitPrice]]*order_details__2[[#This Row],[Quantity]]</f>
        <v>625</v>
      </c>
      <c r="G1254">
        <f>VLOOKUP(order_details__2[[#This Row],[ProductID]],products[],3,FALSE)</f>
        <v>14</v>
      </c>
      <c r="H1254">
        <f>VLOOKUP(order_details__2[[#This Row],[OrderID]],orders[],20,FALSE)</f>
        <v>1997</v>
      </c>
      <c r="I1254" t="str">
        <f>VLOOKUP(order_details__2[[#This Row],[ProductID]],products[],2,FALSE)</f>
        <v>Gorgonzola Telino</v>
      </c>
      <c r="J1254" t="str">
        <f>VLOOKUP(order_details__2[[#This Row],[SupplierID]],suppliers[],2,FALSE)</f>
        <v>Formaggi Fortini s.r.l.</v>
      </c>
      <c r="K1254" t="str">
        <f>VLOOKUP(order_details__2[[#This Row],[OrderID]],orders[],14,FALSE)</f>
        <v>USA</v>
      </c>
      <c r="L1254">
        <f>VLOOKUP(order_details__2[[#This Row],[OrderID]],orders[],7,FALSE)</f>
        <v>1</v>
      </c>
      <c r="M1254" t="str">
        <f>VLOOKUP(order_details__2[[#This Row],[ShipVia ]],shippers[],2,FALSE)</f>
        <v>Speedy Express</v>
      </c>
      <c r="N1254" t="str">
        <f>VLOOKUP(order_details__2[[#This Row],[OrderID]],orders[],2,FALSE)</f>
        <v>SAVEA</v>
      </c>
      <c r="O1254" t="str">
        <f>VLOOKUP(order_details__2[[#This Row],[OrderID]],orders[],18,FALSE)</f>
        <v xml:space="preserve">Northern                                          </v>
      </c>
      <c r="P1254">
        <f>VLOOKUP(order_details__2[[#This Row],[ProductID]],products[],4,FALSE)</f>
        <v>4</v>
      </c>
      <c r="Q1254" t="str">
        <f>VLOOKUP(order_details__2[[#This Row],[CategoryID]],categories[],2,FALSE)</f>
        <v>Dairy Products</v>
      </c>
      <c r="R1254" s="57">
        <f>VLOOKUP(order_details__2[[#This Row],[OrderID]],orders[],21,FALSE)</f>
        <v>10</v>
      </c>
    </row>
    <row r="1255" spans="1:18" x14ac:dyDescent="0.2">
      <c r="A1255">
        <v>10722</v>
      </c>
      <c r="B1255">
        <v>68</v>
      </c>
      <c r="C1255">
        <v>12.5</v>
      </c>
      <c r="D1255">
        <v>45</v>
      </c>
      <c r="E1255">
        <v>0</v>
      </c>
      <c r="F1255">
        <f>order_details__2[[#This Row],[UnitPrice]]*order_details__2[[#This Row],[Quantity]]</f>
        <v>562.5</v>
      </c>
      <c r="G1255">
        <f>VLOOKUP(order_details__2[[#This Row],[ProductID]],products[],3,FALSE)</f>
        <v>8</v>
      </c>
      <c r="H1255">
        <f>VLOOKUP(order_details__2[[#This Row],[OrderID]],orders[],20,FALSE)</f>
        <v>1997</v>
      </c>
      <c r="I1255" t="str">
        <f>VLOOKUP(order_details__2[[#This Row],[ProductID]],products[],2,FALSE)</f>
        <v>Scottish Longbreads</v>
      </c>
      <c r="J1255" t="str">
        <f>VLOOKUP(order_details__2[[#This Row],[SupplierID]],suppliers[],2,FALSE)</f>
        <v>Specialty Biscuits, Ltd.</v>
      </c>
      <c r="K1255" t="str">
        <f>VLOOKUP(order_details__2[[#This Row],[OrderID]],orders[],14,FALSE)</f>
        <v>USA</v>
      </c>
      <c r="L1255">
        <f>VLOOKUP(order_details__2[[#This Row],[OrderID]],orders[],7,FALSE)</f>
        <v>1</v>
      </c>
      <c r="M1255" t="str">
        <f>VLOOKUP(order_details__2[[#This Row],[ShipVia ]],shippers[],2,FALSE)</f>
        <v>Speedy Express</v>
      </c>
      <c r="N1255" t="str">
        <f>VLOOKUP(order_details__2[[#This Row],[OrderID]],orders[],2,FALSE)</f>
        <v>SAVEA</v>
      </c>
      <c r="O1255" t="str">
        <f>VLOOKUP(order_details__2[[#This Row],[OrderID]],orders[],18,FALSE)</f>
        <v xml:space="preserve">Northern                                          </v>
      </c>
      <c r="P1255">
        <f>VLOOKUP(order_details__2[[#This Row],[ProductID]],products[],4,FALSE)</f>
        <v>3</v>
      </c>
      <c r="Q1255" t="str">
        <f>VLOOKUP(order_details__2[[#This Row],[CategoryID]],categories[],2,FALSE)</f>
        <v>Confections</v>
      </c>
      <c r="R1255" s="57">
        <f>VLOOKUP(order_details__2[[#This Row],[OrderID]],orders[],21,FALSE)</f>
        <v>10</v>
      </c>
    </row>
    <row r="1256" spans="1:18" x14ac:dyDescent="0.2">
      <c r="A1256">
        <v>10722</v>
      </c>
      <c r="B1256">
        <v>75</v>
      </c>
      <c r="C1256">
        <v>7.75</v>
      </c>
      <c r="D1256">
        <v>42</v>
      </c>
      <c r="E1256">
        <v>0</v>
      </c>
      <c r="F1256">
        <f>order_details__2[[#This Row],[UnitPrice]]*order_details__2[[#This Row],[Quantity]]</f>
        <v>325.5</v>
      </c>
      <c r="G1256">
        <f>VLOOKUP(order_details__2[[#This Row],[ProductID]],products[],3,FALSE)</f>
        <v>12</v>
      </c>
      <c r="H1256">
        <f>VLOOKUP(order_details__2[[#This Row],[OrderID]],orders[],20,FALSE)</f>
        <v>1997</v>
      </c>
      <c r="I1256" t="str">
        <f>VLOOKUP(order_details__2[[#This Row],[ProductID]],products[],2,FALSE)</f>
        <v>Rhnbru Klosterbier</v>
      </c>
      <c r="J1256" t="str">
        <f>VLOOKUP(order_details__2[[#This Row],[SupplierID]],suppliers[],2,FALSE)</f>
        <v>Plutzer Lebensmittelgromrkte AG</v>
      </c>
      <c r="K1256" t="str">
        <f>VLOOKUP(order_details__2[[#This Row],[OrderID]],orders[],14,FALSE)</f>
        <v>USA</v>
      </c>
      <c r="L1256">
        <f>VLOOKUP(order_details__2[[#This Row],[OrderID]],orders[],7,FALSE)</f>
        <v>1</v>
      </c>
      <c r="M1256" t="str">
        <f>VLOOKUP(order_details__2[[#This Row],[ShipVia ]],shippers[],2,FALSE)</f>
        <v>Speedy Express</v>
      </c>
      <c r="N1256" t="str">
        <f>VLOOKUP(order_details__2[[#This Row],[OrderID]],orders[],2,FALSE)</f>
        <v>SAVEA</v>
      </c>
      <c r="O1256" t="str">
        <f>VLOOKUP(order_details__2[[#This Row],[OrderID]],orders[],18,FALSE)</f>
        <v xml:space="preserve">Northern                                          </v>
      </c>
      <c r="P1256">
        <f>VLOOKUP(order_details__2[[#This Row],[ProductID]],products[],4,FALSE)</f>
        <v>1</v>
      </c>
      <c r="Q1256" t="str">
        <f>VLOOKUP(order_details__2[[#This Row],[CategoryID]],categories[],2,FALSE)</f>
        <v>Beverages</v>
      </c>
      <c r="R1256" s="57">
        <f>VLOOKUP(order_details__2[[#This Row],[OrderID]],orders[],21,FALSE)</f>
        <v>10</v>
      </c>
    </row>
    <row r="1257" spans="1:18" x14ac:dyDescent="0.2">
      <c r="A1257">
        <v>10723</v>
      </c>
      <c r="B1257">
        <v>26</v>
      </c>
      <c r="C1257">
        <v>31.23</v>
      </c>
      <c r="D1257">
        <v>15</v>
      </c>
      <c r="E1257">
        <v>0</v>
      </c>
      <c r="F1257">
        <f>order_details__2[[#This Row],[UnitPrice]]*order_details__2[[#This Row],[Quantity]]</f>
        <v>468.45</v>
      </c>
      <c r="G1257">
        <f>VLOOKUP(order_details__2[[#This Row],[ProductID]],products[],3,FALSE)</f>
        <v>11</v>
      </c>
      <c r="H1257">
        <f>VLOOKUP(order_details__2[[#This Row],[OrderID]],orders[],20,FALSE)</f>
        <v>1997</v>
      </c>
      <c r="I1257" t="str">
        <f>VLOOKUP(order_details__2[[#This Row],[ProductID]],products[],2,FALSE)</f>
        <v>Gumbr Gummibrchen</v>
      </c>
      <c r="J1257" t="str">
        <f>VLOOKUP(order_details__2[[#This Row],[SupplierID]],suppliers[],2,FALSE)</f>
        <v>Heli Swaren GmbH &amp; Co. KG</v>
      </c>
      <c r="K1257" t="str">
        <f>VLOOKUP(order_details__2[[#This Row],[OrderID]],orders[],14,FALSE)</f>
        <v>USA</v>
      </c>
      <c r="L1257">
        <f>VLOOKUP(order_details__2[[#This Row],[OrderID]],orders[],7,FALSE)</f>
        <v>1</v>
      </c>
      <c r="M1257" t="str">
        <f>VLOOKUP(order_details__2[[#This Row],[ShipVia ]],shippers[],2,FALSE)</f>
        <v>Speedy Express</v>
      </c>
      <c r="N1257" t="str">
        <f>VLOOKUP(order_details__2[[#This Row],[OrderID]],orders[],2,FALSE)</f>
        <v>WHITC</v>
      </c>
      <c r="O1257" t="str">
        <f>VLOOKUP(order_details__2[[#This Row],[OrderID]],orders[],18,FALSE)</f>
        <v xml:space="preserve">Southern                                          </v>
      </c>
      <c r="P1257">
        <f>VLOOKUP(order_details__2[[#This Row],[ProductID]],products[],4,FALSE)</f>
        <v>3</v>
      </c>
      <c r="Q1257" t="str">
        <f>VLOOKUP(order_details__2[[#This Row],[CategoryID]],categories[],2,FALSE)</f>
        <v>Confections</v>
      </c>
      <c r="R1257" s="57">
        <f>VLOOKUP(order_details__2[[#This Row],[OrderID]],orders[],21,FALSE)</f>
        <v>10</v>
      </c>
    </row>
    <row r="1258" spans="1:18" x14ac:dyDescent="0.2">
      <c r="A1258">
        <v>10724</v>
      </c>
      <c r="B1258">
        <v>10</v>
      </c>
      <c r="C1258">
        <v>31</v>
      </c>
      <c r="D1258">
        <v>16</v>
      </c>
      <c r="E1258">
        <v>0</v>
      </c>
      <c r="F1258">
        <f>order_details__2[[#This Row],[UnitPrice]]*order_details__2[[#This Row],[Quantity]]</f>
        <v>496</v>
      </c>
      <c r="G1258">
        <f>VLOOKUP(order_details__2[[#This Row],[ProductID]],products[],3,FALSE)</f>
        <v>4</v>
      </c>
      <c r="H1258">
        <f>VLOOKUP(order_details__2[[#This Row],[OrderID]],orders[],20,FALSE)</f>
        <v>1997</v>
      </c>
      <c r="I1258" t="str">
        <f>VLOOKUP(order_details__2[[#This Row],[ProductID]],products[],2,FALSE)</f>
        <v>Ikura</v>
      </c>
      <c r="J1258" t="str">
        <f>VLOOKUP(order_details__2[[#This Row],[SupplierID]],suppliers[],2,FALSE)</f>
        <v>Tokyo Traders</v>
      </c>
      <c r="K1258" t="str">
        <f>VLOOKUP(order_details__2[[#This Row],[OrderID]],orders[],14,FALSE)</f>
        <v>Canada</v>
      </c>
      <c r="L1258">
        <f>VLOOKUP(order_details__2[[#This Row],[OrderID]],orders[],7,FALSE)</f>
        <v>2</v>
      </c>
      <c r="M1258" t="str">
        <f>VLOOKUP(order_details__2[[#This Row],[ShipVia ]],shippers[],2,FALSE)</f>
        <v>United Package</v>
      </c>
      <c r="N1258" t="str">
        <f>VLOOKUP(order_details__2[[#This Row],[OrderID]],orders[],2,FALSE)</f>
        <v>MEREP</v>
      </c>
      <c r="O1258" t="str">
        <f>VLOOKUP(order_details__2[[#This Row],[OrderID]],orders[],18,FALSE)</f>
        <v xml:space="preserve">Northern                                          </v>
      </c>
      <c r="P1258">
        <f>VLOOKUP(order_details__2[[#This Row],[ProductID]],products[],4,FALSE)</f>
        <v>8</v>
      </c>
      <c r="Q1258" t="str">
        <f>VLOOKUP(order_details__2[[#This Row],[CategoryID]],categories[],2,FALSE)</f>
        <v>Seafood</v>
      </c>
      <c r="R1258" s="57">
        <f>VLOOKUP(order_details__2[[#This Row],[OrderID]],orders[],21,FALSE)</f>
        <v>10</v>
      </c>
    </row>
    <row r="1259" spans="1:18" x14ac:dyDescent="0.2">
      <c r="A1259">
        <v>10724</v>
      </c>
      <c r="B1259">
        <v>61</v>
      </c>
      <c r="C1259">
        <v>28.5</v>
      </c>
      <c r="D1259">
        <v>5</v>
      </c>
      <c r="E1259">
        <v>0</v>
      </c>
      <c r="F1259">
        <f>order_details__2[[#This Row],[UnitPrice]]*order_details__2[[#This Row],[Quantity]]</f>
        <v>142.5</v>
      </c>
      <c r="G1259">
        <f>VLOOKUP(order_details__2[[#This Row],[ProductID]],products[],3,FALSE)</f>
        <v>29</v>
      </c>
      <c r="H1259">
        <f>VLOOKUP(order_details__2[[#This Row],[OrderID]],orders[],20,FALSE)</f>
        <v>1997</v>
      </c>
      <c r="I1259" t="str">
        <f>VLOOKUP(order_details__2[[#This Row],[ProductID]],products[],2,FALSE)</f>
        <v>Sirop d'rable</v>
      </c>
      <c r="J1259" t="str">
        <f>VLOOKUP(order_details__2[[#This Row],[SupplierID]],suppliers[],2,FALSE)</f>
        <v>Forts d'rables</v>
      </c>
      <c r="K1259" t="str">
        <f>VLOOKUP(order_details__2[[#This Row],[OrderID]],orders[],14,FALSE)</f>
        <v>Canada</v>
      </c>
      <c r="L1259">
        <f>VLOOKUP(order_details__2[[#This Row],[OrderID]],orders[],7,FALSE)</f>
        <v>2</v>
      </c>
      <c r="M1259" t="str">
        <f>VLOOKUP(order_details__2[[#This Row],[ShipVia ]],shippers[],2,FALSE)</f>
        <v>United Package</v>
      </c>
      <c r="N1259" t="str">
        <f>VLOOKUP(order_details__2[[#This Row],[OrderID]],orders[],2,FALSE)</f>
        <v>MEREP</v>
      </c>
      <c r="O1259" t="str">
        <f>VLOOKUP(order_details__2[[#This Row],[OrderID]],orders[],18,FALSE)</f>
        <v xml:space="preserve">Northern                                          </v>
      </c>
      <c r="P1259">
        <f>VLOOKUP(order_details__2[[#This Row],[ProductID]],products[],4,FALSE)</f>
        <v>2</v>
      </c>
      <c r="Q1259" t="str">
        <f>VLOOKUP(order_details__2[[#This Row],[CategoryID]],categories[],2,FALSE)</f>
        <v>Condiments</v>
      </c>
      <c r="R1259" s="57">
        <f>VLOOKUP(order_details__2[[#This Row],[OrderID]],orders[],21,FALSE)</f>
        <v>10</v>
      </c>
    </row>
    <row r="1260" spans="1:18" x14ac:dyDescent="0.2">
      <c r="A1260">
        <v>10725</v>
      </c>
      <c r="B1260">
        <v>41</v>
      </c>
      <c r="C1260">
        <v>9.65</v>
      </c>
      <c r="D1260">
        <v>12</v>
      </c>
      <c r="E1260">
        <v>0</v>
      </c>
      <c r="F1260">
        <f>order_details__2[[#This Row],[UnitPrice]]*order_details__2[[#This Row],[Quantity]]</f>
        <v>115.80000000000001</v>
      </c>
      <c r="G1260">
        <f>VLOOKUP(order_details__2[[#This Row],[ProductID]],products[],3,FALSE)</f>
        <v>19</v>
      </c>
      <c r="H1260">
        <f>VLOOKUP(order_details__2[[#This Row],[OrderID]],orders[],20,FALSE)</f>
        <v>1997</v>
      </c>
      <c r="I1260" t="str">
        <f>VLOOKUP(order_details__2[[#This Row],[ProductID]],products[],2,FALSE)</f>
        <v>Jack's New England Clam Chowder</v>
      </c>
      <c r="J1260" t="str">
        <f>VLOOKUP(order_details__2[[#This Row],[SupplierID]],suppliers[],2,FALSE)</f>
        <v>New England Seafood Cannery</v>
      </c>
      <c r="K1260" t="str">
        <f>VLOOKUP(order_details__2[[#This Row],[OrderID]],orders[],14,FALSE)</f>
        <v>Brazil</v>
      </c>
      <c r="L1260">
        <f>VLOOKUP(order_details__2[[#This Row],[OrderID]],orders[],7,FALSE)</f>
        <v>3</v>
      </c>
      <c r="M1260" t="str">
        <f>VLOOKUP(order_details__2[[#This Row],[ShipVia ]],shippers[],2,FALSE)</f>
        <v>Federal Shipping</v>
      </c>
      <c r="N1260" t="str">
        <f>VLOOKUP(order_details__2[[#This Row],[OrderID]],orders[],2,FALSE)</f>
        <v>FAMIA</v>
      </c>
      <c r="O1260" t="str">
        <f>VLOOKUP(order_details__2[[#This Row],[OrderID]],orders[],18,FALSE)</f>
        <v xml:space="preserve">Eastern                                           </v>
      </c>
      <c r="P1260">
        <f>VLOOKUP(order_details__2[[#This Row],[ProductID]],products[],4,FALSE)</f>
        <v>8</v>
      </c>
      <c r="Q1260" t="str">
        <f>VLOOKUP(order_details__2[[#This Row],[CategoryID]],categories[],2,FALSE)</f>
        <v>Seafood</v>
      </c>
      <c r="R1260" s="57">
        <f>VLOOKUP(order_details__2[[#This Row],[OrderID]],orders[],21,FALSE)</f>
        <v>10</v>
      </c>
    </row>
    <row r="1261" spans="1:18" x14ac:dyDescent="0.2">
      <c r="A1261">
        <v>10725</v>
      </c>
      <c r="B1261">
        <v>52</v>
      </c>
      <c r="C1261">
        <v>7</v>
      </c>
      <c r="D1261">
        <v>4</v>
      </c>
      <c r="E1261">
        <v>0</v>
      </c>
      <c r="F1261">
        <f>order_details__2[[#This Row],[UnitPrice]]*order_details__2[[#This Row],[Quantity]]</f>
        <v>28</v>
      </c>
      <c r="G1261">
        <f>VLOOKUP(order_details__2[[#This Row],[ProductID]],products[],3,FALSE)</f>
        <v>24</v>
      </c>
      <c r="H1261">
        <f>VLOOKUP(order_details__2[[#This Row],[OrderID]],orders[],20,FALSE)</f>
        <v>1997</v>
      </c>
      <c r="I1261" t="str">
        <f>VLOOKUP(order_details__2[[#This Row],[ProductID]],products[],2,FALSE)</f>
        <v>Filo Mix</v>
      </c>
      <c r="J1261" t="str">
        <f>VLOOKUP(order_details__2[[#This Row],[SupplierID]],suppliers[],2,FALSE)</f>
        <v>G'day, Mate</v>
      </c>
      <c r="K1261" t="str">
        <f>VLOOKUP(order_details__2[[#This Row],[OrderID]],orders[],14,FALSE)</f>
        <v>Brazil</v>
      </c>
      <c r="L1261">
        <f>VLOOKUP(order_details__2[[#This Row],[OrderID]],orders[],7,FALSE)</f>
        <v>3</v>
      </c>
      <c r="M1261" t="str">
        <f>VLOOKUP(order_details__2[[#This Row],[ShipVia ]],shippers[],2,FALSE)</f>
        <v>Federal Shipping</v>
      </c>
      <c r="N1261" t="str">
        <f>VLOOKUP(order_details__2[[#This Row],[OrderID]],orders[],2,FALSE)</f>
        <v>FAMIA</v>
      </c>
      <c r="O1261" t="str">
        <f>VLOOKUP(order_details__2[[#This Row],[OrderID]],orders[],18,FALSE)</f>
        <v xml:space="preserve">Eastern                                           </v>
      </c>
      <c r="P1261">
        <f>VLOOKUP(order_details__2[[#This Row],[ProductID]],products[],4,FALSE)</f>
        <v>5</v>
      </c>
      <c r="Q1261" t="str">
        <f>VLOOKUP(order_details__2[[#This Row],[CategoryID]],categories[],2,FALSE)</f>
        <v>Grains/Cereals</v>
      </c>
      <c r="R1261" s="57">
        <f>VLOOKUP(order_details__2[[#This Row],[OrderID]],orders[],21,FALSE)</f>
        <v>10</v>
      </c>
    </row>
    <row r="1262" spans="1:18" x14ac:dyDescent="0.2">
      <c r="A1262">
        <v>10725</v>
      </c>
      <c r="B1262">
        <v>55</v>
      </c>
      <c r="C1262">
        <v>24</v>
      </c>
      <c r="D1262">
        <v>6</v>
      </c>
      <c r="E1262">
        <v>0</v>
      </c>
      <c r="F1262">
        <f>order_details__2[[#This Row],[UnitPrice]]*order_details__2[[#This Row],[Quantity]]</f>
        <v>144</v>
      </c>
      <c r="G1262">
        <f>VLOOKUP(order_details__2[[#This Row],[ProductID]],products[],3,FALSE)</f>
        <v>25</v>
      </c>
      <c r="H1262">
        <f>VLOOKUP(order_details__2[[#This Row],[OrderID]],orders[],20,FALSE)</f>
        <v>1997</v>
      </c>
      <c r="I1262" t="str">
        <f>VLOOKUP(order_details__2[[#This Row],[ProductID]],products[],2,FALSE)</f>
        <v>Pt chinois</v>
      </c>
      <c r="J1262" t="str">
        <f>VLOOKUP(order_details__2[[#This Row],[SupplierID]],suppliers[],2,FALSE)</f>
        <v>Ma Maison</v>
      </c>
      <c r="K1262" t="str">
        <f>VLOOKUP(order_details__2[[#This Row],[OrderID]],orders[],14,FALSE)</f>
        <v>Brazil</v>
      </c>
      <c r="L1262">
        <f>VLOOKUP(order_details__2[[#This Row],[OrderID]],orders[],7,FALSE)</f>
        <v>3</v>
      </c>
      <c r="M1262" t="str">
        <f>VLOOKUP(order_details__2[[#This Row],[ShipVia ]],shippers[],2,FALSE)</f>
        <v>Federal Shipping</v>
      </c>
      <c r="N1262" t="str">
        <f>VLOOKUP(order_details__2[[#This Row],[OrderID]],orders[],2,FALSE)</f>
        <v>FAMIA</v>
      </c>
      <c r="O1262" t="str">
        <f>VLOOKUP(order_details__2[[#This Row],[OrderID]],orders[],18,FALSE)</f>
        <v xml:space="preserve">Eastern                                           </v>
      </c>
      <c r="P1262">
        <f>VLOOKUP(order_details__2[[#This Row],[ProductID]],products[],4,FALSE)</f>
        <v>6</v>
      </c>
      <c r="Q1262" t="str">
        <f>VLOOKUP(order_details__2[[#This Row],[CategoryID]],categories[],2,FALSE)</f>
        <v>Meat/Poultry</v>
      </c>
      <c r="R1262" s="57">
        <f>VLOOKUP(order_details__2[[#This Row],[OrderID]],orders[],21,FALSE)</f>
        <v>10</v>
      </c>
    </row>
    <row r="1263" spans="1:18" x14ac:dyDescent="0.2">
      <c r="A1263">
        <v>10726</v>
      </c>
      <c r="B1263">
        <v>4</v>
      </c>
      <c r="C1263">
        <v>22</v>
      </c>
      <c r="D1263">
        <v>25</v>
      </c>
      <c r="E1263">
        <v>0</v>
      </c>
      <c r="F1263">
        <f>order_details__2[[#This Row],[UnitPrice]]*order_details__2[[#This Row],[Quantity]]</f>
        <v>550</v>
      </c>
      <c r="G1263">
        <f>VLOOKUP(order_details__2[[#This Row],[ProductID]],products[],3,FALSE)</f>
        <v>2</v>
      </c>
      <c r="H1263">
        <f>VLOOKUP(order_details__2[[#This Row],[OrderID]],orders[],20,FALSE)</f>
        <v>1997</v>
      </c>
      <c r="I1263" t="str">
        <f>VLOOKUP(order_details__2[[#This Row],[ProductID]],products[],2,FALSE)</f>
        <v>Chef Anton's Cajun Seasoning</v>
      </c>
      <c r="J1263" t="str">
        <f>VLOOKUP(order_details__2[[#This Row],[SupplierID]],suppliers[],2,FALSE)</f>
        <v>New Orleans Cajun Delights</v>
      </c>
      <c r="K1263" t="str">
        <f>VLOOKUP(order_details__2[[#This Row],[OrderID]],orders[],14,FALSE)</f>
        <v>UK</v>
      </c>
      <c r="L1263">
        <f>VLOOKUP(order_details__2[[#This Row],[OrderID]],orders[],7,FALSE)</f>
        <v>1</v>
      </c>
      <c r="M1263" t="str">
        <f>VLOOKUP(order_details__2[[#This Row],[ShipVia ]],shippers[],2,FALSE)</f>
        <v>Speedy Express</v>
      </c>
      <c r="N1263" t="str">
        <f>VLOOKUP(order_details__2[[#This Row],[OrderID]],orders[],2,FALSE)</f>
        <v>EASTC</v>
      </c>
      <c r="O1263" t="str">
        <f>VLOOKUP(order_details__2[[#This Row],[OrderID]],orders[],18,FALSE)</f>
        <v xml:space="preserve">Eastern                                           </v>
      </c>
      <c r="P1263">
        <f>VLOOKUP(order_details__2[[#This Row],[ProductID]],products[],4,FALSE)</f>
        <v>2</v>
      </c>
      <c r="Q1263" t="str">
        <f>VLOOKUP(order_details__2[[#This Row],[CategoryID]],categories[],2,FALSE)</f>
        <v>Condiments</v>
      </c>
      <c r="R1263" s="57">
        <f>VLOOKUP(order_details__2[[#This Row],[OrderID]],orders[],21,FALSE)</f>
        <v>11</v>
      </c>
    </row>
    <row r="1264" spans="1:18" x14ac:dyDescent="0.2">
      <c r="A1264">
        <v>10726</v>
      </c>
      <c r="B1264">
        <v>11</v>
      </c>
      <c r="C1264">
        <v>21</v>
      </c>
      <c r="D1264">
        <v>5</v>
      </c>
      <c r="E1264">
        <v>0</v>
      </c>
      <c r="F1264">
        <f>order_details__2[[#This Row],[UnitPrice]]*order_details__2[[#This Row],[Quantity]]</f>
        <v>105</v>
      </c>
      <c r="G1264">
        <f>VLOOKUP(order_details__2[[#This Row],[ProductID]],products[],3,FALSE)</f>
        <v>5</v>
      </c>
      <c r="H1264">
        <f>VLOOKUP(order_details__2[[#This Row],[OrderID]],orders[],20,FALSE)</f>
        <v>1997</v>
      </c>
      <c r="I1264" t="str">
        <f>VLOOKUP(order_details__2[[#This Row],[ProductID]],products[],2,FALSE)</f>
        <v>Queso Cabrales</v>
      </c>
      <c r="J1264" t="str">
        <f>VLOOKUP(order_details__2[[#This Row],[SupplierID]],suppliers[],2,FALSE)</f>
        <v>Cooperativa de Quesos 'Las Cabras'</v>
      </c>
      <c r="K1264" t="str">
        <f>VLOOKUP(order_details__2[[#This Row],[OrderID]],orders[],14,FALSE)</f>
        <v>UK</v>
      </c>
      <c r="L1264">
        <f>VLOOKUP(order_details__2[[#This Row],[OrderID]],orders[],7,FALSE)</f>
        <v>1</v>
      </c>
      <c r="M1264" t="str">
        <f>VLOOKUP(order_details__2[[#This Row],[ShipVia ]],shippers[],2,FALSE)</f>
        <v>Speedy Express</v>
      </c>
      <c r="N1264" t="str">
        <f>VLOOKUP(order_details__2[[#This Row],[OrderID]],orders[],2,FALSE)</f>
        <v>EASTC</v>
      </c>
      <c r="O1264" t="str">
        <f>VLOOKUP(order_details__2[[#This Row],[OrderID]],orders[],18,FALSE)</f>
        <v xml:space="preserve">Eastern                                           </v>
      </c>
      <c r="P1264">
        <f>VLOOKUP(order_details__2[[#This Row],[ProductID]],products[],4,FALSE)</f>
        <v>4</v>
      </c>
      <c r="Q1264" t="str">
        <f>VLOOKUP(order_details__2[[#This Row],[CategoryID]],categories[],2,FALSE)</f>
        <v>Dairy Products</v>
      </c>
      <c r="R1264" s="57">
        <f>VLOOKUP(order_details__2[[#This Row],[OrderID]],orders[],21,FALSE)</f>
        <v>11</v>
      </c>
    </row>
    <row r="1265" spans="1:18" x14ac:dyDescent="0.2">
      <c r="A1265">
        <v>10727</v>
      </c>
      <c r="B1265">
        <v>17</v>
      </c>
      <c r="C1265">
        <v>39</v>
      </c>
      <c r="D1265">
        <v>20</v>
      </c>
      <c r="E1265">
        <v>0</v>
      </c>
      <c r="F1265">
        <f>order_details__2[[#This Row],[UnitPrice]]*order_details__2[[#This Row],[Quantity]]</f>
        <v>780</v>
      </c>
      <c r="G1265">
        <f>VLOOKUP(order_details__2[[#This Row],[ProductID]],products[],3,FALSE)</f>
        <v>7</v>
      </c>
      <c r="H1265">
        <f>VLOOKUP(order_details__2[[#This Row],[OrderID]],orders[],20,FALSE)</f>
        <v>1997</v>
      </c>
      <c r="I1265" t="str">
        <f>VLOOKUP(order_details__2[[#This Row],[ProductID]],products[],2,FALSE)</f>
        <v>Alice Mutton</v>
      </c>
      <c r="J1265" t="str">
        <f>VLOOKUP(order_details__2[[#This Row],[SupplierID]],suppliers[],2,FALSE)</f>
        <v>Pavlova, Ltd.</v>
      </c>
      <c r="K1265" t="str">
        <f>VLOOKUP(order_details__2[[#This Row],[OrderID]],orders[],14,FALSE)</f>
        <v>Italy</v>
      </c>
      <c r="L1265">
        <f>VLOOKUP(order_details__2[[#This Row],[OrderID]],orders[],7,FALSE)</f>
        <v>1</v>
      </c>
      <c r="M1265" t="str">
        <f>VLOOKUP(order_details__2[[#This Row],[ShipVia ]],shippers[],2,FALSE)</f>
        <v>Speedy Express</v>
      </c>
      <c r="N1265" t="str">
        <f>VLOOKUP(order_details__2[[#This Row],[OrderID]],orders[],2,FALSE)</f>
        <v>REGGC</v>
      </c>
      <c r="O1265" t="str">
        <f>VLOOKUP(order_details__2[[#This Row],[OrderID]],orders[],18,FALSE)</f>
        <v xml:space="preserve">Eastern                                           </v>
      </c>
      <c r="P1265">
        <f>VLOOKUP(order_details__2[[#This Row],[ProductID]],products[],4,FALSE)</f>
        <v>6</v>
      </c>
      <c r="Q1265" t="str">
        <f>VLOOKUP(order_details__2[[#This Row],[CategoryID]],categories[],2,FALSE)</f>
        <v>Meat/Poultry</v>
      </c>
      <c r="R1265" s="57">
        <f>VLOOKUP(order_details__2[[#This Row],[OrderID]],orders[],21,FALSE)</f>
        <v>11</v>
      </c>
    </row>
    <row r="1266" spans="1:18" x14ac:dyDescent="0.2">
      <c r="A1266">
        <v>10727</v>
      </c>
      <c r="B1266">
        <v>56</v>
      </c>
      <c r="C1266">
        <v>38</v>
      </c>
      <c r="D1266">
        <v>10</v>
      </c>
      <c r="E1266">
        <v>0</v>
      </c>
      <c r="F1266">
        <f>order_details__2[[#This Row],[UnitPrice]]*order_details__2[[#This Row],[Quantity]]</f>
        <v>380</v>
      </c>
      <c r="G1266">
        <f>VLOOKUP(order_details__2[[#This Row],[ProductID]],products[],3,FALSE)</f>
        <v>26</v>
      </c>
      <c r="H1266">
        <f>VLOOKUP(order_details__2[[#This Row],[OrderID]],orders[],20,FALSE)</f>
        <v>1997</v>
      </c>
      <c r="I1266" t="str">
        <f>VLOOKUP(order_details__2[[#This Row],[ProductID]],products[],2,FALSE)</f>
        <v>Gnocchi di nonna Alice</v>
      </c>
      <c r="J1266" t="str">
        <f>VLOOKUP(order_details__2[[#This Row],[SupplierID]],suppliers[],2,FALSE)</f>
        <v>Pasta Buttini s.r.l.</v>
      </c>
      <c r="K1266" t="str">
        <f>VLOOKUP(order_details__2[[#This Row],[OrderID]],orders[],14,FALSE)</f>
        <v>Italy</v>
      </c>
      <c r="L1266">
        <f>VLOOKUP(order_details__2[[#This Row],[OrderID]],orders[],7,FALSE)</f>
        <v>1</v>
      </c>
      <c r="M1266" t="str">
        <f>VLOOKUP(order_details__2[[#This Row],[ShipVia ]],shippers[],2,FALSE)</f>
        <v>Speedy Express</v>
      </c>
      <c r="N1266" t="str">
        <f>VLOOKUP(order_details__2[[#This Row],[OrderID]],orders[],2,FALSE)</f>
        <v>REGGC</v>
      </c>
      <c r="O1266" t="str">
        <f>VLOOKUP(order_details__2[[#This Row],[OrderID]],orders[],18,FALSE)</f>
        <v xml:space="preserve">Eastern                                           </v>
      </c>
      <c r="P1266">
        <f>VLOOKUP(order_details__2[[#This Row],[ProductID]],products[],4,FALSE)</f>
        <v>5</v>
      </c>
      <c r="Q1266" t="str">
        <f>VLOOKUP(order_details__2[[#This Row],[CategoryID]],categories[],2,FALSE)</f>
        <v>Grains/Cereals</v>
      </c>
      <c r="R1266" s="57">
        <f>VLOOKUP(order_details__2[[#This Row],[OrderID]],orders[],21,FALSE)</f>
        <v>11</v>
      </c>
    </row>
    <row r="1267" spans="1:18" x14ac:dyDescent="0.2">
      <c r="A1267">
        <v>10727</v>
      </c>
      <c r="B1267">
        <v>59</v>
      </c>
      <c r="C1267">
        <v>55</v>
      </c>
      <c r="D1267">
        <v>10</v>
      </c>
      <c r="E1267">
        <v>0</v>
      </c>
      <c r="F1267">
        <f>order_details__2[[#This Row],[UnitPrice]]*order_details__2[[#This Row],[Quantity]]</f>
        <v>550</v>
      </c>
      <c r="G1267">
        <f>VLOOKUP(order_details__2[[#This Row],[ProductID]],products[],3,FALSE)</f>
        <v>28</v>
      </c>
      <c r="H1267">
        <f>VLOOKUP(order_details__2[[#This Row],[OrderID]],orders[],20,FALSE)</f>
        <v>1997</v>
      </c>
      <c r="I1267" t="str">
        <f>VLOOKUP(order_details__2[[#This Row],[ProductID]],products[],2,FALSE)</f>
        <v>Raclette Courdavault</v>
      </c>
      <c r="J1267" t="str">
        <f>VLOOKUP(order_details__2[[#This Row],[SupplierID]],suppliers[],2,FALSE)</f>
        <v>Gai pturage</v>
      </c>
      <c r="K1267" t="str">
        <f>VLOOKUP(order_details__2[[#This Row],[OrderID]],orders[],14,FALSE)</f>
        <v>Italy</v>
      </c>
      <c r="L1267">
        <f>VLOOKUP(order_details__2[[#This Row],[OrderID]],orders[],7,FALSE)</f>
        <v>1</v>
      </c>
      <c r="M1267" t="str">
        <f>VLOOKUP(order_details__2[[#This Row],[ShipVia ]],shippers[],2,FALSE)</f>
        <v>Speedy Express</v>
      </c>
      <c r="N1267" t="str">
        <f>VLOOKUP(order_details__2[[#This Row],[OrderID]],orders[],2,FALSE)</f>
        <v>REGGC</v>
      </c>
      <c r="O1267" t="str">
        <f>VLOOKUP(order_details__2[[#This Row],[OrderID]],orders[],18,FALSE)</f>
        <v xml:space="preserve">Eastern                                           </v>
      </c>
      <c r="P1267">
        <f>VLOOKUP(order_details__2[[#This Row],[ProductID]],products[],4,FALSE)</f>
        <v>4</v>
      </c>
      <c r="Q1267" t="str">
        <f>VLOOKUP(order_details__2[[#This Row],[CategoryID]],categories[],2,FALSE)</f>
        <v>Dairy Products</v>
      </c>
      <c r="R1267" s="57">
        <f>VLOOKUP(order_details__2[[#This Row],[OrderID]],orders[],21,FALSE)</f>
        <v>11</v>
      </c>
    </row>
    <row r="1268" spans="1:18" x14ac:dyDescent="0.2">
      <c r="A1268">
        <v>10728</v>
      </c>
      <c r="B1268">
        <v>30</v>
      </c>
      <c r="C1268">
        <v>25.89</v>
      </c>
      <c r="D1268">
        <v>15</v>
      </c>
      <c r="E1268">
        <v>0</v>
      </c>
      <c r="F1268">
        <f>order_details__2[[#This Row],[UnitPrice]]*order_details__2[[#This Row],[Quantity]]</f>
        <v>388.35</v>
      </c>
      <c r="G1268">
        <f>VLOOKUP(order_details__2[[#This Row],[ProductID]],products[],3,FALSE)</f>
        <v>13</v>
      </c>
      <c r="H1268">
        <f>VLOOKUP(order_details__2[[#This Row],[OrderID]],orders[],20,FALSE)</f>
        <v>1997</v>
      </c>
      <c r="I1268" t="str">
        <f>VLOOKUP(order_details__2[[#This Row],[ProductID]],products[],2,FALSE)</f>
        <v>Nord-Ost Matjeshering</v>
      </c>
      <c r="J1268" t="str">
        <f>VLOOKUP(order_details__2[[#This Row],[SupplierID]],suppliers[],2,FALSE)</f>
        <v>Nord-Ost-Fisch Handelsgesellschaft mbH</v>
      </c>
      <c r="K1268" t="str">
        <f>VLOOKUP(order_details__2[[#This Row],[OrderID]],orders[],14,FALSE)</f>
        <v>Brazil</v>
      </c>
      <c r="L1268">
        <f>VLOOKUP(order_details__2[[#This Row],[OrderID]],orders[],7,FALSE)</f>
        <v>2</v>
      </c>
      <c r="M1268" t="str">
        <f>VLOOKUP(order_details__2[[#This Row],[ShipVia ]],shippers[],2,FALSE)</f>
        <v>United Package</v>
      </c>
      <c r="N1268" t="str">
        <f>VLOOKUP(order_details__2[[#This Row],[OrderID]],orders[],2,FALSE)</f>
        <v>QUEEN</v>
      </c>
      <c r="O1268" t="str">
        <f>VLOOKUP(order_details__2[[#This Row],[OrderID]],orders[],18,FALSE)</f>
        <v xml:space="preserve">Eastern                                           </v>
      </c>
      <c r="P1268">
        <f>VLOOKUP(order_details__2[[#This Row],[ProductID]],products[],4,FALSE)</f>
        <v>8</v>
      </c>
      <c r="Q1268" t="str">
        <f>VLOOKUP(order_details__2[[#This Row],[CategoryID]],categories[],2,FALSE)</f>
        <v>Seafood</v>
      </c>
      <c r="R1268" s="57">
        <f>VLOOKUP(order_details__2[[#This Row],[OrderID]],orders[],21,FALSE)</f>
        <v>11</v>
      </c>
    </row>
    <row r="1269" spans="1:18" x14ac:dyDescent="0.2">
      <c r="A1269">
        <v>10728</v>
      </c>
      <c r="B1269">
        <v>40</v>
      </c>
      <c r="C1269">
        <v>18.399999999999999</v>
      </c>
      <c r="D1269">
        <v>6</v>
      </c>
      <c r="E1269">
        <v>0</v>
      </c>
      <c r="F1269">
        <f>order_details__2[[#This Row],[UnitPrice]]*order_details__2[[#This Row],[Quantity]]</f>
        <v>110.39999999999999</v>
      </c>
      <c r="G1269">
        <f>VLOOKUP(order_details__2[[#This Row],[ProductID]],products[],3,FALSE)</f>
        <v>19</v>
      </c>
      <c r="H1269">
        <f>VLOOKUP(order_details__2[[#This Row],[OrderID]],orders[],20,FALSE)</f>
        <v>1997</v>
      </c>
      <c r="I1269" t="str">
        <f>VLOOKUP(order_details__2[[#This Row],[ProductID]],products[],2,FALSE)</f>
        <v>Boston Crab Meat</v>
      </c>
      <c r="J1269" t="str">
        <f>VLOOKUP(order_details__2[[#This Row],[SupplierID]],suppliers[],2,FALSE)</f>
        <v>New England Seafood Cannery</v>
      </c>
      <c r="K1269" t="str">
        <f>VLOOKUP(order_details__2[[#This Row],[OrderID]],orders[],14,FALSE)</f>
        <v>Brazil</v>
      </c>
      <c r="L1269">
        <f>VLOOKUP(order_details__2[[#This Row],[OrderID]],orders[],7,FALSE)</f>
        <v>2</v>
      </c>
      <c r="M1269" t="str">
        <f>VLOOKUP(order_details__2[[#This Row],[ShipVia ]],shippers[],2,FALSE)</f>
        <v>United Package</v>
      </c>
      <c r="N1269" t="str">
        <f>VLOOKUP(order_details__2[[#This Row],[OrderID]],orders[],2,FALSE)</f>
        <v>QUEEN</v>
      </c>
      <c r="O1269" t="str">
        <f>VLOOKUP(order_details__2[[#This Row],[OrderID]],orders[],18,FALSE)</f>
        <v xml:space="preserve">Eastern                                           </v>
      </c>
      <c r="P1269">
        <f>VLOOKUP(order_details__2[[#This Row],[ProductID]],products[],4,FALSE)</f>
        <v>8</v>
      </c>
      <c r="Q1269" t="str">
        <f>VLOOKUP(order_details__2[[#This Row],[CategoryID]],categories[],2,FALSE)</f>
        <v>Seafood</v>
      </c>
      <c r="R1269" s="57">
        <f>VLOOKUP(order_details__2[[#This Row],[OrderID]],orders[],21,FALSE)</f>
        <v>11</v>
      </c>
    </row>
    <row r="1270" spans="1:18" x14ac:dyDescent="0.2">
      <c r="A1270">
        <v>10728</v>
      </c>
      <c r="B1270">
        <v>55</v>
      </c>
      <c r="C1270">
        <v>24</v>
      </c>
      <c r="D1270">
        <v>12</v>
      </c>
      <c r="E1270">
        <v>0</v>
      </c>
      <c r="F1270">
        <f>order_details__2[[#This Row],[UnitPrice]]*order_details__2[[#This Row],[Quantity]]</f>
        <v>288</v>
      </c>
      <c r="G1270">
        <f>VLOOKUP(order_details__2[[#This Row],[ProductID]],products[],3,FALSE)</f>
        <v>25</v>
      </c>
      <c r="H1270">
        <f>VLOOKUP(order_details__2[[#This Row],[OrderID]],orders[],20,FALSE)</f>
        <v>1997</v>
      </c>
      <c r="I1270" t="str">
        <f>VLOOKUP(order_details__2[[#This Row],[ProductID]],products[],2,FALSE)</f>
        <v>Pt chinois</v>
      </c>
      <c r="J1270" t="str">
        <f>VLOOKUP(order_details__2[[#This Row],[SupplierID]],suppliers[],2,FALSE)</f>
        <v>Ma Maison</v>
      </c>
      <c r="K1270" t="str">
        <f>VLOOKUP(order_details__2[[#This Row],[OrderID]],orders[],14,FALSE)</f>
        <v>Brazil</v>
      </c>
      <c r="L1270">
        <f>VLOOKUP(order_details__2[[#This Row],[OrderID]],orders[],7,FALSE)</f>
        <v>2</v>
      </c>
      <c r="M1270" t="str">
        <f>VLOOKUP(order_details__2[[#This Row],[ShipVia ]],shippers[],2,FALSE)</f>
        <v>United Package</v>
      </c>
      <c r="N1270" t="str">
        <f>VLOOKUP(order_details__2[[#This Row],[OrderID]],orders[],2,FALSE)</f>
        <v>QUEEN</v>
      </c>
      <c r="O1270" t="str">
        <f>VLOOKUP(order_details__2[[#This Row],[OrderID]],orders[],18,FALSE)</f>
        <v xml:space="preserve">Eastern                                           </v>
      </c>
      <c r="P1270">
        <f>VLOOKUP(order_details__2[[#This Row],[ProductID]],products[],4,FALSE)</f>
        <v>6</v>
      </c>
      <c r="Q1270" t="str">
        <f>VLOOKUP(order_details__2[[#This Row],[CategoryID]],categories[],2,FALSE)</f>
        <v>Meat/Poultry</v>
      </c>
      <c r="R1270" s="57">
        <f>VLOOKUP(order_details__2[[#This Row],[OrderID]],orders[],21,FALSE)</f>
        <v>11</v>
      </c>
    </row>
    <row r="1271" spans="1:18" x14ac:dyDescent="0.2">
      <c r="A1271">
        <v>10728</v>
      </c>
      <c r="B1271">
        <v>60</v>
      </c>
      <c r="C1271">
        <v>34</v>
      </c>
      <c r="D1271">
        <v>15</v>
      </c>
      <c r="E1271">
        <v>0</v>
      </c>
      <c r="F1271">
        <f>order_details__2[[#This Row],[UnitPrice]]*order_details__2[[#This Row],[Quantity]]</f>
        <v>510</v>
      </c>
      <c r="G1271">
        <f>VLOOKUP(order_details__2[[#This Row],[ProductID]],products[],3,FALSE)</f>
        <v>28</v>
      </c>
      <c r="H1271">
        <f>VLOOKUP(order_details__2[[#This Row],[OrderID]],orders[],20,FALSE)</f>
        <v>1997</v>
      </c>
      <c r="I1271" t="str">
        <f>VLOOKUP(order_details__2[[#This Row],[ProductID]],products[],2,FALSE)</f>
        <v>Camembert Pierrot</v>
      </c>
      <c r="J1271" t="str">
        <f>VLOOKUP(order_details__2[[#This Row],[SupplierID]],suppliers[],2,FALSE)</f>
        <v>Gai pturage</v>
      </c>
      <c r="K1271" t="str">
        <f>VLOOKUP(order_details__2[[#This Row],[OrderID]],orders[],14,FALSE)</f>
        <v>Brazil</v>
      </c>
      <c r="L1271">
        <f>VLOOKUP(order_details__2[[#This Row],[OrderID]],orders[],7,FALSE)</f>
        <v>2</v>
      </c>
      <c r="M1271" t="str">
        <f>VLOOKUP(order_details__2[[#This Row],[ShipVia ]],shippers[],2,FALSE)</f>
        <v>United Package</v>
      </c>
      <c r="N1271" t="str">
        <f>VLOOKUP(order_details__2[[#This Row],[OrderID]],orders[],2,FALSE)</f>
        <v>QUEEN</v>
      </c>
      <c r="O1271" t="str">
        <f>VLOOKUP(order_details__2[[#This Row],[OrderID]],orders[],18,FALSE)</f>
        <v xml:space="preserve">Eastern                                           </v>
      </c>
      <c r="P1271">
        <f>VLOOKUP(order_details__2[[#This Row],[ProductID]],products[],4,FALSE)</f>
        <v>4</v>
      </c>
      <c r="Q1271" t="str">
        <f>VLOOKUP(order_details__2[[#This Row],[CategoryID]],categories[],2,FALSE)</f>
        <v>Dairy Products</v>
      </c>
      <c r="R1271" s="57">
        <f>VLOOKUP(order_details__2[[#This Row],[OrderID]],orders[],21,FALSE)</f>
        <v>11</v>
      </c>
    </row>
    <row r="1272" spans="1:18" x14ac:dyDescent="0.2">
      <c r="A1272">
        <v>10729</v>
      </c>
      <c r="B1272">
        <v>1</v>
      </c>
      <c r="C1272">
        <v>18</v>
      </c>
      <c r="D1272">
        <v>50</v>
      </c>
      <c r="E1272">
        <v>0</v>
      </c>
      <c r="F1272">
        <f>order_details__2[[#This Row],[UnitPrice]]*order_details__2[[#This Row],[Quantity]]</f>
        <v>900</v>
      </c>
      <c r="G1272">
        <f>VLOOKUP(order_details__2[[#This Row],[ProductID]],products[],3,FALSE)</f>
        <v>1</v>
      </c>
      <c r="H1272">
        <f>VLOOKUP(order_details__2[[#This Row],[OrderID]],orders[],20,FALSE)</f>
        <v>1997</v>
      </c>
      <c r="I1272" t="str">
        <f>VLOOKUP(order_details__2[[#This Row],[ProductID]],products[],2,FALSE)</f>
        <v>Chai</v>
      </c>
      <c r="J1272" t="str">
        <f>VLOOKUP(order_details__2[[#This Row],[SupplierID]],suppliers[],2,FALSE)</f>
        <v>Exotic Liquids</v>
      </c>
      <c r="K1272" t="str">
        <f>VLOOKUP(order_details__2[[#This Row],[OrderID]],orders[],14,FALSE)</f>
        <v>Venezuela</v>
      </c>
      <c r="L1272">
        <f>VLOOKUP(order_details__2[[#This Row],[OrderID]],orders[],7,FALSE)</f>
        <v>3</v>
      </c>
      <c r="M1272" t="str">
        <f>VLOOKUP(order_details__2[[#This Row],[ShipVia ]],shippers[],2,FALSE)</f>
        <v>Federal Shipping</v>
      </c>
      <c r="N1272" t="str">
        <f>VLOOKUP(order_details__2[[#This Row],[OrderID]],orders[],2,FALSE)</f>
        <v>LINOD</v>
      </c>
      <c r="O1272" t="str">
        <f>VLOOKUP(order_details__2[[#This Row],[OrderID]],orders[],18,FALSE)</f>
        <v xml:space="preserve">Northern                                          </v>
      </c>
      <c r="P1272">
        <f>VLOOKUP(order_details__2[[#This Row],[ProductID]],products[],4,FALSE)</f>
        <v>1</v>
      </c>
      <c r="Q1272" t="str">
        <f>VLOOKUP(order_details__2[[#This Row],[CategoryID]],categories[],2,FALSE)</f>
        <v>Beverages</v>
      </c>
      <c r="R1272" s="57">
        <f>VLOOKUP(order_details__2[[#This Row],[OrderID]],orders[],21,FALSE)</f>
        <v>11</v>
      </c>
    </row>
    <row r="1273" spans="1:18" x14ac:dyDescent="0.2">
      <c r="A1273">
        <v>10729</v>
      </c>
      <c r="B1273">
        <v>21</v>
      </c>
      <c r="C1273">
        <v>10</v>
      </c>
      <c r="D1273">
        <v>30</v>
      </c>
      <c r="E1273">
        <v>0</v>
      </c>
      <c r="F1273">
        <f>order_details__2[[#This Row],[UnitPrice]]*order_details__2[[#This Row],[Quantity]]</f>
        <v>300</v>
      </c>
      <c r="G1273">
        <f>VLOOKUP(order_details__2[[#This Row],[ProductID]],products[],3,FALSE)</f>
        <v>8</v>
      </c>
      <c r="H1273">
        <f>VLOOKUP(order_details__2[[#This Row],[OrderID]],orders[],20,FALSE)</f>
        <v>1997</v>
      </c>
      <c r="I1273" t="str">
        <f>VLOOKUP(order_details__2[[#This Row],[ProductID]],products[],2,FALSE)</f>
        <v>Sir Rodney's Scones</v>
      </c>
      <c r="J1273" t="str">
        <f>VLOOKUP(order_details__2[[#This Row],[SupplierID]],suppliers[],2,FALSE)</f>
        <v>Specialty Biscuits, Ltd.</v>
      </c>
      <c r="K1273" t="str">
        <f>VLOOKUP(order_details__2[[#This Row],[OrderID]],orders[],14,FALSE)</f>
        <v>Venezuela</v>
      </c>
      <c r="L1273">
        <f>VLOOKUP(order_details__2[[#This Row],[OrderID]],orders[],7,FALSE)</f>
        <v>3</v>
      </c>
      <c r="M1273" t="str">
        <f>VLOOKUP(order_details__2[[#This Row],[ShipVia ]],shippers[],2,FALSE)</f>
        <v>Federal Shipping</v>
      </c>
      <c r="N1273" t="str">
        <f>VLOOKUP(order_details__2[[#This Row],[OrderID]],orders[],2,FALSE)</f>
        <v>LINOD</v>
      </c>
      <c r="O1273" t="str">
        <f>VLOOKUP(order_details__2[[#This Row],[OrderID]],orders[],18,FALSE)</f>
        <v xml:space="preserve">Northern                                          </v>
      </c>
      <c r="P1273">
        <f>VLOOKUP(order_details__2[[#This Row],[ProductID]],products[],4,FALSE)</f>
        <v>3</v>
      </c>
      <c r="Q1273" t="str">
        <f>VLOOKUP(order_details__2[[#This Row],[CategoryID]],categories[],2,FALSE)</f>
        <v>Confections</v>
      </c>
      <c r="R1273" s="57">
        <f>VLOOKUP(order_details__2[[#This Row],[OrderID]],orders[],21,FALSE)</f>
        <v>11</v>
      </c>
    </row>
    <row r="1274" spans="1:18" x14ac:dyDescent="0.2">
      <c r="A1274">
        <v>10729</v>
      </c>
      <c r="B1274">
        <v>50</v>
      </c>
      <c r="C1274">
        <v>16.25</v>
      </c>
      <c r="D1274">
        <v>40</v>
      </c>
      <c r="E1274">
        <v>0</v>
      </c>
      <c r="F1274">
        <f>order_details__2[[#This Row],[UnitPrice]]*order_details__2[[#This Row],[Quantity]]</f>
        <v>650</v>
      </c>
      <c r="G1274">
        <f>VLOOKUP(order_details__2[[#This Row],[ProductID]],products[],3,FALSE)</f>
        <v>23</v>
      </c>
      <c r="H1274">
        <f>VLOOKUP(order_details__2[[#This Row],[OrderID]],orders[],20,FALSE)</f>
        <v>1997</v>
      </c>
      <c r="I1274" t="str">
        <f>VLOOKUP(order_details__2[[#This Row],[ProductID]],products[],2,FALSE)</f>
        <v>Valkoinen suklaa</v>
      </c>
      <c r="J1274" t="str">
        <f>VLOOKUP(order_details__2[[#This Row],[SupplierID]],suppliers[],2,FALSE)</f>
        <v>Karkki Oy</v>
      </c>
      <c r="K1274" t="str">
        <f>VLOOKUP(order_details__2[[#This Row],[OrderID]],orders[],14,FALSE)</f>
        <v>Venezuela</v>
      </c>
      <c r="L1274">
        <f>VLOOKUP(order_details__2[[#This Row],[OrderID]],orders[],7,FALSE)</f>
        <v>3</v>
      </c>
      <c r="M1274" t="str">
        <f>VLOOKUP(order_details__2[[#This Row],[ShipVia ]],shippers[],2,FALSE)</f>
        <v>Federal Shipping</v>
      </c>
      <c r="N1274" t="str">
        <f>VLOOKUP(order_details__2[[#This Row],[OrderID]],orders[],2,FALSE)</f>
        <v>LINOD</v>
      </c>
      <c r="O1274" t="str">
        <f>VLOOKUP(order_details__2[[#This Row],[OrderID]],orders[],18,FALSE)</f>
        <v xml:space="preserve">Northern                                          </v>
      </c>
      <c r="P1274">
        <f>VLOOKUP(order_details__2[[#This Row],[ProductID]],products[],4,FALSE)</f>
        <v>3</v>
      </c>
      <c r="Q1274" t="str">
        <f>VLOOKUP(order_details__2[[#This Row],[CategoryID]],categories[],2,FALSE)</f>
        <v>Confections</v>
      </c>
      <c r="R1274" s="57">
        <f>VLOOKUP(order_details__2[[#This Row],[OrderID]],orders[],21,FALSE)</f>
        <v>11</v>
      </c>
    </row>
    <row r="1275" spans="1:18" x14ac:dyDescent="0.2">
      <c r="A1275">
        <v>10730</v>
      </c>
      <c r="B1275">
        <v>16</v>
      </c>
      <c r="C1275">
        <v>17.45</v>
      </c>
      <c r="D1275">
        <v>15</v>
      </c>
      <c r="E1275">
        <v>0</v>
      </c>
      <c r="F1275">
        <f>order_details__2[[#This Row],[UnitPrice]]*order_details__2[[#This Row],[Quantity]]</f>
        <v>261.75</v>
      </c>
      <c r="G1275">
        <f>VLOOKUP(order_details__2[[#This Row],[ProductID]],products[],3,FALSE)</f>
        <v>7</v>
      </c>
      <c r="H1275">
        <f>VLOOKUP(order_details__2[[#This Row],[OrderID]],orders[],20,FALSE)</f>
        <v>1997</v>
      </c>
      <c r="I1275" t="str">
        <f>VLOOKUP(order_details__2[[#This Row],[ProductID]],products[],2,FALSE)</f>
        <v>Pavlova</v>
      </c>
      <c r="J1275" t="str">
        <f>VLOOKUP(order_details__2[[#This Row],[SupplierID]],suppliers[],2,FALSE)</f>
        <v>Pavlova, Ltd.</v>
      </c>
      <c r="K1275" t="str">
        <f>VLOOKUP(order_details__2[[#This Row],[OrderID]],orders[],14,FALSE)</f>
        <v>France</v>
      </c>
      <c r="L1275">
        <f>VLOOKUP(order_details__2[[#This Row],[OrderID]],orders[],7,FALSE)</f>
        <v>1</v>
      </c>
      <c r="M1275" t="str">
        <f>VLOOKUP(order_details__2[[#This Row],[ShipVia ]],shippers[],2,FALSE)</f>
        <v>Speedy Express</v>
      </c>
      <c r="N1275" t="str">
        <f>VLOOKUP(order_details__2[[#This Row],[OrderID]],orders[],2,FALSE)</f>
        <v>BONAP</v>
      </c>
      <c r="O1275" t="str">
        <f>VLOOKUP(order_details__2[[#This Row],[OrderID]],orders[],18,FALSE)</f>
        <v xml:space="preserve">Eastern                                           </v>
      </c>
      <c r="P1275">
        <f>VLOOKUP(order_details__2[[#This Row],[ProductID]],products[],4,FALSE)</f>
        <v>3</v>
      </c>
      <c r="Q1275" t="str">
        <f>VLOOKUP(order_details__2[[#This Row],[CategoryID]],categories[],2,FALSE)</f>
        <v>Confections</v>
      </c>
      <c r="R1275" s="57">
        <f>VLOOKUP(order_details__2[[#This Row],[OrderID]],orders[],21,FALSE)</f>
        <v>11</v>
      </c>
    </row>
    <row r="1276" spans="1:18" x14ac:dyDescent="0.2">
      <c r="A1276">
        <v>10730</v>
      </c>
      <c r="B1276">
        <v>31</v>
      </c>
      <c r="C1276">
        <v>12.5</v>
      </c>
      <c r="D1276">
        <v>3</v>
      </c>
      <c r="E1276">
        <v>0</v>
      </c>
      <c r="F1276">
        <f>order_details__2[[#This Row],[UnitPrice]]*order_details__2[[#This Row],[Quantity]]</f>
        <v>37.5</v>
      </c>
      <c r="G1276">
        <f>VLOOKUP(order_details__2[[#This Row],[ProductID]],products[],3,FALSE)</f>
        <v>14</v>
      </c>
      <c r="H1276">
        <f>VLOOKUP(order_details__2[[#This Row],[OrderID]],orders[],20,FALSE)</f>
        <v>1997</v>
      </c>
      <c r="I1276" t="str">
        <f>VLOOKUP(order_details__2[[#This Row],[ProductID]],products[],2,FALSE)</f>
        <v>Gorgonzola Telino</v>
      </c>
      <c r="J1276" t="str">
        <f>VLOOKUP(order_details__2[[#This Row],[SupplierID]],suppliers[],2,FALSE)</f>
        <v>Formaggi Fortini s.r.l.</v>
      </c>
      <c r="K1276" t="str">
        <f>VLOOKUP(order_details__2[[#This Row],[OrderID]],orders[],14,FALSE)</f>
        <v>France</v>
      </c>
      <c r="L1276">
        <f>VLOOKUP(order_details__2[[#This Row],[OrderID]],orders[],7,FALSE)</f>
        <v>1</v>
      </c>
      <c r="M1276" t="str">
        <f>VLOOKUP(order_details__2[[#This Row],[ShipVia ]],shippers[],2,FALSE)</f>
        <v>Speedy Express</v>
      </c>
      <c r="N1276" t="str">
        <f>VLOOKUP(order_details__2[[#This Row],[OrderID]],orders[],2,FALSE)</f>
        <v>BONAP</v>
      </c>
      <c r="O1276" t="str">
        <f>VLOOKUP(order_details__2[[#This Row],[OrderID]],orders[],18,FALSE)</f>
        <v xml:space="preserve">Eastern                                           </v>
      </c>
      <c r="P1276">
        <f>VLOOKUP(order_details__2[[#This Row],[ProductID]],products[],4,FALSE)</f>
        <v>4</v>
      </c>
      <c r="Q1276" t="str">
        <f>VLOOKUP(order_details__2[[#This Row],[CategoryID]],categories[],2,FALSE)</f>
        <v>Dairy Products</v>
      </c>
      <c r="R1276" s="57">
        <f>VLOOKUP(order_details__2[[#This Row],[OrderID]],orders[],21,FALSE)</f>
        <v>11</v>
      </c>
    </row>
    <row r="1277" spans="1:18" x14ac:dyDescent="0.2">
      <c r="A1277">
        <v>10730</v>
      </c>
      <c r="B1277">
        <v>65</v>
      </c>
      <c r="C1277">
        <v>21.05</v>
      </c>
      <c r="D1277">
        <v>10</v>
      </c>
      <c r="E1277">
        <v>0</v>
      </c>
      <c r="F1277">
        <f>order_details__2[[#This Row],[UnitPrice]]*order_details__2[[#This Row],[Quantity]]</f>
        <v>210.5</v>
      </c>
      <c r="G1277">
        <f>VLOOKUP(order_details__2[[#This Row],[ProductID]],products[],3,FALSE)</f>
        <v>2</v>
      </c>
      <c r="H1277">
        <f>VLOOKUP(order_details__2[[#This Row],[OrderID]],orders[],20,FALSE)</f>
        <v>1997</v>
      </c>
      <c r="I1277" t="str">
        <f>VLOOKUP(order_details__2[[#This Row],[ProductID]],products[],2,FALSE)</f>
        <v>Louisiana Fiery Hot Pepper Sauce</v>
      </c>
      <c r="J1277" t="str">
        <f>VLOOKUP(order_details__2[[#This Row],[SupplierID]],suppliers[],2,FALSE)</f>
        <v>New Orleans Cajun Delights</v>
      </c>
      <c r="K1277" t="str">
        <f>VLOOKUP(order_details__2[[#This Row],[OrderID]],orders[],14,FALSE)</f>
        <v>France</v>
      </c>
      <c r="L1277">
        <f>VLOOKUP(order_details__2[[#This Row],[OrderID]],orders[],7,FALSE)</f>
        <v>1</v>
      </c>
      <c r="M1277" t="str">
        <f>VLOOKUP(order_details__2[[#This Row],[ShipVia ]],shippers[],2,FALSE)</f>
        <v>Speedy Express</v>
      </c>
      <c r="N1277" t="str">
        <f>VLOOKUP(order_details__2[[#This Row],[OrderID]],orders[],2,FALSE)</f>
        <v>BONAP</v>
      </c>
      <c r="O1277" t="str">
        <f>VLOOKUP(order_details__2[[#This Row],[OrderID]],orders[],18,FALSE)</f>
        <v xml:space="preserve">Eastern                                           </v>
      </c>
      <c r="P1277">
        <f>VLOOKUP(order_details__2[[#This Row],[ProductID]],products[],4,FALSE)</f>
        <v>2</v>
      </c>
      <c r="Q1277" t="str">
        <f>VLOOKUP(order_details__2[[#This Row],[CategoryID]],categories[],2,FALSE)</f>
        <v>Condiments</v>
      </c>
      <c r="R1277" s="57">
        <f>VLOOKUP(order_details__2[[#This Row],[OrderID]],orders[],21,FALSE)</f>
        <v>11</v>
      </c>
    </row>
    <row r="1278" spans="1:18" x14ac:dyDescent="0.2">
      <c r="A1278">
        <v>10731</v>
      </c>
      <c r="B1278">
        <v>21</v>
      </c>
      <c r="C1278">
        <v>10</v>
      </c>
      <c r="D1278">
        <v>40</v>
      </c>
      <c r="E1278">
        <v>0</v>
      </c>
      <c r="F1278">
        <f>order_details__2[[#This Row],[UnitPrice]]*order_details__2[[#This Row],[Quantity]]</f>
        <v>400</v>
      </c>
      <c r="G1278">
        <f>VLOOKUP(order_details__2[[#This Row],[ProductID]],products[],3,FALSE)</f>
        <v>8</v>
      </c>
      <c r="H1278">
        <f>VLOOKUP(order_details__2[[#This Row],[OrderID]],orders[],20,FALSE)</f>
        <v>1997</v>
      </c>
      <c r="I1278" t="str">
        <f>VLOOKUP(order_details__2[[#This Row],[ProductID]],products[],2,FALSE)</f>
        <v>Sir Rodney's Scones</v>
      </c>
      <c r="J1278" t="str">
        <f>VLOOKUP(order_details__2[[#This Row],[SupplierID]],suppliers[],2,FALSE)</f>
        <v>Specialty Biscuits, Ltd.</v>
      </c>
      <c r="K1278" t="str">
        <f>VLOOKUP(order_details__2[[#This Row],[OrderID]],orders[],14,FALSE)</f>
        <v>Switzerland</v>
      </c>
      <c r="L1278">
        <f>VLOOKUP(order_details__2[[#This Row],[OrderID]],orders[],7,FALSE)</f>
        <v>1</v>
      </c>
      <c r="M1278" t="str">
        <f>VLOOKUP(order_details__2[[#This Row],[ShipVia ]],shippers[],2,FALSE)</f>
        <v>Speedy Express</v>
      </c>
      <c r="N1278" t="str">
        <f>VLOOKUP(order_details__2[[#This Row],[OrderID]],orders[],2,FALSE)</f>
        <v>CHOPS</v>
      </c>
      <c r="O1278" t="str">
        <f>VLOOKUP(order_details__2[[#This Row],[OrderID]],orders[],18,FALSE)</f>
        <v xml:space="preserve">Westerns                                          </v>
      </c>
      <c r="P1278">
        <f>VLOOKUP(order_details__2[[#This Row],[ProductID]],products[],4,FALSE)</f>
        <v>3</v>
      </c>
      <c r="Q1278" t="str">
        <f>VLOOKUP(order_details__2[[#This Row],[CategoryID]],categories[],2,FALSE)</f>
        <v>Confections</v>
      </c>
      <c r="R1278" s="57">
        <f>VLOOKUP(order_details__2[[#This Row],[OrderID]],orders[],21,FALSE)</f>
        <v>11</v>
      </c>
    </row>
    <row r="1279" spans="1:18" x14ac:dyDescent="0.2">
      <c r="A1279">
        <v>10731</v>
      </c>
      <c r="B1279">
        <v>51</v>
      </c>
      <c r="C1279">
        <v>53</v>
      </c>
      <c r="D1279">
        <v>30</v>
      </c>
      <c r="E1279">
        <v>0</v>
      </c>
      <c r="F1279">
        <f>order_details__2[[#This Row],[UnitPrice]]*order_details__2[[#This Row],[Quantity]]</f>
        <v>1590</v>
      </c>
      <c r="G1279">
        <f>VLOOKUP(order_details__2[[#This Row],[ProductID]],products[],3,FALSE)</f>
        <v>24</v>
      </c>
      <c r="H1279">
        <f>VLOOKUP(order_details__2[[#This Row],[OrderID]],orders[],20,FALSE)</f>
        <v>1997</v>
      </c>
      <c r="I1279" t="str">
        <f>VLOOKUP(order_details__2[[#This Row],[ProductID]],products[],2,FALSE)</f>
        <v>Manjimup Dried Apples</v>
      </c>
      <c r="J1279" t="str">
        <f>VLOOKUP(order_details__2[[#This Row],[SupplierID]],suppliers[],2,FALSE)</f>
        <v>G'day, Mate</v>
      </c>
      <c r="K1279" t="str">
        <f>VLOOKUP(order_details__2[[#This Row],[OrderID]],orders[],14,FALSE)</f>
        <v>Switzerland</v>
      </c>
      <c r="L1279">
        <f>VLOOKUP(order_details__2[[#This Row],[OrderID]],orders[],7,FALSE)</f>
        <v>1</v>
      </c>
      <c r="M1279" t="str">
        <f>VLOOKUP(order_details__2[[#This Row],[ShipVia ]],shippers[],2,FALSE)</f>
        <v>Speedy Express</v>
      </c>
      <c r="N1279" t="str">
        <f>VLOOKUP(order_details__2[[#This Row],[OrderID]],orders[],2,FALSE)</f>
        <v>CHOPS</v>
      </c>
      <c r="O1279" t="str">
        <f>VLOOKUP(order_details__2[[#This Row],[OrderID]],orders[],18,FALSE)</f>
        <v xml:space="preserve">Westerns                                          </v>
      </c>
      <c r="P1279">
        <f>VLOOKUP(order_details__2[[#This Row],[ProductID]],products[],4,FALSE)</f>
        <v>7</v>
      </c>
      <c r="Q1279" t="str">
        <f>VLOOKUP(order_details__2[[#This Row],[CategoryID]],categories[],2,FALSE)</f>
        <v>Produce</v>
      </c>
      <c r="R1279" s="57">
        <f>VLOOKUP(order_details__2[[#This Row],[OrderID]],orders[],21,FALSE)</f>
        <v>11</v>
      </c>
    </row>
    <row r="1280" spans="1:18" x14ac:dyDescent="0.2">
      <c r="A1280">
        <v>10732</v>
      </c>
      <c r="B1280">
        <v>76</v>
      </c>
      <c r="C1280">
        <v>18</v>
      </c>
      <c r="D1280">
        <v>20</v>
      </c>
      <c r="E1280">
        <v>0</v>
      </c>
      <c r="F1280">
        <f>order_details__2[[#This Row],[UnitPrice]]*order_details__2[[#This Row],[Quantity]]</f>
        <v>360</v>
      </c>
      <c r="G1280">
        <f>VLOOKUP(order_details__2[[#This Row],[ProductID]],products[],3,FALSE)</f>
        <v>23</v>
      </c>
      <c r="H1280">
        <f>VLOOKUP(order_details__2[[#This Row],[OrderID]],orders[],20,FALSE)</f>
        <v>1997</v>
      </c>
      <c r="I1280" t="str">
        <f>VLOOKUP(order_details__2[[#This Row],[ProductID]],products[],2,FALSE)</f>
        <v>Lakkalikri</v>
      </c>
      <c r="J1280" t="str">
        <f>VLOOKUP(order_details__2[[#This Row],[SupplierID]],suppliers[],2,FALSE)</f>
        <v>Karkki Oy</v>
      </c>
      <c r="K1280" t="str">
        <f>VLOOKUP(order_details__2[[#This Row],[OrderID]],orders[],14,FALSE)</f>
        <v>France</v>
      </c>
      <c r="L1280">
        <f>VLOOKUP(order_details__2[[#This Row],[OrderID]],orders[],7,FALSE)</f>
        <v>1</v>
      </c>
      <c r="M1280" t="str">
        <f>VLOOKUP(order_details__2[[#This Row],[ShipVia ]],shippers[],2,FALSE)</f>
        <v>Speedy Express</v>
      </c>
      <c r="N1280" t="str">
        <f>VLOOKUP(order_details__2[[#This Row],[OrderID]],orders[],2,FALSE)</f>
        <v>BONAP</v>
      </c>
      <c r="O1280" t="str">
        <f>VLOOKUP(order_details__2[[#This Row],[OrderID]],orders[],18,FALSE)</f>
        <v xml:space="preserve">Southern                                          </v>
      </c>
      <c r="P1280">
        <f>VLOOKUP(order_details__2[[#This Row],[ProductID]],products[],4,FALSE)</f>
        <v>1</v>
      </c>
      <c r="Q1280" t="str">
        <f>VLOOKUP(order_details__2[[#This Row],[CategoryID]],categories[],2,FALSE)</f>
        <v>Beverages</v>
      </c>
      <c r="R1280" s="57">
        <f>VLOOKUP(order_details__2[[#This Row],[OrderID]],orders[],21,FALSE)</f>
        <v>11</v>
      </c>
    </row>
    <row r="1281" spans="1:18" x14ac:dyDescent="0.2">
      <c r="A1281">
        <v>10733</v>
      </c>
      <c r="B1281">
        <v>14</v>
      </c>
      <c r="C1281">
        <v>23.25</v>
      </c>
      <c r="D1281">
        <v>16</v>
      </c>
      <c r="E1281">
        <v>0</v>
      </c>
      <c r="F1281">
        <f>order_details__2[[#This Row],[UnitPrice]]*order_details__2[[#This Row],[Quantity]]</f>
        <v>372</v>
      </c>
      <c r="G1281">
        <f>VLOOKUP(order_details__2[[#This Row],[ProductID]],products[],3,FALSE)</f>
        <v>6</v>
      </c>
      <c r="H1281">
        <f>VLOOKUP(order_details__2[[#This Row],[OrderID]],orders[],20,FALSE)</f>
        <v>1997</v>
      </c>
      <c r="I1281" t="str">
        <f>VLOOKUP(order_details__2[[#This Row],[ProductID]],products[],2,FALSE)</f>
        <v>Tofu</v>
      </c>
      <c r="J1281" t="str">
        <f>VLOOKUP(order_details__2[[#This Row],[SupplierID]],suppliers[],2,FALSE)</f>
        <v>Mayumi's</v>
      </c>
      <c r="K1281" t="str">
        <f>VLOOKUP(order_details__2[[#This Row],[OrderID]],orders[],14,FALSE)</f>
        <v>Sweden</v>
      </c>
      <c r="L1281">
        <f>VLOOKUP(order_details__2[[#This Row],[OrderID]],orders[],7,FALSE)</f>
        <v>3</v>
      </c>
      <c r="M1281" t="str">
        <f>VLOOKUP(order_details__2[[#This Row],[ShipVia ]],shippers[],2,FALSE)</f>
        <v>Federal Shipping</v>
      </c>
      <c r="N1281" t="str">
        <f>VLOOKUP(order_details__2[[#This Row],[OrderID]],orders[],2,FALSE)</f>
        <v>BERGS</v>
      </c>
      <c r="O1281" t="str">
        <f>VLOOKUP(order_details__2[[#This Row],[OrderID]],orders[],18,FALSE)</f>
        <v xml:space="preserve">Eastern                                           </v>
      </c>
      <c r="P1281">
        <f>VLOOKUP(order_details__2[[#This Row],[ProductID]],products[],4,FALSE)</f>
        <v>7</v>
      </c>
      <c r="Q1281" t="str">
        <f>VLOOKUP(order_details__2[[#This Row],[CategoryID]],categories[],2,FALSE)</f>
        <v>Produce</v>
      </c>
      <c r="R1281" s="57">
        <f>VLOOKUP(order_details__2[[#This Row],[OrderID]],orders[],21,FALSE)</f>
        <v>11</v>
      </c>
    </row>
    <row r="1282" spans="1:18" x14ac:dyDescent="0.2">
      <c r="A1282">
        <v>10733</v>
      </c>
      <c r="B1282">
        <v>28</v>
      </c>
      <c r="C1282">
        <v>45.6</v>
      </c>
      <c r="D1282">
        <v>20</v>
      </c>
      <c r="E1282">
        <v>0</v>
      </c>
      <c r="F1282">
        <f>order_details__2[[#This Row],[UnitPrice]]*order_details__2[[#This Row],[Quantity]]</f>
        <v>912</v>
      </c>
      <c r="G1282">
        <f>VLOOKUP(order_details__2[[#This Row],[ProductID]],products[],3,FALSE)</f>
        <v>12</v>
      </c>
      <c r="H1282">
        <f>VLOOKUP(order_details__2[[#This Row],[OrderID]],orders[],20,FALSE)</f>
        <v>1997</v>
      </c>
      <c r="I1282" t="str">
        <f>VLOOKUP(order_details__2[[#This Row],[ProductID]],products[],2,FALSE)</f>
        <v>Rssle Sauerkraut</v>
      </c>
      <c r="J1282" t="str">
        <f>VLOOKUP(order_details__2[[#This Row],[SupplierID]],suppliers[],2,FALSE)</f>
        <v>Plutzer Lebensmittelgromrkte AG</v>
      </c>
      <c r="K1282" t="str">
        <f>VLOOKUP(order_details__2[[#This Row],[OrderID]],orders[],14,FALSE)</f>
        <v>Sweden</v>
      </c>
      <c r="L1282">
        <f>VLOOKUP(order_details__2[[#This Row],[OrderID]],orders[],7,FALSE)</f>
        <v>3</v>
      </c>
      <c r="M1282" t="str">
        <f>VLOOKUP(order_details__2[[#This Row],[ShipVia ]],shippers[],2,FALSE)</f>
        <v>Federal Shipping</v>
      </c>
      <c r="N1282" t="str">
        <f>VLOOKUP(order_details__2[[#This Row],[OrderID]],orders[],2,FALSE)</f>
        <v>BERGS</v>
      </c>
      <c r="O1282" t="str">
        <f>VLOOKUP(order_details__2[[#This Row],[OrderID]],orders[],18,FALSE)</f>
        <v xml:space="preserve">Eastern                                           </v>
      </c>
      <c r="P1282">
        <f>VLOOKUP(order_details__2[[#This Row],[ProductID]],products[],4,FALSE)</f>
        <v>7</v>
      </c>
      <c r="Q1282" t="str">
        <f>VLOOKUP(order_details__2[[#This Row],[CategoryID]],categories[],2,FALSE)</f>
        <v>Produce</v>
      </c>
      <c r="R1282" s="57">
        <f>VLOOKUP(order_details__2[[#This Row],[OrderID]],orders[],21,FALSE)</f>
        <v>11</v>
      </c>
    </row>
    <row r="1283" spans="1:18" x14ac:dyDescent="0.2">
      <c r="A1283">
        <v>10733</v>
      </c>
      <c r="B1283">
        <v>52</v>
      </c>
      <c r="C1283">
        <v>7</v>
      </c>
      <c r="D1283">
        <v>25</v>
      </c>
      <c r="E1283">
        <v>0</v>
      </c>
      <c r="F1283">
        <f>order_details__2[[#This Row],[UnitPrice]]*order_details__2[[#This Row],[Quantity]]</f>
        <v>175</v>
      </c>
      <c r="G1283">
        <f>VLOOKUP(order_details__2[[#This Row],[ProductID]],products[],3,FALSE)</f>
        <v>24</v>
      </c>
      <c r="H1283">
        <f>VLOOKUP(order_details__2[[#This Row],[OrderID]],orders[],20,FALSE)</f>
        <v>1997</v>
      </c>
      <c r="I1283" t="str">
        <f>VLOOKUP(order_details__2[[#This Row],[ProductID]],products[],2,FALSE)</f>
        <v>Filo Mix</v>
      </c>
      <c r="J1283" t="str">
        <f>VLOOKUP(order_details__2[[#This Row],[SupplierID]],suppliers[],2,FALSE)</f>
        <v>G'day, Mate</v>
      </c>
      <c r="K1283" t="str">
        <f>VLOOKUP(order_details__2[[#This Row],[OrderID]],orders[],14,FALSE)</f>
        <v>Sweden</v>
      </c>
      <c r="L1283">
        <f>VLOOKUP(order_details__2[[#This Row],[OrderID]],orders[],7,FALSE)</f>
        <v>3</v>
      </c>
      <c r="M1283" t="str">
        <f>VLOOKUP(order_details__2[[#This Row],[ShipVia ]],shippers[],2,FALSE)</f>
        <v>Federal Shipping</v>
      </c>
      <c r="N1283" t="str">
        <f>VLOOKUP(order_details__2[[#This Row],[OrderID]],orders[],2,FALSE)</f>
        <v>BERGS</v>
      </c>
      <c r="O1283" t="str">
        <f>VLOOKUP(order_details__2[[#This Row],[OrderID]],orders[],18,FALSE)</f>
        <v xml:space="preserve">Eastern                                           </v>
      </c>
      <c r="P1283">
        <f>VLOOKUP(order_details__2[[#This Row],[ProductID]],products[],4,FALSE)</f>
        <v>5</v>
      </c>
      <c r="Q1283" t="str">
        <f>VLOOKUP(order_details__2[[#This Row],[CategoryID]],categories[],2,FALSE)</f>
        <v>Grains/Cereals</v>
      </c>
      <c r="R1283" s="57">
        <f>VLOOKUP(order_details__2[[#This Row],[OrderID]],orders[],21,FALSE)</f>
        <v>11</v>
      </c>
    </row>
    <row r="1284" spans="1:18" x14ac:dyDescent="0.2">
      <c r="A1284">
        <v>10734</v>
      </c>
      <c r="B1284">
        <v>6</v>
      </c>
      <c r="C1284">
        <v>25</v>
      </c>
      <c r="D1284">
        <v>30</v>
      </c>
      <c r="E1284">
        <v>0</v>
      </c>
      <c r="F1284">
        <f>order_details__2[[#This Row],[UnitPrice]]*order_details__2[[#This Row],[Quantity]]</f>
        <v>750</v>
      </c>
      <c r="G1284">
        <f>VLOOKUP(order_details__2[[#This Row],[ProductID]],products[],3,FALSE)</f>
        <v>3</v>
      </c>
      <c r="H1284">
        <f>VLOOKUP(order_details__2[[#This Row],[OrderID]],orders[],20,FALSE)</f>
        <v>1997</v>
      </c>
      <c r="I1284" t="str">
        <f>VLOOKUP(order_details__2[[#This Row],[ProductID]],products[],2,FALSE)</f>
        <v>Grandma's Boysenberry Spread</v>
      </c>
      <c r="J1284" t="str">
        <f>VLOOKUP(order_details__2[[#This Row],[SupplierID]],suppliers[],2,FALSE)</f>
        <v>Grandma Kelly's Homestead</v>
      </c>
      <c r="K1284" t="str">
        <f>VLOOKUP(order_details__2[[#This Row],[OrderID]],orders[],14,FALSE)</f>
        <v>Brazil</v>
      </c>
      <c r="L1284">
        <f>VLOOKUP(order_details__2[[#This Row],[OrderID]],orders[],7,FALSE)</f>
        <v>3</v>
      </c>
      <c r="M1284" t="str">
        <f>VLOOKUP(order_details__2[[#This Row],[ShipVia ]],shippers[],2,FALSE)</f>
        <v>Federal Shipping</v>
      </c>
      <c r="N1284" t="str">
        <f>VLOOKUP(order_details__2[[#This Row],[OrderID]],orders[],2,FALSE)</f>
        <v>GOURL</v>
      </c>
      <c r="O1284" t="str">
        <f>VLOOKUP(order_details__2[[#This Row],[OrderID]],orders[],18,FALSE)</f>
        <v xml:space="preserve">Eastern                                           </v>
      </c>
      <c r="P1284">
        <f>VLOOKUP(order_details__2[[#This Row],[ProductID]],products[],4,FALSE)</f>
        <v>2</v>
      </c>
      <c r="Q1284" t="str">
        <f>VLOOKUP(order_details__2[[#This Row],[CategoryID]],categories[],2,FALSE)</f>
        <v>Condiments</v>
      </c>
      <c r="R1284" s="57">
        <f>VLOOKUP(order_details__2[[#This Row],[OrderID]],orders[],21,FALSE)</f>
        <v>11</v>
      </c>
    </row>
    <row r="1285" spans="1:18" x14ac:dyDescent="0.2">
      <c r="A1285">
        <v>10734</v>
      </c>
      <c r="B1285">
        <v>30</v>
      </c>
      <c r="C1285">
        <v>25.89</v>
      </c>
      <c r="D1285">
        <v>15</v>
      </c>
      <c r="E1285">
        <v>0</v>
      </c>
      <c r="F1285">
        <f>order_details__2[[#This Row],[UnitPrice]]*order_details__2[[#This Row],[Quantity]]</f>
        <v>388.35</v>
      </c>
      <c r="G1285">
        <f>VLOOKUP(order_details__2[[#This Row],[ProductID]],products[],3,FALSE)</f>
        <v>13</v>
      </c>
      <c r="H1285">
        <f>VLOOKUP(order_details__2[[#This Row],[OrderID]],orders[],20,FALSE)</f>
        <v>1997</v>
      </c>
      <c r="I1285" t="str">
        <f>VLOOKUP(order_details__2[[#This Row],[ProductID]],products[],2,FALSE)</f>
        <v>Nord-Ost Matjeshering</v>
      </c>
      <c r="J1285" t="str">
        <f>VLOOKUP(order_details__2[[#This Row],[SupplierID]],suppliers[],2,FALSE)</f>
        <v>Nord-Ost-Fisch Handelsgesellschaft mbH</v>
      </c>
      <c r="K1285" t="str">
        <f>VLOOKUP(order_details__2[[#This Row],[OrderID]],orders[],14,FALSE)</f>
        <v>Brazil</v>
      </c>
      <c r="L1285">
        <f>VLOOKUP(order_details__2[[#This Row],[OrderID]],orders[],7,FALSE)</f>
        <v>3</v>
      </c>
      <c r="M1285" t="str">
        <f>VLOOKUP(order_details__2[[#This Row],[ShipVia ]],shippers[],2,FALSE)</f>
        <v>Federal Shipping</v>
      </c>
      <c r="N1285" t="str">
        <f>VLOOKUP(order_details__2[[#This Row],[OrderID]],orders[],2,FALSE)</f>
        <v>GOURL</v>
      </c>
      <c r="O1285" t="str">
        <f>VLOOKUP(order_details__2[[#This Row],[OrderID]],orders[],18,FALSE)</f>
        <v xml:space="preserve">Eastern                                           </v>
      </c>
      <c r="P1285">
        <f>VLOOKUP(order_details__2[[#This Row],[ProductID]],products[],4,FALSE)</f>
        <v>8</v>
      </c>
      <c r="Q1285" t="str">
        <f>VLOOKUP(order_details__2[[#This Row],[CategoryID]],categories[],2,FALSE)</f>
        <v>Seafood</v>
      </c>
      <c r="R1285" s="57">
        <f>VLOOKUP(order_details__2[[#This Row],[OrderID]],orders[],21,FALSE)</f>
        <v>11</v>
      </c>
    </row>
    <row r="1286" spans="1:18" x14ac:dyDescent="0.2">
      <c r="A1286">
        <v>10734</v>
      </c>
      <c r="B1286">
        <v>76</v>
      </c>
      <c r="C1286">
        <v>18</v>
      </c>
      <c r="D1286">
        <v>20</v>
      </c>
      <c r="E1286">
        <v>0</v>
      </c>
      <c r="F1286">
        <f>order_details__2[[#This Row],[UnitPrice]]*order_details__2[[#This Row],[Quantity]]</f>
        <v>360</v>
      </c>
      <c r="G1286">
        <f>VLOOKUP(order_details__2[[#This Row],[ProductID]],products[],3,FALSE)</f>
        <v>23</v>
      </c>
      <c r="H1286">
        <f>VLOOKUP(order_details__2[[#This Row],[OrderID]],orders[],20,FALSE)</f>
        <v>1997</v>
      </c>
      <c r="I1286" t="str">
        <f>VLOOKUP(order_details__2[[#This Row],[ProductID]],products[],2,FALSE)</f>
        <v>Lakkalikri</v>
      </c>
      <c r="J1286" t="str">
        <f>VLOOKUP(order_details__2[[#This Row],[SupplierID]],suppliers[],2,FALSE)</f>
        <v>Karkki Oy</v>
      </c>
      <c r="K1286" t="str">
        <f>VLOOKUP(order_details__2[[#This Row],[OrderID]],orders[],14,FALSE)</f>
        <v>Brazil</v>
      </c>
      <c r="L1286">
        <f>VLOOKUP(order_details__2[[#This Row],[OrderID]],orders[],7,FALSE)</f>
        <v>3</v>
      </c>
      <c r="M1286" t="str">
        <f>VLOOKUP(order_details__2[[#This Row],[ShipVia ]],shippers[],2,FALSE)</f>
        <v>Federal Shipping</v>
      </c>
      <c r="N1286" t="str">
        <f>VLOOKUP(order_details__2[[#This Row],[OrderID]],orders[],2,FALSE)</f>
        <v>GOURL</v>
      </c>
      <c r="O1286" t="str">
        <f>VLOOKUP(order_details__2[[#This Row],[OrderID]],orders[],18,FALSE)</f>
        <v xml:space="preserve">Eastern                                           </v>
      </c>
      <c r="P1286">
        <f>VLOOKUP(order_details__2[[#This Row],[ProductID]],products[],4,FALSE)</f>
        <v>1</v>
      </c>
      <c r="Q1286" t="str">
        <f>VLOOKUP(order_details__2[[#This Row],[CategoryID]],categories[],2,FALSE)</f>
        <v>Beverages</v>
      </c>
      <c r="R1286" s="57">
        <f>VLOOKUP(order_details__2[[#This Row],[OrderID]],orders[],21,FALSE)</f>
        <v>11</v>
      </c>
    </row>
    <row r="1287" spans="1:18" x14ac:dyDescent="0.2">
      <c r="A1287">
        <v>10735</v>
      </c>
      <c r="B1287">
        <v>61</v>
      </c>
      <c r="C1287">
        <v>28.5</v>
      </c>
      <c r="D1287">
        <v>20</v>
      </c>
      <c r="E1287">
        <v>0</v>
      </c>
      <c r="F1287">
        <f>order_details__2[[#This Row],[UnitPrice]]*order_details__2[[#This Row],[Quantity]]</f>
        <v>570</v>
      </c>
      <c r="G1287">
        <f>VLOOKUP(order_details__2[[#This Row],[ProductID]],products[],3,FALSE)</f>
        <v>29</v>
      </c>
      <c r="H1287">
        <f>VLOOKUP(order_details__2[[#This Row],[OrderID]],orders[],20,FALSE)</f>
        <v>1997</v>
      </c>
      <c r="I1287" t="str">
        <f>VLOOKUP(order_details__2[[#This Row],[ProductID]],products[],2,FALSE)</f>
        <v>Sirop d'rable</v>
      </c>
      <c r="J1287" t="str">
        <f>VLOOKUP(order_details__2[[#This Row],[SupplierID]],suppliers[],2,FALSE)</f>
        <v>Forts d'rables</v>
      </c>
      <c r="K1287" t="str">
        <f>VLOOKUP(order_details__2[[#This Row],[OrderID]],orders[],14,FALSE)</f>
        <v>USA</v>
      </c>
      <c r="L1287">
        <f>VLOOKUP(order_details__2[[#This Row],[OrderID]],orders[],7,FALSE)</f>
        <v>2</v>
      </c>
      <c r="M1287" t="str">
        <f>VLOOKUP(order_details__2[[#This Row],[ShipVia ]],shippers[],2,FALSE)</f>
        <v>United Package</v>
      </c>
      <c r="N1287" t="str">
        <f>VLOOKUP(order_details__2[[#This Row],[OrderID]],orders[],2,FALSE)</f>
        <v>LETSS</v>
      </c>
      <c r="O1287" t="str">
        <f>VLOOKUP(order_details__2[[#This Row],[OrderID]],orders[],18,FALSE)</f>
        <v xml:space="preserve">Westerns                                          </v>
      </c>
      <c r="P1287">
        <f>VLOOKUP(order_details__2[[#This Row],[ProductID]],products[],4,FALSE)</f>
        <v>2</v>
      </c>
      <c r="Q1287" t="str">
        <f>VLOOKUP(order_details__2[[#This Row],[CategoryID]],categories[],2,FALSE)</f>
        <v>Condiments</v>
      </c>
      <c r="R1287" s="57">
        <f>VLOOKUP(order_details__2[[#This Row],[OrderID]],orders[],21,FALSE)</f>
        <v>11</v>
      </c>
    </row>
    <row r="1288" spans="1:18" x14ac:dyDescent="0.2">
      <c r="A1288">
        <v>10735</v>
      </c>
      <c r="B1288">
        <v>77</v>
      </c>
      <c r="C1288">
        <v>13</v>
      </c>
      <c r="D1288">
        <v>2</v>
      </c>
      <c r="E1288">
        <v>0</v>
      </c>
      <c r="F1288">
        <f>order_details__2[[#This Row],[UnitPrice]]*order_details__2[[#This Row],[Quantity]]</f>
        <v>26</v>
      </c>
      <c r="G1288">
        <f>VLOOKUP(order_details__2[[#This Row],[ProductID]],products[],3,FALSE)</f>
        <v>12</v>
      </c>
      <c r="H1288">
        <f>VLOOKUP(order_details__2[[#This Row],[OrderID]],orders[],20,FALSE)</f>
        <v>1997</v>
      </c>
      <c r="I1288" t="str">
        <f>VLOOKUP(order_details__2[[#This Row],[ProductID]],products[],2,FALSE)</f>
        <v>Original Frankfurter grne Soe</v>
      </c>
      <c r="J1288" t="str">
        <f>VLOOKUP(order_details__2[[#This Row],[SupplierID]],suppliers[],2,FALSE)</f>
        <v>Plutzer Lebensmittelgromrkte AG</v>
      </c>
      <c r="K1288" t="str">
        <f>VLOOKUP(order_details__2[[#This Row],[OrderID]],orders[],14,FALSE)</f>
        <v>USA</v>
      </c>
      <c r="L1288">
        <f>VLOOKUP(order_details__2[[#This Row],[OrderID]],orders[],7,FALSE)</f>
        <v>2</v>
      </c>
      <c r="M1288" t="str">
        <f>VLOOKUP(order_details__2[[#This Row],[ShipVia ]],shippers[],2,FALSE)</f>
        <v>United Package</v>
      </c>
      <c r="N1288" t="str">
        <f>VLOOKUP(order_details__2[[#This Row],[OrderID]],orders[],2,FALSE)</f>
        <v>LETSS</v>
      </c>
      <c r="O1288" t="str">
        <f>VLOOKUP(order_details__2[[#This Row],[OrderID]],orders[],18,FALSE)</f>
        <v xml:space="preserve">Westerns                                          </v>
      </c>
      <c r="P1288">
        <f>VLOOKUP(order_details__2[[#This Row],[ProductID]],products[],4,FALSE)</f>
        <v>2</v>
      </c>
      <c r="Q1288" t="str">
        <f>VLOOKUP(order_details__2[[#This Row],[CategoryID]],categories[],2,FALSE)</f>
        <v>Condiments</v>
      </c>
      <c r="R1288" s="57">
        <f>VLOOKUP(order_details__2[[#This Row],[OrderID]],orders[],21,FALSE)</f>
        <v>11</v>
      </c>
    </row>
    <row r="1289" spans="1:18" x14ac:dyDescent="0.2">
      <c r="A1289">
        <v>10736</v>
      </c>
      <c r="B1289">
        <v>65</v>
      </c>
      <c r="C1289">
        <v>21.05</v>
      </c>
      <c r="D1289">
        <v>40</v>
      </c>
      <c r="E1289">
        <v>0</v>
      </c>
      <c r="F1289">
        <f>order_details__2[[#This Row],[UnitPrice]]*order_details__2[[#This Row],[Quantity]]</f>
        <v>842</v>
      </c>
      <c r="G1289">
        <f>VLOOKUP(order_details__2[[#This Row],[ProductID]],products[],3,FALSE)</f>
        <v>2</v>
      </c>
      <c r="H1289">
        <f>VLOOKUP(order_details__2[[#This Row],[OrderID]],orders[],20,FALSE)</f>
        <v>1997</v>
      </c>
      <c r="I1289" t="str">
        <f>VLOOKUP(order_details__2[[#This Row],[ProductID]],products[],2,FALSE)</f>
        <v>Louisiana Fiery Hot Pepper Sauce</v>
      </c>
      <c r="J1289" t="str">
        <f>VLOOKUP(order_details__2[[#This Row],[SupplierID]],suppliers[],2,FALSE)</f>
        <v>New Orleans Cajun Delights</v>
      </c>
      <c r="K1289" t="str">
        <f>VLOOKUP(order_details__2[[#This Row],[OrderID]],orders[],14,FALSE)</f>
        <v>Ireland</v>
      </c>
      <c r="L1289">
        <f>VLOOKUP(order_details__2[[#This Row],[OrderID]],orders[],7,FALSE)</f>
        <v>2</v>
      </c>
      <c r="M1289" t="str">
        <f>VLOOKUP(order_details__2[[#This Row],[ShipVia ]],shippers[],2,FALSE)</f>
        <v>United Package</v>
      </c>
      <c r="N1289" t="str">
        <f>VLOOKUP(order_details__2[[#This Row],[OrderID]],orders[],2,FALSE)</f>
        <v>HUNGO</v>
      </c>
      <c r="O1289" t="str">
        <f>VLOOKUP(order_details__2[[#This Row],[OrderID]],orders[],18,FALSE)</f>
        <v xml:space="preserve">Northern                                          </v>
      </c>
      <c r="P1289">
        <f>VLOOKUP(order_details__2[[#This Row],[ProductID]],products[],4,FALSE)</f>
        <v>2</v>
      </c>
      <c r="Q1289" t="str">
        <f>VLOOKUP(order_details__2[[#This Row],[CategoryID]],categories[],2,FALSE)</f>
        <v>Condiments</v>
      </c>
      <c r="R1289" s="57">
        <f>VLOOKUP(order_details__2[[#This Row],[OrderID]],orders[],21,FALSE)</f>
        <v>11</v>
      </c>
    </row>
    <row r="1290" spans="1:18" x14ac:dyDescent="0.2">
      <c r="A1290">
        <v>10736</v>
      </c>
      <c r="B1290">
        <v>75</v>
      </c>
      <c r="C1290">
        <v>7.75</v>
      </c>
      <c r="D1290">
        <v>20</v>
      </c>
      <c r="E1290">
        <v>0</v>
      </c>
      <c r="F1290">
        <f>order_details__2[[#This Row],[UnitPrice]]*order_details__2[[#This Row],[Quantity]]</f>
        <v>155</v>
      </c>
      <c r="G1290">
        <f>VLOOKUP(order_details__2[[#This Row],[ProductID]],products[],3,FALSE)</f>
        <v>12</v>
      </c>
      <c r="H1290">
        <f>VLOOKUP(order_details__2[[#This Row],[OrderID]],orders[],20,FALSE)</f>
        <v>1997</v>
      </c>
      <c r="I1290" t="str">
        <f>VLOOKUP(order_details__2[[#This Row],[ProductID]],products[],2,FALSE)</f>
        <v>Rhnbru Klosterbier</v>
      </c>
      <c r="J1290" t="str">
        <f>VLOOKUP(order_details__2[[#This Row],[SupplierID]],suppliers[],2,FALSE)</f>
        <v>Plutzer Lebensmittelgromrkte AG</v>
      </c>
      <c r="K1290" t="str">
        <f>VLOOKUP(order_details__2[[#This Row],[OrderID]],orders[],14,FALSE)</f>
        <v>Ireland</v>
      </c>
      <c r="L1290">
        <f>VLOOKUP(order_details__2[[#This Row],[OrderID]],orders[],7,FALSE)</f>
        <v>2</v>
      </c>
      <c r="M1290" t="str">
        <f>VLOOKUP(order_details__2[[#This Row],[ShipVia ]],shippers[],2,FALSE)</f>
        <v>United Package</v>
      </c>
      <c r="N1290" t="str">
        <f>VLOOKUP(order_details__2[[#This Row],[OrderID]],orders[],2,FALSE)</f>
        <v>HUNGO</v>
      </c>
      <c r="O1290" t="str">
        <f>VLOOKUP(order_details__2[[#This Row],[OrderID]],orders[],18,FALSE)</f>
        <v xml:space="preserve">Northern                                          </v>
      </c>
      <c r="P1290">
        <f>VLOOKUP(order_details__2[[#This Row],[ProductID]],products[],4,FALSE)</f>
        <v>1</v>
      </c>
      <c r="Q1290" t="str">
        <f>VLOOKUP(order_details__2[[#This Row],[CategoryID]],categories[],2,FALSE)</f>
        <v>Beverages</v>
      </c>
      <c r="R1290" s="57">
        <f>VLOOKUP(order_details__2[[#This Row],[OrderID]],orders[],21,FALSE)</f>
        <v>11</v>
      </c>
    </row>
    <row r="1291" spans="1:18" x14ac:dyDescent="0.2">
      <c r="A1291">
        <v>10737</v>
      </c>
      <c r="B1291">
        <v>13</v>
      </c>
      <c r="C1291">
        <v>6</v>
      </c>
      <c r="D1291">
        <v>4</v>
      </c>
      <c r="E1291">
        <v>0</v>
      </c>
      <c r="F1291">
        <f>order_details__2[[#This Row],[UnitPrice]]*order_details__2[[#This Row],[Quantity]]</f>
        <v>24</v>
      </c>
      <c r="G1291">
        <f>VLOOKUP(order_details__2[[#This Row],[ProductID]],products[],3,FALSE)</f>
        <v>6</v>
      </c>
      <c r="H1291">
        <f>VLOOKUP(order_details__2[[#This Row],[OrderID]],orders[],20,FALSE)</f>
        <v>1997</v>
      </c>
      <c r="I1291" t="str">
        <f>VLOOKUP(order_details__2[[#This Row],[ProductID]],products[],2,FALSE)</f>
        <v>Konbu</v>
      </c>
      <c r="J1291" t="str">
        <f>VLOOKUP(order_details__2[[#This Row],[SupplierID]],suppliers[],2,FALSE)</f>
        <v>Mayumi's</v>
      </c>
      <c r="K1291" t="str">
        <f>VLOOKUP(order_details__2[[#This Row],[OrderID]],orders[],14,FALSE)</f>
        <v>France</v>
      </c>
      <c r="L1291">
        <f>VLOOKUP(order_details__2[[#This Row],[OrderID]],orders[],7,FALSE)</f>
        <v>2</v>
      </c>
      <c r="M1291" t="str">
        <f>VLOOKUP(order_details__2[[#This Row],[ShipVia ]],shippers[],2,FALSE)</f>
        <v>United Package</v>
      </c>
      <c r="N1291" t="str">
        <f>VLOOKUP(order_details__2[[#This Row],[OrderID]],orders[],2,FALSE)</f>
        <v>VINET</v>
      </c>
      <c r="O1291" t="str">
        <f>VLOOKUP(order_details__2[[#This Row],[OrderID]],orders[],18,FALSE)</f>
        <v xml:space="preserve">Eastern                                           </v>
      </c>
      <c r="P1291">
        <f>VLOOKUP(order_details__2[[#This Row],[ProductID]],products[],4,FALSE)</f>
        <v>8</v>
      </c>
      <c r="Q1291" t="str">
        <f>VLOOKUP(order_details__2[[#This Row],[CategoryID]],categories[],2,FALSE)</f>
        <v>Seafood</v>
      </c>
      <c r="R1291" s="57">
        <f>VLOOKUP(order_details__2[[#This Row],[OrderID]],orders[],21,FALSE)</f>
        <v>11</v>
      </c>
    </row>
    <row r="1292" spans="1:18" x14ac:dyDescent="0.2">
      <c r="A1292">
        <v>10737</v>
      </c>
      <c r="B1292">
        <v>41</v>
      </c>
      <c r="C1292">
        <v>9.65</v>
      </c>
      <c r="D1292">
        <v>12</v>
      </c>
      <c r="E1292">
        <v>0</v>
      </c>
      <c r="F1292">
        <f>order_details__2[[#This Row],[UnitPrice]]*order_details__2[[#This Row],[Quantity]]</f>
        <v>115.80000000000001</v>
      </c>
      <c r="G1292">
        <f>VLOOKUP(order_details__2[[#This Row],[ProductID]],products[],3,FALSE)</f>
        <v>19</v>
      </c>
      <c r="H1292">
        <f>VLOOKUP(order_details__2[[#This Row],[OrderID]],orders[],20,FALSE)</f>
        <v>1997</v>
      </c>
      <c r="I1292" t="str">
        <f>VLOOKUP(order_details__2[[#This Row],[ProductID]],products[],2,FALSE)</f>
        <v>Jack's New England Clam Chowder</v>
      </c>
      <c r="J1292" t="str">
        <f>VLOOKUP(order_details__2[[#This Row],[SupplierID]],suppliers[],2,FALSE)</f>
        <v>New England Seafood Cannery</v>
      </c>
      <c r="K1292" t="str">
        <f>VLOOKUP(order_details__2[[#This Row],[OrderID]],orders[],14,FALSE)</f>
        <v>France</v>
      </c>
      <c r="L1292">
        <f>VLOOKUP(order_details__2[[#This Row],[OrderID]],orders[],7,FALSE)</f>
        <v>2</v>
      </c>
      <c r="M1292" t="str">
        <f>VLOOKUP(order_details__2[[#This Row],[ShipVia ]],shippers[],2,FALSE)</f>
        <v>United Package</v>
      </c>
      <c r="N1292" t="str">
        <f>VLOOKUP(order_details__2[[#This Row],[OrderID]],orders[],2,FALSE)</f>
        <v>VINET</v>
      </c>
      <c r="O1292" t="str">
        <f>VLOOKUP(order_details__2[[#This Row],[OrderID]],orders[],18,FALSE)</f>
        <v xml:space="preserve">Eastern                                           </v>
      </c>
      <c r="P1292">
        <f>VLOOKUP(order_details__2[[#This Row],[ProductID]],products[],4,FALSE)</f>
        <v>8</v>
      </c>
      <c r="Q1292" t="str">
        <f>VLOOKUP(order_details__2[[#This Row],[CategoryID]],categories[],2,FALSE)</f>
        <v>Seafood</v>
      </c>
      <c r="R1292" s="57">
        <f>VLOOKUP(order_details__2[[#This Row],[OrderID]],orders[],21,FALSE)</f>
        <v>11</v>
      </c>
    </row>
    <row r="1293" spans="1:18" x14ac:dyDescent="0.2">
      <c r="A1293">
        <v>10738</v>
      </c>
      <c r="B1293">
        <v>16</v>
      </c>
      <c r="C1293">
        <v>17.45</v>
      </c>
      <c r="D1293">
        <v>3</v>
      </c>
      <c r="E1293">
        <v>0</v>
      </c>
      <c r="F1293">
        <f>order_details__2[[#This Row],[UnitPrice]]*order_details__2[[#This Row],[Quantity]]</f>
        <v>52.349999999999994</v>
      </c>
      <c r="G1293">
        <f>VLOOKUP(order_details__2[[#This Row],[ProductID]],products[],3,FALSE)</f>
        <v>7</v>
      </c>
      <c r="H1293">
        <f>VLOOKUP(order_details__2[[#This Row],[OrderID]],orders[],20,FALSE)</f>
        <v>1997</v>
      </c>
      <c r="I1293" t="str">
        <f>VLOOKUP(order_details__2[[#This Row],[ProductID]],products[],2,FALSE)</f>
        <v>Pavlova</v>
      </c>
      <c r="J1293" t="str">
        <f>VLOOKUP(order_details__2[[#This Row],[SupplierID]],suppliers[],2,FALSE)</f>
        <v>Pavlova, Ltd.</v>
      </c>
      <c r="K1293" t="str">
        <f>VLOOKUP(order_details__2[[#This Row],[OrderID]],orders[],14,FALSE)</f>
        <v>France</v>
      </c>
      <c r="L1293">
        <f>VLOOKUP(order_details__2[[#This Row],[OrderID]],orders[],7,FALSE)</f>
        <v>1</v>
      </c>
      <c r="M1293" t="str">
        <f>VLOOKUP(order_details__2[[#This Row],[ShipVia ]],shippers[],2,FALSE)</f>
        <v>Speedy Express</v>
      </c>
      <c r="N1293" t="str">
        <f>VLOOKUP(order_details__2[[#This Row],[OrderID]],orders[],2,FALSE)</f>
        <v>SPECD</v>
      </c>
      <c r="O1293" t="str">
        <f>VLOOKUP(order_details__2[[#This Row],[OrderID]],orders[],18,FALSE)</f>
        <v xml:space="preserve">Eastern                                           </v>
      </c>
      <c r="P1293">
        <f>VLOOKUP(order_details__2[[#This Row],[ProductID]],products[],4,FALSE)</f>
        <v>3</v>
      </c>
      <c r="Q1293" t="str">
        <f>VLOOKUP(order_details__2[[#This Row],[CategoryID]],categories[],2,FALSE)</f>
        <v>Confections</v>
      </c>
      <c r="R1293" s="57">
        <f>VLOOKUP(order_details__2[[#This Row],[OrderID]],orders[],21,FALSE)</f>
        <v>11</v>
      </c>
    </row>
    <row r="1294" spans="1:18" x14ac:dyDescent="0.2">
      <c r="A1294">
        <v>10739</v>
      </c>
      <c r="B1294">
        <v>36</v>
      </c>
      <c r="C1294">
        <v>19</v>
      </c>
      <c r="D1294">
        <v>6</v>
      </c>
      <c r="E1294">
        <v>0</v>
      </c>
      <c r="F1294">
        <f>order_details__2[[#This Row],[UnitPrice]]*order_details__2[[#This Row],[Quantity]]</f>
        <v>114</v>
      </c>
      <c r="G1294">
        <f>VLOOKUP(order_details__2[[#This Row],[ProductID]],products[],3,FALSE)</f>
        <v>17</v>
      </c>
      <c r="H1294">
        <f>VLOOKUP(order_details__2[[#This Row],[OrderID]],orders[],20,FALSE)</f>
        <v>1997</v>
      </c>
      <c r="I1294" t="str">
        <f>VLOOKUP(order_details__2[[#This Row],[ProductID]],products[],2,FALSE)</f>
        <v>Inlagd Sill</v>
      </c>
      <c r="J1294" t="str">
        <f>VLOOKUP(order_details__2[[#This Row],[SupplierID]],suppliers[],2,FALSE)</f>
        <v>Svensk Sjfda AB</v>
      </c>
      <c r="K1294" t="str">
        <f>VLOOKUP(order_details__2[[#This Row],[OrderID]],orders[],14,FALSE)</f>
        <v>France</v>
      </c>
      <c r="L1294">
        <f>VLOOKUP(order_details__2[[#This Row],[OrderID]],orders[],7,FALSE)</f>
        <v>3</v>
      </c>
      <c r="M1294" t="str">
        <f>VLOOKUP(order_details__2[[#This Row],[ShipVia ]],shippers[],2,FALSE)</f>
        <v>Federal Shipping</v>
      </c>
      <c r="N1294" t="str">
        <f>VLOOKUP(order_details__2[[#This Row],[OrderID]],orders[],2,FALSE)</f>
        <v>VINET</v>
      </c>
      <c r="O1294" t="str">
        <f>VLOOKUP(order_details__2[[#This Row],[OrderID]],orders[],18,FALSE)</f>
        <v xml:space="preserve">Southern                                          </v>
      </c>
      <c r="P1294">
        <f>VLOOKUP(order_details__2[[#This Row],[ProductID]],products[],4,FALSE)</f>
        <v>8</v>
      </c>
      <c r="Q1294" t="str">
        <f>VLOOKUP(order_details__2[[#This Row],[CategoryID]],categories[],2,FALSE)</f>
        <v>Seafood</v>
      </c>
      <c r="R1294" s="57">
        <f>VLOOKUP(order_details__2[[#This Row],[OrderID]],orders[],21,FALSE)</f>
        <v>11</v>
      </c>
    </row>
    <row r="1295" spans="1:18" x14ac:dyDescent="0.2">
      <c r="A1295">
        <v>10739</v>
      </c>
      <c r="B1295">
        <v>52</v>
      </c>
      <c r="C1295">
        <v>7</v>
      </c>
      <c r="D1295">
        <v>18</v>
      </c>
      <c r="E1295">
        <v>0</v>
      </c>
      <c r="F1295">
        <f>order_details__2[[#This Row],[UnitPrice]]*order_details__2[[#This Row],[Quantity]]</f>
        <v>126</v>
      </c>
      <c r="G1295">
        <f>VLOOKUP(order_details__2[[#This Row],[ProductID]],products[],3,FALSE)</f>
        <v>24</v>
      </c>
      <c r="H1295">
        <f>VLOOKUP(order_details__2[[#This Row],[OrderID]],orders[],20,FALSE)</f>
        <v>1997</v>
      </c>
      <c r="I1295" t="str">
        <f>VLOOKUP(order_details__2[[#This Row],[ProductID]],products[],2,FALSE)</f>
        <v>Filo Mix</v>
      </c>
      <c r="J1295" t="str">
        <f>VLOOKUP(order_details__2[[#This Row],[SupplierID]],suppliers[],2,FALSE)</f>
        <v>G'day, Mate</v>
      </c>
      <c r="K1295" t="str">
        <f>VLOOKUP(order_details__2[[#This Row],[OrderID]],orders[],14,FALSE)</f>
        <v>France</v>
      </c>
      <c r="L1295">
        <f>VLOOKUP(order_details__2[[#This Row],[OrderID]],orders[],7,FALSE)</f>
        <v>3</v>
      </c>
      <c r="M1295" t="str">
        <f>VLOOKUP(order_details__2[[#This Row],[ShipVia ]],shippers[],2,FALSE)</f>
        <v>Federal Shipping</v>
      </c>
      <c r="N1295" t="str">
        <f>VLOOKUP(order_details__2[[#This Row],[OrderID]],orders[],2,FALSE)</f>
        <v>VINET</v>
      </c>
      <c r="O1295" t="str">
        <f>VLOOKUP(order_details__2[[#This Row],[OrderID]],orders[],18,FALSE)</f>
        <v xml:space="preserve">Southern                                          </v>
      </c>
      <c r="P1295">
        <f>VLOOKUP(order_details__2[[#This Row],[ProductID]],products[],4,FALSE)</f>
        <v>5</v>
      </c>
      <c r="Q1295" t="str">
        <f>VLOOKUP(order_details__2[[#This Row],[CategoryID]],categories[],2,FALSE)</f>
        <v>Grains/Cereals</v>
      </c>
      <c r="R1295" s="57">
        <f>VLOOKUP(order_details__2[[#This Row],[OrderID]],orders[],21,FALSE)</f>
        <v>11</v>
      </c>
    </row>
    <row r="1296" spans="1:18" x14ac:dyDescent="0.2">
      <c r="A1296">
        <v>10740</v>
      </c>
      <c r="B1296">
        <v>28</v>
      </c>
      <c r="C1296">
        <v>45.6</v>
      </c>
      <c r="D1296">
        <v>5</v>
      </c>
      <c r="E1296">
        <v>0</v>
      </c>
      <c r="F1296">
        <f>order_details__2[[#This Row],[UnitPrice]]*order_details__2[[#This Row],[Quantity]]</f>
        <v>228</v>
      </c>
      <c r="G1296">
        <f>VLOOKUP(order_details__2[[#This Row],[ProductID]],products[],3,FALSE)</f>
        <v>12</v>
      </c>
      <c r="H1296">
        <f>VLOOKUP(order_details__2[[#This Row],[OrderID]],orders[],20,FALSE)</f>
        <v>1997</v>
      </c>
      <c r="I1296" t="str">
        <f>VLOOKUP(order_details__2[[#This Row],[ProductID]],products[],2,FALSE)</f>
        <v>Rssle Sauerkraut</v>
      </c>
      <c r="J1296" t="str">
        <f>VLOOKUP(order_details__2[[#This Row],[SupplierID]],suppliers[],2,FALSE)</f>
        <v>Plutzer Lebensmittelgromrkte AG</v>
      </c>
      <c r="K1296" t="str">
        <f>VLOOKUP(order_details__2[[#This Row],[OrderID]],orders[],14,FALSE)</f>
        <v>USA</v>
      </c>
      <c r="L1296">
        <f>VLOOKUP(order_details__2[[#This Row],[OrderID]],orders[],7,FALSE)</f>
        <v>2</v>
      </c>
      <c r="M1296" t="str">
        <f>VLOOKUP(order_details__2[[#This Row],[ShipVia ]],shippers[],2,FALSE)</f>
        <v>United Package</v>
      </c>
      <c r="N1296" t="str">
        <f>VLOOKUP(order_details__2[[#This Row],[OrderID]],orders[],2,FALSE)</f>
        <v>WHITC</v>
      </c>
      <c r="O1296" t="str">
        <f>VLOOKUP(order_details__2[[#This Row],[OrderID]],orders[],18,FALSE)</f>
        <v xml:space="preserve">Eastern                                           </v>
      </c>
      <c r="P1296">
        <f>VLOOKUP(order_details__2[[#This Row],[ProductID]],products[],4,FALSE)</f>
        <v>7</v>
      </c>
      <c r="Q1296" t="str">
        <f>VLOOKUP(order_details__2[[#This Row],[CategoryID]],categories[],2,FALSE)</f>
        <v>Produce</v>
      </c>
      <c r="R1296" s="57">
        <f>VLOOKUP(order_details__2[[#This Row],[OrderID]],orders[],21,FALSE)</f>
        <v>11</v>
      </c>
    </row>
    <row r="1297" spans="1:18" x14ac:dyDescent="0.2">
      <c r="A1297">
        <v>10740</v>
      </c>
      <c r="B1297">
        <v>35</v>
      </c>
      <c r="C1297">
        <v>18</v>
      </c>
      <c r="D1297">
        <v>35</v>
      </c>
      <c r="E1297">
        <v>0</v>
      </c>
      <c r="F1297">
        <f>order_details__2[[#This Row],[UnitPrice]]*order_details__2[[#This Row],[Quantity]]</f>
        <v>630</v>
      </c>
      <c r="G1297">
        <f>VLOOKUP(order_details__2[[#This Row],[ProductID]],products[],3,FALSE)</f>
        <v>16</v>
      </c>
      <c r="H1297">
        <f>VLOOKUP(order_details__2[[#This Row],[OrderID]],orders[],20,FALSE)</f>
        <v>1997</v>
      </c>
      <c r="I1297" t="str">
        <f>VLOOKUP(order_details__2[[#This Row],[ProductID]],products[],2,FALSE)</f>
        <v>Steeleye Stout</v>
      </c>
      <c r="J1297" t="str">
        <f>VLOOKUP(order_details__2[[#This Row],[SupplierID]],suppliers[],2,FALSE)</f>
        <v>Bigfoot Breweries</v>
      </c>
      <c r="K1297" t="str">
        <f>VLOOKUP(order_details__2[[#This Row],[OrderID]],orders[],14,FALSE)</f>
        <v>USA</v>
      </c>
      <c r="L1297">
        <f>VLOOKUP(order_details__2[[#This Row],[OrderID]],orders[],7,FALSE)</f>
        <v>2</v>
      </c>
      <c r="M1297" t="str">
        <f>VLOOKUP(order_details__2[[#This Row],[ShipVia ]],shippers[],2,FALSE)</f>
        <v>United Package</v>
      </c>
      <c r="N1297" t="str">
        <f>VLOOKUP(order_details__2[[#This Row],[OrderID]],orders[],2,FALSE)</f>
        <v>WHITC</v>
      </c>
      <c r="O1297" t="str">
        <f>VLOOKUP(order_details__2[[#This Row],[OrderID]],orders[],18,FALSE)</f>
        <v xml:space="preserve">Eastern                                           </v>
      </c>
      <c r="P1297">
        <f>VLOOKUP(order_details__2[[#This Row],[ProductID]],products[],4,FALSE)</f>
        <v>1</v>
      </c>
      <c r="Q1297" t="str">
        <f>VLOOKUP(order_details__2[[#This Row],[CategoryID]],categories[],2,FALSE)</f>
        <v>Beverages</v>
      </c>
      <c r="R1297" s="57">
        <f>VLOOKUP(order_details__2[[#This Row],[OrderID]],orders[],21,FALSE)</f>
        <v>11</v>
      </c>
    </row>
    <row r="1298" spans="1:18" x14ac:dyDescent="0.2">
      <c r="A1298">
        <v>10740</v>
      </c>
      <c r="B1298">
        <v>45</v>
      </c>
      <c r="C1298">
        <v>9.5</v>
      </c>
      <c r="D1298">
        <v>40</v>
      </c>
      <c r="E1298">
        <v>0</v>
      </c>
      <c r="F1298">
        <f>order_details__2[[#This Row],[UnitPrice]]*order_details__2[[#This Row],[Quantity]]</f>
        <v>380</v>
      </c>
      <c r="G1298">
        <f>VLOOKUP(order_details__2[[#This Row],[ProductID]],products[],3,FALSE)</f>
        <v>21</v>
      </c>
      <c r="H1298">
        <f>VLOOKUP(order_details__2[[#This Row],[OrderID]],orders[],20,FALSE)</f>
        <v>1997</v>
      </c>
      <c r="I1298" t="str">
        <f>VLOOKUP(order_details__2[[#This Row],[ProductID]],products[],2,FALSE)</f>
        <v>Rogede sild</v>
      </c>
      <c r="J1298" t="str">
        <f>VLOOKUP(order_details__2[[#This Row],[SupplierID]],suppliers[],2,FALSE)</f>
        <v>Lyngbysild</v>
      </c>
      <c r="K1298" t="str">
        <f>VLOOKUP(order_details__2[[#This Row],[OrderID]],orders[],14,FALSE)</f>
        <v>USA</v>
      </c>
      <c r="L1298">
        <f>VLOOKUP(order_details__2[[#This Row],[OrderID]],orders[],7,FALSE)</f>
        <v>2</v>
      </c>
      <c r="M1298" t="str">
        <f>VLOOKUP(order_details__2[[#This Row],[ShipVia ]],shippers[],2,FALSE)</f>
        <v>United Package</v>
      </c>
      <c r="N1298" t="str">
        <f>VLOOKUP(order_details__2[[#This Row],[OrderID]],orders[],2,FALSE)</f>
        <v>WHITC</v>
      </c>
      <c r="O1298" t="str">
        <f>VLOOKUP(order_details__2[[#This Row],[OrderID]],orders[],18,FALSE)</f>
        <v xml:space="preserve">Eastern                                           </v>
      </c>
      <c r="P1298">
        <f>VLOOKUP(order_details__2[[#This Row],[ProductID]],products[],4,FALSE)</f>
        <v>8</v>
      </c>
      <c r="Q1298" t="str">
        <f>VLOOKUP(order_details__2[[#This Row],[CategoryID]],categories[],2,FALSE)</f>
        <v>Seafood</v>
      </c>
      <c r="R1298" s="57">
        <f>VLOOKUP(order_details__2[[#This Row],[OrderID]],orders[],21,FALSE)</f>
        <v>11</v>
      </c>
    </row>
    <row r="1299" spans="1:18" x14ac:dyDescent="0.2">
      <c r="A1299">
        <v>10740</v>
      </c>
      <c r="B1299">
        <v>56</v>
      </c>
      <c r="C1299">
        <v>38</v>
      </c>
      <c r="D1299">
        <v>14</v>
      </c>
      <c r="E1299">
        <v>0</v>
      </c>
      <c r="F1299">
        <f>order_details__2[[#This Row],[UnitPrice]]*order_details__2[[#This Row],[Quantity]]</f>
        <v>532</v>
      </c>
      <c r="G1299">
        <f>VLOOKUP(order_details__2[[#This Row],[ProductID]],products[],3,FALSE)</f>
        <v>26</v>
      </c>
      <c r="H1299">
        <f>VLOOKUP(order_details__2[[#This Row],[OrderID]],orders[],20,FALSE)</f>
        <v>1997</v>
      </c>
      <c r="I1299" t="str">
        <f>VLOOKUP(order_details__2[[#This Row],[ProductID]],products[],2,FALSE)</f>
        <v>Gnocchi di nonna Alice</v>
      </c>
      <c r="J1299" t="str">
        <f>VLOOKUP(order_details__2[[#This Row],[SupplierID]],suppliers[],2,FALSE)</f>
        <v>Pasta Buttini s.r.l.</v>
      </c>
      <c r="K1299" t="str">
        <f>VLOOKUP(order_details__2[[#This Row],[OrderID]],orders[],14,FALSE)</f>
        <v>USA</v>
      </c>
      <c r="L1299">
        <f>VLOOKUP(order_details__2[[#This Row],[OrderID]],orders[],7,FALSE)</f>
        <v>2</v>
      </c>
      <c r="M1299" t="str">
        <f>VLOOKUP(order_details__2[[#This Row],[ShipVia ]],shippers[],2,FALSE)</f>
        <v>United Package</v>
      </c>
      <c r="N1299" t="str">
        <f>VLOOKUP(order_details__2[[#This Row],[OrderID]],orders[],2,FALSE)</f>
        <v>WHITC</v>
      </c>
      <c r="O1299" t="str">
        <f>VLOOKUP(order_details__2[[#This Row],[OrderID]],orders[],18,FALSE)</f>
        <v xml:space="preserve">Eastern                                           </v>
      </c>
      <c r="P1299">
        <f>VLOOKUP(order_details__2[[#This Row],[ProductID]],products[],4,FALSE)</f>
        <v>5</v>
      </c>
      <c r="Q1299" t="str">
        <f>VLOOKUP(order_details__2[[#This Row],[CategoryID]],categories[],2,FALSE)</f>
        <v>Grains/Cereals</v>
      </c>
      <c r="R1299" s="57">
        <f>VLOOKUP(order_details__2[[#This Row],[OrderID]],orders[],21,FALSE)</f>
        <v>11</v>
      </c>
    </row>
    <row r="1300" spans="1:18" x14ac:dyDescent="0.2">
      <c r="A1300">
        <v>10741</v>
      </c>
      <c r="B1300">
        <v>2</v>
      </c>
      <c r="C1300">
        <v>19</v>
      </c>
      <c r="D1300">
        <v>15</v>
      </c>
      <c r="E1300">
        <v>0</v>
      </c>
      <c r="F1300">
        <f>order_details__2[[#This Row],[UnitPrice]]*order_details__2[[#This Row],[Quantity]]</f>
        <v>285</v>
      </c>
      <c r="G1300">
        <f>VLOOKUP(order_details__2[[#This Row],[ProductID]],products[],3,FALSE)</f>
        <v>1</v>
      </c>
      <c r="H1300">
        <f>VLOOKUP(order_details__2[[#This Row],[OrderID]],orders[],20,FALSE)</f>
        <v>1997</v>
      </c>
      <c r="I1300" t="str">
        <f>VLOOKUP(order_details__2[[#This Row],[ProductID]],products[],2,FALSE)</f>
        <v>Chang</v>
      </c>
      <c r="J1300" t="str">
        <f>VLOOKUP(order_details__2[[#This Row],[SupplierID]],suppliers[],2,FALSE)</f>
        <v>Exotic Liquids</v>
      </c>
      <c r="K1300" t="str">
        <f>VLOOKUP(order_details__2[[#This Row],[OrderID]],orders[],14,FALSE)</f>
        <v>UK</v>
      </c>
      <c r="L1300">
        <f>VLOOKUP(order_details__2[[#This Row],[OrderID]],orders[],7,FALSE)</f>
        <v>3</v>
      </c>
      <c r="M1300" t="str">
        <f>VLOOKUP(order_details__2[[#This Row],[ShipVia ]],shippers[],2,FALSE)</f>
        <v>Federal Shipping</v>
      </c>
      <c r="N1300" t="str">
        <f>VLOOKUP(order_details__2[[#This Row],[OrderID]],orders[],2,FALSE)</f>
        <v>AROUT</v>
      </c>
      <c r="O1300" t="str">
        <f>VLOOKUP(order_details__2[[#This Row],[OrderID]],orders[],18,FALSE)</f>
        <v xml:space="preserve">Eastern                                           </v>
      </c>
      <c r="P1300">
        <f>VLOOKUP(order_details__2[[#This Row],[ProductID]],products[],4,FALSE)</f>
        <v>1</v>
      </c>
      <c r="Q1300" t="str">
        <f>VLOOKUP(order_details__2[[#This Row],[CategoryID]],categories[],2,FALSE)</f>
        <v>Beverages</v>
      </c>
      <c r="R1300" s="57">
        <f>VLOOKUP(order_details__2[[#This Row],[OrderID]],orders[],21,FALSE)</f>
        <v>11</v>
      </c>
    </row>
    <row r="1301" spans="1:18" x14ac:dyDescent="0.2">
      <c r="A1301">
        <v>10742</v>
      </c>
      <c r="B1301">
        <v>3</v>
      </c>
      <c r="C1301">
        <v>10</v>
      </c>
      <c r="D1301">
        <v>20</v>
      </c>
      <c r="E1301">
        <v>0</v>
      </c>
      <c r="F1301">
        <f>order_details__2[[#This Row],[UnitPrice]]*order_details__2[[#This Row],[Quantity]]</f>
        <v>200</v>
      </c>
      <c r="G1301">
        <f>VLOOKUP(order_details__2[[#This Row],[ProductID]],products[],3,FALSE)</f>
        <v>1</v>
      </c>
      <c r="H1301">
        <f>VLOOKUP(order_details__2[[#This Row],[OrderID]],orders[],20,FALSE)</f>
        <v>1997</v>
      </c>
      <c r="I1301" t="str">
        <f>VLOOKUP(order_details__2[[#This Row],[ProductID]],products[],2,FALSE)</f>
        <v>Aniseed Syrup</v>
      </c>
      <c r="J1301" t="str">
        <f>VLOOKUP(order_details__2[[#This Row],[SupplierID]],suppliers[],2,FALSE)</f>
        <v>Exotic Liquids</v>
      </c>
      <c r="K1301" t="str">
        <f>VLOOKUP(order_details__2[[#This Row],[OrderID]],orders[],14,FALSE)</f>
        <v>Canada</v>
      </c>
      <c r="L1301">
        <f>VLOOKUP(order_details__2[[#This Row],[OrderID]],orders[],7,FALSE)</f>
        <v>3</v>
      </c>
      <c r="M1301" t="str">
        <f>VLOOKUP(order_details__2[[#This Row],[ShipVia ]],shippers[],2,FALSE)</f>
        <v>Federal Shipping</v>
      </c>
      <c r="N1301" t="str">
        <f>VLOOKUP(order_details__2[[#This Row],[OrderID]],orders[],2,FALSE)</f>
        <v>BOTTM</v>
      </c>
      <c r="O1301" t="str">
        <f>VLOOKUP(order_details__2[[#This Row],[OrderID]],orders[],18,FALSE)</f>
        <v xml:space="preserve">Southern                                          </v>
      </c>
      <c r="P1301">
        <f>VLOOKUP(order_details__2[[#This Row],[ProductID]],products[],4,FALSE)</f>
        <v>2</v>
      </c>
      <c r="Q1301" t="str">
        <f>VLOOKUP(order_details__2[[#This Row],[CategoryID]],categories[],2,FALSE)</f>
        <v>Condiments</v>
      </c>
      <c r="R1301" s="57">
        <f>VLOOKUP(order_details__2[[#This Row],[OrderID]],orders[],21,FALSE)</f>
        <v>11</v>
      </c>
    </row>
    <row r="1302" spans="1:18" x14ac:dyDescent="0.2">
      <c r="A1302">
        <v>10742</v>
      </c>
      <c r="B1302">
        <v>60</v>
      </c>
      <c r="C1302">
        <v>34</v>
      </c>
      <c r="D1302">
        <v>50</v>
      </c>
      <c r="E1302">
        <v>0</v>
      </c>
      <c r="F1302">
        <f>order_details__2[[#This Row],[UnitPrice]]*order_details__2[[#This Row],[Quantity]]</f>
        <v>1700</v>
      </c>
      <c r="G1302">
        <f>VLOOKUP(order_details__2[[#This Row],[ProductID]],products[],3,FALSE)</f>
        <v>28</v>
      </c>
      <c r="H1302">
        <f>VLOOKUP(order_details__2[[#This Row],[OrderID]],orders[],20,FALSE)</f>
        <v>1997</v>
      </c>
      <c r="I1302" t="str">
        <f>VLOOKUP(order_details__2[[#This Row],[ProductID]],products[],2,FALSE)</f>
        <v>Camembert Pierrot</v>
      </c>
      <c r="J1302" t="str">
        <f>VLOOKUP(order_details__2[[#This Row],[SupplierID]],suppliers[],2,FALSE)</f>
        <v>Gai pturage</v>
      </c>
      <c r="K1302" t="str">
        <f>VLOOKUP(order_details__2[[#This Row],[OrderID]],orders[],14,FALSE)</f>
        <v>Canada</v>
      </c>
      <c r="L1302">
        <f>VLOOKUP(order_details__2[[#This Row],[OrderID]],orders[],7,FALSE)</f>
        <v>3</v>
      </c>
      <c r="M1302" t="str">
        <f>VLOOKUP(order_details__2[[#This Row],[ShipVia ]],shippers[],2,FALSE)</f>
        <v>Federal Shipping</v>
      </c>
      <c r="N1302" t="str">
        <f>VLOOKUP(order_details__2[[#This Row],[OrderID]],orders[],2,FALSE)</f>
        <v>BOTTM</v>
      </c>
      <c r="O1302" t="str">
        <f>VLOOKUP(order_details__2[[#This Row],[OrderID]],orders[],18,FALSE)</f>
        <v xml:space="preserve">Southern                                          </v>
      </c>
      <c r="P1302">
        <f>VLOOKUP(order_details__2[[#This Row],[ProductID]],products[],4,FALSE)</f>
        <v>4</v>
      </c>
      <c r="Q1302" t="str">
        <f>VLOOKUP(order_details__2[[#This Row],[CategoryID]],categories[],2,FALSE)</f>
        <v>Dairy Products</v>
      </c>
      <c r="R1302" s="57">
        <f>VLOOKUP(order_details__2[[#This Row],[OrderID]],orders[],21,FALSE)</f>
        <v>11</v>
      </c>
    </row>
    <row r="1303" spans="1:18" x14ac:dyDescent="0.2">
      <c r="A1303">
        <v>10742</v>
      </c>
      <c r="B1303">
        <v>72</v>
      </c>
      <c r="C1303">
        <v>34.799999999999997</v>
      </c>
      <c r="D1303">
        <v>35</v>
      </c>
      <c r="E1303">
        <v>0</v>
      </c>
      <c r="F1303">
        <f>order_details__2[[#This Row],[UnitPrice]]*order_details__2[[#This Row],[Quantity]]</f>
        <v>1218</v>
      </c>
      <c r="G1303">
        <f>VLOOKUP(order_details__2[[#This Row],[ProductID]],products[],3,FALSE)</f>
        <v>14</v>
      </c>
      <c r="H1303">
        <f>VLOOKUP(order_details__2[[#This Row],[OrderID]],orders[],20,FALSE)</f>
        <v>1997</v>
      </c>
      <c r="I1303" t="str">
        <f>VLOOKUP(order_details__2[[#This Row],[ProductID]],products[],2,FALSE)</f>
        <v>Mozzarella di Giovanni</v>
      </c>
      <c r="J1303" t="str">
        <f>VLOOKUP(order_details__2[[#This Row],[SupplierID]],suppliers[],2,FALSE)</f>
        <v>Formaggi Fortini s.r.l.</v>
      </c>
      <c r="K1303" t="str">
        <f>VLOOKUP(order_details__2[[#This Row],[OrderID]],orders[],14,FALSE)</f>
        <v>Canada</v>
      </c>
      <c r="L1303">
        <f>VLOOKUP(order_details__2[[#This Row],[OrderID]],orders[],7,FALSE)</f>
        <v>3</v>
      </c>
      <c r="M1303" t="str">
        <f>VLOOKUP(order_details__2[[#This Row],[ShipVia ]],shippers[],2,FALSE)</f>
        <v>Federal Shipping</v>
      </c>
      <c r="N1303" t="str">
        <f>VLOOKUP(order_details__2[[#This Row],[OrderID]],orders[],2,FALSE)</f>
        <v>BOTTM</v>
      </c>
      <c r="O1303" t="str">
        <f>VLOOKUP(order_details__2[[#This Row],[OrderID]],orders[],18,FALSE)</f>
        <v xml:space="preserve">Southern                                          </v>
      </c>
      <c r="P1303">
        <f>VLOOKUP(order_details__2[[#This Row],[ProductID]],products[],4,FALSE)</f>
        <v>4</v>
      </c>
      <c r="Q1303" t="str">
        <f>VLOOKUP(order_details__2[[#This Row],[CategoryID]],categories[],2,FALSE)</f>
        <v>Dairy Products</v>
      </c>
      <c r="R1303" s="57">
        <f>VLOOKUP(order_details__2[[#This Row],[OrderID]],orders[],21,FALSE)</f>
        <v>11</v>
      </c>
    </row>
    <row r="1304" spans="1:18" x14ac:dyDescent="0.2">
      <c r="A1304">
        <v>10743</v>
      </c>
      <c r="B1304">
        <v>46</v>
      </c>
      <c r="C1304">
        <v>12</v>
      </c>
      <c r="D1304">
        <v>28</v>
      </c>
      <c r="E1304">
        <v>0</v>
      </c>
      <c r="F1304">
        <f>order_details__2[[#This Row],[UnitPrice]]*order_details__2[[#This Row],[Quantity]]</f>
        <v>336</v>
      </c>
      <c r="G1304">
        <f>VLOOKUP(order_details__2[[#This Row],[ProductID]],products[],3,FALSE)</f>
        <v>21</v>
      </c>
      <c r="H1304">
        <f>VLOOKUP(order_details__2[[#This Row],[OrderID]],orders[],20,FALSE)</f>
        <v>1997</v>
      </c>
      <c r="I1304" t="str">
        <f>VLOOKUP(order_details__2[[#This Row],[ProductID]],products[],2,FALSE)</f>
        <v>Spegesild</v>
      </c>
      <c r="J1304" t="str">
        <f>VLOOKUP(order_details__2[[#This Row],[SupplierID]],suppliers[],2,FALSE)</f>
        <v>Lyngbysild</v>
      </c>
      <c r="K1304" t="str">
        <f>VLOOKUP(order_details__2[[#This Row],[OrderID]],orders[],14,FALSE)</f>
        <v>UK</v>
      </c>
      <c r="L1304">
        <f>VLOOKUP(order_details__2[[#This Row],[OrderID]],orders[],7,FALSE)</f>
        <v>2</v>
      </c>
      <c r="M1304" t="str">
        <f>VLOOKUP(order_details__2[[#This Row],[ShipVia ]],shippers[],2,FALSE)</f>
        <v>United Package</v>
      </c>
      <c r="N1304" t="str">
        <f>VLOOKUP(order_details__2[[#This Row],[OrderID]],orders[],2,FALSE)</f>
        <v>AROUT</v>
      </c>
      <c r="O1304" t="str">
        <f>VLOOKUP(order_details__2[[#This Row],[OrderID]],orders[],18,FALSE)</f>
        <v xml:space="preserve">Eastern                                           </v>
      </c>
      <c r="P1304">
        <f>VLOOKUP(order_details__2[[#This Row],[ProductID]],products[],4,FALSE)</f>
        <v>8</v>
      </c>
      <c r="Q1304" t="str">
        <f>VLOOKUP(order_details__2[[#This Row],[CategoryID]],categories[],2,FALSE)</f>
        <v>Seafood</v>
      </c>
      <c r="R1304" s="57">
        <f>VLOOKUP(order_details__2[[#This Row],[OrderID]],orders[],21,FALSE)</f>
        <v>11</v>
      </c>
    </row>
    <row r="1305" spans="1:18" x14ac:dyDescent="0.2">
      <c r="A1305">
        <v>10744</v>
      </c>
      <c r="B1305">
        <v>40</v>
      </c>
      <c r="C1305">
        <v>18.399999999999999</v>
      </c>
      <c r="D1305">
        <v>50</v>
      </c>
      <c r="E1305">
        <v>0</v>
      </c>
      <c r="F1305">
        <f>order_details__2[[#This Row],[UnitPrice]]*order_details__2[[#This Row],[Quantity]]</f>
        <v>919.99999999999989</v>
      </c>
      <c r="G1305">
        <f>VLOOKUP(order_details__2[[#This Row],[ProductID]],products[],3,FALSE)</f>
        <v>19</v>
      </c>
      <c r="H1305">
        <f>VLOOKUP(order_details__2[[#This Row],[OrderID]],orders[],20,FALSE)</f>
        <v>1997</v>
      </c>
      <c r="I1305" t="str">
        <f>VLOOKUP(order_details__2[[#This Row],[ProductID]],products[],2,FALSE)</f>
        <v>Boston Crab Meat</v>
      </c>
      <c r="J1305" t="str">
        <f>VLOOKUP(order_details__2[[#This Row],[SupplierID]],suppliers[],2,FALSE)</f>
        <v>New England Seafood Cannery</v>
      </c>
      <c r="K1305" t="str">
        <f>VLOOKUP(order_details__2[[#This Row],[OrderID]],orders[],14,FALSE)</f>
        <v>Denmark</v>
      </c>
      <c r="L1305">
        <f>VLOOKUP(order_details__2[[#This Row],[OrderID]],orders[],7,FALSE)</f>
        <v>1</v>
      </c>
      <c r="M1305" t="str">
        <f>VLOOKUP(order_details__2[[#This Row],[ShipVia ]],shippers[],2,FALSE)</f>
        <v>Speedy Express</v>
      </c>
      <c r="N1305" t="str">
        <f>VLOOKUP(order_details__2[[#This Row],[OrderID]],orders[],2,FALSE)</f>
        <v>VAFFE</v>
      </c>
      <c r="O1305" t="str">
        <f>VLOOKUP(order_details__2[[#This Row],[OrderID]],orders[],18,FALSE)</f>
        <v xml:space="preserve">Westerns                                          </v>
      </c>
      <c r="P1305">
        <f>VLOOKUP(order_details__2[[#This Row],[ProductID]],products[],4,FALSE)</f>
        <v>8</v>
      </c>
      <c r="Q1305" t="str">
        <f>VLOOKUP(order_details__2[[#This Row],[CategoryID]],categories[],2,FALSE)</f>
        <v>Seafood</v>
      </c>
      <c r="R1305" s="57">
        <f>VLOOKUP(order_details__2[[#This Row],[OrderID]],orders[],21,FALSE)</f>
        <v>11</v>
      </c>
    </row>
    <row r="1306" spans="1:18" x14ac:dyDescent="0.2">
      <c r="A1306">
        <v>10745</v>
      </c>
      <c r="B1306">
        <v>18</v>
      </c>
      <c r="C1306">
        <v>62.5</v>
      </c>
      <c r="D1306">
        <v>24</v>
      </c>
      <c r="E1306">
        <v>0</v>
      </c>
      <c r="F1306">
        <f>order_details__2[[#This Row],[UnitPrice]]*order_details__2[[#This Row],[Quantity]]</f>
        <v>1500</v>
      </c>
      <c r="G1306">
        <f>VLOOKUP(order_details__2[[#This Row],[ProductID]],products[],3,FALSE)</f>
        <v>7</v>
      </c>
      <c r="H1306">
        <f>VLOOKUP(order_details__2[[#This Row],[OrderID]],orders[],20,FALSE)</f>
        <v>1997</v>
      </c>
      <c r="I1306" t="str">
        <f>VLOOKUP(order_details__2[[#This Row],[ProductID]],products[],2,FALSE)</f>
        <v>Carnarvon Tigers</v>
      </c>
      <c r="J1306" t="str">
        <f>VLOOKUP(order_details__2[[#This Row],[SupplierID]],suppliers[],2,FALSE)</f>
        <v>Pavlova, Ltd.</v>
      </c>
      <c r="K1306" t="str">
        <f>VLOOKUP(order_details__2[[#This Row],[OrderID]],orders[],14,FALSE)</f>
        <v>Germany</v>
      </c>
      <c r="L1306">
        <f>VLOOKUP(order_details__2[[#This Row],[OrderID]],orders[],7,FALSE)</f>
        <v>1</v>
      </c>
      <c r="M1306" t="str">
        <f>VLOOKUP(order_details__2[[#This Row],[ShipVia ]],shippers[],2,FALSE)</f>
        <v>Speedy Express</v>
      </c>
      <c r="N1306" t="str">
        <f>VLOOKUP(order_details__2[[#This Row],[OrderID]],orders[],2,FALSE)</f>
        <v>QUICK</v>
      </c>
      <c r="O1306" t="str">
        <f>VLOOKUP(order_details__2[[#This Row],[OrderID]],orders[],18,FALSE)</f>
        <v xml:space="preserve">Northern                                          </v>
      </c>
      <c r="P1306">
        <f>VLOOKUP(order_details__2[[#This Row],[ProductID]],products[],4,FALSE)</f>
        <v>8</v>
      </c>
      <c r="Q1306" t="str">
        <f>VLOOKUP(order_details__2[[#This Row],[CategoryID]],categories[],2,FALSE)</f>
        <v>Seafood</v>
      </c>
      <c r="R1306" s="57">
        <f>VLOOKUP(order_details__2[[#This Row],[OrderID]],orders[],21,FALSE)</f>
        <v>11</v>
      </c>
    </row>
    <row r="1307" spans="1:18" x14ac:dyDescent="0.2">
      <c r="A1307">
        <v>10745</v>
      </c>
      <c r="B1307">
        <v>44</v>
      </c>
      <c r="C1307">
        <v>19.45</v>
      </c>
      <c r="D1307">
        <v>16</v>
      </c>
      <c r="E1307">
        <v>0</v>
      </c>
      <c r="F1307">
        <f>order_details__2[[#This Row],[UnitPrice]]*order_details__2[[#This Row],[Quantity]]</f>
        <v>311.2</v>
      </c>
      <c r="G1307">
        <f>VLOOKUP(order_details__2[[#This Row],[ProductID]],products[],3,FALSE)</f>
        <v>20</v>
      </c>
      <c r="H1307">
        <f>VLOOKUP(order_details__2[[#This Row],[OrderID]],orders[],20,FALSE)</f>
        <v>1997</v>
      </c>
      <c r="I1307" t="str">
        <f>VLOOKUP(order_details__2[[#This Row],[ProductID]],products[],2,FALSE)</f>
        <v>Gula Malacca</v>
      </c>
      <c r="J1307" t="str">
        <f>VLOOKUP(order_details__2[[#This Row],[SupplierID]],suppliers[],2,FALSE)</f>
        <v>Leka Trading</v>
      </c>
      <c r="K1307" t="str">
        <f>VLOOKUP(order_details__2[[#This Row],[OrderID]],orders[],14,FALSE)</f>
        <v>Germany</v>
      </c>
      <c r="L1307">
        <f>VLOOKUP(order_details__2[[#This Row],[OrderID]],orders[],7,FALSE)</f>
        <v>1</v>
      </c>
      <c r="M1307" t="str">
        <f>VLOOKUP(order_details__2[[#This Row],[ShipVia ]],shippers[],2,FALSE)</f>
        <v>Speedy Express</v>
      </c>
      <c r="N1307" t="str">
        <f>VLOOKUP(order_details__2[[#This Row],[OrderID]],orders[],2,FALSE)</f>
        <v>QUICK</v>
      </c>
      <c r="O1307" t="str">
        <f>VLOOKUP(order_details__2[[#This Row],[OrderID]],orders[],18,FALSE)</f>
        <v xml:space="preserve">Northern                                          </v>
      </c>
      <c r="P1307">
        <f>VLOOKUP(order_details__2[[#This Row],[ProductID]],products[],4,FALSE)</f>
        <v>2</v>
      </c>
      <c r="Q1307" t="str">
        <f>VLOOKUP(order_details__2[[#This Row],[CategoryID]],categories[],2,FALSE)</f>
        <v>Condiments</v>
      </c>
      <c r="R1307" s="57">
        <f>VLOOKUP(order_details__2[[#This Row],[OrderID]],orders[],21,FALSE)</f>
        <v>11</v>
      </c>
    </row>
    <row r="1308" spans="1:18" x14ac:dyDescent="0.2">
      <c r="A1308">
        <v>10745</v>
      </c>
      <c r="B1308">
        <v>59</v>
      </c>
      <c r="C1308">
        <v>55</v>
      </c>
      <c r="D1308">
        <v>45</v>
      </c>
      <c r="E1308">
        <v>0</v>
      </c>
      <c r="F1308">
        <f>order_details__2[[#This Row],[UnitPrice]]*order_details__2[[#This Row],[Quantity]]</f>
        <v>2475</v>
      </c>
      <c r="G1308">
        <f>VLOOKUP(order_details__2[[#This Row],[ProductID]],products[],3,FALSE)</f>
        <v>28</v>
      </c>
      <c r="H1308">
        <f>VLOOKUP(order_details__2[[#This Row],[OrderID]],orders[],20,FALSE)</f>
        <v>1997</v>
      </c>
      <c r="I1308" t="str">
        <f>VLOOKUP(order_details__2[[#This Row],[ProductID]],products[],2,FALSE)</f>
        <v>Raclette Courdavault</v>
      </c>
      <c r="J1308" t="str">
        <f>VLOOKUP(order_details__2[[#This Row],[SupplierID]],suppliers[],2,FALSE)</f>
        <v>Gai pturage</v>
      </c>
      <c r="K1308" t="str">
        <f>VLOOKUP(order_details__2[[#This Row],[OrderID]],orders[],14,FALSE)</f>
        <v>Germany</v>
      </c>
      <c r="L1308">
        <f>VLOOKUP(order_details__2[[#This Row],[OrderID]],orders[],7,FALSE)</f>
        <v>1</v>
      </c>
      <c r="M1308" t="str">
        <f>VLOOKUP(order_details__2[[#This Row],[ShipVia ]],shippers[],2,FALSE)</f>
        <v>Speedy Express</v>
      </c>
      <c r="N1308" t="str">
        <f>VLOOKUP(order_details__2[[#This Row],[OrderID]],orders[],2,FALSE)</f>
        <v>QUICK</v>
      </c>
      <c r="O1308" t="str">
        <f>VLOOKUP(order_details__2[[#This Row],[OrderID]],orders[],18,FALSE)</f>
        <v xml:space="preserve">Northern                                          </v>
      </c>
      <c r="P1308">
        <f>VLOOKUP(order_details__2[[#This Row],[ProductID]],products[],4,FALSE)</f>
        <v>4</v>
      </c>
      <c r="Q1308" t="str">
        <f>VLOOKUP(order_details__2[[#This Row],[CategoryID]],categories[],2,FALSE)</f>
        <v>Dairy Products</v>
      </c>
      <c r="R1308" s="57">
        <f>VLOOKUP(order_details__2[[#This Row],[OrderID]],orders[],21,FALSE)</f>
        <v>11</v>
      </c>
    </row>
    <row r="1309" spans="1:18" x14ac:dyDescent="0.2">
      <c r="A1309">
        <v>10745</v>
      </c>
      <c r="B1309">
        <v>72</v>
      </c>
      <c r="C1309">
        <v>34.799999999999997</v>
      </c>
      <c r="D1309">
        <v>7</v>
      </c>
      <c r="E1309">
        <v>0</v>
      </c>
      <c r="F1309">
        <f>order_details__2[[#This Row],[UnitPrice]]*order_details__2[[#This Row],[Quantity]]</f>
        <v>243.59999999999997</v>
      </c>
      <c r="G1309">
        <f>VLOOKUP(order_details__2[[#This Row],[ProductID]],products[],3,FALSE)</f>
        <v>14</v>
      </c>
      <c r="H1309">
        <f>VLOOKUP(order_details__2[[#This Row],[OrderID]],orders[],20,FALSE)</f>
        <v>1997</v>
      </c>
      <c r="I1309" t="str">
        <f>VLOOKUP(order_details__2[[#This Row],[ProductID]],products[],2,FALSE)</f>
        <v>Mozzarella di Giovanni</v>
      </c>
      <c r="J1309" t="str">
        <f>VLOOKUP(order_details__2[[#This Row],[SupplierID]],suppliers[],2,FALSE)</f>
        <v>Formaggi Fortini s.r.l.</v>
      </c>
      <c r="K1309" t="str">
        <f>VLOOKUP(order_details__2[[#This Row],[OrderID]],orders[],14,FALSE)</f>
        <v>Germany</v>
      </c>
      <c r="L1309">
        <f>VLOOKUP(order_details__2[[#This Row],[OrderID]],orders[],7,FALSE)</f>
        <v>1</v>
      </c>
      <c r="M1309" t="str">
        <f>VLOOKUP(order_details__2[[#This Row],[ShipVia ]],shippers[],2,FALSE)</f>
        <v>Speedy Express</v>
      </c>
      <c r="N1309" t="str">
        <f>VLOOKUP(order_details__2[[#This Row],[OrderID]],orders[],2,FALSE)</f>
        <v>QUICK</v>
      </c>
      <c r="O1309" t="str">
        <f>VLOOKUP(order_details__2[[#This Row],[OrderID]],orders[],18,FALSE)</f>
        <v xml:space="preserve">Northern                                          </v>
      </c>
      <c r="P1309">
        <f>VLOOKUP(order_details__2[[#This Row],[ProductID]],products[],4,FALSE)</f>
        <v>4</v>
      </c>
      <c r="Q1309" t="str">
        <f>VLOOKUP(order_details__2[[#This Row],[CategoryID]],categories[],2,FALSE)</f>
        <v>Dairy Products</v>
      </c>
      <c r="R1309" s="57">
        <f>VLOOKUP(order_details__2[[#This Row],[OrderID]],orders[],21,FALSE)</f>
        <v>11</v>
      </c>
    </row>
    <row r="1310" spans="1:18" x14ac:dyDescent="0.2">
      <c r="A1310">
        <v>10746</v>
      </c>
      <c r="B1310">
        <v>13</v>
      </c>
      <c r="C1310">
        <v>6</v>
      </c>
      <c r="D1310">
        <v>6</v>
      </c>
      <c r="E1310">
        <v>0</v>
      </c>
      <c r="F1310">
        <f>order_details__2[[#This Row],[UnitPrice]]*order_details__2[[#This Row],[Quantity]]</f>
        <v>36</v>
      </c>
      <c r="G1310">
        <f>VLOOKUP(order_details__2[[#This Row],[ProductID]],products[],3,FALSE)</f>
        <v>6</v>
      </c>
      <c r="H1310">
        <f>VLOOKUP(order_details__2[[#This Row],[OrderID]],orders[],20,FALSE)</f>
        <v>1997</v>
      </c>
      <c r="I1310" t="str">
        <f>VLOOKUP(order_details__2[[#This Row],[ProductID]],products[],2,FALSE)</f>
        <v>Konbu</v>
      </c>
      <c r="J1310" t="str">
        <f>VLOOKUP(order_details__2[[#This Row],[SupplierID]],suppliers[],2,FALSE)</f>
        <v>Mayumi's</v>
      </c>
      <c r="K1310" t="str">
        <f>VLOOKUP(order_details__2[[#This Row],[OrderID]],orders[],14,FALSE)</f>
        <v>Switzerland</v>
      </c>
      <c r="L1310">
        <f>VLOOKUP(order_details__2[[#This Row],[OrderID]],orders[],7,FALSE)</f>
        <v>3</v>
      </c>
      <c r="M1310" t="str">
        <f>VLOOKUP(order_details__2[[#This Row],[ShipVia ]],shippers[],2,FALSE)</f>
        <v>Federal Shipping</v>
      </c>
      <c r="N1310" t="str">
        <f>VLOOKUP(order_details__2[[#This Row],[OrderID]],orders[],2,FALSE)</f>
        <v>CHOPS</v>
      </c>
      <c r="O1310" t="str">
        <f>VLOOKUP(order_details__2[[#This Row],[OrderID]],orders[],18,FALSE)</f>
        <v xml:space="preserve">Eastern                                           </v>
      </c>
      <c r="P1310">
        <f>VLOOKUP(order_details__2[[#This Row],[ProductID]],products[],4,FALSE)</f>
        <v>8</v>
      </c>
      <c r="Q1310" t="str">
        <f>VLOOKUP(order_details__2[[#This Row],[CategoryID]],categories[],2,FALSE)</f>
        <v>Seafood</v>
      </c>
      <c r="R1310" s="57">
        <f>VLOOKUP(order_details__2[[#This Row],[OrderID]],orders[],21,FALSE)</f>
        <v>11</v>
      </c>
    </row>
    <row r="1311" spans="1:18" x14ac:dyDescent="0.2">
      <c r="A1311">
        <v>10746</v>
      </c>
      <c r="B1311">
        <v>42</v>
      </c>
      <c r="C1311">
        <v>14</v>
      </c>
      <c r="D1311">
        <v>28</v>
      </c>
      <c r="E1311">
        <v>0</v>
      </c>
      <c r="F1311">
        <f>order_details__2[[#This Row],[UnitPrice]]*order_details__2[[#This Row],[Quantity]]</f>
        <v>392</v>
      </c>
      <c r="G1311">
        <f>VLOOKUP(order_details__2[[#This Row],[ProductID]],products[],3,FALSE)</f>
        <v>20</v>
      </c>
      <c r="H1311">
        <f>VLOOKUP(order_details__2[[#This Row],[OrderID]],orders[],20,FALSE)</f>
        <v>1997</v>
      </c>
      <c r="I1311" t="str">
        <f>VLOOKUP(order_details__2[[#This Row],[ProductID]],products[],2,FALSE)</f>
        <v>Singaporean Hokkien Fried Mee</v>
      </c>
      <c r="J1311" t="str">
        <f>VLOOKUP(order_details__2[[#This Row],[SupplierID]],suppliers[],2,FALSE)</f>
        <v>Leka Trading</v>
      </c>
      <c r="K1311" t="str">
        <f>VLOOKUP(order_details__2[[#This Row],[OrderID]],orders[],14,FALSE)</f>
        <v>Switzerland</v>
      </c>
      <c r="L1311">
        <f>VLOOKUP(order_details__2[[#This Row],[OrderID]],orders[],7,FALSE)</f>
        <v>3</v>
      </c>
      <c r="M1311" t="str">
        <f>VLOOKUP(order_details__2[[#This Row],[ShipVia ]],shippers[],2,FALSE)</f>
        <v>Federal Shipping</v>
      </c>
      <c r="N1311" t="str">
        <f>VLOOKUP(order_details__2[[#This Row],[OrderID]],orders[],2,FALSE)</f>
        <v>CHOPS</v>
      </c>
      <c r="O1311" t="str">
        <f>VLOOKUP(order_details__2[[#This Row],[OrderID]],orders[],18,FALSE)</f>
        <v xml:space="preserve">Eastern                                           </v>
      </c>
      <c r="P1311">
        <f>VLOOKUP(order_details__2[[#This Row],[ProductID]],products[],4,FALSE)</f>
        <v>5</v>
      </c>
      <c r="Q1311" t="str">
        <f>VLOOKUP(order_details__2[[#This Row],[CategoryID]],categories[],2,FALSE)</f>
        <v>Grains/Cereals</v>
      </c>
      <c r="R1311" s="57">
        <f>VLOOKUP(order_details__2[[#This Row],[OrderID]],orders[],21,FALSE)</f>
        <v>11</v>
      </c>
    </row>
    <row r="1312" spans="1:18" x14ac:dyDescent="0.2">
      <c r="A1312">
        <v>10746</v>
      </c>
      <c r="B1312">
        <v>62</v>
      </c>
      <c r="C1312">
        <v>49.3</v>
      </c>
      <c r="D1312">
        <v>9</v>
      </c>
      <c r="E1312">
        <v>0</v>
      </c>
      <c r="F1312">
        <f>order_details__2[[#This Row],[UnitPrice]]*order_details__2[[#This Row],[Quantity]]</f>
        <v>443.7</v>
      </c>
      <c r="G1312">
        <f>VLOOKUP(order_details__2[[#This Row],[ProductID]],products[],3,FALSE)</f>
        <v>29</v>
      </c>
      <c r="H1312">
        <f>VLOOKUP(order_details__2[[#This Row],[OrderID]],orders[],20,FALSE)</f>
        <v>1997</v>
      </c>
      <c r="I1312" t="str">
        <f>VLOOKUP(order_details__2[[#This Row],[ProductID]],products[],2,FALSE)</f>
        <v>Tarte au sucre</v>
      </c>
      <c r="J1312" t="str">
        <f>VLOOKUP(order_details__2[[#This Row],[SupplierID]],suppliers[],2,FALSE)</f>
        <v>Forts d'rables</v>
      </c>
      <c r="K1312" t="str">
        <f>VLOOKUP(order_details__2[[#This Row],[OrderID]],orders[],14,FALSE)</f>
        <v>Switzerland</v>
      </c>
      <c r="L1312">
        <f>VLOOKUP(order_details__2[[#This Row],[OrderID]],orders[],7,FALSE)</f>
        <v>3</v>
      </c>
      <c r="M1312" t="str">
        <f>VLOOKUP(order_details__2[[#This Row],[ShipVia ]],shippers[],2,FALSE)</f>
        <v>Federal Shipping</v>
      </c>
      <c r="N1312" t="str">
        <f>VLOOKUP(order_details__2[[#This Row],[OrderID]],orders[],2,FALSE)</f>
        <v>CHOPS</v>
      </c>
      <c r="O1312" t="str">
        <f>VLOOKUP(order_details__2[[#This Row],[OrderID]],orders[],18,FALSE)</f>
        <v xml:space="preserve">Eastern                                           </v>
      </c>
      <c r="P1312">
        <f>VLOOKUP(order_details__2[[#This Row],[ProductID]],products[],4,FALSE)</f>
        <v>3</v>
      </c>
      <c r="Q1312" t="str">
        <f>VLOOKUP(order_details__2[[#This Row],[CategoryID]],categories[],2,FALSE)</f>
        <v>Confections</v>
      </c>
      <c r="R1312" s="57">
        <f>VLOOKUP(order_details__2[[#This Row],[OrderID]],orders[],21,FALSE)</f>
        <v>11</v>
      </c>
    </row>
    <row r="1313" spans="1:18" x14ac:dyDescent="0.2">
      <c r="A1313">
        <v>10746</v>
      </c>
      <c r="B1313">
        <v>69</v>
      </c>
      <c r="C1313">
        <v>36</v>
      </c>
      <c r="D1313">
        <v>40</v>
      </c>
      <c r="E1313">
        <v>0</v>
      </c>
      <c r="F1313">
        <f>order_details__2[[#This Row],[UnitPrice]]*order_details__2[[#This Row],[Quantity]]</f>
        <v>1440</v>
      </c>
      <c r="G1313">
        <f>VLOOKUP(order_details__2[[#This Row],[ProductID]],products[],3,FALSE)</f>
        <v>15</v>
      </c>
      <c r="H1313">
        <f>VLOOKUP(order_details__2[[#This Row],[OrderID]],orders[],20,FALSE)</f>
        <v>1997</v>
      </c>
      <c r="I1313" t="str">
        <f>VLOOKUP(order_details__2[[#This Row],[ProductID]],products[],2,FALSE)</f>
        <v>Gudbrandsdalsost</v>
      </c>
      <c r="J1313" t="str">
        <f>VLOOKUP(order_details__2[[#This Row],[SupplierID]],suppliers[],2,FALSE)</f>
        <v>Norske Meierier</v>
      </c>
      <c r="K1313" t="str">
        <f>VLOOKUP(order_details__2[[#This Row],[OrderID]],orders[],14,FALSE)</f>
        <v>Switzerland</v>
      </c>
      <c r="L1313">
        <f>VLOOKUP(order_details__2[[#This Row],[OrderID]],orders[],7,FALSE)</f>
        <v>3</v>
      </c>
      <c r="M1313" t="str">
        <f>VLOOKUP(order_details__2[[#This Row],[ShipVia ]],shippers[],2,FALSE)</f>
        <v>Federal Shipping</v>
      </c>
      <c r="N1313" t="str">
        <f>VLOOKUP(order_details__2[[#This Row],[OrderID]],orders[],2,FALSE)</f>
        <v>CHOPS</v>
      </c>
      <c r="O1313" t="str">
        <f>VLOOKUP(order_details__2[[#This Row],[OrderID]],orders[],18,FALSE)</f>
        <v xml:space="preserve">Eastern                                           </v>
      </c>
      <c r="P1313">
        <f>VLOOKUP(order_details__2[[#This Row],[ProductID]],products[],4,FALSE)</f>
        <v>4</v>
      </c>
      <c r="Q1313" t="str">
        <f>VLOOKUP(order_details__2[[#This Row],[CategoryID]],categories[],2,FALSE)</f>
        <v>Dairy Products</v>
      </c>
      <c r="R1313" s="57">
        <f>VLOOKUP(order_details__2[[#This Row],[OrderID]],orders[],21,FALSE)</f>
        <v>11</v>
      </c>
    </row>
    <row r="1314" spans="1:18" x14ac:dyDescent="0.2">
      <c r="A1314">
        <v>10747</v>
      </c>
      <c r="B1314">
        <v>31</v>
      </c>
      <c r="C1314">
        <v>12.5</v>
      </c>
      <c r="D1314">
        <v>8</v>
      </c>
      <c r="E1314">
        <v>0</v>
      </c>
      <c r="F1314">
        <f>order_details__2[[#This Row],[UnitPrice]]*order_details__2[[#This Row],[Quantity]]</f>
        <v>100</v>
      </c>
      <c r="G1314">
        <f>VLOOKUP(order_details__2[[#This Row],[ProductID]],products[],3,FALSE)</f>
        <v>14</v>
      </c>
      <c r="H1314">
        <f>VLOOKUP(order_details__2[[#This Row],[OrderID]],orders[],20,FALSE)</f>
        <v>1997</v>
      </c>
      <c r="I1314" t="str">
        <f>VLOOKUP(order_details__2[[#This Row],[ProductID]],products[],2,FALSE)</f>
        <v>Gorgonzola Telino</v>
      </c>
      <c r="J1314" t="str">
        <f>VLOOKUP(order_details__2[[#This Row],[SupplierID]],suppliers[],2,FALSE)</f>
        <v>Formaggi Fortini s.r.l.</v>
      </c>
      <c r="K1314" t="str">
        <f>VLOOKUP(order_details__2[[#This Row],[OrderID]],orders[],14,FALSE)</f>
        <v>Austria</v>
      </c>
      <c r="L1314">
        <f>VLOOKUP(order_details__2[[#This Row],[OrderID]],orders[],7,FALSE)</f>
        <v>1</v>
      </c>
      <c r="M1314" t="str">
        <f>VLOOKUP(order_details__2[[#This Row],[ShipVia ]],shippers[],2,FALSE)</f>
        <v>Speedy Express</v>
      </c>
      <c r="N1314" t="str">
        <f>VLOOKUP(order_details__2[[#This Row],[OrderID]],orders[],2,FALSE)</f>
        <v>PICCO</v>
      </c>
      <c r="O1314" t="str">
        <f>VLOOKUP(order_details__2[[#This Row],[OrderID]],orders[],18,FALSE)</f>
        <v xml:space="preserve">Westerns                                          </v>
      </c>
      <c r="P1314">
        <f>VLOOKUP(order_details__2[[#This Row],[ProductID]],products[],4,FALSE)</f>
        <v>4</v>
      </c>
      <c r="Q1314" t="str">
        <f>VLOOKUP(order_details__2[[#This Row],[CategoryID]],categories[],2,FALSE)</f>
        <v>Dairy Products</v>
      </c>
      <c r="R1314" s="57">
        <f>VLOOKUP(order_details__2[[#This Row],[OrderID]],orders[],21,FALSE)</f>
        <v>11</v>
      </c>
    </row>
    <row r="1315" spans="1:18" x14ac:dyDescent="0.2">
      <c r="A1315">
        <v>10747</v>
      </c>
      <c r="B1315">
        <v>41</v>
      </c>
      <c r="C1315">
        <v>9.65</v>
      </c>
      <c r="D1315">
        <v>35</v>
      </c>
      <c r="E1315">
        <v>0</v>
      </c>
      <c r="F1315">
        <f>order_details__2[[#This Row],[UnitPrice]]*order_details__2[[#This Row],[Quantity]]</f>
        <v>337.75</v>
      </c>
      <c r="G1315">
        <f>VLOOKUP(order_details__2[[#This Row],[ProductID]],products[],3,FALSE)</f>
        <v>19</v>
      </c>
      <c r="H1315">
        <f>VLOOKUP(order_details__2[[#This Row],[OrderID]],orders[],20,FALSE)</f>
        <v>1997</v>
      </c>
      <c r="I1315" t="str">
        <f>VLOOKUP(order_details__2[[#This Row],[ProductID]],products[],2,FALSE)</f>
        <v>Jack's New England Clam Chowder</v>
      </c>
      <c r="J1315" t="str">
        <f>VLOOKUP(order_details__2[[#This Row],[SupplierID]],suppliers[],2,FALSE)</f>
        <v>New England Seafood Cannery</v>
      </c>
      <c r="K1315" t="str">
        <f>VLOOKUP(order_details__2[[#This Row],[OrderID]],orders[],14,FALSE)</f>
        <v>Austria</v>
      </c>
      <c r="L1315">
        <f>VLOOKUP(order_details__2[[#This Row],[OrderID]],orders[],7,FALSE)</f>
        <v>1</v>
      </c>
      <c r="M1315" t="str">
        <f>VLOOKUP(order_details__2[[#This Row],[ShipVia ]],shippers[],2,FALSE)</f>
        <v>Speedy Express</v>
      </c>
      <c r="N1315" t="str">
        <f>VLOOKUP(order_details__2[[#This Row],[OrderID]],orders[],2,FALSE)</f>
        <v>PICCO</v>
      </c>
      <c r="O1315" t="str">
        <f>VLOOKUP(order_details__2[[#This Row],[OrderID]],orders[],18,FALSE)</f>
        <v xml:space="preserve">Westerns                                          </v>
      </c>
      <c r="P1315">
        <f>VLOOKUP(order_details__2[[#This Row],[ProductID]],products[],4,FALSE)</f>
        <v>8</v>
      </c>
      <c r="Q1315" t="str">
        <f>VLOOKUP(order_details__2[[#This Row],[CategoryID]],categories[],2,FALSE)</f>
        <v>Seafood</v>
      </c>
      <c r="R1315" s="57">
        <f>VLOOKUP(order_details__2[[#This Row],[OrderID]],orders[],21,FALSE)</f>
        <v>11</v>
      </c>
    </row>
    <row r="1316" spans="1:18" x14ac:dyDescent="0.2">
      <c r="A1316">
        <v>10747</v>
      </c>
      <c r="B1316">
        <v>63</v>
      </c>
      <c r="C1316">
        <v>43.9</v>
      </c>
      <c r="D1316">
        <v>9</v>
      </c>
      <c r="E1316">
        <v>0</v>
      </c>
      <c r="F1316">
        <f>order_details__2[[#This Row],[UnitPrice]]*order_details__2[[#This Row],[Quantity]]</f>
        <v>395.09999999999997</v>
      </c>
      <c r="G1316">
        <f>VLOOKUP(order_details__2[[#This Row],[ProductID]],products[],3,FALSE)</f>
        <v>7</v>
      </c>
      <c r="H1316">
        <f>VLOOKUP(order_details__2[[#This Row],[OrderID]],orders[],20,FALSE)</f>
        <v>1997</v>
      </c>
      <c r="I1316" t="str">
        <f>VLOOKUP(order_details__2[[#This Row],[ProductID]],products[],2,FALSE)</f>
        <v>Vegie-spread</v>
      </c>
      <c r="J1316" t="str">
        <f>VLOOKUP(order_details__2[[#This Row],[SupplierID]],suppliers[],2,FALSE)</f>
        <v>Pavlova, Ltd.</v>
      </c>
      <c r="K1316" t="str">
        <f>VLOOKUP(order_details__2[[#This Row],[OrderID]],orders[],14,FALSE)</f>
        <v>Austria</v>
      </c>
      <c r="L1316">
        <f>VLOOKUP(order_details__2[[#This Row],[OrderID]],orders[],7,FALSE)</f>
        <v>1</v>
      </c>
      <c r="M1316" t="str">
        <f>VLOOKUP(order_details__2[[#This Row],[ShipVia ]],shippers[],2,FALSE)</f>
        <v>Speedy Express</v>
      </c>
      <c r="N1316" t="str">
        <f>VLOOKUP(order_details__2[[#This Row],[OrderID]],orders[],2,FALSE)</f>
        <v>PICCO</v>
      </c>
      <c r="O1316" t="str">
        <f>VLOOKUP(order_details__2[[#This Row],[OrderID]],orders[],18,FALSE)</f>
        <v xml:space="preserve">Westerns                                          </v>
      </c>
      <c r="P1316">
        <f>VLOOKUP(order_details__2[[#This Row],[ProductID]],products[],4,FALSE)</f>
        <v>2</v>
      </c>
      <c r="Q1316" t="str">
        <f>VLOOKUP(order_details__2[[#This Row],[CategoryID]],categories[],2,FALSE)</f>
        <v>Condiments</v>
      </c>
      <c r="R1316" s="57">
        <f>VLOOKUP(order_details__2[[#This Row],[OrderID]],orders[],21,FALSE)</f>
        <v>11</v>
      </c>
    </row>
    <row r="1317" spans="1:18" x14ac:dyDescent="0.2">
      <c r="A1317">
        <v>10747</v>
      </c>
      <c r="B1317">
        <v>69</v>
      </c>
      <c r="C1317">
        <v>36</v>
      </c>
      <c r="D1317">
        <v>30</v>
      </c>
      <c r="E1317">
        <v>0</v>
      </c>
      <c r="F1317">
        <f>order_details__2[[#This Row],[UnitPrice]]*order_details__2[[#This Row],[Quantity]]</f>
        <v>1080</v>
      </c>
      <c r="G1317">
        <f>VLOOKUP(order_details__2[[#This Row],[ProductID]],products[],3,FALSE)</f>
        <v>15</v>
      </c>
      <c r="H1317">
        <f>VLOOKUP(order_details__2[[#This Row],[OrderID]],orders[],20,FALSE)</f>
        <v>1997</v>
      </c>
      <c r="I1317" t="str">
        <f>VLOOKUP(order_details__2[[#This Row],[ProductID]],products[],2,FALSE)</f>
        <v>Gudbrandsdalsost</v>
      </c>
      <c r="J1317" t="str">
        <f>VLOOKUP(order_details__2[[#This Row],[SupplierID]],suppliers[],2,FALSE)</f>
        <v>Norske Meierier</v>
      </c>
      <c r="K1317" t="str">
        <f>VLOOKUP(order_details__2[[#This Row],[OrderID]],orders[],14,FALSE)</f>
        <v>Austria</v>
      </c>
      <c r="L1317">
        <f>VLOOKUP(order_details__2[[#This Row],[OrderID]],orders[],7,FALSE)</f>
        <v>1</v>
      </c>
      <c r="M1317" t="str">
        <f>VLOOKUP(order_details__2[[#This Row],[ShipVia ]],shippers[],2,FALSE)</f>
        <v>Speedy Express</v>
      </c>
      <c r="N1317" t="str">
        <f>VLOOKUP(order_details__2[[#This Row],[OrderID]],orders[],2,FALSE)</f>
        <v>PICCO</v>
      </c>
      <c r="O1317" t="str">
        <f>VLOOKUP(order_details__2[[#This Row],[OrderID]],orders[],18,FALSE)</f>
        <v xml:space="preserve">Westerns                                          </v>
      </c>
      <c r="P1317">
        <f>VLOOKUP(order_details__2[[#This Row],[ProductID]],products[],4,FALSE)</f>
        <v>4</v>
      </c>
      <c r="Q1317" t="str">
        <f>VLOOKUP(order_details__2[[#This Row],[CategoryID]],categories[],2,FALSE)</f>
        <v>Dairy Products</v>
      </c>
      <c r="R1317" s="57">
        <f>VLOOKUP(order_details__2[[#This Row],[OrderID]],orders[],21,FALSE)</f>
        <v>11</v>
      </c>
    </row>
    <row r="1318" spans="1:18" x14ac:dyDescent="0.2">
      <c r="A1318">
        <v>10748</v>
      </c>
      <c r="B1318">
        <v>23</v>
      </c>
      <c r="C1318">
        <v>9</v>
      </c>
      <c r="D1318">
        <v>44</v>
      </c>
      <c r="E1318">
        <v>0</v>
      </c>
      <c r="F1318">
        <f>order_details__2[[#This Row],[UnitPrice]]*order_details__2[[#This Row],[Quantity]]</f>
        <v>396</v>
      </c>
      <c r="G1318">
        <f>VLOOKUP(order_details__2[[#This Row],[ProductID]],products[],3,FALSE)</f>
        <v>9</v>
      </c>
      <c r="H1318">
        <f>VLOOKUP(order_details__2[[#This Row],[OrderID]],orders[],20,FALSE)</f>
        <v>1997</v>
      </c>
      <c r="I1318" t="str">
        <f>VLOOKUP(order_details__2[[#This Row],[ProductID]],products[],2,FALSE)</f>
        <v>Tunnbrd</v>
      </c>
      <c r="J1318" t="str">
        <f>VLOOKUP(order_details__2[[#This Row],[SupplierID]],suppliers[],2,FALSE)</f>
        <v>PB Knckebrd AB</v>
      </c>
      <c r="K1318" t="str">
        <f>VLOOKUP(order_details__2[[#This Row],[OrderID]],orders[],14,FALSE)</f>
        <v>USA</v>
      </c>
      <c r="L1318">
        <f>VLOOKUP(order_details__2[[#This Row],[OrderID]],orders[],7,FALSE)</f>
        <v>1</v>
      </c>
      <c r="M1318" t="str">
        <f>VLOOKUP(order_details__2[[#This Row],[ShipVia ]],shippers[],2,FALSE)</f>
        <v>Speedy Express</v>
      </c>
      <c r="N1318" t="str">
        <f>VLOOKUP(order_details__2[[#This Row],[OrderID]],orders[],2,FALSE)</f>
        <v>SAVEA</v>
      </c>
      <c r="O1318" t="str">
        <f>VLOOKUP(order_details__2[[#This Row],[OrderID]],orders[],18,FALSE)</f>
        <v xml:space="preserve">Southern                                          </v>
      </c>
      <c r="P1318">
        <f>VLOOKUP(order_details__2[[#This Row],[ProductID]],products[],4,FALSE)</f>
        <v>5</v>
      </c>
      <c r="Q1318" t="str">
        <f>VLOOKUP(order_details__2[[#This Row],[CategoryID]],categories[],2,FALSE)</f>
        <v>Grains/Cereals</v>
      </c>
      <c r="R1318" s="57">
        <f>VLOOKUP(order_details__2[[#This Row],[OrderID]],orders[],21,FALSE)</f>
        <v>11</v>
      </c>
    </row>
    <row r="1319" spans="1:18" x14ac:dyDescent="0.2">
      <c r="A1319">
        <v>10748</v>
      </c>
      <c r="B1319">
        <v>40</v>
      </c>
      <c r="C1319">
        <v>18.399999999999999</v>
      </c>
      <c r="D1319">
        <v>40</v>
      </c>
      <c r="E1319">
        <v>0</v>
      </c>
      <c r="F1319">
        <f>order_details__2[[#This Row],[UnitPrice]]*order_details__2[[#This Row],[Quantity]]</f>
        <v>736</v>
      </c>
      <c r="G1319">
        <f>VLOOKUP(order_details__2[[#This Row],[ProductID]],products[],3,FALSE)</f>
        <v>19</v>
      </c>
      <c r="H1319">
        <f>VLOOKUP(order_details__2[[#This Row],[OrderID]],orders[],20,FALSE)</f>
        <v>1997</v>
      </c>
      <c r="I1319" t="str">
        <f>VLOOKUP(order_details__2[[#This Row],[ProductID]],products[],2,FALSE)</f>
        <v>Boston Crab Meat</v>
      </c>
      <c r="J1319" t="str">
        <f>VLOOKUP(order_details__2[[#This Row],[SupplierID]],suppliers[],2,FALSE)</f>
        <v>New England Seafood Cannery</v>
      </c>
      <c r="K1319" t="str">
        <f>VLOOKUP(order_details__2[[#This Row],[OrderID]],orders[],14,FALSE)</f>
        <v>USA</v>
      </c>
      <c r="L1319">
        <f>VLOOKUP(order_details__2[[#This Row],[OrderID]],orders[],7,FALSE)</f>
        <v>1</v>
      </c>
      <c r="M1319" t="str">
        <f>VLOOKUP(order_details__2[[#This Row],[ShipVia ]],shippers[],2,FALSE)</f>
        <v>Speedy Express</v>
      </c>
      <c r="N1319" t="str">
        <f>VLOOKUP(order_details__2[[#This Row],[OrderID]],orders[],2,FALSE)</f>
        <v>SAVEA</v>
      </c>
      <c r="O1319" t="str">
        <f>VLOOKUP(order_details__2[[#This Row],[OrderID]],orders[],18,FALSE)</f>
        <v xml:space="preserve">Southern                                          </v>
      </c>
      <c r="P1319">
        <f>VLOOKUP(order_details__2[[#This Row],[ProductID]],products[],4,FALSE)</f>
        <v>8</v>
      </c>
      <c r="Q1319" t="str">
        <f>VLOOKUP(order_details__2[[#This Row],[CategoryID]],categories[],2,FALSE)</f>
        <v>Seafood</v>
      </c>
      <c r="R1319" s="57">
        <f>VLOOKUP(order_details__2[[#This Row],[OrderID]],orders[],21,FALSE)</f>
        <v>11</v>
      </c>
    </row>
    <row r="1320" spans="1:18" x14ac:dyDescent="0.2">
      <c r="A1320">
        <v>10748</v>
      </c>
      <c r="B1320">
        <v>56</v>
      </c>
      <c r="C1320">
        <v>38</v>
      </c>
      <c r="D1320">
        <v>28</v>
      </c>
      <c r="E1320">
        <v>0</v>
      </c>
      <c r="F1320">
        <f>order_details__2[[#This Row],[UnitPrice]]*order_details__2[[#This Row],[Quantity]]</f>
        <v>1064</v>
      </c>
      <c r="G1320">
        <f>VLOOKUP(order_details__2[[#This Row],[ProductID]],products[],3,FALSE)</f>
        <v>26</v>
      </c>
      <c r="H1320">
        <f>VLOOKUP(order_details__2[[#This Row],[OrderID]],orders[],20,FALSE)</f>
        <v>1997</v>
      </c>
      <c r="I1320" t="str">
        <f>VLOOKUP(order_details__2[[#This Row],[ProductID]],products[],2,FALSE)</f>
        <v>Gnocchi di nonna Alice</v>
      </c>
      <c r="J1320" t="str">
        <f>VLOOKUP(order_details__2[[#This Row],[SupplierID]],suppliers[],2,FALSE)</f>
        <v>Pasta Buttini s.r.l.</v>
      </c>
      <c r="K1320" t="str">
        <f>VLOOKUP(order_details__2[[#This Row],[OrderID]],orders[],14,FALSE)</f>
        <v>USA</v>
      </c>
      <c r="L1320">
        <f>VLOOKUP(order_details__2[[#This Row],[OrderID]],orders[],7,FALSE)</f>
        <v>1</v>
      </c>
      <c r="M1320" t="str">
        <f>VLOOKUP(order_details__2[[#This Row],[ShipVia ]],shippers[],2,FALSE)</f>
        <v>Speedy Express</v>
      </c>
      <c r="N1320" t="str">
        <f>VLOOKUP(order_details__2[[#This Row],[OrderID]],orders[],2,FALSE)</f>
        <v>SAVEA</v>
      </c>
      <c r="O1320" t="str">
        <f>VLOOKUP(order_details__2[[#This Row],[OrderID]],orders[],18,FALSE)</f>
        <v xml:space="preserve">Southern                                          </v>
      </c>
      <c r="P1320">
        <f>VLOOKUP(order_details__2[[#This Row],[ProductID]],products[],4,FALSE)</f>
        <v>5</v>
      </c>
      <c r="Q1320" t="str">
        <f>VLOOKUP(order_details__2[[#This Row],[CategoryID]],categories[],2,FALSE)</f>
        <v>Grains/Cereals</v>
      </c>
      <c r="R1320" s="57">
        <f>VLOOKUP(order_details__2[[#This Row],[OrderID]],orders[],21,FALSE)</f>
        <v>11</v>
      </c>
    </row>
    <row r="1321" spans="1:18" x14ac:dyDescent="0.2">
      <c r="A1321">
        <v>10749</v>
      </c>
      <c r="B1321">
        <v>56</v>
      </c>
      <c r="C1321">
        <v>38</v>
      </c>
      <c r="D1321">
        <v>15</v>
      </c>
      <c r="E1321">
        <v>0</v>
      </c>
      <c r="F1321">
        <f>order_details__2[[#This Row],[UnitPrice]]*order_details__2[[#This Row],[Quantity]]</f>
        <v>570</v>
      </c>
      <c r="G1321">
        <f>VLOOKUP(order_details__2[[#This Row],[ProductID]],products[],3,FALSE)</f>
        <v>26</v>
      </c>
      <c r="H1321">
        <f>VLOOKUP(order_details__2[[#This Row],[OrderID]],orders[],20,FALSE)</f>
        <v>1997</v>
      </c>
      <c r="I1321" t="str">
        <f>VLOOKUP(order_details__2[[#This Row],[ProductID]],products[],2,FALSE)</f>
        <v>Gnocchi di nonna Alice</v>
      </c>
      <c r="J1321" t="str">
        <f>VLOOKUP(order_details__2[[#This Row],[SupplierID]],suppliers[],2,FALSE)</f>
        <v>Pasta Buttini s.r.l.</v>
      </c>
      <c r="K1321" t="str">
        <f>VLOOKUP(order_details__2[[#This Row],[OrderID]],orders[],14,FALSE)</f>
        <v>UK</v>
      </c>
      <c r="L1321">
        <f>VLOOKUP(order_details__2[[#This Row],[OrderID]],orders[],7,FALSE)</f>
        <v>2</v>
      </c>
      <c r="M1321" t="str">
        <f>VLOOKUP(order_details__2[[#This Row],[ShipVia ]],shippers[],2,FALSE)</f>
        <v>United Package</v>
      </c>
      <c r="N1321" t="str">
        <f>VLOOKUP(order_details__2[[#This Row],[OrderID]],orders[],2,FALSE)</f>
        <v>ISLAT</v>
      </c>
      <c r="O1321" t="str">
        <f>VLOOKUP(order_details__2[[#This Row],[OrderID]],orders[],18,FALSE)</f>
        <v xml:space="preserve">Eastern                                           </v>
      </c>
      <c r="P1321">
        <f>VLOOKUP(order_details__2[[#This Row],[ProductID]],products[],4,FALSE)</f>
        <v>5</v>
      </c>
      <c r="Q1321" t="str">
        <f>VLOOKUP(order_details__2[[#This Row],[CategoryID]],categories[],2,FALSE)</f>
        <v>Grains/Cereals</v>
      </c>
      <c r="R1321" s="57">
        <f>VLOOKUP(order_details__2[[#This Row],[OrderID]],orders[],21,FALSE)</f>
        <v>11</v>
      </c>
    </row>
    <row r="1322" spans="1:18" x14ac:dyDescent="0.2">
      <c r="A1322">
        <v>10749</v>
      </c>
      <c r="B1322">
        <v>59</v>
      </c>
      <c r="C1322">
        <v>55</v>
      </c>
      <c r="D1322">
        <v>6</v>
      </c>
      <c r="E1322">
        <v>0</v>
      </c>
      <c r="F1322">
        <f>order_details__2[[#This Row],[UnitPrice]]*order_details__2[[#This Row],[Quantity]]</f>
        <v>330</v>
      </c>
      <c r="G1322">
        <f>VLOOKUP(order_details__2[[#This Row],[ProductID]],products[],3,FALSE)</f>
        <v>28</v>
      </c>
      <c r="H1322">
        <f>VLOOKUP(order_details__2[[#This Row],[OrderID]],orders[],20,FALSE)</f>
        <v>1997</v>
      </c>
      <c r="I1322" t="str">
        <f>VLOOKUP(order_details__2[[#This Row],[ProductID]],products[],2,FALSE)</f>
        <v>Raclette Courdavault</v>
      </c>
      <c r="J1322" t="str">
        <f>VLOOKUP(order_details__2[[#This Row],[SupplierID]],suppliers[],2,FALSE)</f>
        <v>Gai pturage</v>
      </c>
      <c r="K1322" t="str">
        <f>VLOOKUP(order_details__2[[#This Row],[OrderID]],orders[],14,FALSE)</f>
        <v>UK</v>
      </c>
      <c r="L1322">
        <f>VLOOKUP(order_details__2[[#This Row],[OrderID]],orders[],7,FALSE)</f>
        <v>2</v>
      </c>
      <c r="M1322" t="str">
        <f>VLOOKUP(order_details__2[[#This Row],[ShipVia ]],shippers[],2,FALSE)</f>
        <v>United Package</v>
      </c>
      <c r="N1322" t="str">
        <f>VLOOKUP(order_details__2[[#This Row],[OrderID]],orders[],2,FALSE)</f>
        <v>ISLAT</v>
      </c>
      <c r="O1322" t="str">
        <f>VLOOKUP(order_details__2[[#This Row],[OrderID]],orders[],18,FALSE)</f>
        <v xml:space="preserve">Eastern                                           </v>
      </c>
      <c r="P1322">
        <f>VLOOKUP(order_details__2[[#This Row],[ProductID]],products[],4,FALSE)</f>
        <v>4</v>
      </c>
      <c r="Q1322" t="str">
        <f>VLOOKUP(order_details__2[[#This Row],[CategoryID]],categories[],2,FALSE)</f>
        <v>Dairy Products</v>
      </c>
      <c r="R1322" s="57">
        <f>VLOOKUP(order_details__2[[#This Row],[OrderID]],orders[],21,FALSE)</f>
        <v>11</v>
      </c>
    </row>
    <row r="1323" spans="1:18" x14ac:dyDescent="0.2">
      <c r="A1323">
        <v>10749</v>
      </c>
      <c r="B1323">
        <v>76</v>
      </c>
      <c r="C1323">
        <v>18</v>
      </c>
      <c r="D1323">
        <v>10</v>
      </c>
      <c r="E1323">
        <v>0</v>
      </c>
      <c r="F1323">
        <f>order_details__2[[#This Row],[UnitPrice]]*order_details__2[[#This Row],[Quantity]]</f>
        <v>180</v>
      </c>
      <c r="G1323">
        <f>VLOOKUP(order_details__2[[#This Row],[ProductID]],products[],3,FALSE)</f>
        <v>23</v>
      </c>
      <c r="H1323">
        <f>VLOOKUP(order_details__2[[#This Row],[OrderID]],orders[],20,FALSE)</f>
        <v>1997</v>
      </c>
      <c r="I1323" t="str">
        <f>VLOOKUP(order_details__2[[#This Row],[ProductID]],products[],2,FALSE)</f>
        <v>Lakkalikri</v>
      </c>
      <c r="J1323" t="str">
        <f>VLOOKUP(order_details__2[[#This Row],[SupplierID]],suppliers[],2,FALSE)</f>
        <v>Karkki Oy</v>
      </c>
      <c r="K1323" t="str">
        <f>VLOOKUP(order_details__2[[#This Row],[OrderID]],orders[],14,FALSE)</f>
        <v>UK</v>
      </c>
      <c r="L1323">
        <f>VLOOKUP(order_details__2[[#This Row],[OrderID]],orders[],7,FALSE)</f>
        <v>2</v>
      </c>
      <c r="M1323" t="str">
        <f>VLOOKUP(order_details__2[[#This Row],[ShipVia ]],shippers[],2,FALSE)</f>
        <v>United Package</v>
      </c>
      <c r="N1323" t="str">
        <f>VLOOKUP(order_details__2[[#This Row],[OrderID]],orders[],2,FALSE)</f>
        <v>ISLAT</v>
      </c>
      <c r="O1323" t="str">
        <f>VLOOKUP(order_details__2[[#This Row],[OrderID]],orders[],18,FALSE)</f>
        <v xml:space="preserve">Eastern                                           </v>
      </c>
      <c r="P1323">
        <f>VLOOKUP(order_details__2[[#This Row],[ProductID]],products[],4,FALSE)</f>
        <v>1</v>
      </c>
      <c r="Q1323" t="str">
        <f>VLOOKUP(order_details__2[[#This Row],[CategoryID]],categories[],2,FALSE)</f>
        <v>Beverages</v>
      </c>
      <c r="R1323" s="57">
        <f>VLOOKUP(order_details__2[[#This Row],[OrderID]],orders[],21,FALSE)</f>
        <v>11</v>
      </c>
    </row>
    <row r="1324" spans="1:18" x14ac:dyDescent="0.2">
      <c r="A1324">
        <v>10750</v>
      </c>
      <c r="B1324">
        <v>14</v>
      </c>
      <c r="C1324">
        <v>23.25</v>
      </c>
      <c r="D1324">
        <v>5</v>
      </c>
      <c r="E1324">
        <v>0</v>
      </c>
      <c r="F1324">
        <f>order_details__2[[#This Row],[UnitPrice]]*order_details__2[[#This Row],[Quantity]]</f>
        <v>116.25</v>
      </c>
      <c r="G1324">
        <f>VLOOKUP(order_details__2[[#This Row],[ProductID]],products[],3,FALSE)</f>
        <v>6</v>
      </c>
      <c r="H1324">
        <f>VLOOKUP(order_details__2[[#This Row],[OrderID]],orders[],20,FALSE)</f>
        <v>1997</v>
      </c>
      <c r="I1324" t="str">
        <f>VLOOKUP(order_details__2[[#This Row],[ProductID]],products[],2,FALSE)</f>
        <v>Tofu</v>
      </c>
      <c r="J1324" t="str">
        <f>VLOOKUP(order_details__2[[#This Row],[SupplierID]],suppliers[],2,FALSE)</f>
        <v>Mayumi's</v>
      </c>
      <c r="K1324" t="str">
        <f>VLOOKUP(order_details__2[[#This Row],[OrderID]],orders[],14,FALSE)</f>
        <v>Finland</v>
      </c>
      <c r="L1324">
        <f>VLOOKUP(order_details__2[[#This Row],[OrderID]],orders[],7,FALSE)</f>
        <v>1</v>
      </c>
      <c r="M1324" t="str">
        <f>VLOOKUP(order_details__2[[#This Row],[ShipVia ]],shippers[],2,FALSE)</f>
        <v>Speedy Express</v>
      </c>
      <c r="N1324" t="str">
        <f>VLOOKUP(order_details__2[[#This Row],[OrderID]],orders[],2,FALSE)</f>
        <v>WARTH</v>
      </c>
      <c r="O1324" t="str">
        <f>VLOOKUP(order_details__2[[#This Row],[OrderID]],orders[],18,FALSE)</f>
        <v xml:space="preserve">Northern                                          </v>
      </c>
      <c r="P1324">
        <f>VLOOKUP(order_details__2[[#This Row],[ProductID]],products[],4,FALSE)</f>
        <v>7</v>
      </c>
      <c r="Q1324" t="str">
        <f>VLOOKUP(order_details__2[[#This Row],[CategoryID]],categories[],2,FALSE)</f>
        <v>Produce</v>
      </c>
      <c r="R1324" s="57">
        <f>VLOOKUP(order_details__2[[#This Row],[OrderID]],orders[],21,FALSE)</f>
        <v>11</v>
      </c>
    </row>
    <row r="1325" spans="1:18" x14ac:dyDescent="0.2">
      <c r="A1325">
        <v>10750</v>
      </c>
      <c r="B1325">
        <v>45</v>
      </c>
      <c r="C1325">
        <v>9.5</v>
      </c>
      <c r="D1325">
        <v>40</v>
      </c>
      <c r="E1325">
        <v>0</v>
      </c>
      <c r="F1325">
        <f>order_details__2[[#This Row],[UnitPrice]]*order_details__2[[#This Row],[Quantity]]</f>
        <v>380</v>
      </c>
      <c r="G1325">
        <f>VLOOKUP(order_details__2[[#This Row],[ProductID]],products[],3,FALSE)</f>
        <v>21</v>
      </c>
      <c r="H1325">
        <f>VLOOKUP(order_details__2[[#This Row],[OrderID]],orders[],20,FALSE)</f>
        <v>1997</v>
      </c>
      <c r="I1325" t="str">
        <f>VLOOKUP(order_details__2[[#This Row],[ProductID]],products[],2,FALSE)</f>
        <v>Rogede sild</v>
      </c>
      <c r="J1325" t="str">
        <f>VLOOKUP(order_details__2[[#This Row],[SupplierID]],suppliers[],2,FALSE)</f>
        <v>Lyngbysild</v>
      </c>
      <c r="K1325" t="str">
        <f>VLOOKUP(order_details__2[[#This Row],[OrderID]],orders[],14,FALSE)</f>
        <v>Finland</v>
      </c>
      <c r="L1325">
        <f>VLOOKUP(order_details__2[[#This Row],[OrderID]],orders[],7,FALSE)</f>
        <v>1</v>
      </c>
      <c r="M1325" t="str">
        <f>VLOOKUP(order_details__2[[#This Row],[ShipVia ]],shippers[],2,FALSE)</f>
        <v>Speedy Express</v>
      </c>
      <c r="N1325" t="str">
        <f>VLOOKUP(order_details__2[[#This Row],[OrderID]],orders[],2,FALSE)</f>
        <v>WARTH</v>
      </c>
      <c r="O1325" t="str">
        <f>VLOOKUP(order_details__2[[#This Row],[OrderID]],orders[],18,FALSE)</f>
        <v xml:space="preserve">Northern                                          </v>
      </c>
      <c r="P1325">
        <f>VLOOKUP(order_details__2[[#This Row],[ProductID]],products[],4,FALSE)</f>
        <v>8</v>
      </c>
      <c r="Q1325" t="str">
        <f>VLOOKUP(order_details__2[[#This Row],[CategoryID]],categories[],2,FALSE)</f>
        <v>Seafood</v>
      </c>
      <c r="R1325" s="57">
        <f>VLOOKUP(order_details__2[[#This Row],[OrderID]],orders[],21,FALSE)</f>
        <v>11</v>
      </c>
    </row>
    <row r="1326" spans="1:18" x14ac:dyDescent="0.2">
      <c r="A1326">
        <v>10750</v>
      </c>
      <c r="B1326">
        <v>59</v>
      </c>
      <c r="C1326">
        <v>55</v>
      </c>
      <c r="D1326">
        <v>25</v>
      </c>
      <c r="E1326">
        <v>0</v>
      </c>
      <c r="F1326">
        <f>order_details__2[[#This Row],[UnitPrice]]*order_details__2[[#This Row],[Quantity]]</f>
        <v>1375</v>
      </c>
      <c r="G1326">
        <f>VLOOKUP(order_details__2[[#This Row],[ProductID]],products[],3,FALSE)</f>
        <v>28</v>
      </c>
      <c r="H1326">
        <f>VLOOKUP(order_details__2[[#This Row],[OrderID]],orders[],20,FALSE)</f>
        <v>1997</v>
      </c>
      <c r="I1326" t="str">
        <f>VLOOKUP(order_details__2[[#This Row],[ProductID]],products[],2,FALSE)</f>
        <v>Raclette Courdavault</v>
      </c>
      <c r="J1326" t="str">
        <f>VLOOKUP(order_details__2[[#This Row],[SupplierID]],suppliers[],2,FALSE)</f>
        <v>Gai pturage</v>
      </c>
      <c r="K1326" t="str">
        <f>VLOOKUP(order_details__2[[#This Row],[OrderID]],orders[],14,FALSE)</f>
        <v>Finland</v>
      </c>
      <c r="L1326">
        <f>VLOOKUP(order_details__2[[#This Row],[OrderID]],orders[],7,FALSE)</f>
        <v>1</v>
      </c>
      <c r="M1326" t="str">
        <f>VLOOKUP(order_details__2[[#This Row],[ShipVia ]],shippers[],2,FALSE)</f>
        <v>Speedy Express</v>
      </c>
      <c r="N1326" t="str">
        <f>VLOOKUP(order_details__2[[#This Row],[OrderID]],orders[],2,FALSE)</f>
        <v>WARTH</v>
      </c>
      <c r="O1326" t="str">
        <f>VLOOKUP(order_details__2[[#This Row],[OrderID]],orders[],18,FALSE)</f>
        <v xml:space="preserve">Northern                                          </v>
      </c>
      <c r="P1326">
        <f>VLOOKUP(order_details__2[[#This Row],[ProductID]],products[],4,FALSE)</f>
        <v>4</v>
      </c>
      <c r="Q1326" t="str">
        <f>VLOOKUP(order_details__2[[#This Row],[CategoryID]],categories[],2,FALSE)</f>
        <v>Dairy Products</v>
      </c>
      <c r="R1326" s="57">
        <f>VLOOKUP(order_details__2[[#This Row],[OrderID]],orders[],21,FALSE)</f>
        <v>11</v>
      </c>
    </row>
    <row r="1327" spans="1:18" x14ac:dyDescent="0.2">
      <c r="A1327">
        <v>10751</v>
      </c>
      <c r="B1327">
        <v>26</v>
      </c>
      <c r="C1327">
        <v>31.23</v>
      </c>
      <c r="D1327">
        <v>12</v>
      </c>
      <c r="E1327">
        <v>0</v>
      </c>
      <c r="F1327">
        <f>order_details__2[[#This Row],[UnitPrice]]*order_details__2[[#This Row],[Quantity]]</f>
        <v>374.76</v>
      </c>
      <c r="G1327">
        <f>VLOOKUP(order_details__2[[#This Row],[ProductID]],products[],3,FALSE)</f>
        <v>11</v>
      </c>
      <c r="H1327">
        <f>VLOOKUP(order_details__2[[#This Row],[OrderID]],orders[],20,FALSE)</f>
        <v>1997</v>
      </c>
      <c r="I1327" t="str">
        <f>VLOOKUP(order_details__2[[#This Row],[ProductID]],products[],2,FALSE)</f>
        <v>Gumbr Gummibrchen</v>
      </c>
      <c r="J1327" t="str">
        <f>VLOOKUP(order_details__2[[#This Row],[SupplierID]],suppliers[],2,FALSE)</f>
        <v>Heli Swaren GmbH &amp; Co. KG</v>
      </c>
      <c r="K1327" t="str">
        <f>VLOOKUP(order_details__2[[#This Row],[OrderID]],orders[],14,FALSE)</f>
        <v>Switzerland</v>
      </c>
      <c r="L1327">
        <f>VLOOKUP(order_details__2[[#This Row],[OrderID]],orders[],7,FALSE)</f>
        <v>3</v>
      </c>
      <c r="M1327" t="str">
        <f>VLOOKUP(order_details__2[[#This Row],[ShipVia ]],shippers[],2,FALSE)</f>
        <v>Federal Shipping</v>
      </c>
      <c r="N1327" t="str">
        <f>VLOOKUP(order_details__2[[#This Row],[OrderID]],orders[],2,FALSE)</f>
        <v>RICSU</v>
      </c>
      <c r="O1327" t="str">
        <f>VLOOKUP(order_details__2[[#This Row],[OrderID]],orders[],18,FALSE)</f>
        <v xml:space="preserve">Southern                                          </v>
      </c>
      <c r="P1327">
        <f>VLOOKUP(order_details__2[[#This Row],[ProductID]],products[],4,FALSE)</f>
        <v>3</v>
      </c>
      <c r="Q1327" t="str">
        <f>VLOOKUP(order_details__2[[#This Row],[CategoryID]],categories[],2,FALSE)</f>
        <v>Confections</v>
      </c>
      <c r="R1327" s="57">
        <f>VLOOKUP(order_details__2[[#This Row],[OrderID]],orders[],21,FALSE)</f>
        <v>11</v>
      </c>
    </row>
    <row r="1328" spans="1:18" x14ac:dyDescent="0.2">
      <c r="A1328">
        <v>10751</v>
      </c>
      <c r="B1328">
        <v>30</v>
      </c>
      <c r="C1328">
        <v>25.89</v>
      </c>
      <c r="D1328">
        <v>30</v>
      </c>
      <c r="E1328">
        <v>0</v>
      </c>
      <c r="F1328">
        <f>order_details__2[[#This Row],[UnitPrice]]*order_details__2[[#This Row],[Quantity]]</f>
        <v>776.7</v>
      </c>
      <c r="G1328">
        <f>VLOOKUP(order_details__2[[#This Row],[ProductID]],products[],3,FALSE)</f>
        <v>13</v>
      </c>
      <c r="H1328">
        <f>VLOOKUP(order_details__2[[#This Row],[OrderID]],orders[],20,FALSE)</f>
        <v>1997</v>
      </c>
      <c r="I1328" t="str">
        <f>VLOOKUP(order_details__2[[#This Row],[ProductID]],products[],2,FALSE)</f>
        <v>Nord-Ost Matjeshering</v>
      </c>
      <c r="J1328" t="str">
        <f>VLOOKUP(order_details__2[[#This Row],[SupplierID]],suppliers[],2,FALSE)</f>
        <v>Nord-Ost-Fisch Handelsgesellschaft mbH</v>
      </c>
      <c r="K1328" t="str">
        <f>VLOOKUP(order_details__2[[#This Row],[OrderID]],orders[],14,FALSE)</f>
        <v>Switzerland</v>
      </c>
      <c r="L1328">
        <f>VLOOKUP(order_details__2[[#This Row],[OrderID]],orders[],7,FALSE)</f>
        <v>3</v>
      </c>
      <c r="M1328" t="str">
        <f>VLOOKUP(order_details__2[[#This Row],[ShipVia ]],shippers[],2,FALSE)</f>
        <v>Federal Shipping</v>
      </c>
      <c r="N1328" t="str">
        <f>VLOOKUP(order_details__2[[#This Row],[OrderID]],orders[],2,FALSE)</f>
        <v>RICSU</v>
      </c>
      <c r="O1328" t="str">
        <f>VLOOKUP(order_details__2[[#This Row],[OrderID]],orders[],18,FALSE)</f>
        <v xml:space="preserve">Southern                                          </v>
      </c>
      <c r="P1328">
        <f>VLOOKUP(order_details__2[[#This Row],[ProductID]],products[],4,FALSE)</f>
        <v>8</v>
      </c>
      <c r="Q1328" t="str">
        <f>VLOOKUP(order_details__2[[#This Row],[CategoryID]],categories[],2,FALSE)</f>
        <v>Seafood</v>
      </c>
      <c r="R1328" s="57">
        <f>VLOOKUP(order_details__2[[#This Row],[OrderID]],orders[],21,FALSE)</f>
        <v>11</v>
      </c>
    </row>
    <row r="1329" spans="1:18" x14ac:dyDescent="0.2">
      <c r="A1329">
        <v>10751</v>
      </c>
      <c r="B1329">
        <v>50</v>
      </c>
      <c r="C1329">
        <v>16.25</v>
      </c>
      <c r="D1329">
        <v>20</v>
      </c>
      <c r="E1329">
        <v>0</v>
      </c>
      <c r="F1329">
        <f>order_details__2[[#This Row],[UnitPrice]]*order_details__2[[#This Row],[Quantity]]</f>
        <v>325</v>
      </c>
      <c r="G1329">
        <f>VLOOKUP(order_details__2[[#This Row],[ProductID]],products[],3,FALSE)</f>
        <v>23</v>
      </c>
      <c r="H1329">
        <f>VLOOKUP(order_details__2[[#This Row],[OrderID]],orders[],20,FALSE)</f>
        <v>1997</v>
      </c>
      <c r="I1329" t="str">
        <f>VLOOKUP(order_details__2[[#This Row],[ProductID]],products[],2,FALSE)</f>
        <v>Valkoinen suklaa</v>
      </c>
      <c r="J1329" t="str">
        <f>VLOOKUP(order_details__2[[#This Row],[SupplierID]],suppliers[],2,FALSE)</f>
        <v>Karkki Oy</v>
      </c>
      <c r="K1329" t="str">
        <f>VLOOKUP(order_details__2[[#This Row],[OrderID]],orders[],14,FALSE)</f>
        <v>Switzerland</v>
      </c>
      <c r="L1329">
        <f>VLOOKUP(order_details__2[[#This Row],[OrderID]],orders[],7,FALSE)</f>
        <v>3</v>
      </c>
      <c r="M1329" t="str">
        <f>VLOOKUP(order_details__2[[#This Row],[ShipVia ]],shippers[],2,FALSE)</f>
        <v>Federal Shipping</v>
      </c>
      <c r="N1329" t="str">
        <f>VLOOKUP(order_details__2[[#This Row],[OrderID]],orders[],2,FALSE)</f>
        <v>RICSU</v>
      </c>
      <c r="O1329" t="str">
        <f>VLOOKUP(order_details__2[[#This Row],[OrderID]],orders[],18,FALSE)</f>
        <v xml:space="preserve">Southern                                          </v>
      </c>
      <c r="P1329">
        <f>VLOOKUP(order_details__2[[#This Row],[ProductID]],products[],4,FALSE)</f>
        <v>3</v>
      </c>
      <c r="Q1329" t="str">
        <f>VLOOKUP(order_details__2[[#This Row],[CategoryID]],categories[],2,FALSE)</f>
        <v>Confections</v>
      </c>
      <c r="R1329" s="57">
        <f>VLOOKUP(order_details__2[[#This Row],[OrderID]],orders[],21,FALSE)</f>
        <v>11</v>
      </c>
    </row>
    <row r="1330" spans="1:18" x14ac:dyDescent="0.2">
      <c r="A1330">
        <v>10751</v>
      </c>
      <c r="B1330">
        <v>73</v>
      </c>
      <c r="C1330">
        <v>15</v>
      </c>
      <c r="D1330">
        <v>15</v>
      </c>
      <c r="E1330">
        <v>0</v>
      </c>
      <c r="F1330">
        <f>order_details__2[[#This Row],[UnitPrice]]*order_details__2[[#This Row],[Quantity]]</f>
        <v>225</v>
      </c>
      <c r="G1330">
        <f>VLOOKUP(order_details__2[[#This Row],[ProductID]],products[],3,FALSE)</f>
        <v>17</v>
      </c>
      <c r="H1330">
        <f>VLOOKUP(order_details__2[[#This Row],[OrderID]],orders[],20,FALSE)</f>
        <v>1997</v>
      </c>
      <c r="I1330" t="str">
        <f>VLOOKUP(order_details__2[[#This Row],[ProductID]],products[],2,FALSE)</f>
        <v>Rd Kaviar</v>
      </c>
      <c r="J1330" t="str">
        <f>VLOOKUP(order_details__2[[#This Row],[SupplierID]],suppliers[],2,FALSE)</f>
        <v>Svensk Sjfda AB</v>
      </c>
      <c r="K1330" t="str">
        <f>VLOOKUP(order_details__2[[#This Row],[OrderID]],orders[],14,FALSE)</f>
        <v>Switzerland</v>
      </c>
      <c r="L1330">
        <f>VLOOKUP(order_details__2[[#This Row],[OrderID]],orders[],7,FALSE)</f>
        <v>3</v>
      </c>
      <c r="M1330" t="str">
        <f>VLOOKUP(order_details__2[[#This Row],[ShipVia ]],shippers[],2,FALSE)</f>
        <v>Federal Shipping</v>
      </c>
      <c r="N1330" t="str">
        <f>VLOOKUP(order_details__2[[#This Row],[OrderID]],orders[],2,FALSE)</f>
        <v>RICSU</v>
      </c>
      <c r="O1330" t="str">
        <f>VLOOKUP(order_details__2[[#This Row],[OrderID]],orders[],18,FALSE)</f>
        <v xml:space="preserve">Southern                                          </v>
      </c>
      <c r="P1330">
        <f>VLOOKUP(order_details__2[[#This Row],[ProductID]],products[],4,FALSE)</f>
        <v>8</v>
      </c>
      <c r="Q1330" t="str">
        <f>VLOOKUP(order_details__2[[#This Row],[CategoryID]],categories[],2,FALSE)</f>
        <v>Seafood</v>
      </c>
      <c r="R1330" s="57">
        <f>VLOOKUP(order_details__2[[#This Row],[OrderID]],orders[],21,FALSE)</f>
        <v>11</v>
      </c>
    </row>
    <row r="1331" spans="1:18" x14ac:dyDescent="0.2">
      <c r="A1331">
        <v>10752</v>
      </c>
      <c r="B1331">
        <v>1</v>
      </c>
      <c r="C1331">
        <v>18</v>
      </c>
      <c r="D1331">
        <v>8</v>
      </c>
      <c r="E1331">
        <v>0</v>
      </c>
      <c r="F1331">
        <f>order_details__2[[#This Row],[UnitPrice]]*order_details__2[[#This Row],[Quantity]]</f>
        <v>144</v>
      </c>
      <c r="G1331">
        <f>VLOOKUP(order_details__2[[#This Row],[ProductID]],products[],3,FALSE)</f>
        <v>1</v>
      </c>
      <c r="H1331">
        <f>VLOOKUP(order_details__2[[#This Row],[OrderID]],orders[],20,FALSE)</f>
        <v>1997</v>
      </c>
      <c r="I1331" t="str">
        <f>VLOOKUP(order_details__2[[#This Row],[ProductID]],products[],2,FALSE)</f>
        <v>Chai</v>
      </c>
      <c r="J1331" t="str">
        <f>VLOOKUP(order_details__2[[#This Row],[SupplierID]],suppliers[],2,FALSE)</f>
        <v>Exotic Liquids</v>
      </c>
      <c r="K1331" t="str">
        <f>VLOOKUP(order_details__2[[#This Row],[OrderID]],orders[],14,FALSE)</f>
        <v>UK</v>
      </c>
      <c r="L1331">
        <f>VLOOKUP(order_details__2[[#This Row],[OrderID]],orders[],7,FALSE)</f>
        <v>3</v>
      </c>
      <c r="M1331" t="str">
        <f>VLOOKUP(order_details__2[[#This Row],[ShipVia ]],shippers[],2,FALSE)</f>
        <v>Federal Shipping</v>
      </c>
      <c r="N1331" t="str">
        <f>VLOOKUP(order_details__2[[#This Row],[OrderID]],orders[],2,FALSE)</f>
        <v>NORTS</v>
      </c>
      <c r="O1331" t="str">
        <f>VLOOKUP(order_details__2[[#This Row],[OrderID]],orders[],18,FALSE)</f>
        <v xml:space="preserve">Eastern                                           </v>
      </c>
      <c r="P1331">
        <f>VLOOKUP(order_details__2[[#This Row],[ProductID]],products[],4,FALSE)</f>
        <v>1</v>
      </c>
      <c r="Q1331" t="str">
        <f>VLOOKUP(order_details__2[[#This Row],[CategoryID]],categories[],2,FALSE)</f>
        <v>Beverages</v>
      </c>
      <c r="R1331" s="57">
        <f>VLOOKUP(order_details__2[[#This Row],[OrderID]],orders[],21,FALSE)</f>
        <v>11</v>
      </c>
    </row>
    <row r="1332" spans="1:18" x14ac:dyDescent="0.2">
      <c r="A1332">
        <v>10752</v>
      </c>
      <c r="B1332">
        <v>69</v>
      </c>
      <c r="C1332">
        <v>36</v>
      </c>
      <c r="D1332">
        <v>3</v>
      </c>
      <c r="E1332">
        <v>0</v>
      </c>
      <c r="F1332">
        <f>order_details__2[[#This Row],[UnitPrice]]*order_details__2[[#This Row],[Quantity]]</f>
        <v>108</v>
      </c>
      <c r="G1332">
        <f>VLOOKUP(order_details__2[[#This Row],[ProductID]],products[],3,FALSE)</f>
        <v>15</v>
      </c>
      <c r="H1332">
        <f>VLOOKUP(order_details__2[[#This Row],[OrderID]],orders[],20,FALSE)</f>
        <v>1997</v>
      </c>
      <c r="I1332" t="str">
        <f>VLOOKUP(order_details__2[[#This Row],[ProductID]],products[],2,FALSE)</f>
        <v>Gudbrandsdalsost</v>
      </c>
      <c r="J1332" t="str">
        <f>VLOOKUP(order_details__2[[#This Row],[SupplierID]],suppliers[],2,FALSE)</f>
        <v>Norske Meierier</v>
      </c>
      <c r="K1332" t="str">
        <f>VLOOKUP(order_details__2[[#This Row],[OrderID]],orders[],14,FALSE)</f>
        <v>UK</v>
      </c>
      <c r="L1332">
        <f>VLOOKUP(order_details__2[[#This Row],[OrderID]],orders[],7,FALSE)</f>
        <v>3</v>
      </c>
      <c r="M1332" t="str">
        <f>VLOOKUP(order_details__2[[#This Row],[ShipVia ]],shippers[],2,FALSE)</f>
        <v>Federal Shipping</v>
      </c>
      <c r="N1332" t="str">
        <f>VLOOKUP(order_details__2[[#This Row],[OrderID]],orders[],2,FALSE)</f>
        <v>NORTS</v>
      </c>
      <c r="O1332" t="str">
        <f>VLOOKUP(order_details__2[[#This Row],[OrderID]],orders[],18,FALSE)</f>
        <v xml:space="preserve">Eastern                                           </v>
      </c>
      <c r="P1332">
        <f>VLOOKUP(order_details__2[[#This Row],[ProductID]],products[],4,FALSE)</f>
        <v>4</v>
      </c>
      <c r="Q1332" t="str">
        <f>VLOOKUP(order_details__2[[#This Row],[CategoryID]],categories[],2,FALSE)</f>
        <v>Dairy Products</v>
      </c>
      <c r="R1332" s="57">
        <f>VLOOKUP(order_details__2[[#This Row],[OrderID]],orders[],21,FALSE)</f>
        <v>11</v>
      </c>
    </row>
    <row r="1333" spans="1:18" x14ac:dyDescent="0.2">
      <c r="A1333">
        <v>10753</v>
      </c>
      <c r="B1333">
        <v>45</v>
      </c>
      <c r="C1333">
        <v>9.5</v>
      </c>
      <c r="D1333">
        <v>4</v>
      </c>
      <c r="E1333">
        <v>0</v>
      </c>
      <c r="F1333">
        <f>order_details__2[[#This Row],[UnitPrice]]*order_details__2[[#This Row],[Quantity]]</f>
        <v>38</v>
      </c>
      <c r="G1333">
        <f>VLOOKUP(order_details__2[[#This Row],[ProductID]],products[],3,FALSE)</f>
        <v>21</v>
      </c>
      <c r="H1333">
        <f>VLOOKUP(order_details__2[[#This Row],[OrderID]],orders[],20,FALSE)</f>
        <v>1997</v>
      </c>
      <c r="I1333" t="str">
        <f>VLOOKUP(order_details__2[[#This Row],[ProductID]],products[],2,FALSE)</f>
        <v>Rogede sild</v>
      </c>
      <c r="J1333" t="str">
        <f>VLOOKUP(order_details__2[[#This Row],[SupplierID]],suppliers[],2,FALSE)</f>
        <v>Lyngbysild</v>
      </c>
      <c r="K1333" t="str">
        <f>VLOOKUP(order_details__2[[#This Row],[OrderID]],orders[],14,FALSE)</f>
        <v>Italy</v>
      </c>
      <c r="L1333">
        <f>VLOOKUP(order_details__2[[#This Row],[OrderID]],orders[],7,FALSE)</f>
        <v>1</v>
      </c>
      <c r="M1333" t="str">
        <f>VLOOKUP(order_details__2[[#This Row],[ShipVia ]],shippers[],2,FALSE)</f>
        <v>Speedy Express</v>
      </c>
      <c r="N1333" t="str">
        <f>VLOOKUP(order_details__2[[#This Row],[OrderID]],orders[],2,FALSE)</f>
        <v>FRANS</v>
      </c>
      <c r="O1333" t="str">
        <f>VLOOKUP(order_details__2[[#This Row],[OrderID]],orders[],18,FALSE)</f>
        <v xml:space="preserve">Southern                                          </v>
      </c>
      <c r="P1333">
        <f>VLOOKUP(order_details__2[[#This Row],[ProductID]],products[],4,FALSE)</f>
        <v>8</v>
      </c>
      <c r="Q1333" t="str">
        <f>VLOOKUP(order_details__2[[#This Row],[CategoryID]],categories[],2,FALSE)</f>
        <v>Seafood</v>
      </c>
      <c r="R1333" s="57">
        <f>VLOOKUP(order_details__2[[#This Row],[OrderID]],orders[],21,FALSE)</f>
        <v>11</v>
      </c>
    </row>
    <row r="1334" spans="1:18" x14ac:dyDescent="0.2">
      <c r="A1334">
        <v>10753</v>
      </c>
      <c r="B1334">
        <v>74</v>
      </c>
      <c r="C1334">
        <v>10</v>
      </c>
      <c r="D1334">
        <v>5</v>
      </c>
      <c r="E1334">
        <v>0</v>
      </c>
      <c r="F1334">
        <f>order_details__2[[#This Row],[UnitPrice]]*order_details__2[[#This Row],[Quantity]]</f>
        <v>50</v>
      </c>
      <c r="G1334">
        <f>VLOOKUP(order_details__2[[#This Row],[ProductID]],products[],3,FALSE)</f>
        <v>4</v>
      </c>
      <c r="H1334">
        <f>VLOOKUP(order_details__2[[#This Row],[OrderID]],orders[],20,FALSE)</f>
        <v>1997</v>
      </c>
      <c r="I1334" t="str">
        <f>VLOOKUP(order_details__2[[#This Row],[ProductID]],products[],2,FALSE)</f>
        <v>Longlife Tofu</v>
      </c>
      <c r="J1334" t="str">
        <f>VLOOKUP(order_details__2[[#This Row],[SupplierID]],suppliers[],2,FALSE)</f>
        <v>Tokyo Traders</v>
      </c>
      <c r="K1334" t="str">
        <f>VLOOKUP(order_details__2[[#This Row],[OrderID]],orders[],14,FALSE)</f>
        <v>Italy</v>
      </c>
      <c r="L1334">
        <f>VLOOKUP(order_details__2[[#This Row],[OrderID]],orders[],7,FALSE)</f>
        <v>1</v>
      </c>
      <c r="M1334" t="str">
        <f>VLOOKUP(order_details__2[[#This Row],[ShipVia ]],shippers[],2,FALSE)</f>
        <v>Speedy Express</v>
      </c>
      <c r="N1334" t="str">
        <f>VLOOKUP(order_details__2[[#This Row],[OrderID]],orders[],2,FALSE)</f>
        <v>FRANS</v>
      </c>
      <c r="O1334" t="str">
        <f>VLOOKUP(order_details__2[[#This Row],[OrderID]],orders[],18,FALSE)</f>
        <v xml:space="preserve">Southern                                          </v>
      </c>
      <c r="P1334">
        <f>VLOOKUP(order_details__2[[#This Row],[ProductID]],products[],4,FALSE)</f>
        <v>7</v>
      </c>
      <c r="Q1334" t="str">
        <f>VLOOKUP(order_details__2[[#This Row],[CategoryID]],categories[],2,FALSE)</f>
        <v>Produce</v>
      </c>
      <c r="R1334" s="57">
        <f>VLOOKUP(order_details__2[[#This Row],[OrderID]],orders[],21,FALSE)</f>
        <v>11</v>
      </c>
    </row>
    <row r="1335" spans="1:18" x14ac:dyDescent="0.2">
      <c r="A1335">
        <v>10754</v>
      </c>
      <c r="B1335">
        <v>40</v>
      </c>
      <c r="C1335">
        <v>18.399999999999999</v>
      </c>
      <c r="D1335">
        <v>3</v>
      </c>
      <c r="E1335">
        <v>0</v>
      </c>
      <c r="F1335">
        <f>order_details__2[[#This Row],[UnitPrice]]*order_details__2[[#This Row],[Quantity]]</f>
        <v>55.199999999999996</v>
      </c>
      <c r="G1335">
        <f>VLOOKUP(order_details__2[[#This Row],[ProductID]],products[],3,FALSE)</f>
        <v>19</v>
      </c>
      <c r="H1335">
        <f>VLOOKUP(order_details__2[[#This Row],[OrderID]],orders[],20,FALSE)</f>
        <v>1997</v>
      </c>
      <c r="I1335" t="str">
        <f>VLOOKUP(order_details__2[[#This Row],[ProductID]],products[],2,FALSE)</f>
        <v>Boston Crab Meat</v>
      </c>
      <c r="J1335" t="str">
        <f>VLOOKUP(order_details__2[[#This Row],[SupplierID]],suppliers[],2,FALSE)</f>
        <v>New England Seafood Cannery</v>
      </c>
      <c r="K1335" t="str">
        <f>VLOOKUP(order_details__2[[#This Row],[OrderID]],orders[],14,FALSE)</f>
        <v>Italy</v>
      </c>
      <c r="L1335">
        <f>VLOOKUP(order_details__2[[#This Row],[OrderID]],orders[],7,FALSE)</f>
        <v>3</v>
      </c>
      <c r="M1335" t="str">
        <f>VLOOKUP(order_details__2[[#This Row],[ShipVia ]],shippers[],2,FALSE)</f>
        <v>Federal Shipping</v>
      </c>
      <c r="N1335" t="str">
        <f>VLOOKUP(order_details__2[[#This Row],[OrderID]],orders[],2,FALSE)</f>
        <v>MAGAA</v>
      </c>
      <c r="O1335" t="str">
        <f>VLOOKUP(order_details__2[[#This Row],[OrderID]],orders[],18,FALSE)</f>
        <v xml:space="preserve">Westerns                                          </v>
      </c>
      <c r="P1335">
        <f>VLOOKUP(order_details__2[[#This Row],[ProductID]],products[],4,FALSE)</f>
        <v>8</v>
      </c>
      <c r="Q1335" t="str">
        <f>VLOOKUP(order_details__2[[#This Row],[CategoryID]],categories[],2,FALSE)</f>
        <v>Seafood</v>
      </c>
      <c r="R1335" s="57">
        <f>VLOOKUP(order_details__2[[#This Row],[OrderID]],orders[],21,FALSE)</f>
        <v>11</v>
      </c>
    </row>
    <row r="1336" spans="1:18" x14ac:dyDescent="0.2">
      <c r="A1336">
        <v>10755</v>
      </c>
      <c r="B1336">
        <v>47</v>
      </c>
      <c r="C1336">
        <v>9.5</v>
      </c>
      <c r="D1336">
        <v>30</v>
      </c>
      <c r="E1336">
        <v>0</v>
      </c>
      <c r="F1336">
        <f>order_details__2[[#This Row],[UnitPrice]]*order_details__2[[#This Row],[Quantity]]</f>
        <v>285</v>
      </c>
      <c r="G1336">
        <f>VLOOKUP(order_details__2[[#This Row],[ProductID]],products[],3,FALSE)</f>
        <v>22</v>
      </c>
      <c r="H1336">
        <f>VLOOKUP(order_details__2[[#This Row],[OrderID]],orders[],20,FALSE)</f>
        <v>1997</v>
      </c>
      <c r="I1336" t="str">
        <f>VLOOKUP(order_details__2[[#This Row],[ProductID]],products[],2,FALSE)</f>
        <v>Zaanse koeken</v>
      </c>
      <c r="J1336" t="str">
        <f>VLOOKUP(order_details__2[[#This Row],[SupplierID]],suppliers[],2,FALSE)</f>
        <v>Zaanse Snoepfabriek</v>
      </c>
      <c r="K1336" t="str">
        <f>VLOOKUP(order_details__2[[#This Row],[OrderID]],orders[],14,FALSE)</f>
        <v>France</v>
      </c>
      <c r="L1336">
        <f>VLOOKUP(order_details__2[[#This Row],[OrderID]],orders[],7,FALSE)</f>
        <v>2</v>
      </c>
      <c r="M1336" t="str">
        <f>VLOOKUP(order_details__2[[#This Row],[ShipVia ]],shippers[],2,FALSE)</f>
        <v>United Package</v>
      </c>
      <c r="N1336" t="str">
        <f>VLOOKUP(order_details__2[[#This Row],[OrderID]],orders[],2,FALSE)</f>
        <v>BONAP</v>
      </c>
      <c r="O1336" t="str">
        <f>VLOOKUP(order_details__2[[#This Row],[OrderID]],orders[],18,FALSE)</f>
        <v xml:space="preserve">Eastern                                           </v>
      </c>
      <c r="P1336">
        <f>VLOOKUP(order_details__2[[#This Row],[ProductID]],products[],4,FALSE)</f>
        <v>3</v>
      </c>
      <c r="Q1336" t="str">
        <f>VLOOKUP(order_details__2[[#This Row],[CategoryID]],categories[],2,FALSE)</f>
        <v>Confections</v>
      </c>
      <c r="R1336" s="57">
        <f>VLOOKUP(order_details__2[[#This Row],[OrderID]],orders[],21,FALSE)</f>
        <v>11</v>
      </c>
    </row>
    <row r="1337" spans="1:18" x14ac:dyDescent="0.2">
      <c r="A1337">
        <v>10755</v>
      </c>
      <c r="B1337">
        <v>56</v>
      </c>
      <c r="C1337">
        <v>38</v>
      </c>
      <c r="D1337">
        <v>30</v>
      </c>
      <c r="E1337">
        <v>0</v>
      </c>
      <c r="F1337">
        <f>order_details__2[[#This Row],[UnitPrice]]*order_details__2[[#This Row],[Quantity]]</f>
        <v>1140</v>
      </c>
      <c r="G1337">
        <f>VLOOKUP(order_details__2[[#This Row],[ProductID]],products[],3,FALSE)</f>
        <v>26</v>
      </c>
      <c r="H1337">
        <f>VLOOKUP(order_details__2[[#This Row],[OrderID]],orders[],20,FALSE)</f>
        <v>1997</v>
      </c>
      <c r="I1337" t="str">
        <f>VLOOKUP(order_details__2[[#This Row],[ProductID]],products[],2,FALSE)</f>
        <v>Gnocchi di nonna Alice</v>
      </c>
      <c r="J1337" t="str">
        <f>VLOOKUP(order_details__2[[#This Row],[SupplierID]],suppliers[],2,FALSE)</f>
        <v>Pasta Buttini s.r.l.</v>
      </c>
      <c r="K1337" t="str">
        <f>VLOOKUP(order_details__2[[#This Row],[OrderID]],orders[],14,FALSE)</f>
        <v>France</v>
      </c>
      <c r="L1337">
        <f>VLOOKUP(order_details__2[[#This Row],[OrderID]],orders[],7,FALSE)</f>
        <v>2</v>
      </c>
      <c r="M1337" t="str">
        <f>VLOOKUP(order_details__2[[#This Row],[ShipVia ]],shippers[],2,FALSE)</f>
        <v>United Package</v>
      </c>
      <c r="N1337" t="str">
        <f>VLOOKUP(order_details__2[[#This Row],[OrderID]],orders[],2,FALSE)</f>
        <v>BONAP</v>
      </c>
      <c r="O1337" t="str">
        <f>VLOOKUP(order_details__2[[#This Row],[OrderID]],orders[],18,FALSE)</f>
        <v xml:space="preserve">Eastern                                           </v>
      </c>
      <c r="P1337">
        <f>VLOOKUP(order_details__2[[#This Row],[ProductID]],products[],4,FALSE)</f>
        <v>5</v>
      </c>
      <c r="Q1337" t="str">
        <f>VLOOKUP(order_details__2[[#This Row],[CategoryID]],categories[],2,FALSE)</f>
        <v>Grains/Cereals</v>
      </c>
      <c r="R1337" s="57">
        <f>VLOOKUP(order_details__2[[#This Row],[OrderID]],orders[],21,FALSE)</f>
        <v>11</v>
      </c>
    </row>
    <row r="1338" spans="1:18" x14ac:dyDescent="0.2">
      <c r="A1338">
        <v>10755</v>
      </c>
      <c r="B1338">
        <v>57</v>
      </c>
      <c r="C1338">
        <v>19.5</v>
      </c>
      <c r="D1338">
        <v>14</v>
      </c>
      <c r="E1338">
        <v>0</v>
      </c>
      <c r="F1338">
        <f>order_details__2[[#This Row],[UnitPrice]]*order_details__2[[#This Row],[Quantity]]</f>
        <v>273</v>
      </c>
      <c r="G1338">
        <f>VLOOKUP(order_details__2[[#This Row],[ProductID]],products[],3,FALSE)</f>
        <v>26</v>
      </c>
      <c r="H1338">
        <f>VLOOKUP(order_details__2[[#This Row],[OrderID]],orders[],20,FALSE)</f>
        <v>1997</v>
      </c>
      <c r="I1338" t="str">
        <f>VLOOKUP(order_details__2[[#This Row],[ProductID]],products[],2,FALSE)</f>
        <v>Ravioli Angelo</v>
      </c>
      <c r="J1338" t="str">
        <f>VLOOKUP(order_details__2[[#This Row],[SupplierID]],suppliers[],2,FALSE)</f>
        <v>Pasta Buttini s.r.l.</v>
      </c>
      <c r="K1338" t="str">
        <f>VLOOKUP(order_details__2[[#This Row],[OrderID]],orders[],14,FALSE)</f>
        <v>France</v>
      </c>
      <c r="L1338">
        <f>VLOOKUP(order_details__2[[#This Row],[OrderID]],orders[],7,FALSE)</f>
        <v>2</v>
      </c>
      <c r="M1338" t="str">
        <f>VLOOKUP(order_details__2[[#This Row],[ShipVia ]],shippers[],2,FALSE)</f>
        <v>United Package</v>
      </c>
      <c r="N1338" t="str">
        <f>VLOOKUP(order_details__2[[#This Row],[OrderID]],orders[],2,FALSE)</f>
        <v>BONAP</v>
      </c>
      <c r="O1338" t="str">
        <f>VLOOKUP(order_details__2[[#This Row],[OrderID]],orders[],18,FALSE)</f>
        <v xml:space="preserve">Eastern                                           </v>
      </c>
      <c r="P1338">
        <f>VLOOKUP(order_details__2[[#This Row],[ProductID]],products[],4,FALSE)</f>
        <v>5</v>
      </c>
      <c r="Q1338" t="str">
        <f>VLOOKUP(order_details__2[[#This Row],[CategoryID]],categories[],2,FALSE)</f>
        <v>Grains/Cereals</v>
      </c>
      <c r="R1338" s="57">
        <f>VLOOKUP(order_details__2[[#This Row],[OrderID]],orders[],21,FALSE)</f>
        <v>11</v>
      </c>
    </row>
    <row r="1339" spans="1:18" x14ac:dyDescent="0.2">
      <c r="A1339">
        <v>10755</v>
      </c>
      <c r="B1339">
        <v>69</v>
      </c>
      <c r="C1339">
        <v>36</v>
      </c>
      <c r="D1339">
        <v>25</v>
      </c>
      <c r="E1339">
        <v>0</v>
      </c>
      <c r="F1339">
        <f>order_details__2[[#This Row],[UnitPrice]]*order_details__2[[#This Row],[Quantity]]</f>
        <v>900</v>
      </c>
      <c r="G1339">
        <f>VLOOKUP(order_details__2[[#This Row],[ProductID]],products[],3,FALSE)</f>
        <v>15</v>
      </c>
      <c r="H1339">
        <f>VLOOKUP(order_details__2[[#This Row],[OrderID]],orders[],20,FALSE)</f>
        <v>1997</v>
      </c>
      <c r="I1339" t="str">
        <f>VLOOKUP(order_details__2[[#This Row],[ProductID]],products[],2,FALSE)</f>
        <v>Gudbrandsdalsost</v>
      </c>
      <c r="J1339" t="str">
        <f>VLOOKUP(order_details__2[[#This Row],[SupplierID]],suppliers[],2,FALSE)</f>
        <v>Norske Meierier</v>
      </c>
      <c r="K1339" t="str">
        <f>VLOOKUP(order_details__2[[#This Row],[OrderID]],orders[],14,FALSE)</f>
        <v>France</v>
      </c>
      <c r="L1339">
        <f>VLOOKUP(order_details__2[[#This Row],[OrderID]],orders[],7,FALSE)</f>
        <v>2</v>
      </c>
      <c r="M1339" t="str">
        <f>VLOOKUP(order_details__2[[#This Row],[ShipVia ]],shippers[],2,FALSE)</f>
        <v>United Package</v>
      </c>
      <c r="N1339" t="str">
        <f>VLOOKUP(order_details__2[[#This Row],[OrderID]],orders[],2,FALSE)</f>
        <v>BONAP</v>
      </c>
      <c r="O1339" t="str">
        <f>VLOOKUP(order_details__2[[#This Row],[OrderID]],orders[],18,FALSE)</f>
        <v xml:space="preserve">Eastern                                           </v>
      </c>
      <c r="P1339">
        <f>VLOOKUP(order_details__2[[#This Row],[ProductID]],products[],4,FALSE)</f>
        <v>4</v>
      </c>
      <c r="Q1339" t="str">
        <f>VLOOKUP(order_details__2[[#This Row],[CategoryID]],categories[],2,FALSE)</f>
        <v>Dairy Products</v>
      </c>
      <c r="R1339" s="57">
        <f>VLOOKUP(order_details__2[[#This Row],[OrderID]],orders[],21,FALSE)</f>
        <v>11</v>
      </c>
    </row>
    <row r="1340" spans="1:18" x14ac:dyDescent="0.2">
      <c r="A1340">
        <v>10756</v>
      </c>
      <c r="B1340">
        <v>18</v>
      </c>
      <c r="C1340">
        <v>62.5</v>
      </c>
      <c r="D1340">
        <v>21</v>
      </c>
      <c r="E1340">
        <v>0</v>
      </c>
      <c r="F1340">
        <f>order_details__2[[#This Row],[UnitPrice]]*order_details__2[[#This Row],[Quantity]]</f>
        <v>1312.5</v>
      </c>
      <c r="G1340">
        <f>VLOOKUP(order_details__2[[#This Row],[ProductID]],products[],3,FALSE)</f>
        <v>7</v>
      </c>
      <c r="H1340">
        <f>VLOOKUP(order_details__2[[#This Row],[OrderID]],orders[],20,FALSE)</f>
        <v>1997</v>
      </c>
      <c r="I1340" t="str">
        <f>VLOOKUP(order_details__2[[#This Row],[ProductID]],products[],2,FALSE)</f>
        <v>Carnarvon Tigers</v>
      </c>
      <c r="J1340" t="str">
        <f>VLOOKUP(order_details__2[[#This Row],[SupplierID]],suppliers[],2,FALSE)</f>
        <v>Pavlova, Ltd.</v>
      </c>
      <c r="K1340" t="str">
        <f>VLOOKUP(order_details__2[[#This Row],[OrderID]],orders[],14,FALSE)</f>
        <v>USA</v>
      </c>
      <c r="L1340">
        <f>VLOOKUP(order_details__2[[#This Row],[OrderID]],orders[],7,FALSE)</f>
        <v>2</v>
      </c>
      <c r="M1340" t="str">
        <f>VLOOKUP(order_details__2[[#This Row],[ShipVia ]],shippers[],2,FALSE)</f>
        <v>United Package</v>
      </c>
      <c r="N1340" t="str">
        <f>VLOOKUP(order_details__2[[#This Row],[OrderID]],orders[],2,FALSE)</f>
        <v>SPLIR</v>
      </c>
      <c r="O1340" t="str">
        <f>VLOOKUP(order_details__2[[#This Row],[OrderID]],orders[],18,FALSE)</f>
        <v xml:space="preserve">Northern                                          </v>
      </c>
      <c r="P1340">
        <f>VLOOKUP(order_details__2[[#This Row],[ProductID]],products[],4,FALSE)</f>
        <v>8</v>
      </c>
      <c r="Q1340" t="str">
        <f>VLOOKUP(order_details__2[[#This Row],[CategoryID]],categories[],2,FALSE)</f>
        <v>Seafood</v>
      </c>
      <c r="R1340" s="57">
        <f>VLOOKUP(order_details__2[[#This Row],[OrderID]],orders[],21,FALSE)</f>
        <v>11</v>
      </c>
    </row>
    <row r="1341" spans="1:18" x14ac:dyDescent="0.2">
      <c r="A1341">
        <v>10756</v>
      </c>
      <c r="B1341">
        <v>36</v>
      </c>
      <c r="C1341">
        <v>19</v>
      </c>
      <c r="D1341">
        <v>20</v>
      </c>
      <c r="E1341">
        <v>0</v>
      </c>
      <c r="F1341">
        <f>order_details__2[[#This Row],[UnitPrice]]*order_details__2[[#This Row],[Quantity]]</f>
        <v>380</v>
      </c>
      <c r="G1341">
        <f>VLOOKUP(order_details__2[[#This Row],[ProductID]],products[],3,FALSE)</f>
        <v>17</v>
      </c>
      <c r="H1341">
        <f>VLOOKUP(order_details__2[[#This Row],[OrderID]],orders[],20,FALSE)</f>
        <v>1997</v>
      </c>
      <c r="I1341" t="str">
        <f>VLOOKUP(order_details__2[[#This Row],[ProductID]],products[],2,FALSE)</f>
        <v>Inlagd Sill</v>
      </c>
      <c r="J1341" t="str">
        <f>VLOOKUP(order_details__2[[#This Row],[SupplierID]],suppliers[],2,FALSE)</f>
        <v>Svensk Sjfda AB</v>
      </c>
      <c r="K1341" t="str">
        <f>VLOOKUP(order_details__2[[#This Row],[OrderID]],orders[],14,FALSE)</f>
        <v>USA</v>
      </c>
      <c r="L1341">
        <f>VLOOKUP(order_details__2[[#This Row],[OrderID]],orders[],7,FALSE)</f>
        <v>2</v>
      </c>
      <c r="M1341" t="str">
        <f>VLOOKUP(order_details__2[[#This Row],[ShipVia ]],shippers[],2,FALSE)</f>
        <v>United Package</v>
      </c>
      <c r="N1341" t="str">
        <f>VLOOKUP(order_details__2[[#This Row],[OrderID]],orders[],2,FALSE)</f>
        <v>SPLIR</v>
      </c>
      <c r="O1341" t="str">
        <f>VLOOKUP(order_details__2[[#This Row],[OrderID]],orders[],18,FALSE)</f>
        <v xml:space="preserve">Northern                                          </v>
      </c>
      <c r="P1341">
        <f>VLOOKUP(order_details__2[[#This Row],[ProductID]],products[],4,FALSE)</f>
        <v>8</v>
      </c>
      <c r="Q1341" t="str">
        <f>VLOOKUP(order_details__2[[#This Row],[CategoryID]],categories[],2,FALSE)</f>
        <v>Seafood</v>
      </c>
      <c r="R1341" s="57">
        <f>VLOOKUP(order_details__2[[#This Row],[OrderID]],orders[],21,FALSE)</f>
        <v>11</v>
      </c>
    </row>
    <row r="1342" spans="1:18" x14ac:dyDescent="0.2">
      <c r="A1342">
        <v>10756</v>
      </c>
      <c r="B1342">
        <v>68</v>
      </c>
      <c r="C1342">
        <v>12.5</v>
      </c>
      <c r="D1342">
        <v>6</v>
      </c>
      <c r="E1342">
        <v>0</v>
      </c>
      <c r="F1342">
        <f>order_details__2[[#This Row],[UnitPrice]]*order_details__2[[#This Row],[Quantity]]</f>
        <v>75</v>
      </c>
      <c r="G1342">
        <f>VLOOKUP(order_details__2[[#This Row],[ProductID]],products[],3,FALSE)</f>
        <v>8</v>
      </c>
      <c r="H1342">
        <f>VLOOKUP(order_details__2[[#This Row],[OrderID]],orders[],20,FALSE)</f>
        <v>1997</v>
      </c>
      <c r="I1342" t="str">
        <f>VLOOKUP(order_details__2[[#This Row],[ProductID]],products[],2,FALSE)</f>
        <v>Scottish Longbreads</v>
      </c>
      <c r="J1342" t="str">
        <f>VLOOKUP(order_details__2[[#This Row],[SupplierID]],suppliers[],2,FALSE)</f>
        <v>Specialty Biscuits, Ltd.</v>
      </c>
      <c r="K1342" t="str">
        <f>VLOOKUP(order_details__2[[#This Row],[OrderID]],orders[],14,FALSE)</f>
        <v>USA</v>
      </c>
      <c r="L1342">
        <f>VLOOKUP(order_details__2[[#This Row],[OrderID]],orders[],7,FALSE)</f>
        <v>2</v>
      </c>
      <c r="M1342" t="str">
        <f>VLOOKUP(order_details__2[[#This Row],[ShipVia ]],shippers[],2,FALSE)</f>
        <v>United Package</v>
      </c>
      <c r="N1342" t="str">
        <f>VLOOKUP(order_details__2[[#This Row],[OrderID]],orders[],2,FALSE)</f>
        <v>SPLIR</v>
      </c>
      <c r="O1342" t="str">
        <f>VLOOKUP(order_details__2[[#This Row],[OrderID]],orders[],18,FALSE)</f>
        <v xml:space="preserve">Northern                                          </v>
      </c>
      <c r="P1342">
        <f>VLOOKUP(order_details__2[[#This Row],[ProductID]],products[],4,FALSE)</f>
        <v>3</v>
      </c>
      <c r="Q1342" t="str">
        <f>VLOOKUP(order_details__2[[#This Row],[CategoryID]],categories[],2,FALSE)</f>
        <v>Confections</v>
      </c>
      <c r="R1342" s="57">
        <f>VLOOKUP(order_details__2[[#This Row],[OrderID]],orders[],21,FALSE)</f>
        <v>11</v>
      </c>
    </row>
    <row r="1343" spans="1:18" x14ac:dyDescent="0.2">
      <c r="A1343">
        <v>10756</v>
      </c>
      <c r="B1343">
        <v>69</v>
      </c>
      <c r="C1343">
        <v>36</v>
      </c>
      <c r="D1343">
        <v>20</v>
      </c>
      <c r="E1343">
        <v>0</v>
      </c>
      <c r="F1343">
        <f>order_details__2[[#This Row],[UnitPrice]]*order_details__2[[#This Row],[Quantity]]</f>
        <v>720</v>
      </c>
      <c r="G1343">
        <f>VLOOKUP(order_details__2[[#This Row],[ProductID]],products[],3,FALSE)</f>
        <v>15</v>
      </c>
      <c r="H1343">
        <f>VLOOKUP(order_details__2[[#This Row],[OrderID]],orders[],20,FALSE)</f>
        <v>1997</v>
      </c>
      <c r="I1343" t="str">
        <f>VLOOKUP(order_details__2[[#This Row],[ProductID]],products[],2,FALSE)</f>
        <v>Gudbrandsdalsost</v>
      </c>
      <c r="J1343" t="str">
        <f>VLOOKUP(order_details__2[[#This Row],[SupplierID]],suppliers[],2,FALSE)</f>
        <v>Norske Meierier</v>
      </c>
      <c r="K1343" t="str">
        <f>VLOOKUP(order_details__2[[#This Row],[OrderID]],orders[],14,FALSE)</f>
        <v>USA</v>
      </c>
      <c r="L1343">
        <f>VLOOKUP(order_details__2[[#This Row],[OrderID]],orders[],7,FALSE)</f>
        <v>2</v>
      </c>
      <c r="M1343" t="str">
        <f>VLOOKUP(order_details__2[[#This Row],[ShipVia ]],shippers[],2,FALSE)</f>
        <v>United Package</v>
      </c>
      <c r="N1343" t="str">
        <f>VLOOKUP(order_details__2[[#This Row],[OrderID]],orders[],2,FALSE)</f>
        <v>SPLIR</v>
      </c>
      <c r="O1343" t="str">
        <f>VLOOKUP(order_details__2[[#This Row],[OrderID]],orders[],18,FALSE)</f>
        <v xml:space="preserve">Northern                                          </v>
      </c>
      <c r="P1343">
        <f>VLOOKUP(order_details__2[[#This Row],[ProductID]],products[],4,FALSE)</f>
        <v>4</v>
      </c>
      <c r="Q1343" t="str">
        <f>VLOOKUP(order_details__2[[#This Row],[CategoryID]],categories[],2,FALSE)</f>
        <v>Dairy Products</v>
      </c>
      <c r="R1343" s="57">
        <f>VLOOKUP(order_details__2[[#This Row],[OrderID]],orders[],21,FALSE)</f>
        <v>11</v>
      </c>
    </row>
    <row r="1344" spans="1:18" x14ac:dyDescent="0.2">
      <c r="A1344">
        <v>10757</v>
      </c>
      <c r="B1344">
        <v>34</v>
      </c>
      <c r="C1344">
        <v>14</v>
      </c>
      <c r="D1344">
        <v>30</v>
      </c>
      <c r="E1344">
        <v>0</v>
      </c>
      <c r="F1344">
        <f>order_details__2[[#This Row],[UnitPrice]]*order_details__2[[#This Row],[Quantity]]</f>
        <v>420</v>
      </c>
      <c r="G1344">
        <f>VLOOKUP(order_details__2[[#This Row],[ProductID]],products[],3,FALSE)</f>
        <v>16</v>
      </c>
      <c r="H1344">
        <f>VLOOKUP(order_details__2[[#This Row],[OrderID]],orders[],20,FALSE)</f>
        <v>1997</v>
      </c>
      <c r="I1344" t="str">
        <f>VLOOKUP(order_details__2[[#This Row],[ProductID]],products[],2,FALSE)</f>
        <v>Sasquatch Ale</v>
      </c>
      <c r="J1344" t="str">
        <f>VLOOKUP(order_details__2[[#This Row],[SupplierID]],suppliers[],2,FALSE)</f>
        <v>Bigfoot Breweries</v>
      </c>
      <c r="K1344" t="str">
        <f>VLOOKUP(order_details__2[[#This Row],[OrderID]],orders[],14,FALSE)</f>
        <v>USA</v>
      </c>
      <c r="L1344">
        <f>VLOOKUP(order_details__2[[#This Row],[OrderID]],orders[],7,FALSE)</f>
        <v>1</v>
      </c>
      <c r="M1344" t="str">
        <f>VLOOKUP(order_details__2[[#This Row],[ShipVia ]],shippers[],2,FALSE)</f>
        <v>Speedy Express</v>
      </c>
      <c r="N1344" t="str">
        <f>VLOOKUP(order_details__2[[#This Row],[OrderID]],orders[],2,FALSE)</f>
        <v>SAVEA</v>
      </c>
      <c r="O1344" t="str">
        <f>VLOOKUP(order_details__2[[#This Row],[OrderID]],orders[],18,FALSE)</f>
        <v xml:space="preserve">Westerns                                          </v>
      </c>
      <c r="P1344">
        <f>VLOOKUP(order_details__2[[#This Row],[ProductID]],products[],4,FALSE)</f>
        <v>1</v>
      </c>
      <c r="Q1344" t="str">
        <f>VLOOKUP(order_details__2[[#This Row],[CategoryID]],categories[],2,FALSE)</f>
        <v>Beverages</v>
      </c>
      <c r="R1344" s="57">
        <f>VLOOKUP(order_details__2[[#This Row],[OrderID]],orders[],21,FALSE)</f>
        <v>11</v>
      </c>
    </row>
    <row r="1345" spans="1:18" x14ac:dyDescent="0.2">
      <c r="A1345">
        <v>10757</v>
      </c>
      <c r="B1345">
        <v>59</v>
      </c>
      <c r="C1345">
        <v>55</v>
      </c>
      <c r="D1345">
        <v>7</v>
      </c>
      <c r="E1345">
        <v>0</v>
      </c>
      <c r="F1345">
        <f>order_details__2[[#This Row],[UnitPrice]]*order_details__2[[#This Row],[Quantity]]</f>
        <v>385</v>
      </c>
      <c r="G1345">
        <f>VLOOKUP(order_details__2[[#This Row],[ProductID]],products[],3,FALSE)</f>
        <v>28</v>
      </c>
      <c r="H1345">
        <f>VLOOKUP(order_details__2[[#This Row],[OrderID]],orders[],20,FALSE)</f>
        <v>1997</v>
      </c>
      <c r="I1345" t="str">
        <f>VLOOKUP(order_details__2[[#This Row],[ProductID]],products[],2,FALSE)</f>
        <v>Raclette Courdavault</v>
      </c>
      <c r="J1345" t="str">
        <f>VLOOKUP(order_details__2[[#This Row],[SupplierID]],suppliers[],2,FALSE)</f>
        <v>Gai pturage</v>
      </c>
      <c r="K1345" t="str">
        <f>VLOOKUP(order_details__2[[#This Row],[OrderID]],orders[],14,FALSE)</f>
        <v>USA</v>
      </c>
      <c r="L1345">
        <f>VLOOKUP(order_details__2[[#This Row],[OrderID]],orders[],7,FALSE)</f>
        <v>1</v>
      </c>
      <c r="M1345" t="str">
        <f>VLOOKUP(order_details__2[[#This Row],[ShipVia ]],shippers[],2,FALSE)</f>
        <v>Speedy Express</v>
      </c>
      <c r="N1345" t="str">
        <f>VLOOKUP(order_details__2[[#This Row],[OrderID]],orders[],2,FALSE)</f>
        <v>SAVEA</v>
      </c>
      <c r="O1345" t="str">
        <f>VLOOKUP(order_details__2[[#This Row],[OrderID]],orders[],18,FALSE)</f>
        <v xml:space="preserve">Westerns                                          </v>
      </c>
      <c r="P1345">
        <f>VLOOKUP(order_details__2[[#This Row],[ProductID]],products[],4,FALSE)</f>
        <v>4</v>
      </c>
      <c r="Q1345" t="str">
        <f>VLOOKUP(order_details__2[[#This Row],[CategoryID]],categories[],2,FALSE)</f>
        <v>Dairy Products</v>
      </c>
      <c r="R1345" s="57">
        <f>VLOOKUP(order_details__2[[#This Row],[OrderID]],orders[],21,FALSE)</f>
        <v>11</v>
      </c>
    </row>
    <row r="1346" spans="1:18" x14ac:dyDescent="0.2">
      <c r="A1346">
        <v>10757</v>
      </c>
      <c r="B1346">
        <v>62</v>
      </c>
      <c r="C1346">
        <v>49.3</v>
      </c>
      <c r="D1346">
        <v>30</v>
      </c>
      <c r="E1346">
        <v>0</v>
      </c>
      <c r="F1346">
        <f>order_details__2[[#This Row],[UnitPrice]]*order_details__2[[#This Row],[Quantity]]</f>
        <v>1479</v>
      </c>
      <c r="G1346">
        <f>VLOOKUP(order_details__2[[#This Row],[ProductID]],products[],3,FALSE)</f>
        <v>29</v>
      </c>
      <c r="H1346">
        <f>VLOOKUP(order_details__2[[#This Row],[OrderID]],orders[],20,FALSE)</f>
        <v>1997</v>
      </c>
      <c r="I1346" t="str">
        <f>VLOOKUP(order_details__2[[#This Row],[ProductID]],products[],2,FALSE)</f>
        <v>Tarte au sucre</v>
      </c>
      <c r="J1346" t="str">
        <f>VLOOKUP(order_details__2[[#This Row],[SupplierID]],suppliers[],2,FALSE)</f>
        <v>Forts d'rables</v>
      </c>
      <c r="K1346" t="str">
        <f>VLOOKUP(order_details__2[[#This Row],[OrderID]],orders[],14,FALSE)</f>
        <v>USA</v>
      </c>
      <c r="L1346">
        <f>VLOOKUP(order_details__2[[#This Row],[OrderID]],orders[],7,FALSE)</f>
        <v>1</v>
      </c>
      <c r="M1346" t="str">
        <f>VLOOKUP(order_details__2[[#This Row],[ShipVia ]],shippers[],2,FALSE)</f>
        <v>Speedy Express</v>
      </c>
      <c r="N1346" t="str">
        <f>VLOOKUP(order_details__2[[#This Row],[OrderID]],orders[],2,FALSE)</f>
        <v>SAVEA</v>
      </c>
      <c r="O1346" t="str">
        <f>VLOOKUP(order_details__2[[#This Row],[OrderID]],orders[],18,FALSE)</f>
        <v xml:space="preserve">Westerns                                          </v>
      </c>
      <c r="P1346">
        <f>VLOOKUP(order_details__2[[#This Row],[ProductID]],products[],4,FALSE)</f>
        <v>3</v>
      </c>
      <c r="Q1346" t="str">
        <f>VLOOKUP(order_details__2[[#This Row],[CategoryID]],categories[],2,FALSE)</f>
        <v>Confections</v>
      </c>
      <c r="R1346" s="57">
        <f>VLOOKUP(order_details__2[[#This Row],[OrderID]],orders[],21,FALSE)</f>
        <v>11</v>
      </c>
    </row>
    <row r="1347" spans="1:18" x14ac:dyDescent="0.2">
      <c r="A1347">
        <v>10757</v>
      </c>
      <c r="B1347">
        <v>64</v>
      </c>
      <c r="C1347">
        <v>33.25</v>
      </c>
      <c r="D1347">
        <v>24</v>
      </c>
      <c r="E1347">
        <v>0</v>
      </c>
      <c r="F1347">
        <f>order_details__2[[#This Row],[UnitPrice]]*order_details__2[[#This Row],[Quantity]]</f>
        <v>798</v>
      </c>
      <c r="G1347">
        <f>VLOOKUP(order_details__2[[#This Row],[ProductID]],products[],3,FALSE)</f>
        <v>12</v>
      </c>
      <c r="H1347">
        <f>VLOOKUP(order_details__2[[#This Row],[OrderID]],orders[],20,FALSE)</f>
        <v>1997</v>
      </c>
      <c r="I1347" t="str">
        <f>VLOOKUP(order_details__2[[#This Row],[ProductID]],products[],2,FALSE)</f>
        <v>Wimmers gute Semmelkndel</v>
      </c>
      <c r="J1347" t="str">
        <f>VLOOKUP(order_details__2[[#This Row],[SupplierID]],suppliers[],2,FALSE)</f>
        <v>Plutzer Lebensmittelgromrkte AG</v>
      </c>
      <c r="K1347" t="str">
        <f>VLOOKUP(order_details__2[[#This Row],[OrderID]],orders[],14,FALSE)</f>
        <v>USA</v>
      </c>
      <c r="L1347">
        <f>VLOOKUP(order_details__2[[#This Row],[OrderID]],orders[],7,FALSE)</f>
        <v>1</v>
      </c>
      <c r="M1347" t="str">
        <f>VLOOKUP(order_details__2[[#This Row],[ShipVia ]],shippers[],2,FALSE)</f>
        <v>Speedy Express</v>
      </c>
      <c r="N1347" t="str">
        <f>VLOOKUP(order_details__2[[#This Row],[OrderID]],orders[],2,FALSE)</f>
        <v>SAVEA</v>
      </c>
      <c r="O1347" t="str">
        <f>VLOOKUP(order_details__2[[#This Row],[OrderID]],orders[],18,FALSE)</f>
        <v xml:space="preserve">Westerns                                          </v>
      </c>
      <c r="P1347">
        <f>VLOOKUP(order_details__2[[#This Row],[ProductID]],products[],4,FALSE)</f>
        <v>5</v>
      </c>
      <c r="Q1347" t="str">
        <f>VLOOKUP(order_details__2[[#This Row],[CategoryID]],categories[],2,FALSE)</f>
        <v>Grains/Cereals</v>
      </c>
      <c r="R1347" s="57">
        <f>VLOOKUP(order_details__2[[#This Row],[OrderID]],orders[],21,FALSE)</f>
        <v>11</v>
      </c>
    </row>
    <row r="1348" spans="1:18" x14ac:dyDescent="0.2">
      <c r="A1348">
        <v>10758</v>
      </c>
      <c r="B1348">
        <v>26</v>
      </c>
      <c r="C1348">
        <v>31.23</v>
      </c>
      <c r="D1348">
        <v>20</v>
      </c>
      <c r="E1348">
        <v>0</v>
      </c>
      <c r="F1348">
        <f>order_details__2[[#This Row],[UnitPrice]]*order_details__2[[#This Row],[Quantity]]</f>
        <v>624.6</v>
      </c>
      <c r="G1348">
        <f>VLOOKUP(order_details__2[[#This Row],[ProductID]],products[],3,FALSE)</f>
        <v>11</v>
      </c>
      <c r="H1348">
        <f>VLOOKUP(order_details__2[[#This Row],[OrderID]],orders[],20,FALSE)</f>
        <v>1997</v>
      </c>
      <c r="I1348" t="str">
        <f>VLOOKUP(order_details__2[[#This Row],[ProductID]],products[],2,FALSE)</f>
        <v>Gumbr Gummibrchen</v>
      </c>
      <c r="J1348" t="str">
        <f>VLOOKUP(order_details__2[[#This Row],[SupplierID]],suppliers[],2,FALSE)</f>
        <v>Heli Swaren GmbH &amp; Co. KG</v>
      </c>
      <c r="K1348" t="str">
        <f>VLOOKUP(order_details__2[[#This Row],[OrderID]],orders[],14,FALSE)</f>
        <v>Switzerland</v>
      </c>
      <c r="L1348">
        <f>VLOOKUP(order_details__2[[#This Row],[OrderID]],orders[],7,FALSE)</f>
        <v>3</v>
      </c>
      <c r="M1348" t="str">
        <f>VLOOKUP(order_details__2[[#This Row],[ShipVia ]],shippers[],2,FALSE)</f>
        <v>Federal Shipping</v>
      </c>
      <c r="N1348" t="str">
        <f>VLOOKUP(order_details__2[[#This Row],[OrderID]],orders[],2,FALSE)</f>
        <v>RICSU</v>
      </c>
      <c r="O1348" t="str">
        <f>VLOOKUP(order_details__2[[#This Row],[OrderID]],orders[],18,FALSE)</f>
        <v xml:space="preserve">Southern                                          </v>
      </c>
      <c r="P1348">
        <f>VLOOKUP(order_details__2[[#This Row],[ProductID]],products[],4,FALSE)</f>
        <v>3</v>
      </c>
      <c r="Q1348" t="str">
        <f>VLOOKUP(order_details__2[[#This Row],[CategoryID]],categories[],2,FALSE)</f>
        <v>Confections</v>
      </c>
      <c r="R1348" s="57">
        <f>VLOOKUP(order_details__2[[#This Row],[OrderID]],orders[],21,FALSE)</f>
        <v>11</v>
      </c>
    </row>
    <row r="1349" spans="1:18" x14ac:dyDescent="0.2">
      <c r="A1349">
        <v>10758</v>
      </c>
      <c r="B1349">
        <v>52</v>
      </c>
      <c r="C1349">
        <v>7</v>
      </c>
      <c r="D1349">
        <v>60</v>
      </c>
      <c r="E1349">
        <v>0</v>
      </c>
      <c r="F1349">
        <f>order_details__2[[#This Row],[UnitPrice]]*order_details__2[[#This Row],[Quantity]]</f>
        <v>420</v>
      </c>
      <c r="G1349">
        <f>VLOOKUP(order_details__2[[#This Row],[ProductID]],products[],3,FALSE)</f>
        <v>24</v>
      </c>
      <c r="H1349">
        <f>VLOOKUP(order_details__2[[#This Row],[OrderID]],orders[],20,FALSE)</f>
        <v>1997</v>
      </c>
      <c r="I1349" t="str">
        <f>VLOOKUP(order_details__2[[#This Row],[ProductID]],products[],2,FALSE)</f>
        <v>Filo Mix</v>
      </c>
      <c r="J1349" t="str">
        <f>VLOOKUP(order_details__2[[#This Row],[SupplierID]],suppliers[],2,FALSE)</f>
        <v>G'day, Mate</v>
      </c>
      <c r="K1349" t="str">
        <f>VLOOKUP(order_details__2[[#This Row],[OrderID]],orders[],14,FALSE)</f>
        <v>Switzerland</v>
      </c>
      <c r="L1349">
        <f>VLOOKUP(order_details__2[[#This Row],[OrderID]],orders[],7,FALSE)</f>
        <v>3</v>
      </c>
      <c r="M1349" t="str">
        <f>VLOOKUP(order_details__2[[#This Row],[ShipVia ]],shippers[],2,FALSE)</f>
        <v>Federal Shipping</v>
      </c>
      <c r="N1349" t="str">
        <f>VLOOKUP(order_details__2[[#This Row],[OrderID]],orders[],2,FALSE)</f>
        <v>RICSU</v>
      </c>
      <c r="O1349" t="str">
        <f>VLOOKUP(order_details__2[[#This Row],[OrderID]],orders[],18,FALSE)</f>
        <v xml:space="preserve">Southern                                          </v>
      </c>
      <c r="P1349">
        <f>VLOOKUP(order_details__2[[#This Row],[ProductID]],products[],4,FALSE)</f>
        <v>5</v>
      </c>
      <c r="Q1349" t="str">
        <f>VLOOKUP(order_details__2[[#This Row],[CategoryID]],categories[],2,FALSE)</f>
        <v>Grains/Cereals</v>
      </c>
      <c r="R1349" s="57">
        <f>VLOOKUP(order_details__2[[#This Row],[OrderID]],orders[],21,FALSE)</f>
        <v>11</v>
      </c>
    </row>
    <row r="1350" spans="1:18" x14ac:dyDescent="0.2">
      <c r="A1350">
        <v>10758</v>
      </c>
      <c r="B1350">
        <v>70</v>
      </c>
      <c r="C1350">
        <v>15</v>
      </c>
      <c r="D1350">
        <v>40</v>
      </c>
      <c r="E1350">
        <v>0</v>
      </c>
      <c r="F1350">
        <f>order_details__2[[#This Row],[UnitPrice]]*order_details__2[[#This Row],[Quantity]]</f>
        <v>600</v>
      </c>
      <c r="G1350">
        <f>VLOOKUP(order_details__2[[#This Row],[ProductID]],products[],3,FALSE)</f>
        <v>7</v>
      </c>
      <c r="H1350">
        <f>VLOOKUP(order_details__2[[#This Row],[OrderID]],orders[],20,FALSE)</f>
        <v>1997</v>
      </c>
      <c r="I1350" t="str">
        <f>VLOOKUP(order_details__2[[#This Row],[ProductID]],products[],2,FALSE)</f>
        <v>Outback Lager</v>
      </c>
      <c r="J1350" t="str">
        <f>VLOOKUP(order_details__2[[#This Row],[SupplierID]],suppliers[],2,FALSE)</f>
        <v>Pavlova, Ltd.</v>
      </c>
      <c r="K1350" t="str">
        <f>VLOOKUP(order_details__2[[#This Row],[OrderID]],orders[],14,FALSE)</f>
        <v>Switzerland</v>
      </c>
      <c r="L1350">
        <f>VLOOKUP(order_details__2[[#This Row],[OrderID]],orders[],7,FALSE)</f>
        <v>3</v>
      </c>
      <c r="M1350" t="str">
        <f>VLOOKUP(order_details__2[[#This Row],[ShipVia ]],shippers[],2,FALSE)</f>
        <v>Federal Shipping</v>
      </c>
      <c r="N1350" t="str">
        <f>VLOOKUP(order_details__2[[#This Row],[OrderID]],orders[],2,FALSE)</f>
        <v>RICSU</v>
      </c>
      <c r="O1350" t="str">
        <f>VLOOKUP(order_details__2[[#This Row],[OrderID]],orders[],18,FALSE)</f>
        <v xml:space="preserve">Southern                                          </v>
      </c>
      <c r="P1350">
        <f>VLOOKUP(order_details__2[[#This Row],[ProductID]],products[],4,FALSE)</f>
        <v>1</v>
      </c>
      <c r="Q1350" t="str">
        <f>VLOOKUP(order_details__2[[#This Row],[CategoryID]],categories[],2,FALSE)</f>
        <v>Beverages</v>
      </c>
      <c r="R1350" s="57">
        <f>VLOOKUP(order_details__2[[#This Row],[OrderID]],orders[],21,FALSE)</f>
        <v>11</v>
      </c>
    </row>
    <row r="1351" spans="1:18" x14ac:dyDescent="0.2">
      <c r="A1351">
        <v>10759</v>
      </c>
      <c r="B1351">
        <v>32</v>
      </c>
      <c r="C1351">
        <v>32</v>
      </c>
      <c r="D1351">
        <v>10</v>
      </c>
      <c r="E1351">
        <v>0</v>
      </c>
      <c r="F1351">
        <f>order_details__2[[#This Row],[UnitPrice]]*order_details__2[[#This Row],[Quantity]]</f>
        <v>320</v>
      </c>
      <c r="G1351">
        <f>VLOOKUP(order_details__2[[#This Row],[ProductID]],products[],3,FALSE)</f>
        <v>14</v>
      </c>
      <c r="H1351">
        <f>VLOOKUP(order_details__2[[#This Row],[OrderID]],orders[],20,FALSE)</f>
        <v>1997</v>
      </c>
      <c r="I1351" t="str">
        <f>VLOOKUP(order_details__2[[#This Row],[ProductID]],products[],2,FALSE)</f>
        <v>Mascarpone Fabioli</v>
      </c>
      <c r="J1351" t="str">
        <f>VLOOKUP(order_details__2[[#This Row],[SupplierID]],suppliers[],2,FALSE)</f>
        <v>Formaggi Fortini s.r.l.</v>
      </c>
      <c r="K1351" t="str">
        <f>VLOOKUP(order_details__2[[#This Row],[OrderID]],orders[],14,FALSE)</f>
        <v>Mexico</v>
      </c>
      <c r="L1351">
        <f>VLOOKUP(order_details__2[[#This Row],[OrderID]],orders[],7,FALSE)</f>
        <v>3</v>
      </c>
      <c r="M1351" t="str">
        <f>VLOOKUP(order_details__2[[#This Row],[ShipVia ]],shippers[],2,FALSE)</f>
        <v>Federal Shipping</v>
      </c>
      <c r="N1351" t="str">
        <f>VLOOKUP(order_details__2[[#This Row],[OrderID]],orders[],2,FALSE)</f>
        <v>ANATR</v>
      </c>
      <c r="O1351" t="str">
        <f>VLOOKUP(order_details__2[[#This Row],[OrderID]],orders[],18,FALSE)</f>
        <v xml:space="preserve">Southern                                          </v>
      </c>
      <c r="P1351">
        <f>VLOOKUP(order_details__2[[#This Row],[ProductID]],products[],4,FALSE)</f>
        <v>4</v>
      </c>
      <c r="Q1351" t="str">
        <f>VLOOKUP(order_details__2[[#This Row],[CategoryID]],categories[],2,FALSE)</f>
        <v>Dairy Products</v>
      </c>
      <c r="R1351" s="57">
        <f>VLOOKUP(order_details__2[[#This Row],[OrderID]],orders[],21,FALSE)</f>
        <v>11</v>
      </c>
    </row>
    <row r="1352" spans="1:18" x14ac:dyDescent="0.2">
      <c r="A1352">
        <v>10760</v>
      </c>
      <c r="B1352">
        <v>25</v>
      </c>
      <c r="C1352">
        <v>14</v>
      </c>
      <c r="D1352">
        <v>12</v>
      </c>
      <c r="E1352">
        <v>0</v>
      </c>
      <c r="F1352">
        <f>order_details__2[[#This Row],[UnitPrice]]*order_details__2[[#This Row],[Quantity]]</f>
        <v>168</v>
      </c>
      <c r="G1352">
        <f>VLOOKUP(order_details__2[[#This Row],[ProductID]],products[],3,FALSE)</f>
        <v>11</v>
      </c>
      <c r="H1352">
        <f>VLOOKUP(order_details__2[[#This Row],[OrderID]],orders[],20,FALSE)</f>
        <v>1997</v>
      </c>
      <c r="I1352" t="str">
        <f>VLOOKUP(order_details__2[[#This Row],[ProductID]],products[],2,FALSE)</f>
        <v>NuNuCa Nu-Nougat-Creme</v>
      </c>
      <c r="J1352" t="str">
        <f>VLOOKUP(order_details__2[[#This Row],[SupplierID]],suppliers[],2,FALSE)</f>
        <v>Heli Swaren GmbH &amp; Co. KG</v>
      </c>
      <c r="K1352" t="str">
        <f>VLOOKUP(order_details__2[[#This Row],[OrderID]],orders[],14,FALSE)</f>
        <v>Belgium</v>
      </c>
      <c r="L1352">
        <f>VLOOKUP(order_details__2[[#This Row],[OrderID]],orders[],7,FALSE)</f>
        <v>1</v>
      </c>
      <c r="M1352" t="str">
        <f>VLOOKUP(order_details__2[[#This Row],[ShipVia ]],shippers[],2,FALSE)</f>
        <v>Speedy Express</v>
      </c>
      <c r="N1352" t="str">
        <f>VLOOKUP(order_details__2[[#This Row],[OrderID]],orders[],2,FALSE)</f>
        <v>MAISD</v>
      </c>
      <c r="O1352" t="str">
        <f>VLOOKUP(order_details__2[[#This Row],[OrderID]],orders[],18,FALSE)</f>
        <v xml:space="preserve">Eastern                                           </v>
      </c>
      <c r="P1352">
        <f>VLOOKUP(order_details__2[[#This Row],[ProductID]],products[],4,FALSE)</f>
        <v>3</v>
      </c>
      <c r="Q1352" t="str">
        <f>VLOOKUP(order_details__2[[#This Row],[CategoryID]],categories[],2,FALSE)</f>
        <v>Confections</v>
      </c>
      <c r="R1352" s="57">
        <f>VLOOKUP(order_details__2[[#This Row],[OrderID]],orders[],21,FALSE)</f>
        <v>12</v>
      </c>
    </row>
    <row r="1353" spans="1:18" x14ac:dyDescent="0.2">
      <c r="A1353">
        <v>10760</v>
      </c>
      <c r="B1353">
        <v>27</v>
      </c>
      <c r="C1353">
        <v>43.9</v>
      </c>
      <c r="D1353">
        <v>40</v>
      </c>
      <c r="E1353">
        <v>0</v>
      </c>
      <c r="F1353">
        <f>order_details__2[[#This Row],[UnitPrice]]*order_details__2[[#This Row],[Quantity]]</f>
        <v>1756</v>
      </c>
      <c r="G1353">
        <f>VLOOKUP(order_details__2[[#This Row],[ProductID]],products[],3,FALSE)</f>
        <v>11</v>
      </c>
      <c r="H1353">
        <f>VLOOKUP(order_details__2[[#This Row],[OrderID]],orders[],20,FALSE)</f>
        <v>1997</v>
      </c>
      <c r="I1353" t="str">
        <f>VLOOKUP(order_details__2[[#This Row],[ProductID]],products[],2,FALSE)</f>
        <v>Schoggi Schokolade</v>
      </c>
      <c r="J1353" t="str">
        <f>VLOOKUP(order_details__2[[#This Row],[SupplierID]],suppliers[],2,FALSE)</f>
        <v>Heli Swaren GmbH &amp; Co. KG</v>
      </c>
      <c r="K1353" t="str">
        <f>VLOOKUP(order_details__2[[#This Row],[OrderID]],orders[],14,FALSE)</f>
        <v>Belgium</v>
      </c>
      <c r="L1353">
        <f>VLOOKUP(order_details__2[[#This Row],[OrderID]],orders[],7,FALSE)</f>
        <v>1</v>
      </c>
      <c r="M1353" t="str">
        <f>VLOOKUP(order_details__2[[#This Row],[ShipVia ]],shippers[],2,FALSE)</f>
        <v>Speedy Express</v>
      </c>
      <c r="N1353" t="str">
        <f>VLOOKUP(order_details__2[[#This Row],[OrderID]],orders[],2,FALSE)</f>
        <v>MAISD</v>
      </c>
      <c r="O1353" t="str">
        <f>VLOOKUP(order_details__2[[#This Row],[OrderID]],orders[],18,FALSE)</f>
        <v xml:space="preserve">Eastern                                           </v>
      </c>
      <c r="P1353">
        <f>VLOOKUP(order_details__2[[#This Row],[ProductID]],products[],4,FALSE)</f>
        <v>3</v>
      </c>
      <c r="Q1353" t="str">
        <f>VLOOKUP(order_details__2[[#This Row],[CategoryID]],categories[],2,FALSE)</f>
        <v>Confections</v>
      </c>
      <c r="R1353" s="57">
        <f>VLOOKUP(order_details__2[[#This Row],[OrderID]],orders[],21,FALSE)</f>
        <v>12</v>
      </c>
    </row>
    <row r="1354" spans="1:18" x14ac:dyDescent="0.2">
      <c r="A1354">
        <v>10760</v>
      </c>
      <c r="B1354">
        <v>43</v>
      </c>
      <c r="C1354">
        <v>46</v>
      </c>
      <c r="D1354">
        <v>30</v>
      </c>
      <c r="E1354">
        <v>0</v>
      </c>
      <c r="F1354">
        <f>order_details__2[[#This Row],[UnitPrice]]*order_details__2[[#This Row],[Quantity]]</f>
        <v>1380</v>
      </c>
      <c r="G1354">
        <f>VLOOKUP(order_details__2[[#This Row],[ProductID]],products[],3,FALSE)</f>
        <v>20</v>
      </c>
      <c r="H1354">
        <f>VLOOKUP(order_details__2[[#This Row],[OrderID]],orders[],20,FALSE)</f>
        <v>1997</v>
      </c>
      <c r="I1354" t="str">
        <f>VLOOKUP(order_details__2[[#This Row],[ProductID]],products[],2,FALSE)</f>
        <v>Ipoh Coffee</v>
      </c>
      <c r="J1354" t="str">
        <f>VLOOKUP(order_details__2[[#This Row],[SupplierID]],suppliers[],2,FALSE)</f>
        <v>Leka Trading</v>
      </c>
      <c r="K1354" t="str">
        <f>VLOOKUP(order_details__2[[#This Row],[OrderID]],orders[],14,FALSE)</f>
        <v>Belgium</v>
      </c>
      <c r="L1354">
        <f>VLOOKUP(order_details__2[[#This Row],[OrderID]],orders[],7,FALSE)</f>
        <v>1</v>
      </c>
      <c r="M1354" t="str">
        <f>VLOOKUP(order_details__2[[#This Row],[ShipVia ]],shippers[],2,FALSE)</f>
        <v>Speedy Express</v>
      </c>
      <c r="N1354" t="str">
        <f>VLOOKUP(order_details__2[[#This Row],[OrderID]],orders[],2,FALSE)</f>
        <v>MAISD</v>
      </c>
      <c r="O1354" t="str">
        <f>VLOOKUP(order_details__2[[#This Row],[OrderID]],orders[],18,FALSE)</f>
        <v xml:space="preserve">Eastern                                           </v>
      </c>
      <c r="P1354">
        <f>VLOOKUP(order_details__2[[#This Row],[ProductID]],products[],4,FALSE)</f>
        <v>1</v>
      </c>
      <c r="Q1354" t="str">
        <f>VLOOKUP(order_details__2[[#This Row],[CategoryID]],categories[],2,FALSE)</f>
        <v>Beverages</v>
      </c>
      <c r="R1354" s="57">
        <f>VLOOKUP(order_details__2[[#This Row],[OrderID]],orders[],21,FALSE)</f>
        <v>12</v>
      </c>
    </row>
    <row r="1355" spans="1:18" x14ac:dyDescent="0.2">
      <c r="A1355">
        <v>10761</v>
      </c>
      <c r="B1355">
        <v>25</v>
      </c>
      <c r="C1355">
        <v>14</v>
      </c>
      <c r="D1355">
        <v>35</v>
      </c>
      <c r="E1355">
        <v>0</v>
      </c>
      <c r="F1355">
        <f>order_details__2[[#This Row],[UnitPrice]]*order_details__2[[#This Row],[Quantity]]</f>
        <v>490</v>
      </c>
      <c r="G1355">
        <f>VLOOKUP(order_details__2[[#This Row],[ProductID]],products[],3,FALSE)</f>
        <v>11</v>
      </c>
      <c r="H1355">
        <f>VLOOKUP(order_details__2[[#This Row],[OrderID]],orders[],20,FALSE)</f>
        <v>1997</v>
      </c>
      <c r="I1355" t="str">
        <f>VLOOKUP(order_details__2[[#This Row],[ProductID]],products[],2,FALSE)</f>
        <v>NuNuCa Nu-Nougat-Creme</v>
      </c>
      <c r="J1355" t="str">
        <f>VLOOKUP(order_details__2[[#This Row],[SupplierID]],suppliers[],2,FALSE)</f>
        <v>Heli Swaren GmbH &amp; Co. KG</v>
      </c>
      <c r="K1355" t="str">
        <f>VLOOKUP(order_details__2[[#This Row],[OrderID]],orders[],14,FALSE)</f>
        <v>USA</v>
      </c>
      <c r="L1355">
        <f>VLOOKUP(order_details__2[[#This Row],[OrderID]],orders[],7,FALSE)</f>
        <v>2</v>
      </c>
      <c r="M1355" t="str">
        <f>VLOOKUP(order_details__2[[#This Row],[ShipVia ]],shippers[],2,FALSE)</f>
        <v>United Package</v>
      </c>
      <c r="N1355" t="str">
        <f>VLOOKUP(order_details__2[[#This Row],[OrderID]],orders[],2,FALSE)</f>
        <v>RATTC</v>
      </c>
      <c r="O1355" t="str">
        <f>VLOOKUP(order_details__2[[#This Row],[OrderID]],orders[],18,FALSE)</f>
        <v xml:space="preserve">Eastern                                           </v>
      </c>
      <c r="P1355">
        <f>VLOOKUP(order_details__2[[#This Row],[ProductID]],products[],4,FALSE)</f>
        <v>3</v>
      </c>
      <c r="Q1355" t="str">
        <f>VLOOKUP(order_details__2[[#This Row],[CategoryID]],categories[],2,FALSE)</f>
        <v>Confections</v>
      </c>
      <c r="R1355" s="57">
        <f>VLOOKUP(order_details__2[[#This Row],[OrderID]],orders[],21,FALSE)</f>
        <v>12</v>
      </c>
    </row>
    <row r="1356" spans="1:18" x14ac:dyDescent="0.2">
      <c r="A1356">
        <v>10761</v>
      </c>
      <c r="B1356">
        <v>75</v>
      </c>
      <c r="C1356">
        <v>7.75</v>
      </c>
      <c r="D1356">
        <v>18</v>
      </c>
      <c r="E1356">
        <v>0</v>
      </c>
      <c r="F1356">
        <f>order_details__2[[#This Row],[UnitPrice]]*order_details__2[[#This Row],[Quantity]]</f>
        <v>139.5</v>
      </c>
      <c r="G1356">
        <f>VLOOKUP(order_details__2[[#This Row],[ProductID]],products[],3,FALSE)</f>
        <v>12</v>
      </c>
      <c r="H1356">
        <f>VLOOKUP(order_details__2[[#This Row],[OrderID]],orders[],20,FALSE)</f>
        <v>1997</v>
      </c>
      <c r="I1356" t="str">
        <f>VLOOKUP(order_details__2[[#This Row],[ProductID]],products[],2,FALSE)</f>
        <v>Rhnbru Klosterbier</v>
      </c>
      <c r="J1356" t="str">
        <f>VLOOKUP(order_details__2[[#This Row],[SupplierID]],suppliers[],2,FALSE)</f>
        <v>Plutzer Lebensmittelgromrkte AG</v>
      </c>
      <c r="K1356" t="str">
        <f>VLOOKUP(order_details__2[[#This Row],[OrderID]],orders[],14,FALSE)</f>
        <v>USA</v>
      </c>
      <c r="L1356">
        <f>VLOOKUP(order_details__2[[#This Row],[OrderID]],orders[],7,FALSE)</f>
        <v>2</v>
      </c>
      <c r="M1356" t="str">
        <f>VLOOKUP(order_details__2[[#This Row],[ShipVia ]],shippers[],2,FALSE)</f>
        <v>United Package</v>
      </c>
      <c r="N1356" t="str">
        <f>VLOOKUP(order_details__2[[#This Row],[OrderID]],orders[],2,FALSE)</f>
        <v>RATTC</v>
      </c>
      <c r="O1356" t="str">
        <f>VLOOKUP(order_details__2[[#This Row],[OrderID]],orders[],18,FALSE)</f>
        <v xml:space="preserve">Eastern                                           </v>
      </c>
      <c r="P1356">
        <f>VLOOKUP(order_details__2[[#This Row],[ProductID]],products[],4,FALSE)</f>
        <v>1</v>
      </c>
      <c r="Q1356" t="str">
        <f>VLOOKUP(order_details__2[[#This Row],[CategoryID]],categories[],2,FALSE)</f>
        <v>Beverages</v>
      </c>
      <c r="R1356" s="57">
        <f>VLOOKUP(order_details__2[[#This Row],[OrderID]],orders[],21,FALSE)</f>
        <v>12</v>
      </c>
    </row>
    <row r="1357" spans="1:18" x14ac:dyDescent="0.2">
      <c r="A1357">
        <v>10762</v>
      </c>
      <c r="B1357">
        <v>39</v>
      </c>
      <c r="C1357">
        <v>18</v>
      </c>
      <c r="D1357">
        <v>16</v>
      </c>
      <c r="E1357">
        <v>0</v>
      </c>
      <c r="F1357">
        <f>order_details__2[[#This Row],[UnitPrice]]*order_details__2[[#This Row],[Quantity]]</f>
        <v>288</v>
      </c>
      <c r="G1357">
        <f>VLOOKUP(order_details__2[[#This Row],[ProductID]],products[],3,FALSE)</f>
        <v>18</v>
      </c>
      <c r="H1357">
        <f>VLOOKUP(order_details__2[[#This Row],[OrderID]],orders[],20,FALSE)</f>
        <v>1997</v>
      </c>
      <c r="I1357" t="str">
        <f>VLOOKUP(order_details__2[[#This Row],[ProductID]],products[],2,FALSE)</f>
        <v>Chartreuse verte</v>
      </c>
      <c r="J1357" t="str">
        <f>VLOOKUP(order_details__2[[#This Row],[SupplierID]],suppliers[],2,FALSE)</f>
        <v>Aux joyeux ecclsiastiques</v>
      </c>
      <c r="K1357" t="str">
        <f>VLOOKUP(order_details__2[[#This Row],[OrderID]],orders[],14,FALSE)</f>
        <v>Sweden</v>
      </c>
      <c r="L1357">
        <f>VLOOKUP(order_details__2[[#This Row],[OrderID]],orders[],7,FALSE)</f>
        <v>1</v>
      </c>
      <c r="M1357" t="str">
        <f>VLOOKUP(order_details__2[[#This Row],[ShipVia ]],shippers[],2,FALSE)</f>
        <v>Speedy Express</v>
      </c>
      <c r="N1357" t="str">
        <f>VLOOKUP(order_details__2[[#This Row],[OrderID]],orders[],2,FALSE)</f>
        <v>FOLKO</v>
      </c>
      <c r="O1357" t="str">
        <f>VLOOKUP(order_details__2[[#This Row],[OrderID]],orders[],18,FALSE)</f>
        <v xml:space="preserve">Southern                                          </v>
      </c>
      <c r="P1357">
        <f>VLOOKUP(order_details__2[[#This Row],[ProductID]],products[],4,FALSE)</f>
        <v>1</v>
      </c>
      <c r="Q1357" t="str">
        <f>VLOOKUP(order_details__2[[#This Row],[CategoryID]],categories[],2,FALSE)</f>
        <v>Beverages</v>
      </c>
      <c r="R1357" s="57">
        <f>VLOOKUP(order_details__2[[#This Row],[OrderID]],orders[],21,FALSE)</f>
        <v>12</v>
      </c>
    </row>
    <row r="1358" spans="1:18" x14ac:dyDescent="0.2">
      <c r="A1358">
        <v>10762</v>
      </c>
      <c r="B1358">
        <v>47</v>
      </c>
      <c r="C1358">
        <v>9.5</v>
      </c>
      <c r="D1358">
        <v>30</v>
      </c>
      <c r="E1358">
        <v>0</v>
      </c>
      <c r="F1358">
        <f>order_details__2[[#This Row],[UnitPrice]]*order_details__2[[#This Row],[Quantity]]</f>
        <v>285</v>
      </c>
      <c r="G1358">
        <f>VLOOKUP(order_details__2[[#This Row],[ProductID]],products[],3,FALSE)</f>
        <v>22</v>
      </c>
      <c r="H1358">
        <f>VLOOKUP(order_details__2[[#This Row],[OrderID]],orders[],20,FALSE)</f>
        <v>1997</v>
      </c>
      <c r="I1358" t="str">
        <f>VLOOKUP(order_details__2[[#This Row],[ProductID]],products[],2,FALSE)</f>
        <v>Zaanse koeken</v>
      </c>
      <c r="J1358" t="str">
        <f>VLOOKUP(order_details__2[[#This Row],[SupplierID]],suppliers[],2,FALSE)</f>
        <v>Zaanse Snoepfabriek</v>
      </c>
      <c r="K1358" t="str">
        <f>VLOOKUP(order_details__2[[#This Row],[OrderID]],orders[],14,FALSE)</f>
        <v>Sweden</v>
      </c>
      <c r="L1358">
        <f>VLOOKUP(order_details__2[[#This Row],[OrderID]],orders[],7,FALSE)</f>
        <v>1</v>
      </c>
      <c r="M1358" t="str">
        <f>VLOOKUP(order_details__2[[#This Row],[ShipVia ]],shippers[],2,FALSE)</f>
        <v>Speedy Express</v>
      </c>
      <c r="N1358" t="str">
        <f>VLOOKUP(order_details__2[[#This Row],[OrderID]],orders[],2,FALSE)</f>
        <v>FOLKO</v>
      </c>
      <c r="O1358" t="str">
        <f>VLOOKUP(order_details__2[[#This Row],[OrderID]],orders[],18,FALSE)</f>
        <v xml:space="preserve">Southern                                          </v>
      </c>
      <c r="P1358">
        <f>VLOOKUP(order_details__2[[#This Row],[ProductID]],products[],4,FALSE)</f>
        <v>3</v>
      </c>
      <c r="Q1358" t="str">
        <f>VLOOKUP(order_details__2[[#This Row],[CategoryID]],categories[],2,FALSE)</f>
        <v>Confections</v>
      </c>
      <c r="R1358" s="57">
        <f>VLOOKUP(order_details__2[[#This Row],[OrderID]],orders[],21,FALSE)</f>
        <v>12</v>
      </c>
    </row>
    <row r="1359" spans="1:18" x14ac:dyDescent="0.2">
      <c r="A1359">
        <v>10762</v>
      </c>
      <c r="B1359">
        <v>51</v>
      </c>
      <c r="C1359">
        <v>53</v>
      </c>
      <c r="D1359">
        <v>28</v>
      </c>
      <c r="E1359">
        <v>0</v>
      </c>
      <c r="F1359">
        <f>order_details__2[[#This Row],[UnitPrice]]*order_details__2[[#This Row],[Quantity]]</f>
        <v>1484</v>
      </c>
      <c r="G1359">
        <f>VLOOKUP(order_details__2[[#This Row],[ProductID]],products[],3,FALSE)</f>
        <v>24</v>
      </c>
      <c r="H1359">
        <f>VLOOKUP(order_details__2[[#This Row],[OrderID]],orders[],20,FALSE)</f>
        <v>1997</v>
      </c>
      <c r="I1359" t="str">
        <f>VLOOKUP(order_details__2[[#This Row],[ProductID]],products[],2,FALSE)</f>
        <v>Manjimup Dried Apples</v>
      </c>
      <c r="J1359" t="str">
        <f>VLOOKUP(order_details__2[[#This Row],[SupplierID]],suppliers[],2,FALSE)</f>
        <v>G'day, Mate</v>
      </c>
      <c r="K1359" t="str">
        <f>VLOOKUP(order_details__2[[#This Row],[OrderID]],orders[],14,FALSE)</f>
        <v>Sweden</v>
      </c>
      <c r="L1359">
        <f>VLOOKUP(order_details__2[[#This Row],[OrderID]],orders[],7,FALSE)</f>
        <v>1</v>
      </c>
      <c r="M1359" t="str">
        <f>VLOOKUP(order_details__2[[#This Row],[ShipVia ]],shippers[],2,FALSE)</f>
        <v>Speedy Express</v>
      </c>
      <c r="N1359" t="str">
        <f>VLOOKUP(order_details__2[[#This Row],[OrderID]],orders[],2,FALSE)</f>
        <v>FOLKO</v>
      </c>
      <c r="O1359" t="str">
        <f>VLOOKUP(order_details__2[[#This Row],[OrderID]],orders[],18,FALSE)</f>
        <v xml:space="preserve">Southern                                          </v>
      </c>
      <c r="P1359">
        <f>VLOOKUP(order_details__2[[#This Row],[ProductID]],products[],4,FALSE)</f>
        <v>7</v>
      </c>
      <c r="Q1359" t="str">
        <f>VLOOKUP(order_details__2[[#This Row],[CategoryID]],categories[],2,FALSE)</f>
        <v>Produce</v>
      </c>
      <c r="R1359" s="57">
        <f>VLOOKUP(order_details__2[[#This Row],[OrderID]],orders[],21,FALSE)</f>
        <v>12</v>
      </c>
    </row>
    <row r="1360" spans="1:18" x14ac:dyDescent="0.2">
      <c r="A1360">
        <v>10762</v>
      </c>
      <c r="B1360">
        <v>56</v>
      </c>
      <c r="C1360">
        <v>38</v>
      </c>
      <c r="D1360">
        <v>60</v>
      </c>
      <c r="E1360">
        <v>0</v>
      </c>
      <c r="F1360">
        <f>order_details__2[[#This Row],[UnitPrice]]*order_details__2[[#This Row],[Quantity]]</f>
        <v>2280</v>
      </c>
      <c r="G1360">
        <f>VLOOKUP(order_details__2[[#This Row],[ProductID]],products[],3,FALSE)</f>
        <v>26</v>
      </c>
      <c r="H1360">
        <f>VLOOKUP(order_details__2[[#This Row],[OrderID]],orders[],20,FALSE)</f>
        <v>1997</v>
      </c>
      <c r="I1360" t="str">
        <f>VLOOKUP(order_details__2[[#This Row],[ProductID]],products[],2,FALSE)</f>
        <v>Gnocchi di nonna Alice</v>
      </c>
      <c r="J1360" t="str">
        <f>VLOOKUP(order_details__2[[#This Row],[SupplierID]],suppliers[],2,FALSE)</f>
        <v>Pasta Buttini s.r.l.</v>
      </c>
      <c r="K1360" t="str">
        <f>VLOOKUP(order_details__2[[#This Row],[OrderID]],orders[],14,FALSE)</f>
        <v>Sweden</v>
      </c>
      <c r="L1360">
        <f>VLOOKUP(order_details__2[[#This Row],[OrderID]],orders[],7,FALSE)</f>
        <v>1</v>
      </c>
      <c r="M1360" t="str">
        <f>VLOOKUP(order_details__2[[#This Row],[ShipVia ]],shippers[],2,FALSE)</f>
        <v>Speedy Express</v>
      </c>
      <c r="N1360" t="str">
        <f>VLOOKUP(order_details__2[[#This Row],[OrderID]],orders[],2,FALSE)</f>
        <v>FOLKO</v>
      </c>
      <c r="O1360" t="str">
        <f>VLOOKUP(order_details__2[[#This Row],[OrderID]],orders[],18,FALSE)</f>
        <v xml:space="preserve">Southern                                          </v>
      </c>
      <c r="P1360">
        <f>VLOOKUP(order_details__2[[#This Row],[ProductID]],products[],4,FALSE)</f>
        <v>5</v>
      </c>
      <c r="Q1360" t="str">
        <f>VLOOKUP(order_details__2[[#This Row],[CategoryID]],categories[],2,FALSE)</f>
        <v>Grains/Cereals</v>
      </c>
      <c r="R1360" s="57">
        <f>VLOOKUP(order_details__2[[#This Row],[OrderID]],orders[],21,FALSE)</f>
        <v>12</v>
      </c>
    </row>
    <row r="1361" spans="1:18" x14ac:dyDescent="0.2">
      <c r="A1361">
        <v>10763</v>
      </c>
      <c r="B1361">
        <v>21</v>
      </c>
      <c r="C1361">
        <v>10</v>
      </c>
      <c r="D1361">
        <v>40</v>
      </c>
      <c r="E1361">
        <v>0</v>
      </c>
      <c r="F1361">
        <f>order_details__2[[#This Row],[UnitPrice]]*order_details__2[[#This Row],[Quantity]]</f>
        <v>400</v>
      </c>
      <c r="G1361">
        <f>VLOOKUP(order_details__2[[#This Row],[ProductID]],products[],3,FALSE)</f>
        <v>8</v>
      </c>
      <c r="H1361">
        <f>VLOOKUP(order_details__2[[#This Row],[OrderID]],orders[],20,FALSE)</f>
        <v>1997</v>
      </c>
      <c r="I1361" t="str">
        <f>VLOOKUP(order_details__2[[#This Row],[ProductID]],products[],2,FALSE)</f>
        <v>Sir Rodney's Scones</v>
      </c>
      <c r="J1361" t="str">
        <f>VLOOKUP(order_details__2[[#This Row],[SupplierID]],suppliers[],2,FALSE)</f>
        <v>Specialty Biscuits, Ltd.</v>
      </c>
      <c r="K1361" t="str">
        <f>VLOOKUP(order_details__2[[#This Row],[OrderID]],orders[],14,FALSE)</f>
        <v>France</v>
      </c>
      <c r="L1361">
        <f>VLOOKUP(order_details__2[[#This Row],[OrderID]],orders[],7,FALSE)</f>
        <v>3</v>
      </c>
      <c r="M1361" t="str">
        <f>VLOOKUP(order_details__2[[#This Row],[ShipVia ]],shippers[],2,FALSE)</f>
        <v>Federal Shipping</v>
      </c>
      <c r="N1361" t="str">
        <f>VLOOKUP(order_details__2[[#This Row],[OrderID]],orders[],2,FALSE)</f>
        <v>FOLIG</v>
      </c>
      <c r="O1361" t="str">
        <f>VLOOKUP(order_details__2[[#This Row],[OrderID]],orders[],18,FALSE)</f>
        <v xml:space="preserve">Southern                                          </v>
      </c>
      <c r="P1361">
        <f>VLOOKUP(order_details__2[[#This Row],[ProductID]],products[],4,FALSE)</f>
        <v>3</v>
      </c>
      <c r="Q1361" t="str">
        <f>VLOOKUP(order_details__2[[#This Row],[CategoryID]],categories[],2,FALSE)</f>
        <v>Confections</v>
      </c>
      <c r="R1361" s="57">
        <f>VLOOKUP(order_details__2[[#This Row],[OrderID]],orders[],21,FALSE)</f>
        <v>12</v>
      </c>
    </row>
    <row r="1362" spans="1:18" x14ac:dyDescent="0.2">
      <c r="A1362">
        <v>10763</v>
      </c>
      <c r="B1362">
        <v>22</v>
      </c>
      <c r="C1362">
        <v>21</v>
      </c>
      <c r="D1362">
        <v>6</v>
      </c>
      <c r="E1362">
        <v>0</v>
      </c>
      <c r="F1362">
        <f>order_details__2[[#This Row],[UnitPrice]]*order_details__2[[#This Row],[Quantity]]</f>
        <v>126</v>
      </c>
      <c r="G1362">
        <f>VLOOKUP(order_details__2[[#This Row],[ProductID]],products[],3,FALSE)</f>
        <v>9</v>
      </c>
      <c r="H1362">
        <f>VLOOKUP(order_details__2[[#This Row],[OrderID]],orders[],20,FALSE)</f>
        <v>1997</v>
      </c>
      <c r="I1362" t="str">
        <f>VLOOKUP(order_details__2[[#This Row],[ProductID]],products[],2,FALSE)</f>
        <v>Gustaf's Knckebrd</v>
      </c>
      <c r="J1362" t="str">
        <f>VLOOKUP(order_details__2[[#This Row],[SupplierID]],suppliers[],2,FALSE)</f>
        <v>PB Knckebrd AB</v>
      </c>
      <c r="K1362" t="str">
        <f>VLOOKUP(order_details__2[[#This Row],[OrderID]],orders[],14,FALSE)</f>
        <v>France</v>
      </c>
      <c r="L1362">
        <f>VLOOKUP(order_details__2[[#This Row],[OrderID]],orders[],7,FALSE)</f>
        <v>3</v>
      </c>
      <c r="M1362" t="str">
        <f>VLOOKUP(order_details__2[[#This Row],[ShipVia ]],shippers[],2,FALSE)</f>
        <v>Federal Shipping</v>
      </c>
      <c r="N1362" t="str">
        <f>VLOOKUP(order_details__2[[#This Row],[OrderID]],orders[],2,FALSE)</f>
        <v>FOLIG</v>
      </c>
      <c r="O1362" t="str">
        <f>VLOOKUP(order_details__2[[#This Row],[OrderID]],orders[],18,FALSE)</f>
        <v xml:space="preserve">Southern                                          </v>
      </c>
      <c r="P1362">
        <f>VLOOKUP(order_details__2[[#This Row],[ProductID]],products[],4,FALSE)</f>
        <v>5</v>
      </c>
      <c r="Q1362" t="str">
        <f>VLOOKUP(order_details__2[[#This Row],[CategoryID]],categories[],2,FALSE)</f>
        <v>Grains/Cereals</v>
      </c>
      <c r="R1362" s="57">
        <f>VLOOKUP(order_details__2[[#This Row],[OrderID]],orders[],21,FALSE)</f>
        <v>12</v>
      </c>
    </row>
    <row r="1363" spans="1:18" x14ac:dyDescent="0.2">
      <c r="A1363">
        <v>10763</v>
      </c>
      <c r="B1363">
        <v>24</v>
      </c>
      <c r="C1363">
        <v>4.5</v>
      </c>
      <c r="D1363">
        <v>20</v>
      </c>
      <c r="E1363">
        <v>0</v>
      </c>
      <c r="F1363">
        <f>order_details__2[[#This Row],[UnitPrice]]*order_details__2[[#This Row],[Quantity]]</f>
        <v>90</v>
      </c>
      <c r="G1363">
        <f>VLOOKUP(order_details__2[[#This Row],[ProductID]],products[],3,FALSE)</f>
        <v>10</v>
      </c>
      <c r="H1363">
        <f>VLOOKUP(order_details__2[[#This Row],[OrderID]],orders[],20,FALSE)</f>
        <v>1997</v>
      </c>
      <c r="I1363" t="str">
        <f>VLOOKUP(order_details__2[[#This Row],[ProductID]],products[],2,FALSE)</f>
        <v>Guaran Fantstica</v>
      </c>
      <c r="J1363" t="str">
        <f>VLOOKUP(order_details__2[[#This Row],[SupplierID]],suppliers[],2,FALSE)</f>
        <v>Refrescos Americanas LTDA</v>
      </c>
      <c r="K1363" t="str">
        <f>VLOOKUP(order_details__2[[#This Row],[OrderID]],orders[],14,FALSE)</f>
        <v>France</v>
      </c>
      <c r="L1363">
        <f>VLOOKUP(order_details__2[[#This Row],[OrderID]],orders[],7,FALSE)</f>
        <v>3</v>
      </c>
      <c r="M1363" t="str">
        <f>VLOOKUP(order_details__2[[#This Row],[ShipVia ]],shippers[],2,FALSE)</f>
        <v>Federal Shipping</v>
      </c>
      <c r="N1363" t="str">
        <f>VLOOKUP(order_details__2[[#This Row],[OrderID]],orders[],2,FALSE)</f>
        <v>FOLIG</v>
      </c>
      <c r="O1363" t="str">
        <f>VLOOKUP(order_details__2[[#This Row],[OrderID]],orders[],18,FALSE)</f>
        <v xml:space="preserve">Southern                                          </v>
      </c>
      <c r="P1363">
        <f>VLOOKUP(order_details__2[[#This Row],[ProductID]],products[],4,FALSE)</f>
        <v>1</v>
      </c>
      <c r="Q1363" t="str">
        <f>VLOOKUP(order_details__2[[#This Row],[CategoryID]],categories[],2,FALSE)</f>
        <v>Beverages</v>
      </c>
      <c r="R1363" s="57">
        <f>VLOOKUP(order_details__2[[#This Row],[OrderID]],orders[],21,FALSE)</f>
        <v>12</v>
      </c>
    </row>
    <row r="1364" spans="1:18" x14ac:dyDescent="0.2">
      <c r="A1364">
        <v>10764</v>
      </c>
      <c r="B1364">
        <v>3</v>
      </c>
      <c r="C1364">
        <v>10</v>
      </c>
      <c r="D1364">
        <v>20</v>
      </c>
      <c r="E1364">
        <v>0</v>
      </c>
      <c r="F1364">
        <f>order_details__2[[#This Row],[UnitPrice]]*order_details__2[[#This Row],[Quantity]]</f>
        <v>200</v>
      </c>
      <c r="G1364">
        <f>VLOOKUP(order_details__2[[#This Row],[ProductID]],products[],3,FALSE)</f>
        <v>1</v>
      </c>
      <c r="H1364">
        <f>VLOOKUP(order_details__2[[#This Row],[OrderID]],orders[],20,FALSE)</f>
        <v>1997</v>
      </c>
      <c r="I1364" t="str">
        <f>VLOOKUP(order_details__2[[#This Row],[ProductID]],products[],2,FALSE)</f>
        <v>Aniseed Syrup</v>
      </c>
      <c r="J1364" t="str">
        <f>VLOOKUP(order_details__2[[#This Row],[SupplierID]],suppliers[],2,FALSE)</f>
        <v>Exotic Liquids</v>
      </c>
      <c r="K1364" t="str">
        <f>VLOOKUP(order_details__2[[#This Row],[OrderID]],orders[],14,FALSE)</f>
        <v>Austria</v>
      </c>
      <c r="L1364">
        <f>VLOOKUP(order_details__2[[#This Row],[OrderID]],orders[],7,FALSE)</f>
        <v>3</v>
      </c>
      <c r="M1364" t="str">
        <f>VLOOKUP(order_details__2[[#This Row],[ShipVia ]],shippers[],2,FALSE)</f>
        <v>Federal Shipping</v>
      </c>
      <c r="N1364" t="str">
        <f>VLOOKUP(order_details__2[[#This Row],[OrderID]],orders[],2,FALSE)</f>
        <v>ERNSH</v>
      </c>
      <c r="O1364" t="str">
        <f>VLOOKUP(order_details__2[[#This Row],[OrderID]],orders[],18,FALSE)</f>
        <v xml:space="preserve">Westerns                                          </v>
      </c>
      <c r="P1364">
        <f>VLOOKUP(order_details__2[[#This Row],[ProductID]],products[],4,FALSE)</f>
        <v>2</v>
      </c>
      <c r="Q1364" t="str">
        <f>VLOOKUP(order_details__2[[#This Row],[CategoryID]],categories[],2,FALSE)</f>
        <v>Condiments</v>
      </c>
      <c r="R1364" s="57">
        <f>VLOOKUP(order_details__2[[#This Row],[OrderID]],orders[],21,FALSE)</f>
        <v>12</v>
      </c>
    </row>
    <row r="1365" spans="1:18" x14ac:dyDescent="0.2">
      <c r="A1365">
        <v>10764</v>
      </c>
      <c r="B1365">
        <v>39</v>
      </c>
      <c r="C1365">
        <v>18</v>
      </c>
      <c r="D1365">
        <v>130</v>
      </c>
      <c r="E1365">
        <v>0</v>
      </c>
      <c r="F1365">
        <f>order_details__2[[#This Row],[UnitPrice]]*order_details__2[[#This Row],[Quantity]]</f>
        <v>2340</v>
      </c>
      <c r="G1365">
        <f>VLOOKUP(order_details__2[[#This Row],[ProductID]],products[],3,FALSE)</f>
        <v>18</v>
      </c>
      <c r="H1365">
        <f>VLOOKUP(order_details__2[[#This Row],[OrderID]],orders[],20,FALSE)</f>
        <v>1997</v>
      </c>
      <c r="I1365" t="str">
        <f>VLOOKUP(order_details__2[[#This Row],[ProductID]],products[],2,FALSE)</f>
        <v>Chartreuse verte</v>
      </c>
      <c r="J1365" t="str">
        <f>VLOOKUP(order_details__2[[#This Row],[SupplierID]],suppliers[],2,FALSE)</f>
        <v>Aux joyeux ecclsiastiques</v>
      </c>
      <c r="K1365" t="str">
        <f>VLOOKUP(order_details__2[[#This Row],[OrderID]],orders[],14,FALSE)</f>
        <v>Austria</v>
      </c>
      <c r="L1365">
        <f>VLOOKUP(order_details__2[[#This Row],[OrderID]],orders[],7,FALSE)</f>
        <v>3</v>
      </c>
      <c r="M1365" t="str">
        <f>VLOOKUP(order_details__2[[#This Row],[ShipVia ]],shippers[],2,FALSE)</f>
        <v>Federal Shipping</v>
      </c>
      <c r="N1365" t="str">
        <f>VLOOKUP(order_details__2[[#This Row],[OrderID]],orders[],2,FALSE)</f>
        <v>ERNSH</v>
      </c>
      <c r="O1365" t="str">
        <f>VLOOKUP(order_details__2[[#This Row],[OrderID]],orders[],18,FALSE)</f>
        <v xml:space="preserve">Westerns                                          </v>
      </c>
      <c r="P1365">
        <f>VLOOKUP(order_details__2[[#This Row],[ProductID]],products[],4,FALSE)</f>
        <v>1</v>
      </c>
      <c r="Q1365" t="str">
        <f>VLOOKUP(order_details__2[[#This Row],[CategoryID]],categories[],2,FALSE)</f>
        <v>Beverages</v>
      </c>
      <c r="R1365" s="57">
        <f>VLOOKUP(order_details__2[[#This Row],[OrderID]],orders[],21,FALSE)</f>
        <v>12</v>
      </c>
    </row>
    <row r="1366" spans="1:18" x14ac:dyDescent="0.2">
      <c r="A1366">
        <v>10765</v>
      </c>
      <c r="B1366">
        <v>65</v>
      </c>
      <c r="C1366">
        <v>21.05</v>
      </c>
      <c r="D1366">
        <v>80</v>
      </c>
      <c r="E1366">
        <v>0</v>
      </c>
      <c r="F1366">
        <f>order_details__2[[#This Row],[UnitPrice]]*order_details__2[[#This Row],[Quantity]]</f>
        <v>1684</v>
      </c>
      <c r="G1366">
        <f>VLOOKUP(order_details__2[[#This Row],[ProductID]],products[],3,FALSE)</f>
        <v>2</v>
      </c>
      <c r="H1366">
        <f>VLOOKUP(order_details__2[[#This Row],[OrderID]],orders[],20,FALSE)</f>
        <v>1997</v>
      </c>
      <c r="I1366" t="str">
        <f>VLOOKUP(order_details__2[[#This Row],[ProductID]],products[],2,FALSE)</f>
        <v>Louisiana Fiery Hot Pepper Sauce</v>
      </c>
      <c r="J1366" t="str">
        <f>VLOOKUP(order_details__2[[#This Row],[SupplierID]],suppliers[],2,FALSE)</f>
        <v>New Orleans Cajun Delights</v>
      </c>
      <c r="K1366" t="str">
        <f>VLOOKUP(order_details__2[[#This Row],[OrderID]],orders[],14,FALSE)</f>
        <v>Germany</v>
      </c>
      <c r="L1366">
        <f>VLOOKUP(order_details__2[[#This Row],[OrderID]],orders[],7,FALSE)</f>
        <v>3</v>
      </c>
      <c r="M1366" t="str">
        <f>VLOOKUP(order_details__2[[#This Row],[ShipVia ]],shippers[],2,FALSE)</f>
        <v>Federal Shipping</v>
      </c>
      <c r="N1366" t="str">
        <f>VLOOKUP(order_details__2[[#This Row],[OrderID]],orders[],2,FALSE)</f>
        <v>QUICK</v>
      </c>
      <c r="O1366" t="str">
        <f>VLOOKUP(order_details__2[[#This Row],[OrderID]],orders[],18,FALSE)</f>
        <v xml:space="preserve">Southern                                          </v>
      </c>
      <c r="P1366">
        <f>VLOOKUP(order_details__2[[#This Row],[ProductID]],products[],4,FALSE)</f>
        <v>2</v>
      </c>
      <c r="Q1366" t="str">
        <f>VLOOKUP(order_details__2[[#This Row],[CategoryID]],categories[],2,FALSE)</f>
        <v>Condiments</v>
      </c>
      <c r="R1366" s="57">
        <f>VLOOKUP(order_details__2[[#This Row],[OrderID]],orders[],21,FALSE)</f>
        <v>12</v>
      </c>
    </row>
    <row r="1367" spans="1:18" x14ac:dyDescent="0.2">
      <c r="A1367">
        <v>10766</v>
      </c>
      <c r="B1367">
        <v>2</v>
      </c>
      <c r="C1367">
        <v>19</v>
      </c>
      <c r="D1367">
        <v>40</v>
      </c>
      <c r="E1367">
        <v>0</v>
      </c>
      <c r="F1367">
        <f>order_details__2[[#This Row],[UnitPrice]]*order_details__2[[#This Row],[Quantity]]</f>
        <v>760</v>
      </c>
      <c r="G1367">
        <f>VLOOKUP(order_details__2[[#This Row],[ProductID]],products[],3,FALSE)</f>
        <v>1</v>
      </c>
      <c r="H1367">
        <f>VLOOKUP(order_details__2[[#This Row],[OrderID]],orders[],20,FALSE)</f>
        <v>1997</v>
      </c>
      <c r="I1367" t="str">
        <f>VLOOKUP(order_details__2[[#This Row],[ProductID]],products[],2,FALSE)</f>
        <v>Chang</v>
      </c>
      <c r="J1367" t="str">
        <f>VLOOKUP(order_details__2[[#This Row],[SupplierID]],suppliers[],2,FALSE)</f>
        <v>Exotic Liquids</v>
      </c>
      <c r="K1367" t="str">
        <f>VLOOKUP(order_details__2[[#This Row],[OrderID]],orders[],14,FALSE)</f>
        <v>Germany</v>
      </c>
      <c r="L1367">
        <f>VLOOKUP(order_details__2[[#This Row],[OrderID]],orders[],7,FALSE)</f>
        <v>1</v>
      </c>
      <c r="M1367" t="str">
        <f>VLOOKUP(order_details__2[[#This Row],[ShipVia ]],shippers[],2,FALSE)</f>
        <v>Speedy Express</v>
      </c>
      <c r="N1367" t="str">
        <f>VLOOKUP(order_details__2[[#This Row],[OrderID]],orders[],2,FALSE)</f>
        <v>OTTIK</v>
      </c>
      <c r="O1367" t="str">
        <f>VLOOKUP(order_details__2[[#This Row],[OrderID]],orders[],18,FALSE)</f>
        <v xml:space="preserve">Eastern                                           </v>
      </c>
      <c r="P1367">
        <f>VLOOKUP(order_details__2[[#This Row],[ProductID]],products[],4,FALSE)</f>
        <v>1</v>
      </c>
      <c r="Q1367" t="str">
        <f>VLOOKUP(order_details__2[[#This Row],[CategoryID]],categories[],2,FALSE)</f>
        <v>Beverages</v>
      </c>
      <c r="R1367" s="57">
        <f>VLOOKUP(order_details__2[[#This Row],[OrderID]],orders[],21,FALSE)</f>
        <v>12</v>
      </c>
    </row>
    <row r="1368" spans="1:18" x14ac:dyDescent="0.2">
      <c r="A1368">
        <v>10766</v>
      </c>
      <c r="B1368">
        <v>7</v>
      </c>
      <c r="C1368">
        <v>30</v>
      </c>
      <c r="D1368">
        <v>35</v>
      </c>
      <c r="E1368">
        <v>0</v>
      </c>
      <c r="F1368">
        <f>order_details__2[[#This Row],[UnitPrice]]*order_details__2[[#This Row],[Quantity]]</f>
        <v>1050</v>
      </c>
      <c r="G1368">
        <f>VLOOKUP(order_details__2[[#This Row],[ProductID]],products[],3,FALSE)</f>
        <v>3</v>
      </c>
      <c r="H1368">
        <f>VLOOKUP(order_details__2[[#This Row],[OrderID]],orders[],20,FALSE)</f>
        <v>1997</v>
      </c>
      <c r="I1368" t="str">
        <f>VLOOKUP(order_details__2[[#This Row],[ProductID]],products[],2,FALSE)</f>
        <v>Uncle Bob's Organic Dried Pears</v>
      </c>
      <c r="J1368" t="str">
        <f>VLOOKUP(order_details__2[[#This Row],[SupplierID]],suppliers[],2,FALSE)</f>
        <v>Grandma Kelly's Homestead</v>
      </c>
      <c r="K1368" t="str">
        <f>VLOOKUP(order_details__2[[#This Row],[OrderID]],orders[],14,FALSE)</f>
        <v>Germany</v>
      </c>
      <c r="L1368">
        <f>VLOOKUP(order_details__2[[#This Row],[OrderID]],orders[],7,FALSE)</f>
        <v>1</v>
      </c>
      <c r="M1368" t="str">
        <f>VLOOKUP(order_details__2[[#This Row],[ShipVia ]],shippers[],2,FALSE)</f>
        <v>Speedy Express</v>
      </c>
      <c r="N1368" t="str">
        <f>VLOOKUP(order_details__2[[#This Row],[OrderID]],orders[],2,FALSE)</f>
        <v>OTTIK</v>
      </c>
      <c r="O1368" t="str">
        <f>VLOOKUP(order_details__2[[#This Row],[OrderID]],orders[],18,FALSE)</f>
        <v xml:space="preserve">Eastern                                           </v>
      </c>
      <c r="P1368">
        <f>VLOOKUP(order_details__2[[#This Row],[ProductID]],products[],4,FALSE)</f>
        <v>7</v>
      </c>
      <c r="Q1368" t="str">
        <f>VLOOKUP(order_details__2[[#This Row],[CategoryID]],categories[],2,FALSE)</f>
        <v>Produce</v>
      </c>
      <c r="R1368" s="57">
        <f>VLOOKUP(order_details__2[[#This Row],[OrderID]],orders[],21,FALSE)</f>
        <v>12</v>
      </c>
    </row>
    <row r="1369" spans="1:18" x14ac:dyDescent="0.2">
      <c r="A1369">
        <v>10766</v>
      </c>
      <c r="B1369">
        <v>68</v>
      </c>
      <c r="C1369">
        <v>12.5</v>
      </c>
      <c r="D1369">
        <v>40</v>
      </c>
      <c r="E1369">
        <v>0</v>
      </c>
      <c r="F1369">
        <f>order_details__2[[#This Row],[UnitPrice]]*order_details__2[[#This Row],[Quantity]]</f>
        <v>500</v>
      </c>
      <c r="G1369">
        <f>VLOOKUP(order_details__2[[#This Row],[ProductID]],products[],3,FALSE)</f>
        <v>8</v>
      </c>
      <c r="H1369">
        <f>VLOOKUP(order_details__2[[#This Row],[OrderID]],orders[],20,FALSE)</f>
        <v>1997</v>
      </c>
      <c r="I1369" t="str">
        <f>VLOOKUP(order_details__2[[#This Row],[ProductID]],products[],2,FALSE)</f>
        <v>Scottish Longbreads</v>
      </c>
      <c r="J1369" t="str">
        <f>VLOOKUP(order_details__2[[#This Row],[SupplierID]],suppliers[],2,FALSE)</f>
        <v>Specialty Biscuits, Ltd.</v>
      </c>
      <c r="K1369" t="str">
        <f>VLOOKUP(order_details__2[[#This Row],[OrderID]],orders[],14,FALSE)</f>
        <v>Germany</v>
      </c>
      <c r="L1369">
        <f>VLOOKUP(order_details__2[[#This Row],[OrderID]],orders[],7,FALSE)</f>
        <v>1</v>
      </c>
      <c r="M1369" t="str">
        <f>VLOOKUP(order_details__2[[#This Row],[ShipVia ]],shippers[],2,FALSE)</f>
        <v>Speedy Express</v>
      </c>
      <c r="N1369" t="str">
        <f>VLOOKUP(order_details__2[[#This Row],[OrderID]],orders[],2,FALSE)</f>
        <v>OTTIK</v>
      </c>
      <c r="O1369" t="str">
        <f>VLOOKUP(order_details__2[[#This Row],[OrderID]],orders[],18,FALSE)</f>
        <v xml:space="preserve">Eastern                                           </v>
      </c>
      <c r="P1369">
        <f>VLOOKUP(order_details__2[[#This Row],[ProductID]],products[],4,FALSE)</f>
        <v>3</v>
      </c>
      <c r="Q1369" t="str">
        <f>VLOOKUP(order_details__2[[#This Row],[CategoryID]],categories[],2,FALSE)</f>
        <v>Confections</v>
      </c>
      <c r="R1369" s="57">
        <f>VLOOKUP(order_details__2[[#This Row],[OrderID]],orders[],21,FALSE)</f>
        <v>12</v>
      </c>
    </row>
    <row r="1370" spans="1:18" x14ac:dyDescent="0.2">
      <c r="A1370">
        <v>10767</v>
      </c>
      <c r="B1370">
        <v>42</v>
      </c>
      <c r="C1370">
        <v>14</v>
      </c>
      <c r="D1370">
        <v>2</v>
      </c>
      <c r="E1370">
        <v>0</v>
      </c>
      <c r="F1370">
        <f>order_details__2[[#This Row],[UnitPrice]]*order_details__2[[#This Row],[Quantity]]</f>
        <v>28</v>
      </c>
      <c r="G1370">
        <f>VLOOKUP(order_details__2[[#This Row],[ProductID]],products[],3,FALSE)</f>
        <v>20</v>
      </c>
      <c r="H1370">
        <f>VLOOKUP(order_details__2[[#This Row],[OrderID]],orders[],20,FALSE)</f>
        <v>1997</v>
      </c>
      <c r="I1370" t="str">
        <f>VLOOKUP(order_details__2[[#This Row],[ProductID]],products[],2,FALSE)</f>
        <v>Singaporean Hokkien Fried Mee</v>
      </c>
      <c r="J1370" t="str">
        <f>VLOOKUP(order_details__2[[#This Row],[SupplierID]],suppliers[],2,FALSE)</f>
        <v>Leka Trading</v>
      </c>
      <c r="K1370" t="str">
        <f>VLOOKUP(order_details__2[[#This Row],[OrderID]],orders[],14,FALSE)</f>
        <v>Belgium</v>
      </c>
      <c r="L1370">
        <f>VLOOKUP(order_details__2[[#This Row],[OrderID]],orders[],7,FALSE)</f>
        <v>3</v>
      </c>
      <c r="M1370" t="str">
        <f>VLOOKUP(order_details__2[[#This Row],[ShipVia ]],shippers[],2,FALSE)</f>
        <v>Federal Shipping</v>
      </c>
      <c r="N1370" t="str">
        <f>VLOOKUP(order_details__2[[#This Row],[OrderID]],orders[],2,FALSE)</f>
        <v>SUPRD</v>
      </c>
      <c r="O1370" t="str">
        <f>VLOOKUP(order_details__2[[#This Row],[OrderID]],orders[],18,FALSE)</f>
        <v xml:space="preserve">Eastern                                           </v>
      </c>
      <c r="P1370">
        <f>VLOOKUP(order_details__2[[#This Row],[ProductID]],products[],4,FALSE)</f>
        <v>5</v>
      </c>
      <c r="Q1370" t="str">
        <f>VLOOKUP(order_details__2[[#This Row],[CategoryID]],categories[],2,FALSE)</f>
        <v>Grains/Cereals</v>
      </c>
      <c r="R1370" s="57">
        <f>VLOOKUP(order_details__2[[#This Row],[OrderID]],orders[],21,FALSE)</f>
        <v>12</v>
      </c>
    </row>
    <row r="1371" spans="1:18" x14ac:dyDescent="0.2">
      <c r="A1371">
        <v>10768</v>
      </c>
      <c r="B1371">
        <v>22</v>
      </c>
      <c r="C1371">
        <v>21</v>
      </c>
      <c r="D1371">
        <v>4</v>
      </c>
      <c r="E1371">
        <v>0</v>
      </c>
      <c r="F1371">
        <f>order_details__2[[#This Row],[UnitPrice]]*order_details__2[[#This Row],[Quantity]]</f>
        <v>84</v>
      </c>
      <c r="G1371">
        <f>VLOOKUP(order_details__2[[#This Row],[ProductID]],products[],3,FALSE)</f>
        <v>9</v>
      </c>
      <c r="H1371">
        <f>VLOOKUP(order_details__2[[#This Row],[OrderID]],orders[],20,FALSE)</f>
        <v>1997</v>
      </c>
      <c r="I1371" t="str">
        <f>VLOOKUP(order_details__2[[#This Row],[ProductID]],products[],2,FALSE)</f>
        <v>Gustaf's Knckebrd</v>
      </c>
      <c r="J1371" t="str">
        <f>VLOOKUP(order_details__2[[#This Row],[SupplierID]],suppliers[],2,FALSE)</f>
        <v>PB Knckebrd AB</v>
      </c>
      <c r="K1371" t="str">
        <f>VLOOKUP(order_details__2[[#This Row],[OrderID]],orders[],14,FALSE)</f>
        <v>UK</v>
      </c>
      <c r="L1371">
        <f>VLOOKUP(order_details__2[[#This Row],[OrderID]],orders[],7,FALSE)</f>
        <v>2</v>
      </c>
      <c r="M1371" t="str">
        <f>VLOOKUP(order_details__2[[#This Row],[ShipVia ]],shippers[],2,FALSE)</f>
        <v>United Package</v>
      </c>
      <c r="N1371" t="str">
        <f>VLOOKUP(order_details__2[[#This Row],[OrderID]],orders[],2,FALSE)</f>
        <v>AROUT</v>
      </c>
      <c r="O1371" t="str">
        <f>VLOOKUP(order_details__2[[#This Row],[OrderID]],orders[],18,FALSE)</f>
        <v xml:space="preserve">Southern                                          </v>
      </c>
      <c r="P1371">
        <f>VLOOKUP(order_details__2[[#This Row],[ProductID]],products[],4,FALSE)</f>
        <v>5</v>
      </c>
      <c r="Q1371" t="str">
        <f>VLOOKUP(order_details__2[[#This Row],[CategoryID]],categories[],2,FALSE)</f>
        <v>Grains/Cereals</v>
      </c>
      <c r="R1371" s="57">
        <f>VLOOKUP(order_details__2[[#This Row],[OrderID]],orders[],21,FALSE)</f>
        <v>12</v>
      </c>
    </row>
    <row r="1372" spans="1:18" x14ac:dyDescent="0.2">
      <c r="A1372">
        <v>10768</v>
      </c>
      <c r="B1372">
        <v>31</v>
      </c>
      <c r="C1372">
        <v>12.5</v>
      </c>
      <c r="D1372">
        <v>50</v>
      </c>
      <c r="E1372">
        <v>0</v>
      </c>
      <c r="F1372">
        <f>order_details__2[[#This Row],[UnitPrice]]*order_details__2[[#This Row],[Quantity]]</f>
        <v>625</v>
      </c>
      <c r="G1372">
        <f>VLOOKUP(order_details__2[[#This Row],[ProductID]],products[],3,FALSE)</f>
        <v>14</v>
      </c>
      <c r="H1372">
        <f>VLOOKUP(order_details__2[[#This Row],[OrderID]],orders[],20,FALSE)</f>
        <v>1997</v>
      </c>
      <c r="I1372" t="str">
        <f>VLOOKUP(order_details__2[[#This Row],[ProductID]],products[],2,FALSE)</f>
        <v>Gorgonzola Telino</v>
      </c>
      <c r="J1372" t="str">
        <f>VLOOKUP(order_details__2[[#This Row],[SupplierID]],suppliers[],2,FALSE)</f>
        <v>Formaggi Fortini s.r.l.</v>
      </c>
      <c r="K1372" t="str">
        <f>VLOOKUP(order_details__2[[#This Row],[OrderID]],orders[],14,FALSE)</f>
        <v>UK</v>
      </c>
      <c r="L1372">
        <f>VLOOKUP(order_details__2[[#This Row],[OrderID]],orders[],7,FALSE)</f>
        <v>2</v>
      </c>
      <c r="M1372" t="str">
        <f>VLOOKUP(order_details__2[[#This Row],[ShipVia ]],shippers[],2,FALSE)</f>
        <v>United Package</v>
      </c>
      <c r="N1372" t="str">
        <f>VLOOKUP(order_details__2[[#This Row],[OrderID]],orders[],2,FALSE)</f>
        <v>AROUT</v>
      </c>
      <c r="O1372" t="str">
        <f>VLOOKUP(order_details__2[[#This Row],[OrderID]],orders[],18,FALSE)</f>
        <v xml:space="preserve">Southern                                          </v>
      </c>
      <c r="P1372">
        <f>VLOOKUP(order_details__2[[#This Row],[ProductID]],products[],4,FALSE)</f>
        <v>4</v>
      </c>
      <c r="Q1372" t="str">
        <f>VLOOKUP(order_details__2[[#This Row],[CategoryID]],categories[],2,FALSE)</f>
        <v>Dairy Products</v>
      </c>
      <c r="R1372" s="57">
        <f>VLOOKUP(order_details__2[[#This Row],[OrderID]],orders[],21,FALSE)</f>
        <v>12</v>
      </c>
    </row>
    <row r="1373" spans="1:18" x14ac:dyDescent="0.2">
      <c r="A1373">
        <v>10768</v>
      </c>
      <c r="B1373">
        <v>60</v>
      </c>
      <c r="C1373">
        <v>34</v>
      </c>
      <c r="D1373">
        <v>15</v>
      </c>
      <c r="E1373">
        <v>0</v>
      </c>
      <c r="F1373">
        <f>order_details__2[[#This Row],[UnitPrice]]*order_details__2[[#This Row],[Quantity]]</f>
        <v>510</v>
      </c>
      <c r="G1373">
        <f>VLOOKUP(order_details__2[[#This Row],[ProductID]],products[],3,FALSE)</f>
        <v>28</v>
      </c>
      <c r="H1373">
        <f>VLOOKUP(order_details__2[[#This Row],[OrderID]],orders[],20,FALSE)</f>
        <v>1997</v>
      </c>
      <c r="I1373" t="str">
        <f>VLOOKUP(order_details__2[[#This Row],[ProductID]],products[],2,FALSE)</f>
        <v>Camembert Pierrot</v>
      </c>
      <c r="J1373" t="str">
        <f>VLOOKUP(order_details__2[[#This Row],[SupplierID]],suppliers[],2,FALSE)</f>
        <v>Gai pturage</v>
      </c>
      <c r="K1373" t="str">
        <f>VLOOKUP(order_details__2[[#This Row],[OrderID]],orders[],14,FALSE)</f>
        <v>UK</v>
      </c>
      <c r="L1373">
        <f>VLOOKUP(order_details__2[[#This Row],[OrderID]],orders[],7,FALSE)</f>
        <v>2</v>
      </c>
      <c r="M1373" t="str">
        <f>VLOOKUP(order_details__2[[#This Row],[ShipVia ]],shippers[],2,FALSE)</f>
        <v>United Package</v>
      </c>
      <c r="N1373" t="str">
        <f>VLOOKUP(order_details__2[[#This Row],[OrderID]],orders[],2,FALSE)</f>
        <v>AROUT</v>
      </c>
      <c r="O1373" t="str">
        <f>VLOOKUP(order_details__2[[#This Row],[OrderID]],orders[],18,FALSE)</f>
        <v xml:space="preserve">Southern                                          </v>
      </c>
      <c r="P1373">
        <f>VLOOKUP(order_details__2[[#This Row],[ProductID]],products[],4,FALSE)</f>
        <v>4</v>
      </c>
      <c r="Q1373" t="str">
        <f>VLOOKUP(order_details__2[[#This Row],[CategoryID]],categories[],2,FALSE)</f>
        <v>Dairy Products</v>
      </c>
      <c r="R1373" s="57">
        <f>VLOOKUP(order_details__2[[#This Row],[OrderID]],orders[],21,FALSE)</f>
        <v>12</v>
      </c>
    </row>
    <row r="1374" spans="1:18" x14ac:dyDescent="0.2">
      <c r="A1374">
        <v>10768</v>
      </c>
      <c r="B1374">
        <v>71</v>
      </c>
      <c r="C1374">
        <v>21.5</v>
      </c>
      <c r="D1374">
        <v>12</v>
      </c>
      <c r="E1374">
        <v>0</v>
      </c>
      <c r="F1374">
        <f>order_details__2[[#This Row],[UnitPrice]]*order_details__2[[#This Row],[Quantity]]</f>
        <v>258</v>
      </c>
      <c r="G1374">
        <f>VLOOKUP(order_details__2[[#This Row],[ProductID]],products[],3,FALSE)</f>
        <v>15</v>
      </c>
      <c r="H1374">
        <f>VLOOKUP(order_details__2[[#This Row],[OrderID]],orders[],20,FALSE)</f>
        <v>1997</v>
      </c>
      <c r="I1374" t="str">
        <f>VLOOKUP(order_details__2[[#This Row],[ProductID]],products[],2,FALSE)</f>
        <v>Flotemysost</v>
      </c>
      <c r="J1374" t="str">
        <f>VLOOKUP(order_details__2[[#This Row],[SupplierID]],suppliers[],2,FALSE)</f>
        <v>Norske Meierier</v>
      </c>
      <c r="K1374" t="str">
        <f>VLOOKUP(order_details__2[[#This Row],[OrderID]],orders[],14,FALSE)</f>
        <v>UK</v>
      </c>
      <c r="L1374">
        <f>VLOOKUP(order_details__2[[#This Row],[OrderID]],orders[],7,FALSE)</f>
        <v>2</v>
      </c>
      <c r="M1374" t="str">
        <f>VLOOKUP(order_details__2[[#This Row],[ShipVia ]],shippers[],2,FALSE)</f>
        <v>United Package</v>
      </c>
      <c r="N1374" t="str">
        <f>VLOOKUP(order_details__2[[#This Row],[OrderID]],orders[],2,FALSE)</f>
        <v>AROUT</v>
      </c>
      <c r="O1374" t="str">
        <f>VLOOKUP(order_details__2[[#This Row],[OrderID]],orders[],18,FALSE)</f>
        <v xml:space="preserve">Southern                                          </v>
      </c>
      <c r="P1374">
        <f>VLOOKUP(order_details__2[[#This Row],[ProductID]],products[],4,FALSE)</f>
        <v>4</v>
      </c>
      <c r="Q1374" t="str">
        <f>VLOOKUP(order_details__2[[#This Row],[CategoryID]],categories[],2,FALSE)</f>
        <v>Dairy Products</v>
      </c>
      <c r="R1374" s="57">
        <f>VLOOKUP(order_details__2[[#This Row],[OrderID]],orders[],21,FALSE)</f>
        <v>12</v>
      </c>
    </row>
    <row r="1375" spans="1:18" x14ac:dyDescent="0.2">
      <c r="A1375">
        <v>10769</v>
      </c>
      <c r="B1375">
        <v>41</v>
      </c>
      <c r="C1375">
        <v>9.65</v>
      </c>
      <c r="D1375">
        <v>30</v>
      </c>
      <c r="E1375">
        <v>0</v>
      </c>
      <c r="F1375">
        <f>order_details__2[[#This Row],[UnitPrice]]*order_details__2[[#This Row],[Quantity]]</f>
        <v>289.5</v>
      </c>
      <c r="G1375">
        <f>VLOOKUP(order_details__2[[#This Row],[ProductID]],products[],3,FALSE)</f>
        <v>19</v>
      </c>
      <c r="H1375">
        <f>VLOOKUP(order_details__2[[#This Row],[OrderID]],orders[],20,FALSE)</f>
        <v>1997</v>
      </c>
      <c r="I1375" t="str">
        <f>VLOOKUP(order_details__2[[#This Row],[ProductID]],products[],2,FALSE)</f>
        <v>Jack's New England Clam Chowder</v>
      </c>
      <c r="J1375" t="str">
        <f>VLOOKUP(order_details__2[[#This Row],[SupplierID]],suppliers[],2,FALSE)</f>
        <v>New England Seafood Cannery</v>
      </c>
      <c r="K1375" t="str">
        <f>VLOOKUP(order_details__2[[#This Row],[OrderID]],orders[],14,FALSE)</f>
        <v>Denmark</v>
      </c>
      <c r="L1375">
        <f>VLOOKUP(order_details__2[[#This Row],[OrderID]],orders[],7,FALSE)</f>
        <v>1</v>
      </c>
      <c r="M1375" t="str">
        <f>VLOOKUP(order_details__2[[#This Row],[ShipVia ]],shippers[],2,FALSE)</f>
        <v>Speedy Express</v>
      </c>
      <c r="N1375" t="str">
        <f>VLOOKUP(order_details__2[[#This Row],[OrderID]],orders[],2,FALSE)</f>
        <v>VAFFE</v>
      </c>
      <c r="O1375" t="str">
        <f>VLOOKUP(order_details__2[[#This Row],[OrderID]],orders[],18,FALSE)</f>
        <v xml:space="preserve">Southern                                          </v>
      </c>
      <c r="P1375">
        <f>VLOOKUP(order_details__2[[#This Row],[ProductID]],products[],4,FALSE)</f>
        <v>8</v>
      </c>
      <c r="Q1375" t="str">
        <f>VLOOKUP(order_details__2[[#This Row],[CategoryID]],categories[],2,FALSE)</f>
        <v>Seafood</v>
      </c>
      <c r="R1375" s="57">
        <f>VLOOKUP(order_details__2[[#This Row],[OrderID]],orders[],21,FALSE)</f>
        <v>12</v>
      </c>
    </row>
    <row r="1376" spans="1:18" x14ac:dyDescent="0.2">
      <c r="A1376">
        <v>10769</v>
      </c>
      <c r="B1376">
        <v>52</v>
      </c>
      <c r="C1376">
        <v>7</v>
      </c>
      <c r="D1376">
        <v>15</v>
      </c>
      <c r="E1376">
        <v>0</v>
      </c>
      <c r="F1376">
        <f>order_details__2[[#This Row],[UnitPrice]]*order_details__2[[#This Row],[Quantity]]</f>
        <v>105</v>
      </c>
      <c r="G1376">
        <f>VLOOKUP(order_details__2[[#This Row],[ProductID]],products[],3,FALSE)</f>
        <v>24</v>
      </c>
      <c r="H1376">
        <f>VLOOKUP(order_details__2[[#This Row],[OrderID]],orders[],20,FALSE)</f>
        <v>1997</v>
      </c>
      <c r="I1376" t="str">
        <f>VLOOKUP(order_details__2[[#This Row],[ProductID]],products[],2,FALSE)</f>
        <v>Filo Mix</v>
      </c>
      <c r="J1376" t="str">
        <f>VLOOKUP(order_details__2[[#This Row],[SupplierID]],suppliers[],2,FALSE)</f>
        <v>G'day, Mate</v>
      </c>
      <c r="K1376" t="str">
        <f>VLOOKUP(order_details__2[[#This Row],[OrderID]],orders[],14,FALSE)</f>
        <v>Denmark</v>
      </c>
      <c r="L1376">
        <f>VLOOKUP(order_details__2[[#This Row],[OrderID]],orders[],7,FALSE)</f>
        <v>1</v>
      </c>
      <c r="M1376" t="str">
        <f>VLOOKUP(order_details__2[[#This Row],[ShipVia ]],shippers[],2,FALSE)</f>
        <v>Speedy Express</v>
      </c>
      <c r="N1376" t="str">
        <f>VLOOKUP(order_details__2[[#This Row],[OrderID]],orders[],2,FALSE)</f>
        <v>VAFFE</v>
      </c>
      <c r="O1376" t="str">
        <f>VLOOKUP(order_details__2[[#This Row],[OrderID]],orders[],18,FALSE)</f>
        <v xml:space="preserve">Southern                                          </v>
      </c>
      <c r="P1376">
        <f>VLOOKUP(order_details__2[[#This Row],[ProductID]],products[],4,FALSE)</f>
        <v>5</v>
      </c>
      <c r="Q1376" t="str">
        <f>VLOOKUP(order_details__2[[#This Row],[CategoryID]],categories[],2,FALSE)</f>
        <v>Grains/Cereals</v>
      </c>
      <c r="R1376" s="57">
        <f>VLOOKUP(order_details__2[[#This Row],[OrderID]],orders[],21,FALSE)</f>
        <v>12</v>
      </c>
    </row>
    <row r="1377" spans="1:18" x14ac:dyDescent="0.2">
      <c r="A1377">
        <v>10769</v>
      </c>
      <c r="B1377">
        <v>61</v>
      </c>
      <c r="C1377">
        <v>28.5</v>
      </c>
      <c r="D1377">
        <v>20</v>
      </c>
      <c r="E1377">
        <v>0</v>
      </c>
      <c r="F1377">
        <f>order_details__2[[#This Row],[UnitPrice]]*order_details__2[[#This Row],[Quantity]]</f>
        <v>570</v>
      </c>
      <c r="G1377">
        <f>VLOOKUP(order_details__2[[#This Row],[ProductID]],products[],3,FALSE)</f>
        <v>29</v>
      </c>
      <c r="H1377">
        <f>VLOOKUP(order_details__2[[#This Row],[OrderID]],orders[],20,FALSE)</f>
        <v>1997</v>
      </c>
      <c r="I1377" t="str">
        <f>VLOOKUP(order_details__2[[#This Row],[ProductID]],products[],2,FALSE)</f>
        <v>Sirop d'rable</v>
      </c>
      <c r="J1377" t="str">
        <f>VLOOKUP(order_details__2[[#This Row],[SupplierID]],suppliers[],2,FALSE)</f>
        <v>Forts d'rables</v>
      </c>
      <c r="K1377" t="str">
        <f>VLOOKUP(order_details__2[[#This Row],[OrderID]],orders[],14,FALSE)</f>
        <v>Denmark</v>
      </c>
      <c r="L1377">
        <f>VLOOKUP(order_details__2[[#This Row],[OrderID]],orders[],7,FALSE)</f>
        <v>1</v>
      </c>
      <c r="M1377" t="str">
        <f>VLOOKUP(order_details__2[[#This Row],[ShipVia ]],shippers[],2,FALSE)</f>
        <v>Speedy Express</v>
      </c>
      <c r="N1377" t="str">
        <f>VLOOKUP(order_details__2[[#This Row],[OrderID]],orders[],2,FALSE)</f>
        <v>VAFFE</v>
      </c>
      <c r="O1377" t="str">
        <f>VLOOKUP(order_details__2[[#This Row],[OrderID]],orders[],18,FALSE)</f>
        <v xml:space="preserve">Southern                                          </v>
      </c>
      <c r="P1377">
        <f>VLOOKUP(order_details__2[[#This Row],[ProductID]],products[],4,FALSE)</f>
        <v>2</v>
      </c>
      <c r="Q1377" t="str">
        <f>VLOOKUP(order_details__2[[#This Row],[CategoryID]],categories[],2,FALSE)</f>
        <v>Condiments</v>
      </c>
      <c r="R1377" s="57">
        <f>VLOOKUP(order_details__2[[#This Row],[OrderID]],orders[],21,FALSE)</f>
        <v>12</v>
      </c>
    </row>
    <row r="1378" spans="1:18" x14ac:dyDescent="0.2">
      <c r="A1378">
        <v>10769</v>
      </c>
      <c r="B1378">
        <v>62</v>
      </c>
      <c r="C1378">
        <v>49.3</v>
      </c>
      <c r="D1378">
        <v>15</v>
      </c>
      <c r="E1378">
        <v>0</v>
      </c>
      <c r="F1378">
        <f>order_details__2[[#This Row],[UnitPrice]]*order_details__2[[#This Row],[Quantity]]</f>
        <v>739.5</v>
      </c>
      <c r="G1378">
        <f>VLOOKUP(order_details__2[[#This Row],[ProductID]],products[],3,FALSE)</f>
        <v>29</v>
      </c>
      <c r="H1378">
        <f>VLOOKUP(order_details__2[[#This Row],[OrderID]],orders[],20,FALSE)</f>
        <v>1997</v>
      </c>
      <c r="I1378" t="str">
        <f>VLOOKUP(order_details__2[[#This Row],[ProductID]],products[],2,FALSE)</f>
        <v>Tarte au sucre</v>
      </c>
      <c r="J1378" t="str">
        <f>VLOOKUP(order_details__2[[#This Row],[SupplierID]],suppliers[],2,FALSE)</f>
        <v>Forts d'rables</v>
      </c>
      <c r="K1378" t="str">
        <f>VLOOKUP(order_details__2[[#This Row],[OrderID]],orders[],14,FALSE)</f>
        <v>Denmark</v>
      </c>
      <c r="L1378">
        <f>VLOOKUP(order_details__2[[#This Row],[OrderID]],orders[],7,FALSE)</f>
        <v>1</v>
      </c>
      <c r="M1378" t="str">
        <f>VLOOKUP(order_details__2[[#This Row],[ShipVia ]],shippers[],2,FALSE)</f>
        <v>Speedy Express</v>
      </c>
      <c r="N1378" t="str">
        <f>VLOOKUP(order_details__2[[#This Row],[OrderID]],orders[],2,FALSE)</f>
        <v>VAFFE</v>
      </c>
      <c r="O1378" t="str">
        <f>VLOOKUP(order_details__2[[#This Row],[OrderID]],orders[],18,FALSE)</f>
        <v xml:space="preserve">Southern                                          </v>
      </c>
      <c r="P1378">
        <f>VLOOKUP(order_details__2[[#This Row],[ProductID]],products[],4,FALSE)</f>
        <v>3</v>
      </c>
      <c r="Q1378" t="str">
        <f>VLOOKUP(order_details__2[[#This Row],[CategoryID]],categories[],2,FALSE)</f>
        <v>Confections</v>
      </c>
      <c r="R1378" s="57">
        <f>VLOOKUP(order_details__2[[#This Row],[OrderID]],orders[],21,FALSE)</f>
        <v>12</v>
      </c>
    </row>
    <row r="1379" spans="1:18" x14ac:dyDescent="0.2">
      <c r="A1379">
        <v>10770</v>
      </c>
      <c r="B1379">
        <v>11</v>
      </c>
      <c r="C1379">
        <v>21</v>
      </c>
      <c r="D1379">
        <v>15</v>
      </c>
      <c r="E1379">
        <v>0</v>
      </c>
      <c r="F1379">
        <f>order_details__2[[#This Row],[UnitPrice]]*order_details__2[[#This Row],[Quantity]]</f>
        <v>315</v>
      </c>
      <c r="G1379">
        <f>VLOOKUP(order_details__2[[#This Row],[ProductID]],products[],3,FALSE)</f>
        <v>5</v>
      </c>
      <c r="H1379">
        <f>VLOOKUP(order_details__2[[#This Row],[OrderID]],orders[],20,FALSE)</f>
        <v>1997</v>
      </c>
      <c r="I1379" t="str">
        <f>VLOOKUP(order_details__2[[#This Row],[ProductID]],products[],2,FALSE)</f>
        <v>Queso Cabrales</v>
      </c>
      <c r="J1379" t="str">
        <f>VLOOKUP(order_details__2[[#This Row],[SupplierID]],suppliers[],2,FALSE)</f>
        <v>Cooperativa de Quesos 'Las Cabras'</v>
      </c>
      <c r="K1379" t="str">
        <f>VLOOKUP(order_details__2[[#This Row],[OrderID]],orders[],14,FALSE)</f>
        <v>Brazil</v>
      </c>
      <c r="L1379">
        <f>VLOOKUP(order_details__2[[#This Row],[OrderID]],orders[],7,FALSE)</f>
        <v>3</v>
      </c>
      <c r="M1379" t="str">
        <f>VLOOKUP(order_details__2[[#This Row],[ShipVia ]],shippers[],2,FALSE)</f>
        <v>Federal Shipping</v>
      </c>
      <c r="N1379" t="str">
        <f>VLOOKUP(order_details__2[[#This Row],[OrderID]],orders[],2,FALSE)</f>
        <v>HANAR</v>
      </c>
      <c r="O1379" t="str">
        <f>VLOOKUP(order_details__2[[#This Row],[OrderID]],orders[],18,FALSE)</f>
        <v xml:space="preserve">Northern                                          </v>
      </c>
      <c r="P1379">
        <f>VLOOKUP(order_details__2[[#This Row],[ProductID]],products[],4,FALSE)</f>
        <v>4</v>
      </c>
      <c r="Q1379" t="str">
        <f>VLOOKUP(order_details__2[[#This Row],[CategoryID]],categories[],2,FALSE)</f>
        <v>Dairy Products</v>
      </c>
      <c r="R1379" s="57">
        <f>VLOOKUP(order_details__2[[#This Row],[OrderID]],orders[],21,FALSE)</f>
        <v>12</v>
      </c>
    </row>
    <row r="1380" spans="1:18" x14ac:dyDescent="0.2">
      <c r="A1380">
        <v>10771</v>
      </c>
      <c r="B1380">
        <v>71</v>
      </c>
      <c r="C1380">
        <v>21.5</v>
      </c>
      <c r="D1380">
        <v>16</v>
      </c>
      <c r="E1380">
        <v>0</v>
      </c>
      <c r="F1380">
        <f>order_details__2[[#This Row],[UnitPrice]]*order_details__2[[#This Row],[Quantity]]</f>
        <v>344</v>
      </c>
      <c r="G1380">
        <f>VLOOKUP(order_details__2[[#This Row],[ProductID]],products[],3,FALSE)</f>
        <v>15</v>
      </c>
      <c r="H1380">
        <f>VLOOKUP(order_details__2[[#This Row],[OrderID]],orders[],20,FALSE)</f>
        <v>1997</v>
      </c>
      <c r="I1380" t="str">
        <f>VLOOKUP(order_details__2[[#This Row],[ProductID]],products[],2,FALSE)</f>
        <v>Flotemysost</v>
      </c>
      <c r="J1380" t="str">
        <f>VLOOKUP(order_details__2[[#This Row],[SupplierID]],suppliers[],2,FALSE)</f>
        <v>Norske Meierier</v>
      </c>
      <c r="K1380" t="str">
        <f>VLOOKUP(order_details__2[[#This Row],[OrderID]],orders[],14,FALSE)</f>
        <v>Austria</v>
      </c>
      <c r="L1380">
        <f>VLOOKUP(order_details__2[[#This Row],[OrderID]],orders[],7,FALSE)</f>
        <v>2</v>
      </c>
      <c r="M1380" t="str">
        <f>VLOOKUP(order_details__2[[#This Row],[ShipVia ]],shippers[],2,FALSE)</f>
        <v>United Package</v>
      </c>
      <c r="N1380" t="str">
        <f>VLOOKUP(order_details__2[[#This Row],[OrderID]],orders[],2,FALSE)</f>
        <v>ERNSH</v>
      </c>
      <c r="O1380" t="str">
        <f>VLOOKUP(order_details__2[[#This Row],[OrderID]],orders[],18,FALSE)</f>
        <v xml:space="preserve">Northern                                          </v>
      </c>
      <c r="P1380">
        <f>VLOOKUP(order_details__2[[#This Row],[ProductID]],products[],4,FALSE)</f>
        <v>4</v>
      </c>
      <c r="Q1380" t="str">
        <f>VLOOKUP(order_details__2[[#This Row],[CategoryID]],categories[],2,FALSE)</f>
        <v>Dairy Products</v>
      </c>
      <c r="R1380" s="57">
        <f>VLOOKUP(order_details__2[[#This Row],[OrderID]],orders[],21,FALSE)</f>
        <v>12</v>
      </c>
    </row>
    <row r="1381" spans="1:18" x14ac:dyDescent="0.2">
      <c r="A1381">
        <v>10772</v>
      </c>
      <c r="B1381">
        <v>29</v>
      </c>
      <c r="C1381">
        <v>123.79</v>
      </c>
      <c r="D1381">
        <v>18</v>
      </c>
      <c r="E1381">
        <v>0</v>
      </c>
      <c r="F1381">
        <f>order_details__2[[#This Row],[UnitPrice]]*order_details__2[[#This Row],[Quantity]]</f>
        <v>2228.2200000000003</v>
      </c>
      <c r="G1381">
        <f>VLOOKUP(order_details__2[[#This Row],[ProductID]],products[],3,FALSE)</f>
        <v>12</v>
      </c>
      <c r="H1381">
        <f>VLOOKUP(order_details__2[[#This Row],[OrderID]],orders[],20,FALSE)</f>
        <v>1997</v>
      </c>
      <c r="I1381" t="str">
        <f>VLOOKUP(order_details__2[[#This Row],[ProductID]],products[],2,FALSE)</f>
        <v>Thringer Rostbratwurst</v>
      </c>
      <c r="J1381" t="str">
        <f>VLOOKUP(order_details__2[[#This Row],[SupplierID]],suppliers[],2,FALSE)</f>
        <v>Plutzer Lebensmittelgromrkte AG</v>
      </c>
      <c r="K1381" t="str">
        <f>VLOOKUP(order_details__2[[#This Row],[OrderID]],orders[],14,FALSE)</f>
        <v>Germany</v>
      </c>
      <c r="L1381">
        <f>VLOOKUP(order_details__2[[#This Row],[OrderID]],orders[],7,FALSE)</f>
        <v>2</v>
      </c>
      <c r="M1381" t="str">
        <f>VLOOKUP(order_details__2[[#This Row],[ShipVia ]],shippers[],2,FALSE)</f>
        <v>United Package</v>
      </c>
      <c r="N1381" t="str">
        <f>VLOOKUP(order_details__2[[#This Row],[OrderID]],orders[],2,FALSE)</f>
        <v>LEHMS</v>
      </c>
      <c r="O1381" t="str">
        <f>VLOOKUP(order_details__2[[#This Row],[OrderID]],orders[],18,FALSE)</f>
        <v xml:space="preserve">Southern                                          </v>
      </c>
      <c r="P1381">
        <f>VLOOKUP(order_details__2[[#This Row],[ProductID]],products[],4,FALSE)</f>
        <v>6</v>
      </c>
      <c r="Q1381" t="str">
        <f>VLOOKUP(order_details__2[[#This Row],[CategoryID]],categories[],2,FALSE)</f>
        <v>Meat/Poultry</v>
      </c>
      <c r="R1381" s="57">
        <f>VLOOKUP(order_details__2[[#This Row],[OrderID]],orders[],21,FALSE)</f>
        <v>12</v>
      </c>
    </row>
    <row r="1382" spans="1:18" x14ac:dyDescent="0.2">
      <c r="A1382">
        <v>10772</v>
      </c>
      <c r="B1382">
        <v>59</v>
      </c>
      <c r="C1382">
        <v>55</v>
      </c>
      <c r="D1382">
        <v>25</v>
      </c>
      <c r="E1382">
        <v>0</v>
      </c>
      <c r="F1382">
        <f>order_details__2[[#This Row],[UnitPrice]]*order_details__2[[#This Row],[Quantity]]</f>
        <v>1375</v>
      </c>
      <c r="G1382">
        <f>VLOOKUP(order_details__2[[#This Row],[ProductID]],products[],3,FALSE)</f>
        <v>28</v>
      </c>
      <c r="H1382">
        <f>VLOOKUP(order_details__2[[#This Row],[OrderID]],orders[],20,FALSE)</f>
        <v>1997</v>
      </c>
      <c r="I1382" t="str">
        <f>VLOOKUP(order_details__2[[#This Row],[ProductID]],products[],2,FALSE)</f>
        <v>Raclette Courdavault</v>
      </c>
      <c r="J1382" t="str">
        <f>VLOOKUP(order_details__2[[#This Row],[SupplierID]],suppliers[],2,FALSE)</f>
        <v>Gai pturage</v>
      </c>
      <c r="K1382" t="str">
        <f>VLOOKUP(order_details__2[[#This Row],[OrderID]],orders[],14,FALSE)</f>
        <v>Germany</v>
      </c>
      <c r="L1382">
        <f>VLOOKUP(order_details__2[[#This Row],[OrderID]],orders[],7,FALSE)</f>
        <v>2</v>
      </c>
      <c r="M1382" t="str">
        <f>VLOOKUP(order_details__2[[#This Row],[ShipVia ]],shippers[],2,FALSE)</f>
        <v>United Package</v>
      </c>
      <c r="N1382" t="str">
        <f>VLOOKUP(order_details__2[[#This Row],[OrderID]],orders[],2,FALSE)</f>
        <v>LEHMS</v>
      </c>
      <c r="O1382" t="str">
        <f>VLOOKUP(order_details__2[[#This Row],[OrderID]],orders[],18,FALSE)</f>
        <v xml:space="preserve">Southern                                          </v>
      </c>
      <c r="P1382">
        <f>VLOOKUP(order_details__2[[#This Row],[ProductID]],products[],4,FALSE)</f>
        <v>4</v>
      </c>
      <c r="Q1382" t="str">
        <f>VLOOKUP(order_details__2[[#This Row],[CategoryID]],categories[],2,FALSE)</f>
        <v>Dairy Products</v>
      </c>
      <c r="R1382" s="57">
        <f>VLOOKUP(order_details__2[[#This Row],[OrderID]],orders[],21,FALSE)</f>
        <v>12</v>
      </c>
    </row>
    <row r="1383" spans="1:18" x14ac:dyDescent="0.2">
      <c r="A1383">
        <v>10773</v>
      </c>
      <c r="B1383">
        <v>17</v>
      </c>
      <c r="C1383">
        <v>39</v>
      </c>
      <c r="D1383">
        <v>33</v>
      </c>
      <c r="E1383">
        <v>0</v>
      </c>
      <c r="F1383">
        <f>order_details__2[[#This Row],[UnitPrice]]*order_details__2[[#This Row],[Quantity]]</f>
        <v>1287</v>
      </c>
      <c r="G1383">
        <f>VLOOKUP(order_details__2[[#This Row],[ProductID]],products[],3,FALSE)</f>
        <v>7</v>
      </c>
      <c r="H1383">
        <f>VLOOKUP(order_details__2[[#This Row],[OrderID]],orders[],20,FALSE)</f>
        <v>1997</v>
      </c>
      <c r="I1383" t="str">
        <f>VLOOKUP(order_details__2[[#This Row],[ProductID]],products[],2,FALSE)</f>
        <v>Alice Mutton</v>
      </c>
      <c r="J1383" t="str">
        <f>VLOOKUP(order_details__2[[#This Row],[SupplierID]],suppliers[],2,FALSE)</f>
        <v>Pavlova, Ltd.</v>
      </c>
      <c r="K1383" t="str">
        <f>VLOOKUP(order_details__2[[#This Row],[OrderID]],orders[],14,FALSE)</f>
        <v>Austria</v>
      </c>
      <c r="L1383">
        <f>VLOOKUP(order_details__2[[#This Row],[OrderID]],orders[],7,FALSE)</f>
        <v>3</v>
      </c>
      <c r="M1383" t="str">
        <f>VLOOKUP(order_details__2[[#This Row],[ShipVia ]],shippers[],2,FALSE)</f>
        <v>Federal Shipping</v>
      </c>
      <c r="N1383" t="str">
        <f>VLOOKUP(order_details__2[[#This Row],[OrderID]],orders[],2,FALSE)</f>
        <v>ERNSH</v>
      </c>
      <c r="O1383" t="str">
        <f>VLOOKUP(order_details__2[[#This Row],[OrderID]],orders[],18,FALSE)</f>
        <v xml:space="preserve">Eastern                                           </v>
      </c>
      <c r="P1383">
        <f>VLOOKUP(order_details__2[[#This Row],[ProductID]],products[],4,FALSE)</f>
        <v>6</v>
      </c>
      <c r="Q1383" t="str">
        <f>VLOOKUP(order_details__2[[#This Row],[CategoryID]],categories[],2,FALSE)</f>
        <v>Meat/Poultry</v>
      </c>
      <c r="R1383" s="57">
        <f>VLOOKUP(order_details__2[[#This Row],[OrderID]],orders[],21,FALSE)</f>
        <v>12</v>
      </c>
    </row>
    <row r="1384" spans="1:18" x14ac:dyDescent="0.2">
      <c r="A1384">
        <v>10773</v>
      </c>
      <c r="B1384">
        <v>31</v>
      </c>
      <c r="C1384">
        <v>12.5</v>
      </c>
      <c r="D1384">
        <v>70</v>
      </c>
      <c r="E1384">
        <v>0</v>
      </c>
      <c r="F1384">
        <f>order_details__2[[#This Row],[UnitPrice]]*order_details__2[[#This Row],[Quantity]]</f>
        <v>875</v>
      </c>
      <c r="G1384">
        <f>VLOOKUP(order_details__2[[#This Row],[ProductID]],products[],3,FALSE)</f>
        <v>14</v>
      </c>
      <c r="H1384">
        <f>VLOOKUP(order_details__2[[#This Row],[OrderID]],orders[],20,FALSE)</f>
        <v>1997</v>
      </c>
      <c r="I1384" t="str">
        <f>VLOOKUP(order_details__2[[#This Row],[ProductID]],products[],2,FALSE)</f>
        <v>Gorgonzola Telino</v>
      </c>
      <c r="J1384" t="str">
        <f>VLOOKUP(order_details__2[[#This Row],[SupplierID]],suppliers[],2,FALSE)</f>
        <v>Formaggi Fortini s.r.l.</v>
      </c>
      <c r="K1384" t="str">
        <f>VLOOKUP(order_details__2[[#This Row],[OrderID]],orders[],14,FALSE)</f>
        <v>Austria</v>
      </c>
      <c r="L1384">
        <f>VLOOKUP(order_details__2[[#This Row],[OrderID]],orders[],7,FALSE)</f>
        <v>3</v>
      </c>
      <c r="M1384" t="str">
        <f>VLOOKUP(order_details__2[[#This Row],[ShipVia ]],shippers[],2,FALSE)</f>
        <v>Federal Shipping</v>
      </c>
      <c r="N1384" t="str">
        <f>VLOOKUP(order_details__2[[#This Row],[OrderID]],orders[],2,FALSE)</f>
        <v>ERNSH</v>
      </c>
      <c r="O1384" t="str">
        <f>VLOOKUP(order_details__2[[#This Row],[OrderID]],orders[],18,FALSE)</f>
        <v xml:space="preserve">Eastern                                           </v>
      </c>
      <c r="P1384">
        <f>VLOOKUP(order_details__2[[#This Row],[ProductID]],products[],4,FALSE)</f>
        <v>4</v>
      </c>
      <c r="Q1384" t="str">
        <f>VLOOKUP(order_details__2[[#This Row],[CategoryID]],categories[],2,FALSE)</f>
        <v>Dairy Products</v>
      </c>
      <c r="R1384" s="57">
        <f>VLOOKUP(order_details__2[[#This Row],[OrderID]],orders[],21,FALSE)</f>
        <v>12</v>
      </c>
    </row>
    <row r="1385" spans="1:18" x14ac:dyDescent="0.2">
      <c r="A1385">
        <v>10773</v>
      </c>
      <c r="B1385">
        <v>75</v>
      </c>
      <c r="C1385">
        <v>7.75</v>
      </c>
      <c r="D1385">
        <v>7</v>
      </c>
      <c r="E1385">
        <v>0</v>
      </c>
      <c r="F1385">
        <f>order_details__2[[#This Row],[UnitPrice]]*order_details__2[[#This Row],[Quantity]]</f>
        <v>54.25</v>
      </c>
      <c r="G1385">
        <f>VLOOKUP(order_details__2[[#This Row],[ProductID]],products[],3,FALSE)</f>
        <v>12</v>
      </c>
      <c r="H1385">
        <f>VLOOKUP(order_details__2[[#This Row],[OrderID]],orders[],20,FALSE)</f>
        <v>1997</v>
      </c>
      <c r="I1385" t="str">
        <f>VLOOKUP(order_details__2[[#This Row],[ProductID]],products[],2,FALSE)</f>
        <v>Rhnbru Klosterbier</v>
      </c>
      <c r="J1385" t="str">
        <f>VLOOKUP(order_details__2[[#This Row],[SupplierID]],suppliers[],2,FALSE)</f>
        <v>Plutzer Lebensmittelgromrkte AG</v>
      </c>
      <c r="K1385" t="str">
        <f>VLOOKUP(order_details__2[[#This Row],[OrderID]],orders[],14,FALSE)</f>
        <v>Austria</v>
      </c>
      <c r="L1385">
        <f>VLOOKUP(order_details__2[[#This Row],[OrderID]],orders[],7,FALSE)</f>
        <v>3</v>
      </c>
      <c r="M1385" t="str">
        <f>VLOOKUP(order_details__2[[#This Row],[ShipVia ]],shippers[],2,FALSE)</f>
        <v>Federal Shipping</v>
      </c>
      <c r="N1385" t="str">
        <f>VLOOKUP(order_details__2[[#This Row],[OrderID]],orders[],2,FALSE)</f>
        <v>ERNSH</v>
      </c>
      <c r="O1385" t="str">
        <f>VLOOKUP(order_details__2[[#This Row],[OrderID]],orders[],18,FALSE)</f>
        <v xml:space="preserve">Eastern                                           </v>
      </c>
      <c r="P1385">
        <f>VLOOKUP(order_details__2[[#This Row],[ProductID]],products[],4,FALSE)</f>
        <v>1</v>
      </c>
      <c r="Q1385" t="str">
        <f>VLOOKUP(order_details__2[[#This Row],[CategoryID]],categories[],2,FALSE)</f>
        <v>Beverages</v>
      </c>
      <c r="R1385" s="57">
        <f>VLOOKUP(order_details__2[[#This Row],[OrderID]],orders[],21,FALSE)</f>
        <v>12</v>
      </c>
    </row>
    <row r="1386" spans="1:18" x14ac:dyDescent="0.2">
      <c r="A1386">
        <v>10774</v>
      </c>
      <c r="B1386">
        <v>31</v>
      </c>
      <c r="C1386">
        <v>12.5</v>
      </c>
      <c r="D1386">
        <v>2</v>
      </c>
      <c r="E1386">
        <v>0</v>
      </c>
      <c r="F1386">
        <f>order_details__2[[#This Row],[UnitPrice]]*order_details__2[[#This Row],[Quantity]]</f>
        <v>25</v>
      </c>
      <c r="G1386">
        <f>VLOOKUP(order_details__2[[#This Row],[ProductID]],products[],3,FALSE)</f>
        <v>14</v>
      </c>
      <c r="H1386">
        <f>VLOOKUP(order_details__2[[#This Row],[OrderID]],orders[],20,FALSE)</f>
        <v>1997</v>
      </c>
      <c r="I1386" t="str">
        <f>VLOOKUP(order_details__2[[#This Row],[ProductID]],products[],2,FALSE)</f>
        <v>Gorgonzola Telino</v>
      </c>
      <c r="J1386" t="str">
        <f>VLOOKUP(order_details__2[[#This Row],[SupplierID]],suppliers[],2,FALSE)</f>
        <v>Formaggi Fortini s.r.l.</v>
      </c>
      <c r="K1386" t="str">
        <f>VLOOKUP(order_details__2[[#This Row],[OrderID]],orders[],14,FALSE)</f>
        <v>Sweden</v>
      </c>
      <c r="L1386">
        <f>VLOOKUP(order_details__2[[#This Row],[OrderID]],orders[],7,FALSE)</f>
        <v>1</v>
      </c>
      <c r="M1386" t="str">
        <f>VLOOKUP(order_details__2[[#This Row],[ShipVia ]],shippers[],2,FALSE)</f>
        <v>Speedy Express</v>
      </c>
      <c r="N1386" t="str">
        <f>VLOOKUP(order_details__2[[#This Row],[OrderID]],orders[],2,FALSE)</f>
        <v>FOLKO</v>
      </c>
      <c r="O1386" t="str">
        <f>VLOOKUP(order_details__2[[#This Row],[OrderID]],orders[],18,FALSE)</f>
        <v xml:space="preserve">Eastern                                           </v>
      </c>
      <c r="P1386">
        <f>VLOOKUP(order_details__2[[#This Row],[ProductID]],products[],4,FALSE)</f>
        <v>4</v>
      </c>
      <c r="Q1386" t="str">
        <f>VLOOKUP(order_details__2[[#This Row],[CategoryID]],categories[],2,FALSE)</f>
        <v>Dairy Products</v>
      </c>
      <c r="R1386" s="57">
        <f>VLOOKUP(order_details__2[[#This Row],[OrderID]],orders[],21,FALSE)</f>
        <v>12</v>
      </c>
    </row>
    <row r="1387" spans="1:18" x14ac:dyDescent="0.2">
      <c r="A1387">
        <v>10774</v>
      </c>
      <c r="B1387">
        <v>66</v>
      </c>
      <c r="C1387">
        <v>17</v>
      </c>
      <c r="D1387">
        <v>50</v>
      </c>
      <c r="E1387">
        <v>0</v>
      </c>
      <c r="F1387">
        <f>order_details__2[[#This Row],[UnitPrice]]*order_details__2[[#This Row],[Quantity]]</f>
        <v>850</v>
      </c>
      <c r="G1387">
        <f>VLOOKUP(order_details__2[[#This Row],[ProductID]],products[],3,FALSE)</f>
        <v>2</v>
      </c>
      <c r="H1387">
        <f>VLOOKUP(order_details__2[[#This Row],[OrderID]],orders[],20,FALSE)</f>
        <v>1997</v>
      </c>
      <c r="I1387" t="str">
        <f>VLOOKUP(order_details__2[[#This Row],[ProductID]],products[],2,FALSE)</f>
        <v>Louisiana Hot Spiced Okra</v>
      </c>
      <c r="J1387" t="str">
        <f>VLOOKUP(order_details__2[[#This Row],[SupplierID]],suppliers[],2,FALSE)</f>
        <v>New Orleans Cajun Delights</v>
      </c>
      <c r="K1387" t="str">
        <f>VLOOKUP(order_details__2[[#This Row],[OrderID]],orders[],14,FALSE)</f>
        <v>Sweden</v>
      </c>
      <c r="L1387">
        <f>VLOOKUP(order_details__2[[#This Row],[OrderID]],orders[],7,FALSE)</f>
        <v>1</v>
      </c>
      <c r="M1387" t="str">
        <f>VLOOKUP(order_details__2[[#This Row],[ShipVia ]],shippers[],2,FALSE)</f>
        <v>Speedy Express</v>
      </c>
      <c r="N1387" t="str">
        <f>VLOOKUP(order_details__2[[#This Row],[OrderID]],orders[],2,FALSE)</f>
        <v>FOLKO</v>
      </c>
      <c r="O1387" t="str">
        <f>VLOOKUP(order_details__2[[#This Row],[OrderID]],orders[],18,FALSE)</f>
        <v xml:space="preserve">Eastern                                           </v>
      </c>
      <c r="P1387">
        <f>VLOOKUP(order_details__2[[#This Row],[ProductID]],products[],4,FALSE)</f>
        <v>2</v>
      </c>
      <c r="Q1387" t="str">
        <f>VLOOKUP(order_details__2[[#This Row],[CategoryID]],categories[],2,FALSE)</f>
        <v>Condiments</v>
      </c>
      <c r="R1387" s="57">
        <f>VLOOKUP(order_details__2[[#This Row],[OrderID]],orders[],21,FALSE)</f>
        <v>12</v>
      </c>
    </row>
    <row r="1388" spans="1:18" x14ac:dyDescent="0.2">
      <c r="A1388">
        <v>10775</v>
      </c>
      <c r="B1388">
        <v>10</v>
      </c>
      <c r="C1388">
        <v>31</v>
      </c>
      <c r="D1388">
        <v>6</v>
      </c>
      <c r="E1388">
        <v>0</v>
      </c>
      <c r="F1388">
        <f>order_details__2[[#This Row],[UnitPrice]]*order_details__2[[#This Row],[Quantity]]</f>
        <v>186</v>
      </c>
      <c r="G1388">
        <f>VLOOKUP(order_details__2[[#This Row],[ProductID]],products[],3,FALSE)</f>
        <v>4</v>
      </c>
      <c r="H1388">
        <f>VLOOKUP(order_details__2[[#This Row],[OrderID]],orders[],20,FALSE)</f>
        <v>1997</v>
      </c>
      <c r="I1388" t="str">
        <f>VLOOKUP(order_details__2[[#This Row],[ProductID]],products[],2,FALSE)</f>
        <v>Ikura</v>
      </c>
      <c r="J1388" t="str">
        <f>VLOOKUP(order_details__2[[#This Row],[SupplierID]],suppliers[],2,FALSE)</f>
        <v>Tokyo Traders</v>
      </c>
      <c r="K1388" t="str">
        <f>VLOOKUP(order_details__2[[#This Row],[OrderID]],orders[],14,FALSE)</f>
        <v>USA</v>
      </c>
      <c r="L1388">
        <f>VLOOKUP(order_details__2[[#This Row],[OrderID]],orders[],7,FALSE)</f>
        <v>1</v>
      </c>
      <c r="M1388" t="str">
        <f>VLOOKUP(order_details__2[[#This Row],[ShipVia ]],shippers[],2,FALSE)</f>
        <v>Speedy Express</v>
      </c>
      <c r="N1388" t="str">
        <f>VLOOKUP(order_details__2[[#This Row],[OrderID]],orders[],2,FALSE)</f>
        <v>THECR</v>
      </c>
      <c r="O1388" t="str">
        <f>VLOOKUP(order_details__2[[#This Row],[OrderID]],orders[],18,FALSE)</f>
        <v xml:space="preserve">Westerns                                          </v>
      </c>
      <c r="P1388">
        <f>VLOOKUP(order_details__2[[#This Row],[ProductID]],products[],4,FALSE)</f>
        <v>8</v>
      </c>
      <c r="Q1388" t="str">
        <f>VLOOKUP(order_details__2[[#This Row],[CategoryID]],categories[],2,FALSE)</f>
        <v>Seafood</v>
      </c>
      <c r="R1388" s="57">
        <f>VLOOKUP(order_details__2[[#This Row],[OrderID]],orders[],21,FALSE)</f>
        <v>12</v>
      </c>
    </row>
    <row r="1389" spans="1:18" x14ac:dyDescent="0.2">
      <c r="A1389">
        <v>10775</v>
      </c>
      <c r="B1389">
        <v>67</v>
      </c>
      <c r="C1389">
        <v>14</v>
      </c>
      <c r="D1389">
        <v>3</v>
      </c>
      <c r="E1389">
        <v>0</v>
      </c>
      <c r="F1389">
        <f>order_details__2[[#This Row],[UnitPrice]]*order_details__2[[#This Row],[Quantity]]</f>
        <v>42</v>
      </c>
      <c r="G1389">
        <f>VLOOKUP(order_details__2[[#This Row],[ProductID]],products[],3,FALSE)</f>
        <v>16</v>
      </c>
      <c r="H1389">
        <f>VLOOKUP(order_details__2[[#This Row],[OrderID]],orders[],20,FALSE)</f>
        <v>1997</v>
      </c>
      <c r="I1389" t="str">
        <f>VLOOKUP(order_details__2[[#This Row],[ProductID]],products[],2,FALSE)</f>
        <v>Laughing Lumberjack Lager</v>
      </c>
      <c r="J1389" t="str">
        <f>VLOOKUP(order_details__2[[#This Row],[SupplierID]],suppliers[],2,FALSE)</f>
        <v>Bigfoot Breweries</v>
      </c>
      <c r="K1389" t="str">
        <f>VLOOKUP(order_details__2[[#This Row],[OrderID]],orders[],14,FALSE)</f>
        <v>USA</v>
      </c>
      <c r="L1389">
        <f>VLOOKUP(order_details__2[[#This Row],[OrderID]],orders[],7,FALSE)</f>
        <v>1</v>
      </c>
      <c r="M1389" t="str">
        <f>VLOOKUP(order_details__2[[#This Row],[ShipVia ]],shippers[],2,FALSE)</f>
        <v>Speedy Express</v>
      </c>
      <c r="N1389" t="str">
        <f>VLOOKUP(order_details__2[[#This Row],[OrderID]],orders[],2,FALSE)</f>
        <v>THECR</v>
      </c>
      <c r="O1389" t="str">
        <f>VLOOKUP(order_details__2[[#This Row],[OrderID]],orders[],18,FALSE)</f>
        <v xml:space="preserve">Westerns                                          </v>
      </c>
      <c r="P1389">
        <f>VLOOKUP(order_details__2[[#This Row],[ProductID]],products[],4,FALSE)</f>
        <v>1</v>
      </c>
      <c r="Q1389" t="str">
        <f>VLOOKUP(order_details__2[[#This Row],[CategoryID]],categories[],2,FALSE)</f>
        <v>Beverages</v>
      </c>
      <c r="R1389" s="57">
        <f>VLOOKUP(order_details__2[[#This Row],[OrderID]],orders[],21,FALSE)</f>
        <v>12</v>
      </c>
    </row>
    <row r="1390" spans="1:18" x14ac:dyDescent="0.2">
      <c r="A1390">
        <v>10776</v>
      </c>
      <c r="B1390">
        <v>31</v>
      </c>
      <c r="C1390">
        <v>12.5</v>
      </c>
      <c r="D1390">
        <v>16</v>
      </c>
      <c r="E1390">
        <v>0</v>
      </c>
      <c r="F1390">
        <f>order_details__2[[#This Row],[UnitPrice]]*order_details__2[[#This Row],[Quantity]]</f>
        <v>200</v>
      </c>
      <c r="G1390">
        <f>VLOOKUP(order_details__2[[#This Row],[ProductID]],products[],3,FALSE)</f>
        <v>14</v>
      </c>
      <c r="H1390">
        <f>VLOOKUP(order_details__2[[#This Row],[OrderID]],orders[],20,FALSE)</f>
        <v>1997</v>
      </c>
      <c r="I1390" t="str">
        <f>VLOOKUP(order_details__2[[#This Row],[ProductID]],products[],2,FALSE)</f>
        <v>Gorgonzola Telino</v>
      </c>
      <c r="J1390" t="str">
        <f>VLOOKUP(order_details__2[[#This Row],[SupplierID]],suppliers[],2,FALSE)</f>
        <v>Formaggi Fortini s.r.l.</v>
      </c>
      <c r="K1390" t="str">
        <f>VLOOKUP(order_details__2[[#This Row],[OrderID]],orders[],14,FALSE)</f>
        <v>Austria</v>
      </c>
      <c r="L1390">
        <f>VLOOKUP(order_details__2[[#This Row],[OrderID]],orders[],7,FALSE)</f>
        <v>3</v>
      </c>
      <c r="M1390" t="str">
        <f>VLOOKUP(order_details__2[[#This Row],[ShipVia ]],shippers[],2,FALSE)</f>
        <v>Federal Shipping</v>
      </c>
      <c r="N1390" t="str">
        <f>VLOOKUP(order_details__2[[#This Row],[OrderID]],orders[],2,FALSE)</f>
        <v>ERNSH</v>
      </c>
      <c r="O1390" t="str">
        <f>VLOOKUP(order_details__2[[#This Row],[OrderID]],orders[],18,FALSE)</f>
        <v xml:space="preserve">Eastern                                           </v>
      </c>
      <c r="P1390">
        <f>VLOOKUP(order_details__2[[#This Row],[ProductID]],products[],4,FALSE)</f>
        <v>4</v>
      </c>
      <c r="Q1390" t="str">
        <f>VLOOKUP(order_details__2[[#This Row],[CategoryID]],categories[],2,FALSE)</f>
        <v>Dairy Products</v>
      </c>
      <c r="R1390" s="57">
        <f>VLOOKUP(order_details__2[[#This Row],[OrderID]],orders[],21,FALSE)</f>
        <v>12</v>
      </c>
    </row>
    <row r="1391" spans="1:18" x14ac:dyDescent="0.2">
      <c r="A1391">
        <v>10776</v>
      </c>
      <c r="B1391">
        <v>42</v>
      </c>
      <c r="C1391">
        <v>14</v>
      </c>
      <c r="D1391">
        <v>12</v>
      </c>
      <c r="E1391">
        <v>0</v>
      </c>
      <c r="F1391">
        <f>order_details__2[[#This Row],[UnitPrice]]*order_details__2[[#This Row],[Quantity]]</f>
        <v>168</v>
      </c>
      <c r="G1391">
        <f>VLOOKUP(order_details__2[[#This Row],[ProductID]],products[],3,FALSE)</f>
        <v>20</v>
      </c>
      <c r="H1391">
        <f>VLOOKUP(order_details__2[[#This Row],[OrderID]],orders[],20,FALSE)</f>
        <v>1997</v>
      </c>
      <c r="I1391" t="str">
        <f>VLOOKUP(order_details__2[[#This Row],[ProductID]],products[],2,FALSE)</f>
        <v>Singaporean Hokkien Fried Mee</v>
      </c>
      <c r="J1391" t="str">
        <f>VLOOKUP(order_details__2[[#This Row],[SupplierID]],suppliers[],2,FALSE)</f>
        <v>Leka Trading</v>
      </c>
      <c r="K1391" t="str">
        <f>VLOOKUP(order_details__2[[#This Row],[OrderID]],orders[],14,FALSE)</f>
        <v>Austria</v>
      </c>
      <c r="L1391">
        <f>VLOOKUP(order_details__2[[#This Row],[OrderID]],orders[],7,FALSE)</f>
        <v>3</v>
      </c>
      <c r="M1391" t="str">
        <f>VLOOKUP(order_details__2[[#This Row],[ShipVia ]],shippers[],2,FALSE)</f>
        <v>Federal Shipping</v>
      </c>
      <c r="N1391" t="str">
        <f>VLOOKUP(order_details__2[[#This Row],[OrderID]],orders[],2,FALSE)</f>
        <v>ERNSH</v>
      </c>
      <c r="O1391" t="str">
        <f>VLOOKUP(order_details__2[[#This Row],[OrderID]],orders[],18,FALSE)</f>
        <v xml:space="preserve">Eastern                                           </v>
      </c>
      <c r="P1391">
        <f>VLOOKUP(order_details__2[[#This Row],[ProductID]],products[],4,FALSE)</f>
        <v>5</v>
      </c>
      <c r="Q1391" t="str">
        <f>VLOOKUP(order_details__2[[#This Row],[CategoryID]],categories[],2,FALSE)</f>
        <v>Grains/Cereals</v>
      </c>
      <c r="R1391" s="57">
        <f>VLOOKUP(order_details__2[[#This Row],[OrderID]],orders[],21,FALSE)</f>
        <v>12</v>
      </c>
    </row>
    <row r="1392" spans="1:18" x14ac:dyDescent="0.2">
      <c r="A1392">
        <v>10776</v>
      </c>
      <c r="B1392">
        <v>45</v>
      </c>
      <c r="C1392">
        <v>9.5</v>
      </c>
      <c r="D1392">
        <v>27</v>
      </c>
      <c r="E1392">
        <v>0</v>
      </c>
      <c r="F1392">
        <f>order_details__2[[#This Row],[UnitPrice]]*order_details__2[[#This Row],[Quantity]]</f>
        <v>256.5</v>
      </c>
      <c r="G1392">
        <f>VLOOKUP(order_details__2[[#This Row],[ProductID]],products[],3,FALSE)</f>
        <v>21</v>
      </c>
      <c r="H1392">
        <f>VLOOKUP(order_details__2[[#This Row],[OrderID]],orders[],20,FALSE)</f>
        <v>1997</v>
      </c>
      <c r="I1392" t="str">
        <f>VLOOKUP(order_details__2[[#This Row],[ProductID]],products[],2,FALSE)</f>
        <v>Rogede sild</v>
      </c>
      <c r="J1392" t="str">
        <f>VLOOKUP(order_details__2[[#This Row],[SupplierID]],suppliers[],2,FALSE)</f>
        <v>Lyngbysild</v>
      </c>
      <c r="K1392" t="str">
        <f>VLOOKUP(order_details__2[[#This Row],[OrderID]],orders[],14,FALSE)</f>
        <v>Austria</v>
      </c>
      <c r="L1392">
        <f>VLOOKUP(order_details__2[[#This Row],[OrderID]],orders[],7,FALSE)</f>
        <v>3</v>
      </c>
      <c r="M1392" t="str">
        <f>VLOOKUP(order_details__2[[#This Row],[ShipVia ]],shippers[],2,FALSE)</f>
        <v>Federal Shipping</v>
      </c>
      <c r="N1392" t="str">
        <f>VLOOKUP(order_details__2[[#This Row],[OrderID]],orders[],2,FALSE)</f>
        <v>ERNSH</v>
      </c>
      <c r="O1392" t="str">
        <f>VLOOKUP(order_details__2[[#This Row],[OrderID]],orders[],18,FALSE)</f>
        <v xml:space="preserve">Eastern                                           </v>
      </c>
      <c r="P1392">
        <f>VLOOKUP(order_details__2[[#This Row],[ProductID]],products[],4,FALSE)</f>
        <v>8</v>
      </c>
      <c r="Q1392" t="str">
        <f>VLOOKUP(order_details__2[[#This Row],[CategoryID]],categories[],2,FALSE)</f>
        <v>Seafood</v>
      </c>
      <c r="R1392" s="57">
        <f>VLOOKUP(order_details__2[[#This Row],[OrderID]],orders[],21,FALSE)</f>
        <v>12</v>
      </c>
    </row>
    <row r="1393" spans="1:18" x14ac:dyDescent="0.2">
      <c r="A1393">
        <v>10776</v>
      </c>
      <c r="B1393">
        <v>51</v>
      </c>
      <c r="C1393">
        <v>53</v>
      </c>
      <c r="D1393">
        <v>120</v>
      </c>
      <c r="E1393">
        <v>0</v>
      </c>
      <c r="F1393">
        <f>order_details__2[[#This Row],[UnitPrice]]*order_details__2[[#This Row],[Quantity]]</f>
        <v>6360</v>
      </c>
      <c r="G1393">
        <f>VLOOKUP(order_details__2[[#This Row],[ProductID]],products[],3,FALSE)</f>
        <v>24</v>
      </c>
      <c r="H1393">
        <f>VLOOKUP(order_details__2[[#This Row],[OrderID]],orders[],20,FALSE)</f>
        <v>1997</v>
      </c>
      <c r="I1393" t="str">
        <f>VLOOKUP(order_details__2[[#This Row],[ProductID]],products[],2,FALSE)</f>
        <v>Manjimup Dried Apples</v>
      </c>
      <c r="J1393" t="str">
        <f>VLOOKUP(order_details__2[[#This Row],[SupplierID]],suppliers[],2,FALSE)</f>
        <v>G'day, Mate</v>
      </c>
      <c r="K1393" t="str">
        <f>VLOOKUP(order_details__2[[#This Row],[OrderID]],orders[],14,FALSE)</f>
        <v>Austria</v>
      </c>
      <c r="L1393">
        <f>VLOOKUP(order_details__2[[#This Row],[OrderID]],orders[],7,FALSE)</f>
        <v>3</v>
      </c>
      <c r="M1393" t="str">
        <f>VLOOKUP(order_details__2[[#This Row],[ShipVia ]],shippers[],2,FALSE)</f>
        <v>Federal Shipping</v>
      </c>
      <c r="N1393" t="str">
        <f>VLOOKUP(order_details__2[[#This Row],[OrderID]],orders[],2,FALSE)</f>
        <v>ERNSH</v>
      </c>
      <c r="O1393" t="str">
        <f>VLOOKUP(order_details__2[[#This Row],[OrderID]],orders[],18,FALSE)</f>
        <v xml:space="preserve">Eastern                                           </v>
      </c>
      <c r="P1393">
        <f>VLOOKUP(order_details__2[[#This Row],[ProductID]],products[],4,FALSE)</f>
        <v>7</v>
      </c>
      <c r="Q1393" t="str">
        <f>VLOOKUP(order_details__2[[#This Row],[CategoryID]],categories[],2,FALSE)</f>
        <v>Produce</v>
      </c>
      <c r="R1393" s="57">
        <f>VLOOKUP(order_details__2[[#This Row],[OrderID]],orders[],21,FALSE)</f>
        <v>12</v>
      </c>
    </row>
    <row r="1394" spans="1:18" x14ac:dyDescent="0.2">
      <c r="A1394">
        <v>10777</v>
      </c>
      <c r="B1394">
        <v>42</v>
      </c>
      <c r="C1394">
        <v>14</v>
      </c>
      <c r="D1394">
        <v>20</v>
      </c>
      <c r="E1394">
        <v>0</v>
      </c>
      <c r="F1394">
        <f>order_details__2[[#This Row],[UnitPrice]]*order_details__2[[#This Row],[Quantity]]</f>
        <v>280</v>
      </c>
      <c r="G1394">
        <f>VLOOKUP(order_details__2[[#This Row],[ProductID]],products[],3,FALSE)</f>
        <v>20</v>
      </c>
      <c r="H1394">
        <f>VLOOKUP(order_details__2[[#This Row],[OrderID]],orders[],20,FALSE)</f>
        <v>1997</v>
      </c>
      <c r="I1394" t="str">
        <f>VLOOKUP(order_details__2[[#This Row],[ProductID]],products[],2,FALSE)</f>
        <v>Singaporean Hokkien Fried Mee</v>
      </c>
      <c r="J1394" t="str">
        <f>VLOOKUP(order_details__2[[#This Row],[SupplierID]],suppliers[],2,FALSE)</f>
        <v>Leka Trading</v>
      </c>
      <c r="K1394" t="str">
        <f>VLOOKUP(order_details__2[[#This Row],[OrderID]],orders[],14,FALSE)</f>
        <v>Brazil</v>
      </c>
      <c r="L1394">
        <f>VLOOKUP(order_details__2[[#This Row],[OrderID]],orders[],7,FALSE)</f>
        <v>2</v>
      </c>
      <c r="M1394" t="str">
        <f>VLOOKUP(order_details__2[[#This Row],[ShipVia ]],shippers[],2,FALSE)</f>
        <v>United Package</v>
      </c>
      <c r="N1394" t="str">
        <f>VLOOKUP(order_details__2[[#This Row],[OrderID]],orders[],2,FALSE)</f>
        <v>GOURL</v>
      </c>
      <c r="O1394" t="str">
        <f>VLOOKUP(order_details__2[[#This Row],[OrderID]],orders[],18,FALSE)</f>
        <v xml:space="preserve">Westerns                                          </v>
      </c>
      <c r="P1394">
        <f>VLOOKUP(order_details__2[[#This Row],[ProductID]],products[],4,FALSE)</f>
        <v>5</v>
      </c>
      <c r="Q1394" t="str">
        <f>VLOOKUP(order_details__2[[#This Row],[CategoryID]],categories[],2,FALSE)</f>
        <v>Grains/Cereals</v>
      </c>
      <c r="R1394" s="57">
        <f>VLOOKUP(order_details__2[[#This Row],[OrderID]],orders[],21,FALSE)</f>
        <v>12</v>
      </c>
    </row>
    <row r="1395" spans="1:18" x14ac:dyDescent="0.2">
      <c r="A1395">
        <v>10778</v>
      </c>
      <c r="B1395">
        <v>41</v>
      </c>
      <c r="C1395">
        <v>9.65</v>
      </c>
      <c r="D1395">
        <v>10</v>
      </c>
      <c r="E1395">
        <v>0</v>
      </c>
      <c r="F1395">
        <f>order_details__2[[#This Row],[UnitPrice]]*order_details__2[[#This Row],[Quantity]]</f>
        <v>96.5</v>
      </c>
      <c r="G1395">
        <f>VLOOKUP(order_details__2[[#This Row],[ProductID]],products[],3,FALSE)</f>
        <v>19</v>
      </c>
      <c r="H1395">
        <f>VLOOKUP(order_details__2[[#This Row],[OrderID]],orders[],20,FALSE)</f>
        <v>1997</v>
      </c>
      <c r="I1395" t="str">
        <f>VLOOKUP(order_details__2[[#This Row],[ProductID]],products[],2,FALSE)</f>
        <v>Jack's New England Clam Chowder</v>
      </c>
      <c r="J1395" t="str">
        <f>VLOOKUP(order_details__2[[#This Row],[SupplierID]],suppliers[],2,FALSE)</f>
        <v>New England Seafood Cannery</v>
      </c>
      <c r="K1395" t="str">
        <f>VLOOKUP(order_details__2[[#This Row],[OrderID]],orders[],14,FALSE)</f>
        <v>Sweden</v>
      </c>
      <c r="L1395">
        <f>VLOOKUP(order_details__2[[#This Row],[OrderID]],orders[],7,FALSE)</f>
        <v>1</v>
      </c>
      <c r="M1395" t="str">
        <f>VLOOKUP(order_details__2[[#This Row],[ShipVia ]],shippers[],2,FALSE)</f>
        <v>Speedy Express</v>
      </c>
      <c r="N1395" t="str">
        <f>VLOOKUP(order_details__2[[#This Row],[OrderID]],orders[],2,FALSE)</f>
        <v>BERGS</v>
      </c>
      <c r="O1395" t="str">
        <f>VLOOKUP(order_details__2[[#This Row],[OrderID]],orders[],18,FALSE)</f>
        <v xml:space="preserve">Southern                                          </v>
      </c>
      <c r="P1395">
        <f>VLOOKUP(order_details__2[[#This Row],[ProductID]],products[],4,FALSE)</f>
        <v>8</v>
      </c>
      <c r="Q1395" t="str">
        <f>VLOOKUP(order_details__2[[#This Row],[CategoryID]],categories[],2,FALSE)</f>
        <v>Seafood</v>
      </c>
      <c r="R1395" s="57">
        <f>VLOOKUP(order_details__2[[#This Row],[OrderID]],orders[],21,FALSE)</f>
        <v>12</v>
      </c>
    </row>
    <row r="1396" spans="1:18" x14ac:dyDescent="0.2">
      <c r="A1396">
        <v>10779</v>
      </c>
      <c r="B1396">
        <v>16</v>
      </c>
      <c r="C1396">
        <v>17.45</v>
      </c>
      <c r="D1396">
        <v>20</v>
      </c>
      <c r="E1396">
        <v>0</v>
      </c>
      <c r="F1396">
        <f>order_details__2[[#This Row],[UnitPrice]]*order_details__2[[#This Row],[Quantity]]</f>
        <v>349</v>
      </c>
      <c r="G1396">
        <f>VLOOKUP(order_details__2[[#This Row],[ProductID]],products[],3,FALSE)</f>
        <v>7</v>
      </c>
      <c r="H1396">
        <f>VLOOKUP(order_details__2[[#This Row],[OrderID]],orders[],20,FALSE)</f>
        <v>1997</v>
      </c>
      <c r="I1396" t="str">
        <f>VLOOKUP(order_details__2[[#This Row],[ProductID]],products[],2,FALSE)</f>
        <v>Pavlova</v>
      </c>
      <c r="J1396" t="str">
        <f>VLOOKUP(order_details__2[[#This Row],[SupplierID]],suppliers[],2,FALSE)</f>
        <v>Pavlova, Ltd.</v>
      </c>
      <c r="K1396" t="str">
        <f>VLOOKUP(order_details__2[[#This Row],[OrderID]],orders[],14,FALSE)</f>
        <v>Germany</v>
      </c>
      <c r="L1396">
        <f>VLOOKUP(order_details__2[[#This Row],[OrderID]],orders[],7,FALSE)</f>
        <v>2</v>
      </c>
      <c r="M1396" t="str">
        <f>VLOOKUP(order_details__2[[#This Row],[ShipVia ]],shippers[],2,FALSE)</f>
        <v>United Package</v>
      </c>
      <c r="N1396" t="str">
        <f>VLOOKUP(order_details__2[[#This Row],[OrderID]],orders[],2,FALSE)</f>
        <v>MORGK</v>
      </c>
      <c r="O1396" t="str">
        <f>VLOOKUP(order_details__2[[#This Row],[OrderID]],orders[],18,FALSE)</f>
        <v xml:space="preserve">Southern                                          </v>
      </c>
      <c r="P1396">
        <f>VLOOKUP(order_details__2[[#This Row],[ProductID]],products[],4,FALSE)</f>
        <v>3</v>
      </c>
      <c r="Q1396" t="str">
        <f>VLOOKUP(order_details__2[[#This Row],[CategoryID]],categories[],2,FALSE)</f>
        <v>Confections</v>
      </c>
      <c r="R1396" s="57">
        <f>VLOOKUP(order_details__2[[#This Row],[OrderID]],orders[],21,FALSE)</f>
        <v>12</v>
      </c>
    </row>
    <row r="1397" spans="1:18" x14ac:dyDescent="0.2">
      <c r="A1397">
        <v>10779</v>
      </c>
      <c r="B1397">
        <v>62</v>
      </c>
      <c r="C1397">
        <v>49.3</v>
      </c>
      <c r="D1397">
        <v>20</v>
      </c>
      <c r="E1397">
        <v>0</v>
      </c>
      <c r="F1397">
        <f>order_details__2[[#This Row],[UnitPrice]]*order_details__2[[#This Row],[Quantity]]</f>
        <v>986</v>
      </c>
      <c r="G1397">
        <f>VLOOKUP(order_details__2[[#This Row],[ProductID]],products[],3,FALSE)</f>
        <v>29</v>
      </c>
      <c r="H1397">
        <f>VLOOKUP(order_details__2[[#This Row],[OrderID]],orders[],20,FALSE)</f>
        <v>1997</v>
      </c>
      <c r="I1397" t="str">
        <f>VLOOKUP(order_details__2[[#This Row],[ProductID]],products[],2,FALSE)</f>
        <v>Tarte au sucre</v>
      </c>
      <c r="J1397" t="str">
        <f>VLOOKUP(order_details__2[[#This Row],[SupplierID]],suppliers[],2,FALSE)</f>
        <v>Forts d'rables</v>
      </c>
      <c r="K1397" t="str">
        <f>VLOOKUP(order_details__2[[#This Row],[OrderID]],orders[],14,FALSE)</f>
        <v>Germany</v>
      </c>
      <c r="L1397">
        <f>VLOOKUP(order_details__2[[#This Row],[OrderID]],orders[],7,FALSE)</f>
        <v>2</v>
      </c>
      <c r="M1397" t="str">
        <f>VLOOKUP(order_details__2[[#This Row],[ShipVia ]],shippers[],2,FALSE)</f>
        <v>United Package</v>
      </c>
      <c r="N1397" t="str">
        <f>VLOOKUP(order_details__2[[#This Row],[OrderID]],orders[],2,FALSE)</f>
        <v>MORGK</v>
      </c>
      <c r="O1397" t="str">
        <f>VLOOKUP(order_details__2[[#This Row],[OrderID]],orders[],18,FALSE)</f>
        <v xml:space="preserve">Southern                                          </v>
      </c>
      <c r="P1397">
        <f>VLOOKUP(order_details__2[[#This Row],[ProductID]],products[],4,FALSE)</f>
        <v>3</v>
      </c>
      <c r="Q1397" t="str">
        <f>VLOOKUP(order_details__2[[#This Row],[CategoryID]],categories[],2,FALSE)</f>
        <v>Confections</v>
      </c>
      <c r="R1397" s="57">
        <f>VLOOKUP(order_details__2[[#This Row],[OrderID]],orders[],21,FALSE)</f>
        <v>12</v>
      </c>
    </row>
    <row r="1398" spans="1:18" x14ac:dyDescent="0.2">
      <c r="A1398">
        <v>10780</v>
      </c>
      <c r="B1398">
        <v>70</v>
      </c>
      <c r="C1398">
        <v>15</v>
      </c>
      <c r="D1398">
        <v>35</v>
      </c>
      <c r="E1398">
        <v>0</v>
      </c>
      <c r="F1398">
        <f>order_details__2[[#This Row],[UnitPrice]]*order_details__2[[#This Row],[Quantity]]</f>
        <v>525</v>
      </c>
      <c r="G1398">
        <f>VLOOKUP(order_details__2[[#This Row],[ProductID]],products[],3,FALSE)</f>
        <v>7</v>
      </c>
      <c r="H1398">
        <f>VLOOKUP(order_details__2[[#This Row],[OrderID]],orders[],20,FALSE)</f>
        <v>1997</v>
      </c>
      <c r="I1398" t="str">
        <f>VLOOKUP(order_details__2[[#This Row],[ProductID]],products[],2,FALSE)</f>
        <v>Outback Lager</v>
      </c>
      <c r="J1398" t="str">
        <f>VLOOKUP(order_details__2[[#This Row],[SupplierID]],suppliers[],2,FALSE)</f>
        <v>Pavlova, Ltd.</v>
      </c>
      <c r="K1398" t="str">
        <f>VLOOKUP(order_details__2[[#This Row],[OrderID]],orders[],14,FALSE)</f>
        <v>Venezuela</v>
      </c>
      <c r="L1398">
        <f>VLOOKUP(order_details__2[[#This Row],[OrderID]],orders[],7,FALSE)</f>
        <v>1</v>
      </c>
      <c r="M1398" t="str">
        <f>VLOOKUP(order_details__2[[#This Row],[ShipVia ]],shippers[],2,FALSE)</f>
        <v>Speedy Express</v>
      </c>
      <c r="N1398" t="str">
        <f>VLOOKUP(order_details__2[[#This Row],[OrderID]],orders[],2,FALSE)</f>
        <v>LILAS</v>
      </c>
      <c r="O1398" t="str">
        <f>VLOOKUP(order_details__2[[#This Row],[OrderID]],orders[],18,FALSE)</f>
        <v xml:space="preserve">Eastern                                           </v>
      </c>
      <c r="P1398">
        <f>VLOOKUP(order_details__2[[#This Row],[ProductID]],products[],4,FALSE)</f>
        <v>1</v>
      </c>
      <c r="Q1398" t="str">
        <f>VLOOKUP(order_details__2[[#This Row],[CategoryID]],categories[],2,FALSE)</f>
        <v>Beverages</v>
      </c>
      <c r="R1398" s="57">
        <f>VLOOKUP(order_details__2[[#This Row],[OrderID]],orders[],21,FALSE)</f>
        <v>12</v>
      </c>
    </row>
    <row r="1399" spans="1:18" x14ac:dyDescent="0.2">
      <c r="A1399">
        <v>10780</v>
      </c>
      <c r="B1399">
        <v>77</v>
      </c>
      <c r="C1399">
        <v>13</v>
      </c>
      <c r="D1399">
        <v>15</v>
      </c>
      <c r="E1399">
        <v>0</v>
      </c>
      <c r="F1399">
        <f>order_details__2[[#This Row],[UnitPrice]]*order_details__2[[#This Row],[Quantity]]</f>
        <v>195</v>
      </c>
      <c r="G1399">
        <f>VLOOKUP(order_details__2[[#This Row],[ProductID]],products[],3,FALSE)</f>
        <v>12</v>
      </c>
      <c r="H1399">
        <f>VLOOKUP(order_details__2[[#This Row],[OrderID]],orders[],20,FALSE)</f>
        <v>1997</v>
      </c>
      <c r="I1399" t="str">
        <f>VLOOKUP(order_details__2[[#This Row],[ProductID]],products[],2,FALSE)</f>
        <v>Original Frankfurter grne Soe</v>
      </c>
      <c r="J1399" t="str">
        <f>VLOOKUP(order_details__2[[#This Row],[SupplierID]],suppliers[],2,FALSE)</f>
        <v>Plutzer Lebensmittelgromrkte AG</v>
      </c>
      <c r="K1399" t="str">
        <f>VLOOKUP(order_details__2[[#This Row],[OrderID]],orders[],14,FALSE)</f>
        <v>Venezuela</v>
      </c>
      <c r="L1399">
        <f>VLOOKUP(order_details__2[[#This Row],[OrderID]],orders[],7,FALSE)</f>
        <v>1</v>
      </c>
      <c r="M1399" t="str">
        <f>VLOOKUP(order_details__2[[#This Row],[ShipVia ]],shippers[],2,FALSE)</f>
        <v>Speedy Express</v>
      </c>
      <c r="N1399" t="str">
        <f>VLOOKUP(order_details__2[[#This Row],[OrderID]],orders[],2,FALSE)</f>
        <v>LILAS</v>
      </c>
      <c r="O1399" t="str">
        <f>VLOOKUP(order_details__2[[#This Row],[OrderID]],orders[],18,FALSE)</f>
        <v xml:space="preserve">Eastern                                           </v>
      </c>
      <c r="P1399">
        <f>VLOOKUP(order_details__2[[#This Row],[ProductID]],products[],4,FALSE)</f>
        <v>2</v>
      </c>
      <c r="Q1399" t="str">
        <f>VLOOKUP(order_details__2[[#This Row],[CategoryID]],categories[],2,FALSE)</f>
        <v>Condiments</v>
      </c>
      <c r="R1399" s="57">
        <f>VLOOKUP(order_details__2[[#This Row],[OrderID]],orders[],21,FALSE)</f>
        <v>12</v>
      </c>
    </row>
    <row r="1400" spans="1:18" x14ac:dyDescent="0.2">
      <c r="A1400">
        <v>10781</v>
      </c>
      <c r="B1400">
        <v>54</v>
      </c>
      <c r="C1400">
        <v>7.45</v>
      </c>
      <c r="D1400">
        <v>3</v>
      </c>
      <c r="E1400">
        <v>0</v>
      </c>
      <c r="F1400">
        <f>order_details__2[[#This Row],[UnitPrice]]*order_details__2[[#This Row],[Quantity]]</f>
        <v>22.35</v>
      </c>
      <c r="G1400">
        <f>VLOOKUP(order_details__2[[#This Row],[ProductID]],products[],3,FALSE)</f>
        <v>25</v>
      </c>
      <c r="H1400">
        <f>VLOOKUP(order_details__2[[#This Row],[OrderID]],orders[],20,FALSE)</f>
        <v>1997</v>
      </c>
      <c r="I1400" t="str">
        <f>VLOOKUP(order_details__2[[#This Row],[ProductID]],products[],2,FALSE)</f>
        <v>Tourtire</v>
      </c>
      <c r="J1400" t="str">
        <f>VLOOKUP(order_details__2[[#This Row],[SupplierID]],suppliers[],2,FALSE)</f>
        <v>Ma Maison</v>
      </c>
      <c r="K1400" t="str">
        <f>VLOOKUP(order_details__2[[#This Row],[OrderID]],orders[],14,FALSE)</f>
        <v>Finland</v>
      </c>
      <c r="L1400">
        <f>VLOOKUP(order_details__2[[#This Row],[OrderID]],orders[],7,FALSE)</f>
        <v>3</v>
      </c>
      <c r="M1400" t="str">
        <f>VLOOKUP(order_details__2[[#This Row],[ShipVia ]],shippers[],2,FALSE)</f>
        <v>Federal Shipping</v>
      </c>
      <c r="N1400" t="str">
        <f>VLOOKUP(order_details__2[[#This Row],[OrderID]],orders[],2,FALSE)</f>
        <v>WARTH</v>
      </c>
      <c r="O1400" t="str">
        <f>VLOOKUP(order_details__2[[#This Row],[OrderID]],orders[],18,FALSE)</f>
        <v xml:space="preserve">Eastern                                           </v>
      </c>
      <c r="P1400">
        <f>VLOOKUP(order_details__2[[#This Row],[ProductID]],products[],4,FALSE)</f>
        <v>6</v>
      </c>
      <c r="Q1400" t="str">
        <f>VLOOKUP(order_details__2[[#This Row],[CategoryID]],categories[],2,FALSE)</f>
        <v>Meat/Poultry</v>
      </c>
      <c r="R1400" s="57">
        <f>VLOOKUP(order_details__2[[#This Row],[OrderID]],orders[],21,FALSE)</f>
        <v>12</v>
      </c>
    </row>
    <row r="1401" spans="1:18" x14ac:dyDescent="0.2">
      <c r="A1401">
        <v>10781</v>
      </c>
      <c r="B1401">
        <v>56</v>
      </c>
      <c r="C1401">
        <v>38</v>
      </c>
      <c r="D1401">
        <v>20</v>
      </c>
      <c r="E1401">
        <v>0</v>
      </c>
      <c r="F1401">
        <f>order_details__2[[#This Row],[UnitPrice]]*order_details__2[[#This Row],[Quantity]]</f>
        <v>760</v>
      </c>
      <c r="G1401">
        <f>VLOOKUP(order_details__2[[#This Row],[ProductID]],products[],3,FALSE)</f>
        <v>26</v>
      </c>
      <c r="H1401">
        <f>VLOOKUP(order_details__2[[#This Row],[OrderID]],orders[],20,FALSE)</f>
        <v>1997</v>
      </c>
      <c r="I1401" t="str">
        <f>VLOOKUP(order_details__2[[#This Row],[ProductID]],products[],2,FALSE)</f>
        <v>Gnocchi di nonna Alice</v>
      </c>
      <c r="J1401" t="str">
        <f>VLOOKUP(order_details__2[[#This Row],[SupplierID]],suppliers[],2,FALSE)</f>
        <v>Pasta Buttini s.r.l.</v>
      </c>
      <c r="K1401" t="str">
        <f>VLOOKUP(order_details__2[[#This Row],[OrderID]],orders[],14,FALSE)</f>
        <v>Finland</v>
      </c>
      <c r="L1401">
        <f>VLOOKUP(order_details__2[[#This Row],[OrderID]],orders[],7,FALSE)</f>
        <v>3</v>
      </c>
      <c r="M1401" t="str">
        <f>VLOOKUP(order_details__2[[#This Row],[ShipVia ]],shippers[],2,FALSE)</f>
        <v>Federal Shipping</v>
      </c>
      <c r="N1401" t="str">
        <f>VLOOKUP(order_details__2[[#This Row],[OrderID]],orders[],2,FALSE)</f>
        <v>WARTH</v>
      </c>
      <c r="O1401" t="str">
        <f>VLOOKUP(order_details__2[[#This Row],[OrderID]],orders[],18,FALSE)</f>
        <v xml:space="preserve">Eastern                                           </v>
      </c>
      <c r="P1401">
        <f>VLOOKUP(order_details__2[[#This Row],[ProductID]],products[],4,FALSE)</f>
        <v>5</v>
      </c>
      <c r="Q1401" t="str">
        <f>VLOOKUP(order_details__2[[#This Row],[CategoryID]],categories[],2,FALSE)</f>
        <v>Grains/Cereals</v>
      </c>
      <c r="R1401" s="57">
        <f>VLOOKUP(order_details__2[[#This Row],[OrderID]],orders[],21,FALSE)</f>
        <v>12</v>
      </c>
    </row>
    <row r="1402" spans="1:18" x14ac:dyDescent="0.2">
      <c r="A1402">
        <v>10781</v>
      </c>
      <c r="B1402">
        <v>74</v>
      </c>
      <c r="C1402">
        <v>10</v>
      </c>
      <c r="D1402">
        <v>35</v>
      </c>
      <c r="E1402">
        <v>0</v>
      </c>
      <c r="F1402">
        <f>order_details__2[[#This Row],[UnitPrice]]*order_details__2[[#This Row],[Quantity]]</f>
        <v>350</v>
      </c>
      <c r="G1402">
        <f>VLOOKUP(order_details__2[[#This Row],[ProductID]],products[],3,FALSE)</f>
        <v>4</v>
      </c>
      <c r="H1402">
        <f>VLOOKUP(order_details__2[[#This Row],[OrderID]],orders[],20,FALSE)</f>
        <v>1997</v>
      </c>
      <c r="I1402" t="str">
        <f>VLOOKUP(order_details__2[[#This Row],[ProductID]],products[],2,FALSE)</f>
        <v>Longlife Tofu</v>
      </c>
      <c r="J1402" t="str">
        <f>VLOOKUP(order_details__2[[#This Row],[SupplierID]],suppliers[],2,FALSE)</f>
        <v>Tokyo Traders</v>
      </c>
      <c r="K1402" t="str">
        <f>VLOOKUP(order_details__2[[#This Row],[OrderID]],orders[],14,FALSE)</f>
        <v>Finland</v>
      </c>
      <c r="L1402">
        <f>VLOOKUP(order_details__2[[#This Row],[OrderID]],orders[],7,FALSE)</f>
        <v>3</v>
      </c>
      <c r="M1402" t="str">
        <f>VLOOKUP(order_details__2[[#This Row],[ShipVia ]],shippers[],2,FALSE)</f>
        <v>Federal Shipping</v>
      </c>
      <c r="N1402" t="str">
        <f>VLOOKUP(order_details__2[[#This Row],[OrderID]],orders[],2,FALSE)</f>
        <v>WARTH</v>
      </c>
      <c r="O1402" t="str">
        <f>VLOOKUP(order_details__2[[#This Row],[OrderID]],orders[],18,FALSE)</f>
        <v xml:space="preserve">Eastern                                           </v>
      </c>
      <c r="P1402">
        <f>VLOOKUP(order_details__2[[#This Row],[ProductID]],products[],4,FALSE)</f>
        <v>7</v>
      </c>
      <c r="Q1402" t="str">
        <f>VLOOKUP(order_details__2[[#This Row],[CategoryID]],categories[],2,FALSE)</f>
        <v>Produce</v>
      </c>
      <c r="R1402" s="57">
        <f>VLOOKUP(order_details__2[[#This Row],[OrderID]],orders[],21,FALSE)</f>
        <v>12</v>
      </c>
    </row>
    <row r="1403" spans="1:18" x14ac:dyDescent="0.2">
      <c r="A1403">
        <v>10782</v>
      </c>
      <c r="B1403">
        <v>31</v>
      </c>
      <c r="C1403">
        <v>12.5</v>
      </c>
      <c r="D1403">
        <v>1</v>
      </c>
      <c r="E1403">
        <v>0</v>
      </c>
      <c r="F1403">
        <f>order_details__2[[#This Row],[UnitPrice]]*order_details__2[[#This Row],[Quantity]]</f>
        <v>12.5</v>
      </c>
      <c r="G1403">
        <f>VLOOKUP(order_details__2[[#This Row],[ProductID]],products[],3,FALSE)</f>
        <v>14</v>
      </c>
      <c r="H1403">
        <f>VLOOKUP(order_details__2[[#This Row],[OrderID]],orders[],20,FALSE)</f>
        <v>1997</v>
      </c>
      <c r="I1403" t="str">
        <f>VLOOKUP(order_details__2[[#This Row],[ProductID]],products[],2,FALSE)</f>
        <v>Gorgonzola Telino</v>
      </c>
      <c r="J1403" t="str">
        <f>VLOOKUP(order_details__2[[#This Row],[SupplierID]],suppliers[],2,FALSE)</f>
        <v>Formaggi Fortini s.r.l.</v>
      </c>
      <c r="K1403" t="str">
        <f>VLOOKUP(order_details__2[[#This Row],[OrderID]],orders[],14,FALSE)</f>
        <v>Argentina</v>
      </c>
      <c r="L1403">
        <f>VLOOKUP(order_details__2[[#This Row],[OrderID]],orders[],7,FALSE)</f>
        <v>3</v>
      </c>
      <c r="M1403" t="str">
        <f>VLOOKUP(order_details__2[[#This Row],[ShipVia ]],shippers[],2,FALSE)</f>
        <v>Federal Shipping</v>
      </c>
      <c r="N1403" t="str">
        <f>VLOOKUP(order_details__2[[#This Row],[OrderID]],orders[],2,FALSE)</f>
        <v>CACTU</v>
      </c>
      <c r="O1403" t="str">
        <f>VLOOKUP(order_details__2[[#This Row],[OrderID]],orders[],18,FALSE)</f>
        <v xml:space="preserve">Northern                                          </v>
      </c>
      <c r="P1403">
        <f>VLOOKUP(order_details__2[[#This Row],[ProductID]],products[],4,FALSE)</f>
        <v>4</v>
      </c>
      <c r="Q1403" t="str">
        <f>VLOOKUP(order_details__2[[#This Row],[CategoryID]],categories[],2,FALSE)</f>
        <v>Dairy Products</v>
      </c>
      <c r="R1403" s="57">
        <f>VLOOKUP(order_details__2[[#This Row],[OrderID]],orders[],21,FALSE)</f>
        <v>12</v>
      </c>
    </row>
    <row r="1404" spans="1:18" x14ac:dyDescent="0.2">
      <c r="A1404">
        <v>10783</v>
      </c>
      <c r="B1404">
        <v>31</v>
      </c>
      <c r="C1404">
        <v>12.5</v>
      </c>
      <c r="D1404">
        <v>10</v>
      </c>
      <c r="E1404">
        <v>0</v>
      </c>
      <c r="F1404">
        <f>order_details__2[[#This Row],[UnitPrice]]*order_details__2[[#This Row],[Quantity]]</f>
        <v>125</v>
      </c>
      <c r="G1404">
        <f>VLOOKUP(order_details__2[[#This Row],[ProductID]],products[],3,FALSE)</f>
        <v>14</v>
      </c>
      <c r="H1404">
        <f>VLOOKUP(order_details__2[[#This Row],[OrderID]],orders[],20,FALSE)</f>
        <v>1997</v>
      </c>
      <c r="I1404" t="str">
        <f>VLOOKUP(order_details__2[[#This Row],[ProductID]],products[],2,FALSE)</f>
        <v>Gorgonzola Telino</v>
      </c>
      <c r="J1404" t="str">
        <f>VLOOKUP(order_details__2[[#This Row],[SupplierID]],suppliers[],2,FALSE)</f>
        <v>Formaggi Fortini s.r.l.</v>
      </c>
      <c r="K1404" t="str">
        <f>VLOOKUP(order_details__2[[#This Row],[OrderID]],orders[],14,FALSE)</f>
        <v>Brazil</v>
      </c>
      <c r="L1404">
        <f>VLOOKUP(order_details__2[[#This Row],[OrderID]],orders[],7,FALSE)</f>
        <v>2</v>
      </c>
      <c r="M1404" t="str">
        <f>VLOOKUP(order_details__2[[#This Row],[ShipVia ]],shippers[],2,FALSE)</f>
        <v>United Package</v>
      </c>
      <c r="N1404" t="str">
        <f>VLOOKUP(order_details__2[[#This Row],[OrderID]],orders[],2,FALSE)</f>
        <v>HANAR</v>
      </c>
      <c r="O1404" t="str">
        <f>VLOOKUP(order_details__2[[#This Row],[OrderID]],orders[],18,FALSE)</f>
        <v xml:space="preserve">Eastern                                           </v>
      </c>
      <c r="P1404">
        <f>VLOOKUP(order_details__2[[#This Row],[ProductID]],products[],4,FALSE)</f>
        <v>4</v>
      </c>
      <c r="Q1404" t="str">
        <f>VLOOKUP(order_details__2[[#This Row],[CategoryID]],categories[],2,FALSE)</f>
        <v>Dairy Products</v>
      </c>
      <c r="R1404" s="57">
        <f>VLOOKUP(order_details__2[[#This Row],[OrderID]],orders[],21,FALSE)</f>
        <v>12</v>
      </c>
    </row>
    <row r="1405" spans="1:18" x14ac:dyDescent="0.2">
      <c r="A1405">
        <v>10783</v>
      </c>
      <c r="B1405">
        <v>38</v>
      </c>
      <c r="C1405">
        <v>263.5</v>
      </c>
      <c r="D1405">
        <v>5</v>
      </c>
      <c r="E1405">
        <v>0</v>
      </c>
      <c r="F1405">
        <f>order_details__2[[#This Row],[UnitPrice]]*order_details__2[[#This Row],[Quantity]]</f>
        <v>1317.5</v>
      </c>
      <c r="G1405">
        <f>VLOOKUP(order_details__2[[#This Row],[ProductID]],products[],3,FALSE)</f>
        <v>18</v>
      </c>
      <c r="H1405">
        <f>VLOOKUP(order_details__2[[#This Row],[OrderID]],orders[],20,FALSE)</f>
        <v>1997</v>
      </c>
      <c r="I1405" t="str">
        <f>VLOOKUP(order_details__2[[#This Row],[ProductID]],products[],2,FALSE)</f>
        <v>Cte de Blaye</v>
      </c>
      <c r="J1405" t="str">
        <f>VLOOKUP(order_details__2[[#This Row],[SupplierID]],suppliers[],2,FALSE)</f>
        <v>Aux joyeux ecclsiastiques</v>
      </c>
      <c r="K1405" t="str">
        <f>VLOOKUP(order_details__2[[#This Row],[OrderID]],orders[],14,FALSE)</f>
        <v>Brazil</v>
      </c>
      <c r="L1405">
        <f>VLOOKUP(order_details__2[[#This Row],[OrderID]],orders[],7,FALSE)</f>
        <v>2</v>
      </c>
      <c r="M1405" t="str">
        <f>VLOOKUP(order_details__2[[#This Row],[ShipVia ]],shippers[],2,FALSE)</f>
        <v>United Package</v>
      </c>
      <c r="N1405" t="str">
        <f>VLOOKUP(order_details__2[[#This Row],[OrderID]],orders[],2,FALSE)</f>
        <v>HANAR</v>
      </c>
      <c r="O1405" t="str">
        <f>VLOOKUP(order_details__2[[#This Row],[OrderID]],orders[],18,FALSE)</f>
        <v xml:space="preserve">Eastern                                           </v>
      </c>
      <c r="P1405">
        <f>VLOOKUP(order_details__2[[#This Row],[ProductID]],products[],4,FALSE)</f>
        <v>1</v>
      </c>
      <c r="Q1405" t="str">
        <f>VLOOKUP(order_details__2[[#This Row],[CategoryID]],categories[],2,FALSE)</f>
        <v>Beverages</v>
      </c>
      <c r="R1405" s="57">
        <f>VLOOKUP(order_details__2[[#This Row],[OrderID]],orders[],21,FALSE)</f>
        <v>12</v>
      </c>
    </row>
    <row r="1406" spans="1:18" x14ac:dyDescent="0.2">
      <c r="A1406">
        <v>10784</v>
      </c>
      <c r="B1406">
        <v>36</v>
      </c>
      <c r="C1406">
        <v>19</v>
      </c>
      <c r="D1406">
        <v>30</v>
      </c>
      <c r="E1406">
        <v>0</v>
      </c>
      <c r="F1406">
        <f>order_details__2[[#This Row],[UnitPrice]]*order_details__2[[#This Row],[Quantity]]</f>
        <v>570</v>
      </c>
      <c r="G1406">
        <f>VLOOKUP(order_details__2[[#This Row],[ProductID]],products[],3,FALSE)</f>
        <v>17</v>
      </c>
      <c r="H1406">
        <f>VLOOKUP(order_details__2[[#This Row],[OrderID]],orders[],20,FALSE)</f>
        <v>1997</v>
      </c>
      <c r="I1406" t="str">
        <f>VLOOKUP(order_details__2[[#This Row],[ProductID]],products[],2,FALSE)</f>
        <v>Inlagd Sill</v>
      </c>
      <c r="J1406" t="str">
        <f>VLOOKUP(order_details__2[[#This Row],[SupplierID]],suppliers[],2,FALSE)</f>
        <v>Svensk Sjfda AB</v>
      </c>
      <c r="K1406" t="str">
        <f>VLOOKUP(order_details__2[[#This Row],[OrderID]],orders[],14,FALSE)</f>
        <v>Italy</v>
      </c>
      <c r="L1406">
        <f>VLOOKUP(order_details__2[[#This Row],[OrderID]],orders[],7,FALSE)</f>
        <v>3</v>
      </c>
      <c r="M1406" t="str">
        <f>VLOOKUP(order_details__2[[#This Row],[ShipVia ]],shippers[],2,FALSE)</f>
        <v>Federal Shipping</v>
      </c>
      <c r="N1406" t="str">
        <f>VLOOKUP(order_details__2[[#This Row],[OrderID]],orders[],2,FALSE)</f>
        <v>MAGAA</v>
      </c>
      <c r="O1406" t="str">
        <f>VLOOKUP(order_details__2[[#This Row],[OrderID]],orders[],18,FALSE)</f>
        <v xml:space="preserve">Eastern                                           </v>
      </c>
      <c r="P1406">
        <f>VLOOKUP(order_details__2[[#This Row],[ProductID]],products[],4,FALSE)</f>
        <v>8</v>
      </c>
      <c r="Q1406" t="str">
        <f>VLOOKUP(order_details__2[[#This Row],[CategoryID]],categories[],2,FALSE)</f>
        <v>Seafood</v>
      </c>
      <c r="R1406" s="57">
        <f>VLOOKUP(order_details__2[[#This Row],[OrderID]],orders[],21,FALSE)</f>
        <v>12</v>
      </c>
    </row>
    <row r="1407" spans="1:18" x14ac:dyDescent="0.2">
      <c r="A1407">
        <v>10784</v>
      </c>
      <c r="B1407">
        <v>39</v>
      </c>
      <c r="C1407">
        <v>18</v>
      </c>
      <c r="D1407">
        <v>2</v>
      </c>
      <c r="E1407">
        <v>0</v>
      </c>
      <c r="F1407">
        <f>order_details__2[[#This Row],[UnitPrice]]*order_details__2[[#This Row],[Quantity]]</f>
        <v>36</v>
      </c>
      <c r="G1407">
        <f>VLOOKUP(order_details__2[[#This Row],[ProductID]],products[],3,FALSE)</f>
        <v>18</v>
      </c>
      <c r="H1407">
        <f>VLOOKUP(order_details__2[[#This Row],[OrderID]],orders[],20,FALSE)</f>
        <v>1997</v>
      </c>
      <c r="I1407" t="str">
        <f>VLOOKUP(order_details__2[[#This Row],[ProductID]],products[],2,FALSE)</f>
        <v>Chartreuse verte</v>
      </c>
      <c r="J1407" t="str">
        <f>VLOOKUP(order_details__2[[#This Row],[SupplierID]],suppliers[],2,FALSE)</f>
        <v>Aux joyeux ecclsiastiques</v>
      </c>
      <c r="K1407" t="str">
        <f>VLOOKUP(order_details__2[[#This Row],[OrderID]],orders[],14,FALSE)</f>
        <v>Italy</v>
      </c>
      <c r="L1407">
        <f>VLOOKUP(order_details__2[[#This Row],[OrderID]],orders[],7,FALSE)</f>
        <v>3</v>
      </c>
      <c r="M1407" t="str">
        <f>VLOOKUP(order_details__2[[#This Row],[ShipVia ]],shippers[],2,FALSE)</f>
        <v>Federal Shipping</v>
      </c>
      <c r="N1407" t="str">
        <f>VLOOKUP(order_details__2[[#This Row],[OrderID]],orders[],2,FALSE)</f>
        <v>MAGAA</v>
      </c>
      <c r="O1407" t="str">
        <f>VLOOKUP(order_details__2[[#This Row],[OrderID]],orders[],18,FALSE)</f>
        <v xml:space="preserve">Eastern                                           </v>
      </c>
      <c r="P1407">
        <f>VLOOKUP(order_details__2[[#This Row],[ProductID]],products[],4,FALSE)</f>
        <v>1</v>
      </c>
      <c r="Q1407" t="str">
        <f>VLOOKUP(order_details__2[[#This Row],[CategoryID]],categories[],2,FALSE)</f>
        <v>Beverages</v>
      </c>
      <c r="R1407" s="57">
        <f>VLOOKUP(order_details__2[[#This Row],[OrderID]],orders[],21,FALSE)</f>
        <v>12</v>
      </c>
    </row>
    <row r="1408" spans="1:18" x14ac:dyDescent="0.2">
      <c r="A1408">
        <v>10784</v>
      </c>
      <c r="B1408">
        <v>72</v>
      </c>
      <c r="C1408">
        <v>34.799999999999997</v>
      </c>
      <c r="D1408">
        <v>30</v>
      </c>
      <c r="E1408">
        <v>0</v>
      </c>
      <c r="F1408">
        <f>order_details__2[[#This Row],[UnitPrice]]*order_details__2[[#This Row],[Quantity]]</f>
        <v>1044</v>
      </c>
      <c r="G1408">
        <f>VLOOKUP(order_details__2[[#This Row],[ProductID]],products[],3,FALSE)</f>
        <v>14</v>
      </c>
      <c r="H1408">
        <f>VLOOKUP(order_details__2[[#This Row],[OrderID]],orders[],20,FALSE)</f>
        <v>1997</v>
      </c>
      <c r="I1408" t="str">
        <f>VLOOKUP(order_details__2[[#This Row],[ProductID]],products[],2,FALSE)</f>
        <v>Mozzarella di Giovanni</v>
      </c>
      <c r="J1408" t="str">
        <f>VLOOKUP(order_details__2[[#This Row],[SupplierID]],suppliers[],2,FALSE)</f>
        <v>Formaggi Fortini s.r.l.</v>
      </c>
      <c r="K1408" t="str">
        <f>VLOOKUP(order_details__2[[#This Row],[OrderID]],orders[],14,FALSE)</f>
        <v>Italy</v>
      </c>
      <c r="L1408">
        <f>VLOOKUP(order_details__2[[#This Row],[OrderID]],orders[],7,FALSE)</f>
        <v>3</v>
      </c>
      <c r="M1408" t="str">
        <f>VLOOKUP(order_details__2[[#This Row],[ShipVia ]],shippers[],2,FALSE)</f>
        <v>Federal Shipping</v>
      </c>
      <c r="N1408" t="str">
        <f>VLOOKUP(order_details__2[[#This Row],[OrderID]],orders[],2,FALSE)</f>
        <v>MAGAA</v>
      </c>
      <c r="O1408" t="str">
        <f>VLOOKUP(order_details__2[[#This Row],[OrderID]],orders[],18,FALSE)</f>
        <v xml:space="preserve">Eastern                                           </v>
      </c>
      <c r="P1408">
        <f>VLOOKUP(order_details__2[[#This Row],[ProductID]],products[],4,FALSE)</f>
        <v>4</v>
      </c>
      <c r="Q1408" t="str">
        <f>VLOOKUP(order_details__2[[#This Row],[CategoryID]],categories[],2,FALSE)</f>
        <v>Dairy Products</v>
      </c>
      <c r="R1408" s="57">
        <f>VLOOKUP(order_details__2[[#This Row],[OrderID]],orders[],21,FALSE)</f>
        <v>12</v>
      </c>
    </row>
    <row r="1409" spans="1:18" x14ac:dyDescent="0.2">
      <c r="A1409">
        <v>10785</v>
      </c>
      <c r="B1409">
        <v>10</v>
      </c>
      <c r="C1409">
        <v>31</v>
      </c>
      <c r="D1409">
        <v>10</v>
      </c>
      <c r="E1409">
        <v>0</v>
      </c>
      <c r="F1409">
        <f>order_details__2[[#This Row],[UnitPrice]]*order_details__2[[#This Row],[Quantity]]</f>
        <v>310</v>
      </c>
      <c r="G1409">
        <f>VLOOKUP(order_details__2[[#This Row],[ProductID]],products[],3,FALSE)</f>
        <v>4</v>
      </c>
      <c r="H1409">
        <f>VLOOKUP(order_details__2[[#This Row],[OrderID]],orders[],20,FALSE)</f>
        <v>1997</v>
      </c>
      <c r="I1409" t="str">
        <f>VLOOKUP(order_details__2[[#This Row],[ProductID]],products[],2,FALSE)</f>
        <v>Ikura</v>
      </c>
      <c r="J1409" t="str">
        <f>VLOOKUP(order_details__2[[#This Row],[SupplierID]],suppliers[],2,FALSE)</f>
        <v>Tokyo Traders</v>
      </c>
      <c r="K1409" t="str">
        <f>VLOOKUP(order_details__2[[#This Row],[OrderID]],orders[],14,FALSE)</f>
        <v>Venezuela</v>
      </c>
      <c r="L1409">
        <f>VLOOKUP(order_details__2[[#This Row],[OrderID]],orders[],7,FALSE)</f>
        <v>3</v>
      </c>
      <c r="M1409" t="str">
        <f>VLOOKUP(order_details__2[[#This Row],[ShipVia ]],shippers[],2,FALSE)</f>
        <v>Federal Shipping</v>
      </c>
      <c r="N1409" t="str">
        <f>VLOOKUP(order_details__2[[#This Row],[OrderID]],orders[],2,FALSE)</f>
        <v>GROSR</v>
      </c>
      <c r="O1409" t="str">
        <f>VLOOKUP(order_details__2[[#This Row],[OrderID]],orders[],18,FALSE)</f>
        <v xml:space="preserve">Eastern                                           </v>
      </c>
      <c r="P1409">
        <f>VLOOKUP(order_details__2[[#This Row],[ProductID]],products[],4,FALSE)</f>
        <v>8</v>
      </c>
      <c r="Q1409" t="str">
        <f>VLOOKUP(order_details__2[[#This Row],[CategoryID]],categories[],2,FALSE)</f>
        <v>Seafood</v>
      </c>
      <c r="R1409" s="57">
        <f>VLOOKUP(order_details__2[[#This Row],[OrderID]],orders[],21,FALSE)</f>
        <v>12</v>
      </c>
    </row>
    <row r="1410" spans="1:18" x14ac:dyDescent="0.2">
      <c r="A1410">
        <v>10785</v>
      </c>
      <c r="B1410">
        <v>75</v>
      </c>
      <c r="C1410">
        <v>7.75</v>
      </c>
      <c r="D1410">
        <v>10</v>
      </c>
      <c r="E1410">
        <v>0</v>
      </c>
      <c r="F1410">
        <f>order_details__2[[#This Row],[UnitPrice]]*order_details__2[[#This Row],[Quantity]]</f>
        <v>77.5</v>
      </c>
      <c r="G1410">
        <f>VLOOKUP(order_details__2[[#This Row],[ProductID]],products[],3,FALSE)</f>
        <v>12</v>
      </c>
      <c r="H1410">
        <f>VLOOKUP(order_details__2[[#This Row],[OrderID]],orders[],20,FALSE)</f>
        <v>1997</v>
      </c>
      <c r="I1410" t="str">
        <f>VLOOKUP(order_details__2[[#This Row],[ProductID]],products[],2,FALSE)</f>
        <v>Rhnbru Klosterbier</v>
      </c>
      <c r="J1410" t="str">
        <f>VLOOKUP(order_details__2[[#This Row],[SupplierID]],suppliers[],2,FALSE)</f>
        <v>Plutzer Lebensmittelgromrkte AG</v>
      </c>
      <c r="K1410" t="str">
        <f>VLOOKUP(order_details__2[[#This Row],[OrderID]],orders[],14,FALSE)</f>
        <v>Venezuela</v>
      </c>
      <c r="L1410">
        <f>VLOOKUP(order_details__2[[#This Row],[OrderID]],orders[],7,FALSE)</f>
        <v>3</v>
      </c>
      <c r="M1410" t="str">
        <f>VLOOKUP(order_details__2[[#This Row],[ShipVia ]],shippers[],2,FALSE)</f>
        <v>Federal Shipping</v>
      </c>
      <c r="N1410" t="str">
        <f>VLOOKUP(order_details__2[[#This Row],[OrderID]],orders[],2,FALSE)</f>
        <v>GROSR</v>
      </c>
      <c r="O1410" t="str">
        <f>VLOOKUP(order_details__2[[#This Row],[OrderID]],orders[],18,FALSE)</f>
        <v xml:space="preserve">Eastern                                           </v>
      </c>
      <c r="P1410">
        <f>VLOOKUP(order_details__2[[#This Row],[ProductID]],products[],4,FALSE)</f>
        <v>1</v>
      </c>
      <c r="Q1410" t="str">
        <f>VLOOKUP(order_details__2[[#This Row],[CategoryID]],categories[],2,FALSE)</f>
        <v>Beverages</v>
      </c>
      <c r="R1410" s="57">
        <f>VLOOKUP(order_details__2[[#This Row],[OrderID]],orders[],21,FALSE)</f>
        <v>12</v>
      </c>
    </row>
    <row r="1411" spans="1:18" x14ac:dyDescent="0.2">
      <c r="A1411">
        <v>10786</v>
      </c>
      <c r="B1411">
        <v>8</v>
      </c>
      <c r="C1411">
        <v>40</v>
      </c>
      <c r="D1411">
        <v>30</v>
      </c>
      <c r="E1411">
        <v>0</v>
      </c>
      <c r="F1411">
        <f>order_details__2[[#This Row],[UnitPrice]]*order_details__2[[#This Row],[Quantity]]</f>
        <v>1200</v>
      </c>
      <c r="G1411">
        <f>VLOOKUP(order_details__2[[#This Row],[ProductID]],products[],3,FALSE)</f>
        <v>3</v>
      </c>
      <c r="H1411">
        <f>VLOOKUP(order_details__2[[#This Row],[OrderID]],orders[],20,FALSE)</f>
        <v>1997</v>
      </c>
      <c r="I1411" t="str">
        <f>VLOOKUP(order_details__2[[#This Row],[ProductID]],products[],2,FALSE)</f>
        <v>Northwoods Cranberry Sauce</v>
      </c>
      <c r="J1411" t="str">
        <f>VLOOKUP(order_details__2[[#This Row],[SupplierID]],suppliers[],2,FALSE)</f>
        <v>Grandma Kelly's Homestead</v>
      </c>
      <c r="K1411" t="str">
        <f>VLOOKUP(order_details__2[[#This Row],[OrderID]],orders[],14,FALSE)</f>
        <v>Brazil</v>
      </c>
      <c r="L1411">
        <f>VLOOKUP(order_details__2[[#This Row],[OrderID]],orders[],7,FALSE)</f>
        <v>1</v>
      </c>
      <c r="M1411" t="str">
        <f>VLOOKUP(order_details__2[[#This Row],[ShipVia ]],shippers[],2,FALSE)</f>
        <v>Speedy Express</v>
      </c>
      <c r="N1411" t="str">
        <f>VLOOKUP(order_details__2[[#This Row],[OrderID]],orders[],2,FALSE)</f>
        <v>QUEEN</v>
      </c>
      <c r="O1411" t="str">
        <f>VLOOKUP(order_details__2[[#This Row],[OrderID]],orders[],18,FALSE)</f>
        <v xml:space="preserve">Northern                                          </v>
      </c>
      <c r="P1411">
        <f>VLOOKUP(order_details__2[[#This Row],[ProductID]],products[],4,FALSE)</f>
        <v>2</v>
      </c>
      <c r="Q1411" t="str">
        <f>VLOOKUP(order_details__2[[#This Row],[CategoryID]],categories[],2,FALSE)</f>
        <v>Condiments</v>
      </c>
      <c r="R1411" s="57">
        <f>VLOOKUP(order_details__2[[#This Row],[OrderID]],orders[],21,FALSE)</f>
        <v>12</v>
      </c>
    </row>
    <row r="1412" spans="1:18" x14ac:dyDescent="0.2">
      <c r="A1412">
        <v>10786</v>
      </c>
      <c r="B1412">
        <v>30</v>
      </c>
      <c r="C1412">
        <v>25.89</v>
      </c>
      <c r="D1412">
        <v>15</v>
      </c>
      <c r="E1412">
        <v>0</v>
      </c>
      <c r="F1412">
        <f>order_details__2[[#This Row],[UnitPrice]]*order_details__2[[#This Row],[Quantity]]</f>
        <v>388.35</v>
      </c>
      <c r="G1412">
        <f>VLOOKUP(order_details__2[[#This Row],[ProductID]],products[],3,FALSE)</f>
        <v>13</v>
      </c>
      <c r="H1412">
        <f>VLOOKUP(order_details__2[[#This Row],[OrderID]],orders[],20,FALSE)</f>
        <v>1997</v>
      </c>
      <c r="I1412" t="str">
        <f>VLOOKUP(order_details__2[[#This Row],[ProductID]],products[],2,FALSE)</f>
        <v>Nord-Ost Matjeshering</v>
      </c>
      <c r="J1412" t="str">
        <f>VLOOKUP(order_details__2[[#This Row],[SupplierID]],suppliers[],2,FALSE)</f>
        <v>Nord-Ost-Fisch Handelsgesellschaft mbH</v>
      </c>
      <c r="K1412" t="str">
        <f>VLOOKUP(order_details__2[[#This Row],[OrderID]],orders[],14,FALSE)</f>
        <v>Brazil</v>
      </c>
      <c r="L1412">
        <f>VLOOKUP(order_details__2[[#This Row],[OrderID]],orders[],7,FALSE)</f>
        <v>1</v>
      </c>
      <c r="M1412" t="str">
        <f>VLOOKUP(order_details__2[[#This Row],[ShipVia ]],shippers[],2,FALSE)</f>
        <v>Speedy Express</v>
      </c>
      <c r="N1412" t="str">
        <f>VLOOKUP(order_details__2[[#This Row],[OrderID]],orders[],2,FALSE)</f>
        <v>QUEEN</v>
      </c>
      <c r="O1412" t="str">
        <f>VLOOKUP(order_details__2[[#This Row],[OrderID]],orders[],18,FALSE)</f>
        <v xml:space="preserve">Northern                                          </v>
      </c>
      <c r="P1412">
        <f>VLOOKUP(order_details__2[[#This Row],[ProductID]],products[],4,FALSE)</f>
        <v>8</v>
      </c>
      <c r="Q1412" t="str">
        <f>VLOOKUP(order_details__2[[#This Row],[CategoryID]],categories[],2,FALSE)</f>
        <v>Seafood</v>
      </c>
      <c r="R1412" s="57">
        <f>VLOOKUP(order_details__2[[#This Row],[OrderID]],orders[],21,FALSE)</f>
        <v>12</v>
      </c>
    </row>
    <row r="1413" spans="1:18" x14ac:dyDescent="0.2">
      <c r="A1413">
        <v>10786</v>
      </c>
      <c r="B1413">
        <v>75</v>
      </c>
      <c r="C1413">
        <v>7.75</v>
      </c>
      <c r="D1413">
        <v>42</v>
      </c>
      <c r="E1413">
        <v>0</v>
      </c>
      <c r="F1413">
        <f>order_details__2[[#This Row],[UnitPrice]]*order_details__2[[#This Row],[Quantity]]</f>
        <v>325.5</v>
      </c>
      <c r="G1413">
        <f>VLOOKUP(order_details__2[[#This Row],[ProductID]],products[],3,FALSE)</f>
        <v>12</v>
      </c>
      <c r="H1413">
        <f>VLOOKUP(order_details__2[[#This Row],[OrderID]],orders[],20,FALSE)</f>
        <v>1997</v>
      </c>
      <c r="I1413" t="str">
        <f>VLOOKUP(order_details__2[[#This Row],[ProductID]],products[],2,FALSE)</f>
        <v>Rhnbru Klosterbier</v>
      </c>
      <c r="J1413" t="str">
        <f>VLOOKUP(order_details__2[[#This Row],[SupplierID]],suppliers[],2,FALSE)</f>
        <v>Plutzer Lebensmittelgromrkte AG</v>
      </c>
      <c r="K1413" t="str">
        <f>VLOOKUP(order_details__2[[#This Row],[OrderID]],orders[],14,FALSE)</f>
        <v>Brazil</v>
      </c>
      <c r="L1413">
        <f>VLOOKUP(order_details__2[[#This Row],[OrderID]],orders[],7,FALSE)</f>
        <v>1</v>
      </c>
      <c r="M1413" t="str">
        <f>VLOOKUP(order_details__2[[#This Row],[ShipVia ]],shippers[],2,FALSE)</f>
        <v>Speedy Express</v>
      </c>
      <c r="N1413" t="str">
        <f>VLOOKUP(order_details__2[[#This Row],[OrderID]],orders[],2,FALSE)</f>
        <v>QUEEN</v>
      </c>
      <c r="O1413" t="str">
        <f>VLOOKUP(order_details__2[[#This Row],[OrderID]],orders[],18,FALSE)</f>
        <v xml:space="preserve">Northern                                          </v>
      </c>
      <c r="P1413">
        <f>VLOOKUP(order_details__2[[#This Row],[ProductID]],products[],4,FALSE)</f>
        <v>1</v>
      </c>
      <c r="Q1413" t="str">
        <f>VLOOKUP(order_details__2[[#This Row],[CategoryID]],categories[],2,FALSE)</f>
        <v>Beverages</v>
      </c>
      <c r="R1413" s="57">
        <f>VLOOKUP(order_details__2[[#This Row],[OrderID]],orders[],21,FALSE)</f>
        <v>12</v>
      </c>
    </row>
    <row r="1414" spans="1:18" x14ac:dyDescent="0.2">
      <c r="A1414">
        <v>10787</v>
      </c>
      <c r="B1414">
        <v>2</v>
      </c>
      <c r="C1414">
        <v>19</v>
      </c>
      <c r="D1414">
        <v>15</v>
      </c>
      <c r="E1414">
        <v>0</v>
      </c>
      <c r="F1414">
        <f>order_details__2[[#This Row],[UnitPrice]]*order_details__2[[#This Row],[Quantity]]</f>
        <v>285</v>
      </c>
      <c r="G1414">
        <f>VLOOKUP(order_details__2[[#This Row],[ProductID]],products[],3,FALSE)</f>
        <v>1</v>
      </c>
      <c r="H1414">
        <f>VLOOKUP(order_details__2[[#This Row],[OrderID]],orders[],20,FALSE)</f>
        <v>1997</v>
      </c>
      <c r="I1414" t="str">
        <f>VLOOKUP(order_details__2[[#This Row],[ProductID]],products[],2,FALSE)</f>
        <v>Chang</v>
      </c>
      <c r="J1414" t="str">
        <f>VLOOKUP(order_details__2[[#This Row],[SupplierID]],suppliers[],2,FALSE)</f>
        <v>Exotic Liquids</v>
      </c>
      <c r="K1414" t="str">
        <f>VLOOKUP(order_details__2[[#This Row],[OrderID]],orders[],14,FALSE)</f>
        <v>France</v>
      </c>
      <c r="L1414">
        <f>VLOOKUP(order_details__2[[#This Row],[OrderID]],orders[],7,FALSE)</f>
        <v>1</v>
      </c>
      <c r="M1414" t="str">
        <f>VLOOKUP(order_details__2[[#This Row],[ShipVia ]],shippers[],2,FALSE)</f>
        <v>Speedy Express</v>
      </c>
      <c r="N1414" t="str">
        <f>VLOOKUP(order_details__2[[#This Row],[OrderID]],orders[],2,FALSE)</f>
        <v>LAMAI</v>
      </c>
      <c r="O1414" t="str">
        <f>VLOOKUP(order_details__2[[#This Row],[OrderID]],orders[],18,FALSE)</f>
        <v xml:space="preserve">Eastern                                           </v>
      </c>
      <c r="P1414">
        <f>VLOOKUP(order_details__2[[#This Row],[ProductID]],products[],4,FALSE)</f>
        <v>1</v>
      </c>
      <c r="Q1414" t="str">
        <f>VLOOKUP(order_details__2[[#This Row],[CategoryID]],categories[],2,FALSE)</f>
        <v>Beverages</v>
      </c>
      <c r="R1414" s="57">
        <f>VLOOKUP(order_details__2[[#This Row],[OrderID]],orders[],21,FALSE)</f>
        <v>12</v>
      </c>
    </row>
    <row r="1415" spans="1:18" x14ac:dyDescent="0.2">
      <c r="A1415">
        <v>10787</v>
      </c>
      <c r="B1415">
        <v>29</v>
      </c>
      <c r="C1415">
        <v>123.79</v>
      </c>
      <c r="D1415">
        <v>20</v>
      </c>
      <c r="E1415">
        <v>0</v>
      </c>
      <c r="F1415">
        <f>order_details__2[[#This Row],[UnitPrice]]*order_details__2[[#This Row],[Quantity]]</f>
        <v>2475.8000000000002</v>
      </c>
      <c r="G1415">
        <f>VLOOKUP(order_details__2[[#This Row],[ProductID]],products[],3,FALSE)</f>
        <v>12</v>
      </c>
      <c r="H1415">
        <f>VLOOKUP(order_details__2[[#This Row],[OrderID]],orders[],20,FALSE)</f>
        <v>1997</v>
      </c>
      <c r="I1415" t="str">
        <f>VLOOKUP(order_details__2[[#This Row],[ProductID]],products[],2,FALSE)</f>
        <v>Thringer Rostbratwurst</v>
      </c>
      <c r="J1415" t="str">
        <f>VLOOKUP(order_details__2[[#This Row],[SupplierID]],suppliers[],2,FALSE)</f>
        <v>Plutzer Lebensmittelgromrkte AG</v>
      </c>
      <c r="K1415" t="str">
        <f>VLOOKUP(order_details__2[[#This Row],[OrderID]],orders[],14,FALSE)</f>
        <v>France</v>
      </c>
      <c r="L1415">
        <f>VLOOKUP(order_details__2[[#This Row],[OrderID]],orders[],7,FALSE)</f>
        <v>1</v>
      </c>
      <c r="M1415" t="str">
        <f>VLOOKUP(order_details__2[[#This Row],[ShipVia ]],shippers[],2,FALSE)</f>
        <v>Speedy Express</v>
      </c>
      <c r="N1415" t="str">
        <f>VLOOKUP(order_details__2[[#This Row],[OrderID]],orders[],2,FALSE)</f>
        <v>LAMAI</v>
      </c>
      <c r="O1415" t="str">
        <f>VLOOKUP(order_details__2[[#This Row],[OrderID]],orders[],18,FALSE)</f>
        <v xml:space="preserve">Eastern                                           </v>
      </c>
      <c r="P1415">
        <f>VLOOKUP(order_details__2[[#This Row],[ProductID]],products[],4,FALSE)</f>
        <v>6</v>
      </c>
      <c r="Q1415" t="str">
        <f>VLOOKUP(order_details__2[[#This Row],[CategoryID]],categories[],2,FALSE)</f>
        <v>Meat/Poultry</v>
      </c>
      <c r="R1415" s="57">
        <f>VLOOKUP(order_details__2[[#This Row],[OrderID]],orders[],21,FALSE)</f>
        <v>12</v>
      </c>
    </row>
    <row r="1416" spans="1:18" x14ac:dyDescent="0.2">
      <c r="A1416">
        <v>10788</v>
      </c>
      <c r="B1416">
        <v>19</v>
      </c>
      <c r="C1416">
        <v>9.1999999999999993</v>
      </c>
      <c r="D1416">
        <v>50</v>
      </c>
      <c r="E1416">
        <v>0</v>
      </c>
      <c r="F1416">
        <f>order_details__2[[#This Row],[UnitPrice]]*order_details__2[[#This Row],[Quantity]]</f>
        <v>459.99999999999994</v>
      </c>
      <c r="G1416">
        <f>VLOOKUP(order_details__2[[#This Row],[ProductID]],products[],3,FALSE)</f>
        <v>8</v>
      </c>
      <c r="H1416">
        <f>VLOOKUP(order_details__2[[#This Row],[OrderID]],orders[],20,FALSE)</f>
        <v>1997</v>
      </c>
      <c r="I1416" t="str">
        <f>VLOOKUP(order_details__2[[#This Row],[ProductID]],products[],2,FALSE)</f>
        <v>Teatime Chocolate Biscuits</v>
      </c>
      <c r="J1416" t="str">
        <f>VLOOKUP(order_details__2[[#This Row],[SupplierID]],suppliers[],2,FALSE)</f>
        <v>Specialty Biscuits, Ltd.</v>
      </c>
      <c r="K1416" t="str">
        <f>VLOOKUP(order_details__2[[#This Row],[OrderID]],orders[],14,FALSE)</f>
        <v>Germany</v>
      </c>
      <c r="L1416">
        <f>VLOOKUP(order_details__2[[#This Row],[OrderID]],orders[],7,FALSE)</f>
        <v>2</v>
      </c>
      <c r="M1416" t="str">
        <f>VLOOKUP(order_details__2[[#This Row],[ShipVia ]],shippers[],2,FALSE)</f>
        <v>United Package</v>
      </c>
      <c r="N1416" t="str">
        <f>VLOOKUP(order_details__2[[#This Row],[OrderID]],orders[],2,FALSE)</f>
        <v>QUICK</v>
      </c>
      <c r="O1416" t="str">
        <f>VLOOKUP(order_details__2[[#This Row],[OrderID]],orders[],18,FALSE)</f>
        <v xml:space="preserve">Eastern                                           </v>
      </c>
      <c r="P1416">
        <f>VLOOKUP(order_details__2[[#This Row],[ProductID]],products[],4,FALSE)</f>
        <v>3</v>
      </c>
      <c r="Q1416" t="str">
        <f>VLOOKUP(order_details__2[[#This Row],[CategoryID]],categories[],2,FALSE)</f>
        <v>Confections</v>
      </c>
      <c r="R1416" s="57">
        <f>VLOOKUP(order_details__2[[#This Row],[OrderID]],orders[],21,FALSE)</f>
        <v>12</v>
      </c>
    </row>
    <row r="1417" spans="1:18" x14ac:dyDescent="0.2">
      <c r="A1417">
        <v>10788</v>
      </c>
      <c r="B1417">
        <v>75</v>
      </c>
      <c r="C1417">
        <v>7.75</v>
      </c>
      <c r="D1417">
        <v>40</v>
      </c>
      <c r="E1417">
        <v>0</v>
      </c>
      <c r="F1417">
        <f>order_details__2[[#This Row],[UnitPrice]]*order_details__2[[#This Row],[Quantity]]</f>
        <v>310</v>
      </c>
      <c r="G1417">
        <f>VLOOKUP(order_details__2[[#This Row],[ProductID]],products[],3,FALSE)</f>
        <v>12</v>
      </c>
      <c r="H1417">
        <f>VLOOKUP(order_details__2[[#This Row],[OrderID]],orders[],20,FALSE)</f>
        <v>1997</v>
      </c>
      <c r="I1417" t="str">
        <f>VLOOKUP(order_details__2[[#This Row],[ProductID]],products[],2,FALSE)</f>
        <v>Rhnbru Klosterbier</v>
      </c>
      <c r="J1417" t="str">
        <f>VLOOKUP(order_details__2[[#This Row],[SupplierID]],suppliers[],2,FALSE)</f>
        <v>Plutzer Lebensmittelgromrkte AG</v>
      </c>
      <c r="K1417" t="str">
        <f>VLOOKUP(order_details__2[[#This Row],[OrderID]],orders[],14,FALSE)</f>
        <v>Germany</v>
      </c>
      <c r="L1417">
        <f>VLOOKUP(order_details__2[[#This Row],[OrderID]],orders[],7,FALSE)</f>
        <v>2</v>
      </c>
      <c r="M1417" t="str">
        <f>VLOOKUP(order_details__2[[#This Row],[ShipVia ]],shippers[],2,FALSE)</f>
        <v>United Package</v>
      </c>
      <c r="N1417" t="str">
        <f>VLOOKUP(order_details__2[[#This Row],[OrderID]],orders[],2,FALSE)</f>
        <v>QUICK</v>
      </c>
      <c r="O1417" t="str">
        <f>VLOOKUP(order_details__2[[#This Row],[OrderID]],orders[],18,FALSE)</f>
        <v xml:space="preserve">Eastern                                           </v>
      </c>
      <c r="P1417">
        <f>VLOOKUP(order_details__2[[#This Row],[ProductID]],products[],4,FALSE)</f>
        <v>1</v>
      </c>
      <c r="Q1417" t="str">
        <f>VLOOKUP(order_details__2[[#This Row],[CategoryID]],categories[],2,FALSE)</f>
        <v>Beverages</v>
      </c>
      <c r="R1417" s="57">
        <f>VLOOKUP(order_details__2[[#This Row],[OrderID]],orders[],21,FALSE)</f>
        <v>12</v>
      </c>
    </row>
    <row r="1418" spans="1:18" x14ac:dyDescent="0.2">
      <c r="A1418">
        <v>10789</v>
      </c>
      <c r="B1418">
        <v>18</v>
      </c>
      <c r="C1418">
        <v>62.5</v>
      </c>
      <c r="D1418">
        <v>30</v>
      </c>
      <c r="E1418">
        <v>0</v>
      </c>
      <c r="F1418">
        <f>order_details__2[[#This Row],[UnitPrice]]*order_details__2[[#This Row],[Quantity]]</f>
        <v>1875</v>
      </c>
      <c r="G1418">
        <f>VLOOKUP(order_details__2[[#This Row],[ProductID]],products[],3,FALSE)</f>
        <v>7</v>
      </c>
      <c r="H1418">
        <f>VLOOKUP(order_details__2[[#This Row],[OrderID]],orders[],20,FALSE)</f>
        <v>1997</v>
      </c>
      <c r="I1418" t="str">
        <f>VLOOKUP(order_details__2[[#This Row],[ProductID]],products[],2,FALSE)</f>
        <v>Carnarvon Tigers</v>
      </c>
      <c r="J1418" t="str">
        <f>VLOOKUP(order_details__2[[#This Row],[SupplierID]],suppliers[],2,FALSE)</f>
        <v>Pavlova, Ltd.</v>
      </c>
      <c r="K1418" t="str">
        <f>VLOOKUP(order_details__2[[#This Row],[OrderID]],orders[],14,FALSE)</f>
        <v>France</v>
      </c>
      <c r="L1418">
        <f>VLOOKUP(order_details__2[[#This Row],[OrderID]],orders[],7,FALSE)</f>
        <v>2</v>
      </c>
      <c r="M1418" t="str">
        <f>VLOOKUP(order_details__2[[#This Row],[ShipVia ]],shippers[],2,FALSE)</f>
        <v>United Package</v>
      </c>
      <c r="N1418" t="str">
        <f>VLOOKUP(order_details__2[[#This Row],[OrderID]],orders[],2,FALSE)</f>
        <v>FOLIG</v>
      </c>
      <c r="O1418" t="str">
        <f>VLOOKUP(order_details__2[[#This Row],[OrderID]],orders[],18,FALSE)</f>
        <v xml:space="preserve">Eastern                                           </v>
      </c>
      <c r="P1418">
        <f>VLOOKUP(order_details__2[[#This Row],[ProductID]],products[],4,FALSE)</f>
        <v>8</v>
      </c>
      <c r="Q1418" t="str">
        <f>VLOOKUP(order_details__2[[#This Row],[CategoryID]],categories[],2,FALSE)</f>
        <v>Seafood</v>
      </c>
      <c r="R1418" s="57">
        <f>VLOOKUP(order_details__2[[#This Row],[OrderID]],orders[],21,FALSE)</f>
        <v>12</v>
      </c>
    </row>
    <row r="1419" spans="1:18" x14ac:dyDescent="0.2">
      <c r="A1419">
        <v>10789</v>
      </c>
      <c r="B1419">
        <v>35</v>
      </c>
      <c r="C1419">
        <v>18</v>
      </c>
      <c r="D1419">
        <v>15</v>
      </c>
      <c r="E1419">
        <v>0</v>
      </c>
      <c r="F1419">
        <f>order_details__2[[#This Row],[UnitPrice]]*order_details__2[[#This Row],[Quantity]]</f>
        <v>270</v>
      </c>
      <c r="G1419">
        <f>VLOOKUP(order_details__2[[#This Row],[ProductID]],products[],3,FALSE)</f>
        <v>16</v>
      </c>
      <c r="H1419">
        <f>VLOOKUP(order_details__2[[#This Row],[OrderID]],orders[],20,FALSE)</f>
        <v>1997</v>
      </c>
      <c r="I1419" t="str">
        <f>VLOOKUP(order_details__2[[#This Row],[ProductID]],products[],2,FALSE)</f>
        <v>Steeleye Stout</v>
      </c>
      <c r="J1419" t="str">
        <f>VLOOKUP(order_details__2[[#This Row],[SupplierID]],suppliers[],2,FALSE)</f>
        <v>Bigfoot Breweries</v>
      </c>
      <c r="K1419" t="str">
        <f>VLOOKUP(order_details__2[[#This Row],[OrderID]],orders[],14,FALSE)</f>
        <v>France</v>
      </c>
      <c r="L1419">
        <f>VLOOKUP(order_details__2[[#This Row],[OrderID]],orders[],7,FALSE)</f>
        <v>2</v>
      </c>
      <c r="M1419" t="str">
        <f>VLOOKUP(order_details__2[[#This Row],[ShipVia ]],shippers[],2,FALSE)</f>
        <v>United Package</v>
      </c>
      <c r="N1419" t="str">
        <f>VLOOKUP(order_details__2[[#This Row],[OrderID]],orders[],2,FALSE)</f>
        <v>FOLIG</v>
      </c>
      <c r="O1419" t="str">
        <f>VLOOKUP(order_details__2[[#This Row],[OrderID]],orders[],18,FALSE)</f>
        <v xml:space="preserve">Eastern                                           </v>
      </c>
      <c r="P1419">
        <f>VLOOKUP(order_details__2[[#This Row],[ProductID]],products[],4,FALSE)</f>
        <v>1</v>
      </c>
      <c r="Q1419" t="str">
        <f>VLOOKUP(order_details__2[[#This Row],[CategoryID]],categories[],2,FALSE)</f>
        <v>Beverages</v>
      </c>
      <c r="R1419" s="57">
        <f>VLOOKUP(order_details__2[[#This Row],[OrderID]],orders[],21,FALSE)</f>
        <v>12</v>
      </c>
    </row>
    <row r="1420" spans="1:18" x14ac:dyDescent="0.2">
      <c r="A1420">
        <v>10789</v>
      </c>
      <c r="B1420">
        <v>63</v>
      </c>
      <c r="C1420">
        <v>43.9</v>
      </c>
      <c r="D1420">
        <v>30</v>
      </c>
      <c r="E1420">
        <v>0</v>
      </c>
      <c r="F1420">
        <f>order_details__2[[#This Row],[UnitPrice]]*order_details__2[[#This Row],[Quantity]]</f>
        <v>1317</v>
      </c>
      <c r="G1420">
        <f>VLOOKUP(order_details__2[[#This Row],[ProductID]],products[],3,FALSE)</f>
        <v>7</v>
      </c>
      <c r="H1420">
        <f>VLOOKUP(order_details__2[[#This Row],[OrderID]],orders[],20,FALSE)</f>
        <v>1997</v>
      </c>
      <c r="I1420" t="str">
        <f>VLOOKUP(order_details__2[[#This Row],[ProductID]],products[],2,FALSE)</f>
        <v>Vegie-spread</v>
      </c>
      <c r="J1420" t="str">
        <f>VLOOKUP(order_details__2[[#This Row],[SupplierID]],suppliers[],2,FALSE)</f>
        <v>Pavlova, Ltd.</v>
      </c>
      <c r="K1420" t="str">
        <f>VLOOKUP(order_details__2[[#This Row],[OrderID]],orders[],14,FALSE)</f>
        <v>France</v>
      </c>
      <c r="L1420">
        <f>VLOOKUP(order_details__2[[#This Row],[OrderID]],orders[],7,FALSE)</f>
        <v>2</v>
      </c>
      <c r="M1420" t="str">
        <f>VLOOKUP(order_details__2[[#This Row],[ShipVia ]],shippers[],2,FALSE)</f>
        <v>United Package</v>
      </c>
      <c r="N1420" t="str">
        <f>VLOOKUP(order_details__2[[#This Row],[OrderID]],orders[],2,FALSE)</f>
        <v>FOLIG</v>
      </c>
      <c r="O1420" t="str">
        <f>VLOOKUP(order_details__2[[#This Row],[OrderID]],orders[],18,FALSE)</f>
        <v xml:space="preserve">Eastern                                           </v>
      </c>
      <c r="P1420">
        <f>VLOOKUP(order_details__2[[#This Row],[ProductID]],products[],4,FALSE)</f>
        <v>2</v>
      </c>
      <c r="Q1420" t="str">
        <f>VLOOKUP(order_details__2[[#This Row],[CategoryID]],categories[],2,FALSE)</f>
        <v>Condiments</v>
      </c>
      <c r="R1420" s="57">
        <f>VLOOKUP(order_details__2[[#This Row],[OrderID]],orders[],21,FALSE)</f>
        <v>12</v>
      </c>
    </row>
    <row r="1421" spans="1:18" x14ac:dyDescent="0.2">
      <c r="A1421">
        <v>10789</v>
      </c>
      <c r="B1421">
        <v>68</v>
      </c>
      <c r="C1421">
        <v>12.5</v>
      </c>
      <c r="D1421">
        <v>18</v>
      </c>
      <c r="E1421">
        <v>0</v>
      </c>
      <c r="F1421">
        <f>order_details__2[[#This Row],[UnitPrice]]*order_details__2[[#This Row],[Quantity]]</f>
        <v>225</v>
      </c>
      <c r="G1421">
        <f>VLOOKUP(order_details__2[[#This Row],[ProductID]],products[],3,FALSE)</f>
        <v>8</v>
      </c>
      <c r="H1421">
        <f>VLOOKUP(order_details__2[[#This Row],[OrderID]],orders[],20,FALSE)</f>
        <v>1997</v>
      </c>
      <c r="I1421" t="str">
        <f>VLOOKUP(order_details__2[[#This Row],[ProductID]],products[],2,FALSE)</f>
        <v>Scottish Longbreads</v>
      </c>
      <c r="J1421" t="str">
        <f>VLOOKUP(order_details__2[[#This Row],[SupplierID]],suppliers[],2,FALSE)</f>
        <v>Specialty Biscuits, Ltd.</v>
      </c>
      <c r="K1421" t="str">
        <f>VLOOKUP(order_details__2[[#This Row],[OrderID]],orders[],14,FALSE)</f>
        <v>France</v>
      </c>
      <c r="L1421">
        <f>VLOOKUP(order_details__2[[#This Row],[OrderID]],orders[],7,FALSE)</f>
        <v>2</v>
      </c>
      <c r="M1421" t="str">
        <f>VLOOKUP(order_details__2[[#This Row],[ShipVia ]],shippers[],2,FALSE)</f>
        <v>United Package</v>
      </c>
      <c r="N1421" t="str">
        <f>VLOOKUP(order_details__2[[#This Row],[OrderID]],orders[],2,FALSE)</f>
        <v>FOLIG</v>
      </c>
      <c r="O1421" t="str">
        <f>VLOOKUP(order_details__2[[#This Row],[OrderID]],orders[],18,FALSE)</f>
        <v xml:space="preserve">Eastern                                           </v>
      </c>
      <c r="P1421">
        <f>VLOOKUP(order_details__2[[#This Row],[ProductID]],products[],4,FALSE)</f>
        <v>3</v>
      </c>
      <c r="Q1421" t="str">
        <f>VLOOKUP(order_details__2[[#This Row],[CategoryID]],categories[],2,FALSE)</f>
        <v>Confections</v>
      </c>
      <c r="R1421" s="57">
        <f>VLOOKUP(order_details__2[[#This Row],[OrderID]],orders[],21,FALSE)</f>
        <v>12</v>
      </c>
    </row>
    <row r="1422" spans="1:18" x14ac:dyDescent="0.2">
      <c r="A1422">
        <v>10790</v>
      </c>
      <c r="B1422">
        <v>7</v>
      </c>
      <c r="C1422">
        <v>30</v>
      </c>
      <c r="D1422">
        <v>3</v>
      </c>
      <c r="E1422">
        <v>0</v>
      </c>
      <c r="F1422">
        <f>order_details__2[[#This Row],[UnitPrice]]*order_details__2[[#This Row],[Quantity]]</f>
        <v>90</v>
      </c>
      <c r="G1422">
        <f>VLOOKUP(order_details__2[[#This Row],[ProductID]],products[],3,FALSE)</f>
        <v>3</v>
      </c>
      <c r="H1422">
        <f>VLOOKUP(order_details__2[[#This Row],[OrderID]],orders[],20,FALSE)</f>
        <v>1997</v>
      </c>
      <c r="I1422" t="str">
        <f>VLOOKUP(order_details__2[[#This Row],[ProductID]],products[],2,FALSE)</f>
        <v>Uncle Bob's Organic Dried Pears</v>
      </c>
      <c r="J1422" t="str">
        <f>VLOOKUP(order_details__2[[#This Row],[SupplierID]],suppliers[],2,FALSE)</f>
        <v>Grandma Kelly's Homestead</v>
      </c>
      <c r="K1422" t="str">
        <f>VLOOKUP(order_details__2[[#This Row],[OrderID]],orders[],14,FALSE)</f>
        <v>Brazil</v>
      </c>
      <c r="L1422">
        <f>VLOOKUP(order_details__2[[#This Row],[OrderID]],orders[],7,FALSE)</f>
        <v>1</v>
      </c>
      <c r="M1422" t="str">
        <f>VLOOKUP(order_details__2[[#This Row],[ShipVia ]],shippers[],2,FALSE)</f>
        <v>Speedy Express</v>
      </c>
      <c r="N1422" t="str">
        <f>VLOOKUP(order_details__2[[#This Row],[OrderID]],orders[],2,FALSE)</f>
        <v>GOURL</v>
      </c>
      <c r="O1422" t="str">
        <f>VLOOKUP(order_details__2[[#This Row],[OrderID]],orders[],18,FALSE)</f>
        <v xml:space="preserve">Westerns                                          </v>
      </c>
      <c r="P1422">
        <f>VLOOKUP(order_details__2[[#This Row],[ProductID]],products[],4,FALSE)</f>
        <v>7</v>
      </c>
      <c r="Q1422" t="str">
        <f>VLOOKUP(order_details__2[[#This Row],[CategoryID]],categories[],2,FALSE)</f>
        <v>Produce</v>
      </c>
      <c r="R1422" s="57">
        <f>VLOOKUP(order_details__2[[#This Row],[OrderID]],orders[],21,FALSE)</f>
        <v>12</v>
      </c>
    </row>
    <row r="1423" spans="1:18" x14ac:dyDescent="0.2">
      <c r="A1423">
        <v>10790</v>
      </c>
      <c r="B1423">
        <v>56</v>
      </c>
      <c r="C1423">
        <v>38</v>
      </c>
      <c r="D1423">
        <v>20</v>
      </c>
      <c r="E1423">
        <v>0</v>
      </c>
      <c r="F1423">
        <f>order_details__2[[#This Row],[UnitPrice]]*order_details__2[[#This Row],[Quantity]]</f>
        <v>760</v>
      </c>
      <c r="G1423">
        <f>VLOOKUP(order_details__2[[#This Row],[ProductID]],products[],3,FALSE)</f>
        <v>26</v>
      </c>
      <c r="H1423">
        <f>VLOOKUP(order_details__2[[#This Row],[OrderID]],orders[],20,FALSE)</f>
        <v>1997</v>
      </c>
      <c r="I1423" t="str">
        <f>VLOOKUP(order_details__2[[#This Row],[ProductID]],products[],2,FALSE)</f>
        <v>Gnocchi di nonna Alice</v>
      </c>
      <c r="J1423" t="str">
        <f>VLOOKUP(order_details__2[[#This Row],[SupplierID]],suppliers[],2,FALSE)</f>
        <v>Pasta Buttini s.r.l.</v>
      </c>
      <c r="K1423" t="str">
        <f>VLOOKUP(order_details__2[[#This Row],[OrderID]],orders[],14,FALSE)</f>
        <v>Brazil</v>
      </c>
      <c r="L1423">
        <f>VLOOKUP(order_details__2[[#This Row],[OrderID]],orders[],7,FALSE)</f>
        <v>1</v>
      </c>
      <c r="M1423" t="str">
        <f>VLOOKUP(order_details__2[[#This Row],[ShipVia ]],shippers[],2,FALSE)</f>
        <v>Speedy Express</v>
      </c>
      <c r="N1423" t="str">
        <f>VLOOKUP(order_details__2[[#This Row],[OrderID]],orders[],2,FALSE)</f>
        <v>GOURL</v>
      </c>
      <c r="O1423" t="str">
        <f>VLOOKUP(order_details__2[[#This Row],[OrderID]],orders[],18,FALSE)</f>
        <v xml:space="preserve">Westerns                                          </v>
      </c>
      <c r="P1423">
        <f>VLOOKUP(order_details__2[[#This Row],[ProductID]],products[],4,FALSE)</f>
        <v>5</v>
      </c>
      <c r="Q1423" t="str">
        <f>VLOOKUP(order_details__2[[#This Row],[CategoryID]],categories[],2,FALSE)</f>
        <v>Grains/Cereals</v>
      </c>
      <c r="R1423" s="57">
        <f>VLOOKUP(order_details__2[[#This Row],[OrderID]],orders[],21,FALSE)</f>
        <v>12</v>
      </c>
    </row>
    <row r="1424" spans="1:18" x14ac:dyDescent="0.2">
      <c r="A1424">
        <v>10791</v>
      </c>
      <c r="B1424">
        <v>29</v>
      </c>
      <c r="C1424">
        <v>123.79</v>
      </c>
      <c r="D1424">
        <v>14</v>
      </c>
      <c r="E1424">
        <v>0</v>
      </c>
      <c r="F1424">
        <f>order_details__2[[#This Row],[UnitPrice]]*order_details__2[[#This Row],[Quantity]]</f>
        <v>1733.0600000000002</v>
      </c>
      <c r="G1424">
        <f>VLOOKUP(order_details__2[[#This Row],[ProductID]],products[],3,FALSE)</f>
        <v>12</v>
      </c>
      <c r="H1424">
        <f>VLOOKUP(order_details__2[[#This Row],[OrderID]],orders[],20,FALSE)</f>
        <v>1997</v>
      </c>
      <c r="I1424" t="str">
        <f>VLOOKUP(order_details__2[[#This Row],[ProductID]],products[],2,FALSE)</f>
        <v>Thringer Rostbratwurst</v>
      </c>
      <c r="J1424" t="str">
        <f>VLOOKUP(order_details__2[[#This Row],[SupplierID]],suppliers[],2,FALSE)</f>
        <v>Plutzer Lebensmittelgromrkte AG</v>
      </c>
      <c r="K1424" t="str">
        <f>VLOOKUP(order_details__2[[#This Row],[OrderID]],orders[],14,FALSE)</f>
        <v>Germany</v>
      </c>
      <c r="L1424">
        <f>VLOOKUP(order_details__2[[#This Row],[OrderID]],orders[],7,FALSE)</f>
        <v>2</v>
      </c>
      <c r="M1424" t="str">
        <f>VLOOKUP(order_details__2[[#This Row],[ShipVia ]],shippers[],2,FALSE)</f>
        <v>United Package</v>
      </c>
      <c r="N1424" t="str">
        <f>VLOOKUP(order_details__2[[#This Row],[OrderID]],orders[],2,FALSE)</f>
        <v>FRANK</v>
      </c>
      <c r="O1424" t="str">
        <f>VLOOKUP(order_details__2[[#This Row],[OrderID]],orders[],18,FALSE)</f>
        <v xml:space="preserve">Westerns                                          </v>
      </c>
      <c r="P1424">
        <f>VLOOKUP(order_details__2[[#This Row],[ProductID]],products[],4,FALSE)</f>
        <v>6</v>
      </c>
      <c r="Q1424" t="str">
        <f>VLOOKUP(order_details__2[[#This Row],[CategoryID]],categories[],2,FALSE)</f>
        <v>Meat/Poultry</v>
      </c>
      <c r="R1424" s="57">
        <f>VLOOKUP(order_details__2[[#This Row],[OrderID]],orders[],21,FALSE)</f>
        <v>12</v>
      </c>
    </row>
    <row r="1425" spans="1:18" x14ac:dyDescent="0.2">
      <c r="A1425">
        <v>10791</v>
      </c>
      <c r="B1425">
        <v>41</v>
      </c>
      <c r="C1425">
        <v>9.65</v>
      </c>
      <c r="D1425">
        <v>20</v>
      </c>
      <c r="E1425">
        <v>0</v>
      </c>
      <c r="F1425">
        <f>order_details__2[[#This Row],[UnitPrice]]*order_details__2[[#This Row],[Quantity]]</f>
        <v>193</v>
      </c>
      <c r="G1425">
        <f>VLOOKUP(order_details__2[[#This Row],[ProductID]],products[],3,FALSE)</f>
        <v>19</v>
      </c>
      <c r="H1425">
        <f>VLOOKUP(order_details__2[[#This Row],[OrderID]],orders[],20,FALSE)</f>
        <v>1997</v>
      </c>
      <c r="I1425" t="str">
        <f>VLOOKUP(order_details__2[[#This Row],[ProductID]],products[],2,FALSE)</f>
        <v>Jack's New England Clam Chowder</v>
      </c>
      <c r="J1425" t="str">
        <f>VLOOKUP(order_details__2[[#This Row],[SupplierID]],suppliers[],2,FALSE)</f>
        <v>New England Seafood Cannery</v>
      </c>
      <c r="K1425" t="str">
        <f>VLOOKUP(order_details__2[[#This Row],[OrderID]],orders[],14,FALSE)</f>
        <v>Germany</v>
      </c>
      <c r="L1425">
        <f>VLOOKUP(order_details__2[[#This Row],[OrderID]],orders[],7,FALSE)</f>
        <v>2</v>
      </c>
      <c r="M1425" t="str">
        <f>VLOOKUP(order_details__2[[#This Row],[ShipVia ]],shippers[],2,FALSE)</f>
        <v>United Package</v>
      </c>
      <c r="N1425" t="str">
        <f>VLOOKUP(order_details__2[[#This Row],[OrderID]],orders[],2,FALSE)</f>
        <v>FRANK</v>
      </c>
      <c r="O1425" t="str">
        <f>VLOOKUP(order_details__2[[#This Row],[OrderID]],orders[],18,FALSE)</f>
        <v xml:space="preserve">Westerns                                          </v>
      </c>
      <c r="P1425">
        <f>VLOOKUP(order_details__2[[#This Row],[ProductID]],products[],4,FALSE)</f>
        <v>8</v>
      </c>
      <c r="Q1425" t="str">
        <f>VLOOKUP(order_details__2[[#This Row],[CategoryID]],categories[],2,FALSE)</f>
        <v>Seafood</v>
      </c>
      <c r="R1425" s="57">
        <f>VLOOKUP(order_details__2[[#This Row],[OrderID]],orders[],21,FALSE)</f>
        <v>12</v>
      </c>
    </row>
    <row r="1426" spans="1:18" x14ac:dyDescent="0.2">
      <c r="A1426">
        <v>10792</v>
      </c>
      <c r="B1426">
        <v>2</v>
      </c>
      <c r="C1426">
        <v>19</v>
      </c>
      <c r="D1426">
        <v>10</v>
      </c>
      <c r="E1426">
        <v>0</v>
      </c>
      <c r="F1426">
        <f>order_details__2[[#This Row],[UnitPrice]]*order_details__2[[#This Row],[Quantity]]</f>
        <v>190</v>
      </c>
      <c r="G1426">
        <f>VLOOKUP(order_details__2[[#This Row],[ProductID]],products[],3,FALSE)</f>
        <v>1</v>
      </c>
      <c r="H1426">
        <f>VLOOKUP(order_details__2[[#This Row],[OrderID]],orders[],20,FALSE)</f>
        <v>1997</v>
      </c>
      <c r="I1426" t="str">
        <f>VLOOKUP(order_details__2[[#This Row],[ProductID]],products[],2,FALSE)</f>
        <v>Chang</v>
      </c>
      <c r="J1426" t="str">
        <f>VLOOKUP(order_details__2[[#This Row],[SupplierID]],suppliers[],2,FALSE)</f>
        <v>Exotic Liquids</v>
      </c>
      <c r="K1426" t="str">
        <f>VLOOKUP(order_details__2[[#This Row],[OrderID]],orders[],14,FALSE)</f>
        <v>Poland</v>
      </c>
      <c r="L1426">
        <f>VLOOKUP(order_details__2[[#This Row],[OrderID]],orders[],7,FALSE)</f>
        <v>3</v>
      </c>
      <c r="M1426" t="str">
        <f>VLOOKUP(order_details__2[[#This Row],[ShipVia ]],shippers[],2,FALSE)</f>
        <v>Federal Shipping</v>
      </c>
      <c r="N1426" t="str">
        <f>VLOOKUP(order_details__2[[#This Row],[OrderID]],orders[],2,FALSE)</f>
        <v>WOLZA</v>
      </c>
      <c r="O1426" t="str">
        <f>VLOOKUP(order_details__2[[#This Row],[OrderID]],orders[],18,FALSE)</f>
        <v xml:space="preserve">Eastern                                           </v>
      </c>
      <c r="P1426">
        <f>VLOOKUP(order_details__2[[#This Row],[ProductID]],products[],4,FALSE)</f>
        <v>1</v>
      </c>
      <c r="Q1426" t="str">
        <f>VLOOKUP(order_details__2[[#This Row],[CategoryID]],categories[],2,FALSE)</f>
        <v>Beverages</v>
      </c>
      <c r="R1426" s="57">
        <f>VLOOKUP(order_details__2[[#This Row],[OrderID]],orders[],21,FALSE)</f>
        <v>12</v>
      </c>
    </row>
    <row r="1427" spans="1:18" x14ac:dyDescent="0.2">
      <c r="A1427">
        <v>10792</v>
      </c>
      <c r="B1427">
        <v>54</v>
      </c>
      <c r="C1427">
        <v>7.45</v>
      </c>
      <c r="D1427">
        <v>3</v>
      </c>
      <c r="E1427">
        <v>0</v>
      </c>
      <c r="F1427">
        <f>order_details__2[[#This Row],[UnitPrice]]*order_details__2[[#This Row],[Quantity]]</f>
        <v>22.35</v>
      </c>
      <c r="G1427">
        <f>VLOOKUP(order_details__2[[#This Row],[ProductID]],products[],3,FALSE)</f>
        <v>25</v>
      </c>
      <c r="H1427">
        <f>VLOOKUP(order_details__2[[#This Row],[OrderID]],orders[],20,FALSE)</f>
        <v>1997</v>
      </c>
      <c r="I1427" t="str">
        <f>VLOOKUP(order_details__2[[#This Row],[ProductID]],products[],2,FALSE)</f>
        <v>Tourtire</v>
      </c>
      <c r="J1427" t="str">
        <f>VLOOKUP(order_details__2[[#This Row],[SupplierID]],suppliers[],2,FALSE)</f>
        <v>Ma Maison</v>
      </c>
      <c r="K1427" t="str">
        <f>VLOOKUP(order_details__2[[#This Row],[OrderID]],orders[],14,FALSE)</f>
        <v>Poland</v>
      </c>
      <c r="L1427">
        <f>VLOOKUP(order_details__2[[#This Row],[OrderID]],orders[],7,FALSE)</f>
        <v>3</v>
      </c>
      <c r="M1427" t="str">
        <f>VLOOKUP(order_details__2[[#This Row],[ShipVia ]],shippers[],2,FALSE)</f>
        <v>Federal Shipping</v>
      </c>
      <c r="N1427" t="str">
        <f>VLOOKUP(order_details__2[[#This Row],[OrderID]],orders[],2,FALSE)</f>
        <v>WOLZA</v>
      </c>
      <c r="O1427" t="str">
        <f>VLOOKUP(order_details__2[[#This Row],[OrderID]],orders[],18,FALSE)</f>
        <v xml:space="preserve">Eastern                                           </v>
      </c>
      <c r="P1427">
        <f>VLOOKUP(order_details__2[[#This Row],[ProductID]],products[],4,FALSE)</f>
        <v>6</v>
      </c>
      <c r="Q1427" t="str">
        <f>VLOOKUP(order_details__2[[#This Row],[CategoryID]],categories[],2,FALSE)</f>
        <v>Meat/Poultry</v>
      </c>
      <c r="R1427" s="57">
        <f>VLOOKUP(order_details__2[[#This Row],[OrderID]],orders[],21,FALSE)</f>
        <v>12</v>
      </c>
    </row>
    <row r="1428" spans="1:18" x14ac:dyDescent="0.2">
      <c r="A1428">
        <v>10792</v>
      </c>
      <c r="B1428">
        <v>68</v>
      </c>
      <c r="C1428">
        <v>12.5</v>
      </c>
      <c r="D1428">
        <v>15</v>
      </c>
      <c r="E1428">
        <v>0</v>
      </c>
      <c r="F1428">
        <f>order_details__2[[#This Row],[UnitPrice]]*order_details__2[[#This Row],[Quantity]]</f>
        <v>187.5</v>
      </c>
      <c r="G1428">
        <f>VLOOKUP(order_details__2[[#This Row],[ProductID]],products[],3,FALSE)</f>
        <v>8</v>
      </c>
      <c r="H1428">
        <f>VLOOKUP(order_details__2[[#This Row],[OrderID]],orders[],20,FALSE)</f>
        <v>1997</v>
      </c>
      <c r="I1428" t="str">
        <f>VLOOKUP(order_details__2[[#This Row],[ProductID]],products[],2,FALSE)</f>
        <v>Scottish Longbreads</v>
      </c>
      <c r="J1428" t="str">
        <f>VLOOKUP(order_details__2[[#This Row],[SupplierID]],suppliers[],2,FALSE)</f>
        <v>Specialty Biscuits, Ltd.</v>
      </c>
      <c r="K1428" t="str">
        <f>VLOOKUP(order_details__2[[#This Row],[OrderID]],orders[],14,FALSE)</f>
        <v>Poland</v>
      </c>
      <c r="L1428">
        <f>VLOOKUP(order_details__2[[#This Row],[OrderID]],orders[],7,FALSE)</f>
        <v>3</v>
      </c>
      <c r="M1428" t="str">
        <f>VLOOKUP(order_details__2[[#This Row],[ShipVia ]],shippers[],2,FALSE)</f>
        <v>Federal Shipping</v>
      </c>
      <c r="N1428" t="str">
        <f>VLOOKUP(order_details__2[[#This Row],[OrderID]],orders[],2,FALSE)</f>
        <v>WOLZA</v>
      </c>
      <c r="O1428" t="str">
        <f>VLOOKUP(order_details__2[[#This Row],[OrderID]],orders[],18,FALSE)</f>
        <v xml:space="preserve">Eastern                                           </v>
      </c>
      <c r="P1428">
        <f>VLOOKUP(order_details__2[[#This Row],[ProductID]],products[],4,FALSE)</f>
        <v>3</v>
      </c>
      <c r="Q1428" t="str">
        <f>VLOOKUP(order_details__2[[#This Row],[CategoryID]],categories[],2,FALSE)</f>
        <v>Confections</v>
      </c>
      <c r="R1428" s="57">
        <f>VLOOKUP(order_details__2[[#This Row],[OrderID]],orders[],21,FALSE)</f>
        <v>12</v>
      </c>
    </row>
    <row r="1429" spans="1:18" x14ac:dyDescent="0.2">
      <c r="A1429">
        <v>10793</v>
      </c>
      <c r="B1429">
        <v>41</v>
      </c>
      <c r="C1429">
        <v>9.65</v>
      </c>
      <c r="D1429">
        <v>14</v>
      </c>
      <c r="E1429">
        <v>0</v>
      </c>
      <c r="F1429">
        <f>order_details__2[[#This Row],[UnitPrice]]*order_details__2[[#This Row],[Quantity]]</f>
        <v>135.1</v>
      </c>
      <c r="G1429">
        <f>VLOOKUP(order_details__2[[#This Row],[ProductID]],products[],3,FALSE)</f>
        <v>19</v>
      </c>
      <c r="H1429">
        <f>VLOOKUP(order_details__2[[#This Row],[OrderID]],orders[],20,FALSE)</f>
        <v>1997</v>
      </c>
      <c r="I1429" t="str">
        <f>VLOOKUP(order_details__2[[#This Row],[ProductID]],products[],2,FALSE)</f>
        <v>Jack's New England Clam Chowder</v>
      </c>
      <c r="J1429" t="str">
        <f>VLOOKUP(order_details__2[[#This Row],[SupplierID]],suppliers[],2,FALSE)</f>
        <v>New England Seafood Cannery</v>
      </c>
      <c r="K1429" t="str">
        <f>VLOOKUP(order_details__2[[#This Row],[OrderID]],orders[],14,FALSE)</f>
        <v>UK</v>
      </c>
      <c r="L1429">
        <f>VLOOKUP(order_details__2[[#This Row],[OrderID]],orders[],7,FALSE)</f>
        <v>3</v>
      </c>
      <c r="M1429" t="str">
        <f>VLOOKUP(order_details__2[[#This Row],[ShipVia ]],shippers[],2,FALSE)</f>
        <v>Federal Shipping</v>
      </c>
      <c r="N1429" t="str">
        <f>VLOOKUP(order_details__2[[#This Row],[OrderID]],orders[],2,FALSE)</f>
        <v>AROUT</v>
      </c>
      <c r="O1429" t="str">
        <f>VLOOKUP(order_details__2[[#This Row],[OrderID]],orders[],18,FALSE)</f>
        <v xml:space="preserve">Southern                                          </v>
      </c>
      <c r="P1429">
        <f>VLOOKUP(order_details__2[[#This Row],[ProductID]],products[],4,FALSE)</f>
        <v>8</v>
      </c>
      <c r="Q1429" t="str">
        <f>VLOOKUP(order_details__2[[#This Row],[CategoryID]],categories[],2,FALSE)</f>
        <v>Seafood</v>
      </c>
      <c r="R1429" s="57">
        <f>VLOOKUP(order_details__2[[#This Row],[OrderID]],orders[],21,FALSE)</f>
        <v>12</v>
      </c>
    </row>
    <row r="1430" spans="1:18" x14ac:dyDescent="0.2">
      <c r="A1430">
        <v>10793</v>
      </c>
      <c r="B1430">
        <v>52</v>
      </c>
      <c r="C1430">
        <v>7</v>
      </c>
      <c r="D1430">
        <v>8</v>
      </c>
      <c r="E1430">
        <v>0</v>
      </c>
      <c r="F1430">
        <f>order_details__2[[#This Row],[UnitPrice]]*order_details__2[[#This Row],[Quantity]]</f>
        <v>56</v>
      </c>
      <c r="G1430">
        <f>VLOOKUP(order_details__2[[#This Row],[ProductID]],products[],3,FALSE)</f>
        <v>24</v>
      </c>
      <c r="H1430">
        <f>VLOOKUP(order_details__2[[#This Row],[OrderID]],orders[],20,FALSE)</f>
        <v>1997</v>
      </c>
      <c r="I1430" t="str">
        <f>VLOOKUP(order_details__2[[#This Row],[ProductID]],products[],2,FALSE)</f>
        <v>Filo Mix</v>
      </c>
      <c r="J1430" t="str">
        <f>VLOOKUP(order_details__2[[#This Row],[SupplierID]],suppliers[],2,FALSE)</f>
        <v>G'day, Mate</v>
      </c>
      <c r="K1430" t="str">
        <f>VLOOKUP(order_details__2[[#This Row],[OrderID]],orders[],14,FALSE)</f>
        <v>UK</v>
      </c>
      <c r="L1430">
        <f>VLOOKUP(order_details__2[[#This Row],[OrderID]],orders[],7,FALSE)</f>
        <v>3</v>
      </c>
      <c r="M1430" t="str">
        <f>VLOOKUP(order_details__2[[#This Row],[ShipVia ]],shippers[],2,FALSE)</f>
        <v>Federal Shipping</v>
      </c>
      <c r="N1430" t="str">
        <f>VLOOKUP(order_details__2[[#This Row],[OrderID]],orders[],2,FALSE)</f>
        <v>AROUT</v>
      </c>
      <c r="O1430" t="str">
        <f>VLOOKUP(order_details__2[[#This Row],[OrderID]],orders[],18,FALSE)</f>
        <v xml:space="preserve">Southern                                          </v>
      </c>
      <c r="P1430">
        <f>VLOOKUP(order_details__2[[#This Row],[ProductID]],products[],4,FALSE)</f>
        <v>5</v>
      </c>
      <c r="Q1430" t="str">
        <f>VLOOKUP(order_details__2[[#This Row],[CategoryID]],categories[],2,FALSE)</f>
        <v>Grains/Cereals</v>
      </c>
      <c r="R1430" s="57">
        <f>VLOOKUP(order_details__2[[#This Row],[OrderID]],orders[],21,FALSE)</f>
        <v>12</v>
      </c>
    </row>
    <row r="1431" spans="1:18" x14ac:dyDescent="0.2">
      <c r="A1431">
        <v>10794</v>
      </c>
      <c r="B1431">
        <v>14</v>
      </c>
      <c r="C1431">
        <v>23.25</v>
      </c>
      <c r="D1431">
        <v>15</v>
      </c>
      <c r="E1431">
        <v>0</v>
      </c>
      <c r="F1431">
        <f>order_details__2[[#This Row],[UnitPrice]]*order_details__2[[#This Row],[Quantity]]</f>
        <v>348.75</v>
      </c>
      <c r="G1431">
        <f>VLOOKUP(order_details__2[[#This Row],[ProductID]],products[],3,FALSE)</f>
        <v>6</v>
      </c>
      <c r="H1431">
        <f>VLOOKUP(order_details__2[[#This Row],[OrderID]],orders[],20,FALSE)</f>
        <v>1997</v>
      </c>
      <c r="I1431" t="str">
        <f>VLOOKUP(order_details__2[[#This Row],[ProductID]],products[],2,FALSE)</f>
        <v>Tofu</v>
      </c>
      <c r="J1431" t="str">
        <f>VLOOKUP(order_details__2[[#This Row],[SupplierID]],suppliers[],2,FALSE)</f>
        <v>Mayumi's</v>
      </c>
      <c r="K1431" t="str">
        <f>VLOOKUP(order_details__2[[#This Row],[OrderID]],orders[],14,FALSE)</f>
        <v>Brazil</v>
      </c>
      <c r="L1431">
        <f>VLOOKUP(order_details__2[[#This Row],[OrderID]],orders[],7,FALSE)</f>
        <v>1</v>
      </c>
      <c r="M1431" t="str">
        <f>VLOOKUP(order_details__2[[#This Row],[ShipVia ]],shippers[],2,FALSE)</f>
        <v>Speedy Express</v>
      </c>
      <c r="N1431" t="str">
        <f>VLOOKUP(order_details__2[[#This Row],[OrderID]],orders[],2,FALSE)</f>
        <v>QUEDE</v>
      </c>
      <c r="O1431" t="str">
        <f>VLOOKUP(order_details__2[[#This Row],[OrderID]],orders[],18,FALSE)</f>
        <v xml:space="preserve">Westerns                                          </v>
      </c>
      <c r="P1431">
        <f>VLOOKUP(order_details__2[[#This Row],[ProductID]],products[],4,FALSE)</f>
        <v>7</v>
      </c>
      <c r="Q1431" t="str">
        <f>VLOOKUP(order_details__2[[#This Row],[CategoryID]],categories[],2,FALSE)</f>
        <v>Produce</v>
      </c>
      <c r="R1431" s="57">
        <f>VLOOKUP(order_details__2[[#This Row],[OrderID]],orders[],21,FALSE)</f>
        <v>12</v>
      </c>
    </row>
    <row r="1432" spans="1:18" x14ac:dyDescent="0.2">
      <c r="A1432">
        <v>10794</v>
      </c>
      <c r="B1432">
        <v>54</v>
      </c>
      <c r="C1432">
        <v>7.45</v>
      </c>
      <c r="D1432">
        <v>6</v>
      </c>
      <c r="E1432">
        <v>0</v>
      </c>
      <c r="F1432">
        <f>order_details__2[[#This Row],[UnitPrice]]*order_details__2[[#This Row],[Quantity]]</f>
        <v>44.7</v>
      </c>
      <c r="G1432">
        <f>VLOOKUP(order_details__2[[#This Row],[ProductID]],products[],3,FALSE)</f>
        <v>25</v>
      </c>
      <c r="H1432">
        <f>VLOOKUP(order_details__2[[#This Row],[OrderID]],orders[],20,FALSE)</f>
        <v>1997</v>
      </c>
      <c r="I1432" t="str">
        <f>VLOOKUP(order_details__2[[#This Row],[ProductID]],products[],2,FALSE)</f>
        <v>Tourtire</v>
      </c>
      <c r="J1432" t="str">
        <f>VLOOKUP(order_details__2[[#This Row],[SupplierID]],suppliers[],2,FALSE)</f>
        <v>Ma Maison</v>
      </c>
      <c r="K1432" t="str">
        <f>VLOOKUP(order_details__2[[#This Row],[OrderID]],orders[],14,FALSE)</f>
        <v>Brazil</v>
      </c>
      <c r="L1432">
        <f>VLOOKUP(order_details__2[[#This Row],[OrderID]],orders[],7,FALSE)</f>
        <v>1</v>
      </c>
      <c r="M1432" t="str">
        <f>VLOOKUP(order_details__2[[#This Row],[ShipVia ]],shippers[],2,FALSE)</f>
        <v>Speedy Express</v>
      </c>
      <c r="N1432" t="str">
        <f>VLOOKUP(order_details__2[[#This Row],[OrderID]],orders[],2,FALSE)</f>
        <v>QUEDE</v>
      </c>
      <c r="O1432" t="str">
        <f>VLOOKUP(order_details__2[[#This Row],[OrderID]],orders[],18,FALSE)</f>
        <v xml:space="preserve">Westerns                                          </v>
      </c>
      <c r="P1432">
        <f>VLOOKUP(order_details__2[[#This Row],[ProductID]],products[],4,FALSE)</f>
        <v>6</v>
      </c>
      <c r="Q1432" t="str">
        <f>VLOOKUP(order_details__2[[#This Row],[CategoryID]],categories[],2,FALSE)</f>
        <v>Meat/Poultry</v>
      </c>
      <c r="R1432" s="57">
        <f>VLOOKUP(order_details__2[[#This Row],[OrderID]],orders[],21,FALSE)</f>
        <v>12</v>
      </c>
    </row>
    <row r="1433" spans="1:18" x14ac:dyDescent="0.2">
      <c r="A1433">
        <v>10795</v>
      </c>
      <c r="B1433">
        <v>16</v>
      </c>
      <c r="C1433">
        <v>17.45</v>
      </c>
      <c r="D1433">
        <v>65</v>
      </c>
      <c r="E1433">
        <v>0</v>
      </c>
      <c r="F1433">
        <f>order_details__2[[#This Row],[UnitPrice]]*order_details__2[[#This Row],[Quantity]]</f>
        <v>1134.25</v>
      </c>
      <c r="G1433">
        <f>VLOOKUP(order_details__2[[#This Row],[ProductID]],products[],3,FALSE)</f>
        <v>7</v>
      </c>
      <c r="H1433">
        <f>VLOOKUP(order_details__2[[#This Row],[OrderID]],orders[],20,FALSE)</f>
        <v>1997</v>
      </c>
      <c r="I1433" t="str">
        <f>VLOOKUP(order_details__2[[#This Row],[ProductID]],products[],2,FALSE)</f>
        <v>Pavlova</v>
      </c>
      <c r="J1433" t="str">
        <f>VLOOKUP(order_details__2[[#This Row],[SupplierID]],suppliers[],2,FALSE)</f>
        <v>Pavlova, Ltd.</v>
      </c>
      <c r="K1433" t="str">
        <f>VLOOKUP(order_details__2[[#This Row],[OrderID]],orders[],14,FALSE)</f>
        <v>Austria</v>
      </c>
      <c r="L1433">
        <f>VLOOKUP(order_details__2[[#This Row],[OrderID]],orders[],7,FALSE)</f>
        <v>2</v>
      </c>
      <c r="M1433" t="str">
        <f>VLOOKUP(order_details__2[[#This Row],[ShipVia ]],shippers[],2,FALSE)</f>
        <v>United Package</v>
      </c>
      <c r="N1433" t="str">
        <f>VLOOKUP(order_details__2[[#This Row],[OrderID]],orders[],2,FALSE)</f>
        <v>ERNSH</v>
      </c>
      <c r="O1433" t="str">
        <f>VLOOKUP(order_details__2[[#This Row],[OrderID]],orders[],18,FALSE)</f>
        <v xml:space="preserve">Northern                                          </v>
      </c>
      <c r="P1433">
        <f>VLOOKUP(order_details__2[[#This Row],[ProductID]],products[],4,FALSE)</f>
        <v>3</v>
      </c>
      <c r="Q1433" t="str">
        <f>VLOOKUP(order_details__2[[#This Row],[CategoryID]],categories[],2,FALSE)</f>
        <v>Confections</v>
      </c>
      <c r="R1433" s="57">
        <f>VLOOKUP(order_details__2[[#This Row],[OrderID]],orders[],21,FALSE)</f>
        <v>12</v>
      </c>
    </row>
    <row r="1434" spans="1:18" x14ac:dyDescent="0.2">
      <c r="A1434">
        <v>10795</v>
      </c>
      <c r="B1434">
        <v>17</v>
      </c>
      <c r="C1434">
        <v>39</v>
      </c>
      <c r="D1434">
        <v>35</v>
      </c>
      <c r="E1434">
        <v>0</v>
      </c>
      <c r="F1434">
        <f>order_details__2[[#This Row],[UnitPrice]]*order_details__2[[#This Row],[Quantity]]</f>
        <v>1365</v>
      </c>
      <c r="G1434">
        <f>VLOOKUP(order_details__2[[#This Row],[ProductID]],products[],3,FALSE)</f>
        <v>7</v>
      </c>
      <c r="H1434">
        <f>VLOOKUP(order_details__2[[#This Row],[OrderID]],orders[],20,FALSE)</f>
        <v>1997</v>
      </c>
      <c r="I1434" t="str">
        <f>VLOOKUP(order_details__2[[#This Row],[ProductID]],products[],2,FALSE)</f>
        <v>Alice Mutton</v>
      </c>
      <c r="J1434" t="str">
        <f>VLOOKUP(order_details__2[[#This Row],[SupplierID]],suppliers[],2,FALSE)</f>
        <v>Pavlova, Ltd.</v>
      </c>
      <c r="K1434" t="str">
        <f>VLOOKUP(order_details__2[[#This Row],[OrderID]],orders[],14,FALSE)</f>
        <v>Austria</v>
      </c>
      <c r="L1434">
        <f>VLOOKUP(order_details__2[[#This Row],[OrderID]],orders[],7,FALSE)</f>
        <v>2</v>
      </c>
      <c r="M1434" t="str">
        <f>VLOOKUP(order_details__2[[#This Row],[ShipVia ]],shippers[],2,FALSE)</f>
        <v>United Package</v>
      </c>
      <c r="N1434" t="str">
        <f>VLOOKUP(order_details__2[[#This Row],[OrderID]],orders[],2,FALSE)</f>
        <v>ERNSH</v>
      </c>
      <c r="O1434" t="str">
        <f>VLOOKUP(order_details__2[[#This Row],[OrderID]],orders[],18,FALSE)</f>
        <v xml:space="preserve">Northern                                          </v>
      </c>
      <c r="P1434">
        <f>VLOOKUP(order_details__2[[#This Row],[ProductID]],products[],4,FALSE)</f>
        <v>6</v>
      </c>
      <c r="Q1434" t="str">
        <f>VLOOKUP(order_details__2[[#This Row],[CategoryID]],categories[],2,FALSE)</f>
        <v>Meat/Poultry</v>
      </c>
      <c r="R1434" s="57">
        <f>VLOOKUP(order_details__2[[#This Row],[OrderID]],orders[],21,FALSE)</f>
        <v>12</v>
      </c>
    </row>
    <row r="1435" spans="1:18" x14ac:dyDescent="0.2">
      <c r="A1435">
        <v>10796</v>
      </c>
      <c r="B1435">
        <v>26</v>
      </c>
      <c r="C1435">
        <v>31.23</v>
      </c>
      <c r="D1435">
        <v>21</v>
      </c>
      <c r="E1435">
        <v>0</v>
      </c>
      <c r="F1435">
        <f>order_details__2[[#This Row],[UnitPrice]]*order_details__2[[#This Row],[Quantity]]</f>
        <v>655.83</v>
      </c>
      <c r="G1435">
        <f>VLOOKUP(order_details__2[[#This Row],[ProductID]],products[],3,FALSE)</f>
        <v>11</v>
      </c>
      <c r="H1435">
        <f>VLOOKUP(order_details__2[[#This Row],[OrderID]],orders[],20,FALSE)</f>
        <v>1997</v>
      </c>
      <c r="I1435" t="str">
        <f>VLOOKUP(order_details__2[[#This Row],[ProductID]],products[],2,FALSE)</f>
        <v>Gumbr Gummibrchen</v>
      </c>
      <c r="J1435" t="str">
        <f>VLOOKUP(order_details__2[[#This Row],[SupplierID]],suppliers[],2,FALSE)</f>
        <v>Heli Swaren GmbH &amp; Co. KG</v>
      </c>
      <c r="K1435" t="str">
        <f>VLOOKUP(order_details__2[[#This Row],[OrderID]],orders[],14,FALSE)</f>
        <v>Venezuela</v>
      </c>
      <c r="L1435">
        <f>VLOOKUP(order_details__2[[#This Row],[OrderID]],orders[],7,FALSE)</f>
        <v>1</v>
      </c>
      <c r="M1435" t="str">
        <f>VLOOKUP(order_details__2[[#This Row],[ShipVia ]],shippers[],2,FALSE)</f>
        <v>Speedy Express</v>
      </c>
      <c r="N1435" t="str">
        <f>VLOOKUP(order_details__2[[#This Row],[OrderID]],orders[],2,FALSE)</f>
        <v>HILAA</v>
      </c>
      <c r="O1435" t="str">
        <f>VLOOKUP(order_details__2[[#This Row],[OrderID]],orders[],18,FALSE)</f>
        <v xml:space="preserve">Southern                                          </v>
      </c>
      <c r="P1435">
        <f>VLOOKUP(order_details__2[[#This Row],[ProductID]],products[],4,FALSE)</f>
        <v>3</v>
      </c>
      <c r="Q1435" t="str">
        <f>VLOOKUP(order_details__2[[#This Row],[CategoryID]],categories[],2,FALSE)</f>
        <v>Confections</v>
      </c>
      <c r="R1435" s="57">
        <f>VLOOKUP(order_details__2[[#This Row],[OrderID]],orders[],21,FALSE)</f>
        <v>12</v>
      </c>
    </row>
    <row r="1436" spans="1:18" x14ac:dyDescent="0.2">
      <c r="A1436">
        <v>10796</v>
      </c>
      <c r="B1436">
        <v>44</v>
      </c>
      <c r="C1436">
        <v>19.45</v>
      </c>
      <c r="D1436">
        <v>10</v>
      </c>
      <c r="E1436">
        <v>0</v>
      </c>
      <c r="F1436">
        <f>order_details__2[[#This Row],[UnitPrice]]*order_details__2[[#This Row],[Quantity]]</f>
        <v>194.5</v>
      </c>
      <c r="G1436">
        <f>VLOOKUP(order_details__2[[#This Row],[ProductID]],products[],3,FALSE)</f>
        <v>20</v>
      </c>
      <c r="H1436">
        <f>VLOOKUP(order_details__2[[#This Row],[OrderID]],orders[],20,FALSE)</f>
        <v>1997</v>
      </c>
      <c r="I1436" t="str">
        <f>VLOOKUP(order_details__2[[#This Row],[ProductID]],products[],2,FALSE)</f>
        <v>Gula Malacca</v>
      </c>
      <c r="J1436" t="str">
        <f>VLOOKUP(order_details__2[[#This Row],[SupplierID]],suppliers[],2,FALSE)</f>
        <v>Leka Trading</v>
      </c>
      <c r="K1436" t="str">
        <f>VLOOKUP(order_details__2[[#This Row],[OrderID]],orders[],14,FALSE)</f>
        <v>Venezuela</v>
      </c>
      <c r="L1436">
        <f>VLOOKUP(order_details__2[[#This Row],[OrderID]],orders[],7,FALSE)</f>
        <v>1</v>
      </c>
      <c r="M1436" t="str">
        <f>VLOOKUP(order_details__2[[#This Row],[ShipVia ]],shippers[],2,FALSE)</f>
        <v>Speedy Express</v>
      </c>
      <c r="N1436" t="str">
        <f>VLOOKUP(order_details__2[[#This Row],[OrderID]],orders[],2,FALSE)</f>
        <v>HILAA</v>
      </c>
      <c r="O1436" t="str">
        <f>VLOOKUP(order_details__2[[#This Row],[OrderID]],orders[],18,FALSE)</f>
        <v xml:space="preserve">Southern                                          </v>
      </c>
      <c r="P1436">
        <f>VLOOKUP(order_details__2[[#This Row],[ProductID]],products[],4,FALSE)</f>
        <v>2</v>
      </c>
      <c r="Q1436" t="str">
        <f>VLOOKUP(order_details__2[[#This Row],[CategoryID]],categories[],2,FALSE)</f>
        <v>Condiments</v>
      </c>
      <c r="R1436" s="57">
        <f>VLOOKUP(order_details__2[[#This Row],[OrderID]],orders[],21,FALSE)</f>
        <v>12</v>
      </c>
    </row>
    <row r="1437" spans="1:18" x14ac:dyDescent="0.2">
      <c r="A1437">
        <v>10796</v>
      </c>
      <c r="B1437">
        <v>64</v>
      </c>
      <c r="C1437">
        <v>33.25</v>
      </c>
      <c r="D1437">
        <v>35</v>
      </c>
      <c r="E1437">
        <v>0</v>
      </c>
      <c r="F1437">
        <f>order_details__2[[#This Row],[UnitPrice]]*order_details__2[[#This Row],[Quantity]]</f>
        <v>1163.75</v>
      </c>
      <c r="G1437">
        <f>VLOOKUP(order_details__2[[#This Row],[ProductID]],products[],3,FALSE)</f>
        <v>12</v>
      </c>
      <c r="H1437">
        <f>VLOOKUP(order_details__2[[#This Row],[OrderID]],orders[],20,FALSE)</f>
        <v>1997</v>
      </c>
      <c r="I1437" t="str">
        <f>VLOOKUP(order_details__2[[#This Row],[ProductID]],products[],2,FALSE)</f>
        <v>Wimmers gute Semmelkndel</v>
      </c>
      <c r="J1437" t="str">
        <f>VLOOKUP(order_details__2[[#This Row],[SupplierID]],suppliers[],2,FALSE)</f>
        <v>Plutzer Lebensmittelgromrkte AG</v>
      </c>
      <c r="K1437" t="str">
        <f>VLOOKUP(order_details__2[[#This Row],[OrderID]],orders[],14,FALSE)</f>
        <v>Venezuela</v>
      </c>
      <c r="L1437">
        <f>VLOOKUP(order_details__2[[#This Row],[OrderID]],orders[],7,FALSE)</f>
        <v>1</v>
      </c>
      <c r="M1437" t="str">
        <f>VLOOKUP(order_details__2[[#This Row],[ShipVia ]],shippers[],2,FALSE)</f>
        <v>Speedy Express</v>
      </c>
      <c r="N1437" t="str">
        <f>VLOOKUP(order_details__2[[#This Row],[OrderID]],orders[],2,FALSE)</f>
        <v>HILAA</v>
      </c>
      <c r="O1437" t="str">
        <f>VLOOKUP(order_details__2[[#This Row],[OrderID]],orders[],18,FALSE)</f>
        <v xml:space="preserve">Southern                                          </v>
      </c>
      <c r="P1437">
        <f>VLOOKUP(order_details__2[[#This Row],[ProductID]],products[],4,FALSE)</f>
        <v>5</v>
      </c>
      <c r="Q1437" t="str">
        <f>VLOOKUP(order_details__2[[#This Row],[CategoryID]],categories[],2,FALSE)</f>
        <v>Grains/Cereals</v>
      </c>
      <c r="R1437" s="57">
        <f>VLOOKUP(order_details__2[[#This Row],[OrderID]],orders[],21,FALSE)</f>
        <v>12</v>
      </c>
    </row>
    <row r="1438" spans="1:18" x14ac:dyDescent="0.2">
      <c r="A1438">
        <v>10796</v>
      </c>
      <c r="B1438">
        <v>69</v>
      </c>
      <c r="C1438">
        <v>36</v>
      </c>
      <c r="D1438">
        <v>24</v>
      </c>
      <c r="E1438">
        <v>0</v>
      </c>
      <c r="F1438">
        <f>order_details__2[[#This Row],[UnitPrice]]*order_details__2[[#This Row],[Quantity]]</f>
        <v>864</v>
      </c>
      <c r="G1438">
        <f>VLOOKUP(order_details__2[[#This Row],[ProductID]],products[],3,FALSE)</f>
        <v>15</v>
      </c>
      <c r="H1438">
        <f>VLOOKUP(order_details__2[[#This Row],[OrderID]],orders[],20,FALSE)</f>
        <v>1997</v>
      </c>
      <c r="I1438" t="str">
        <f>VLOOKUP(order_details__2[[#This Row],[ProductID]],products[],2,FALSE)</f>
        <v>Gudbrandsdalsost</v>
      </c>
      <c r="J1438" t="str">
        <f>VLOOKUP(order_details__2[[#This Row],[SupplierID]],suppliers[],2,FALSE)</f>
        <v>Norske Meierier</v>
      </c>
      <c r="K1438" t="str">
        <f>VLOOKUP(order_details__2[[#This Row],[OrderID]],orders[],14,FALSE)</f>
        <v>Venezuela</v>
      </c>
      <c r="L1438">
        <f>VLOOKUP(order_details__2[[#This Row],[OrderID]],orders[],7,FALSE)</f>
        <v>1</v>
      </c>
      <c r="M1438" t="str">
        <f>VLOOKUP(order_details__2[[#This Row],[ShipVia ]],shippers[],2,FALSE)</f>
        <v>Speedy Express</v>
      </c>
      <c r="N1438" t="str">
        <f>VLOOKUP(order_details__2[[#This Row],[OrderID]],orders[],2,FALSE)</f>
        <v>HILAA</v>
      </c>
      <c r="O1438" t="str">
        <f>VLOOKUP(order_details__2[[#This Row],[OrderID]],orders[],18,FALSE)</f>
        <v xml:space="preserve">Southern                                          </v>
      </c>
      <c r="P1438">
        <f>VLOOKUP(order_details__2[[#This Row],[ProductID]],products[],4,FALSE)</f>
        <v>4</v>
      </c>
      <c r="Q1438" t="str">
        <f>VLOOKUP(order_details__2[[#This Row],[CategoryID]],categories[],2,FALSE)</f>
        <v>Dairy Products</v>
      </c>
      <c r="R1438" s="57">
        <f>VLOOKUP(order_details__2[[#This Row],[OrderID]],orders[],21,FALSE)</f>
        <v>12</v>
      </c>
    </row>
    <row r="1439" spans="1:18" x14ac:dyDescent="0.2">
      <c r="A1439">
        <v>10797</v>
      </c>
      <c r="B1439">
        <v>11</v>
      </c>
      <c r="C1439">
        <v>21</v>
      </c>
      <c r="D1439">
        <v>20</v>
      </c>
      <c r="E1439">
        <v>0</v>
      </c>
      <c r="F1439">
        <f>order_details__2[[#This Row],[UnitPrice]]*order_details__2[[#This Row],[Quantity]]</f>
        <v>420</v>
      </c>
      <c r="G1439">
        <f>VLOOKUP(order_details__2[[#This Row],[ProductID]],products[],3,FALSE)</f>
        <v>5</v>
      </c>
      <c r="H1439">
        <f>VLOOKUP(order_details__2[[#This Row],[OrderID]],orders[],20,FALSE)</f>
        <v>1997</v>
      </c>
      <c r="I1439" t="str">
        <f>VLOOKUP(order_details__2[[#This Row],[ProductID]],products[],2,FALSE)</f>
        <v>Queso Cabrales</v>
      </c>
      <c r="J1439" t="str">
        <f>VLOOKUP(order_details__2[[#This Row],[SupplierID]],suppliers[],2,FALSE)</f>
        <v>Cooperativa de Quesos 'Las Cabras'</v>
      </c>
      <c r="K1439" t="str">
        <f>VLOOKUP(order_details__2[[#This Row],[OrderID]],orders[],14,FALSE)</f>
        <v>Germany</v>
      </c>
      <c r="L1439">
        <f>VLOOKUP(order_details__2[[#This Row],[OrderID]],orders[],7,FALSE)</f>
        <v>2</v>
      </c>
      <c r="M1439" t="str">
        <f>VLOOKUP(order_details__2[[#This Row],[ShipVia ]],shippers[],2,FALSE)</f>
        <v>United Package</v>
      </c>
      <c r="N1439" t="str">
        <f>VLOOKUP(order_details__2[[#This Row],[OrderID]],orders[],2,FALSE)</f>
        <v>DRACD</v>
      </c>
      <c r="O1439" t="str">
        <f>VLOOKUP(order_details__2[[#This Row],[OrderID]],orders[],18,FALSE)</f>
        <v xml:space="preserve">Westerns                                          </v>
      </c>
      <c r="P1439">
        <f>VLOOKUP(order_details__2[[#This Row],[ProductID]],products[],4,FALSE)</f>
        <v>4</v>
      </c>
      <c r="Q1439" t="str">
        <f>VLOOKUP(order_details__2[[#This Row],[CategoryID]],categories[],2,FALSE)</f>
        <v>Dairy Products</v>
      </c>
      <c r="R1439" s="57">
        <f>VLOOKUP(order_details__2[[#This Row],[OrderID]],orders[],21,FALSE)</f>
        <v>12</v>
      </c>
    </row>
    <row r="1440" spans="1:18" x14ac:dyDescent="0.2">
      <c r="A1440">
        <v>10798</v>
      </c>
      <c r="B1440">
        <v>62</v>
      </c>
      <c r="C1440">
        <v>49.3</v>
      </c>
      <c r="D1440">
        <v>2</v>
      </c>
      <c r="E1440">
        <v>0</v>
      </c>
      <c r="F1440">
        <f>order_details__2[[#This Row],[UnitPrice]]*order_details__2[[#This Row],[Quantity]]</f>
        <v>98.6</v>
      </c>
      <c r="G1440">
        <f>VLOOKUP(order_details__2[[#This Row],[ProductID]],products[],3,FALSE)</f>
        <v>29</v>
      </c>
      <c r="H1440">
        <f>VLOOKUP(order_details__2[[#This Row],[OrderID]],orders[],20,FALSE)</f>
        <v>1997</v>
      </c>
      <c r="I1440" t="str">
        <f>VLOOKUP(order_details__2[[#This Row],[ProductID]],products[],2,FALSE)</f>
        <v>Tarte au sucre</v>
      </c>
      <c r="J1440" t="str">
        <f>VLOOKUP(order_details__2[[#This Row],[SupplierID]],suppliers[],2,FALSE)</f>
        <v>Forts d'rables</v>
      </c>
      <c r="K1440" t="str">
        <f>VLOOKUP(order_details__2[[#This Row],[OrderID]],orders[],14,FALSE)</f>
        <v>UK</v>
      </c>
      <c r="L1440">
        <f>VLOOKUP(order_details__2[[#This Row],[OrderID]],orders[],7,FALSE)</f>
        <v>1</v>
      </c>
      <c r="M1440" t="str">
        <f>VLOOKUP(order_details__2[[#This Row],[ShipVia ]],shippers[],2,FALSE)</f>
        <v>Speedy Express</v>
      </c>
      <c r="N1440" t="str">
        <f>VLOOKUP(order_details__2[[#This Row],[OrderID]],orders[],2,FALSE)</f>
        <v>ISLAT</v>
      </c>
      <c r="O1440" t="str">
        <f>VLOOKUP(order_details__2[[#This Row],[OrderID]],orders[],18,FALSE)</f>
        <v xml:space="preserve">Eastern                                           </v>
      </c>
      <c r="P1440">
        <f>VLOOKUP(order_details__2[[#This Row],[ProductID]],products[],4,FALSE)</f>
        <v>3</v>
      </c>
      <c r="Q1440" t="str">
        <f>VLOOKUP(order_details__2[[#This Row],[CategoryID]],categories[],2,FALSE)</f>
        <v>Confections</v>
      </c>
      <c r="R1440" s="57">
        <f>VLOOKUP(order_details__2[[#This Row],[OrderID]],orders[],21,FALSE)</f>
        <v>12</v>
      </c>
    </row>
    <row r="1441" spans="1:18" x14ac:dyDescent="0.2">
      <c r="A1441">
        <v>10798</v>
      </c>
      <c r="B1441">
        <v>72</v>
      </c>
      <c r="C1441">
        <v>34.799999999999997</v>
      </c>
      <c r="D1441">
        <v>10</v>
      </c>
      <c r="E1441">
        <v>0</v>
      </c>
      <c r="F1441">
        <f>order_details__2[[#This Row],[UnitPrice]]*order_details__2[[#This Row],[Quantity]]</f>
        <v>348</v>
      </c>
      <c r="G1441">
        <f>VLOOKUP(order_details__2[[#This Row],[ProductID]],products[],3,FALSE)</f>
        <v>14</v>
      </c>
      <c r="H1441">
        <f>VLOOKUP(order_details__2[[#This Row],[OrderID]],orders[],20,FALSE)</f>
        <v>1997</v>
      </c>
      <c r="I1441" t="str">
        <f>VLOOKUP(order_details__2[[#This Row],[ProductID]],products[],2,FALSE)</f>
        <v>Mozzarella di Giovanni</v>
      </c>
      <c r="J1441" t="str">
        <f>VLOOKUP(order_details__2[[#This Row],[SupplierID]],suppliers[],2,FALSE)</f>
        <v>Formaggi Fortini s.r.l.</v>
      </c>
      <c r="K1441" t="str">
        <f>VLOOKUP(order_details__2[[#This Row],[OrderID]],orders[],14,FALSE)</f>
        <v>UK</v>
      </c>
      <c r="L1441">
        <f>VLOOKUP(order_details__2[[#This Row],[OrderID]],orders[],7,FALSE)</f>
        <v>1</v>
      </c>
      <c r="M1441" t="str">
        <f>VLOOKUP(order_details__2[[#This Row],[ShipVia ]],shippers[],2,FALSE)</f>
        <v>Speedy Express</v>
      </c>
      <c r="N1441" t="str">
        <f>VLOOKUP(order_details__2[[#This Row],[OrderID]],orders[],2,FALSE)</f>
        <v>ISLAT</v>
      </c>
      <c r="O1441" t="str">
        <f>VLOOKUP(order_details__2[[#This Row],[OrderID]],orders[],18,FALSE)</f>
        <v xml:space="preserve">Eastern                                           </v>
      </c>
      <c r="P1441">
        <f>VLOOKUP(order_details__2[[#This Row],[ProductID]],products[],4,FALSE)</f>
        <v>4</v>
      </c>
      <c r="Q1441" t="str">
        <f>VLOOKUP(order_details__2[[#This Row],[CategoryID]],categories[],2,FALSE)</f>
        <v>Dairy Products</v>
      </c>
      <c r="R1441" s="57">
        <f>VLOOKUP(order_details__2[[#This Row],[OrderID]],orders[],21,FALSE)</f>
        <v>12</v>
      </c>
    </row>
    <row r="1442" spans="1:18" x14ac:dyDescent="0.2">
      <c r="A1442">
        <v>10799</v>
      </c>
      <c r="B1442">
        <v>13</v>
      </c>
      <c r="C1442">
        <v>6</v>
      </c>
      <c r="D1442">
        <v>20</v>
      </c>
      <c r="E1442">
        <v>0</v>
      </c>
      <c r="F1442">
        <f>order_details__2[[#This Row],[UnitPrice]]*order_details__2[[#This Row],[Quantity]]</f>
        <v>120</v>
      </c>
      <c r="G1442">
        <f>VLOOKUP(order_details__2[[#This Row],[ProductID]],products[],3,FALSE)</f>
        <v>6</v>
      </c>
      <c r="H1442">
        <f>VLOOKUP(order_details__2[[#This Row],[OrderID]],orders[],20,FALSE)</f>
        <v>1997</v>
      </c>
      <c r="I1442" t="str">
        <f>VLOOKUP(order_details__2[[#This Row],[ProductID]],products[],2,FALSE)</f>
        <v>Konbu</v>
      </c>
      <c r="J1442" t="str">
        <f>VLOOKUP(order_details__2[[#This Row],[SupplierID]],suppliers[],2,FALSE)</f>
        <v>Mayumi's</v>
      </c>
      <c r="K1442" t="str">
        <f>VLOOKUP(order_details__2[[#This Row],[OrderID]],orders[],14,FALSE)</f>
        <v>Germany</v>
      </c>
      <c r="L1442">
        <f>VLOOKUP(order_details__2[[#This Row],[OrderID]],orders[],7,FALSE)</f>
        <v>3</v>
      </c>
      <c r="M1442" t="str">
        <f>VLOOKUP(order_details__2[[#This Row],[ShipVia ]],shippers[],2,FALSE)</f>
        <v>Federal Shipping</v>
      </c>
      <c r="N1442" t="str">
        <f>VLOOKUP(order_details__2[[#This Row],[OrderID]],orders[],2,FALSE)</f>
        <v>KOENE</v>
      </c>
      <c r="O1442" t="str">
        <f>VLOOKUP(order_details__2[[#This Row],[OrderID]],orders[],18,FALSE)</f>
        <v xml:space="preserve">Northern                                          </v>
      </c>
      <c r="P1442">
        <f>VLOOKUP(order_details__2[[#This Row],[ProductID]],products[],4,FALSE)</f>
        <v>8</v>
      </c>
      <c r="Q1442" t="str">
        <f>VLOOKUP(order_details__2[[#This Row],[CategoryID]],categories[],2,FALSE)</f>
        <v>Seafood</v>
      </c>
      <c r="R1442" s="57">
        <f>VLOOKUP(order_details__2[[#This Row],[OrderID]],orders[],21,FALSE)</f>
        <v>12</v>
      </c>
    </row>
    <row r="1443" spans="1:18" x14ac:dyDescent="0.2">
      <c r="A1443">
        <v>10799</v>
      </c>
      <c r="B1443">
        <v>24</v>
      </c>
      <c r="C1443">
        <v>4.5</v>
      </c>
      <c r="D1443">
        <v>20</v>
      </c>
      <c r="E1443">
        <v>0</v>
      </c>
      <c r="F1443">
        <f>order_details__2[[#This Row],[UnitPrice]]*order_details__2[[#This Row],[Quantity]]</f>
        <v>90</v>
      </c>
      <c r="G1443">
        <f>VLOOKUP(order_details__2[[#This Row],[ProductID]],products[],3,FALSE)</f>
        <v>10</v>
      </c>
      <c r="H1443">
        <f>VLOOKUP(order_details__2[[#This Row],[OrderID]],orders[],20,FALSE)</f>
        <v>1997</v>
      </c>
      <c r="I1443" t="str">
        <f>VLOOKUP(order_details__2[[#This Row],[ProductID]],products[],2,FALSE)</f>
        <v>Guaran Fantstica</v>
      </c>
      <c r="J1443" t="str">
        <f>VLOOKUP(order_details__2[[#This Row],[SupplierID]],suppliers[],2,FALSE)</f>
        <v>Refrescos Americanas LTDA</v>
      </c>
      <c r="K1443" t="str">
        <f>VLOOKUP(order_details__2[[#This Row],[OrderID]],orders[],14,FALSE)</f>
        <v>Germany</v>
      </c>
      <c r="L1443">
        <f>VLOOKUP(order_details__2[[#This Row],[OrderID]],orders[],7,FALSE)</f>
        <v>3</v>
      </c>
      <c r="M1443" t="str">
        <f>VLOOKUP(order_details__2[[#This Row],[ShipVia ]],shippers[],2,FALSE)</f>
        <v>Federal Shipping</v>
      </c>
      <c r="N1443" t="str">
        <f>VLOOKUP(order_details__2[[#This Row],[OrderID]],orders[],2,FALSE)</f>
        <v>KOENE</v>
      </c>
      <c r="O1443" t="str">
        <f>VLOOKUP(order_details__2[[#This Row],[OrderID]],orders[],18,FALSE)</f>
        <v xml:space="preserve">Northern                                          </v>
      </c>
      <c r="P1443">
        <f>VLOOKUP(order_details__2[[#This Row],[ProductID]],products[],4,FALSE)</f>
        <v>1</v>
      </c>
      <c r="Q1443" t="str">
        <f>VLOOKUP(order_details__2[[#This Row],[CategoryID]],categories[],2,FALSE)</f>
        <v>Beverages</v>
      </c>
      <c r="R1443" s="57">
        <f>VLOOKUP(order_details__2[[#This Row],[OrderID]],orders[],21,FALSE)</f>
        <v>12</v>
      </c>
    </row>
    <row r="1444" spans="1:18" x14ac:dyDescent="0.2">
      <c r="A1444">
        <v>10799</v>
      </c>
      <c r="B1444">
        <v>59</v>
      </c>
      <c r="C1444">
        <v>55</v>
      </c>
      <c r="D1444">
        <v>25</v>
      </c>
      <c r="E1444">
        <v>0</v>
      </c>
      <c r="F1444">
        <f>order_details__2[[#This Row],[UnitPrice]]*order_details__2[[#This Row],[Quantity]]</f>
        <v>1375</v>
      </c>
      <c r="G1444">
        <f>VLOOKUP(order_details__2[[#This Row],[ProductID]],products[],3,FALSE)</f>
        <v>28</v>
      </c>
      <c r="H1444">
        <f>VLOOKUP(order_details__2[[#This Row],[OrderID]],orders[],20,FALSE)</f>
        <v>1997</v>
      </c>
      <c r="I1444" t="str">
        <f>VLOOKUP(order_details__2[[#This Row],[ProductID]],products[],2,FALSE)</f>
        <v>Raclette Courdavault</v>
      </c>
      <c r="J1444" t="str">
        <f>VLOOKUP(order_details__2[[#This Row],[SupplierID]],suppliers[],2,FALSE)</f>
        <v>Gai pturage</v>
      </c>
      <c r="K1444" t="str">
        <f>VLOOKUP(order_details__2[[#This Row],[OrderID]],orders[],14,FALSE)</f>
        <v>Germany</v>
      </c>
      <c r="L1444">
        <f>VLOOKUP(order_details__2[[#This Row],[OrderID]],orders[],7,FALSE)</f>
        <v>3</v>
      </c>
      <c r="M1444" t="str">
        <f>VLOOKUP(order_details__2[[#This Row],[ShipVia ]],shippers[],2,FALSE)</f>
        <v>Federal Shipping</v>
      </c>
      <c r="N1444" t="str">
        <f>VLOOKUP(order_details__2[[#This Row],[OrderID]],orders[],2,FALSE)</f>
        <v>KOENE</v>
      </c>
      <c r="O1444" t="str">
        <f>VLOOKUP(order_details__2[[#This Row],[OrderID]],orders[],18,FALSE)</f>
        <v xml:space="preserve">Northern                                          </v>
      </c>
      <c r="P1444">
        <f>VLOOKUP(order_details__2[[#This Row],[ProductID]],products[],4,FALSE)</f>
        <v>4</v>
      </c>
      <c r="Q1444" t="str">
        <f>VLOOKUP(order_details__2[[#This Row],[CategoryID]],categories[],2,FALSE)</f>
        <v>Dairy Products</v>
      </c>
      <c r="R1444" s="57">
        <f>VLOOKUP(order_details__2[[#This Row],[OrderID]],orders[],21,FALSE)</f>
        <v>12</v>
      </c>
    </row>
    <row r="1445" spans="1:18" x14ac:dyDescent="0.2">
      <c r="A1445">
        <v>10800</v>
      </c>
      <c r="B1445">
        <v>11</v>
      </c>
      <c r="C1445">
        <v>21</v>
      </c>
      <c r="D1445">
        <v>50</v>
      </c>
      <c r="E1445">
        <v>0</v>
      </c>
      <c r="F1445">
        <f>order_details__2[[#This Row],[UnitPrice]]*order_details__2[[#This Row],[Quantity]]</f>
        <v>1050</v>
      </c>
      <c r="G1445">
        <f>VLOOKUP(order_details__2[[#This Row],[ProductID]],products[],3,FALSE)</f>
        <v>5</v>
      </c>
      <c r="H1445">
        <f>VLOOKUP(order_details__2[[#This Row],[OrderID]],orders[],20,FALSE)</f>
        <v>1997</v>
      </c>
      <c r="I1445" t="str">
        <f>VLOOKUP(order_details__2[[#This Row],[ProductID]],products[],2,FALSE)</f>
        <v>Queso Cabrales</v>
      </c>
      <c r="J1445" t="str">
        <f>VLOOKUP(order_details__2[[#This Row],[SupplierID]],suppliers[],2,FALSE)</f>
        <v>Cooperativa de Quesos 'Las Cabras'</v>
      </c>
      <c r="K1445" t="str">
        <f>VLOOKUP(order_details__2[[#This Row],[OrderID]],orders[],14,FALSE)</f>
        <v>UK</v>
      </c>
      <c r="L1445">
        <f>VLOOKUP(order_details__2[[#This Row],[OrderID]],orders[],7,FALSE)</f>
        <v>3</v>
      </c>
      <c r="M1445" t="str">
        <f>VLOOKUP(order_details__2[[#This Row],[ShipVia ]],shippers[],2,FALSE)</f>
        <v>Federal Shipping</v>
      </c>
      <c r="N1445" t="str">
        <f>VLOOKUP(order_details__2[[#This Row],[OrderID]],orders[],2,FALSE)</f>
        <v>SEVES</v>
      </c>
      <c r="O1445" t="str">
        <f>VLOOKUP(order_details__2[[#This Row],[OrderID]],orders[],18,FALSE)</f>
        <v xml:space="preserve">Eastern                                           </v>
      </c>
      <c r="P1445">
        <f>VLOOKUP(order_details__2[[#This Row],[ProductID]],products[],4,FALSE)</f>
        <v>4</v>
      </c>
      <c r="Q1445" t="str">
        <f>VLOOKUP(order_details__2[[#This Row],[CategoryID]],categories[],2,FALSE)</f>
        <v>Dairy Products</v>
      </c>
      <c r="R1445" s="57">
        <f>VLOOKUP(order_details__2[[#This Row],[OrderID]],orders[],21,FALSE)</f>
        <v>12</v>
      </c>
    </row>
    <row r="1446" spans="1:18" x14ac:dyDescent="0.2">
      <c r="A1446">
        <v>10800</v>
      </c>
      <c r="B1446">
        <v>51</v>
      </c>
      <c r="C1446">
        <v>53</v>
      </c>
      <c r="D1446">
        <v>10</v>
      </c>
      <c r="E1446">
        <v>0</v>
      </c>
      <c r="F1446">
        <f>order_details__2[[#This Row],[UnitPrice]]*order_details__2[[#This Row],[Quantity]]</f>
        <v>530</v>
      </c>
      <c r="G1446">
        <f>VLOOKUP(order_details__2[[#This Row],[ProductID]],products[],3,FALSE)</f>
        <v>24</v>
      </c>
      <c r="H1446">
        <f>VLOOKUP(order_details__2[[#This Row],[OrderID]],orders[],20,FALSE)</f>
        <v>1997</v>
      </c>
      <c r="I1446" t="str">
        <f>VLOOKUP(order_details__2[[#This Row],[ProductID]],products[],2,FALSE)</f>
        <v>Manjimup Dried Apples</v>
      </c>
      <c r="J1446" t="str">
        <f>VLOOKUP(order_details__2[[#This Row],[SupplierID]],suppliers[],2,FALSE)</f>
        <v>G'day, Mate</v>
      </c>
      <c r="K1446" t="str">
        <f>VLOOKUP(order_details__2[[#This Row],[OrderID]],orders[],14,FALSE)</f>
        <v>UK</v>
      </c>
      <c r="L1446">
        <f>VLOOKUP(order_details__2[[#This Row],[OrderID]],orders[],7,FALSE)</f>
        <v>3</v>
      </c>
      <c r="M1446" t="str">
        <f>VLOOKUP(order_details__2[[#This Row],[ShipVia ]],shippers[],2,FALSE)</f>
        <v>Federal Shipping</v>
      </c>
      <c r="N1446" t="str">
        <f>VLOOKUP(order_details__2[[#This Row],[OrderID]],orders[],2,FALSE)</f>
        <v>SEVES</v>
      </c>
      <c r="O1446" t="str">
        <f>VLOOKUP(order_details__2[[#This Row],[OrderID]],orders[],18,FALSE)</f>
        <v xml:space="preserve">Eastern                                           </v>
      </c>
      <c r="P1446">
        <f>VLOOKUP(order_details__2[[#This Row],[ProductID]],products[],4,FALSE)</f>
        <v>7</v>
      </c>
      <c r="Q1446" t="str">
        <f>VLOOKUP(order_details__2[[#This Row],[CategoryID]],categories[],2,FALSE)</f>
        <v>Produce</v>
      </c>
      <c r="R1446" s="57">
        <f>VLOOKUP(order_details__2[[#This Row],[OrderID]],orders[],21,FALSE)</f>
        <v>12</v>
      </c>
    </row>
    <row r="1447" spans="1:18" x14ac:dyDescent="0.2">
      <c r="A1447">
        <v>10800</v>
      </c>
      <c r="B1447">
        <v>54</v>
      </c>
      <c r="C1447">
        <v>7.45</v>
      </c>
      <c r="D1447">
        <v>7</v>
      </c>
      <c r="E1447">
        <v>0</v>
      </c>
      <c r="F1447">
        <f>order_details__2[[#This Row],[UnitPrice]]*order_details__2[[#This Row],[Quantity]]</f>
        <v>52.15</v>
      </c>
      <c r="G1447">
        <f>VLOOKUP(order_details__2[[#This Row],[ProductID]],products[],3,FALSE)</f>
        <v>25</v>
      </c>
      <c r="H1447">
        <f>VLOOKUP(order_details__2[[#This Row],[OrderID]],orders[],20,FALSE)</f>
        <v>1997</v>
      </c>
      <c r="I1447" t="str">
        <f>VLOOKUP(order_details__2[[#This Row],[ProductID]],products[],2,FALSE)</f>
        <v>Tourtire</v>
      </c>
      <c r="J1447" t="str">
        <f>VLOOKUP(order_details__2[[#This Row],[SupplierID]],suppliers[],2,FALSE)</f>
        <v>Ma Maison</v>
      </c>
      <c r="K1447" t="str">
        <f>VLOOKUP(order_details__2[[#This Row],[OrderID]],orders[],14,FALSE)</f>
        <v>UK</v>
      </c>
      <c r="L1447">
        <f>VLOOKUP(order_details__2[[#This Row],[OrderID]],orders[],7,FALSE)</f>
        <v>3</v>
      </c>
      <c r="M1447" t="str">
        <f>VLOOKUP(order_details__2[[#This Row],[ShipVia ]],shippers[],2,FALSE)</f>
        <v>Federal Shipping</v>
      </c>
      <c r="N1447" t="str">
        <f>VLOOKUP(order_details__2[[#This Row],[OrderID]],orders[],2,FALSE)</f>
        <v>SEVES</v>
      </c>
      <c r="O1447" t="str">
        <f>VLOOKUP(order_details__2[[#This Row],[OrderID]],orders[],18,FALSE)</f>
        <v xml:space="preserve">Eastern                                           </v>
      </c>
      <c r="P1447">
        <f>VLOOKUP(order_details__2[[#This Row],[ProductID]],products[],4,FALSE)</f>
        <v>6</v>
      </c>
      <c r="Q1447" t="str">
        <f>VLOOKUP(order_details__2[[#This Row],[CategoryID]],categories[],2,FALSE)</f>
        <v>Meat/Poultry</v>
      </c>
      <c r="R1447" s="57">
        <f>VLOOKUP(order_details__2[[#This Row],[OrderID]],orders[],21,FALSE)</f>
        <v>12</v>
      </c>
    </row>
    <row r="1448" spans="1:18" x14ac:dyDescent="0.2">
      <c r="A1448">
        <v>10801</v>
      </c>
      <c r="B1448">
        <v>17</v>
      </c>
      <c r="C1448">
        <v>39</v>
      </c>
      <c r="D1448">
        <v>40</v>
      </c>
      <c r="E1448">
        <v>0</v>
      </c>
      <c r="F1448">
        <f>order_details__2[[#This Row],[UnitPrice]]*order_details__2[[#This Row],[Quantity]]</f>
        <v>1560</v>
      </c>
      <c r="G1448">
        <f>VLOOKUP(order_details__2[[#This Row],[ProductID]],products[],3,FALSE)</f>
        <v>7</v>
      </c>
      <c r="H1448">
        <f>VLOOKUP(order_details__2[[#This Row],[OrderID]],orders[],20,FALSE)</f>
        <v>1997</v>
      </c>
      <c r="I1448" t="str">
        <f>VLOOKUP(order_details__2[[#This Row],[ProductID]],products[],2,FALSE)</f>
        <v>Alice Mutton</v>
      </c>
      <c r="J1448" t="str">
        <f>VLOOKUP(order_details__2[[#This Row],[SupplierID]],suppliers[],2,FALSE)</f>
        <v>Pavlova, Ltd.</v>
      </c>
      <c r="K1448" t="str">
        <f>VLOOKUP(order_details__2[[#This Row],[OrderID]],orders[],14,FALSE)</f>
        <v>Spain</v>
      </c>
      <c r="L1448">
        <f>VLOOKUP(order_details__2[[#This Row],[OrderID]],orders[],7,FALSE)</f>
        <v>2</v>
      </c>
      <c r="M1448" t="str">
        <f>VLOOKUP(order_details__2[[#This Row],[ShipVia ]],shippers[],2,FALSE)</f>
        <v>United Package</v>
      </c>
      <c r="N1448" t="str">
        <f>VLOOKUP(order_details__2[[#This Row],[OrderID]],orders[],2,FALSE)</f>
        <v>BOLID</v>
      </c>
      <c r="O1448" t="str">
        <f>VLOOKUP(order_details__2[[#This Row],[OrderID]],orders[],18,FALSE)</f>
        <v xml:space="preserve">Eastern                                           </v>
      </c>
      <c r="P1448">
        <f>VLOOKUP(order_details__2[[#This Row],[ProductID]],products[],4,FALSE)</f>
        <v>6</v>
      </c>
      <c r="Q1448" t="str">
        <f>VLOOKUP(order_details__2[[#This Row],[CategoryID]],categories[],2,FALSE)</f>
        <v>Meat/Poultry</v>
      </c>
      <c r="R1448" s="57">
        <f>VLOOKUP(order_details__2[[#This Row],[OrderID]],orders[],21,FALSE)</f>
        <v>12</v>
      </c>
    </row>
    <row r="1449" spans="1:18" x14ac:dyDescent="0.2">
      <c r="A1449">
        <v>10801</v>
      </c>
      <c r="B1449">
        <v>29</v>
      </c>
      <c r="C1449">
        <v>123.79</v>
      </c>
      <c r="D1449">
        <v>20</v>
      </c>
      <c r="E1449">
        <v>0</v>
      </c>
      <c r="F1449">
        <f>order_details__2[[#This Row],[UnitPrice]]*order_details__2[[#This Row],[Quantity]]</f>
        <v>2475.8000000000002</v>
      </c>
      <c r="G1449">
        <f>VLOOKUP(order_details__2[[#This Row],[ProductID]],products[],3,FALSE)</f>
        <v>12</v>
      </c>
      <c r="H1449">
        <f>VLOOKUP(order_details__2[[#This Row],[OrderID]],orders[],20,FALSE)</f>
        <v>1997</v>
      </c>
      <c r="I1449" t="str">
        <f>VLOOKUP(order_details__2[[#This Row],[ProductID]],products[],2,FALSE)</f>
        <v>Thringer Rostbratwurst</v>
      </c>
      <c r="J1449" t="str">
        <f>VLOOKUP(order_details__2[[#This Row],[SupplierID]],suppliers[],2,FALSE)</f>
        <v>Plutzer Lebensmittelgromrkte AG</v>
      </c>
      <c r="K1449" t="str">
        <f>VLOOKUP(order_details__2[[#This Row],[OrderID]],orders[],14,FALSE)</f>
        <v>Spain</v>
      </c>
      <c r="L1449">
        <f>VLOOKUP(order_details__2[[#This Row],[OrderID]],orders[],7,FALSE)</f>
        <v>2</v>
      </c>
      <c r="M1449" t="str">
        <f>VLOOKUP(order_details__2[[#This Row],[ShipVia ]],shippers[],2,FALSE)</f>
        <v>United Package</v>
      </c>
      <c r="N1449" t="str">
        <f>VLOOKUP(order_details__2[[#This Row],[OrderID]],orders[],2,FALSE)</f>
        <v>BOLID</v>
      </c>
      <c r="O1449" t="str">
        <f>VLOOKUP(order_details__2[[#This Row],[OrderID]],orders[],18,FALSE)</f>
        <v xml:space="preserve">Eastern                                           </v>
      </c>
      <c r="P1449">
        <f>VLOOKUP(order_details__2[[#This Row],[ProductID]],products[],4,FALSE)</f>
        <v>6</v>
      </c>
      <c r="Q1449" t="str">
        <f>VLOOKUP(order_details__2[[#This Row],[CategoryID]],categories[],2,FALSE)</f>
        <v>Meat/Poultry</v>
      </c>
      <c r="R1449" s="57">
        <f>VLOOKUP(order_details__2[[#This Row],[OrderID]],orders[],21,FALSE)</f>
        <v>12</v>
      </c>
    </row>
    <row r="1450" spans="1:18" x14ac:dyDescent="0.2">
      <c r="A1450">
        <v>10802</v>
      </c>
      <c r="B1450">
        <v>30</v>
      </c>
      <c r="C1450">
        <v>25.89</v>
      </c>
      <c r="D1450">
        <v>25</v>
      </c>
      <c r="E1450">
        <v>0</v>
      </c>
      <c r="F1450">
        <f>order_details__2[[#This Row],[UnitPrice]]*order_details__2[[#This Row],[Quantity]]</f>
        <v>647.25</v>
      </c>
      <c r="G1450">
        <f>VLOOKUP(order_details__2[[#This Row],[ProductID]],products[],3,FALSE)</f>
        <v>13</v>
      </c>
      <c r="H1450">
        <f>VLOOKUP(order_details__2[[#This Row],[OrderID]],orders[],20,FALSE)</f>
        <v>1997</v>
      </c>
      <c r="I1450" t="str">
        <f>VLOOKUP(order_details__2[[#This Row],[ProductID]],products[],2,FALSE)</f>
        <v>Nord-Ost Matjeshering</v>
      </c>
      <c r="J1450" t="str">
        <f>VLOOKUP(order_details__2[[#This Row],[SupplierID]],suppliers[],2,FALSE)</f>
        <v>Nord-Ost-Fisch Handelsgesellschaft mbH</v>
      </c>
      <c r="K1450" t="str">
        <f>VLOOKUP(order_details__2[[#This Row],[OrderID]],orders[],14,FALSE)</f>
        <v>Denmark</v>
      </c>
      <c r="L1450">
        <f>VLOOKUP(order_details__2[[#This Row],[OrderID]],orders[],7,FALSE)</f>
        <v>2</v>
      </c>
      <c r="M1450" t="str">
        <f>VLOOKUP(order_details__2[[#This Row],[ShipVia ]],shippers[],2,FALSE)</f>
        <v>United Package</v>
      </c>
      <c r="N1450" t="str">
        <f>VLOOKUP(order_details__2[[#This Row],[OrderID]],orders[],2,FALSE)</f>
        <v>SIMOB</v>
      </c>
      <c r="O1450" t="str">
        <f>VLOOKUP(order_details__2[[#This Row],[OrderID]],orders[],18,FALSE)</f>
        <v xml:space="preserve">Eastern                                           </v>
      </c>
      <c r="P1450">
        <f>VLOOKUP(order_details__2[[#This Row],[ProductID]],products[],4,FALSE)</f>
        <v>8</v>
      </c>
      <c r="Q1450" t="str">
        <f>VLOOKUP(order_details__2[[#This Row],[CategoryID]],categories[],2,FALSE)</f>
        <v>Seafood</v>
      </c>
      <c r="R1450" s="57">
        <f>VLOOKUP(order_details__2[[#This Row],[OrderID]],orders[],21,FALSE)</f>
        <v>12</v>
      </c>
    </row>
    <row r="1451" spans="1:18" x14ac:dyDescent="0.2">
      <c r="A1451">
        <v>10802</v>
      </c>
      <c r="B1451">
        <v>51</v>
      </c>
      <c r="C1451">
        <v>53</v>
      </c>
      <c r="D1451">
        <v>30</v>
      </c>
      <c r="E1451">
        <v>0</v>
      </c>
      <c r="F1451">
        <f>order_details__2[[#This Row],[UnitPrice]]*order_details__2[[#This Row],[Quantity]]</f>
        <v>1590</v>
      </c>
      <c r="G1451">
        <f>VLOOKUP(order_details__2[[#This Row],[ProductID]],products[],3,FALSE)</f>
        <v>24</v>
      </c>
      <c r="H1451">
        <f>VLOOKUP(order_details__2[[#This Row],[OrderID]],orders[],20,FALSE)</f>
        <v>1997</v>
      </c>
      <c r="I1451" t="str">
        <f>VLOOKUP(order_details__2[[#This Row],[ProductID]],products[],2,FALSE)</f>
        <v>Manjimup Dried Apples</v>
      </c>
      <c r="J1451" t="str">
        <f>VLOOKUP(order_details__2[[#This Row],[SupplierID]],suppliers[],2,FALSE)</f>
        <v>G'day, Mate</v>
      </c>
      <c r="K1451" t="str">
        <f>VLOOKUP(order_details__2[[#This Row],[OrderID]],orders[],14,FALSE)</f>
        <v>Denmark</v>
      </c>
      <c r="L1451">
        <f>VLOOKUP(order_details__2[[#This Row],[OrderID]],orders[],7,FALSE)</f>
        <v>2</v>
      </c>
      <c r="M1451" t="str">
        <f>VLOOKUP(order_details__2[[#This Row],[ShipVia ]],shippers[],2,FALSE)</f>
        <v>United Package</v>
      </c>
      <c r="N1451" t="str">
        <f>VLOOKUP(order_details__2[[#This Row],[OrderID]],orders[],2,FALSE)</f>
        <v>SIMOB</v>
      </c>
      <c r="O1451" t="str">
        <f>VLOOKUP(order_details__2[[#This Row],[OrderID]],orders[],18,FALSE)</f>
        <v xml:space="preserve">Eastern                                           </v>
      </c>
      <c r="P1451">
        <f>VLOOKUP(order_details__2[[#This Row],[ProductID]],products[],4,FALSE)</f>
        <v>7</v>
      </c>
      <c r="Q1451" t="str">
        <f>VLOOKUP(order_details__2[[#This Row],[CategoryID]],categories[],2,FALSE)</f>
        <v>Produce</v>
      </c>
      <c r="R1451" s="57">
        <f>VLOOKUP(order_details__2[[#This Row],[OrderID]],orders[],21,FALSE)</f>
        <v>12</v>
      </c>
    </row>
    <row r="1452" spans="1:18" x14ac:dyDescent="0.2">
      <c r="A1452">
        <v>10802</v>
      </c>
      <c r="B1452">
        <v>55</v>
      </c>
      <c r="C1452">
        <v>24</v>
      </c>
      <c r="D1452">
        <v>60</v>
      </c>
      <c r="E1452">
        <v>0</v>
      </c>
      <c r="F1452">
        <f>order_details__2[[#This Row],[UnitPrice]]*order_details__2[[#This Row],[Quantity]]</f>
        <v>1440</v>
      </c>
      <c r="G1452">
        <f>VLOOKUP(order_details__2[[#This Row],[ProductID]],products[],3,FALSE)</f>
        <v>25</v>
      </c>
      <c r="H1452">
        <f>VLOOKUP(order_details__2[[#This Row],[OrderID]],orders[],20,FALSE)</f>
        <v>1997</v>
      </c>
      <c r="I1452" t="str">
        <f>VLOOKUP(order_details__2[[#This Row],[ProductID]],products[],2,FALSE)</f>
        <v>Pt chinois</v>
      </c>
      <c r="J1452" t="str">
        <f>VLOOKUP(order_details__2[[#This Row],[SupplierID]],suppliers[],2,FALSE)</f>
        <v>Ma Maison</v>
      </c>
      <c r="K1452" t="str">
        <f>VLOOKUP(order_details__2[[#This Row],[OrderID]],orders[],14,FALSE)</f>
        <v>Denmark</v>
      </c>
      <c r="L1452">
        <f>VLOOKUP(order_details__2[[#This Row],[OrderID]],orders[],7,FALSE)</f>
        <v>2</v>
      </c>
      <c r="M1452" t="str">
        <f>VLOOKUP(order_details__2[[#This Row],[ShipVia ]],shippers[],2,FALSE)</f>
        <v>United Package</v>
      </c>
      <c r="N1452" t="str">
        <f>VLOOKUP(order_details__2[[#This Row],[OrderID]],orders[],2,FALSE)</f>
        <v>SIMOB</v>
      </c>
      <c r="O1452" t="str">
        <f>VLOOKUP(order_details__2[[#This Row],[OrderID]],orders[],18,FALSE)</f>
        <v xml:space="preserve">Eastern                                           </v>
      </c>
      <c r="P1452">
        <f>VLOOKUP(order_details__2[[#This Row],[ProductID]],products[],4,FALSE)</f>
        <v>6</v>
      </c>
      <c r="Q1452" t="str">
        <f>VLOOKUP(order_details__2[[#This Row],[CategoryID]],categories[],2,FALSE)</f>
        <v>Meat/Poultry</v>
      </c>
      <c r="R1452" s="57">
        <f>VLOOKUP(order_details__2[[#This Row],[OrderID]],orders[],21,FALSE)</f>
        <v>12</v>
      </c>
    </row>
    <row r="1453" spans="1:18" x14ac:dyDescent="0.2">
      <c r="A1453">
        <v>10802</v>
      </c>
      <c r="B1453">
        <v>62</v>
      </c>
      <c r="C1453">
        <v>49.3</v>
      </c>
      <c r="D1453">
        <v>5</v>
      </c>
      <c r="E1453">
        <v>0</v>
      </c>
      <c r="F1453">
        <f>order_details__2[[#This Row],[UnitPrice]]*order_details__2[[#This Row],[Quantity]]</f>
        <v>246.5</v>
      </c>
      <c r="G1453">
        <f>VLOOKUP(order_details__2[[#This Row],[ProductID]],products[],3,FALSE)</f>
        <v>29</v>
      </c>
      <c r="H1453">
        <f>VLOOKUP(order_details__2[[#This Row],[OrderID]],orders[],20,FALSE)</f>
        <v>1997</v>
      </c>
      <c r="I1453" t="str">
        <f>VLOOKUP(order_details__2[[#This Row],[ProductID]],products[],2,FALSE)</f>
        <v>Tarte au sucre</v>
      </c>
      <c r="J1453" t="str">
        <f>VLOOKUP(order_details__2[[#This Row],[SupplierID]],suppliers[],2,FALSE)</f>
        <v>Forts d'rables</v>
      </c>
      <c r="K1453" t="str">
        <f>VLOOKUP(order_details__2[[#This Row],[OrderID]],orders[],14,FALSE)</f>
        <v>Denmark</v>
      </c>
      <c r="L1453">
        <f>VLOOKUP(order_details__2[[#This Row],[OrderID]],orders[],7,FALSE)</f>
        <v>2</v>
      </c>
      <c r="M1453" t="str">
        <f>VLOOKUP(order_details__2[[#This Row],[ShipVia ]],shippers[],2,FALSE)</f>
        <v>United Package</v>
      </c>
      <c r="N1453" t="str">
        <f>VLOOKUP(order_details__2[[#This Row],[OrderID]],orders[],2,FALSE)</f>
        <v>SIMOB</v>
      </c>
      <c r="O1453" t="str">
        <f>VLOOKUP(order_details__2[[#This Row],[OrderID]],orders[],18,FALSE)</f>
        <v xml:space="preserve">Eastern                                           </v>
      </c>
      <c r="P1453">
        <f>VLOOKUP(order_details__2[[#This Row],[ProductID]],products[],4,FALSE)</f>
        <v>3</v>
      </c>
      <c r="Q1453" t="str">
        <f>VLOOKUP(order_details__2[[#This Row],[CategoryID]],categories[],2,FALSE)</f>
        <v>Confections</v>
      </c>
      <c r="R1453" s="57">
        <f>VLOOKUP(order_details__2[[#This Row],[OrderID]],orders[],21,FALSE)</f>
        <v>12</v>
      </c>
    </row>
    <row r="1454" spans="1:18" x14ac:dyDescent="0.2">
      <c r="A1454">
        <v>10803</v>
      </c>
      <c r="B1454">
        <v>19</v>
      </c>
      <c r="C1454">
        <v>9.1999999999999993</v>
      </c>
      <c r="D1454">
        <v>24</v>
      </c>
      <c r="E1454">
        <v>0</v>
      </c>
      <c r="F1454">
        <f>order_details__2[[#This Row],[UnitPrice]]*order_details__2[[#This Row],[Quantity]]</f>
        <v>220.79999999999998</v>
      </c>
      <c r="G1454">
        <f>VLOOKUP(order_details__2[[#This Row],[ProductID]],products[],3,FALSE)</f>
        <v>8</v>
      </c>
      <c r="H1454">
        <f>VLOOKUP(order_details__2[[#This Row],[OrderID]],orders[],20,FALSE)</f>
        <v>1997</v>
      </c>
      <c r="I1454" t="str">
        <f>VLOOKUP(order_details__2[[#This Row],[ProductID]],products[],2,FALSE)</f>
        <v>Teatime Chocolate Biscuits</v>
      </c>
      <c r="J1454" t="str">
        <f>VLOOKUP(order_details__2[[#This Row],[SupplierID]],suppliers[],2,FALSE)</f>
        <v>Specialty Biscuits, Ltd.</v>
      </c>
      <c r="K1454" t="str">
        <f>VLOOKUP(order_details__2[[#This Row],[OrderID]],orders[],14,FALSE)</f>
        <v>Brazil</v>
      </c>
      <c r="L1454">
        <f>VLOOKUP(order_details__2[[#This Row],[OrderID]],orders[],7,FALSE)</f>
        <v>1</v>
      </c>
      <c r="M1454" t="str">
        <f>VLOOKUP(order_details__2[[#This Row],[ShipVia ]],shippers[],2,FALSE)</f>
        <v>Speedy Express</v>
      </c>
      <c r="N1454" t="str">
        <f>VLOOKUP(order_details__2[[#This Row],[OrderID]],orders[],2,FALSE)</f>
        <v>WELLI</v>
      </c>
      <c r="O1454" t="str">
        <f>VLOOKUP(order_details__2[[#This Row],[OrderID]],orders[],18,FALSE)</f>
        <v xml:space="preserve">Eastern                                           </v>
      </c>
      <c r="P1454">
        <f>VLOOKUP(order_details__2[[#This Row],[ProductID]],products[],4,FALSE)</f>
        <v>3</v>
      </c>
      <c r="Q1454" t="str">
        <f>VLOOKUP(order_details__2[[#This Row],[CategoryID]],categories[],2,FALSE)</f>
        <v>Confections</v>
      </c>
      <c r="R1454" s="57">
        <f>VLOOKUP(order_details__2[[#This Row],[OrderID]],orders[],21,FALSE)</f>
        <v>12</v>
      </c>
    </row>
    <row r="1455" spans="1:18" x14ac:dyDescent="0.2">
      <c r="A1455">
        <v>10803</v>
      </c>
      <c r="B1455">
        <v>25</v>
      </c>
      <c r="C1455">
        <v>14</v>
      </c>
      <c r="D1455">
        <v>15</v>
      </c>
      <c r="E1455">
        <v>0</v>
      </c>
      <c r="F1455">
        <f>order_details__2[[#This Row],[UnitPrice]]*order_details__2[[#This Row],[Quantity]]</f>
        <v>210</v>
      </c>
      <c r="G1455">
        <f>VLOOKUP(order_details__2[[#This Row],[ProductID]],products[],3,FALSE)</f>
        <v>11</v>
      </c>
      <c r="H1455">
        <f>VLOOKUP(order_details__2[[#This Row],[OrderID]],orders[],20,FALSE)</f>
        <v>1997</v>
      </c>
      <c r="I1455" t="str">
        <f>VLOOKUP(order_details__2[[#This Row],[ProductID]],products[],2,FALSE)</f>
        <v>NuNuCa Nu-Nougat-Creme</v>
      </c>
      <c r="J1455" t="str">
        <f>VLOOKUP(order_details__2[[#This Row],[SupplierID]],suppliers[],2,FALSE)</f>
        <v>Heli Swaren GmbH &amp; Co. KG</v>
      </c>
      <c r="K1455" t="str">
        <f>VLOOKUP(order_details__2[[#This Row],[OrderID]],orders[],14,FALSE)</f>
        <v>Brazil</v>
      </c>
      <c r="L1455">
        <f>VLOOKUP(order_details__2[[#This Row],[OrderID]],orders[],7,FALSE)</f>
        <v>1</v>
      </c>
      <c r="M1455" t="str">
        <f>VLOOKUP(order_details__2[[#This Row],[ShipVia ]],shippers[],2,FALSE)</f>
        <v>Speedy Express</v>
      </c>
      <c r="N1455" t="str">
        <f>VLOOKUP(order_details__2[[#This Row],[OrderID]],orders[],2,FALSE)</f>
        <v>WELLI</v>
      </c>
      <c r="O1455" t="str">
        <f>VLOOKUP(order_details__2[[#This Row],[OrderID]],orders[],18,FALSE)</f>
        <v xml:space="preserve">Eastern                                           </v>
      </c>
      <c r="P1455">
        <f>VLOOKUP(order_details__2[[#This Row],[ProductID]],products[],4,FALSE)</f>
        <v>3</v>
      </c>
      <c r="Q1455" t="str">
        <f>VLOOKUP(order_details__2[[#This Row],[CategoryID]],categories[],2,FALSE)</f>
        <v>Confections</v>
      </c>
      <c r="R1455" s="57">
        <f>VLOOKUP(order_details__2[[#This Row],[OrderID]],orders[],21,FALSE)</f>
        <v>12</v>
      </c>
    </row>
    <row r="1456" spans="1:18" x14ac:dyDescent="0.2">
      <c r="A1456">
        <v>10803</v>
      </c>
      <c r="B1456">
        <v>59</v>
      </c>
      <c r="C1456">
        <v>55</v>
      </c>
      <c r="D1456">
        <v>15</v>
      </c>
      <c r="E1456">
        <v>0</v>
      </c>
      <c r="F1456">
        <f>order_details__2[[#This Row],[UnitPrice]]*order_details__2[[#This Row],[Quantity]]</f>
        <v>825</v>
      </c>
      <c r="G1456">
        <f>VLOOKUP(order_details__2[[#This Row],[ProductID]],products[],3,FALSE)</f>
        <v>28</v>
      </c>
      <c r="H1456">
        <f>VLOOKUP(order_details__2[[#This Row],[OrderID]],orders[],20,FALSE)</f>
        <v>1997</v>
      </c>
      <c r="I1456" t="str">
        <f>VLOOKUP(order_details__2[[#This Row],[ProductID]],products[],2,FALSE)</f>
        <v>Raclette Courdavault</v>
      </c>
      <c r="J1456" t="str">
        <f>VLOOKUP(order_details__2[[#This Row],[SupplierID]],suppliers[],2,FALSE)</f>
        <v>Gai pturage</v>
      </c>
      <c r="K1456" t="str">
        <f>VLOOKUP(order_details__2[[#This Row],[OrderID]],orders[],14,FALSE)</f>
        <v>Brazil</v>
      </c>
      <c r="L1456">
        <f>VLOOKUP(order_details__2[[#This Row],[OrderID]],orders[],7,FALSE)</f>
        <v>1</v>
      </c>
      <c r="M1456" t="str">
        <f>VLOOKUP(order_details__2[[#This Row],[ShipVia ]],shippers[],2,FALSE)</f>
        <v>Speedy Express</v>
      </c>
      <c r="N1456" t="str">
        <f>VLOOKUP(order_details__2[[#This Row],[OrderID]],orders[],2,FALSE)</f>
        <v>WELLI</v>
      </c>
      <c r="O1456" t="str">
        <f>VLOOKUP(order_details__2[[#This Row],[OrderID]],orders[],18,FALSE)</f>
        <v xml:space="preserve">Eastern                                           </v>
      </c>
      <c r="P1456">
        <f>VLOOKUP(order_details__2[[#This Row],[ProductID]],products[],4,FALSE)</f>
        <v>4</v>
      </c>
      <c r="Q1456" t="str">
        <f>VLOOKUP(order_details__2[[#This Row],[CategoryID]],categories[],2,FALSE)</f>
        <v>Dairy Products</v>
      </c>
      <c r="R1456" s="57">
        <f>VLOOKUP(order_details__2[[#This Row],[OrderID]],orders[],21,FALSE)</f>
        <v>12</v>
      </c>
    </row>
    <row r="1457" spans="1:18" x14ac:dyDescent="0.2">
      <c r="A1457">
        <v>10804</v>
      </c>
      <c r="B1457">
        <v>10</v>
      </c>
      <c r="C1457">
        <v>31</v>
      </c>
      <c r="D1457">
        <v>36</v>
      </c>
      <c r="E1457">
        <v>0</v>
      </c>
      <c r="F1457">
        <f>order_details__2[[#This Row],[UnitPrice]]*order_details__2[[#This Row],[Quantity]]</f>
        <v>1116</v>
      </c>
      <c r="G1457">
        <f>VLOOKUP(order_details__2[[#This Row],[ProductID]],products[],3,FALSE)</f>
        <v>4</v>
      </c>
      <c r="H1457">
        <f>VLOOKUP(order_details__2[[#This Row],[OrderID]],orders[],20,FALSE)</f>
        <v>1997</v>
      </c>
      <c r="I1457" t="str">
        <f>VLOOKUP(order_details__2[[#This Row],[ProductID]],products[],2,FALSE)</f>
        <v>Ikura</v>
      </c>
      <c r="J1457" t="str">
        <f>VLOOKUP(order_details__2[[#This Row],[SupplierID]],suppliers[],2,FALSE)</f>
        <v>Tokyo Traders</v>
      </c>
      <c r="K1457" t="str">
        <f>VLOOKUP(order_details__2[[#This Row],[OrderID]],orders[],14,FALSE)</f>
        <v>UK</v>
      </c>
      <c r="L1457">
        <f>VLOOKUP(order_details__2[[#This Row],[OrderID]],orders[],7,FALSE)</f>
        <v>2</v>
      </c>
      <c r="M1457" t="str">
        <f>VLOOKUP(order_details__2[[#This Row],[ShipVia ]],shippers[],2,FALSE)</f>
        <v>United Package</v>
      </c>
      <c r="N1457" t="str">
        <f>VLOOKUP(order_details__2[[#This Row],[OrderID]],orders[],2,FALSE)</f>
        <v>SEVES</v>
      </c>
      <c r="O1457" t="str">
        <f>VLOOKUP(order_details__2[[#This Row],[OrderID]],orders[],18,FALSE)</f>
        <v xml:space="preserve">Westerns                                          </v>
      </c>
      <c r="P1457">
        <f>VLOOKUP(order_details__2[[#This Row],[ProductID]],products[],4,FALSE)</f>
        <v>8</v>
      </c>
      <c r="Q1457" t="str">
        <f>VLOOKUP(order_details__2[[#This Row],[CategoryID]],categories[],2,FALSE)</f>
        <v>Seafood</v>
      </c>
      <c r="R1457" s="57">
        <f>VLOOKUP(order_details__2[[#This Row],[OrderID]],orders[],21,FALSE)</f>
        <v>12</v>
      </c>
    </row>
    <row r="1458" spans="1:18" x14ac:dyDescent="0.2">
      <c r="A1458">
        <v>10804</v>
      </c>
      <c r="B1458">
        <v>28</v>
      </c>
      <c r="C1458">
        <v>45.6</v>
      </c>
      <c r="D1458">
        <v>24</v>
      </c>
      <c r="E1458">
        <v>0</v>
      </c>
      <c r="F1458">
        <f>order_details__2[[#This Row],[UnitPrice]]*order_details__2[[#This Row],[Quantity]]</f>
        <v>1094.4000000000001</v>
      </c>
      <c r="G1458">
        <f>VLOOKUP(order_details__2[[#This Row],[ProductID]],products[],3,FALSE)</f>
        <v>12</v>
      </c>
      <c r="H1458">
        <f>VLOOKUP(order_details__2[[#This Row],[OrderID]],orders[],20,FALSE)</f>
        <v>1997</v>
      </c>
      <c r="I1458" t="str">
        <f>VLOOKUP(order_details__2[[#This Row],[ProductID]],products[],2,FALSE)</f>
        <v>Rssle Sauerkraut</v>
      </c>
      <c r="J1458" t="str">
        <f>VLOOKUP(order_details__2[[#This Row],[SupplierID]],suppliers[],2,FALSE)</f>
        <v>Plutzer Lebensmittelgromrkte AG</v>
      </c>
      <c r="K1458" t="str">
        <f>VLOOKUP(order_details__2[[#This Row],[OrderID]],orders[],14,FALSE)</f>
        <v>UK</v>
      </c>
      <c r="L1458">
        <f>VLOOKUP(order_details__2[[#This Row],[OrderID]],orders[],7,FALSE)</f>
        <v>2</v>
      </c>
      <c r="M1458" t="str">
        <f>VLOOKUP(order_details__2[[#This Row],[ShipVia ]],shippers[],2,FALSE)</f>
        <v>United Package</v>
      </c>
      <c r="N1458" t="str">
        <f>VLOOKUP(order_details__2[[#This Row],[OrderID]],orders[],2,FALSE)</f>
        <v>SEVES</v>
      </c>
      <c r="O1458" t="str">
        <f>VLOOKUP(order_details__2[[#This Row],[OrderID]],orders[],18,FALSE)</f>
        <v xml:space="preserve">Westerns                                          </v>
      </c>
      <c r="P1458">
        <f>VLOOKUP(order_details__2[[#This Row],[ProductID]],products[],4,FALSE)</f>
        <v>7</v>
      </c>
      <c r="Q1458" t="str">
        <f>VLOOKUP(order_details__2[[#This Row],[CategoryID]],categories[],2,FALSE)</f>
        <v>Produce</v>
      </c>
      <c r="R1458" s="57">
        <f>VLOOKUP(order_details__2[[#This Row],[OrderID]],orders[],21,FALSE)</f>
        <v>12</v>
      </c>
    </row>
    <row r="1459" spans="1:18" x14ac:dyDescent="0.2">
      <c r="A1459">
        <v>10804</v>
      </c>
      <c r="B1459">
        <v>49</v>
      </c>
      <c r="C1459">
        <v>20</v>
      </c>
      <c r="D1459">
        <v>4</v>
      </c>
      <c r="E1459">
        <v>0</v>
      </c>
      <c r="F1459">
        <f>order_details__2[[#This Row],[UnitPrice]]*order_details__2[[#This Row],[Quantity]]</f>
        <v>80</v>
      </c>
      <c r="G1459">
        <f>VLOOKUP(order_details__2[[#This Row],[ProductID]],products[],3,FALSE)</f>
        <v>23</v>
      </c>
      <c r="H1459">
        <f>VLOOKUP(order_details__2[[#This Row],[OrderID]],orders[],20,FALSE)</f>
        <v>1997</v>
      </c>
      <c r="I1459" t="str">
        <f>VLOOKUP(order_details__2[[#This Row],[ProductID]],products[],2,FALSE)</f>
        <v>Maxilaku</v>
      </c>
      <c r="J1459" t="str">
        <f>VLOOKUP(order_details__2[[#This Row],[SupplierID]],suppliers[],2,FALSE)</f>
        <v>Karkki Oy</v>
      </c>
      <c r="K1459" t="str">
        <f>VLOOKUP(order_details__2[[#This Row],[OrderID]],orders[],14,FALSE)</f>
        <v>UK</v>
      </c>
      <c r="L1459">
        <f>VLOOKUP(order_details__2[[#This Row],[OrderID]],orders[],7,FALSE)</f>
        <v>2</v>
      </c>
      <c r="M1459" t="str">
        <f>VLOOKUP(order_details__2[[#This Row],[ShipVia ]],shippers[],2,FALSE)</f>
        <v>United Package</v>
      </c>
      <c r="N1459" t="str">
        <f>VLOOKUP(order_details__2[[#This Row],[OrderID]],orders[],2,FALSE)</f>
        <v>SEVES</v>
      </c>
      <c r="O1459" t="str">
        <f>VLOOKUP(order_details__2[[#This Row],[OrderID]],orders[],18,FALSE)</f>
        <v xml:space="preserve">Westerns                                          </v>
      </c>
      <c r="P1459">
        <f>VLOOKUP(order_details__2[[#This Row],[ProductID]],products[],4,FALSE)</f>
        <v>3</v>
      </c>
      <c r="Q1459" t="str">
        <f>VLOOKUP(order_details__2[[#This Row],[CategoryID]],categories[],2,FALSE)</f>
        <v>Confections</v>
      </c>
      <c r="R1459" s="57">
        <f>VLOOKUP(order_details__2[[#This Row],[OrderID]],orders[],21,FALSE)</f>
        <v>12</v>
      </c>
    </row>
    <row r="1460" spans="1:18" x14ac:dyDescent="0.2">
      <c r="A1460">
        <v>10805</v>
      </c>
      <c r="B1460">
        <v>34</v>
      </c>
      <c r="C1460">
        <v>14</v>
      </c>
      <c r="D1460">
        <v>10</v>
      </c>
      <c r="E1460">
        <v>0</v>
      </c>
      <c r="F1460">
        <f>order_details__2[[#This Row],[UnitPrice]]*order_details__2[[#This Row],[Quantity]]</f>
        <v>140</v>
      </c>
      <c r="G1460">
        <f>VLOOKUP(order_details__2[[#This Row],[ProductID]],products[],3,FALSE)</f>
        <v>16</v>
      </c>
      <c r="H1460">
        <f>VLOOKUP(order_details__2[[#This Row],[OrderID]],orders[],20,FALSE)</f>
        <v>1997</v>
      </c>
      <c r="I1460" t="str">
        <f>VLOOKUP(order_details__2[[#This Row],[ProductID]],products[],2,FALSE)</f>
        <v>Sasquatch Ale</v>
      </c>
      <c r="J1460" t="str">
        <f>VLOOKUP(order_details__2[[#This Row],[SupplierID]],suppliers[],2,FALSE)</f>
        <v>Bigfoot Breweries</v>
      </c>
      <c r="K1460" t="str">
        <f>VLOOKUP(order_details__2[[#This Row],[OrderID]],orders[],14,FALSE)</f>
        <v>USA</v>
      </c>
      <c r="L1460">
        <f>VLOOKUP(order_details__2[[#This Row],[OrderID]],orders[],7,FALSE)</f>
        <v>3</v>
      </c>
      <c r="M1460" t="str">
        <f>VLOOKUP(order_details__2[[#This Row],[ShipVia ]],shippers[],2,FALSE)</f>
        <v>Federal Shipping</v>
      </c>
      <c r="N1460" t="str">
        <f>VLOOKUP(order_details__2[[#This Row],[OrderID]],orders[],2,FALSE)</f>
        <v>THEBI</v>
      </c>
      <c r="O1460" t="str">
        <f>VLOOKUP(order_details__2[[#This Row],[OrderID]],orders[],18,FALSE)</f>
        <v xml:space="preserve">Eastern                                           </v>
      </c>
      <c r="P1460">
        <f>VLOOKUP(order_details__2[[#This Row],[ProductID]],products[],4,FALSE)</f>
        <v>1</v>
      </c>
      <c r="Q1460" t="str">
        <f>VLOOKUP(order_details__2[[#This Row],[CategoryID]],categories[],2,FALSE)</f>
        <v>Beverages</v>
      </c>
      <c r="R1460" s="57">
        <f>VLOOKUP(order_details__2[[#This Row],[OrderID]],orders[],21,FALSE)</f>
        <v>12</v>
      </c>
    </row>
    <row r="1461" spans="1:18" x14ac:dyDescent="0.2">
      <c r="A1461">
        <v>10805</v>
      </c>
      <c r="B1461">
        <v>38</v>
      </c>
      <c r="C1461">
        <v>263.5</v>
      </c>
      <c r="D1461">
        <v>10</v>
      </c>
      <c r="E1461">
        <v>0</v>
      </c>
      <c r="F1461">
        <f>order_details__2[[#This Row],[UnitPrice]]*order_details__2[[#This Row],[Quantity]]</f>
        <v>2635</v>
      </c>
      <c r="G1461">
        <f>VLOOKUP(order_details__2[[#This Row],[ProductID]],products[],3,FALSE)</f>
        <v>18</v>
      </c>
      <c r="H1461">
        <f>VLOOKUP(order_details__2[[#This Row],[OrderID]],orders[],20,FALSE)</f>
        <v>1997</v>
      </c>
      <c r="I1461" t="str">
        <f>VLOOKUP(order_details__2[[#This Row],[ProductID]],products[],2,FALSE)</f>
        <v>Cte de Blaye</v>
      </c>
      <c r="J1461" t="str">
        <f>VLOOKUP(order_details__2[[#This Row],[SupplierID]],suppliers[],2,FALSE)</f>
        <v>Aux joyeux ecclsiastiques</v>
      </c>
      <c r="K1461" t="str">
        <f>VLOOKUP(order_details__2[[#This Row],[OrderID]],orders[],14,FALSE)</f>
        <v>USA</v>
      </c>
      <c r="L1461">
        <f>VLOOKUP(order_details__2[[#This Row],[OrderID]],orders[],7,FALSE)</f>
        <v>3</v>
      </c>
      <c r="M1461" t="str">
        <f>VLOOKUP(order_details__2[[#This Row],[ShipVia ]],shippers[],2,FALSE)</f>
        <v>Federal Shipping</v>
      </c>
      <c r="N1461" t="str">
        <f>VLOOKUP(order_details__2[[#This Row],[OrderID]],orders[],2,FALSE)</f>
        <v>THEBI</v>
      </c>
      <c r="O1461" t="str">
        <f>VLOOKUP(order_details__2[[#This Row],[OrderID]],orders[],18,FALSE)</f>
        <v xml:space="preserve">Eastern                                           </v>
      </c>
      <c r="P1461">
        <f>VLOOKUP(order_details__2[[#This Row],[ProductID]],products[],4,FALSE)</f>
        <v>1</v>
      </c>
      <c r="Q1461" t="str">
        <f>VLOOKUP(order_details__2[[#This Row],[CategoryID]],categories[],2,FALSE)</f>
        <v>Beverages</v>
      </c>
      <c r="R1461" s="57">
        <f>VLOOKUP(order_details__2[[#This Row],[OrderID]],orders[],21,FALSE)</f>
        <v>12</v>
      </c>
    </row>
    <row r="1462" spans="1:18" x14ac:dyDescent="0.2">
      <c r="A1462">
        <v>10806</v>
      </c>
      <c r="B1462">
        <v>2</v>
      </c>
      <c r="C1462">
        <v>19</v>
      </c>
      <c r="D1462">
        <v>20</v>
      </c>
      <c r="E1462">
        <v>0</v>
      </c>
      <c r="F1462">
        <f>order_details__2[[#This Row],[UnitPrice]]*order_details__2[[#This Row],[Quantity]]</f>
        <v>380</v>
      </c>
      <c r="G1462">
        <f>VLOOKUP(order_details__2[[#This Row],[ProductID]],products[],3,FALSE)</f>
        <v>1</v>
      </c>
      <c r="H1462">
        <f>VLOOKUP(order_details__2[[#This Row],[OrderID]],orders[],20,FALSE)</f>
        <v>1997</v>
      </c>
      <c r="I1462" t="str">
        <f>VLOOKUP(order_details__2[[#This Row],[ProductID]],products[],2,FALSE)</f>
        <v>Chang</v>
      </c>
      <c r="J1462" t="str">
        <f>VLOOKUP(order_details__2[[#This Row],[SupplierID]],suppliers[],2,FALSE)</f>
        <v>Exotic Liquids</v>
      </c>
      <c r="K1462" t="str">
        <f>VLOOKUP(order_details__2[[#This Row],[OrderID]],orders[],14,FALSE)</f>
        <v>France</v>
      </c>
      <c r="L1462">
        <f>VLOOKUP(order_details__2[[#This Row],[OrderID]],orders[],7,FALSE)</f>
        <v>2</v>
      </c>
      <c r="M1462" t="str">
        <f>VLOOKUP(order_details__2[[#This Row],[ShipVia ]],shippers[],2,FALSE)</f>
        <v>United Package</v>
      </c>
      <c r="N1462" t="str">
        <f>VLOOKUP(order_details__2[[#This Row],[OrderID]],orders[],2,FALSE)</f>
        <v>VICTE</v>
      </c>
      <c r="O1462" t="str">
        <f>VLOOKUP(order_details__2[[#This Row],[OrderID]],orders[],18,FALSE)</f>
        <v xml:space="preserve">Southern                                          </v>
      </c>
      <c r="P1462">
        <f>VLOOKUP(order_details__2[[#This Row],[ProductID]],products[],4,FALSE)</f>
        <v>1</v>
      </c>
      <c r="Q1462" t="str">
        <f>VLOOKUP(order_details__2[[#This Row],[CategoryID]],categories[],2,FALSE)</f>
        <v>Beverages</v>
      </c>
      <c r="R1462" s="57">
        <f>VLOOKUP(order_details__2[[#This Row],[OrderID]],orders[],21,FALSE)</f>
        <v>12</v>
      </c>
    </row>
    <row r="1463" spans="1:18" x14ac:dyDescent="0.2">
      <c r="A1463">
        <v>10806</v>
      </c>
      <c r="B1463">
        <v>65</v>
      </c>
      <c r="C1463">
        <v>21.05</v>
      </c>
      <c r="D1463">
        <v>2</v>
      </c>
      <c r="E1463">
        <v>0</v>
      </c>
      <c r="F1463">
        <f>order_details__2[[#This Row],[UnitPrice]]*order_details__2[[#This Row],[Quantity]]</f>
        <v>42.1</v>
      </c>
      <c r="G1463">
        <f>VLOOKUP(order_details__2[[#This Row],[ProductID]],products[],3,FALSE)</f>
        <v>2</v>
      </c>
      <c r="H1463">
        <f>VLOOKUP(order_details__2[[#This Row],[OrderID]],orders[],20,FALSE)</f>
        <v>1997</v>
      </c>
      <c r="I1463" t="str">
        <f>VLOOKUP(order_details__2[[#This Row],[ProductID]],products[],2,FALSE)</f>
        <v>Louisiana Fiery Hot Pepper Sauce</v>
      </c>
      <c r="J1463" t="str">
        <f>VLOOKUP(order_details__2[[#This Row],[SupplierID]],suppliers[],2,FALSE)</f>
        <v>New Orleans Cajun Delights</v>
      </c>
      <c r="K1463" t="str">
        <f>VLOOKUP(order_details__2[[#This Row],[OrderID]],orders[],14,FALSE)</f>
        <v>France</v>
      </c>
      <c r="L1463">
        <f>VLOOKUP(order_details__2[[#This Row],[OrderID]],orders[],7,FALSE)</f>
        <v>2</v>
      </c>
      <c r="M1463" t="str">
        <f>VLOOKUP(order_details__2[[#This Row],[ShipVia ]],shippers[],2,FALSE)</f>
        <v>United Package</v>
      </c>
      <c r="N1463" t="str">
        <f>VLOOKUP(order_details__2[[#This Row],[OrderID]],orders[],2,FALSE)</f>
        <v>VICTE</v>
      </c>
      <c r="O1463" t="str">
        <f>VLOOKUP(order_details__2[[#This Row],[OrderID]],orders[],18,FALSE)</f>
        <v xml:space="preserve">Southern                                          </v>
      </c>
      <c r="P1463">
        <f>VLOOKUP(order_details__2[[#This Row],[ProductID]],products[],4,FALSE)</f>
        <v>2</v>
      </c>
      <c r="Q1463" t="str">
        <f>VLOOKUP(order_details__2[[#This Row],[CategoryID]],categories[],2,FALSE)</f>
        <v>Condiments</v>
      </c>
      <c r="R1463" s="57">
        <f>VLOOKUP(order_details__2[[#This Row],[OrderID]],orders[],21,FALSE)</f>
        <v>12</v>
      </c>
    </row>
    <row r="1464" spans="1:18" x14ac:dyDescent="0.2">
      <c r="A1464">
        <v>10806</v>
      </c>
      <c r="B1464">
        <v>74</v>
      </c>
      <c r="C1464">
        <v>10</v>
      </c>
      <c r="D1464">
        <v>15</v>
      </c>
      <c r="E1464">
        <v>0</v>
      </c>
      <c r="F1464">
        <f>order_details__2[[#This Row],[UnitPrice]]*order_details__2[[#This Row],[Quantity]]</f>
        <v>150</v>
      </c>
      <c r="G1464">
        <f>VLOOKUP(order_details__2[[#This Row],[ProductID]],products[],3,FALSE)</f>
        <v>4</v>
      </c>
      <c r="H1464">
        <f>VLOOKUP(order_details__2[[#This Row],[OrderID]],orders[],20,FALSE)</f>
        <v>1997</v>
      </c>
      <c r="I1464" t="str">
        <f>VLOOKUP(order_details__2[[#This Row],[ProductID]],products[],2,FALSE)</f>
        <v>Longlife Tofu</v>
      </c>
      <c r="J1464" t="str">
        <f>VLOOKUP(order_details__2[[#This Row],[SupplierID]],suppliers[],2,FALSE)</f>
        <v>Tokyo Traders</v>
      </c>
      <c r="K1464" t="str">
        <f>VLOOKUP(order_details__2[[#This Row],[OrderID]],orders[],14,FALSE)</f>
        <v>France</v>
      </c>
      <c r="L1464">
        <f>VLOOKUP(order_details__2[[#This Row],[OrderID]],orders[],7,FALSE)</f>
        <v>2</v>
      </c>
      <c r="M1464" t="str">
        <f>VLOOKUP(order_details__2[[#This Row],[ShipVia ]],shippers[],2,FALSE)</f>
        <v>United Package</v>
      </c>
      <c r="N1464" t="str">
        <f>VLOOKUP(order_details__2[[#This Row],[OrderID]],orders[],2,FALSE)</f>
        <v>VICTE</v>
      </c>
      <c r="O1464" t="str">
        <f>VLOOKUP(order_details__2[[#This Row],[OrderID]],orders[],18,FALSE)</f>
        <v xml:space="preserve">Southern                                          </v>
      </c>
      <c r="P1464">
        <f>VLOOKUP(order_details__2[[#This Row],[ProductID]],products[],4,FALSE)</f>
        <v>7</v>
      </c>
      <c r="Q1464" t="str">
        <f>VLOOKUP(order_details__2[[#This Row],[CategoryID]],categories[],2,FALSE)</f>
        <v>Produce</v>
      </c>
      <c r="R1464" s="57">
        <f>VLOOKUP(order_details__2[[#This Row],[OrderID]],orders[],21,FALSE)</f>
        <v>12</v>
      </c>
    </row>
    <row r="1465" spans="1:18" x14ac:dyDescent="0.2">
      <c r="A1465">
        <v>10807</v>
      </c>
      <c r="B1465">
        <v>40</v>
      </c>
      <c r="C1465">
        <v>18.399999999999999</v>
      </c>
      <c r="D1465">
        <v>1</v>
      </c>
      <c r="E1465">
        <v>0</v>
      </c>
      <c r="F1465">
        <f>order_details__2[[#This Row],[UnitPrice]]*order_details__2[[#This Row],[Quantity]]</f>
        <v>18.399999999999999</v>
      </c>
      <c r="G1465">
        <f>VLOOKUP(order_details__2[[#This Row],[ProductID]],products[],3,FALSE)</f>
        <v>19</v>
      </c>
      <c r="H1465">
        <f>VLOOKUP(order_details__2[[#This Row],[OrderID]],orders[],20,FALSE)</f>
        <v>1997</v>
      </c>
      <c r="I1465" t="str">
        <f>VLOOKUP(order_details__2[[#This Row],[ProductID]],products[],2,FALSE)</f>
        <v>Boston Crab Meat</v>
      </c>
      <c r="J1465" t="str">
        <f>VLOOKUP(order_details__2[[#This Row],[SupplierID]],suppliers[],2,FALSE)</f>
        <v>New England Seafood Cannery</v>
      </c>
      <c r="K1465" t="str">
        <f>VLOOKUP(order_details__2[[#This Row],[OrderID]],orders[],14,FALSE)</f>
        <v>Italy</v>
      </c>
      <c r="L1465">
        <f>VLOOKUP(order_details__2[[#This Row],[OrderID]],orders[],7,FALSE)</f>
        <v>1</v>
      </c>
      <c r="M1465" t="str">
        <f>VLOOKUP(order_details__2[[#This Row],[ShipVia ]],shippers[],2,FALSE)</f>
        <v>Speedy Express</v>
      </c>
      <c r="N1465" t="str">
        <f>VLOOKUP(order_details__2[[#This Row],[OrderID]],orders[],2,FALSE)</f>
        <v>FRANS</v>
      </c>
      <c r="O1465" t="str">
        <f>VLOOKUP(order_details__2[[#This Row],[OrderID]],orders[],18,FALSE)</f>
        <v xml:space="preserve">Eastern                                           </v>
      </c>
      <c r="P1465">
        <f>VLOOKUP(order_details__2[[#This Row],[ProductID]],products[],4,FALSE)</f>
        <v>8</v>
      </c>
      <c r="Q1465" t="str">
        <f>VLOOKUP(order_details__2[[#This Row],[CategoryID]],categories[],2,FALSE)</f>
        <v>Seafood</v>
      </c>
      <c r="R1465" s="57">
        <f>VLOOKUP(order_details__2[[#This Row],[OrderID]],orders[],21,FALSE)</f>
        <v>12</v>
      </c>
    </row>
    <row r="1466" spans="1:18" x14ac:dyDescent="0.2">
      <c r="A1466">
        <v>10808</v>
      </c>
      <c r="B1466">
        <v>56</v>
      </c>
      <c r="C1466">
        <v>38</v>
      </c>
      <c r="D1466">
        <v>20</v>
      </c>
      <c r="E1466">
        <v>0</v>
      </c>
      <c r="F1466">
        <f>order_details__2[[#This Row],[UnitPrice]]*order_details__2[[#This Row],[Quantity]]</f>
        <v>760</v>
      </c>
      <c r="G1466">
        <f>VLOOKUP(order_details__2[[#This Row],[ProductID]],products[],3,FALSE)</f>
        <v>26</v>
      </c>
      <c r="H1466">
        <f>VLOOKUP(order_details__2[[#This Row],[OrderID]],orders[],20,FALSE)</f>
        <v>1998</v>
      </c>
      <c r="I1466" t="str">
        <f>VLOOKUP(order_details__2[[#This Row],[ProductID]],products[],2,FALSE)</f>
        <v>Gnocchi di nonna Alice</v>
      </c>
      <c r="J1466" t="str">
        <f>VLOOKUP(order_details__2[[#This Row],[SupplierID]],suppliers[],2,FALSE)</f>
        <v>Pasta Buttini s.r.l.</v>
      </c>
      <c r="K1466" t="str">
        <f>VLOOKUP(order_details__2[[#This Row],[OrderID]],orders[],14,FALSE)</f>
        <v>USA</v>
      </c>
      <c r="L1466">
        <f>VLOOKUP(order_details__2[[#This Row],[OrderID]],orders[],7,FALSE)</f>
        <v>3</v>
      </c>
      <c r="M1466" t="str">
        <f>VLOOKUP(order_details__2[[#This Row],[ShipVia ]],shippers[],2,FALSE)</f>
        <v>Federal Shipping</v>
      </c>
      <c r="N1466" t="str">
        <f>VLOOKUP(order_details__2[[#This Row],[OrderID]],orders[],2,FALSE)</f>
        <v>OLDWO</v>
      </c>
      <c r="O1466" t="str">
        <f>VLOOKUP(order_details__2[[#This Row],[OrderID]],orders[],18,FALSE)</f>
        <v xml:space="preserve">Eastern                                           </v>
      </c>
      <c r="P1466">
        <f>VLOOKUP(order_details__2[[#This Row],[ProductID]],products[],4,FALSE)</f>
        <v>5</v>
      </c>
      <c r="Q1466" t="str">
        <f>VLOOKUP(order_details__2[[#This Row],[CategoryID]],categories[],2,FALSE)</f>
        <v>Grains/Cereals</v>
      </c>
      <c r="R1466" s="57">
        <f>VLOOKUP(order_details__2[[#This Row],[OrderID]],orders[],21,FALSE)</f>
        <v>1</v>
      </c>
    </row>
    <row r="1467" spans="1:18" x14ac:dyDescent="0.2">
      <c r="A1467">
        <v>10808</v>
      </c>
      <c r="B1467">
        <v>76</v>
      </c>
      <c r="C1467">
        <v>18</v>
      </c>
      <c r="D1467">
        <v>50</v>
      </c>
      <c r="E1467">
        <v>0</v>
      </c>
      <c r="F1467">
        <f>order_details__2[[#This Row],[UnitPrice]]*order_details__2[[#This Row],[Quantity]]</f>
        <v>900</v>
      </c>
      <c r="G1467">
        <f>VLOOKUP(order_details__2[[#This Row],[ProductID]],products[],3,FALSE)</f>
        <v>23</v>
      </c>
      <c r="H1467">
        <f>VLOOKUP(order_details__2[[#This Row],[OrderID]],orders[],20,FALSE)</f>
        <v>1998</v>
      </c>
      <c r="I1467" t="str">
        <f>VLOOKUP(order_details__2[[#This Row],[ProductID]],products[],2,FALSE)</f>
        <v>Lakkalikri</v>
      </c>
      <c r="J1467" t="str">
        <f>VLOOKUP(order_details__2[[#This Row],[SupplierID]],suppliers[],2,FALSE)</f>
        <v>Karkki Oy</v>
      </c>
      <c r="K1467" t="str">
        <f>VLOOKUP(order_details__2[[#This Row],[OrderID]],orders[],14,FALSE)</f>
        <v>USA</v>
      </c>
      <c r="L1467">
        <f>VLOOKUP(order_details__2[[#This Row],[OrderID]],orders[],7,FALSE)</f>
        <v>3</v>
      </c>
      <c r="M1467" t="str">
        <f>VLOOKUP(order_details__2[[#This Row],[ShipVia ]],shippers[],2,FALSE)</f>
        <v>Federal Shipping</v>
      </c>
      <c r="N1467" t="str">
        <f>VLOOKUP(order_details__2[[#This Row],[OrderID]],orders[],2,FALSE)</f>
        <v>OLDWO</v>
      </c>
      <c r="O1467" t="str">
        <f>VLOOKUP(order_details__2[[#This Row],[OrderID]],orders[],18,FALSE)</f>
        <v xml:space="preserve">Eastern                                           </v>
      </c>
      <c r="P1467">
        <f>VLOOKUP(order_details__2[[#This Row],[ProductID]],products[],4,FALSE)</f>
        <v>1</v>
      </c>
      <c r="Q1467" t="str">
        <f>VLOOKUP(order_details__2[[#This Row],[CategoryID]],categories[],2,FALSE)</f>
        <v>Beverages</v>
      </c>
      <c r="R1467" s="57">
        <f>VLOOKUP(order_details__2[[#This Row],[OrderID]],orders[],21,FALSE)</f>
        <v>1</v>
      </c>
    </row>
    <row r="1468" spans="1:18" x14ac:dyDescent="0.2">
      <c r="A1468">
        <v>10809</v>
      </c>
      <c r="B1468">
        <v>52</v>
      </c>
      <c r="C1468">
        <v>7</v>
      </c>
      <c r="D1468">
        <v>20</v>
      </c>
      <c r="E1468">
        <v>0</v>
      </c>
      <c r="F1468">
        <f>order_details__2[[#This Row],[UnitPrice]]*order_details__2[[#This Row],[Quantity]]</f>
        <v>140</v>
      </c>
      <c r="G1468">
        <f>VLOOKUP(order_details__2[[#This Row],[ProductID]],products[],3,FALSE)</f>
        <v>24</v>
      </c>
      <c r="H1468">
        <f>VLOOKUP(order_details__2[[#This Row],[OrderID]],orders[],20,FALSE)</f>
        <v>1998</v>
      </c>
      <c r="I1468" t="str">
        <f>VLOOKUP(order_details__2[[#This Row],[ProductID]],products[],2,FALSE)</f>
        <v>Filo Mix</v>
      </c>
      <c r="J1468" t="str">
        <f>VLOOKUP(order_details__2[[#This Row],[SupplierID]],suppliers[],2,FALSE)</f>
        <v>G'day, Mate</v>
      </c>
      <c r="K1468" t="str">
        <f>VLOOKUP(order_details__2[[#This Row],[OrderID]],orders[],14,FALSE)</f>
        <v>Brazil</v>
      </c>
      <c r="L1468">
        <f>VLOOKUP(order_details__2[[#This Row],[OrderID]],orders[],7,FALSE)</f>
        <v>1</v>
      </c>
      <c r="M1468" t="str">
        <f>VLOOKUP(order_details__2[[#This Row],[ShipVia ]],shippers[],2,FALSE)</f>
        <v>Speedy Express</v>
      </c>
      <c r="N1468" t="str">
        <f>VLOOKUP(order_details__2[[#This Row],[OrderID]],orders[],2,FALSE)</f>
        <v>WELLI</v>
      </c>
      <c r="O1468" t="str">
        <f>VLOOKUP(order_details__2[[#This Row],[OrderID]],orders[],18,FALSE)</f>
        <v xml:space="preserve">Westerns                                          </v>
      </c>
      <c r="P1468">
        <f>VLOOKUP(order_details__2[[#This Row],[ProductID]],products[],4,FALSE)</f>
        <v>5</v>
      </c>
      <c r="Q1468" t="str">
        <f>VLOOKUP(order_details__2[[#This Row],[CategoryID]],categories[],2,FALSE)</f>
        <v>Grains/Cereals</v>
      </c>
      <c r="R1468" s="57">
        <f>VLOOKUP(order_details__2[[#This Row],[OrderID]],orders[],21,FALSE)</f>
        <v>1</v>
      </c>
    </row>
    <row r="1469" spans="1:18" x14ac:dyDescent="0.2">
      <c r="A1469">
        <v>10810</v>
      </c>
      <c r="B1469">
        <v>13</v>
      </c>
      <c r="C1469">
        <v>6</v>
      </c>
      <c r="D1469">
        <v>7</v>
      </c>
      <c r="E1469">
        <v>0</v>
      </c>
      <c r="F1469">
        <f>order_details__2[[#This Row],[UnitPrice]]*order_details__2[[#This Row],[Quantity]]</f>
        <v>42</v>
      </c>
      <c r="G1469">
        <f>VLOOKUP(order_details__2[[#This Row],[ProductID]],products[],3,FALSE)</f>
        <v>6</v>
      </c>
      <c r="H1469">
        <f>VLOOKUP(order_details__2[[#This Row],[OrderID]],orders[],20,FALSE)</f>
        <v>1998</v>
      </c>
      <c r="I1469" t="str">
        <f>VLOOKUP(order_details__2[[#This Row],[ProductID]],products[],2,FALSE)</f>
        <v>Konbu</v>
      </c>
      <c r="J1469" t="str">
        <f>VLOOKUP(order_details__2[[#This Row],[SupplierID]],suppliers[],2,FALSE)</f>
        <v>Mayumi's</v>
      </c>
      <c r="K1469" t="str">
        <f>VLOOKUP(order_details__2[[#This Row],[OrderID]],orders[],14,FALSE)</f>
        <v>Canada</v>
      </c>
      <c r="L1469">
        <f>VLOOKUP(order_details__2[[#This Row],[OrderID]],orders[],7,FALSE)</f>
        <v>3</v>
      </c>
      <c r="M1469" t="str">
        <f>VLOOKUP(order_details__2[[#This Row],[ShipVia ]],shippers[],2,FALSE)</f>
        <v>Federal Shipping</v>
      </c>
      <c r="N1469" t="str">
        <f>VLOOKUP(order_details__2[[#This Row],[OrderID]],orders[],2,FALSE)</f>
        <v>LAUGB</v>
      </c>
      <c r="O1469" t="str">
        <f>VLOOKUP(order_details__2[[#This Row],[OrderID]],orders[],18,FALSE)</f>
        <v xml:space="preserve">Eastern                                           </v>
      </c>
      <c r="P1469">
        <f>VLOOKUP(order_details__2[[#This Row],[ProductID]],products[],4,FALSE)</f>
        <v>8</v>
      </c>
      <c r="Q1469" t="str">
        <f>VLOOKUP(order_details__2[[#This Row],[CategoryID]],categories[],2,FALSE)</f>
        <v>Seafood</v>
      </c>
      <c r="R1469" s="57">
        <f>VLOOKUP(order_details__2[[#This Row],[OrderID]],orders[],21,FALSE)</f>
        <v>1</v>
      </c>
    </row>
    <row r="1470" spans="1:18" x14ac:dyDescent="0.2">
      <c r="A1470">
        <v>10810</v>
      </c>
      <c r="B1470">
        <v>25</v>
      </c>
      <c r="C1470">
        <v>14</v>
      </c>
      <c r="D1470">
        <v>5</v>
      </c>
      <c r="E1470">
        <v>0</v>
      </c>
      <c r="F1470">
        <f>order_details__2[[#This Row],[UnitPrice]]*order_details__2[[#This Row],[Quantity]]</f>
        <v>70</v>
      </c>
      <c r="G1470">
        <f>VLOOKUP(order_details__2[[#This Row],[ProductID]],products[],3,FALSE)</f>
        <v>11</v>
      </c>
      <c r="H1470">
        <f>VLOOKUP(order_details__2[[#This Row],[OrderID]],orders[],20,FALSE)</f>
        <v>1998</v>
      </c>
      <c r="I1470" t="str">
        <f>VLOOKUP(order_details__2[[#This Row],[ProductID]],products[],2,FALSE)</f>
        <v>NuNuCa Nu-Nougat-Creme</v>
      </c>
      <c r="J1470" t="str">
        <f>VLOOKUP(order_details__2[[#This Row],[SupplierID]],suppliers[],2,FALSE)</f>
        <v>Heli Swaren GmbH &amp; Co. KG</v>
      </c>
      <c r="K1470" t="str">
        <f>VLOOKUP(order_details__2[[#This Row],[OrderID]],orders[],14,FALSE)</f>
        <v>Canada</v>
      </c>
      <c r="L1470">
        <f>VLOOKUP(order_details__2[[#This Row],[OrderID]],orders[],7,FALSE)</f>
        <v>3</v>
      </c>
      <c r="M1470" t="str">
        <f>VLOOKUP(order_details__2[[#This Row],[ShipVia ]],shippers[],2,FALSE)</f>
        <v>Federal Shipping</v>
      </c>
      <c r="N1470" t="str">
        <f>VLOOKUP(order_details__2[[#This Row],[OrderID]],orders[],2,FALSE)</f>
        <v>LAUGB</v>
      </c>
      <c r="O1470" t="str">
        <f>VLOOKUP(order_details__2[[#This Row],[OrderID]],orders[],18,FALSE)</f>
        <v xml:space="preserve">Eastern                                           </v>
      </c>
      <c r="P1470">
        <f>VLOOKUP(order_details__2[[#This Row],[ProductID]],products[],4,FALSE)</f>
        <v>3</v>
      </c>
      <c r="Q1470" t="str">
        <f>VLOOKUP(order_details__2[[#This Row],[CategoryID]],categories[],2,FALSE)</f>
        <v>Confections</v>
      </c>
      <c r="R1470" s="57">
        <f>VLOOKUP(order_details__2[[#This Row],[OrderID]],orders[],21,FALSE)</f>
        <v>1</v>
      </c>
    </row>
    <row r="1471" spans="1:18" x14ac:dyDescent="0.2">
      <c r="A1471">
        <v>10810</v>
      </c>
      <c r="B1471">
        <v>70</v>
      </c>
      <c r="C1471">
        <v>15</v>
      </c>
      <c r="D1471">
        <v>5</v>
      </c>
      <c r="E1471">
        <v>0</v>
      </c>
      <c r="F1471">
        <f>order_details__2[[#This Row],[UnitPrice]]*order_details__2[[#This Row],[Quantity]]</f>
        <v>75</v>
      </c>
      <c r="G1471">
        <f>VLOOKUP(order_details__2[[#This Row],[ProductID]],products[],3,FALSE)</f>
        <v>7</v>
      </c>
      <c r="H1471">
        <f>VLOOKUP(order_details__2[[#This Row],[OrderID]],orders[],20,FALSE)</f>
        <v>1998</v>
      </c>
      <c r="I1471" t="str">
        <f>VLOOKUP(order_details__2[[#This Row],[ProductID]],products[],2,FALSE)</f>
        <v>Outback Lager</v>
      </c>
      <c r="J1471" t="str">
        <f>VLOOKUP(order_details__2[[#This Row],[SupplierID]],suppliers[],2,FALSE)</f>
        <v>Pavlova, Ltd.</v>
      </c>
      <c r="K1471" t="str">
        <f>VLOOKUP(order_details__2[[#This Row],[OrderID]],orders[],14,FALSE)</f>
        <v>Canada</v>
      </c>
      <c r="L1471">
        <f>VLOOKUP(order_details__2[[#This Row],[OrderID]],orders[],7,FALSE)</f>
        <v>3</v>
      </c>
      <c r="M1471" t="str">
        <f>VLOOKUP(order_details__2[[#This Row],[ShipVia ]],shippers[],2,FALSE)</f>
        <v>Federal Shipping</v>
      </c>
      <c r="N1471" t="str">
        <f>VLOOKUP(order_details__2[[#This Row],[OrderID]],orders[],2,FALSE)</f>
        <v>LAUGB</v>
      </c>
      <c r="O1471" t="str">
        <f>VLOOKUP(order_details__2[[#This Row],[OrderID]],orders[],18,FALSE)</f>
        <v xml:space="preserve">Eastern                                           </v>
      </c>
      <c r="P1471">
        <f>VLOOKUP(order_details__2[[#This Row],[ProductID]],products[],4,FALSE)</f>
        <v>1</v>
      </c>
      <c r="Q1471" t="str">
        <f>VLOOKUP(order_details__2[[#This Row],[CategoryID]],categories[],2,FALSE)</f>
        <v>Beverages</v>
      </c>
      <c r="R1471" s="57">
        <f>VLOOKUP(order_details__2[[#This Row],[OrderID]],orders[],21,FALSE)</f>
        <v>1</v>
      </c>
    </row>
    <row r="1472" spans="1:18" x14ac:dyDescent="0.2">
      <c r="A1472">
        <v>10811</v>
      </c>
      <c r="B1472">
        <v>19</v>
      </c>
      <c r="C1472">
        <v>9.1999999999999993</v>
      </c>
      <c r="D1472">
        <v>15</v>
      </c>
      <c r="E1472">
        <v>0</v>
      </c>
      <c r="F1472">
        <f>order_details__2[[#This Row],[UnitPrice]]*order_details__2[[#This Row],[Quantity]]</f>
        <v>138</v>
      </c>
      <c r="G1472">
        <f>VLOOKUP(order_details__2[[#This Row],[ProductID]],products[],3,FALSE)</f>
        <v>8</v>
      </c>
      <c r="H1472">
        <f>VLOOKUP(order_details__2[[#This Row],[OrderID]],orders[],20,FALSE)</f>
        <v>1998</v>
      </c>
      <c r="I1472" t="str">
        <f>VLOOKUP(order_details__2[[#This Row],[ProductID]],products[],2,FALSE)</f>
        <v>Teatime Chocolate Biscuits</v>
      </c>
      <c r="J1472" t="str">
        <f>VLOOKUP(order_details__2[[#This Row],[SupplierID]],suppliers[],2,FALSE)</f>
        <v>Specialty Biscuits, Ltd.</v>
      </c>
      <c r="K1472" t="str">
        <f>VLOOKUP(order_details__2[[#This Row],[OrderID]],orders[],14,FALSE)</f>
        <v>Venezuela</v>
      </c>
      <c r="L1472">
        <f>VLOOKUP(order_details__2[[#This Row],[OrderID]],orders[],7,FALSE)</f>
        <v>1</v>
      </c>
      <c r="M1472" t="str">
        <f>VLOOKUP(order_details__2[[#This Row],[ShipVia ]],shippers[],2,FALSE)</f>
        <v>Speedy Express</v>
      </c>
      <c r="N1472" t="str">
        <f>VLOOKUP(order_details__2[[#This Row],[OrderID]],orders[],2,FALSE)</f>
        <v>LINOD</v>
      </c>
      <c r="O1472" t="str">
        <f>VLOOKUP(order_details__2[[#This Row],[OrderID]],orders[],18,FALSE)</f>
        <v xml:space="preserve">Northern                                          </v>
      </c>
      <c r="P1472">
        <f>VLOOKUP(order_details__2[[#This Row],[ProductID]],products[],4,FALSE)</f>
        <v>3</v>
      </c>
      <c r="Q1472" t="str">
        <f>VLOOKUP(order_details__2[[#This Row],[CategoryID]],categories[],2,FALSE)</f>
        <v>Confections</v>
      </c>
      <c r="R1472" s="57">
        <f>VLOOKUP(order_details__2[[#This Row],[OrderID]],orders[],21,FALSE)</f>
        <v>1</v>
      </c>
    </row>
    <row r="1473" spans="1:18" x14ac:dyDescent="0.2">
      <c r="A1473">
        <v>10811</v>
      </c>
      <c r="B1473">
        <v>23</v>
      </c>
      <c r="C1473">
        <v>9</v>
      </c>
      <c r="D1473">
        <v>18</v>
      </c>
      <c r="E1473">
        <v>0</v>
      </c>
      <c r="F1473">
        <f>order_details__2[[#This Row],[UnitPrice]]*order_details__2[[#This Row],[Quantity]]</f>
        <v>162</v>
      </c>
      <c r="G1473">
        <f>VLOOKUP(order_details__2[[#This Row],[ProductID]],products[],3,FALSE)</f>
        <v>9</v>
      </c>
      <c r="H1473">
        <f>VLOOKUP(order_details__2[[#This Row],[OrderID]],orders[],20,FALSE)</f>
        <v>1998</v>
      </c>
      <c r="I1473" t="str">
        <f>VLOOKUP(order_details__2[[#This Row],[ProductID]],products[],2,FALSE)</f>
        <v>Tunnbrd</v>
      </c>
      <c r="J1473" t="str">
        <f>VLOOKUP(order_details__2[[#This Row],[SupplierID]],suppliers[],2,FALSE)</f>
        <v>PB Knckebrd AB</v>
      </c>
      <c r="K1473" t="str">
        <f>VLOOKUP(order_details__2[[#This Row],[OrderID]],orders[],14,FALSE)</f>
        <v>Venezuela</v>
      </c>
      <c r="L1473">
        <f>VLOOKUP(order_details__2[[#This Row],[OrderID]],orders[],7,FALSE)</f>
        <v>1</v>
      </c>
      <c r="M1473" t="str">
        <f>VLOOKUP(order_details__2[[#This Row],[ShipVia ]],shippers[],2,FALSE)</f>
        <v>Speedy Express</v>
      </c>
      <c r="N1473" t="str">
        <f>VLOOKUP(order_details__2[[#This Row],[OrderID]],orders[],2,FALSE)</f>
        <v>LINOD</v>
      </c>
      <c r="O1473" t="str">
        <f>VLOOKUP(order_details__2[[#This Row],[OrderID]],orders[],18,FALSE)</f>
        <v xml:space="preserve">Northern                                          </v>
      </c>
      <c r="P1473">
        <f>VLOOKUP(order_details__2[[#This Row],[ProductID]],products[],4,FALSE)</f>
        <v>5</v>
      </c>
      <c r="Q1473" t="str">
        <f>VLOOKUP(order_details__2[[#This Row],[CategoryID]],categories[],2,FALSE)</f>
        <v>Grains/Cereals</v>
      </c>
      <c r="R1473" s="57">
        <f>VLOOKUP(order_details__2[[#This Row],[OrderID]],orders[],21,FALSE)</f>
        <v>1</v>
      </c>
    </row>
    <row r="1474" spans="1:18" x14ac:dyDescent="0.2">
      <c r="A1474">
        <v>10811</v>
      </c>
      <c r="B1474">
        <v>40</v>
      </c>
      <c r="C1474">
        <v>18.399999999999999</v>
      </c>
      <c r="D1474">
        <v>30</v>
      </c>
      <c r="E1474">
        <v>0</v>
      </c>
      <c r="F1474">
        <f>order_details__2[[#This Row],[UnitPrice]]*order_details__2[[#This Row],[Quantity]]</f>
        <v>552</v>
      </c>
      <c r="G1474">
        <f>VLOOKUP(order_details__2[[#This Row],[ProductID]],products[],3,FALSE)</f>
        <v>19</v>
      </c>
      <c r="H1474">
        <f>VLOOKUP(order_details__2[[#This Row],[OrderID]],orders[],20,FALSE)</f>
        <v>1998</v>
      </c>
      <c r="I1474" t="str">
        <f>VLOOKUP(order_details__2[[#This Row],[ProductID]],products[],2,FALSE)</f>
        <v>Boston Crab Meat</v>
      </c>
      <c r="J1474" t="str">
        <f>VLOOKUP(order_details__2[[#This Row],[SupplierID]],suppliers[],2,FALSE)</f>
        <v>New England Seafood Cannery</v>
      </c>
      <c r="K1474" t="str">
        <f>VLOOKUP(order_details__2[[#This Row],[OrderID]],orders[],14,FALSE)</f>
        <v>Venezuela</v>
      </c>
      <c r="L1474">
        <f>VLOOKUP(order_details__2[[#This Row],[OrderID]],orders[],7,FALSE)</f>
        <v>1</v>
      </c>
      <c r="M1474" t="str">
        <f>VLOOKUP(order_details__2[[#This Row],[ShipVia ]],shippers[],2,FALSE)</f>
        <v>Speedy Express</v>
      </c>
      <c r="N1474" t="str">
        <f>VLOOKUP(order_details__2[[#This Row],[OrderID]],orders[],2,FALSE)</f>
        <v>LINOD</v>
      </c>
      <c r="O1474" t="str">
        <f>VLOOKUP(order_details__2[[#This Row],[OrderID]],orders[],18,FALSE)</f>
        <v xml:space="preserve">Northern                                          </v>
      </c>
      <c r="P1474">
        <f>VLOOKUP(order_details__2[[#This Row],[ProductID]],products[],4,FALSE)</f>
        <v>8</v>
      </c>
      <c r="Q1474" t="str">
        <f>VLOOKUP(order_details__2[[#This Row],[CategoryID]],categories[],2,FALSE)</f>
        <v>Seafood</v>
      </c>
      <c r="R1474" s="57">
        <f>VLOOKUP(order_details__2[[#This Row],[OrderID]],orders[],21,FALSE)</f>
        <v>1</v>
      </c>
    </row>
    <row r="1475" spans="1:18" x14ac:dyDescent="0.2">
      <c r="A1475">
        <v>10812</v>
      </c>
      <c r="B1475">
        <v>31</v>
      </c>
      <c r="C1475">
        <v>12.5</v>
      </c>
      <c r="D1475">
        <v>16</v>
      </c>
      <c r="E1475">
        <v>0</v>
      </c>
      <c r="F1475">
        <f>order_details__2[[#This Row],[UnitPrice]]*order_details__2[[#This Row],[Quantity]]</f>
        <v>200</v>
      </c>
      <c r="G1475">
        <f>VLOOKUP(order_details__2[[#This Row],[ProductID]],products[],3,FALSE)</f>
        <v>14</v>
      </c>
      <c r="H1475">
        <f>VLOOKUP(order_details__2[[#This Row],[OrderID]],orders[],20,FALSE)</f>
        <v>1998</v>
      </c>
      <c r="I1475" t="str">
        <f>VLOOKUP(order_details__2[[#This Row],[ProductID]],products[],2,FALSE)</f>
        <v>Gorgonzola Telino</v>
      </c>
      <c r="J1475" t="str">
        <f>VLOOKUP(order_details__2[[#This Row],[SupplierID]],suppliers[],2,FALSE)</f>
        <v>Formaggi Fortini s.r.l.</v>
      </c>
      <c r="K1475" t="str">
        <f>VLOOKUP(order_details__2[[#This Row],[OrderID]],orders[],14,FALSE)</f>
        <v>Italy</v>
      </c>
      <c r="L1475">
        <f>VLOOKUP(order_details__2[[#This Row],[OrderID]],orders[],7,FALSE)</f>
        <v>1</v>
      </c>
      <c r="M1475" t="str">
        <f>VLOOKUP(order_details__2[[#This Row],[ShipVia ]],shippers[],2,FALSE)</f>
        <v>Speedy Express</v>
      </c>
      <c r="N1475" t="str">
        <f>VLOOKUP(order_details__2[[#This Row],[OrderID]],orders[],2,FALSE)</f>
        <v>REGGC</v>
      </c>
      <c r="O1475" t="str">
        <f>VLOOKUP(order_details__2[[#This Row],[OrderID]],orders[],18,FALSE)</f>
        <v xml:space="preserve">Eastern                                           </v>
      </c>
      <c r="P1475">
        <f>VLOOKUP(order_details__2[[#This Row],[ProductID]],products[],4,FALSE)</f>
        <v>4</v>
      </c>
      <c r="Q1475" t="str">
        <f>VLOOKUP(order_details__2[[#This Row],[CategoryID]],categories[],2,FALSE)</f>
        <v>Dairy Products</v>
      </c>
      <c r="R1475" s="57">
        <f>VLOOKUP(order_details__2[[#This Row],[OrderID]],orders[],21,FALSE)</f>
        <v>1</v>
      </c>
    </row>
    <row r="1476" spans="1:18" x14ac:dyDescent="0.2">
      <c r="A1476">
        <v>10812</v>
      </c>
      <c r="B1476">
        <v>72</v>
      </c>
      <c r="C1476">
        <v>34.799999999999997</v>
      </c>
      <c r="D1476">
        <v>40</v>
      </c>
      <c r="E1476">
        <v>0</v>
      </c>
      <c r="F1476">
        <f>order_details__2[[#This Row],[UnitPrice]]*order_details__2[[#This Row],[Quantity]]</f>
        <v>1392</v>
      </c>
      <c r="G1476">
        <f>VLOOKUP(order_details__2[[#This Row],[ProductID]],products[],3,FALSE)</f>
        <v>14</v>
      </c>
      <c r="H1476">
        <f>VLOOKUP(order_details__2[[#This Row],[OrderID]],orders[],20,FALSE)</f>
        <v>1998</v>
      </c>
      <c r="I1476" t="str">
        <f>VLOOKUP(order_details__2[[#This Row],[ProductID]],products[],2,FALSE)</f>
        <v>Mozzarella di Giovanni</v>
      </c>
      <c r="J1476" t="str">
        <f>VLOOKUP(order_details__2[[#This Row],[SupplierID]],suppliers[],2,FALSE)</f>
        <v>Formaggi Fortini s.r.l.</v>
      </c>
      <c r="K1476" t="str">
        <f>VLOOKUP(order_details__2[[#This Row],[OrderID]],orders[],14,FALSE)</f>
        <v>Italy</v>
      </c>
      <c r="L1476">
        <f>VLOOKUP(order_details__2[[#This Row],[OrderID]],orders[],7,FALSE)</f>
        <v>1</v>
      </c>
      <c r="M1476" t="str">
        <f>VLOOKUP(order_details__2[[#This Row],[ShipVia ]],shippers[],2,FALSE)</f>
        <v>Speedy Express</v>
      </c>
      <c r="N1476" t="str">
        <f>VLOOKUP(order_details__2[[#This Row],[OrderID]],orders[],2,FALSE)</f>
        <v>REGGC</v>
      </c>
      <c r="O1476" t="str">
        <f>VLOOKUP(order_details__2[[#This Row],[OrderID]],orders[],18,FALSE)</f>
        <v xml:space="preserve">Eastern                                           </v>
      </c>
      <c r="P1476">
        <f>VLOOKUP(order_details__2[[#This Row],[ProductID]],products[],4,FALSE)</f>
        <v>4</v>
      </c>
      <c r="Q1476" t="str">
        <f>VLOOKUP(order_details__2[[#This Row],[CategoryID]],categories[],2,FALSE)</f>
        <v>Dairy Products</v>
      </c>
      <c r="R1476" s="57">
        <f>VLOOKUP(order_details__2[[#This Row],[OrderID]],orders[],21,FALSE)</f>
        <v>1</v>
      </c>
    </row>
    <row r="1477" spans="1:18" x14ac:dyDescent="0.2">
      <c r="A1477">
        <v>10812</v>
      </c>
      <c r="B1477">
        <v>77</v>
      </c>
      <c r="C1477">
        <v>13</v>
      </c>
      <c r="D1477">
        <v>20</v>
      </c>
      <c r="E1477">
        <v>0</v>
      </c>
      <c r="F1477">
        <f>order_details__2[[#This Row],[UnitPrice]]*order_details__2[[#This Row],[Quantity]]</f>
        <v>260</v>
      </c>
      <c r="G1477">
        <f>VLOOKUP(order_details__2[[#This Row],[ProductID]],products[],3,FALSE)</f>
        <v>12</v>
      </c>
      <c r="H1477">
        <f>VLOOKUP(order_details__2[[#This Row],[OrderID]],orders[],20,FALSE)</f>
        <v>1998</v>
      </c>
      <c r="I1477" t="str">
        <f>VLOOKUP(order_details__2[[#This Row],[ProductID]],products[],2,FALSE)</f>
        <v>Original Frankfurter grne Soe</v>
      </c>
      <c r="J1477" t="str">
        <f>VLOOKUP(order_details__2[[#This Row],[SupplierID]],suppliers[],2,FALSE)</f>
        <v>Plutzer Lebensmittelgromrkte AG</v>
      </c>
      <c r="K1477" t="str">
        <f>VLOOKUP(order_details__2[[#This Row],[OrderID]],orders[],14,FALSE)</f>
        <v>Italy</v>
      </c>
      <c r="L1477">
        <f>VLOOKUP(order_details__2[[#This Row],[OrderID]],orders[],7,FALSE)</f>
        <v>1</v>
      </c>
      <c r="M1477" t="str">
        <f>VLOOKUP(order_details__2[[#This Row],[ShipVia ]],shippers[],2,FALSE)</f>
        <v>Speedy Express</v>
      </c>
      <c r="N1477" t="str">
        <f>VLOOKUP(order_details__2[[#This Row],[OrderID]],orders[],2,FALSE)</f>
        <v>REGGC</v>
      </c>
      <c r="O1477" t="str">
        <f>VLOOKUP(order_details__2[[#This Row],[OrderID]],orders[],18,FALSE)</f>
        <v xml:space="preserve">Eastern                                           </v>
      </c>
      <c r="P1477">
        <f>VLOOKUP(order_details__2[[#This Row],[ProductID]],products[],4,FALSE)</f>
        <v>2</v>
      </c>
      <c r="Q1477" t="str">
        <f>VLOOKUP(order_details__2[[#This Row],[CategoryID]],categories[],2,FALSE)</f>
        <v>Condiments</v>
      </c>
      <c r="R1477" s="57">
        <f>VLOOKUP(order_details__2[[#This Row],[OrderID]],orders[],21,FALSE)</f>
        <v>1</v>
      </c>
    </row>
    <row r="1478" spans="1:18" x14ac:dyDescent="0.2">
      <c r="A1478">
        <v>10813</v>
      </c>
      <c r="B1478">
        <v>2</v>
      </c>
      <c r="C1478">
        <v>19</v>
      </c>
      <c r="D1478">
        <v>12</v>
      </c>
      <c r="E1478">
        <v>0</v>
      </c>
      <c r="F1478">
        <f>order_details__2[[#This Row],[UnitPrice]]*order_details__2[[#This Row],[Quantity]]</f>
        <v>228</v>
      </c>
      <c r="G1478">
        <f>VLOOKUP(order_details__2[[#This Row],[ProductID]],products[],3,FALSE)</f>
        <v>1</v>
      </c>
      <c r="H1478">
        <f>VLOOKUP(order_details__2[[#This Row],[OrderID]],orders[],20,FALSE)</f>
        <v>1998</v>
      </c>
      <c r="I1478" t="str">
        <f>VLOOKUP(order_details__2[[#This Row],[ProductID]],products[],2,FALSE)</f>
        <v>Chang</v>
      </c>
      <c r="J1478" t="str">
        <f>VLOOKUP(order_details__2[[#This Row],[SupplierID]],suppliers[],2,FALSE)</f>
        <v>Exotic Liquids</v>
      </c>
      <c r="K1478" t="str">
        <f>VLOOKUP(order_details__2[[#This Row],[OrderID]],orders[],14,FALSE)</f>
        <v>Brazil</v>
      </c>
      <c r="L1478">
        <f>VLOOKUP(order_details__2[[#This Row],[OrderID]],orders[],7,FALSE)</f>
        <v>1</v>
      </c>
      <c r="M1478" t="str">
        <f>VLOOKUP(order_details__2[[#This Row],[ShipVia ]],shippers[],2,FALSE)</f>
        <v>Speedy Express</v>
      </c>
      <c r="N1478" t="str">
        <f>VLOOKUP(order_details__2[[#This Row],[OrderID]],orders[],2,FALSE)</f>
        <v>RICAR</v>
      </c>
      <c r="O1478" t="str">
        <f>VLOOKUP(order_details__2[[#This Row],[OrderID]],orders[],18,FALSE)</f>
        <v xml:space="preserve">Eastern                                           </v>
      </c>
      <c r="P1478">
        <f>VLOOKUP(order_details__2[[#This Row],[ProductID]],products[],4,FALSE)</f>
        <v>1</v>
      </c>
      <c r="Q1478" t="str">
        <f>VLOOKUP(order_details__2[[#This Row],[CategoryID]],categories[],2,FALSE)</f>
        <v>Beverages</v>
      </c>
      <c r="R1478" s="57">
        <f>VLOOKUP(order_details__2[[#This Row],[OrderID]],orders[],21,FALSE)</f>
        <v>1</v>
      </c>
    </row>
    <row r="1479" spans="1:18" x14ac:dyDescent="0.2">
      <c r="A1479">
        <v>10813</v>
      </c>
      <c r="B1479">
        <v>46</v>
      </c>
      <c r="C1479">
        <v>12</v>
      </c>
      <c r="D1479">
        <v>35</v>
      </c>
      <c r="E1479">
        <v>0</v>
      </c>
      <c r="F1479">
        <f>order_details__2[[#This Row],[UnitPrice]]*order_details__2[[#This Row],[Quantity]]</f>
        <v>420</v>
      </c>
      <c r="G1479">
        <f>VLOOKUP(order_details__2[[#This Row],[ProductID]],products[],3,FALSE)</f>
        <v>21</v>
      </c>
      <c r="H1479">
        <f>VLOOKUP(order_details__2[[#This Row],[OrderID]],orders[],20,FALSE)</f>
        <v>1998</v>
      </c>
      <c r="I1479" t="str">
        <f>VLOOKUP(order_details__2[[#This Row],[ProductID]],products[],2,FALSE)</f>
        <v>Spegesild</v>
      </c>
      <c r="J1479" t="str">
        <f>VLOOKUP(order_details__2[[#This Row],[SupplierID]],suppliers[],2,FALSE)</f>
        <v>Lyngbysild</v>
      </c>
      <c r="K1479" t="str">
        <f>VLOOKUP(order_details__2[[#This Row],[OrderID]],orders[],14,FALSE)</f>
        <v>Brazil</v>
      </c>
      <c r="L1479">
        <f>VLOOKUP(order_details__2[[#This Row],[OrderID]],orders[],7,FALSE)</f>
        <v>1</v>
      </c>
      <c r="M1479" t="str">
        <f>VLOOKUP(order_details__2[[#This Row],[ShipVia ]],shippers[],2,FALSE)</f>
        <v>Speedy Express</v>
      </c>
      <c r="N1479" t="str">
        <f>VLOOKUP(order_details__2[[#This Row],[OrderID]],orders[],2,FALSE)</f>
        <v>RICAR</v>
      </c>
      <c r="O1479" t="str">
        <f>VLOOKUP(order_details__2[[#This Row],[OrderID]],orders[],18,FALSE)</f>
        <v xml:space="preserve">Eastern                                           </v>
      </c>
      <c r="P1479">
        <f>VLOOKUP(order_details__2[[#This Row],[ProductID]],products[],4,FALSE)</f>
        <v>8</v>
      </c>
      <c r="Q1479" t="str">
        <f>VLOOKUP(order_details__2[[#This Row],[CategoryID]],categories[],2,FALSE)</f>
        <v>Seafood</v>
      </c>
      <c r="R1479" s="57">
        <f>VLOOKUP(order_details__2[[#This Row],[OrderID]],orders[],21,FALSE)</f>
        <v>1</v>
      </c>
    </row>
    <row r="1480" spans="1:18" x14ac:dyDescent="0.2">
      <c r="A1480">
        <v>10814</v>
      </c>
      <c r="B1480">
        <v>41</v>
      </c>
      <c r="C1480">
        <v>9.65</v>
      </c>
      <c r="D1480">
        <v>20</v>
      </c>
      <c r="E1480">
        <v>0</v>
      </c>
      <c r="F1480">
        <f>order_details__2[[#This Row],[UnitPrice]]*order_details__2[[#This Row],[Quantity]]</f>
        <v>193</v>
      </c>
      <c r="G1480">
        <f>VLOOKUP(order_details__2[[#This Row],[ProductID]],products[],3,FALSE)</f>
        <v>19</v>
      </c>
      <c r="H1480">
        <f>VLOOKUP(order_details__2[[#This Row],[OrderID]],orders[],20,FALSE)</f>
        <v>1998</v>
      </c>
      <c r="I1480" t="str">
        <f>VLOOKUP(order_details__2[[#This Row],[ProductID]],products[],2,FALSE)</f>
        <v>Jack's New England Clam Chowder</v>
      </c>
      <c r="J1480" t="str">
        <f>VLOOKUP(order_details__2[[#This Row],[SupplierID]],suppliers[],2,FALSE)</f>
        <v>New England Seafood Cannery</v>
      </c>
      <c r="K1480" t="str">
        <f>VLOOKUP(order_details__2[[#This Row],[OrderID]],orders[],14,FALSE)</f>
        <v>France</v>
      </c>
      <c r="L1480">
        <f>VLOOKUP(order_details__2[[#This Row],[OrderID]],orders[],7,FALSE)</f>
        <v>3</v>
      </c>
      <c r="M1480" t="str">
        <f>VLOOKUP(order_details__2[[#This Row],[ShipVia ]],shippers[],2,FALSE)</f>
        <v>Federal Shipping</v>
      </c>
      <c r="N1480" t="str">
        <f>VLOOKUP(order_details__2[[#This Row],[OrderID]],orders[],2,FALSE)</f>
        <v>VICTE</v>
      </c>
      <c r="O1480" t="str">
        <f>VLOOKUP(order_details__2[[#This Row],[OrderID]],orders[],18,FALSE)</f>
        <v xml:space="preserve">Southern                                          </v>
      </c>
      <c r="P1480">
        <f>VLOOKUP(order_details__2[[#This Row],[ProductID]],products[],4,FALSE)</f>
        <v>8</v>
      </c>
      <c r="Q1480" t="str">
        <f>VLOOKUP(order_details__2[[#This Row],[CategoryID]],categories[],2,FALSE)</f>
        <v>Seafood</v>
      </c>
      <c r="R1480" s="57">
        <f>VLOOKUP(order_details__2[[#This Row],[OrderID]],orders[],21,FALSE)</f>
        <v>1</v>
      </c>
    </row>
    <row r="1481" spans="1:18" x14ac:dyDescent="0.2">
      <c r="A1481">
        <v>10814</v>
      </c>
      <c r="B1481">
        <v>43</v>
      </c>
      <c r="C1481">
        <v>46</v>
      </c>
      <c r="D1481">
        <v>20</v>
      </c>
      <c r="E1481">
        <v>0</v>
      </c>
      <c r="F1481">
        <f>order_details__2[[#This Row],[UnitPrice]]*order_details__2[[#This Row],[Quantity]]</f>
        <v>920</v>
      </c>
      <c r="G1481">
        <f>VLOOKUP(order_details__2[[#This Row],[ProductID]],products[],3,FALSE)</f>
        <v>20</v>
      </c>
      <c r="H1481">
        <f>VLOOKUP(order_details__2[[#This Row],[OrderID]],orders[],20,FALSE)</f>
        <v>1998</v>
      </c>
      <c r="I1481" t="str">
        <f>VLOOKUP(order_details__2[[#This Row],[ProductID]],products[],2,FALSE)</f>
        <v>Ipoh Coffee</v>
      </c>
      <c r="J1481" t="str">
        <f>VLOOKUP(order_details__2[[#This Row],[SupplierID]],suppliers[],2,FALSE)</f>
        <v>Leka Trading</v>
      </c>
      <c r="K1481" t="str">
        <f>VLOOKUP(order_details__2[[#This Row],[OrderID]],orders[],14,FALSE)</f>
        <v>France</v>
      </c>
      <c r="L1481">
        <f>VLOOKUP(order_details__2[[#This Row],[OrderID]],orders[],7,FALSE)</f>
        <v>3</v>
      </c>
      <c r="M1481" t="str">
        <f>VLOOKUP(order_details__2[[#This Row],[ShipVia ]],shippers[],2,FALSE)</f>
        <v>Federal Shipping</v>
      </c>
      <c r="N1481" t="str">
        <f>VLOOKUP(order_details__2[[#This Row],[OrderID]],orders[],2,FALSE)</f>
        <v>VICTE</v>
      </c>
      <c r="O1481" t="str">
        <f>VLOOKUP(order_details__2[[#This Row],[OrderID]],orders[],18,FALSE)</f>
        <v xml:space="preserve">Southern                                          </v>
      </c>
      <c r="P1481">
        <f>VLOOKUP(order_details__2[[#This Row],[ProductID]],products[],4,FALSE)</f>
        <v>1</v>
      </c>
      <c r="Q1481" t="str">
        <f>VLOOKUP(order_details__2[[#This Row],[CategoryID]],categories[],2,FALSE)</f>
        <v>Beverages</v>
      </c>
      <c r="R1481" s="57">
        <f>VLOOKUP(order_details__2[[#This Row],[OrderID]],orders[],21,FALSE)</f>
        <v>1</v>
      </c>
    </row>
    <row r="1482" spans="1:18" x14ac:dyDescent="0.2">
      <c r="A1482">
        <v>10814</v>
      </c>
      <c r="B1482">
        <v>48</v>
      </c>
      <c r="C1482">
        <v>12.75</v>
      </c>
      <c r="D1482">
        <v>8</v>
      </c>
      <c r="E1482">
        <v>0</v>
      </c>
      <c r="F1482">
        <f>order_details__2[[#This Row],[UnitPrice]]*order_details__2[[#This Row],[Quantity]]</f>
        <v>102</v>
      </c>
      <c r="G1482">
        <f>VLOOKUP(order_details__2[[#This Row],[ProductID]],products[],3,FALSE)</f>
        <v>22</v>
      </c>
      <c r="H1482">
        <f>VLOOKUP(order_details__2[[#This Row],[OrderID]],orders[],20,FALSE)</f>
        <v>1998</v>
      </c>
      <c r="I1482" t="str">
        <f>VLOOKUP(order_details__2[[#This Row],[ProductID]],products[],2,FALSE)</f>
        <v>Chocolade</v>
      </c>
      <c r="J1482" t="str">
        <f>VLOOKUP(order_details__2[[#This Row],[SupplierID]],suppliers[],2,FALSE)</f>
        <v>Zaanse Snoepfabriek</v>
      </c>
      <c r="K1482" t="str">
        <f>VLOOKUP(order_details__2[[#This Row],[OrderID]],orders[],14,FALSE)</f>
        <v>France</v>
      </c>
      <c r="L1482">
        <f>VLOOKUP(order_details__2[[#This Row],[OrderID]],orders[],7,FALSE)</f>
        <v>3</v>
      </c>
      <c r="M1482" t="str">
        <f>VLOOKUP(order_details__2[[#This Row],[ShipVia ]],shippers[],2,FALSE)</f>
        <v>Federal Shipping</v>
      </c>
      <c r="N1482" t="str">
        <f>VLOOKUP(order_details__2[[#This Row],[OrderID]],orders[],2,FALSE)</f>
        <v>VICTE</v>
      </c>
      <c r="O1482" t="str">
        <f>VLOOKUP(order_details__2[[#This Row],[OrderID]],orders[],18,FALSE)</f>
        <v xml:space="preserve">Southern                                          </v>
      </c>
      <c r="P1482">
        <f>VLOOKUP(order_details__2[[#This Row],[ProductID]],products[],4,FALSE)</f>
        <v>3</v>
      </c>
      <c r="Q1482" t="str">
        <f>VLOOKUP(order_details__2[[#This Row],[CategoryID]],categories[],2,FALSE)</f>
        <v>Confections</v>
      </c>
      <c r="R1482" s="57">
        <f>VLOOKUP(order_details__2[[#This Row],[OrderID]],orders[],21,FALSE)</f>
        <v>1</v>
      </c>
    </row>
    <row r="1483" spans="1:18" x14ac:dyDescent="0.2">
      <c r="A1483">
        <v>10814</v>
      </c>
      <c r="B1483">
        <v>61</v>
      </c>
      <c r="C1483">
        <v>28.5</v>
      </c>
      <c r="D1483">
        <v>30</v>
      </c>
      <c r="E1483">
        <v>0</v>
      </c>
      <c r="F1483">
        <f>order_details__2[[#This Row],[UnitPrice]]*order_details__2[[#This Row],[Quantity]]</f>
        <v>855</v>
      </c>
      <c r="G1483">
        <f>VLOOKUP(order_details__2[[#This Row],[ProductID]],products[],3,FALSE)</f>
        <v>29</v>
      </c>
      <c r="H1483">
        <f>VLOOKUP(order_details__2[[#This Row],[OrderID]],orders[],20,FALSE)</f>
        <v>1998</v>
      </c>
      <c r="I1483" t="str">
        <f>VLOOKUP(order_details__2[[#This Row],[ProductID]],products[],2,FALSE)</f>
        <v>Sirop d'rable</v>
      </c>
      <c r="J1483" t="str">
        <f>VLOOKUP(order_details__2[[#This Row],[SupplierID]],suppliers[],2,FALSE)</f>
        <v>Forts d'rables</v>
      </c>
      <c r="K1483" t="str">
        <f>VLOOKUP(order_details__2[[#This Row],[OrderID]],orders[],14,FALSE)</f>
        <v>France</v>
      </c>
      <c r="L1483">
        <f>VLOOKUP(order_details__2[[#This Row],[OrderID]],orders[],7,FALSE)</f>
        <v>3</v>
      </c>
      <c r="M1483" t="str">
        <f>VLOOKUP(order_details__2[[#This Row],[ShipVia ]],shippers[],2,FALSE)</f>
        <v>Federal Shipping</v>
      </c>
      <c r="N1483" t="str">
        <f>VLOOKUP(order_details__2[[#This Row],[OrderID]],orders[],2,FALSE)</f>
        <v>VICTE</v>
      </c>
      <c r="O1483" t="str">
        <f>VLOOKUP(order_details__2[[#This Row],[OrderID]],orders[],18,FALSE)</f>
        <v xml:space="preserve">Southern                                          </v>
      </c>
      <c r="P1483">
        <f>VLOOKUP(order_details__2[[#This Row],[ProductID]],products[],4,FALSE)</f>
        <v>2</v>
      </c>
      <c r="Q1483" t="str">
        <f>VLOOKUP(order_details__2[[#This Row],[CategoryID]],categories[],2,FALSE)</f>
        <v>Condiments</v>
      </c>
      <c r="R1483" s="57">
        <f>VLOOKUP(order_details__2[[#This Row],[OrderID]],orders[],21,FALSE)</f>
        <v>1</v>
      </c>
    </row>
    <row r="1484" spans="1:18" x14ac:dyDescent="0.2">
      <c r="A1484">
        <v>10815</v>
      </c>
      <c r="B1484">
        <v>33</v>
      </c>
      <c r="C1484">
        <v>2.5</v>
      </c>
      <c r="D1484">
        <v>16</v>
      </c>
      <c r="E1484">
        <v>0</v>
      </c>
      <c r="F1484">
        <f>order_details__2[[#This Row],[UnitPrice]]*order_details__2[[#This Row],[Quantity]]</f>
        <v>40</v>
      </c>
      <c r="G1484">
        <f>VLOOKUP(order_details__2[[#This Row],[ProductID]],products[],3,FALSE)</f>
        <v>15</v>
      </c>
      <c r="H1484">
        <f>VLOOKUP(order_details__2[[#This Row],[OrderID]],orders[],20,FALSE)</f>
        <v>1998</v>
      </c>
      <c r="I1484" t="str">
        <f>VLOOKUP(order_details__2[[#This Row],[ProductID]],products[],2,FALSE)</f>
        <v>Geitost</v>
      </c>
      <c r="J1484" t="str">
        <f>VLOOKUP(order_details__2[[#This Row],[SupplierID]],suppliers[],2,FALSE)</f>
        <v>Norske Meierier</v>
      </c>
      <c r="K1484" t="str">
        <f>VLOOKUP(order_details__2[[#This Row],[OrderID]],orders[],14,FALSE)</f>
        <v>USA</v>
      </c>
      <c r="L1484">
        <f>VLOOKUP(order_details__2[[#This Row],[OrderID]],orders[],7,FALSE)</f>
        <v>3</v>
      </c>
      <c r="M1484" t="str">
        <f>VLOOKUP(order_details__2[[#This Row],[ShipVia ]],shippers[],2,FALSE)</f>
        <v>Federal Shipping</v>
      </c>
      <c r="N1484" t="str">
        <f>VLOOKUP(order_details__2[[#This Row],[OrderID]],orders[],2,FALSE)</f>
        <v>SAVEA</v>
      </c>
      <c r="O1484" t="str">
        <f>VLOOKUP(order_details__2[[#This Row],[OrderID]],orders[],18,FALSE)</f>
        <v xml:space="preserve">Eastern                                           </v>
      </c>
      <c r="P1484">
        <f>VLOOKUP(order_details__2[[#This Row],[ProductID]],products[],4,FALSE)</f>
        <v>4</v>
      </c>
      <c r="Q1484" t="str">
        <f>VLOOKUP(order_details__2[[#This Row],[CategoryID]],categories[],2,FALSE)</f>
        <v>Dairy Products</v>
      </c>
      <c r="R1484" s="57">
        <f>VLOOKUP(order_details__2[[#This Row],[OrderID]],orders[],21,FALSE)</f>
        <v>1</v>
      </c>
    </row>
    <row r="1485" spans="1:18" x14ac:dyDescent="0.2">
      <c r="A1485">
        <v>10816</v>
      </c>
      <c r="B1485">
        <v>38</v>
      </c>
      <c r="C1485">
        <v>263.5</v>
      </c>
      <c r="D1485">
        <v>30</v>
      </c>
      <c r="E1485">
        <v>0</v>
      </c>
      <c r="F1485">
        <f>order_details__2[[#This Row],[UnitPrice]]*order_details__2[[#This Row],[Quantity]]</f>
        <v>7905</v>
      </c>
      <c r="G1485">
        <f>VLOOKUP(order_details__2[[#This Row],[ProductID]],products[],3,FALSE)</f>
        <v>18</v>
      </c>
      <c r="H1485">
        <f>VLOOKUP(order_details__2[[#This Row],[OrderID]],orders[],20,FALSE)</f>
        <v>1998</v>
      </c>
      <c r="I1485" t="str">
        <f>VLOOKUP(order_details__2[[#This Row],[ProductID]],products[],2,FALSE)</f>
        <v>Cte de Blaye</v>
      </c>
      <c r="J1485" t="str">
        <f>VLOOKUP(order_details__2[[#This Row],[SupplierID]],suppliers[],2,FALSE)</f>
        <v>Aux joyeux ecclsiastiques</v>
      </c>
      <c r="K1485" t="str">
        <f>VLOOKUP(order_details__2[[#This Row],[OrderID]],orders[],14,FALSE)</f>
        <v>USA</v>
      </c>
      <c r="L1485">
        <f>VLOOKUP(order_details__2[[#This Row],[OrderID]],orders[],7,FALSE)</f>
        <v>2</v>
      </c>
      <c r="M1485" t="str">
        <f>VLOOKUP(order_details__2[[#This Row],[ShipVia ]],shippers[],2,FALSE)</f>
        <v>United Package</v>
      </c>
      <c r="N1485" t="str">
        <f>VLOOKUP(order_details__2[[#This Row],[OrderID]],orders[],2,FALSE)</f>
        <v>GREAL</v>
      </c>
      <c r="O1485" t="str">
        <f>VLOOKUP(order_details__2[[#This Row],[OrderID]],orders[],18,FALSE)</f>
        <v xml:space="preserve">Eastern                                           </v>
      </c>
      <c r="P1485">
        <f>VLOOKUP(order_details__2[[#This Row],[ProductID]],products[],4,FALSE)</f>
        <v>1</v>
      </c>
      <c r="Q1485" t="str">
        <f>VLOOKUP(order_details__2[[#This Row],[CategoryID]],categories[],2,FALSE)</f>
        <v>Beverages</v>
      </c>
      <c r="R1485" s="57">
        <f>VLOOKUP(order_details__2[[#This Row],[OrderID]],orders[],21,FALSE)</f>
        <v>1</v>
      </c>
    </row>
    <row r="1486" spans="1:18" x14ac:dyDescent="0.2">
      <c r="A1486">
        <v>10816</v>
      </c>
      <c r="B1486">
        <v>62</v>
      </c>
      <c r="C1486">
        <v>49.3</v>
      </c>
      <c r="D1486">
        <v>20</v>
      </c>
      <c r="E1486">
        <v>0</v>
      </c>
      <c r="F1486">
        <f>order_details__2[[#This Row],[UnitPrice]]*order_details__2[[#This Row],[Quantity]]</f>
        <v>986</v>
      </c>
      <c r="G1486">
        <f>VLOOKUP(order_details__2[[#This Row],[ProductID]],products[],3,FALSE)</f>
        <v>29</v>
      </c>
      <c r="H1486">
        <f>VLOOKUP(order_details__2[[#This Row],[OrderID]],orders[],20,FALSE)</f>
        <v>1998</v>
      </c>
      <c r="I1486" t="str">
        <f>VLOOKUP(order_details__2[[#This Row],[ProductID]],products[],2,FALSE)</f>
        <v>Tarte au sucre</v>
      </c>
      <c r="J1486" t="str">
        <f>VLOOKUP(order_details__2[[#This Row],[SupplierID]],suppliers[],2,FALSE)</f>
        <v>Forts d'rables</v>
      </c>
      <c r="K1486" t="str">
        <f>VLOOKUP(order_details__2[[#This Row],[OrderID]],orders[],14,FALSE)</f>
        <v>USA</v>
      </c>
      <c r="L1486">
        <f>VLOOKUP(order_details__2[[#This Row],[OrderID]],orders[],7,FALSE)</f>
        <v>2</v>
      </c>
      <c r="M1486" t="str">
        <f>VLOOKUP(order_details__2[[#This Row],[ShipVia ]],shippers[],2,FALSE)</f>
        <v>United Package</v>
      </c>
      <c r="N1486" t="str">
        <f>VLOOKUP(order_details__2[[#This Row],[OrderID]],orders[],2,FALSE)</f>
        <v>GREAL</v>
      </c>
      <c r="O1486" t="str">
        <f>VLOOKUP(order_details__2[[#This Row],[OrderID]],orders[],18,FALSE)</f>
        <v xml:space="preserve">Eastern                                           </v>
      </c>
      <c r="P1486">
        <f>VLOOKUP(order_details__2[[#This Row],[ProductID]],products[],4,FALSE)</f>
        <v>3</v>
      </c>
      <c r="Q1486" t="str">
        <f>VLOOKUP(order_details__2[[#This Row],[CategoryID]],categories[],2,FALSE)</f>
        <v>Confections</v>
      </c>
      <c r="R1486" s="57">
        <f>VLOOKUP(order_details__2[[#This Row],[OrderID]],orders[],21,FALSE)</f>
        <v>1</v>
      </c>
    </row>
    <row r="1487" spans="1:18" x14ac:dyDescent="0.2">
      <c r="A1487">
        <v>10817</v>
      </c>
      <c r="B1487">
        <v>26</v>
      </c>
      <c r="C1487">
        <v>31.23</v>
      </c>
      <c r="D1487">
        <v>40</v>
      </c>
      <c r="E1487">
        <v>0</v>
      </c>
      <c r="F1487">
        <f>order_details__2[[#This Row],[UnitPrice]]*order_details__2[[#This Row],[Quantity]]</f>
        <v>1249.2</v>
      </c>
      <c r="G1487">
        <f>VLOOKUP(order_details__2[[#This Row],[ProductID]],products[],3,FALSE)</f>
        <v>11</v>
      </c>
      <c r="H1487">
        <f>VLOOKUP(order_details__2[[#This Row],[OrderID]],orders[],20,FALSE)</f>
        <v>1998</v>
      </c>
      <c r="I1487" t="str">
        <f>VLOOKUP(order_details__2[[#This Row],[ProductID]],products[],2,FALSE)</f>
        <v>Gumbr Gummibrchen</v>
      </c>
      <c r="J1487" t="str">
        <f>VLOOKUP(order_details__2[[#This Row],[SupplierID]],suppliers[],2,FALSE)</f>
        <v>Heli Swaren GmbH &amp; Co. KG</v>
      </c>
      <c r="K1487" t="str">
        <f>VLOOKUP(order_details__2[[#This Row],[OrderID]],orders[],14,FALSE)</f>
        <v>Germany</v>
      </c>
      <c r="L1487">
        <f>VLOOKUP(order_details__2[[#This Row],[OrderID]],orders[],7,FALSE)</f>
        <v>2</v>
      </c>
      <c r="M1487" t="str">
        <f>VLOOKUP(order_details__2[[#This Row],[ShipVia ]],shippers[],2,FALSE)</f>
        <v>United Package</v>
      </c>
      <c r="N1487" t="str">
        <f>VLOOKUP(order_details__2[[#This Row],[OrderID]],orders[],2,FALSE)</f>
        <v>KOENE</v>
      </c>
      <c r="O1487" t="str">
        <f>VLOOKUP(order_details__2[[#This Row],[OrderID]],orders[],18,FALSE)</f>
        <v xml:space="preserve">Southern                                          </v>
      </c>
      <c r="P1487">
        <f>VLOOKUP(order_details__2[[#This Row],[ProductID]],products[],4,FALSE)</f>
        <v>3</v>
      </c>
      <c r="Q1487" t="str">
        <f>VLOOKUP(order_details__2[[#This Row],[CategoryID]],categories[],2,FALSE)</f>
        <v>Confections</v>
      </c>
      <c r="R1487" s="57">
        <f>VLOOKUP(order_details__2[[#This Row],[OrderID]],orders[],21,FALSE)</f>
        <v>1</v>
      </c>
    </row>
    <row r="1488" spans="1:18" x14ac:dyDescent="0.2">
      <c r="A1488">
        <v>10817</v>
      </c>
      <c r="B1488">
        <v>38</v>
      </c>
      <c r="C1488">
        <v>263.5</v>
      </c>
      <c r="D1488">
        <v>30</v>
      </c>
      <c r="E1488">
        <v>0</v>
      </c>
      <c r="F1488">
        <f>order_details__2[[#This Row],[UnitPrice]]*order_details__2[[#This Row],[Quantity]]</f>
        <v>7905</v>
      </c>
      <c r="G1488">
        <f>VLOOKUP(order_details__2[[#This Row],[ProductID]],products[],3,FALSE)</f>
        <v>18</v>
      </c>
      <c r="H1488">
        <f>VLOOKUP(order_details__2[[#This Row],[OrderID]],orders[],20,FALSE)</f>
        <v>1998</v>
      </c>
      <c r="I1488" t="str">
        <f>VLOOKUP(order_details__2[[#This Row],[ProductID]],products[],2,FALSE)</f>
        <v>Cte de Blaye</v>
      </c>
      <c r="J1488" t="str">
        <f>VLOOKUP(order_details__2[[#This Row],[SupplierID]],suppliers[],2,FALSE)</f>
        <v>Aux joyeux ecclsiastiques</v>
      </c>
      <c r="K1488" t="str">
        <f>VLOOKUP(order_details__2[[#This Row],[OrderID]],orders[],14,FALSE)</f>
        <v>Germany</v>
      </c>
      <c r="L1488">
        <f>VLOOKUP(order_details__2[[#This Row],[OrderID]],orders[],7,FALSE)</f>
        <v>2</v>
      </c>
      <c r="M1488" t="str">
        <f>VLOOKUP(order_details__2[[#This Row],[ShipVia ]],shippers[],2,FALSE)</f>
        <v>United Package</v>
      </c>
      <c r="N1488" t="str">
        <f>VLOOKUP(order_details__2[[#This Row],[OrderID]],orders[],2,FALSE)</f>
        <v>KOENE</v>
      </c>
      <c r="O1488" t="str">
        <f>VLOOKUP(order_details__2[[#This Row],[OrderID]],orders[],18,FALSE)</f>
        <v xml:space="preserve">Southern                                          </v>
      </c>
      <c r="P1488">
        <f>VLOOKUP(order_details__2[[#This Row],[ProductID]],products[],4,FALSE)</f>
        <v>1</v>
      </c>
      <c r="Q1488" t="str">
        <f>VLOOKUP(order_details__2[[#This Row],[CategoryID]],categories[],2,FALSE)</f>
        <v>Beverages</v>
      </c>
      <c r="R1488" s="57">
        <f>VLOOKUP(order_details__2[[#This Row],[OrderID]],orders[],21,FALSE)</f>
        <v>1</v>
      </c>
    </row>
    <row r="1489" spans="1:18" x14ac:dyDescent="0.2">
      <c r="A1489">
        <v>10817</v>
      </c>
      <c r="B1489">
        <v>40</v>
      </c>
      <c r="C1489">
        <v>18.399999999999999</v>
      </c>
      <c r="D1489">
        <v>60</v>
      </c>
      <c r="E1489">
        <v>0</v>
      </c>
      <c r="F1489">
        <f>order_details__2[[#This Row],[UnitPrice]]*order_details__2[[#This Row],[Quantity]]</f>
        <v>1104</v>
      </c>
      <c r="G1489">
        <f>VLOOKUP(order_details__2[[#This Row],[ProductID]],products[],3,FALSE)</f>
        <v>19</v>
      </c>
      <c r="H1489">
        <f>VLOOKUP(order_details__2[[#This Row],[OrderID]],orders[],20,FALSE)</f>
        <v>1998</v>
      </c>
      <c r="I1489" t="str">
        <f>VLOOKUP(order_details__2[[#This Row],[ProductID]],products[],2,FALSE)</f>
        <v>Boston Crab Meat</v>
      </c>
      <c r="J1489" t="str">
        <f>VLOOKUP(order_details__2[[#This Row],[SupplierID]],suppliers[],2,FALSE)</f>
        <v>New England Seafood Cannery</v>
      </c>
      <c r="K1489" t="str">
        <f>VLOOKUP(order_details__2[[#This Row],[OrderID]],orders[],14,FALSE)</f>
        <v>Germany</v>
      </c>
      <c r="L1489">
        <f>VLOOKUP(order_details__2[[#This Row],[OrderID]],orders[],7,FALSE)</f>
        <v>2</v>
      </c>
      <c r="M1489" t="str">
        <f>VLOOKUP(order_details__2[[#This Row],[ShipVia ]],shippers[],2,FALSE)</f>
        <v>United Package</v>
      </c>
      <c r="N1489" t="str">
        <f>VLOOKUP(order_details__2[[#This Row],[OrderID]],orders[],2,FALSE)</f>
        <v>KOENE</v>
      </c>
      <c r="O1489" t="str">
        <f>VLOOKUP(order_details__2[[#This Row],[OrderID]],orders[],18,FALSE)</f>
        <v xml:space="preserve">Southern                                          </v>
      </c>
      <c r="P1489">
        <f>VLOOKUP(order_details__2[[#This Row],[ProductID]],products[],4,FALSE)</f>
        <v>8</v>
      </c>
      <c r="Q1489" t="str">
        <f>VLOOKUP(order_details__2[[#This Row],[CategoryID]],categories[],2,FALSE)</f>
        <v>Seafood</v>
      </c>
      <c r="R1489" s="57">
        <f>VLOOKUP(order_details__2[[#This Row],[OrderID]],orders[],21,FALSE)</f>
        <v>1</v>
      </c>
    </row>
    <row r="1490" spans="1:18" x14ac:dyDescent="0.2">
      <c r="A1490">
        <v>10817</v>
      </c>
      <c r="B1490">
        <v>62</v>
      </c>
      <c r="C1490">
        <v>49.3</v>
      </c>
      <c r="D1490">
        <v>25</v>
      </c>
      <c r="E1490">
        <v>0</v>
      </c>
      <c r="F1490">
        <f>order_details__2[[#This Row],[UnitPrice]]*order_details__2[[#This Row],[Quantity]]</f>
        <v>1232.5</v>
      </c>
      <c r="G1490">
        <f>VLOOKUP(order_details__2[[#This Row],[ProductID]],products[],3,FALSE)</f>
        <v>29</v>
      </c>
      <c r="H1490">
        <f>VLOOKUP(order_details__2[[#This Row],[OrderID]],orders[],20,FALSE)</f>
        <v>1998</v>
      </c>
      <c r="I1490" t="str">
        <f>VLOOKUP(order_details__2[[#This Row],[ProductID]],products[],2,FALSE)</f>
        <v>Tarte au sucre</v>
      </c>
      <c r="J1490" t="str">
        <f>VLOOKUP(order_details__2[[#This Row],[SupplierID]],suppliers[],2,FALSE)</f>
        <v>Forts d'rables</v>
      </c>
      <c r="K1490" t="str">
        <f>VLOOKUP(order_details__2[[#This Row],[OrderID]],orders[],14,FALSE)</f>
        <v>Germany</v>
      </c>
      <c r="L1490">
        <f>VLOOKUP(order_details__2[[#This Row],[OrderID]],orders[],7,FALSE)</f>
        <v>2</v>
      </c>
      <c r="M1490" t="str">
        <f>VLOOKUP(order_details__2[[#This Row],[ShipVia ]],shippers[],2,FALSE)</f>
        <v>United Package</v>
      </c>
      <c r="N1490" t="str">
        <f>VLOOKUP(order_details__2[[#This Row],[OrderID]],orders[],2,FALSE)</f>
        <v>KOENE</v>
      </c>
      <c r="O1490" t="str">
        <f>VLOOKUP(order_details__2[[#This Row],[OrderID]],orders[],18,FALSE)</f>
        <v xml:space="preserve">Southern                                          </v>
      </c>
      <c r="P1490">
        <f>VLOOKUP(order_details__2[[#This Row],[ProductID]],products[],4,FALSE)</f>
        <v>3</v>
      </c>
      <c r="Q1490" t="str">
        <f>VLOOKUP(order_details__2[[#This Row],[CategoryID]],categories[],2,FALSE)</f>
        <v>Confections</v>
      </c>
      <c r="R1490" s="57">
        <f>VLOOKUP(order_details__2[[#This Row],[OrderID]],orders[],21,FALSE)</f>
        <v>1</v>
      </c>
    </row>
    <row r="1491" spans="1:18" x14ac:dyDescent="0.2">
      <c r="A1491">
        <v>10818</v>
      </c>
      <c r="B1491">
        <v>32</v>
      </c>
      <c r="C1491">
        <v>32</v>
      </c>
      <c r="D1491">
        <v>20</v>
      </c>
      <c r="E1491">
        <v>0</v>
      </c>
      <c r="F1491">
        <f>order_details__2[[#This Row],[UnitPrice]]*order_details__2[[#This Row],[Quantity]]</f>
        <v>640</v>
      </c>
      <c r="G1491">
        <f>VLOOKUP(order_details__2[[#This Row],[ProductID]],products[],3,FALSE)</f>
        <v>14</v>
      </c>
      <c r="H1491">
        <f>VLOOKUP(order_details__2[[#This Row],[OrderID]],orders[],20,FALSE)</f>
        <v>1998</v>
      </c>
      <c r="I1491" t="str">
        <f>VLOOKUP(order_details__2[[#This Row],[ProductID]],products[],2,FALSE)</f>
        <v>Mascarpone Fabioli</v>
      </c>
      <c r="J1491" t="str">
        <f>VLOOKUP(order_details__2[[#This Row],[SupplierID]],suppliers[],2,FALSE)</f>
        <v>Formaggi Fortini s.r.l.</v>
      </c>
      <c r="K1491" t="str">
        <f>VLOOKUP(order_details__2[[#This Row],[OrderID]],orders[],14,FALSE)</f>
        <v>Italy</v>
      </c>
      <c r="L1491">
        <f>VLOOKUP(order_details__2[[#This Row],[OrderID]],orders[],7,FALSE)</f>
        <v>3</v>
      </c>
      <c r="M1491" t="str">
        <f>VLOOKUP(order_details__2[[#This Row],[ShipVia ]],shippers[],2,FALSE)</f>
        <v>Federal Shipping</v>
      </c>
      <c r="N1491" t="str">
        <f>VLOOKUP(order_details__2[[#This Row],[OrderID]],orders[],2,FALSE)</f>
        <v>MAGAA</v>
      </c>
      <c r="O1491" t="str">
        <f>VLOOKUP(order_details__2[[#This Row],[OrderID]],orders[],18,FALSE)</f>
        <v xml:space="preserve">Westerns                                          </v>
      </c>
      <c r="P1491">
        <f>VLOOKUP(order_details__2[[#This Row],[ProductID]],products[],4,FALSE)</f>
        <v>4</v>
      </c>
      <c r="Q1491" t="str">
        <f>VLOOKUP(order_details__2[[#This Row],[CategoryID]],categories[],2,FALSE)</f>
        <v>Dairy Products</v>
      </c>
      <c r="R1491" s="57">
        <f>VLOOKUP(order_details__2[[#This Row],[OrderID]],orders[],21,FALSE)</f>
        <v>1</v>
      </c>
    </row>
    <row r="1492" spans="1:18" x14ac:dyDescent="0.2">
      <c r="A1492">
        <v>10818</v>
      </c>
      <c r="B1492">
        <v>41</v>
      </c>
      <c r="C1492">
        <v>9.65</v>
      </c>
      <c r="D1492">
        <v>20</v>
      </c>
      <c r="E1492">
        <v>0</v>
      </c>
      <c r="F1492">
        <f>order_details__2[[#This Row],[UnitPrice]]*order_details__2[[#This Row],[Quantity]]</f>
        <v>193</v>
      </c>
      <c r="G1492">
        <f>VLOOKUP(order_details__2[[#This Row],[ProductID]],products[],3,FALSE)</f>
        <v>19</v>
      </c>
      <c r="H1492">
        <f>VLOOKUP(order_details__2[[#This Row],[OrderID]],orders[],20,FALSE)</f>
        <v>1998</v>
      </c>
      <c r="I1492" t="str">
        <f>VLOOKUP(order_details__2[[#This Row],[ProductID]],products[],2,FALSE)</f>
        <v>Jack's New England Clam Chowder</v>
      </c>
      <c r="J1492" t="str">
        <f>VLOOKUP(order_details__2[[#This Row],[SupplierID]],suppliers[],2,FALSE)</f>
        <v>New England Seafood Cannery</v>
      </c>
      <c r="K1492" t="str">
        <f>VLOOKUP(order_details__2[[#This Row],[OrderID]],orders[],14,FALSE)</f>
        <v>Italy</v>
      </c>
      <c r="L1492">
        <f>VLOOKUP(order_details__2[[#This Row],[OrderID]],orders[],7,FALSE)</f>
        <v>3</v>
      </c>
      <c r="M1492" t="str">
        <f>VLOOKUP(order_details__2[[#This Row],[ShipVia ]],shippers[],2,FALSE)</f>
        <v>Federal Shipping</v>
      </c>
      <c r="N1492" t="str">
        <f>VLOOKUP(order_details__2[[#This Row],[OrderID]],orders[],2,FALSE)</f>
        <v>MAGAA</v>
      </c>
      <c r="O1492" t="str">
        <f>VLOOKUP(order_details__2[[#This Row],[OrderID]],orders[],18,FALSE)</f>
        <v xml:space="preserve">Westerns                                          </v>
      </c>
      <c r="P1492">
        <f>VLOOKUP(order_details__2[[#This Row],[ProductID]],products[],4,FALSE)</f>
        <v>8</v>
      </c>
      <c r="Q1492" t="str">
        <f>VLOOKUP(order_details__2[[#This Row],[CategoryID]],categories[],2,FALSE)</f>
        <v>Seafood</v>
      </c>
      <c r="R1492" s="57">
        <f>VLOOKUP(order_details__2[[#This Row],[OrderID]],orders[],21,FALSE)</f>
        <v>1</v>
      </c>
    </row>
    <row r="1493" spans="1:18" x14ac:dyDescent="0.2">
      <c r="A1493">
        <v>10819</v>
      </c>
      <c r="B1493">
        <v>43</v>
      </c>
      <c r="C1493">
        <v>46</v>
      </c>
      <c r="D1493">
        <v>7</v>
      </c>
      <c r="E1493">
        <v>0</v>
      </c>
      <c r="F1493">
        <f>order_details__2[[#This Row],[UnitPrice]]*order_details__2[[#This Row],[Quantity]]</f>
        <v>322</v>
      </c>
      <c r="G1493">
        <f>VLOOKUP(order_details__2[[#This Row],[ProductID]],products[],3,FALSE)</f>
        <v>20</v>
      </c>
      <c r="H1493">
        <f>VLOOKUP(order_details__2[[#This Row],[OrderID]],orders[],20,FALSE)</f>
        <v>1998</v>
      </c>
      <c r="I1493" t="str">
        <f>VLOOKUP(order_details__2[[#This Row],[ProductID]],products[],2,FALSE)</f>
        <v>Ipoh Coffee</v>
      </c>
      <c r="J1493" t="str">
        <f>VLOOKUP(order_details__2[[#This Row],[SupplierID]],suppliers[],2,FALSE)</f>
        <v>Leka Trading</v>
      </c>
      <c r="K1493" t="str">
        <f>VLOOKUP(order_details__2[[#This Row],[OrderID]],orders[],14,FALSE)</f>
        <v>Argentina</v>
      </c>
      <c r="L1493">
        <f>VLOOKUP(order_details__2[[#This Row],[OrderID]],orders[],7,FALSE)</f>
        <v>3</v>
      </c>
      <c r="M1493" t="str">
        <f>VLOOKUP(order_details__2[[#This Row],[ShipVia ]],shippers[],2,FALSE)</f>
        <v>Federal Shipping</v>
      </c>
      <c r="N1493" t="str">
        <f>VLOOKUP(order_details__2[[#This Row],[OrderID]],orders[],2,FALSE)</f>
        <v>CACTU</v>
      </c>
      <c r="O1493" t="str">
        <f>VLOOKUP(order_details__2[[#This Row],[OrderID]],orders[],18,FALSE)</f>
        <v xml:space="preserve">Eastern                                           </v>
      </c>
      <c r="P1493">
        <f>VLOOKUP(order_details__2[[#This Row],[ProductID]],products[],4,FALSE)</f>
        <v>1</v>
      </c>
      <c r="Q1493" t="str">
        <f>VLOOKUP(order_details__2[[#This Row],[CategoryID]],categories[],2,FALSE)</f>
        <v>Beverages</v>
      </c>
      <c r="R1493" s="57">
        <f>VLOOKUP(order_details__2[[#This Row],[OrderID]],orders[],21,FALSE)</f>
        <v>1</v>
      </c>
    </row>
    <row r="1494" spans="1:18" x14ac:dyDescent="0.2">
      <c r="A1494">
        <v>10819</v>
      </c>
      <c r="B1494">
        <v>75</v>
      </c>
      <c r="C1494">
        <v>7.75</v>
      </c>
      <c r="D1494">
        <v>20</v>
      </c>
      <c r="E1494">
        <v>0</v>
      </c>
      <c r="F1494">
        <f>order_details__2[[#This Row],[UnitPrice]]*order_details__2[[#This Row],[Quantity]]</f>
        <v>155</v>
      </c>
      <c r="G1494">
        <f>VLOOKUP(order_details__2[[#This Row],[ProductID]],products[],3,FALSE)</f>
        <v>12</v>
      </c>
      <c r="H1494">
        <f>VLOOKUP(order_details__2[[#This Row],[OrderID]],orders[],20,FALSE)</f>
        <v>1998</v>
      </c>
      <c r="I1494" t="str">
        <f>VLOOKUP(order_details__2[[#This Row],[ProductID]],products[],2,FALSE)</f>
        <v>Rhnbru Klosterbier</v>
      </c>
      <c r="J1494" t="str">
        <f>VLOOKUP(order_details__2[[#This Row],[SupplierID]],suppliers[],2,FALSE)</f>
        <v>Plutzer Lebensmittelgromrkte AG</v>
      </c>
      <c r="K1494" t="str">
        <f>VLOOKUP(order_details__2[[#This Row],[OrderID]],orders[],14,FALSE)</f>
        <v>Argentina</v>
      </c>
      <c r="L1494">
        <f>VLOOKUP(order_details__2[[#This Row],[OrderID]],orders[],7,FALSE)</f>
        <v>3</v>
      </c>
      <c r="M1494" t="str">
        <f>VLOOKUP(order_details__2[[#This Row],[ShipVia ]],shippers[],2,FALSE)</f>
        <v>Federal Shipping</v>
      </c>
      <c r="N1494" t="str">
        <f>VLOOKUP(order_details__2[[#This Row],[OrderID]],orders[],2,FALSE)</f>
        <v>CACTU</v>
      </c>
      <c r="O1494" t="str">
        <f>VLOOKUP(order_details__2[[#This Row],[OrderID]],orders[],18,FALSE)</f>
        <v xml:space="preserve">Eastern                                           </v>
      </c>
      <c r="P1494">
        <f>VLOOKUP(order_details__2[[#This Row],[ProductID]],products[],4,FALSE)</f>
        <v>1</v>
      </c>
      <c r="Q1494" t="str">
        <f>VLOOKUP(order_details__2[[#This Row],[CategoryID]],categories[],2,FALSE)</f>
        <v>Beverages</v>
      </c>
      <c r="R1494" s="57">
        <f>VLOOKUP(order_details__2[[#This Row],[OrderID]],orders[],21,FALSE)</f>
        <v>1</v>
      </c>
    </row>
    <row r="1495" spans="1:18" x14ac:dyDescent="0.2">
      <c r="A1495">
        <v>10820</v>
      </c>
      <c r="B1495">
        <v>56</v>
      </c>
      <c r="C1495">
        <v>38</v>
      </c>
      <c r="D1495">
        <v>30</v>
      </c>
      <c r="E1495">
        <v>0</v>
      </c>
      <c r="F1495">
        <f>order_details__2[[#This Row],[UnitPrice]]*order_details__2[[#This Row],[Quantity]]</f>
        <v>1140</v>
      </c>
      <c r="G1495">
        <f>VLOOKUP(order_details__2[[#This Row],[ProductID]],products[],3,FALSE)</f>
        <v>26</v>
      </c>
      <c r="H1495">
        <f>VLOOKUP(order_details__2[[#This Row],[OrderID]],orders[],20,FALSE)</f>
        <v>1998</v>
      </c>
      <c r="I1495" t="str">
        <f>VLOOKUP(order_details__2[[#This Row],[ProductID]],products[],2,FALSE)</f>
        <v>Gnocchi di nonna Alice</v>
      </c>
      <c r="J1495" t="str">
        <f>VLOOKUP(order_details__2[[#This Row],[SupplierID]],suppliers[],2,FALSE)</f>
        <v>Pasta Buttini s.r.l.</v>
      </c>
      <c r="K1495" t="str">
        <f>VLOOKUP(order_details__2[[#This Row],[OrderID]],orders[],14,FALSE)</f>
        <v>USA</v>
      </c>
      <c r="L1495">
        <f>VLOOKUP(order_details__2[[#This Row],[OrderID]],orders[],7,FALSE)</f>
        <v>2</v>
      </c>
      <c r="M1495" t="str">
        <f>VLOOKUP(order_details__2[[#This Row],[ShipVia ]],shippers[],2,FALSE)</f>
        <v>United Package</v>
      </c>
      <c r="N1495" t="str">
        <f>VLOOKUP(order_details__2[[#This Row],[OrderID]],orders[],2,FALSE)</f>
        <v>RATTC</v>
      </c>
      <c r="O1495" t="str">
        <f>VLOOKUP(order_details__2[[#This Row],[OrderID]],orders[],18,FALSE)</f>
        <v xml:space="preserve">Southern                                          </v>
      </c>
      <c r="P1495">
        <f>VLOOKUP(order_details__2[[#This Row],[ProductID]],products[],4,FALSE)</f>
        <v>5</v>
      </c>
      <c r="Q1495" t="str">
        <f>VLOOKUP(order_details__2[[#This Row],[CategoryID]],categories[],2,FALSE)</f>
        <v>Grains/Cereals</v>
      </c>
      <c r="R1495" s="57">
        <f>VLOOKUP(order_details__2[[#This Row],[OrderID]],orders[],21,FALSE)</f>
        <v>1</v>
      </c>
    </row>
    <row r="1496" spans="1:18" x14ac:dyDescent="0.2">
      <c r="A1496">
        <v>10821</v>
      </c>
      <c r="B1496">
        <v>35</v>
      </c>
      <c r="C1496">
        <v>18</v>
      </c>
      <c r="D1496">
        <v>20</v>
      </c>
      <c r="E1496">
        <v>0</v>
      </c>
      <c r="F1496">
        <f>order_details__2[[#This Row],[UnitPrice]]*order_details__2[[#This Row],[Quantity]]</f>
        <v>360</v>
      </c>
      <c r="G1496">
        <f>VLOOKUP(order_details__2[[#This Row],[ProductID]],products[],3,FALSE)</f>
        <v>16</v>
      </c>
      <c r="H1496">
        <f>VLOOKUP(order_details__2[[#This Row],[OrderID]],orders[],20,FALSE)</f>
        <v>1998</v>
      </c>
      <c r="I1496" t="str">
        <f>VLOOKUP(order_details__2[[#This Row],[ProductID]],products[],2,FALSE)</f>
        <v>Steeleye Stout</v>
      </c>
      <c r="J1496" t="str">
        <f>VLOOKUP(order_details__2[[#This Row],[SupplierID]],suppliers[],2,FALSE)</f>
        <v>Bigfoot Breweries</v>
      </c>
      <c r="K1496" t="str">
        <f>VLOOKUP(order_details__2[[#This Row],[OrderID]],orders[],14,FALSE)</f>
        <v>USA</v>
      </c>
      <c r="L1496">
        <f>VLOOKUP(order_details__2[[#This Row],[OrderID]],orders[],7,FALSE)</f>
        <v>1</v>
      </c>
      <c r="M1496" t="str">
        <f>VLOOKUP(order_details__2[[#This Row],[ShipVia ]],shippers[],2,FALSE)</f>
        <v>Speedy Express</v>
      </c>
      <c r="N1496" t="str">
        <f>VLOOKUP(order_details__2[[#This Row],[OrderID]],orders[],2,FALSE)</f>
        <v>SPLIR</v>
      </c>
      <c r="O1496" t="str">
        <f>VLOOKUP(order_details__2[[#This Row],[OrderID]],orders[],18,FALSE)</f>
        <v xml:space="preserve">Eastern                                           </v>
      </c>
      <c r="P1496">
        <f>VLOOKUP(order_details__2[[#This Row],[ProductID]],products[],4,FALSE)</f>
        <v>1</v>
      </c>
      <c r="Q1496" t="str">
        <f>VLOOKUP(order_details__2[[#This Row],[CategoryID]],categories[],2,FALSE)</f>
        <v>Beverages</v>
      </c>
      <c r="R1496" s="57">
        <f>VLOOKUP(order_details__2[[#This Row],[OrderID]],orders[],21,FALSE)</f>
        <v>1</v>
      </c>
    </row>
    <row r="1497" spans="1:18" x14ac:dyDescent="0.2">
      <c r="A1497">
        <v>10821</v>
      </c>
      <c r="B1497">
        <v>51</v>
      </c>
      <c r="C1497">
        <v>53</v>
      </c>
      <c r="D1497">
        <v>6</v>
      </c>
      <c r="E1497">
        <v>0</v>
      </c>
      <c r="F1497">
        <f>order_details__2[[#This Row],[UnitPrice]]*order_details__2[[#This Row],[Quantity]]</f>
        <v>318</v>
      </c>
      <c r="G1497">
        <f>VLOOKUP(order_details__2[[#This Row],[ProductID]],products[],3,FALSE)</f>
        <v>24</v>
      </c>
      <c r="H1497">
        <f>VLOOKUP(order_details__2[[#This Row],[OrderID]],orders[],20,FALSE)</f>
        <v>1998</v>
      </c>
      <c r="I1497" t="str">
        <f>VLOOKUP(order_details__2[[#This Row],[ProductID]],products[],2,FALSE)</f>
        <v>Manjimup Dried Apples</v>
      </c>
      <c r="J1497" t="str">
        <f>VLOOKUP(order_details__2[[#This Row],[SupplierID]],suppliers[],2,FALSE)</f>
        <v>G'day, Mate</v>
      </c>
      <c r="K1497" t="str">
        <f>VLOOKUP(order_details__2[[#This Row],[OrderID]],orders[],14,FALSE)</f>
        <v>USA</v>
      </c>
      <c r="L1497">
        <f>VLOOKUP(order_details__2[[#This Row],[OrderID]],orders[],7,FALSE)</f>
        <v>1</v>
      </c>
      <c r="M1497" t="str">
        <f>VLOOKUP(order_details__2[[#This Row],[ShipVia ]],shippers[],2,FALSE)</f>
        <v>Speedy Express</v>
      </c>
      <c r="N1497" t="str">
        <f>VLOOKUP(order_details__2[[#This Row],[OrderID]],orders[],2,FALSE)</f>
        <v>SPLIR</v>
      </c>
      <c r="O1497" t="str">
        <f>VLOOKUP(order_details__2[[#This Row],[OrderID]],orders[],18,FALSE)</f>
        <v xml:space="preserve">Eastern                                           </v>
      </c>
      <c r="P1497">
        <f>VLOOKUP(order_details__2[[#This Row],[ProductID]],products[],4,FALSE)</f>
        <v>7</v>
      </c>
      <c r="Q1497" t="str">
        <f>VLOOKUP(order_details__2[[#This Row],[CategoryID]],categories[],2,FALSE)</f>
        <v>Produce</v>
      </c>
      <c r="R1497" s="57">
        <f>VLOOKUP(order_details__2[[#This Row],[OrderID]],orders[],21,FALSE)</f>
        <v>1</v>
      </c>
    </row>
    <row r="1498" spans="1:18" x14ac:dyDescent="0.2">
      <c r="A1498">
        <v>10822</v>
      </c>
      <c r="B1498">
        <v>62</v>
      </c>
      <c r="C1498">
        <v>49.3</v>
      </c>
      <c r="D1498">
        <v>3</v>
      </c>
      <c r="E1498">
        <v>0</v>
      </c>
      <c r="F1498">
        <f>order_details__2[[#This Row],[UnitPrice]]*order_details__2[[#This Row],[Quantity]]</f>
        <v>147.89999999999998</v>
      </c>
      <c r="G1498">
        <f>VLOOKUP(order_details__2[[#This Row],[ProductID]],products[],3,FALSE)</f>
        <v>29</v>
      </c>
      <c r="H1498">
        <f>VLOOKUP(order_details__2[[#This Row],[OrderID]],orders[],20,FALSE)</f>
        <v>1998</v>
      </c>
      <c r="I1498" t="str">
        <f>VLOOKUP(order_details__2[[#This Row],[ProductID]],products[],2,FALSE)</f>
        <v>Tarte au sucre</v>
      </c>
      <c r="J1498" t="str">
        <f>VLOOKUP(order_details__2[[#This Row],[SupplierID]],suppliers[],2,FALSE)</f>
        <v>Forts d'rables</v>
      </c>
      <c r="K1498" t="str">
        <f>VLOOKUP(order_details__2[[#This Row],[OrderID]],orders[],14,FALSE)</f>
        <v>USA</v>
      </c>
      <c r="L1498">
        <f>VLOOKUP(order_details__2[[#This Row],[OrderID]],orders[],7,FALSE)</f>
        <v>3</v>
      </c>
      <c r="M1498" t="str">
        <f>VLOOKUP(order_details__2[[#This Row],[ShipVia ]],shippers[],2,FALSE)</f>
        <v>Federal Shipping</v>
      </c>
      <c r="N1498" t="str">
        <f>VLOOKUP(order_details__2[[#This Row],[OrderID]],orders[],2,FALSE)</f>
        <v>TRAIH</v>
      </c>
      <c r="O1498" t="str">
        <f>VLOOKUP(order_details__2[[#This Row],[OrderID]],orders[],18,FALSE)</f>
        <v xml:space="preserve">Westerns                                          </v>
      </c>
      <c r="P1498">
        <f>VLOOKUP(order_details__2[[#This Row],[ProductID]],products[],4,FALSE)</f>
        <v>3</v>
      </c>
      <c r="Q1498" t="str">
        <f>VLOOKUP(order_details__2[[#This Row],[CategoryID]],categories[],2,FALSE)</f>
        <v>Confections</v>
      </c>
      <c r="R1498" s="57">
        <f>VLOOKUP(order_details__2[[#This Row],[OrderID]],orders[],21,FALSE)</f>
        <v>1</v>
      </c>
    </row>
    <row r="1499" spans="1:18" x14ac:dyDescent="0.2">
      <c r="A1499">
        <v>10822</v>
      </c>
      <c r="B1499">
        <v>70</v>
      </c>
      <c r="C1499">
        <v>15</v>
      </c>
      <c r="D1499">
        <v>6</v>
      </c>
      <c r="E1499">
        <v>0</v>
      </c>
      <c r="F1499">
        <f>order_details__2[[#This Row],[UnitPrice]]*order_details__2[[#This Row],[Quantity]]</f>
        <v>90</v>
      </c>
      <c r="G1499">
        <f>VLOOKUP(order_details__2[[#This Row],[ProductID]],products[],3,FALSE)</f>
        <v>7</v>
      </c>
      <c r="H1499">
        <f>VLOOKUP(order_details__2[[#This Row],[OrderID]],orders[],20,FALSE)</f>
        <v>1998</v>
      </c>
      <c r="I1499" t="str">
        <f>VLOOKUP(order_details__2[[#This Row],[ProductID]],products[],2,FALSE)</f>
        <v>Outback Lager</v>
      </c>
      <c r="J1499" t="str">
        <f>VLOOKUP(order_details__2[[#This Row],[SupplierID]],suppliers[],2,FALSE)</f>
        <v>Pavlova, Ltd.</v>
      </c>
      <c r="K1499" t="str">
        <f>VLOOKUP(order_details__2[[#This Row],[OrderID]],orders[],14,FALSE)</f>
        <v>USA</v>
      </c>
      <c r="L1499">
        <f>VLOOKUP(order_details__2[[#This Row],[OrderID]],orders[],7,FALSE)</f>
        <v>3</v>
      </c>
      <c r="M1499" t="str">
        <f>VLOOKUP(order_details__2[[#This Row],[ShipVia ]],shippers[],2,FALSE)</f>
        <v>Federal Shipping</v>
      </c>
      <c r="N1499" t="str">
        <f>VLOOKUP(order_details__2[[#This Row],[OrderID]],orders[],2,FALSE)</f>
        <v>TRAIH</v>
      </c>
      <c r="O1499" t="str">
        <f>VLOOKUP(order_details__2[[#This Row],[OrderID]],orders[],18,FALSE)</f>
        <v xml:space="preserve">Westerns                                          </v>
      </c>
      <c r="P1499">
        <f>VLOOKUP(order_details__2[[#This Row],[ProductID]],products[],4,FALSE)</f>
        <v>1</v>
      </c>
      <c r="Q1499" t="str">
        <f>VLOOKUP(order_details__2[[#This Row],[CategoryID]],categories[],2,FALSE)</f>
        <v>Beverages</v>
      </c>
      <c r="R1499" s="57">
        <f>VLOOKUP(order_details__2[[#This Row],[OrderID]],orders[],21,FALSE)</f>
        <v>1</v>
      </c>
    </row>
    <row r="1500" spans="1:18" x14ac:dyDescent="0.2">
      <c r="A1500">
        <v>10823</v>
      </c>
      <c r="B1500">
        <v>11</v>
      </c>
      <c r="C1500">
        <v>21</v>
      </c>
      <c r="D1500">
        <v>20</v>
      </c>
      <c r="E1500">
        <v>0</v>
      </c>
      <c r="F1500">
        <f>order_details__2[[#This Row],[UnitPrice]]*order_details__2[[#This Row],[Quantity]]</f>
        <v>420</v>
      </c>
      <c r="G1500">
        <f>VLOOKUP(order_details__2[[#This Row],[ProductID]],products[],3,FALSE)</f>
        <v>5</v>
      </c>
      <c r="H1500">
        <f>VLOOKUP(order_details__2[[#This Row],[OrderID]],orders[],20,FALSE)</f>
        <v>1998</v>
      </c>
      <c r="I1500" t="str">
        <f>VLOOKUP(order_details__2[[#This Row],[ProductID]],products[],2,FALSE)</f>
        <v>Queso Cabrales</v>
      </c>
      <c r="J1500" t="str">
        <f>VLOOKUP(order_details__2[[#This Row],[SupplierID]],suppliers[],2,FALSE)</f>
        <v>Cooperativa de Quesos 'Las Cabras'</v>
      </c>
      <c r="K1500" t="str">
        <f>VLOOKUP(order_details__2[[#This Row],[OrderID]],orders[],14,FALSE)</f>
        <v>Venezuela</v>
      </c>
      <c r="L1500">
        <f>VLOOKUP(order_details__2[[#This Row],[OrderID]],orders[],7,FALSE)</f>
        <v>2</v>
      </c>
      <c r="M1500" t="str">
        <f>VLOOKUP(order_details__2[[#This Row],[ShipVia ]],shippers[],2,FALSE)</f>
        <v>United Package</v>
      </c>
      <c r="N1500" t="str">
        <f>VLOOKUP(order_details__2[[#This Row],[OrderID]],orders[],2,FALSE)</f>
        <v>LILAS</v>
      </c>
      <c r="O1500" t="str">
        <f>VLOOKUP(order_details__2[[#This Row],[OrderID]],orders[],18,FALSE)</f>
        <v xml:space="preserve">Eastern                                           </v>
      </c>
      <c r="P1500">
        <f>VLOOKUP(order_details__2[[#This Row],[ProductID]],products[],4,FALSE)</f>
        <v>4</v>
      </c>
      <c r="Q1500" t="str">
        <f>VLOOKUP(order_details__2[[#This Row],[CategoryID]],categories[],2,FALSE)</f>
        <v>Dairy Products</v>
      </c>
      <c r="R1500" s="57">
        <f>VLOOKUP(order_details__2[[#This Row],[OrderID]],orders[],21,FALSE)</f>
        <v>1</v>
      </c>
    </row>
    <row r="1501" spans="1:18" x14ac:dyDescent="0.2">
      <c r="A1501">
        <v>10823</v>
      </c>
      <c r="B1501">
        <v>57</v>
      </c>
      <c r="C1501">
        <v>19.5</v>
      </c>
      <c r="D1501">
        <v>15</v>
      </c>
      <c r="E1501">
        <v>0</v>
      </c>
      <c r="F1501">
        <f>order_details__2[[#This Row],[UnitPrice]]*order_details__2[[#This Row],[Quantity]]</f>
        <v>292.5</v>
      </c>
      <c r="G1501">
        <f>VLOOKUP(order_details__2[[#This Row],[ProductID]],products[],3,FALSE)</f>
        <v>26</v>
      </c>
      <c r="H1501">
        <f>VLOOKUP(order_details__2[[#This Row],[OrderID]],orders[],20,FALSE)</f>
        <v>1998</v>
      </c>
      <c r="I1501" t="str">
        <f>VLOOKUP(order_details__2[[#This Row],[ProductID]],products[],2,FALSE)</f>
        <v>Ravioli Angelo</v>
      </c>
      <c r="J1501" t="str">
        <f>VLOOKUP(order_details__2[[#This Row],[SupplierID]],suppliers[],2,FALSE)</f>
        <v>Pasta Buttini s.r.l.</v>
      </c>
      <c r="K1501" t="str">
        <f>VLOOKUP(order_details__2[[#This Row],[OrderID]],orders[],14,FALSE)</f>
        <v>Venezuela</v>
      </c>
      <c r="L1501">
        <f>VLOOKUP(order_details__2[[#This Row],[OrderID]],orders[],7,FALSE)</f>
        <v>2</v>
      </c>
      <c r="M1501" t="str">
        <f>VLOOKUP(order_details__2[[#This Row],[ShipVia ]],shippers[],2,FALSE)</f>
        <v>United Package</v>
      </c>
      <c r="N1501" t="str">
        <f>VLOOKUP(order_details__2[[#This Row],[OrderID]],orders[],2,FALSE)</f>
        <v>LILAS</v>
      </c>
      <c r="O1501" t="str">
        <f>VLOOKUP(order_details__2[[#This Row],[OrderID]],orders[],18,FALSE)</f>
        <v xml:space="preserve">Eastern                                           </v>
      </c>
      <c r="P1501">
        <f>VLOOKUP(order_details__2[[#This Row],[ProductID]],products[],4,FALSE)</f>
        <v>5</v>
      </c>
      <c r="Q1501" t="str">
        <f>VLOOKUP(order_details__2[[#This Row],[CategoryID]],categories[],2,FALSE)</f>
        <v>Grains/Cereals</v>
      </c>
      <c r="R1501" s="57">
        <f>VLOOKUP(order_details__2[[#This Row],[OrderID]],orders[],21,FALSE)</f>
        <v>1</v>
      </c>
    </row>
    <row r="1502" spans="1:18" x14ac:dyDescent="0.2">
      <c r="A1502">
        <v>10823</v>
      </c>
      <c r="B1502">
        <v>59</v>
      </c>
      <c r="C1502">
        <v>55</v>
      </c>
      <c r="D1502">
        <v>40</v>
      </c>
      <c r="E1502">
        <v>0</v>
      </c>
      <c r="F1502">
        <f>order_details__2[[#This Row],[UnitPrice]]*order_details__2[[#This Row],[Quantity]]</f>
        <v>2200</v>
      </c>
      <c r="G1502">
        <f>VLOOKUP(order_details__2[[#This Row],[ProductID]],products[],3,FALSE)</f>
        <v>28</v>
      </c>
      <c r="H1502">
        <f>VLOOKUP(order_details__2[[#This Row],[OrderID]],orders[],20,FALSE)</f>
        <v>1998</v>
      </c>
      <c r="I1502" t="str">
        <f>VLOOKUP(order_details__2[[#This Row],[ProductID]],products[],2,FALSE)</f>
        <v>Raclette Courdavault</v>
      </c>
      <c r="J1502" t="str">
        <f>VLOOKUP(order_details__2[[#This Row],[SupplierID]],suppliers[],2,FALSE)</f>
        <v>Gai pturage</v>
      </c>
      <c r="K1502" t="str">
        <f>VLOOKUP(order_details__2[[#This Row],[OrderID]],orders[],14,FALSE)</f>
        <v>Venezuela</v>
      </c>
      <c r="L1502">
        <f>VLOOKUP(order_details__2[[#This Row],[OrderID]],orders[],7,FALSE)</f>
        <v>2</v>
      </c>
      <c r="M1502" t="str">
        <f>VLOOKUP(order_details__2[[#This Row],[ShipVia ]],shippers[],2,FALSE)</f>
        <v>United Package</v>
      </c>
      <c r="N1502" t="str">
        <f>VLOOKUP(order_details__2[[#This Row],[OrderID]],orders[],2,FALSE)</f>
        <v>LILAS</v>
      </c>
      <c r="O1502" t="str">
        <f>VLOOKUP(order_details__2[[#This Row],[OrderID]],orders[],18,FALSE)</f>
        <v xml:space="preserve">Eastern                                           </v>
      </c>
      <c r="P1502">
        <f>VLOOKUP(order_details__2[[#This Row],[ProductID]],products[],4,FALSE)</f>
        <v>4</v>
      </c>
      <c r="Q1502" t="str">
        <f>VLOOKUP(order_details__2[[#This Row],[CategoryID]],categories[],2,FALSE)</f>
        <v>Dairy Products</v>
      </c>
      <c r="R1502" s="57">
        <f>VLOOKUP(order_details__2[[#This Row],[OrderID]],orders[],21,FALSE)</f>
        <v>1</v>
      </c>
    </row>
    <row r="1503" spans="1:18" x14ac:dyDescent="0.2">
      <c r="A1503">
        <v>10823</v>
      </c>
      <c r="B1503">
        <v>77</v>
      </c>
      <c r="C1503">
        <v>13</v>
      </c>
      <c r="D1503">
        <v>15</v>
      </c>
      <c r="E1503">
        <v>0</v>
      </c>
      <c r="F1503">
        <f>order_details__2[[#This Row],[UnitPrice]]*order_details__2[[#This Row],[Quantity]]</f>
        <v>195</v>
      </c>
      <c r="G1503">
        <f>VLOOKUP(order_details__2[[#This Row],[ProductID]],products[],3,FALSE)</f>
        <v>12</v>
      </c>
      <c r="H1503">
        <f>VLOOKUP(order_details__2[[#This Row],[OrderID]],orders[],20,FALSE)</f>
        <v>1998</v>
      </c>
      <c r="I1503" t="str">
        <f>VLOOKUP(order_details__2[[#This Row],[ProductID]],products[],2,FALSE)</f>
        <v>Original Frankfurter grne Soe</v>
      </c>
      <c r="J1503" t="str">
        <f>VLOOKUP(order_details__2[[#This Row],[SupplierID]],suppliers[],2,FALSE)</f>
        <v>Plutzer Lebensmittelgromrkte AG</v>
      </c>
      <c r="K1503" t="str">
        <f>VLOOKUP(order_details__2[[#This Row],[OrderID]],orders[],14,FALSE)</f>
        <v>Venezuela</v>
      </c>
      <c r="L1503">
        <f>VLOOKUP(order_details__2[[#This Row],[OrderID]],orders[],7,FALSE)</f>
        <v>2</v>
      </c>
      <c r="M1503" t="str">
        <f>VLOOKUP(order_details__2[[#This Row],[ShipVia ]],shippers[],2,FALSE)</f>
        <v>United Package</v>
      </c>
      <c r="N1503" t="str">
        <f>VLOOKUP(order_details__2[[#This Row],[OrderID]],orders[],2,FALSE)</f>
        <v>LILAS</v>
      </c>
      <c r="O1503" t="str">
        <f>VLOOKUP(order_details__2[[#This Row],[OrderID]],orders[],18,FALSE)</f>
        <v xml:space="preserve">Eastern                                           </v>
      </c>
      <c r="P1503">
        <f>VLOOKUP(order_details__2[[#This Row],[ProductID]],products[],4,FALSE)</f>
        <v>2</v>
      </c>
      <c r="Q1503" t="str">
        <f>VLOOKUP(order_details__2[[#This Row],[CategoryID]],categories[],2,FALSE)</f>
        <v>Condiments</v>
      </c>
      <c r="R1503" s="57">
        <f>VLOOKUP(order_details__2[[#This Row],[OrderID]],orders[],21,FALSE)</f>
        <v>1</v>
      </c>
    </row>
    <row r="1504" spans="1:18" x14ac:dyDescent="0.2">
      <c r="A1504">
        <v>10824</v>
      </c>
      <c r="B1504">
        <v>41</v>
      </c>
      <c r="C1504">
        <v>9.65</v>
      </c>
      <c r="D1504">
        <v>12</v>
      </c>
      <c r="E1504">
        <v>0</v>
      </c>
      <c r="F1504">
        <f>order_details__2[[#This Row],[UnitPrice]]*order_details__2[[#This Row],[Quantity]]</f>
        <v>115.80000000000001</v>
      </c>
      <c r="G1504">
        <f>VLOOKUP(order_details__2[[#This Row],[ProductID]],products[],3,FALSE)</f>
        <v>19</v>
      </c>
      <c r="H1504">
        <f>VLOOKUP(order_details__2[[#This Row],[OrderID]],orders[],20,FALSE)</f>
        <v>1998</v>
      </c>
      <c r="I1504" t="str">
        <f>VLOOKUP(order_details__2[[#This Row],[ProductID]],products[],2,FALSE)</f>
        <v>Jack's New England Clam Chowder</v>
      </c>
      <c r="J1504" t="str">
        <f>VLOOKUP(order_details__2[[#This Row],[SupplierID]],suppliers[],2,FALSE)</f>
        <v>New England Seafood Cannery</v>
      </c>
      <c r="K1504" t="str">
        <f>VLOOKUP(order_details__2[[#This Row],[OrderID]],orders[],14,FALSE)</f>
        <v>Sweden</v>
      </c>
      <c r="L1504">
        <f>VLOOKUP(order_details__2[[#This Row],[OrderID]],orders[],7,FALSE)</f>
        <v>1</v>
      </c>
      <c r="M1504" t="str">
        <f>VLOOKUP(order_details__2[[#This Row],[ShipVia ]],shippers[],2,FALSE)</f>
        <v>Speedy Express</v>
      </c>
      <c r="N1504" t="str">
        <f>VLOOKUP(order_details__2[[#This Row],[OrderID]],orders[],2,FALSE)</f>
        <v>FOLKO</v>
      </c>
      <c r="O1504" t="str">
        <f>VLOOKUP(order_details__2[[#This Row],[OrderID]],orders[],18,FALSE)</f>
        <v xml:space="preserve">Northern                                          </v>
      </c>
      <c r="P1504">
        <f>VLOOKUP(order_details__2[[#This Row],[ProductID]],products[],4,FALSE)</f>
        <v>8</v>
      </c>
      <c r="Q1504" t="str">
        <f>VLOOKUP(order_details__2[[#This Row],[CategoryID]],categories[],2,FALSE)</f>
        <v>Seafood</v>
      </c>
      <c r="R1504" s="57">
        <f>VLOOKUP(order_details__2[[#This Row],[OrderID]],orders[],21,FALSE)</f>
        <v>1</v>
      </c>
    </row>
    <row r="1505" spans="1:18" x14ac:dyDescent="0.2">
      <c r="A1505">
        <v>10824</v>
      </c>
      <c r="B1505">
        <v>70</v>
      </c>
      <c r="C1505">
        <v>15</v>
      </c>
      <c r="D1505">
        <v>9</v>
      </c>
      <c r="E1505">
        <v>0</v>
      </c>
      <c r="F1505">
        <f>order_details__2[[#This Row],[UnitPrice]]*order_details__2[[#This Row],[Quantity]]</f>
        <v>135</v>
      </c>
      <c r="G1505">
        <f>VLOOKUP(order_details__2[[#This Row],[ProductID]],products[],3,FALSE)</f>
        <v>7</v>
      </c>
      <c r="H1505">
        <f>VLOOKUP(order_details__2[[#This Row],[OrderID]],orders[],20,FALSE)</f>
        <v>1998</v>
      </c>
      <c r="I1505" t="str">
        <f>VLOOKUP(order_details__2[[#This Row],[ProductID]],products[],2,FALSE)</f>
        <v>Outback Lager</v>
      </c>
      <c r="J1505" t="str">
        <f>VLOOKUP(order_details__2[[#This Row],[SupplierID]],suppliers[],2,FALSE)</f>
        <v>Pavlova, Ltd.</v>
      </c>
      <c r="K1505" t="str">
        <f>VLOOKUP(order_details__2[[#This Row],[OrderID]],orders[],14,FALSE)</f>
        <v>Sweden</v>
      </c>
      <c r="L1505">
        <f>VLOOKUP(order_details__2[[#This Row],[OrderID]],orders[],7,FALSE)</f>
        <v>1</v>
      </c>
      <c r="M1505" t="str">
        <f>VLOOKUP(order_details__2[[#This Row],[ShipVia ]],shippers[],2,FALSE)</f>
        <v>Speedy Express</v>
      </c>
      <c r="N1505" t="str">
        <f>VLOOKUP(order_details__2[[#This Row],[OrderID]],orders[],2,FALSE)</f>
        <v>FOLKO</v>
      </c>
      <c r="O1505" t="str">
        <f>VLOOKUP(order_details__2[[#This Row],[OrderID]],orders[],18,FALSE)</f>
        <v xml:space="preserve">Northern                                          </v>
      </c>
      <c r="P1505">
        <f>VLOOKUP(order_details__2[[#This Row],[ProductID]],products[],4,FALSE)</f>
        <v>1</v>
      </c>
      <c r="Q1505" t="str">
        <f>VLOOKUP(order_details__2[[#This Row],[CategoryID]],categories[],2,FALSE)</f>
        <v>Beverages</v>
      </c>
      <c r="R1505" s="57">
        <f>VLOOKUP(order_details__2[[#This Row],[OrderID]],orders[],21,FALSE)</f>
        <v>1</v>
      </c>
    </row>
    <row r="1506" spans="1:18" x14ac:dyDescent="0.2">
      <c r="A1506">
        <v>10825</v>
      </c>
      <c r="B1506">
        <v>26</v>
      </c>
      <c r="C1506">
        <v>31.23</v>
      </c>
      <c r="D1506">
        <v>12</v>
      </c>
      <c r="E1506">
        <v>0</v>
      </c>
      <c r="F1506">
        <f>order_details__2[[#This Row],[UnitPrice]]*order_details__2[[#This Row],[Quantity]]</f>
        <v>374.76</v>
      </c>
      <c r="G1506">
        <f>VLOOKUP(order_details__2[[#This Row],[ProductID]],products[],3,FALSE)</f>
        <v>11</v>
      </c>
      <c r="H1506">
        <f>VLOOKUP(order_details__2[[#This Row],[OrderID]],orders[],20,FALSE)</f>
        <v>1998</v>
      </c>
      <c r="I1506" t="str">
        <f>VLOOKUP(order_details__2[[#This Row],[ProductID]],products[],2,FALSE)</f>
        <v>Gumbr Gummibrchen</v>
      </c>
      <c r="J1506" t="str">
        <f>VLOOKUP(order_details__2[[#This Row],[SupplierID]],suppliers[],2,FALSE)</f>
        <v>Heli Swaren GmbH &amp; Co. KG</v>
      </c>
      <c r="K1506" t="str">
        <f>VLOOKUP(order_details__2[[#This Row],[OrderID]],orders[],14,FALSE)</f>
        <v>Germany</v>
      </c>
      <c r="L1506">
        <f>VLOOKUP(order_details__2[[#This Row],[OrderID]],orders[],7,FALSE)</f>
        <v>1</v>
      </c>
      <c r="M1506" t="str">
        <f>VLOOKUP(order_details__2[[#This Row],[ShipVia ]],shippers[],2,FALSE)</f>
        <v>Speedy Express</v>
      </c>
      <c r="N1506" t="str">
        <f>VLOOKUP(order_details__2[[#This Row],[OrderID]],orders[],2,FALSE)</f>
        <v>DRACD</v>
      </c>
      <c r="O1506" t="str">
        <f>VLOOKUP(order_details__2[[#This Row],[OrderID]],orders[],18,FALSE)</f>
        <v xml:space="preserve">Eastern                                           </v>
      </c>
      <c r="P1506">
        <f>VLOOKUP(order_details__2[[#This Row],[ProductID]],products[],4,FALSE)</f>
        <v>3</v>
      </c>
      <c r="Q1506" t="str">
        <f>VLOOKUP(order_details__2[[#This Row],[CategoryID]],categories[],2,FALSE)</f>
        <v>Confections</v>
      </c>
      <c r="R1506" s="57">
        <f>VLOOKUP(order_details__2[[#This Row],[OrderID]],orders[],21,FALSE)</f>
        <v>1</v>
      </c>
    </row>
    <row r="1507" spans="1:18" x14ac:dyDescent="0.2">
      <c r="A1507">
        <v>10825</v>
      </c>
      <c r="B1507">
        <v>53</v>
      </c>
      <c r="C1507">
        <v>32.799999999999997</v>
      </c>
      <c r="D1507">
        <v>20</v>
      </c>
      <c r="E1507">
        <v>0</v>
      </c>
      <c r="F1507">
        <f>order_details__2[[#This Row],[UnitPrice]]*order_details__2[[#This Row],[Quantity]]</f>
        <v>656</v>
      </c>
      <c r="G1507">
        <f>VLOOKUP(order_details__2[[#This Row],[ProductID]],products[],3,FALSE)</f>
        <v>24</v>
      </c>
      <c r="H1507">
        <f>VLOOKUP(order_details__2[[#This Row],[OrderID]],orders[],20,FALSE)</f>
        <v>1998</v>
      </c>
      <c r="I1507" t="str">
        <f>VLOOKUP(order_details__2[[#This Row],[ProductID]],products[],2,FALSE)</f>
        <v>Perth Pasties</v>
      </c>
      <c r="J1507" t="str">
        <f>VLOOKUP(order_details__2[[#This Row],[SupplierID]],suppliers[],2,FALSE)</f>
        <v>G'day, Mate</v>
      </c>
      <c r="K1507" t="str">
        <f>VLOOKUP(order_details__2[[#This Row],[OrderID]],orders[],14,FALSE)</f>
        <v>Germany</v>
      </c>
      <c r="L1507">
        <f>VLOOKUP(order_details__2[[#This Row],[OrderID]],orders[],7,FALSE)</f>
        <v>1</v>
      </c>
      <c r="M1507" t="str">
        <f>VLOOKUP(order_details__2[[#This Row],[ShipVia ]],shippers[],2,FALSE)</f>
        <v>Speedy Express</v>
      </c>
      <c r="N1507" t="str">
        <f>VLOOKUP(order_details__2[[#This Row],[OrderID]],orders[],2,FALSE)</f>
        <v>DRACD</v>
      </c>
      <c r="O1507" t="str">
        <f>VLOOKUP(order_details__2[[#This Row],[OrderID]],orders[],18,FALSE)</f>
        <v xml:space="preserve">Eastern                                           </v>
      </c>
      <c r="P1507">
        <f>VLOOKUP(order_details__2[[#This Row],[ProductID]],products[],4,FALSE)</f>
        <v>6</v>
      </c>
      <c r="Q1507" t="str">
        <f>VLOOKUP(order_details__2[[#This Row],[CategoryID]],categories[],2,FALSE)</f>
        <v>Meat/Poultry</v>
      </c>
      <c r="R1507" s="57">
        <f>VLOOKUP(order_details__2[[#This Row],[OrderID]],orders[],21,FALSE)</f>
        <v>1</v>
      </c>
    </row>
    <row r="1508" spans="1:18" x14ac:dyDescent="0.2">
      <c r="A1508">
        <v>10826</v>
      </c>
      <c r="B1508">
        <v>31</v>
      </c>
      <c r="C1508">
        <v>12.5</v>
      </c>
      <c r="D1508">
        <v>35</v>
      </c>
      <c r="E1508">
        <v>0</v>
      </c>
      <c r="F1508">
        <f>order_details__2[[#This Row],[UnitPrice]]*order_details__2[[#This Row],[Quantity]]</f>
        <v>437.5</v>
      </c>
      <c r="G1508">
        <f>VLOOKUP(order_details__2[[#This Row],[ProductID]],products[],3,FALSE)</f>
        <v>14</v>
      </c>
      <c r="H1508">
        <f>VLOOKUP(order_details__2[[#This Row],[OrderID]],orders[],20,FALSE)</f>
        <v>1998</v>
      </c>
      <c r="I1508" t="str">
        <f>VLOOKUP(order_details__2[[#This Row],[ProductID]],products[],2,FALSE)</f>
        <v>Gorgonzola Telino</v>
      </c>
      <c r="J1508" t="str">
        <f>VLOOKUP(order_details__2[[#This Row],[SupplierID]],suppliers[],2,FALSE)</f>
        <v>Formaggi Fortini s.r.l.</v>
      </c>
      <c r="K1508" t="str">
        <f>VLOOKUP(order_details__2[[#This Row],[OrderID]],orders[],14,FALSE)</f>
        <v>France</v>
      </c>
      <c r="L1508">
        <f>VLOOKUP(order_details__2[[#This Row],[OrderID]],orders[],7,FALSE)</f>
        <v>1</v>
      </c>
      <c r="M1508" t="str">
        <f>VLOOKUP(order_details__2[[#This Row],[ShipVia ]],shippers[],2,FALSE)</f>
        <v>Speedy Express</v>
      </c>
      <c r="N1508" t="str">
        <f>VLOOKUP(order_details__2[[#This Row],[OrderID]],orders[],2,FALSE)</f>
        <v>BLONP</v>
      </c>
      <c r="O1508" t="str">
        <f>VLOOKUP(order_details__2[[#This Row],[OrderID]],orders[],18,FALSE)</f>
        <v xml:space="preserve">Westerns                                          </v>
      </c>
      <c r="P1508">
        <f>VLOOKUP(order_details__2[[#This Row],[ProductID]],products[],4,FALSE)</f>
        <v>4</v>
      </c>
      <c r="Q1508" t="str">
        <f>VLOOKUP(order_details__2[[#This Row],[CategoryID]],categories[],2,FALSE)</f>
        <v>Dairy Products</v>
      </c>
      <c r="R1508" s="57">
        <f>VLOOKUP(order_details__2[[#This Row],[OrderID]],orders[],21,FALSE)</f>
        <v>1</v>
      </c>
    </row>
    <row r="1509" spans="1:18" x14ac:dyDescent="0.2">
      <c r="A1509">
        <v>10826</v>
      </c>
      <c r="B1509">
        <v>57</v>
      </c>
      <c r="C1509">
        <v>19.5</v>
      </c>
      <c r="D1509">
        <v>15</v>
      </c>
      <c r="E1509">
        <v>0</v>
      </c>
      <c r="F1509">
        <f>order_details__2[[#This Row],[UnitPrice]]*order_details__2[[#This Row],[Quantity]]</f>
        <v>292.5</v>
      </c>
      <c r="G1509">
        <f>VLOOKUP(order_details__2[[#This Row],[ProductID]],products[],3,FALSE)</f>
        <v>26</v>
      </c>
      <c r="H1509">
        <f>VLOOKUP(order_details__2[[#This Row],[OrderID]],orders[],20,FALSE)</f>
        <v>1998</v>
      </c>
      <c r="I1509" t="str">
        <f>VLOOKUP(order_details__2[[#This Row],[ProductID]],products[],2,FALSE)</f>
        <v>Ravioli Angelo</v>
      </c>
      <c r="J1509" t="str">
        <f>VLOOKUP(order_details__2[[#This Row],[SupplierID]],suppliers[],2,FALSE)</f>
        <v>Pasta Buttini s.r.l.</v>
      </c>
      <c r="K1509" t="str">
        <f>VLOOKUP(order_details__2[[#This Row],[OrderID]],orders[],14,FALSE)</f>
        <v>France</v>
      </c>
      <c r="L1509">
        <f>VLOOKUP(order_details__2[[#This Row],[OrderID]],orders[],7,FALSE)</f>
        <v>1</v>
      </c>
      <c r="M1509" t="str">
        <f>VLOOKUP(order_details__2[[#This Row],[ShipVia ]],shippers[],2,FALSE)</f>
        <v>Speedy Express</v>
      </c>
      <c r="N1509" t="str">
        <f>VLOOKUP(order_details__2[[#This Row],[OrderID]],orders[],2,FALSE)</f>
        <v>BLONP</v>
      </c>
      <c r="O1509" t="str">
        <f>VLOOKUP(order_details__2[[#This Row],[OrderID]],orders[],18,FALSE)</f>
        <v xml:space="preserve">Westerns                                          </v>
      </c>
      <c r="P1509">
        <f>VLOOKUP(order_details__2[[#This Row],[ProductID]],products[],4,FALSE)</f>
        <v>5</v>
      </c>
      <c r="Q1509" t="str">
        <f>VLOOKUP(order_details__2[[#This Row],[CategoryID]],categories[],2,FALSE)</f>
        <v>Grains/Cereals</v>
      </c>
      <c r="R1509" s="57">
        <f>VLOOKUP(order_details__2[[#This Row],[OrderID]],orders[],21,FALSE)</f>
        <v>1</v>
      </c>
    </row>
    <row r="1510" spans="1:18" x14ac:dyDescent="0.2">
      <c r="A1510">
        <v>10827</v>
      </c>
      <c r="B1510">
        <v>10</v>
      </c>
      <c r="C1510">
        <v>31</v>
      </c>
      <c r="D1510">
        <v>15</v>
      </c>
      <c r="E1510">
        <v>0</v>
      </c>
      <c r="F1510">
        <f>order_details__2[[#This Row],[UnitPrice]]*order_details__2[[#This Row],[Quantity]]</f>
        <v>465</v>
      </c>
      <c r="G1510">
        <f>VLOOKUP(order_details__2[[#This Row],[ProductID]],products[],3,FALSE)</f>
        <v>4</v>
      </c>
      <c r="H1510">
        <f>VLOOKUP(order_details__2[[#This Row],[OrderID]],orders[],20,FALSE)</f>
        <v>1998</v>
      </c>
      <c r="I1510" t="str">
        <f>VLOOKUP(order_details__2[[#This Row],[ProductID]],products[],2,FALSE)</f>
        <v>Ikura</v>
      </c>
      <c r="J1510" t="str">
        <f>VLOOKUP(order_details__2[[#This Row],[SupplierID]],suppliers[],2,FALSE)</f>
        <v>Tokyo Traders</v>
      </c>
      <c r="K1510" t="str">
        <f>VLOOKUP(order_details__2[[#This Row],[OrderID]],orders[],14,FALSE)</f>
        <v>France</v>
      </c>
      <c r="L1510">
        <f>VLOOKUP(order_details__2[[#This Row],[OrderID]],orders[],7,FALSE)</f>
        <v>2</v>
      </c>
      <c r="M1510" t="str">
        <f>VLOOKUP(order_details__2[[#This Row],[ShipVia ]],shippers[],2,FALSE)</f>
        <v>United Package</v>
      </c>
      <c r="N1510" t="str">
        <f>VLOOKUP(order_details__2[[#This Row],[OrderID]],orders[],2,FALSE)</f>
        <v>BONAP</v>
      </c>
      <c r="O1510" t="str">
        <f>VLOOKUP(order_details__2[[#This Row],[OrderID]],orders[],18,FALSE)</f>
        <v xml:space="preserve">Eastern                                           </v>
      </c>
      <c r="P1510">
        <f>VLOOKUP(order_details__2[[#This Row],[ProductID]],products[],4,FALSE)</f>
        <v>8</v>
      </c>
      <c r="Q1510" t="str">
        <f>VLOOKUP(order_details__2[[#This Row],[CategoryID]],categories[],2,FALSE)</f>
        <v>Seafood</v>
      </c>
      <c r="R1510" s="57">
        <f>VLOOKUP(order_details__2[[#This Row],[OrderID]],orders[],21,FALSE)</f>
        <v>1</v>
      </c>
    </row>
    <row r="1511" spans="1:18" x14ac:dyDescent="0.2">
      <c r="A1511">
        <v>10827</v>
      </c>
      <c r="B1511">
        <v>39</v>
      </c>
      <c r="C1511">
        <v>18</v>
      </c>
      <c r="D1511">
        <v>21</v>
      </c>
      <c r="E1511">
        <v>0</v>
      </c>
      <c r="F1511">
        <f>order_details__2[[#This Row],[UnitPrice]]*order_details__2[[#This Row],[Quantity]]</f>
        <v>378</v>
      </c>
      <c r="G1511">
        <f>VLOOKUP(order_details__2[[#This Row],[ProductID]],products[],3,FALSE)</f>
        <v>18</v>
      </c>
      <c r="H1511">
        <f>VLOOKUP(order_details__2[[#This Row],[OrderID]],orders[],20,FALSE)</f>
        <v>1998</v>
      </c>
      <c r="I1511" t="str">
        <f>VLOOKUP(order_details__2[[#This Row],[ProductID]],products[],2,FALSE)</f>
        <v>Chartreuse verte</v>
      </c>
      <c r="J1511" t="str">
        <f>VLOOKUP(order_details__2[[#This Row],[SupplierID]],suppliers[],2,FALSE)</f>
        <v>Aux joyeux ecclsiastiques</v>
      </c>
      <c r="K1511" t="str">
        <f>VLOOKUP(order_details__2[[#This Row],[OrderID]],orders[],14,FALSE)</f>
        <v>France</v>
      </c>
      <c r="L1511">
        <f>VLOOKUP(order_details__2[[#This Row],[OrderID]],orders[],7,FALSE)</f>
        <v>2</v>
      </c>
      <c r="M1511" t="str">
        <f>VLOOKUP(order_details__2[[#This Row],[ShipVia ]],shippers[],2,FALSE)</f>
        <v>United Package</v>
      </c>
      <c r="N1511" t="str">
        <f>VLOOKUP(order_details__2[[#This Row],[OrderID]],orders[],2,FALSE)</f>
        <v>BONAP</v>
      </c>
      <c r="O1511" t="str">
        <f>VLOOKUP(order_details__2[[#This Row],[OrderID]],orders[],18,FALSE)</f>
        <v xml:space="preserve">Eastern                                           </v>
      </c>
      <c r="P1511">
        <f>VLOOKUP(order_details__2[[#This Row],[ProductID]],products[],4,FALSE)</f>
        <v>1</v>
      </c>
      <c r="Q1511" t="str">
        <f>VLOOKUP(order_details__2[[#This Row],[CategoryID]],categories[],2,FALSE)</f>
        <v>Beverages</v>
      </c>
      <c r="R1511" s="57">
        <f>VLOOKUP(order_details__2[[#This Row],[OrderID]],orders[],21,FALSE)</f>
        <v>1</v>
      </c>
    </row>
    <row r="1512" spans="1:18" x14ac:dyDescent="0.2">
      <c r="A1512">
        <v>10828</v>
      </c>
      <c r="B1512">
        <v>20</v>
      </c>
      <c r="C1512">
        <v>81</v>
      </c>
      <c r="D1512">
        <v>5</v>
      </c>
      <c r="E1512">
        <v>0</v>
      </c>
      <c r="F1512">
        <f>order_details__2[[#This Row],[UnitPrice]]*order_details__2[[#This Row],[Quantity]]</f>
        <v>405</v>
      </c>
      <c r="G1512">
        <f>VLOOKUP(order_details__2[[#This Row],[ProductID]],products[],3,FALSE)</f>
        <v>8</v>
      </c>
      <c r="H1512">
        <f>VLOOKUP(order_details__2[[#This Row],[OrderID]],orders[],20,FALSE)</f>
        <v>1998</v>
      </c>
      <c r="I1512" t="str">
        <f>VLOOKUP(order_details__2[[#This Row],[ProductID]],products[],2,FALSE)</f>
        <v>Sir Rodney's Marmalade</v>
      </c>
      <c r="J1512" t="str">
        <f>VLOOKUP(order_details__2[[#This Row],[SupplierID]],suppliers[],2,FALSE)</f>
        <v>Specialty Biscuits, Ltd.</v>
      </c>
      <c r="K1512" t="str">
        <f>VLOOKUP(order_details__2[[#This Row],[OrderID]],orders[],14,FALSE)</f>
        <v>Argentina</v>
      </c>
      <c r="L1512">
        <f>VLOOKUP(order_details__2[[#This Row],[OrderID]],orders[],7,FALSE)</f>
        <v>1</v>
      </c>
      <c r="M1512" t="str">
        <f>VLOOKUP(order_details__2[[#This Row],[ShipVia ]],shippers[],2,FALSE)</f>
        <v>Speedy Express</v>
      </c>
      <c r="N1512" t="str">
        <f>VLOOKUP(order_details__2[[#This Row],[OrderID]],orders[],2,FALSE)</f>
        <v>RANCH</v>
      </c>
      <c r="O1512" t="str">
        <f>VLOOKUP(order_details__2[[#This Row],[OrderID]],orders[],18,FALSE)</f>
        <v xml:space="preserve">Northern                                          </v>
      </c>
      <c r="P1512">
        <f>VLOOKUP(order_details__2[[#This Row],[ProductID]],products[],4,FALSE)</f>
        <v>3</v>
      </c>
      <c r="Q1512" t="str">
        <f>VLOOKUP(order_details__2[[#This Row],[CategoryID]],categories[],2,FALSE)</f>
        <v>Confections</v>
      </c>
      <c r="R1512" s="57">
        <f>VLOOKUP(order_details__2[[#This Row],[OrderID]],orders[],21,FALSE)</f>
        <v>1</v>
      </c>
    </row>
    <row r="1513" spans="1:18" x14ac:dyDescent="0.2">
      <c r="A1513">
        <v>10828</v>
      </c>
      <c r="B1513">
        <v>38</v>
      </c>
      <c r="C1513">
        <v>263.5</v>
      </c>
      <c r="D1513">
        <v>2</v>
      </c>
      <c r="E1513">
        <v>0</v>
      </c>
      <c r="F1513">
        <f>order_details__2[[#This Row],[UnitPrice]]*order_details__2[[#This Row],[Quantity]]</f>
        <v>527</v>
      </c>
      <c r="G1513">
        <f>VLOOKUP(order_details__2[[#This Row],[ProductID]],products[],3,FALSE)</f>
        <v>18</v>
      </c>
      <c r="H1513">
        <f>VLOOKUP(order_details__2[[#This Row],[OrderID]],orders[],20,FALSE)</f>
        <v>1998</v>
      </c>
      <c r="I1513" t="str">
        <f>VLOOKUP(order_details__2[[#This Row],[ProductID]],products[],2,FALSE)</f>
        <v>Cte de Blaye</v>
      </c>
      <c r="J1513" t="str">
        <f>VLOOKUP(order_details__2[[#This Row],[SupplierID]],suppliers[],2,FALSE)</f>
        <v>Aux joyeux ecclsiastiques</v>
      </c>
      <c r="K1513" t="str">
        <f>VLOOKUP(order_details__2[[#This Row],[OrderID]],orders[],14,FALSE)</f>
        <v>Argentina</v>
      </c>
      <c r="L1513">
        <f>VLOOKUP(order_details__2[[#This Row],[OrderID]],orders[],7,FALSE)</f>
        <v>1</v>
      </c>
      <c r="M1513" t="str">
        <f>VLOOKUP(order_details__2[[#This Row],[ShipVia ]],shippers[],2,FALSE)</f>
        <v>Speedy Express</v>
      </c>
      <c r="N1513" t="str">
        <f>VLOOKUP(order_details__2[[#This Row],[OrderID]],orders[],2,FALSE)</f>
        <v>RANCH</v>
      </c>
      <c r="O1513" t="str">
        <f>VLOOKUP(order_details__2[[#This Row],[OrderID]],orders[],18,FALSE)</f>
        <v xml:space="preserve">Northern                                          </v>
      </c>
      <c r="P1513">
        <f>VLOOKUP(order_details__2[[#This Row],[ProductID]],products[],4,FALSE)</f>
        <v>1</v>
      </c>
      <c r="Q1513" t="str">
        <f>VLOOKUP(order_details__2[[#This Row],[CategoryID]],categories[],2,FALSE)</f>
        <v>Beverages</v>
      </c>
      <c r="R1513" s="57">
        <f>VLOOKUP(order_details__2[[#This Row],[OrderID]],orders[],21,FALSE)</f>
        <v>1</v>
      </c>
    </row>
    <row r="1514" spans="1:18" x14ac:dyDescent="0.2">
      <c r="A1514">
        <v>10829</v>
      </c>
      <c r="B1514">
        <v>2</v>
      </c>
      <c r="C1514">
        <v>19</v>
      </c>
      <c r="D1514">
        <v>10</v>
      </c>
      <c r="E1514">
        <v>0</v>
      </c>
      <c r="F1514">
        <f>order_details__2[[#This Row],[UnitPrice]]*order_details__2[[#This Row],[Quantity]]</f>
        <v>190</v>
      </c>
      <c r="G1514">
        <f>VLOOKUP(order_details__2[[#This Row],[ProductID]],products[],3,FALSE)</f>
        <v>1</v>
      </c>
      <c r="H1514">
        <f>VLOOKUP(order_details__2[[#This Row],[OrderID]],orders[],20,FALSE)</f>
        <v>1998</v>
      </c>
      <c r="I1514" t="str">
        <f>VLOOKUP(order_details__2[[#This Row],[ProductID]],products[],2,FALSE)</f>
        <v>Chang</v>
      </c>
      <c r="J1514" t="str">
        <f>VLOOKUP(order_details__2[[#This Row],[SupplierID]],suppliers[],2,FALSE)</f>
        <v>Exotic Liquids</v>
      </c>
      <c r="K1514" t="str">
        <f>VLOOKUP(order_details__2[[#This Row],[OrderID]],orders[],14,FALSE)</f>
        <v>UK</v>
      </c>
      <c r="L1514">
        <f>VLOOKUP(order_details__2[[#This Row],[OrderID]],orders[],7,FALSE)</f>
        <v>1</v>
      </c>
      <c r="M1514" t="str">
        <f>VLOOKUP(order_details__2[[#This Row],[ShipVia ]],shippers[],2,FALSE)</f>
        <v>Speedy Express</v>
      </c>
      <c r="N1514" t="str">
        <f>VLOOKUP(order_details__2[[#This Row],[OrderID]],orders[],2,FALSE)</f>
        <v>ISLAT</v>
      </c>
      <c r="O1514" t="str">
        <f>VLOOKUP(order_details__2[[#This Row],[OrderID]],orders[],18,FALSE)</f>
        <v xml:space="preserve">Northern                                          </v>
      </c>
      <c r="P1514">
        <f>VLOOKUP(order_details__2[[#This Row],[ProductID]],products[],4,FALSE)</f>
        <v>1</v>
      </c>
      <c r="Q1514" t="str">
        <f>VLOOKUP(order_details__2[[#This Row],[CategoryID]],categories[],2,FALSE)</f>
        <v>Beverages</v>
      </c>
      <c r="R1514" s="57">
        <f>VLOOKUP(order_details__2[[#This Row],[OrderID]],orders[],21,FALSE)</f>
        <v>1</v>
      </c>
    </row>
    <row r="1515" spans="1:18" x14ac:dyDescent="0.2">
      <c r="A1515">
        <v>10829</v>
      </c>
      <c r="B1515">
        <v>8</v>
      </c>
      <c r="C1515">
        <v>40</v>
      </c>
      <c r="D1515">
        <v>20</v>
      </c>
      <c r="E1515">
        <v>0</v>
      </c>
      <c r="F1515">
        <f>order_details__2[[#This Row],[UnitPrice]]*order_details__2[[#This Row],[Quantity]]</f>
        <v>800</v>
      </c>
      <c r="G1515">
        <f>VLOOKUP(order_details__2[[#This Row],[ProductID]],products[],3,FALSE)</f>
        <v>3</v>
      </c>
      <c r="H1515">
        <f>VLOOKUP(order_details__2[[#This Row],[OrderID]],orders[],20,FALSE)</f>
        <v>1998</v>
      </c>
      <c r="I1515" t="str">
        <f>VLOOKUP(order_details__2[[#This Row],[ProductID]],products[],2,FALSE)</f>
        <v>Northwoods Cranberry Sauce</v>
      </c>
      <c r="J1515" t="str">
        <f>VLOOKUP(order_details__2[[#This Row],[SupplierID]],suppliers[],2,FALSE)</f>
        <v>Grandma Kelly's Homestead</v>
      </c>
      <c r="K1515" t="str">
        <f>VLOOKUP(order_details__2[[#This Row],[OrderID]],orders[],14,FALSE)</f>
        <v>UK</v>
      </c>
      <c r="L1515">
        <f>VLOOKUP(order_details__2[[#This Row],[OrderID]],orders[],7,FALSE)</f>
        <v>1</v>
      </c>
      <c r="M1515" t="str">
        <f>VLOOKUP(order_details__2[[#This Row],[ShipVia ]],shippers[],2,FALSE)</f>
        <v>Speedy Express</v>
      </c>
      <c r="N1515" t="str">
        <f>VLOOKUP(order_details__2[[#This Row],[OrderID]],orders[],2,FALSE)</f>
        <v>ISLAT</v>
      </c>
      <c r="O1515" t="str">
        <f>VLOOKUP(order_details__2[[#This Row],[OrderID]],orders[],18,FALSE)</f>
        <v xml:space="preserve">Northern                                          </v>
      </c>
      <c r="P1515">
        <f>VLOOKUP(order_details__2[[#This Row],[ProductID]],products[],4,FALSE)</f>
        <v>2</v>
      </c>
      <c r="Q1515" t="str">
        <f>VLOOKUP(order_details__2[[#This Row],[CategoryID]],categories[],2,FALSE)</f>
        <v>Condiments</v>
      </c>
      <c r="R1515" s="57">
        <f>VLOOKUP(order_details__2[[#This Row],[OrderID]],orders[],21,FALSE)</f>
        <v>1</v>
      </c>
    </row>
    <row r="1516" spans="1:18" x14ac:dyDescent="0.2">
      <c r="A1516">
        <v>10829</v>
      </c>
      <c r="B1516">
        <v>13</v>
      </c>
      <c r="C1516">
        <v>6</v>
      </c>
      <c r="D1516">
        <v>10</v>
      </c>
      <c r="E1516">
        <v>0</v>
      </c>
      <c r="F1516">
        <f>order_details__2[[#This Row],[UnitPrice]]*order_details__2[[#This Row],[Quantity]]</f>
        <v>60</v>
      </c>
      <c r="G1516">
        <f>VLOOKUP(order_details__2[[#This Row],[ProductID]],products[],3,FALSE)</f>
        <v>6</v>
      </c>
      <c r="H1516">
        <f>VLOOKUP(order_details__2[[#This Row],[OrderID]],orders[],20,FALSE)</f>
        <v>1998</v>
      </c>
      <c r="I1516" t="str">
        <f>VLOOKUP(order_details__2[[#This Row],[ProductID]],products[],2,FALSE)</f>
        <v>Konbu</v>
      </c>
      <c r="J1516" t="str">
        <f>VLOOKUP(order_details__2[[#This Row],[SupplierID]],suppliers[],2,FALSE)</f>
        <v>Mayumi's</v>
      </c>
      <c r="K1516" t="str">
        <f>VLOOKUP(order_details__2[[#This Row],[OrderID]],orders[],14,FALSE)</f>
        <v>UK</v>
      </c>
      <c r="L1516">
        <f>VLOOKUP(order_details__2[[#This Row],[OrderID]],orders[],7,FALSE)</f>
        <v>1</v>
      </c>
      <c r="M1516" t="str">
        <f>VLOOKUP(order_details__2[[#This Row],[ShipVia ]],shippers[],2,FALSE)</f>
        <v>Speedy Express</v>
      </c>
      <c r="N1516" t="str">
        <f>VLOOKUP(order_details__2[[#This Row],[OrderID]],orders[],2,FALSE)</f>
        <v>ISLAT</v>
      </c>
      <c r="O1516" t="str">
        <f>VLOOKUP(order_details__2[[#This Row],[OrderID]],orders[],18,FALSE)</f>
        <v xml:space="preserve">Northern                                          </v>
      </c>
      <c r="P1516">
        <f>VLOOKUP(order_details__2[[#This Row],[ProductID]],products[],4,FALSE)</f>
        <v>8</v>
      </c>
      <c r="Q1516" t="str">
        <f>VLOOKUP(order_details__2[[#This Row],[CategoryID]],categories[],2,FALSE)</f>
        <v>Seafood</v>
      </c>
      <c r="R1516" s="57">
        <f>VLOOKUP(order_details__2[[#This Row],[OrderID]],orders[],21,FALSE)</f>
        <v>1</v>
      </c>
    </row>
    <row r="1517" spans="1:18" x14ac:dyDescent="0.2">
      <c r="A1517">
        <v>10829</v>
      </c>
      <c r="B1517">
        <v>60</v>
      </c>
      <c r="C1517">
        <v>34</v>
      </c>
      <c r="D1517">
        <v>21</v>
      </c>
      <c r="E1517">
        <v>0</v>
      </c>
      <c r="F1517">
        <f>order_details__2[[#This Row],[UnitPrice]]*order_details__2[[#This Row],[Quantity]]</f>
        <v>714</v>
      </c>
      <c r="G1517">
        <f>VLOOKUP(order_details__2[[#This Row],[ProductID]],products[],3,FALSE)</f>
        <v>28</v>
      </c>
      <c r="H1517">
        <f>VLOOKUP(order_details__2[[#This Row],[OrderID]],orders[],20,FALSE)</f>
        <v>1998</v>
      </c>
      <c r="I1517" t="str">
        <f>VLOOKUP(order_details__2[[#This Row],[ProductID]],products[],2,FALSE)</f>
        <v>Camembert Pierrot</v>
      </c>
      <c r="J1517" t="str">
        <f>VLOOKUP(order_details__2[[#This Row],[SupplierID]],suppliers[],2,FALSE)</f>
        <v>Gai pturage</v>
      </c>
      <c r="K1517" t="str">
        <f>VLOOKUP(order_details__2[[#This Row],[OrderID]],orders[],14,FALSE)</f>
        <v>UK</v>
      </c>
      <c r="L1517">
        <f>VLOOKUP(order_details__2[[#This Row],[OrderID]],orders[],7,FALSE)</f>
        <v>1</v>
      </c>
      <c r="M1517" t="str">
        <f>VLOOKUP(order_details__2[[#This Row],[ShipVia ]],shippers[],2,FALSE)</f>
        <v>Speedy Express</v>
      </c>
      <c r="N1517" t="str">
        <f>VLOOKUP(order_details__2[[#This Row],[OrderID]],orders[],2,FALSE)</f>
        <v>ISLAT</v>
      </c>
      <c r="O1517" t="str">
        <f>VLOOKUP(order_details__2[[#This Row],[OrderID]],orders[],18,FALSE)</f>
        <v xml:space="preserve">Northern                                          </v>
      </c>
      <c r="P1517">
        <f>VLOOKUP(order_details__2[[#This Row],[ProductID]],products[],4,FALSE)</f>
        <v>4</v>
      </c>
      <c r="Q1517" t="str">
        <f>VLOOKUP(order_details__2[[#This Row],[CategoryID]],categories[],2,FALSE)</f>
        <v>Dairy Products</v>
      </c>
      <c r="R1517" s="57">
        <f>VLOOKUP(order_details__2[[#This Row],[OrderID]],orders[],21,FALSE)</f>
        <v>1</v>
      </c>
    </row>
    <row r="1518" spans="1:18" x14ac:dyDescent="0.2">
      <c r="A1518">
        <v>10830</v>
      </c>
      <c r="B1518">
        <v>6</v>
      </c>
      <c r="C1518">
        <v>25</v>
      </c>
      <c r="D1518">
        <v>6</v>
      </c>
      <c r="E1518">
        <v>0</v>
      </c>
      <c r="F1518">
        <f>order_details__2[[#This Row],[UnitPrice]]*order_details__2[[#This Row],[Quantity]]</f>
        <v>150</v>
      </c>
      <c r="G1518">
        <f>VLOOKUP(order_details__2[[#This Row],[ProductID]],products[],3,FALSE)</f>
        <v>3</v>
      </c>
      <c r="H1518">
        <f>VLOOKUP(order_details__2[[#This Row],[OrderID]],orders[],20,FALSE)</f>
        <v>1998</v>
      </c>
      <c r="I1518" t="str">
        <f>VLOOKUP(order_details__2[[#This Row],[ProductID]],products[],2,FALSE)</f>
        <v>Grandma's Boysenberry Spread</v>
      </c>
      <c r="J1518" t="str">
        <f>VLOOKUP(order_details__2[[#This Row],[SupplierID]],suppliers[],2,FALSE)</f>
        <v>Grandma Kelly's Homestead</v>
      </c>
      <c r="K1518" t="str">
        <f>VLOOKUP(order_details__2[[#This Row],[OrderID]],orders[],14,FALSE)</f>
        <v>Brazil</v>
      </c>
      <c r="L1518">
        <f>VLOOKUP(order_details__2[[#This Row],[OrderID]],orders[],7,FALSE)</f>
        <v>2</v>
      </c>
      <c r="M1518" t="str">
        <f>VLOOKUP(order_details__2[[#This Row],[ShipVia ]],shippers[],2,FALSE)</f>
        <v>United Package</v>
      </c>
      <c r="N1518" t="str">
        <f>VLOOKUP(order_details__2[[#This Row],[OrderID]],orders[],2,FALSE)</f>
        <v>TRADH</v>
      </c>
      <c r="O1518" t="str">
        <f>VLOOKUP(order_details__2[[#This Row],[OrderID]],orders[],18,FALSE)</f>
        <v xml:space="preserve">Eastern                                           </v>
      </c>
      <c r="P1518">
        <f>VLOOKUP(order_details__2[[#This Row],[ProductID]],products[],4,FALSE)</f>
        <v>2</v>
      </c>
      <c r="Q1518" t="str">
        <f>VLOOKUP(order_details__2[[#This Row],[CategoryID]],categories[],2,FALSE)</f>
        <v>Condiments</v>
      </c>
      <c r="R1518" s="57">
        <f>VLOOKUP(order_details__2[[#This Row],[OrderID]],orders[],21,FALSE)</f>
        <v>1</v>
      </c>
    </row>
    <row r="1519" spans="1:18" x14ac:dyDescent="0.2">
      <c r="A1519">
        <v>10830</v>
      </c>
      <c r="B1519">
        <v>39</v>
      </c>
      <c r="C1519">
        <v>18</v>
      </c>
      <c r="D1519">
        <v>28</v>
      </c>
      <c r="E1519">
        <v>0</v>
      </c>
      <c r="F1519">
        <f>order_details__2[[#This Row],[UnitPrice]]*order_details__2[[#This Row],[Quantity]]</f>
        <v>504</v>
      </c>
      <c r="G1519">
        <f>VLOOKUP(order_details__2[[#This Row],[ProductID]],products[],3,FALSE)</f>
        <v>18</v>
      </c>
      <c r="H1519">
        <f>VLOOKUP(order_details__2[[#This Row],[OrderID]],orders[],20,FALSE)</f>
        <v>1998</v>
      </c>
      <c r="I1519" t="str">
        <f>VLOOKUP(order_details__2[[#This Row],[ProductID]],products[],2,FALSE)</f>
        <v>Chartreuse verte</v>
      </c>
      <c r="J1519" t="str">
        <f>VLOOKUP(order_details__2[[#This Row],[SupplierID]],suppliers[],2,FALSE)</f>
        <v>Aux joyeux ecclsiastiques</v>
      </c>
      <c r="K1519" t="str">
        <f>VLOOKUP(order_details__2[[#This Row],[OrderID]],orders[],14,FALSE)</f>
        <v>Brazil</v>
      </c>
      <c r="L1519">
        <f>VLOOKUP(order_details__2[[#This Row],[OrderID]],orders[],7,FALSE)</f>
        <v>2</v>
      </c>
      <c r="M1519" t="str">
        <f>VLOOKUP(order_details__2[[#This Row],[ShipVia ]],shippers[],2,FALSE)</f>
        <v>United Package</v>
      </c>
      <c r="N1519" t="str">
        <f>VLOOKUP(order_details__2[[#This Row],[OrderID]],orders[],2,FALSE)</f>
        <v>TRADH</v>
      </c>
      <c r="O1519" t="str">
        <f>VLOOKUP(order_details__2[[#This Row],[OrderID]],orders[],18,FALSE)</f>
        <v xml:space="preserve">Eastern                                           </v>
      </c>
      <c r="P1519">
        <f>VLOOKUP(order_details__2[[#This Row],[ProductID]],products[],4,FALSE)</f>
        <v>1</v>
      </c>
      <c r="Q1519" t="str">
        <f>VLOOKUP(order_details__2[[#This Row],[CategoryID]],categories[],2,FALSE)</f>
        <v>Beverages</v>
      </c>
      <c r="R1519" s="57">
        <f>VLOOKUP(order_details__2[[#This Row],[OrderID]],orders[],21,FALSE)</f>
        <v>1</v>
      </c>
    </row>
    <row r="1520" spans="1:18" x14ac:dyDescent="0.2">
      <c r="A1520">
        <v>10830</v>
      </c>
      <c r="B1520">
        <v>60</v>
      </c>
      <c r="C1520">
        <v>34</v>
      </c>
      <c r="D1520">
        <v>30</v>
      </c>
      <c r="E1520">
        <v>0</v>
      </c>
      <c r="F1520">
        <f>order_details__2[[#This Row],[UnitPrice]]*order_details__2[[#This Row],[Quantity]]</f>
        <v>1020</v>
      </c>
      <c r="G1520">
        <f>VLOOKUP(order_details__2[[#This Row],[ProductID]],products[],3,FALSE)</f>
        <v>28</v>
      </c>
      <c r="H1520">
        <f>VLOOKUP(order_details__2[[#This Row],[OrderID]],orders[],20,FALSE)</f>
        <v>1998</v>
      </c>
      <c r="I1520" t="str">
        <f>VLOOKUP(order_details__2[[#This Row],[ProductID]],products[],2,FALSE)</f>
        <v>Camembert Pierrot</v>
      </c>
      <c r="J1520" t="str">
        <f>VLOOKUP(order_details__2[[#This Row],[SupplierID]],suppliers[],2,FALSE)</f>
        <v>Gai pturage</v>
      </c>
      <c r="K1520" t="str">
        <f>VLOOKUP(order_details__2[[#This Row],[OrderID]],orders[],14,FALSE)</f>
        <v>Brazil</v>
      </c>
      <c r="L1520">
        <f>VLOOKUP(order_details__2[[#This Row],[OrderID]],orders[],7,FALSE)</f>
        <v>2</v>
      </c>
      <c r="M1520" t="str">
        <f>VLOOKUP(order_details__2[[#This Row],[ShipVia ]],shippers[],2,FALSE)</f>
        <v>United Package</v>
      </c>
      <c r="N1520" t="str">
        <f>VLOOKUP(order_details__2[[#This Row],[OrderID]],orders[],2,FALSE)</f>
        <v>TRADH</v>
      </c>
      <c r="O1520" t="str">
        <f>VLOOKUP(order_details__2[[#This Row],[OrderID]],orders[],18,FALSE)</f>
        <v xml:space="preserve">Eastern                                           </v>
      </c>
      <c r="P1520">
        <f>VLOOKUP(order_details__2[[#This Row],[ProductID]],products[],4,FALSE)</f>
        <v>4</v>
      </c>
      <c r="Q1520" t="str">
        <f>VLOOKUP(order_details__2[[#This Row],[CategoryID]],categories[],2,FALSE)</f>
        <v>Dairy Products</v>
      </c>
      <c r="R1520" s="57">
        <f>VLOOKUP(order_details__2[[#This Row],[OrderID]],orders[],21,FALSE)</f>
        <v>1</v>
      </c>
    </row>
    <row r="1521" spans="1:18" x14ac:dyDescent="0.2">
      <c r="A1521">
        <v>10830</v>
      </c>
      <c r="B1521">
        <v>68</v>
      </c>
      <c r="C1521">
        <v>12.5</v>
      </c>
      <c r="D1521">
        <v>24</v>
      </c>
      <c r="E1521">
        <v>0</v>
      </c>
      <c r="F1521">
        <f>order_details__2[[#This Row],[UnitPrice]]*order_details__2[[#This Row],[Quantity]]</f>
        <v>300</v>
      </c>
      <c r="G1521">
        <f>VLOOKUP(order_details__2[[#This Row],[ProductID]],products[],3,FALSE)</f>
        <v>8</v>
      </c>
      <c r="H1521">
        <f>VLOOKUP(order_details__2[[#This Row],[OrderID]],orders[],20,FALSE)</f>
        <v>1998</v>
      </c>
      <c r="I1521" t="str">
        <f>VLOOKUP(order_details__2[[#This Row],[ProductID]],products[],2,FALSE)</f>
        <v>Scottish Longbreads</v>
      </c>
      <c r="J1521" t="str">
        <f>VLOOKUP(order_details__2[[#This Row],[SupplierID]],suppliers[],2,FALSE)</f>
        <v>Specialty Biscuits, Ltd.</v>
      </c>
      <c r="K1521" t="str">
        <f>VLOOKUP(order_details__2[[#This Row],[OrderID]],orders[],14,FALSE)</f>
        <v>Brazil</v>
      </c>
      <c r="L1521">
        <f>VLOOKUP(order_details__2[[#This Row],[OrderID]],orders[],7,FALSE)</f>
        <v>2</v>
      </c>
      <c r="M1521" t="str">
        <f>VLOOKUP(order_details__2[[#This Row],[ShipVia ]],shippers[],2,FALSE)</f>
        <v>United Package</v>
      </c>
      <c r="N1521" t="str">
        <f>VLOOKUP(order_details__2[[#This Row],[OrderID]],orders[],2,FALSE)</f>
        <v>TRADH</v>
      </c>
      <c r="O1521" t="str">
        <f>VLOOKUP(order_details__2[[#This Row],[OrderID]],orders[],18,FALSE)</f>
        <v xml:space="preserve">Eastern                                           </v>
      </c>
      <c r="P1521">
        <f>VLOOKUP(order_details__2[[#This Row],[ProductID]],products[],4,FALSE)</f>
        <v>3</v>
      </c>
      <c r="Q1521" t="str">
        <f>VLOOKUP(order_details__2[[#This Row],[CategoryID]],categories[],2,FALSE)</f>
        <v>Confections</v>
      </c>
      <c r="R1521" s="57">
        <f>VLOOKUP(order_details__2[[#This Row],[OrderID]],orders[],21,FALSE)</f>
        <v>1</v>
      </c>
    </row>
    <row r="1522" spans="1:18" x14ac:dyDescent="0.2">
      <c r="A1522">
        <v>10831</v>
      </c>
      <c r="B1522">
        <v>19</v>
      </c>
      <c r="C1522">
        <v>9.1999999999999993</v>
      </c>
      <c r="D1522">
        <v>2</v>
      </c>
      <c r="E1522">
        <v>0</v>
      </c>
      <c r="F1522">
        <f>order_details__2[[#This Row],[UnitPrice]]*order_details__2[[#This Row],[Quantity]]</f>
        <v>18.399999999999999</v>
      </c>
      <c r="G1522">
        <f>VLOOKUP(order_details__2[[#This Row],[ProductID]],products[],3,FALSE)</f>
        <v>8</v>
      </c>
      <c r="H1522">
        <f>VLOOKUP(order_details__2[[#This Row],[OrderID]],orders[],20,FALSE)</f>
        <v>1998</v>
      </c>
      <c r="I1522" t="str">
        <f>VLOOKUP(order_details__2[[#This Row],[ProductID]],products[],2,FALSE)</f>
        <v>Teatime Chocolate Biscuits</v>
      </c>
      <c r="J1522" t="str">
        <f>VLOOKUP(order_details__2[[#This Row],[SupplierID]],suppliers[],2,FALSE)</f>
        <v>Specialty Biscuits, Ltd.</v>
      </c>
      <c r="K1522" t="str">
        <f>VLOOKUP(order_details__2[[#This Row],[OrderID]],orders[],14,FALSE)</f>
        <v>Norway</v>
      </c>
      <c r="L1522">
        <f>VLOOKUP(order_details__2[[#This Row],[OrderID]],orders[],7,FALSE)</f>
        <v>2</v>
      </c>
      <c r="M1522" t="str">
        <f>VLOOKUP(order_details__2[[#This Row],[ShipVia ]],shippers[],2,FALSE)</f>
        <v>United Package</v>
      </c>
      <c r="N1522" t="str">
        <f>VLOOKUP(order_details__2[[#This Row],[OrderID]],orders[],2,FALSE)</f>
        <v>SANTG</v>
      </c>
      <c r="O1522" t="str">
        <f>VLOOKUP(order_details__2[[#This Row],[OrderID]],orders[],18,FALSE)</f>
        <v xml:space="preserve">Southern                                          </v>
      </c>
      <c r="P1522">
        <f>VLOOKUP(order_details__2[[#This Row],[ProductID]],products[],4,FALSE)</f>
        <v>3</v>
      </c>
      <c r="Q1522" t="str">
        <f>VLOOKUP(order_details__2[[#This Row],[CategoryID]],categories[],2,FALSE)</f>
        <v>Confections</v>
      </c>
      <c r="R1522" s="57">
        <f>VLOOKUP(order_details__2[[#This Row],[OrderID]],orders[],21,FALSE)</f>
        <v>1</v>
      </c>
    </row>
    <row r="1523" spans="1:18" x14ac:dyDescent="0.2">
      <c r="A1523">
        <v>10831</v>
      </c>
      <c r="B1523">
        <v>35</v>
      </c>
      <c r="C1523">
        <v>18</v>
      </c>
      <c r="D1523">
        <v>8</v>
      </c>
      <c r="E1523">
        <v>0</v>
      </c>
      <c r="F1523">
        <f>order_details__2[[#This Row],[UnitPrice]]*order_details__2[[#This Row],[Quantity]]</f>
        <v>144</v>
      </c>
      <c r="G1523">
        <f>VLOOKUP(order_details__2[[#This Row],[ProductID]],products[],3,FALSE)</f>
        <v>16</v>
      </c>
      <c r="H1523">
        <f>VLOOKUP(order_details__2[[#This Row],[OrderID]],orders[],20,FALSE)</f>
        <v>1998</v>
      </c>
      <c r="I1523" t="str">
        <f>VLOOKUP(order_details__2[[#This Row],[ProductID]],products[],2,FALSE)</f>
        <v>Steeleye Stout</v>
      </c>
      <c r="J1523" t="str">
        <f>VLOOKUP(order_details__2[[#This Row],[SupplierID]],suppliers[],2,FALSE)</f>
        <v>Bigfoot Breweries</v>
      </c>
      <c r="K1523" t="str">
        <f>VLOOKUP(order_details__2[[#This Row],[OrderID]],orders[],14,FALSE)</f>
        <v>Norway</v>
      </c>
      <c r="L1523">
        <f>VLOOKUP(order_details__2[[#This Row],[OrderID]],orders[],7,FALSE)</f>
        <v>2</v>
      </c>
      <c r="M1523" t="str">
        <f>VLOOKUP(order_details__2[[#This Row],[ShipVia ]],shippers[],2,FALSE)</f>
        <v>United Package</v>
      </c>
      <c r="N1523" t="str">
        <f>VLOOKUP(order_details__2[[#This Row],[OrderID]],orders[],2,FALSE)</f>
        <v>SANTG</v>
      </c>
      <c r="O1523" t="str">
        <f>VLOOKUP(order_details__2[[#This Row],[OrderID]],orders[],18,FALSE)</f>
        <v xml:space="preserve">Southern                                          </v>
      </c>
      <c r="P1523">
        <f>VLOOKUP(order_details__2[[#This Row],[ProductID]],products[],4,FALSE)</f>
        <v>1</v>
      </c>
      <c r="Q1523" t="str">
        <f>VLOOKUP(order_details__2[[#This Row],[CategoryID]],categories[],2,FALSE)</f>
        <v>Beverages</v>
      </c>
      <c r="R1523" s="57">
        <f>VLOOKUP(order_details__2[[#This Row],[OrderID]],orders[],21,FALSE)</f>
        <v>1</v>
      </c>
    </row>
    <row r="1524" spans="1:18" x14ac:dyDescent="0.2">
      <c r="A1524">
        <v>10831</v>
      </c>
      <c r="B1524">
        <v>38</v>
      </c>
      <c r="C1524">
        <v>263.5</v>
      </c>
      <c r="D1524">
        <v>8</v>
      </c>
      <c r="E1524">
        <v>0</v>
      </c>
      <c r="F1524">
        <f>order_details__2[[#This Row],[UnitPrice]]*order_details__2[[#This Row],[Quantity]]</f>
        <v>2108</v>
      </c>
      <c r="G1524">
        <f>VLOOKUP(order_details__2[[#This Row],[ProductID]],products[],3,FALSE)</f>
        <v>18</v>
      </c>
      <c r="H1524">
        <f>VLOOKUP(order_details__2[[#This Row],[OrderID]],orders[],20,FALSE)</f>
        <v>1998</v>
      </c>
      <c r="I1524" t="str">
        <f>VLOOKUP(order_details__2[[#This Row],[ProductID]],products[],2,FALSE)</f>
        <v>Cte de Blaye</v>
      </c>
      <c r="J1524" t="str">
        <f>VLOOKUP(order_details__2[[#This Row],[SupplierID]],suppliers[],2,FALSE)</f>
        <v>Aux joyeux ecclsiastiques</v>
      </c>
      <c r="K1524" t="str">
        <f>VLOOKUP(order_details__2[[#This Row],[OrderID]],orders[],14,FALSE)</f>
        <v>Norway</v>
      </c>
      <c r="L1524">
        <f>VLOOKUP(order_details__2[[#This Row],[OrderID]],orders[],7,FALSE)</f>
        <v>2</v>
      </c>
      <c r="M1524" t="str">
        <f>VLOOKUP(order_details__2[[#This Row],[ShipVia ]],shippers[],2,FALSE)</f>
        <v>United Package</v>
      </c>
      <c r="N1524" t="str">
        <f>VLOOKUP(order_details__2[[#This Row],[OrderID]],orders[],2,FALSE)</f>
        <v>SANTG</v>
      </c>
      <c r="O1524" t="str">
        <f>VLOOKUP(order_details__2[[#This Row],[OrderID]],orders[],18,FALSE)</f>
        <v xml:space="preserve">Southern                                          </v>
      </c>
      <c r="P1524">
        <f>VLOOKUP(order_details__2[[#This Row],[ProductID]],products[],4,FALSE)</f>
        <v>1</v>
      </c>
      <c r="Q1524" t="str">
        <f>VLOOKUP(order_details__2[[#This Row],[CategoryID]],categories[],2,FALSE)</f>
        <v>Beverages</v>
      </c>
      <c r="R1524" s="57">
        <f>VLOOKUP(order_details__2[[#This Row],[OrderID]],orders[],21,FALSE)</f>
        <v>1</v>
      </c>
    </row>
    <row r="1525" spans="1:18" x14ac:dyDescent="0.2">
      <c r="A1525">
        <v>10831</v>
      </c>
      <c r="B1525">
        <v>43</v>
      </c>
      <c r="C1525">
        <v>46</v>
      </c>
      <c r="D1525">
        <v>9</v>
      </c>
      <c r="E1525">
        <v>0</v>
      </c>
      <c r="F1525">
        <f>order_details__2[[#This Row],[UnitPrice]]*order_details__2[[#This Row],[Quantity]]</f>
        <v>414</v>
      </c>
      <c r="G1525">
        <f>VLOOKUP(order_details__2[[#This Row],[ProductID]],products[],3,FALSE)</f>
        <v>20</v>
      </c>
      <c r="H1525">
        <f>VLOOKUP(order_details__2[[#This Row],[OrderID]],orders[],20,FALSE)</f>
        <v>1998</v>
      </c>
      <c r="I1525" t="str">
        <f>VLOOKUP(order_details__2[[#This Row],[ProductID]],products[],2,FALSE)</f>
        <v>Ipoh Coffee</v>
      </c>
      <c r="J1525" t="str">
        <f>VLOOKUP(order_details__2[[#This Row],[SupplierID]],suppliers[],2,FALSE)</f>
        <v>Leka Trading</v>
      </c>
      <c r="K1525" t="str">
        <f>VLOOKUP(order_details__2[[#This Row],[OrderID]],orders[],14,FALSE)</f>
        <v>Norway</v>
      </c>
      <c r="L1525">
        <f>VLOOKUP(order_details__2[[#This Row],[OrderID]],orders[],7,FALSE)</f>
        <v>2</v>
      </c>
      <c r="M1525" t="str">
        <f>VLOOKUP(order_details__2[[#This Row],[ShipVia ]],shippers[],2,FALSE)</f>
        <v>United Package</v>
      </c>
      <c r="N1525" t="str">
        <f>VLOOKUP(order_details__2[[#This Row],[OrderID]],orders[],2,FALSE)</f>
        <v>SANTG</v>
      </c>
      <c r="O1525" t="str">
        <f>VLOOKUP(order_details__2[[#This Row],[OrderID]],orders[],18,FALSE)</f>
        <v xml:space="preserve">Southern                                          </v>
      </c>
      <c r="P1525">
        <f>VLOOKUP(order_details__2[[#This Row],[ProductID]],products[],4,FALSE)</f>
        <v>1</v>
      </c>
      <c r="Q1525" t="str">
        <f>VLOOKUP(order_details__2[[#This Row],[CategoryID]],categories[],2,FALSE)</f>
        <v>Beverages</v>
      </c>
      <c r="R1525" s="57">
        <f>VLOOKUP(order_details__2[[#This Row],[OrderID]],orders[],21,FALSE)</f>
        <v>1</v>
      </c>
    </row>
    <row r="1526" spans="1:18" x14ac:dyDescent="0.2">
      <c r="A1526">
        <v>10832</v>
      </c>
      <c r="B1526">
        <v>13</v>
      </c>
      <c r="C1526">
        <v>6</v>
      </c>
      <c r="D1526">
        <v>3</v>
      </c>
      <c r="E1526">
        <v>0</v>
      </c>
      <c r="F1526">
        <f>order_details__2[[#This Row],[UnitPrice]]*order_details__2[[#This Row],[Quantity]]</f>
        <v>18</v>
      </c>
      <c r="G1526">
        <f>VLOOKUP(order_details__2[[#This Row],[ProductID]],products[],3,FALSE)</f>
        <v>6</v>
      </c>
      <c r="H1526">
        <f>VLOOKUP(order_details__2[[#This Row],[OrderID]],orders[],20,FALSE)</f>
        <v>1998</v>
      </c>
      <c r="I1526" t="str">
        <f>VLOOKUP(order_details__2[[#This Row],[ProductID]],products[],2,FALSE)</f>
        <v>Konbu</v>
      </c>
      <c r="J1526" t="str">
        <f>VLOOKUP(order_details__2[[#This Row],[SupplierID]],suppliers[],2,FALSE)</f>
        <v>Mayumi's</v>
      </c>
      <c r="K1526" t="str">
        <f>VLOOKUP(order_details__2[[#This Row],[OrderID]],orders[],14,FALSE)</f>
        <v>France</v>
      </c>
      <c r="L1526">
        <f>VLOOKUP(order_details__2[[#This Row],[OrderID]],orders[],7,FALSE)</f>
        <v>2</v>
      </c>
      <c r="M1526" t="str">
        <f>VLOOKUP(order_details__2[[#This Row],[ShipVia ]],shippers[],2,FALSE)</f>
        <v>United Package</v>
      </c>
      <c r="N1526" t="str">
        <f>VLOOKUP(order_details__2[[#This Row],[OrderID]],orders[],2,FALSE)</f>
        <v>LAMAI</v>
      </c>
      <c r="O1526" t="str">
        <f>VLOOKUP(order_details__2[[#This Row],[OrderID]],orders[],18,FALSE)</f>
        <v xml:space="preserve">Eastern                                           </v>
      </c>
      <c r="P1526">
        <f>VLOOKUP(order_details__2[[#This Row],[ProductID]],products[],4,FALSE)</f>
        <v>8</v>
      </c>
      <c r="Q1526" t="str">
        <f>VLOOKUP(order_details__2[[#This Row],[CategoryID]],categories[],2,FALSE)</f>
        <v>Seafood</v>
      </c>
      <c r="R1526" s="57">
        <f>VLOOKUP(order_details__2[[#This Row],[OrderID]],orders[],21,FALSE)</f>
        <v>1</v>
      </c>
    </row>
    <row r="1527" spans="1:18" x14ac:dyDescent="0.2">
      <c r="A1527">
        <v>10832</v>
      </c>
      <c r="B1527">
        <v>25</v>
      </c>
      <c r="C1527">
        <v>14</v>
      </c>
      <c r="D1527">
        <v>10</v>
      </c>
      <c r="E1527">
        <v>0</v>
      </c>
      <c r="F1527">
        <f>order_details__2[[#This Row],[UnitPrice]]*order_details__2[[#This Row],[Quantity]]</f>
        <v>140</v>
      </c>
      <c r="G1527">
        <f>VLOOKUP(order_details__2[[#This Row],[ProductID]],products[],3,FALSE)</f>
        <v>11</v>
      </c>
      <c r="H1527">
        <f>VLOOKUP(order_details__2[[#This Row],[OrderID]],orders[],20,FALSE)</f>
        <v>1998</v>
      </c>
      <c r="I1527" t="str">
        <f>VLOOKUP(order_details__2[[#This Row],[ProductID]],products[],2,FALSE)</f>
        <v>NuNuCa Nu-Nougat-Creme</v>
      </c>
      <c r="J1527" t="str">
        <f>VLOOKUP(order_details__2[[#This Row],[SupplierID]],suppliers[],2,FALSE)</f>
        <v>Heli Swaren GmbH &amp; Co. KG</v>
      </c>
      <c r="K1527" t="str">
        <f>VLOOKUP(order_details__2[[#This Row],[OrderID]],orders[],14,FALSE)</f>
        <v>France</v>
      </c>
      <c r="L1527">
        <f>VLOOKUP(order_details__2[[#This Row],[OrderID]],orders[],7,FALSE)</f>
        <v>2</v>
      </c>
      <c r="M1527" t="str">
        <f>VLOOKUP(order_details__2[[#This Row],[ShipVia ]],shippers[],2,FALSE)</f>
        <v>United Package</v>
      </c>
      <c r="N1527" t="str">
        <f>VLOOKUP(order_details__2[[#This Row],[OrderID]],orders[],2,FALSE)</f>
        <v>LAMAI</v>
      </c>
      <c r="O1527" t="str">
        <f>VLOOKUP(order_details__2[[#This Row],[OrderID]],orders[],18,FALSE)</f>
        <v xml:space="preserve">Eastern                                           </v>
      </c>
      <c r="P1527">
        <f>VLOOKUP(order_details__2[[#This Row],[ProductID]],products[],4,FALSE)</f>
        <v>3</v>
      </c>
      <c r="Q1527" t="str">
        <f>VLOOKUP(order_details__2[[#This Row],[CategoryID]],categories[],2,FALSE)</f>
        <v>Confections</v>
      </c>
      <c r="R1527" s="57">
        <f>VLOOKUP(order_details__2[[#This Row],[OrderID]],orders[],21,FALSE)</f>
        <v>1</v>
      </c>
    </row>
    <row r="1528" spans="1:18" x14ac:dyDescent="0.2">
      <c r="A1528">
        <v>10832</v>
      </c>
      <c r="B1528">
        <v>44</v>
      </c>
      <c r="C1528">
        <v>19.45</v>
      </c>
      <c r="D1528">
        <v>16</v>
      </c>
      <c r="E1528">
        <v>0</v>
      </c>
      <c r="F1528">
        <f>order_details__2[[#This Row],[UnitPrice]]*order_details__2[[#This Row],[Quantity]]</f>
        <v>311.2</v>
      </c>
      <c r="G1528">
        <f>VLOOKUP(order_details__2[[#This Row],[ProductID]],products[],3,FALSE)</f>
        <v>20</v>
      </c>
      <c r="H1528">
        <f>VLOOKUP(order_details__2[[#This Row],[OrderID]],orders[],20,FALSE)</f>
        <v>1998</v>
      </c>
      <c r="I1528" t="str">
        <f>VLOOKUP(order_details__2[[#This Row],[ProductID]],products[],2,FALSE)</f>
        <v>Gula Malacca</v>
      </c>
      <c r="J1528" t="str">
        <f>VLOOKUP(order_details__2[[#This Row],[SupplierID]],suppliers[],2,FALSE)</f>
        <v>Leka Trading</v>
      </c>
      <c r="K1528" t="str">
        <f>VLOOKUP(order_details__2[[#This Row],[OrderID]],orders[],14,FALSE)</f>
        <v>France</v>
      </c>
      <c r="L1528">
        <f>VLOOKUP(order_details__2[[#This Row],[OrderID]],orders[],7,FALSE)</f>
        <v>2</v>
      </c>
      <c r="M1528" t="str">
        <f>VLOOKUP(order_details__2[[#This Row],[ShipVia ]],shippers[],2,FALSE)</f>
        <v>United Package</v>
      </c>
      <c r="N1528" t="str">
        <f>VLOOKUP(order_details__2[[#This Row],[OrderID]],orders[],2,FALSE)</f>
        <v>LAMAI</v>
      </c>
      <c r="O1528" t="str">
        <f>VLOOKUP(order_details__2[[#This Row],[OrderID]],orders[],18,FALSE)</f>
        <v xml:space="preserve">Eastern                                           </v>
      </c>
      <c r="P1528">
        <f>VLOOKUP(order_details__2[[#This Row],[ProductID]],products[],4,FALSE)</f>
        <v>2</v>
      </c>
      <c r="Q1528" t="str">
        <f>VLOOKUP(order_details__2[[#This Row],[CategoryID]],categories[],2,FALSE)</f>
        <v>Condiments</v>
      </c>
      <c r="R1528" s="57">
        <f>VLOOKUP(order_details__2[[#This Row],[OrderID]],orders[],21,FALSE)</f>
        <v>1</v>
      </c>
    </row>
    <row r="1529" spans="1:18" x14ac:dyDescent="0.2">
      <c r="A1529">
        <v>10832</v>
      </c>
      <c r="B1529">
        <v>64</v>
      </c>
      <c r="C1529">
        <v>33.25</v>
      </c>
      <c r="D1529">
        <v>3</v>
      </c>
      <c r="E1529">
        <v>0</v>
      </c>
      <c r="F1529">
        <f>order_details__2[[#This Row],[UnitPrice]]*order_details__2[[#This Row],[Quantity]]</f>
        <v>99.75</v>
      </c>
      <c r="G1529">
        <f>VLOOKUP(order_details__2[[#This Row],[ProductID]],products[],3,FALSE)</f>
        <v>12</v>
      </c>
      <c r="H1529">
        <f>VLOOKUP(order_details__2[[#This Row],[OrderID]],orders[],20,FALSE)</f>
        <v>1998</v>
      </c>
      <c r="I1529" t="str">
        <f>VLOOKUP(order_details__2[[#This Row],[ProductID]],products[],2,FALSE)</f>
        <v>Wimmers gute Semmelkndel</v>
      </c>
      <c r="J1529" t="str">
        <f>VLOOKUP(order_details__2[[#This Row],[SupplierID]],suppliers[],2,FALSE)</f>
        <v>Plutzer Lebensmittelgromrkte AG</v>
      </c>
      <c r="K1529" t="str">
        <f>VLOOKUP(order_details__2[[#This Row],[OrderID]],orders[],14,FALSE)</f>
        <v>France</v>
      </c>
      <c r="L1529">
        <f>VLOOKUP(order_details__2[[#This Row],[OrderID]],orders[],7,FALSE)</f>
        <v>2</v>
      </c>
      <c r="M1529" t="str">
        <f>VLOOKUP(order_details__2[[#This Row],[ShipVia ]],shippers[],2,FALSE)</f>
        <v>United Package</v>
      </c>
      <c r="N1529" t="str">
        <f>VLOOKUP(order_details__2[[#This Row],[OrderID]],orders[],2,FALSE)</f>
        <v>LAMAI</v>
      </c>
      <c r="O1529" t="str">
        <f>VLOOKUP(order_details__2[[#This Row],[OrderID]],orders[],18,FALSE)</f>
        <v xml:space="preserve">Eastern                                           </v>
      </c>
      <c r="P1529">
        <f>VLOOKUP(order_details__2[[#This Row],[ProductID]],products[],4,FALSE)</f>
        <v>5</v>
      </c>
      <c r="Q1529" t="str">
        <f>VLOOKUP(order_details__2[[#This Row],[CategoryID]],categories[],2,FALSE)</f>
        <v>Grains/Cereals</v>
      </c>
      <c r="R1529" s="57">
        <f>VLOOKUP(order_details__2[[#This Row],[OrderID]],orders[],21,FALSE)</f>
        <v>1</v>
      </c>
    </row>
    <row r="1530" spans="1:18" x14ac:dyDescent="0.2">
      <c r="A1530">
        <v>10833</v>
      </c>
      <c r="B1530">
        <v>7</v>
      </c>
      <c r="C1530">
        <v>30</v>
      </c>
      <c r="D1530">
        <v>20</v>
      </c>
      <c r="E1530">
        <v>0</v>
      </c>
      <c r="F1530">
        <f>order_details__2[[#This Row],[UnitPrice]]*order_details__2[[#This Row],[Quantity]]</f>
        <v>600</v>
      </c>
      <c r="G1530">
        <f>VLOOKUP(order_details__2[[#This Row],[ProductID]],products[],3,FALSE)</f>
        <v>3</v>
      </c>
      <c r="H1530">
        <f>VLOOKUP(order_details__2[[#This Row],[OrderID]],orders[],20,FALSE)</f>
        <v>1998</v>
      </c>
      <c r="I1530" t="str">
        <f>VLOOKUP(order_details__2[[#This Row],[ProductID]],products[],2,FALSE)</f>
        <v>Uncle Bob's Organic Dried Pears</v>
      </c>
      <c r="J1530" t="str">
        <f>VLOOKUP(order_details__2[[#This Row],[SupplierID]],suppliers[],2,FALSE)</f>
        <v>Grandma Kelly's Homestead</v>
      </c>
      <c r="K1530" t="str">
        <f>VLOOKUP(order_details__2[[#This Row],[OrderID]],orders[],14,FALSE)</f>
        <v>Germany</v>
      </c>
      <c r="L1530">
        <f>VLOOKUP(order_details__2[[#This Row],[OrderID]],orders[],7,FALSE)</f>
        <v>2</v>
      </c>
      <c r="M1530" t="str">
        <f>VLOOKUP(order_details__2[[#This Row],[ShipVia ]],shippers[],2,FALSE)</f>
        <v>United Package</v>
      </c>
      <c r="N1530" t="str">
        <f>VLOOKUP(order_details__2[[#This Row],[OrderID]],orders[],2,FALSE)</f>
        <v>OTTIK</v>
      </c>
      <c r="O1530" t="str">
        <f>VLOOKUP(order_details__2[[#This Row],[OrderID]],orders[],18,FALSE)</f>
        <v xml:space="preserve">Westerns                                          </v>
      </c>
      <c r="P1530">
        <f>VLOOKUP(order_details__2[[#This Row],[ProductID]],products[],4,FALSE)</f>
        <v>7</v>
      </c>
      <c r="Q1530" t="str">
        <f>VLOOKUP(order_details__2[[#This Row],[CategoryID]],categories[],2,FALSE)</f>
        <v>Produce</v>
      </c>
      <c r="R1530" s="57">
        <f>VLOOKUP(order_details__2[[#This Row],[OrderID]],orders[],21,FALSE)</f>
        <v>1</v>
      </c>
    </row>
    <row r="1531" spans="1:18" x14ac:dyDescent="0.2">
      <c r="A1531">
        <v>10833</v>
      </c>
      <c r="B1531">
        <v>31</v>
      </c>
      <c r="C1531">
        <v>12.5</v>
      </c>
      <c r="D1531">
        <v>9</v>
      </c>
      <c r="E1531">
        <v>0</v>
      </c>
      <c r="F1531">
        <f>order_details__2[[#This Row],[UnitPrice]]*order_details__2[[#This Row],[Quantity]]</f>
        <v>112.5</v>
      </c>
      <c r="G1531">
        <f>VLOOKUP(order_details__2[[#This Row],[ProductID]],products[],3,FALSE)</f>
        <v>14</v>
      </c>
      <c r="H1531">
        <f>VLOOKUP(order_details__2[[#This Row],[OrderID]],orders[],20,FALSE)</f>
        <v>1998</v>
      </c>
      <c r="I1531" t="str">
        <f>VLOOKUP(order_details__2[[#This Row],[ProductID]],products[],2,FALSE)</f>
        <v>Gorgonzola Telino</v>
      </c>
      <c r="J1531" t="str">
        <f>VLOOKUP(order_details__2[[#This Row],[SupplierID]],suppliers[],2,FALSE)</f>
        <v>Formaggi Fortini s.r.l.</v>
      </c>
      <c r="K1531" t="str">
        <f>VLOOKUP(order_details__2[[#This Row],[OrderID]],orders[],14,FALSE)</f>
        <v>Germany</v>
      </c>
      <c r="L1531">
        <f>VLOOKUP(order_details__2[[#This Row],[OrderID]],orders[],7,FALSE)</f>
        <v>2</v>
      </c>
      <c r="M1531" t="str">
        <f>VLOOKUP(order_details__2[[#This Row],[ShipVia ]],shippers[],2,FALSE)</f>
        <v>United Package</v>
      </c>
      <c r="N1531" t="str">
        <f>VLOOKUP(order_details__2[[#This Row],[OrderID]],orders[],2,FALSE)</f>
        <v>OTTIK</v>
      </c>
      <c r="O1531" t="str">
        <f>VLOOKUP(order_details__2[[#This Row],[OrderID]],orders[],18,FALSE)</f>
        <v xml:space="preserve">Westerns                                          </v>
      </c>
      <c r="P1531">
        <f>VLOOKUP(order_details__2[[#This Row],[ProductID]],products[],4,FALSE)</f>
        <v>4</v>
      </c>
      <c r="Q1531" t="str">
        <f>VLOOKUP(order_details__2[[#This Row],[CategoryID]],categories[],2,FALSE)</f>
        <v>Dairy Products</v>
      </c>
      <c r="R1531" s="57">
        <f>VLOOKUP(order_details__2[[#This Row],[OrderID]],orders[],21,FALSE)</f>
        <v>1</v>
      </c>
    </row>
    <row r="1532" spans="1:18" x14ac:dyDescent="0.2">
      <c r="A1532">
        <v>10833</v>
      </c>
      <c r="B1532">
        <v>53</v>
      </c>
      <c r="C1532">
        <v>32.799999999999997</v>
      </c>
      <c r="D1532">
        <v>9</v>
      </c>
      <c r="E1532">
        <v>0</v>
      </c>
      <c r="F1532">
        <f>order_details__2[[#This Row],[UnitPrice]]*order_details__2[[#This Row],[Quantity]]</f>
        <v>295.2</v>
      </c>
      <c r="G1532">
        <f>VLOOKUP(order_details__2[[#This Row],[ProductID]],products[],3,FALSE)</f>
        <v>24</v>
      </c>
      <c r="H1532">
        <f>VLOOKUP(order_details__2[[#This Row],[OrderID]],orders[],20,FALSE)</f>
        <v>1998</v>
      </c>
      <c r="I1532" t="str">
        <f>VLOOKUP(order_details__2[[#This Row],[ProductID]],products[],2,FALSE)</f>
        <v>Perth Pasties</v>
      </c>
      <c r="J1532" t="str">
        <f>VLOOKUP(order_details__2[[#This Row],[SupplierID]],suppliers[],2,FALSE)</f>
        <v>G'day, Mate</v>
      </c>
      <c r="K1532" t="str">
        <f>VLOOKUP(order_details__2[[#This Row],[OrderID]],orders[],14,FALSE)</f>
        <v>Germany</v>
      </c>
      <c r="L1532">
        <f>VLOOKUP(order_details__2[[#This Row],[OrderID]],orders[],7,FALSE)</f>
        <v>2</v>
      </c>
      <c r="M1532" t="str">
        <f>VLOOKUP(order_details__2[[#This Row],[ShipVia ]],shippers[],2,FALSE)</f>
        <v>United Package</v>
      </c>
      <c r="N1532" t="str">
        <f>VLOOKUP(order_details__2[[#This Row],[OrderID]],orders[],2,FALSE)</f>
        <v>OTTIK</v>
      </c>
      <c r="O1532" t="str">
        <f>VLOOKUP(order_details__2[[#This Row],[OrderID]],orders[],18,FALSE)</f>
        <v xml:space="preserve">Westerns                                          </v>
      </c>
      <c r="P1532">
        <f>VLOOKUP(order_details__2[[#This Row],[ProductID]],products[],4,FALSE)</f>
        <v>6</v>
      </c>
      <c r="Q1532" t="str">
        <f>VLOOKUP(order_details__2[[#This Row],[CategoryID]],categories[],2,FALSE)</f>
        <v>Meat/Poultry</v>
      </c>
      <c r="R1532" s="57">
        <f>VLOOKUP(order_details__2[[#This Row],[OrderID]],orders[],21,FALSE)</f>
        <v>1</v>
      </c>
    </row>
    <row r="1533" spans="1:18" x14ac:dyDescent="0.2">
      <c r="A1533">
        <v>10834</v>
      </c>
      <c r="B1533">
        <v>29</v>
      </c>
      <c r="C1533">
        <v>123.79</v>
      </c>
      <c r="D1533">
        <v>8</v>
      </c>
      <c r="E1533">
        <v>0</v>
      </c>
      <c r="F1533">
        <f>order_details__2[[#This Row],[UnitPrice]]*order_details__2[[#This Row],[Quantity]]</f>
        <v>990.32</v>
      </c>
      <c r="G1533">
        <f>VLOOKUP(order_details__2[[#This Row],[ProductID]],products[],3,FALSE)</f>
        <v>12</v>
      </c>
      <c r="H1533">
        <f>VLOOKUP(order_details__2[[#This Row],[OrderID]],orders[],20,FALSE)</f>
        <v>1998</v>
      </c>
      <c r="I1533" t="str">
        <f>VLOOKUP(order_details__2[[#This Row],[ProductID]],products[],2,FALSE)</f>
        <v>Thringer Rostbratwurst</v>
      </c>
      <c r="J1533" t="str">
        <f>VLOOKUP(order_details__2[[#This Row],[SupplierID]],suppliers[],2,FALSE)</f>
        <v>Plutzer Lebensmittelgromrkte AG</v>
      </c>
      <c r="K1533" t="str">
        <f>VLOOKUP(order_details__2[[#This Row],[OrderID]],orders[],14,FALSE)</f>
        <v>Brazil</v>
      </c>
      <c r="L1533">
        <f>VLOOKUP(order_details__2[[#This Row],[OrderID]],orders[],7,FALSE)</f>
        <v>3</v>
      </c>
      <c r="M1533" t="str">
        <f>VLOOKUP(order_details__2[[#This Row],[ShipVia ]],shippers[],2,FALSE)</f>
        <v>Federal Shipping</v>
      </c>
      <c r="N1533" t="str">
        <f>VLOOKUP(order_details__2[[#This Row],[OrderID]],orders[],2,FALSE)</f>
        <v>TRADH</v>
      </c>
      <c r="O1533" t="str">
        <f>VLOOKUP(order_details__2[[#This Row],[OrderID]],orders[],18,FALSE)</f>
        <v xml:space="preserve">Eastern                                           </v>
      </c>
      <c r="P1533">
        <f>VLOOKUP(order_details__2[[#This Row],[ProductID]],products[],4,FALSE)</f>
        <v>6</v>
      </c>
      <c r="Q1533" t="str">
        <f>VLOOKUP(order_details__2[[#This Row],[CategoryID]],categories[],2,FALSE)</f>
        <v>Meat/Poultry</v>
      </c>
      <c r="R1533" s="57">
        <f>VLOOKUP(order_details__2[[#This Row],[OrderID]],orders[],21,FALSE)</f>
        <v>1</v>
      </c>
    </row>
    <row r="1534" spans="1:18" x14ac:dyDescent="0.2">
      <c r="A1534">
        <v>10834</v>
      </c>
      <c r="B1534">
        <v>30</v>
      </c>
      <c r="C1534">
        <v>25.89</v>
      </c>
      <c r="D1534">
        <v>20</v>
      </c>
      <c r="E1534">
        <v>0</v>
      </c>
      <c r="F1534">
        <f>order_details__2[[#This Row],[UnitPrice]]*order_details__2[[#This Row],[Quantity]]</f>
        <v>517.79999999999995</v>
      </c>
      <c r="G1534">
        <f>VLOOKUP(order_details__2[[#This Row],[ProductID]],products[],3,FALSE)</f>
        <v>13</v>
      </c>
      <c r="H1534">
        <f>VLOOKUP(order_details__2[[#This Row],[OrderID]],orders[],20,FALSE)</f>
        <v>1998</v>
      </c>
      <c r="I1534" t="str">
        <f>VLOOKUP(order_details__2[[#This Row],[ProductID]],products[],2,FALSE)</f>
        <v>Nord-Ost Matjeshering</v>
      </c>
      <c r="J1534" t="str">
        <f>VLOOKUP(order_details__2[[#This Row],[SupplierID]],suppliers[],2,FALSE)</f>
        <v>Nord-Ost-Fisch Handelsgesellschaft mbH</v>
      </c>
      <c r="K1534" t="str">
        <f>VLOOKUP(order_details__2[[#This Row],[OrderID]],orders[],14,FALSE)</f>
        <v>Brazil</v>
      </c>
      <c r="L1534">
        <f>VLOOKUP(order_details__2[[#This Row],[OrderID]],orders[],7,FALSE)</f>
        <v>3</v>
      </c>
      <c r="M1534" t="str">
        <f>VLOOKUP(order_details__2[[#This Row],[ShipVia ]],shippers[],2,FALSE)</f>
        <v>Federal Shipping</v>
      </c>
      <c r="N1534" t="str">
        <f>VLOOKUP(order_details__2[[#This Row],[OrderID]],orders[],2,FALSE)</f>
        <v>TRADH</v>
      </c>
      <c r="O1534" t="str">
        <f>VLOOKUP(order_details__2[[#This Row],[OrderID]],orders[],18,FALSE)</f>
        <v xml:space="preserve">Eastern                                           </v>
      </c>
      <c r="P1534">
        <f>VLOOKUP(order_details__2[[#This Row],[ProductID]],products[],4,FALSE)</f>
        <v>8</v>
      </c>
      <c r="Q1534" t="str">
        <f>VLOOKUP(order_details__2[[#This Row],[CategoryID]],categories[],2,FALSE)</f>
        <v>Seafood</v>
      </c>
      <c r="R1534" s="57">
        <f>VLOOKUP(order_details__2[[#This Row],[OrderID]],orders[],21,FALSE)</f>
        <v>1</v>
      </c>
    </row>
    <row r="1535" spans="1:18" x14ac:dyDescent="0.2">
      <c r="A1535">
        <v>10835</v>
      </c>
      <c r="B1535">
        <v>59</v>
      </c>
      <c r="C1535">
        <v>55</v>
      </c>
      <c r="D1535">
        <v>15</v>
      </c>
      <c r="E1535">
        <v>0</v>
      </c>
      <c r="F1535">
        <f>order_details__2[[#This Row],[UnitPrice]]*order_details__2[[#This Row],[Quantity]]</f>
        <v>825</v>
      </c>
      <c r="G1535">
        <f>VLOOKUP(order_details__2[[#This Row],[ProductID]],products[],3,FALSE)</f>
        <v>28</v>
      </c>
      <c r="H1535">
        <f>VLOOKUP(order_details__2[[#This Row],[OrderID]],orders[],20,FALSE)</f>
        <v>1998</v>
      </c>
      <c r="I1535" t="str">
        <f>VLOOKUP(order_details__2[[#This Row],[ProductID]],products[],2,FALSE)</f>
        <v>Raclette Courdavault</v>
      </c>
      <c r="J1535" t="str">
        <f>VLOOKUP(order_details__2[[#This Row],[SupplierID]],suppliers[],2,FALSE)</f>
        <v>Gai pturage</v>
      </c>
      <c r="K1535" t="str">
        <f>VLOOKUP(order_details__2[[#This Row],[OrderID]],orders[],14,FALSE)</f>
        <v>Germany</v>
      </c>
      <c r="L1535">
        <f>VLOOKUP(order_details__2[[#This Row],[OrderID]],orders[],7,FALSE)</f>
        <v>3</v>
      </c>
      <c r="M1535" t="str">
        <f>VLOOKUP(order_details__2[[#This Row],[ShipVia ]],shippers[],2,FALSE)</f>
        <v>Federal Shipping</v>
      </c>
      <c r="N1535" t="str">
        <f>VLOOKUP(order_details__2[[#This Row],[OrderID]],orders[],2,FALSE)</f>
        <v>ALFKI</v>
      </c>
      <c r="O1535" t="str">
        <f>VLOOKUP(order_details__2[[#This Row],[OrderID]],orders[],18,FALSE)</f>
        <v xml:space="preserve">Eastern                                           </v>
      </c>
      <c r="P1535">
        <f>VLOOKUP(order_details__2[[#This Row],[ProductID]],products[],4,FALSE)</f>
        <v>4</v>
      </c>
      <c r="Q1535" t="str">
        <f>VLOOKUP(order_details__2[[#This Row],[CategoryID]],categories[],2,FALSE)</f>
        <v>Dairy Products</v>
      </c>
      <c r="R1535" s="57">
        <f>VLOOKUP(order_details__2[[#This Row],[OrderID]],orders[],21,FALSE)</f>
        <v>1</v>
      </c>
    </row>
    <row r="1536" spans="1:18" x14ac:dyDescent="0.2">
      <c r="A1536">
        <v>10835</v>
      </c>
      <c r="B1536">
        <v>77</v>
      </c>
      <c r="C1536">
        <v>13</v>
      </c>
      <c r="D1536">
        <v>2</v>
      </c>
      <c r="E1536">
        <v>0</v>
      </c>
      <c r="F1536">
        <f>order_details__2[[#This Row],[UnitPrice]]*order_details__2[[#This Row],[Quantity]]</f>
        <v>26</v>
      </c>
      <c r="G1536">
        <f>VLOOKUP(order_details__2[[#This Row],[ProductID]],products[],3,FALSE)</f>
        <v>12</v>
      </c>
      <c r="H1536">
        <f>VLOOKUP(order_details__2[[#This Row],[OrderID]],orders[],20,FALSE)</f>
        <v>1998</v>
      </c>
      <c r="I1536" t="str">
        <f>VLOOKUP(order_details__2[[#This Row],[ProductID]],products[],2,FALSE)</f>
        <v>Original Frankfurter grne Soe</v>
      </c>
      <c r="J1536" t="str">
        <f>VLOOKUP(order_details__2[[#This Row],[SupplierID]],suppliers[],2,FALSE)</f>
        <v>Plutzer Lebensmittelgromrkte AG</v>
      </c>
      <c r="K1536" t="str">
        <f>VLOOKUP(order_details__2[[#This Row],[OrderID]],orders[],14,FALSE)</f>
        <v>Germany</v>
      </c>
      <c r="L1536">
        <f>VLOOKUP(order_details__2[[#This Row],[OrderID]],orders[],7,FALSE)</f>
        <v>3</v>
      </c>
      <c r="M1536" t="str">
        <f>VLOOKUP(order_details__2[[#This Row],[ShipVia ]],shippers[],2,FALSE)</f>
        <v>Federal Shipping</v>
      </c>
      <c r="N1536" t="str">
        <f>VLOOKUP(order_details__2[[#This Row],[OrderID]],orders[],2,FALSE)</f>
        <v>ALFKI</v>
      </c>
      <c r="O1536" t="str">
        <f>VLOOKUP(order_details__2[[#This Row],[OrderID]],orders[],18,FALSE)</f>
        <v xml:space="preserve">Eastern                                           </v>
      </c>
      <c r="P1536">
        <f>VLOOKUP(order_details__2[[#This Row],[ProductID]],products[],4,FALSE)</f>
        <v>2</v>
      </c>
      <c r="Q1536" t="str">
        <f>VLOOKUP(order_details__2[[#This Row],[CategoryID]],categories[],2,FALSE)</f>
        <v>Condiments</v>
      </c>
      <c r="R1536" s="57">
        <f>VLOOKUP(order_details__2[[#This Row],[OrderID]],orders[],21,FALSE)</f>
        <v>1</v>
      </c>
    </row>
    <row r="1537" spans="1:18" x14ac:dyDescent="0.2">
      <c r="A1537">
        <v>10836</v>
      </c>
      <c r="B1537">
        <v>22</v>
      </c>
      <c r="C1537">
        <v>21</v>
      </c>
      <c r="D1537">
        <v>52</v>
      </c>
      <c r="E1537">
        <v>0</v>
      </c>
      <c r="F1537">
        <f>order_details__2[[#This Row],[UnitPrice]]*order_details__2[[#This Row],[Quantity]]</f>
        <v>1092</v>
      </c>
      <c r="G1537">
        <f>VLOOKUP(order_details__2[[#This Row],[ProductID]],products[],3,FALSE)</f>
        <v>9</v>
      </c>
      <c r="H1537">
        <f>VLOOKUP(order_details__2[[#This Row],[OrderID]],orders[],20,FALSE)</f>
        <v>1998</v>
      </c>
      <c r="I1537" t="str">
        <f>VLOOKUP(order_details__2[[#This Row],[ProductID]],products[],2,FALSE)</f>
        <v>Gustaf's Knckebrd</v>
      </c>
      <c r="J1537" t="str">
        <f>VLOOKUP(order_details__2[[#This Row],[SupplierID]],suppliers[],2,FALSE)</f>
        <v>PB Knckebrd AB</v>
      </c>
      <c r="K1537" t="str">
        <f>VLOOKUP(order_details__2[[#This Row],[OrderID]],orders[],14,FALSE)</f>
        <v>Austria</v>
      </c>
      <c r="L1537">
        <f>VLOOKUP(order_details__2[[#This Row],[OrderID]],orders[],7,FALSE)</f>
        <v>1</v>
      </c>
      <c r="M1537" t="str">
        <f>VLOOKUP(order_details__2[[#This Row],[ShipVia ]],shippers[],2,FALSE)</f>
        <v>Speedy Express</v>
      </c>
      <c r="N1537" t="str">
        <f>VLOOKUP(order_details__2[[#This Row],[OrderID]],orders[],2,FALSE)</f>
        <v>ERNSH</v>
      </c>
      <c r="O1537" t="str">
        <f>VLOOKUP(order_details__2[[#This Row],[OrderID]],orders[],18,FALSE)</f>
        <v xml:space="preserve">Westerns                                          </v>
      </c>
      <c r="P1537">
        <f>VLOOKUP(order_details__2[[#This Row],[ProductID]],products[],4,FALSE)</f>
        <v>5</v>
      </c>
      <c r="Q1537" t="str">
        <f>VLOOKUP(order_details__2[[#This Row],[CategoryID]],categories[],2,FALSE)</f>
        <v>Grains/Cereals</v>
      </c>
      <c r="R1537" s="57">
        <f>VLOOKUP(order_details__2[[#This Row],[OrderID]],orders[],21,FALSE)</f>
        <v>1</v>
      </c>
    </row>
    <row r="1538" spans="1:18" x14ac:dyDescent="0.2">
      <c r="A1538">
        <v>10836</v>
      </c>
      <c r="B1538">
        <v>35</v>
      </c>
      <c r="C1538">
        <v>18</v>
      </c>
      <c r="D1538">
        <v>6</v>
      </c>
      <c r="E1538">
        <v>0</v>
      </c>
      <c r="F1538">
        <f>order_details__2[[#This Row],[UnitPrice]]*order_details__2[[#This Row],[Quantity]]</f>
        <v>108</v>
      </c>
      <c r="G1538">
        <f>VLOOKUP(order_details__2[[#This Row],[ProductID]],products[],3,FALSE)</f>
        <v>16</v>
      </c>
      <c r="H1538">
        <f>VLOOKUP(order_details__2[[#This Row],[OrderID]],orders[],20,FALSE)</f>
        <v>1998</v>
      </c>
      <c r="I1538" t="str">
        <f>VLOOKUP(order_details__2[[#This Row],[ProductID]],products[],2,FALSE)</f>
        <v>Steeleye Stout</v>
      </c>
      <c r="J1538" t="str">
        <f>VLOOKUP(order_details__2[[#This Row],[SupplierID]],suppliers[],2,FALSE)</f>
        <v>Bigfoot Breweries</v>
      </c>
      <c r="K1538" t="str">
        <f>VLOOKUP(order_details__2[[#This Row],[OrderID]],orders[],14,FALSE)</f>
        <v>Austria</v>
      </c>
      <c r="L1538">
        <f>VLOOKUP(order_details__2[[#This Row],[OrderID]],orders[],7,FALSE)</f>
        <v>1</v>
      </c>
      <c r="M1538" t="str">
        <f>VLOOKUP(order_details__2[[#This Row],[ShipVia ]],shippers[],2,FALSE)</f>
        <v>Speedy Express</v>
      </c>
      <c r="N1538" t="str">
        <f>VLOOKUP(order_details__2[[#This Row],[OrderID]],orders[],2,FALSE)</f>
        <v>ERNSH</v>
      </c>
      <c r="O1538" t="str">
        <f>VLOOKUP(order_details__2[[#This Row],[OrderID]],orders[],18,FALSE)</f>
        <v xml:space="preserve">Westerns                                          </v>
      </c>
      <c r="P1538">
        <f>VLOOKUP(order_details__2[[#This Row],[ProductID]],products[],4,FALSE)</f>
        <v>1</v>
      </c>
      <c r="Q1538" t="str">
        <f>VLOOKUP(order_details__2[[#This Row],[CategoryID]],categories[],2,FALSE)</f>
        <v>Beverages</v>
      </c>
      <c r="R1538" s="57">
        <f>VLOOKUP(order_details__2[[#This Row],[OrderID]],orders[],21,FALSE)</f>
        <v>1</v>
      </c>
    </row>
    <row r="1539" spans="1:18" x14ac:dyDescent="0.2">
      <c r="A1539">
        <v>10836</v>
      </c>
      <c r="B1539">
        <v>57</v>
      </c>
      <c r="C1539">
        <v>19.5</v>
      </c>
      <c r="D1539">
        <v>24</v>
      </c>
      <c r="E1539">
        <v>0</v>
      </c>
      <c r="F1539">
        <f>order_details__2[[#This Row],[UnitPrice]]*order_details__2[[#This Row],[Quantity]]</f>
        <v>468</v>
      </c>
      <c r="G1539">
        <f>VLOOKUP(order_details__2[[#This Row],[ProductID]],products[],3,FALSE)</f>
        <v>26</v>
      </c>
      <c r="H1539">
        <f>VLOOKUP(order_details__2[[#This Row],[OrderID]],orders[],20,FALSE)</f>
        <v>1998</v>
      </c>
      <c r="I1539" t="str">
        <f>VLOOKUP(order_details__2[[#This Row],[ProductID]],products[],2,FALSE)</f>
        <v>Ravioli Angelo</v>
      </c>
      <c r="J1539" t="str">
        <f>VLOOKUP(order_details__2[[#This Row],[SupplierID]],suppliers[],2,FALSE)</f>
        <v>Pasta Buttini s.r.l.</v>
      </c>
      <c r="K1539" t="str">
        <f>VLOOKUP(order_details__2[[#This Row],[OrderID]],orders[],14,FALSE)</f>
        <v>Austria</v>
      </c>
      <c r="L1539">
        <f>VLOOKUP(order_details__2[[#This Row],[OrderID]],orders[],7,FALSE)</f>
        <v>1</v>
      </c>
      <c r="M1539" t="str">
        <f>VLOOKUP(order_details__2[[#This Row],[ShipVia ]],shippers[],2,FALSE)</f>
        <v>Speedy Express</v>
      </c>
      <c r="N1539" t="str">
        <f>VLOOKUP(order_details__2[[#This Row],[OrderID]],orders[],2,FALSE)</f>
        <v>ERNSH</v>
      </c>
      <c r="O1539" t="str">
        <f>VLOOKUP(order_details__2[[#This Row],[OrderID]],orders[],18,FALSE)</f>
        <v xml:space="preserve">Westerns                                          </v>
      </c>
      <c r="P1539">
        <f>VLOOKUP(order_details__2[[#This Row],[ProductID]],products[],4,FALSE)</f>
        <v>5</v>
      </c>
      <c r="Q1539" t="str">
        <f>VLOOKUP(order_details__2[[#This Row],[CategoryID]],categories[],2,FALSE)</f>
        <v>Grains/Cereals</v>
      </c>
      <c r="R1539" s="57">
        <f>VLOOKUP(order_details__2[[#This Row],[OrderID]],orders[],21,FALSE)</f>
        <v>1</v>
      </c>
    </row>
    <row r="1540" spans="1:18" x14ac:dyDescent="0.2">
      <c r="A1540">
        <v>10836</v>
      </c>
      <c r="B1540">
        <v>60</v>
      </c>
      <c r="C1540">
        <v>34</v>
      </c>
      <c r="D1540">
        <v>60</v>
      </c>
      <c r="E1540">
        <v>0</v>
      </c>
      <c r="F1540">
        <f>order_details__2[[#This Row],[UnitPrice]]*order_details__2[[#This Row],[Quantity]]</f>
        <v>2040</v>
      </c>
      <c r="G1540">
        <f>VLOOKUP(order_details__2[[#This Row],[ProductID]],products[],3,FALSE)</f>
        <v>28</v>
      </c>
      <c r="H1540">
        <f>VLOOKUP(order_details__2[[#This Row],[OrderID]],orders[],20,FALSE)</f>
        <v>1998</v>
      </c>
      <c r="I1540" t="str">
        <f>VLOOKUP(order_details__2[[#This Row],[ProductID]],products[],2,FALSE)</f>
        <v>Camembert Pierrot</v>
      </c>
      <c r="J1540" t="str">
        <f>VLOOKUP(order_details__2[[#This Row],[SupplierID]],suppliers[],2,FALSE)</f>
        <v>Gai pturage</v>
      </c>
      <c r="K1540" t="str">
        <f>VLOOKUP(order_details__2[[#This Row],[OrderID]],orders[],14,FALSE)</f>
        <v>Austria</v>
      </c>
      <c r="L1540">
        <f>VLOOKUP(order_details__2[[#This Row],[OrderID]],orders[],7,FALSE)</f>
        <v>1</v>
      </c>
      <c r="M1540" t="str">
        <f>VLOOKUP(order_details__2[[#This Row],[ShipVia ]],shippers[],2,FALSE)</f>
        <v>Speedy Express</v>
      </c>
      <c r="N1540" t="str">
        <f>VLOOKUP(order_details__2[[#This Row],[OrderID]],orders[],2,FALSE)</f>
        <v>ERNSH</v>
      </c>
      <c r="O1540" t="str">
        <f>VLOOKUP(order_details__2[[#This Row],[OrderID]],orders[],18,FALSE)</f>
        <v xml:space="preserve">Westerns                                          </v>
      </c>
      <c r="P1540">
        <f>VLOOKUP(order_details__2[[#This Row],[ProductID]],products[],4,FALSE)</f>
        <v>4</v>
      </c>
      <c r="Q1540" t="str">
        <f>VLOOKUP(order_details__2[[#This Row],[CategoryID]],categories[],2,FALSE)</f>
        <v>Dairy Products</v>
      </c>
      <c r="R1540" s="57">
        <f>VLOOKUP(order_details__2[[#This Row],[OrderID]],orders[],21,FALSE)</f>
        <v>1</v>
      </c>
    </row>
    <row r="1541" spans="1:18" x14ac:dyDescent="0.2">
      <c r="A1541">
        <v>10836</v>
      </c>
      <c r="B1541">
        <v>64</v>
      </c>
      <c r="C1541">
        <v>33.25</v>
      </c>
      <c r="D1541">
        <v>30</v>
      </c>
      <c r="E1541">
        <v>0</v>
      </c>
      <c r="F1541">
        <f>order_details__2[[#This Row],[UnitPrice]]*order_details__2[[#This Row],[Quantity]]</f>
        <v>997.5</v>
      </c>
      <c r="G1541">
        <f>VLOOKUP(order_details__2[[#This Row],[ProductID]],products[],3,FALSE)</f>
        <v>12</v>
      </c>
      <c r="H1541">
        <f>VLOOKUP(order_details__2[[#This Row],[OrderID]],orders[],20,FALSE)</f>
        <v>1998</v>
      </c>
      <c r="I1541" t="str">
        <f>VLOOKUP(order_details__2[[#This Row],[ProductID]],products[],2,FALSE)</f>
        <v>Wimmers gute Semmelkndel</v>
      </c>
      <c r="J1541" t="str">
        <f>VLOOKUP(order_details__2[[#This Row],[SupplierID]],suppliers[],2,FALSE)</f>
        <v>Plutzer Lebensmittelgromrkte AG</v>
      </c>
      <c r="K1541" t="str">
        <f>VLOOKUP(order_details__2[[#This Row],[OrderID]],orders[],14,FALSE)</f>
        <v>Austria</v>
      </c>
      <c r="L1541">
        <f>VLOOKUP(order_details__2[[#This Row],[OrderID]],orders[],7,FALSE)</f>
        <v>1</v>
      </c>
      <c r="M1541" t="str">
        <f>VLOOKUP(order_details__2[[#This Row],[ShipVia ]],shippers[],2,FALSE)</f>
        <v>Speedy Express</v>
      </c>
      <c r="N1541" t="str">
        <f>VLOOKUP(order_details__2[[#This Row],[OrderID]],orders[],2,FALSE)</f>
        <v>ERNSH</v>
      </c>
      <c r="O1541" t="str">
        <f>VLOOKUP(order_details__2[[#This Row],[OrderID]],orders[],18,FALSE)</f>
        <v xml:space="preserve">Westerns                                          </v>
      </c>
      <c r="P1541">
        <f>VLOOKUP(order_details__2[[#This Row],[ProductID]],products[],4,FALSE)</f>
        <v>5</v>
      </c>
      <c r="Q1541" t="str">
        <f>VLOOKUP(order_details__2[[#This Row],[CategoryID]],categories[],2,FALSE)</f>
        <v>Grains/Cereals</v>
      </c>
      <c r="R1541" s="57">
        <f>VLOOKUP(order_details__2[[#This Row],[OrderID]],orders[],21,FALSE)</f>
        <v>1</v>
      </c>
    </row>
    <row r="1542" spans="1:18" x14ac:dyDescent="0.2">
      <c r="A1542">
        <v>10837</v>
      </c>
      <c r="B1542">
        <v>13</v>
      </c>
      <c r="C1542">
        <v>6</v>
      </c>
      <c r="D1542">
        <v>6</v>
      </c>
      <c r="E1542">
        <v>0</v>
      </c>
      <c r="F1542">
        <f>order_details__2[[#This Row],[UnitPrice]]*order_details__2[[#This Row],[Quantity]]</f>
        <v>36</v>
      </c>
      <c r="G1542">
        <f>VLOOKUP(order_details__2[[#This Row],[ProductID]],products[],3,FALSE)</f>
        <v>6</v>
      </c>
      <c r="H1542">
        <f>VLOOKUP(order_details__2[[#This Row],[OrderID]],orders[],20,FALSE)</f>
        <v>1998</v>
      </c>
      <c r="I1542" t="str">
        <f>VLOOKUP(order_details__2[[#This Row],[ProductID]],products[],2,FALSE)</f>
        <v>Konbu</v>
      </c>
      <c r="J1542" t="str">
        <f>VLOOKUP(order_details__2[[#This Row],[SupplierID]],suppliers[],2,FALSE)</f>
        <v>Mayumi's</v>
      </c>
      <c r="K1542" t="str">
        <f>VLOOKUP(order_details__2[[#This Row],[OrderID]],orders[],14,FALSE)</f>
        <v>Sweden</v>
      </c>
      <c r="L1542">
        <f>VLOOKUP(order_details__2[[#This Row],[OrderID]],orders[],7,FALSE)</f>
        <v>3</v>
      </c>
      <c r="M1542" t="str">
        <f>VLOOKUP(order_details__2[[#This Row],[ShipVia ]],shippers[],2,FALSE)</f>
        <v>Federal Shipping</v>
      </c>
      <c r="N1542" t="str">
        <f>VLOOKUP(order_details__2[[#This Row],[OrderID]],orders[],2,FALSE)</f>
        <v>BERGS</v>
      </c>
      <c r="O1542" t="str">
        <f>VLOOKUP(order_details__2[[#This Row],[OrderID]],orders[],18,FALSE)</f>
        <v xml:space="preserve">Northern                                          </v>
      </c>
      <c r="P1542">
        <f>VLOOKUP(order_details__2[[#This Row],[ProductID]],products[],4,FALSE)</f>
        <v>8</v>
      </c>
      <c r="Q1542" t="str">
        <f>VLOOKUP(order_details__2[[#This Row],[CategoryID]],categories[],2,FALSE)</f>
        <v>Seafood</v>
      </c>
      <c r="R1542" s="57">
        <f>VLOOKUP(order_details__2[[#This Row],[OrderID]],orders[],21,FALSE)</f>
        <v>1</v>
      </c>
    </row>
    <row r="1543" spans="1:18" x14ac:dyDescent="0.2">
      <c r="A1543">
        <v>10837</v>
      </c>
      <c r="B1543">
        <v>40</v>
      </c>
      <c r="C1543">
        <v>18.399999999999999</v>
      </c>
      <c r="D1543">
        <v>25</v>
      </c>
      <c r="E1543">
        <v>0</v>
      </c>
      <c r="F1543">
        <f>order_details__2[[#This Row],[UnitPrice]]*order_details__2[[#This Row],[Quantity]]</f>
        <v>459.99999999999994</v>
      </c>
      <c r="G1543">
        <f>VLOOKUP(order_details__2[[#This Row],[ProductID]],products[],3,FALSE)</f>
        <v>19</v>
      </c>
      <c r="H1543">
        <f>VLOOKUP(order_details__2[[#This Row],[OrderID]],orders[],20,FALSE)</f>
        <v>1998</v>
      </c>
      <c r="I1543" t="str">
        <f>VLOOKUP(order_details__2[[#This Row],[ProductID]],products[],2,FALSE)</f>
        <v>Boston Crab Meat</v>
      </c>
      <c r="J1543" t="str">
        <f>VLOOKUP(order_details__2[[#This Row],[SupplierID]],suppliers[],2,FALSE)</f>
        <v>New England Seafood Cannery</v>
      </c>
      <c r="K1543" t="str">
        <f>VLOOKUP(order_details__2[[#This Row],[OrderID]],orders[],14,FALSE)</f>
        <v>Sweden</v>
      </c>
      <c r="L1543">
        <f>VLOOKUP(order_details__2[[#This Row],[OrderID]],orders[],7,FALSE)</f>
        <v>3</v>
      </c>
      <c r="M1543" t="str">
        <f>VLOOKUP(order_details__2[[#This Row],[ShipVia ]],shippers[],2,FALSE)</f>
        <v>Federal Shipping</v>
      </c>
      <c r="N1543" t="str">
        <f>VLOOKUP(order_details__2[[#This Row],[OrderID]],orders[],2,FALSE)</f>
        <v>BERGS</v>
      </c>
      <c r="O1543" t="str">
        <f>VLOOKUP(order_details__2[[#This Row],[OrderID]],orders[],18,FALSE)</f>
        <v xml:space="preserve">Northern                                          </v>
      </c>
      <c r="P1543">
        <f>VLOOKUP(order_details__2[[#This Row],[ProductID]],products[],4,FALSE)</f>
        <v>8</v>
      </c>
      <c r="Q1543" t="str">
        <f>VLOOKUP(order_details__2[[#This Row],[CategoryID]],categories[],2,FALSE)</f>
        <v>Seafood</v>
      </c>
      <c r="R1543" s="57">
        <f>VLOOKUP(order_details__2[[#This Row],[OrderID]],orders[],21,FALSE)</f>
        <v>1</v>
      </c>
    </row>
    <row r="1544" spans="1:18" x14ac:dyDescent="0.2">
      <c r="A1544">
        <v>10837</v>
      </c>
      <c r="B1544">
        <v>47</v>
      </c>
      <c r="C1544">
        <v>9.5</v>
      </c>
      <c r="D1544">
        <v>40</v>
      </c>
      <c r="E1544">
        <v>0</v>
      </c>
      <c r="F1544">
        <f>order_details__2[[#This Row],[UnitPrice]]*order_details__2[[#This Row],[Quantity]]</f>
        <v>380</v>
      </c>
      <c r="G1544">
        <f>VLOOKUP(order_details__2[[#This Row],[ProductID]],products[],3,FALSE)</f>
        <v>22</v>
      </c>
      <c r="H1544">
        <f>VLOOKUP(order_details__2[[#This Row],[OrderID]],orders[],20,FALSE)</f>
        <v>1998</v>
      </c>
      <c r="I1544" t="str">
        <f>VLOOKUP(order_details__2[[#This Row],[ProductID]],products[],2,FALSE)</f>
        <v>Zaanse koeken</v>
      </c>
      <c r="J1544" t="str">
        <f>VLOOKUP(order_details__2[[#This Row],[SupplierID]],suppliers[],2,FALSE)</f>
        <v>Zaanse Snoepfabriek</v>
      </c>
      <c r="K1544" t="str">
        <f>VLOOKUP(order_details__2[[#This Row],[OrderID]],orders[],14,FALSE)</f>
        <v>Sweden</v>
      </c>
      <c r="L1544">
        <f>VLOOKUP(order_details__2[[#This Row],[OrderID]],orders[],7,FALSE)</f>
        <v>3</v>
      </c>
      <c r="M1544" t="str">
        <f>VLOOKUP(order_details__2[[#This Row],[ShipVia ]],shippers[],2,FALSE)</f>
        <v>Federal Shipping</v>
      </c>
      <c r="N1544" t="str">
        <f>VLOOKUP(order_details__2[[#This Row],[OrderID]],orders[],2,FALSE)</f>
        <v>BERGS</v>
      </c>
      <c r="O1544" t="str">
        <f>VLOOKUP(order_details__2[[#This Row],[OrderID]],orders[],18,FALSE)</f>
        <v xml:space="preserve">Northern                                          </v>
      </c>
      <c r="P1544">
        <f>VLOOKUP(order_details__2[[#This Row],[ProductID]],products[],4,FALSE)</f>
        <v>3</v>
      </c>
      <c r="Q1544" t="str">
        <f>VLOOKUP(order_details__2[[#This Row],[CategoryID]],categories[],2,FALSE)</f>
        <v>Confections</v>
      </c>
      <c r="R1544" s="57">
        <f>VLOOKUP(order_details__2[[#This Row],[OrderID]],orders[],21,FALSE)</f>
        <v>1</v>
      </c>
    </row>
    <row r="1545" spans="1:18" x14ac:dyDescent="0.2">
      <c r="A1545">
        <v>10837</v>
      </c>
      <c r="B1545">
        <v>76</v>
      </c>
      <c r="C1545">
        <v>18</v>
      </c>
      <c r="D1545">
        <v>21</v>
      </c>
      <c r="E1545">
        <v>0</v>
      </c>
      <c r="F1545">
        <f>order_details__2[[#This Row],[UnitPrice]]*order_details__2[[#This Row],[Quantity]]</f>
        <v>378</v>
      </c>
      <c r="G1545">
        <f>VLOOKUP(order_details__2[[#This Row],[ProductID]],products[],3,FALSE)</f>
        <v>23</v>
      </c>
      <c r="H1545">
        <f>VLOOKUP(order_details__2[[#This Row],[OrderID]],orders[],20,FALSE)</f>
        <v>1998</v>
      </c>
      <c r="I1545" t="str">
        <f>VLOOKUP(order_details__2[[#This Row],[ProductID]],products[],2,FALSE)</f>
        <v>Lakkalikri</v>
      </c>
      <c r="J1545" t="str">
        <f>VLOOKUP(order_details__2[[#This Row],[SupplierID]],suppliers[],2,FALSE)</f>
        <v>Karkki Oy</v>
      </c>
      <c r="K1545" t="str">
        <f>VLOOKUP(order_details__2[[#This Row],[OrderID]],orders[],14,FALSE)</f>
        <v>Sweden</v>
      </c>
      <c r="L1545">
        <f>VLOOKUP(order_details__2[[#This Row],[OrderID]],orders[],7,FALSE)</f>
        <v>3</v>
      </c>
      <c r="M1545" t="str">
        <f>VLOOKUP(order_details__2[[#This Row],[ShipVia ]],shippers[],2,FALSE)</f>
        <v>Federal Shipping</v>
      </c>
      <c r="N1545" t="str">
        <f>VLOOKUP(order_details__2[[#This Row],[OrderID]],orders[],2,FALSE)</f>
        <v>BERGS</v>
      </c>
      <c r="O1545" t="str">
        <f>VLOOKUP(order_details__2[[#This Row],[OrderID]],orders[],18,FALSE)</f>
        <v xml:space="preserve">Northern                                          </v>
      </c>
      <c r="P1545">
        <f>VLOOKUP(order_details__2[[#This Row],[ProductID]],products[],4,FALSE)</f>
        <v>1</v>
      </c>
      <c r="Q1545" t="str">
        <f>VLOOKUP(order_details__2[[#This Row],[CategoryID]],categories[],2,FALSE)</f>
        <v>Beverages</v>
      </c>
      <c r="R1545" s="57">
        <f>VLOOKUP(order_details__2[[#This Row],[OrderID]],orders[],21,FALSE)</f>
        <v>1</v>
      </c>
    </row>
    <row r="1546" spans="1:18" x14ac:dyDescent="0.2">
      <c r="A1546">
        <v>10838</v>
      </c>
      <c r="B1546">
        <v>1</v>
      </c>
      <c r="C1546">
        <v>18</v>
      </c>
      <c r="D1546">
        <v>4</v>
      </c>
      <c r="E1546">
        <v>0</v>
      </c>
      <c r="F1546">
        <f>order_details__2[[#This Row],[UnitPrice]]*order_details__2[[#This Row],[Quantity]]</f>
        <v>72</v>
      </c>
      <c r="G1546">
        <f>VLOOKUP(order_details__2[[#This Row],[ProductID]],products[],3,FALSE)</f>
        <v>1</v>
      </c>
      <c r="H1546">
        <f>VLOOKUP(order_details__2[[#This Row],[OrderID]],orders[],20,FALSE)</f>
        <v>1998</v>
      </c>
      <c r="I1546" t="str">
        <f>VLOOKUP(order_details__2[[#This Row],[ProductID]],products[],2,FALSE)</f>
        <v>Chai</v>
      </c>
      <c r="J1546" t="str">
        <f>VLOOKUP(order_details__2[[#This Row],[SupplierID]],suppliers[],2,FALSE)</f>
        <v>Exotic Liquids</v>
      </c>
      <c r="K1546" t="str">
        <f>VLOOKUP(order_details__2[[#This Row],[OrderID]],orders[],14,FALSE)</f>
        <v>Venezuela</v>
      </c>
      <c r="L1546">
        <f>VLOOKUP(order_details__2[[#This Row],[OrderID]],orders[],7,FALSE)</f>
        <v>3</v>
      </c>
      <c r="M1546" t="str">
        <f>VLOOKUP(order_details__2[[#This Row],[ShipVia ]],shippers[],2,FALSE)</f>
        <v>Federal Shipping</v>
      </c>
      <c r="N1546" t="str">
        <f>VLOOKUP(order_details__2[[#This Row],[OrderID]],orders[],2,FALSE)</f>
        <v>LINOD</v>
      </c>
      <c r="O1546" t="str">
        <f>VLOOKUP(order_details__2[[#This Row],[OrderID]],orders[],18,FALSE)</f>
        <v xml:space="preserve">Southern                                          </v>
      </c>
      <c r="P1546">
        <f>VLOOKUP(order_details__2[[#This Row],[ProductID]],products[],4,FALSE)</f>
        <v>1</v>
      </c>
      <c r="Q1546" t="str">
        <f>VLOOKUP(order_details__2[[#This Row],[CategoryID]],categories[],2,FALSE)</f>
        <v>Beverages</v>
      </c>
      <c r="R1546" s="57">
        <f>VLOOKUP(order_details__2[[#This Row],[OrderID]],orders[],21,FALSE)</f>
        <v>1</v>
      </c>
    </row>
    <row r="1547" spans="1:18" x14ac:dyDescent="0.2">
      <c r="A1547">
        <v>10838</v>
      </c>
      <c r="B1547">
        <v>18</v>
      </c>
      <c r="C1547">
        <v>62.5</v>
      </c>
      <c r="D1547">
        <v>25</v>
      </c>
      <c r="E1547">
        <v>0</v>
      </c>
      <c r="F1547">
        <f>order_details__2[[#This Row],[UnitPrice]]*order_details__2[[#This Row],[Quantity]]</f>
        <v>1562.5</v>
      </c>
      <c r="G1547">
        <f>VLOOKUP(order_details__2[[#This Row],[ProductID]],products[],3,FALSE)</f>
        <v>7</v>
      </c>
      <c r="H1547">
        <f>VLOOKUP(order_details__2[[#This Row],[OrderID]],orders[],20,FALSE)</f>
        <v>1998</v>
      </c>
      <c r="I1547" t="str">
        <f>VLOOKUP(order_details__2[[#This Row],[ProductID]],products[],2,FALSE)</f>
        <v>Carnarvon Tigers</v>
      </c>
      <c r="J1547" t="str">
        <f>VLOOKUP(order_details__2[[#This Row],[SupplierID]],suppliers[],2,FALSE)</f>
        <v>Pavlova, Ltd.</v>
      </c>
      <c r="K1547" t="str">
        <f>VLOOKUP(order_details__2[[#This Row],[OrderID]],orders[],14,FALSE)</f>
        <v>Venezuela</v>
      </c>
      <c r="L1547">
        <f>VLOOKUP(order_details__2[[#This Row],[OrderID]],orders[],7,FALSE)</f>
        <v>3</v>
      </c>
      <c r="M1547" t="str">
        <f>VLOOKUP(order_details__2[[#This Row],[ShipVia ]],shippers[],2,FALSE)</f>
        <v>Federal Shipping</v>
      </c>
      <c r="N1547" t="str">
        <f>VLOOKUP(order_details__2[[#This Row],[OrderID]],orders[],2,FALSE)</f>
        <v>LINOD</v>
      </c>
      <c r="O1547" t="str">
        <f>VLOOKUP(order_details__2[[#This Row],[OrderID]],orders[],18,FALSE)</f>
        <v xml:space="preserve">Southern                                          </v>
      </c>
      <c r="P1547">
        <f>VLOOKUP(order_details__2[[#This Row],[ProductID]],products[],4,FALSE)</f>
        <v>8</v>
      </c>
      <c r="Q1547" t="str">
        <f>VLOOKUP(order_details__2[[#This Row],[CategoryID]],categories[],2,FALSE)</f>
        <v>Seafood</v>
      </c>
      <c r="R1547" s="57">
        <f>VLOOKUP(order_details__2[[#This Row],[OrderID]],orders[],21,FALSE)</f>
        <v>1</v>
      </c>
    </row>
    <row r="1548" spans="1:18" x14ac:dyDescent="0.2">
      <c r="A1548">
        <v>10838</v>
      </c>
      <c r="B1548">
        <v>36</v>
      </c>
      <c r="C1548">
        <v>19</v>
      </c>
      <c r="D1548">
        <v>50</v>
      </c>
      <c r="E1548">
        <v>0</v>
      </c>
      <c r="F1548">
        <f>order_details__2[[#This Row],[UnitPrice]]*order_details__2[[#This Row],[Quantity]]</f>
        <v>950</v>
      </c>
      <c r="G1548">
        <f>VLOOKUP(order_details__2[[#This Row],[ProductID]],products[],3,FALSE)</f>
        <v>17</v>
      </c>
      <c r="H1548">
        <f>VLOOKUP(order_details__2[[#This Row],[OrderID]],orders[],20,FALSE)</f>
        <v>1998</v>
      </c>
      <c r="I1548" t="str">
        <f>VLOOKUP(order_details__2[[#This Row],[ProductID]],products[],2,FALSE)</f>
        <v>Inlagd Sill</v>
      </c>
      <c r="J1548" t="str">
        <f>VLOOKUP(order_details__2[[#This Row],[SupplierID]],suppliers[],2,FALSE)</f>
        <v>Svensk Sjfda AB</v>
      </c>
      <c r="K1548" t="str">
        <f>VLOOKUP(order_details__2[[#This Row],[OrderID]],orders[],14,FALSE)</f>
        <v>Venezuela</v>
      </c>
      <c r="L1548">
        <f>VLOOKUP(order_details__2[[#This Row],[OrderID]],orders[],7,FALSE)</f>
        <v>3</v>
      </c>
      <c r="M1548" t="str">
        <f>VLOOKUP(order_details__2[[#This Row],[ShipVia ]],shippers[],2,FALSE)</f>
        <v>Federal Shipping</v>
      </c>
      <c r="N1548" t="str">
        <f>VLOOKUP(order_details__2[[#This Row],[OrderID]],orders[],2,FALSE)</f>
        <v>LINOD</v>
      </c>
      <c r="O1548" t="str">
        <f>VLOOKUP(order_details__2[[#This Row],[OrderID]],orders[],18,FALSE)</f>
        <v xml:space="preserve">Southern                                          </v>
      </c>
      <c r="P1548">
        <f>VLOOKUP(order_details__2[[#This Row],[ProductID]],products[],4,FALSE)</f>
        <v>8</v>
      </c>
      <c r="Q1548" t="str">
        <f>VLOOKUP(order_details__2[[#This Row],[CategoryID]],categories[],2,FALSE)</f>
        <v>Seafood</v>
      </c>
      <c r="R1548" s="57">
        <f>VLOOKUP(order_details__2[[#This Row],[OrderID]],orders[],21,FALSE)</f>
        <v>1</v>
      </c>
    </row>
    <row r="1549" spans="1:18" x14ac:dyDescent="0.2">
      <c r="A1549">
        <v>10839</v>
      </c>
      <c r="B1549">
        <v>58</v>
      </c>
      <c r="C1549">
        <v>13.25</v>
      </c>
      <c r="D1549">
        <v>30</v>
      </c>
      <c r="E1549">
        <v>0</v>
      </c>
      <c r="F1549">
        <f>order_details__2[[#This Row],[UnitPrice]]*order_details__2[[#This Row],[Quantity]]</f>
        <v>397.5</v>
      </c>
      <c r="G1549">
        <f>VLOOKUP(order_details__2[[#This Row],[ProductID]],products[],3,FALSE)</f>
        <v>27</v>
      </c>
      <c r="H1549">
        <f>VLOOKUP(order_details__2[[#This Row],[OrderID]],orders[],20,FALSE)</f>
        <v>1998</v>
      </c>
      <c r="I1549" t="str">
        <f>VLOOKUP(order_details__2[[#This Row],[ProductID]],products[],2,FALSE)</f>
        <v>Escargots de Bourgogne</v>
      </c>
      <c r="J1549" t="str">
        <f>VLOOKUP(order_details__2[[#This Row],[SupplierID]],suppliers[],2,FALSE)</f>
        <v>Escargots Nouveaux</v>
      </c>
      <c r="K1549" t="str">
        <f>VLOOKUP(order_details__2[[#This Row],[OrderID]],orders[],14,FALSE)</f>
        <v>Brazil</v>
      </c>
      <c r="L1549">
        <f>VLOOKUP(order_details__2[[#This Row],[OrderID]],orders[],7,FALSE)</f>
        <v>3</v>
      </c>
      <c r="M1549" t="str">
        <f>VLOOKUP(order_details__2[[#This Row],[ShipVia ]],shippers[],2,FALSE)</f>
        <v>Federal Shipping</v>
      </c>
      <c r="N1549" t="str">
        <f>VLOOKUP(order_details__2[[#This Row],[OrderID]],orders[],2,FALSE)</f>
        <v>TRADH</v>
      </c>
      <c r="O1549" t="str">
        <f>VLOOKUP(order_details__2[[#This Row],[OrderID]],orders[],18,FALSE)</f>
        <v xml:space="preserve">Southern                                          </v>
      </c>
      <c r="P1549">
        <f>VLOOKUP(order_details__2[[#This Row],[ProductID]],products[],4,FALSE)</f>
        <v>8</v>
      </c>
      <c r="Q1549" t="str">
        <f>VLOOKUP(order_details__2[[#This Row],[CategoryID]],categories[],2,FALSE)</f>
        <v>Seafood</v>
      </c>
      <c r="R1549" s="57">
        <f>VLOOKUP(order_details__2[[#This Row],[OrderID]],orders[],21,FALSE)</f>
        <v>1</v>
      </c>
    </row>
    <row r="1550" spans="1:18" x14ac:dyDescent="0.2">
      <c r="A1550">
        <v>10839</v>
      </c>
      <c r="B1550">
        <v>72</v>
      </c>
      <c r="C1550">
        <v>34.799999999999997</v>
      </c>
      <c r="D1550">
        <v>15</v>
      </c>
      <c r="E1550">
        <v>0</v>
      </c>
      <c r="F1550">
        <f>order_details__2[[#This Row],[UnitPrice]]*order_details__2[[#This Row],[Quantity]]</f>
        <v>522</v>
      </c>
      <c r="G1550">
        <f>VLOOKUP(order_details__2[[#This Row],[ProductID]],products[],3,FALSE)</f>
        <v>14</v>
      </c>
      <c r="H1550">
        <f>VLOOKUP(order_details__2[[#This Row],[OrderID]],orders[],20,FALSE)</f>
        <v>1998</v>
      </c>
      <c r="I1550" t="str">
        <f>VLOOKUP(order_details__2[[#This Row],[ProductID]],products[],2,FALSE)</f>
        <v>Mozzarella di Giovanni</v>
      </c>
      <c r="J1550" t="str">
        <f>VLOOKUP(order_details__2[[#This Row],[SupplierID]],suppliers[],2,FALSE)</f>
        <v>Formaggi Fortini s.r.l.</v>
      </c>
      <c r="K1550" t="str">
        <f>VLOOKUP(order_details__2[[#This Row],[OrderID]],orders[],14,FALSE)</f>
        <v>Brazil</v>
      </c>
      <c r="L1550">
        <f>VLOOKUP(order_details__2[[#This Row],[OrderID]],orders[],7,FALSE)</f>
        <v>3</v>
      </c>
      <c r="M1550" t="str">
        <f>VLOOKUP(order_details__2[[#This Row],[ShipVia ]],shippers[],2,FALSE)</f>
        <v>Federal Shipping</v>
      </c>
      <c r="N1550" t="str">
        <f>VLOOKUP(order_details__2[[#This Row],[OrderID]],orders[],2,FALSE)</f>
        <v>TRADH</v>
      </c>
      <c r="O1550" t="str">
        <f>VLOOKUP(order_details__2[[#This Row],[OrderID]],orders[],18,FALSE)</f>
        <v xml:space="preserve">Southern                                          </v>
      </c>
      <c r="P1550">
        <f>VLOOKUP(order_details__2[[#This Row],[ProductID]],products[],4,FALSE)</f>
        <v>4</v>
      </c>
      <c r="Q1550" t="str">
        <f>VLOOKUP(order_details__2[[#This Row],[CategoryID]],categories[],2,FALSE)</f>
        <v>Dairy Products</v>
      </c>
      <c r="R1550" s="57">
        <f>VLOOKUP(order_details__2[[#This Row],[OrderID]],orders[],21,FALSE)</f>
        <v>1</v>
      </c>
    </row>
    <row r="1551" spans="1:18" x14ac:dyDescent="0.2">
      <c r="A1551">
        <v>10840</v>
      </c>
      <c r="B1551">
        <v>25</v>
      </c>
      <c r="C1551">
        <v>14</v>
      </c>
      <c r="D1551">
        <v>6</v>
      </c>
      <c r="E1551">
        <v>0</v>
      </c>
      <c r="F1551">
        <f>order_details__2[[#This Row],[UnitPrice]]*order_details__2[[#This Row],[Quantity]]</f>
        <v>84</v>
      </c>
      <c r="G1551">
        <f>VLOOKUP(order_details__2[[#This Row],[ProductID]],products[],3,FALSE)</f>
        <v>11</v>
      </c>
      <c r="H1551">
        <f>VLOOKUP(order_details__2[[#This Row],[OrderID]],orders[],20,FALSE)</f>
        <v>1998</v>
      </c>
      <c r="I1551" t="str">
        <f>VLOOKUP(order_details__2[[#This Row],[ProductID]],products[],2,FALSE)</f>
        <v>NuNuCa Nu-Nougat-Creme</v>
      </c>
      <c r="J1551" t="str">
        <f>VLOOKUP(order_details__2[[#This Row],[SupplierID]],suppliers[],2,FALSE)</f>
        <v>Heli Swaren GmbH &amp; Co. KG</v>
      </c>
      <c r="K1551" t="str">
        <f>VLOOKUP(order_details__2[[#This Row],[OrderID]],orders[],14,FALSE)</f>
        <v>Venezuela</v>
      </c>
      <c r="L1551">
        <f>VLOOKUP(order_details__2[[#This Row],[OrderID]],orders[],7,FALSE)</f>
        <v>2</v>
      </c>
      <c r="M1551" t="str">
        <f>VLOOKUP(order_details__2[[#This Row],[ShipVia ]],shippers[],2,FALSE)</f>
        <v>United Package</v>
      </c>
      <c r="N1551" t="str">
        <f>VLOOKUP(order_details__2[[#This Row],[OrderID]],orders[],2,FALSE)</f>
        <v>LINOD</v>
      </c>
      <c r="O1551" t="str">
        <f>VLOOKUP(order_details__2[[#This Row],[OrderID]],orders[],18,FALSE)</f>
        <v xml:space="preserve">Eastern                                           </v>
      </c>
      <c r="P1551">
        <f>VLOOKUP(order_details__2[[#This Row],[ProductID]],products[],4,FALSE)</f>
        <v>3</v>
      </c>
      <c r="Q1551" t="str">
        <f>VLOOKUP(order_details__2[[#This Row],[CategoryID]],categories[],2,FALSE)</f>
        <v>Confections</v>
      </c>
      <c r="R1551" s="57">
        <f>VLOOKUP(order_details__2[[#This Row],[OrderID]],orders[],21,FALSE)</f>
        <v>1</v>
      </c>
    </row>
    <row r="1552" spans="1:18" x14ac:dyDescent="0.2">
      <c r="A1552">
        <v>10840</v>
      </c>
      <c r="B1552">
        <v>39</v>
      </c>
      <c r="C1552">
        <v>18</v>
      </c>
      <c r="D1552">
        <v>10</v>
      </c>
      <c r="E1552">
        <v>0</v>
      </c>
      <c r="F1552">
        <f>order_details__2[[#This Row],[UnitPrice]]*order_details__2[[#This Row],[Quantity]]</f>
        <v>180</v>
      </c>
      <c r="G1552">
        <f>VLOOKUP(order_details__2[[#This Row],[ProductID]],products[],3,FALSE)</f>
        <v>18</v>
      </c>
      <c r="H1552">
        <f>VLOOKUP(order_details__2[[#This Row],[OrderID]],orders[],20,FALSE)</f>
        <v>1998</v>
      </c>
      <c r="I1552" t="str">
        <f>VLOOKUP(order_details__2[[#This Row],[ProductID]],products[],2,FALSE)</f>
        <v>Chartreuse verte</v>
      </c>
      <c r="J1552" t="str">
        <f>VLOOKUP(order_details__2[[#This Row],[SupplierID]],suppliers[],2,FALSE)</f>
        <v>Aux joyeux ecclsiastiques</v>
      </c>
      <c r="K1552" t="str">
        <f>VLOOKUP(order_details__2[[#This Row],[OrderID]],orders[],14,FALSE)</f>
        <v>Venezuela</v>
      </c>
      <c r="L1552">
        <f>VLOOKUP(order_details__2[[#This Row],[OrderID]],orders[],7,FALSE)</f>
        <v>2</v>
      </c>
      <c r="M1552" t="str">
        <f>VLOOKUP(order_details__2[[#This Row],[ShipVia ]],shippers[],2,FALSE)</f>
        <v>United Package</v>
      </c>
      <c r="N1552" t="str">
        <f>VLOOKUP(order_details__2[[#This Row],[OrderID]],orders[],2,FALSE)</f>
        <v>LINOD</v>
      </c>
      <c r="O1552" t="str">
        <f>VLOOKUP(order_details__2[[#This Row],[OrderID]],orders[],18,FALSE)</f>
        <v xml:space="preserve">Eastern                                           </v>
      </c>
      <c r="P1552">
        <f>VLOOKUP(order_details__2[[#This Row],[ProductID]],products[],4,FALSE)</f>
        <v>1</v>
      </c>
      <c r="Q1552" t="str">
        <f>VLOOKUP(order_details__2[[#This Row],[CategoryID]],categories[],2,FALSE)</f>
        <v>Beverages</v>
      </c>
      <c r="R1552" s="57">
        <f>VLOOKUP(order_details__2[[#This Row],[OrderID]],orders[],21,FALSE)</f>
        <v>1</v>
      </c>
    </row>
    <row r="1553" spans="1:18" x14ac:dyDescent="0.2">
      <c r="A1553">
        <v>10841</v>
      </c>
      <c r="B1553">
        <v>10</v>
      </c>
      <c r="C1553">
        <v>31</v>
      </c>
      <c r="D1553">
        <v>16</v>
      </c>
      <c r="E1553">
        <v>0</v>
      </c>
      <c r="F1553">
        <f>order_details__2[[#This Row],[UnitPrice]]*order_details__2[[#This Row],[Quantity]]</f>
        <v>496</v>
      </c>
      <c r="G1553">
        <f>VLOOKUP(order_details__2[[#This Row],[ProductID]],products[],3,FALSE)</f>
        <v>4</v>
      </c>
      <c r="H1553">
        <f>VLOOKUP(order_details__2[[#This Row],[OrderID]],orders[],20,FALSE)</f>
        <v>1998</v>
      </c>
      <c r="I1553" t="str">
        <f>VLOOKUP(order_details__2[[#This Row],[ProductID]],products[],2,FALSE)</f>
        <v>Ikura</v>
      </c>
      <c r="J1553" t="str">
        <f>VLOOKUP(order_details__2[[#This Row],[SupplierID]],suppliers[],2,FALSE)</f>
        <v>Tokyo Traders</v>
      </c>
      <c r="K1553" t="str">
        <f>VLOOKUP(order_details__2[[#This Row],[OrderID]],orders[],14,FALSE)</f>
        <v>Belgium</v>
      </c>
      <c r="L1553">
        <f>VLOOKUP(order_details__2[[#This Row],[OrderID]],orders[],7,FALSE)</f>
        <v>2</v>
      </c>
      <c r="M1553" t="str">
        <f>VLOOKUP(order_details__2[[#This Row],[ShipVia ]],shippers[],2,FALSE)</f>
        <v>United Package</v>
      </c>
      <c r="N1553" t="str">
        <f>VLOOKUP(order_details__2[[#This Row],[OrderID]],orders[],2,FALSE)</f>
        <v>SUPRD</v>
      </c>
      <c r="O1553" t="str">
        <f>VLOOKUP(order_details__2[[#This Row],[OrderID]],orders[],18,FALSE)</f>
        <v xml:space="preserve">Eastern                                           </v>
      </c>
      <c r="P1553">
        <f>VLOOKUP(order_details__2[[#This Row],[ProductID]],products[],4,FALSE)</f>
        <v>8</v>
      </c>
      <c r="Q1553" t="str">
        <f>VLOOKUP(order_details__2[[#This Row],[CategoryID]],categories[],2,FALSE)</f>
        <v>Seafood</v>
      </c>
      <c r="R1553" s="57">
        <f>VLOOKUP(order_details__2[[#This Row],[OrderID]],orders[],21,FALSE)</f>
        <v>1</v>
      </c>
    </row>
    <row r="1554" spans="1:18" x14ac:dyDescent="0.2">
      <c r="A1554">
        <v>10841</v>
      </c>
      <c r="B1554">
        <v>56</v>
      </c>
      <c r="C1554">
        <v>38</v>
      </c>
      <c r="D1554">
        <v>30</v>
      </c>
      <c r="E1554">
        <v>0</v>
      </c>
      <c r="F1554">
        <f>order_details__2[[#This Row],[UnitPrice]]*order_details__2[[#This Row],[Quantity]]</f>
        <v>1140</v>
      </c>
      <c r="G1554">
        <f>VLOOKUP(order_details__2[[#This Row],[ProductID]],products[],3,FALSE)</f>
        <v>26</v>
      </c>
      <c r="H1554">
        <f>VLOOKUP(order_details__2[[#This Row],[OrderID]],orders[],20,FALSE)</f>
        <v>1998</v>
      </c>
      <c r="I1554" t="str">
        <f>VLOOKUP(order_details__2[[#This Row],[ProductID]],products[],2,FALSE)</f>
        <v>Gnocchi di nonna Alice</v>
      </c>
      <c r="J1554" t="str">
        <f>VLOOKUP(order_details__2[[#This Row],[SupplierID]],suppliers[],2,FALSE)</f>
        <v>Pasta Buttini s.r.l.</v>
      </c>
      <c r="K1554" t="str">
        <f>VLOOKUP(order_details__2[[#This Row],[OrderID]],orders[],14,FALSE)</f>
        <v>Belgium</v>
      </c>
      <c r="L1554">
        <f>VLOOKUP(order_details__2[[#This Row],[OrderID]],orders[],7,FALSE)</f>
        <v>2</v>
      </c>
      <c r="M1554" t="str">
        <f>VLOOKUP(order_details__2[[#This Row],[ShipVia ]],shippers[],2,FALSE)</f>
        <v>United Package</v>
      </c>
      <c r="N1554" t="str">
        <f>VLOOKUP(order_details__2[[#This Row],[OrderID]],orders[],2,FALSE)</f>
        <v>SUPRD</v>
      </c>
      <c r="O1554" t="str">
        <f>VLOOKUP(order_details__2[[#This Row],[OrderID]],orders[],18,FALSE)</f>
        <v xml:space="preserve">Eastern                                           </v>
      </c>
      <c r="P1554">
        <f>VLOOKUP(order_details__2[[#This Row],[ProductID]],products[],4,FALSE)</f>
        <v>5</v>
      </c>
      <c r="Q1554" t="str">
        <f>VLOOKUP(order_details__2[[#This Row],[CategoryID]],categories[],2,FALSE)</f>
        <v>Grains/Cereals</v>
      </c>
      <c r="R1554" s="57">
        <f>VLOOKUP(order_details__2[[#This Row],[OrderID]],orders[],21,FALSE)</f>
        <v>1</v>
      </c>
    </row>
    <row r="1555" spans="1:18" x14ac:dyDescent="0.2">
      <c r="A1555">
        <v>10841</v>
      </c>
      <c r="B1555">
        <v>59</v>
      </c>
      <c r="C1555">
        <v>55</v>
      </c>
      <c r="D1555">
        <v>50</v>
      </c>
      <c r="E1555">
        <v>0</v>
      </c>
      <c r="F1555">
        <f>order_details__2[[#This Row],[UnitPrice]]*order_details__2[[#This Row],[Quantity]]</f>
        <v>2750</v>
      </c>
      <c r="G1555">
        <f>VLOOKUP(order_details__2[[#This Row],[ProductID]],products[],3,FALSE)</f>
        <v>28</v>
      </c>
      <c r="H1555">
        <f>VLOOKUP(order_details__2[[#This Row],[OrderID]],orders[],20,FALSE)</f>
        <v>1998</v>
      </c>
      <c r="I1555" t="str">
        <f>VLOOKUP(order_details__2[[#This Row],[ProductID]],products[],2,FALSE)</f>
        <v>Raclette Courdavault</v>
      </c>
      <c r="J1555" t="str">
        <f>VLOOKUP(order_details__2[[#This Row],[SupplierID]],suppliers[],2,FALSE)</f>
        <v>Gai pturage</v>
      </c>
      <c r="K1555" t="str">
        <f>VLOOKUP(order_details__2[[#This Row],[OrderID]],orders[],14,FALSE)</f>
        <v>Belgium</v>
      </c>
      <c r="L1555">
        <f>VLOOKUP(order_details__2[[#This Row],[OrderID]],orders[],7,FALSE)</f>
        <v>2</v>
      </c>
      <c r="M1555" t="str">
        <f>VLOOKUP(order_details__2[[#This Row],[ShipVia ]],shippers[],2,FALSE)</f>
        <v>United Package</v>
      </c>
      <c r="N1555" t="str">
        <f>VLOOKUP(order_details__2[[#This Row],[OrderID]],orders[],2,FALSE)</f>
        <v>SUPRD</v>
      </c>
      <c r="O1555" t="str">
        <f>VLOOKUP(order_details__2[[#This Row],[OrderID]],orders[],18,FALSE)</f>
        <v xml:space="preserve">Eastern                                           </v>
      </c>
      <c r="P1555">
        <f>VLOOKUP(order_details__2[[#This Row],[ProductID]],products[],4,FALSE)</f>
        <v>4</v>
      </c>
      <c r="Q1555" t="str">
        <f>VLOOKUP(order_details__2[[#This Row],[CategoryID]],categories[],2,FALSE)</f>
        <v>Dairy Products</v>
      </c>
      <c r="R1555" s="57">
        <f>VLOOKUP(order_details__2[[#This Row],[OrderID]],orders[],21,FALSE)</f>
        <v>1</v>
      </c>
    </row>
    <row r="1556" spans="1:18" x14ac:dyDescent="0.2">
      <c r="A1556">
        <v>10841</v>
      </c>
      <c r="B1556">
        <v>77</v>
      </c>
      <c r="C1556">
        <v>13</v>
      </c>
      <c r="D1556">
        <v>15</v>
      </c>
      <c r="E1556">
        <v>0</v>
      </c>
      <c r="F1556">
        <f>order_details__2[[#This Row],[UnitPrice]]*order_details__2[[#This Row],[Quantity]]</f>
        <v>195</v>
      </c>
      <c r="G1556">
        <f>VLOOKUP(order_details__2[[#This Row],[ProductID]],products[],3,FALSE)</f>
        <v>12</v>
      </c>
      <c r="H1556">
        <f>VLOOKUP(order_details__2[[#This Row],[OrderID]],orders[],20,FALSE)</f>
        <v>1998</v>
      </c>
      <c r="I1556" t="str">
        <f>VLOOKUP(order_details__2[[#This Row],[ProductID]],products[],2,FALSE)</f>
        <v>Original Frankfurter grne Soe</v>
      </c>
      <c r="J1556" t="str">
        <f>VLOOKUP(order_details__2[[#This Row],[SupplierID]],suppliers[],2,FALSE)</f>
        <v>Plutzer Lebensmittelgromrkte AG</v>
      </c>
      <c r="K1556" t="str">
        <f>VLOOKUP(order_details__2[[#This Row],[OrderID]],orders[],14,FALSE)</f>
        <v>Belgium</v>
      </c>
      <c r="L1556">
        <f>VLOOKUP(order_details__2[[#This Row],[OrderID]],orders[],7,FALSE)</f>
        <v>2</v>
      </c>
      <c r="M1556" t="str">
        <f>VLOOKUP(order_details__2[[#This Row],[ShipVia ]],shippers[],2,FALSE)</f>
        <v>United Package</v>
      </c>
      <c r="N1556" t="str">
        <f>VLOOKUP(order_details__2[[#This Row],[OrderID]],orders[],2,FALSE)</f>
        <v>SUPRD</v>
      </c>
      <c r="O1556" t="str">
        <f>VLOOKUP(order_details__2[[#This Row],[OrderID]],orders[],18,FALSE)</f>
        <v xml:space="preserve">Eastern                                           </v>
      </c>
      <c r="P1556">
        <f>VLOOKUP(order_details__2[[#This Row],[ProductID]],products[],4,FALSE)</f>
        <v>2</v>
      </c>
      <c r="Q1556" t="str">
        <f>VLOOKUP(order_details__2[[#This Row],[CategoryID]],categories[],2,FALSE)</f>
        <v>Condiments</v>
      </c>
      <c r="R1556" s="57">
        <f>VLOOKUP(order_details__2[[#This Row],[OrderID]],orders[],21,FALSE)</f>
        <v>1</v>
      </c>
    </row>
    <row r="1557" spans="1:18" x14ac:dyDescent="0.2">
      <c r="A1557">
        <v>10842</v>
      </c>
      <c r="B1557">
        <v>11</v>
      </c>
      <c r="C1557">
        <v>21</v>
      </c>
      <c r="D1557">
        <v>15</v>
      </c>
      <c r="E1557">
        <v>0</v>
      </c>
      <c r="F1557">
        <f>order_details__2[[#This Row],[UnitPrice]]*order_details__2[[#This Row],[Quantity]]</f>
        <v>315</v>
      </c>
      <c r="G1557">
        <f>VLOOKUP(order_details__2[[#This Row],[ProductID]],products[],3,FALSE)</f>
        <v>5</v>
      </c>
      <c r="H1557">
        <f>VLOOKUP(order_details__2[[#This Row],[OrderID]],orders[],20,FALSE)</f>
        <v>1998</v>
      </c>
      <c r="I1557" t="str">
        <f>VLOOKUP(order_details__2[[#This Row],[ProductID]],products[],2,FALSE)</f>
        <v>Queso Cabrales</v>
      </c>
      <c r="J1557" t="str">
        <f>VLOOKUP(order_details__2[[#This Row],[SupplierID]],suppliers[],2,FALSE)</f>
        <v>Cooperativa de Quesos 'Las Cabras'</v>
      </c>
      <c r="K1557" t="str">
        <f>VLOOKUP(order_details__2[[#This Row],[OrderID]],orders[],14,FALSE)</f>
        <v>Mexico</v>
      </c>
      <c r="L1557">
        <f>VLOOKUP(order_details__2[[#This Row],[OrderID]],orders[],7,FALSE)</f>
        <v>3</v>
      </c>
      <c r="M1557" t="str">
        <f>VLOOKUP(order_details__2[[#This Row],[ShipVia ]],shippers[],2,FALSE)</f>
        <v>Federal Shipping</v>
      </c>
      <c r="N1557" t="str">
        <f>VLOOKUP(order_details__2[[#This Row],[OrderID]],orders[],2,FALSE)</f>
        <v>TORTU</v>
      </c>
      <c r="O1557" t="str">
        <f>VLOOKUP(order_details__2[[#This Row],[OrderID]],orders[],18,FALSE)</f>
        <v xml:space="preserve">Eastern                                           </v>
      </c>
      <c r="P1557">
        <f>VLOOKUP(order_details__2[[#This Row],[ProductID]],products[],4,FALSE)</f>
        <v>4</v>
      </c>
      <c r="Q1557" t="str">
        <f>VLOOKUP(order_details__2[[#This Row],[CategoryID]],categories[],2,FALSE)</f>
        <v>Dairy Products</v>
      </c>
      <c r="R1557" s="57">
        <f>VLOOKUP(order_details__2[[#This Row],[OrderID]],orders[],21,FALSE)</f>
        <v>1</v>
      </c>
    </row>
    <row r="1558" spans="1:18" x14ac:dyDescent="0.2">
      <c r="A1558">
        <v>10842</v>
      </c>
      <c r="B1558">
        <v>43</v>
      </c>
      <c r="C1558">
        <v>46</v>
      </c>
      <c r="D1558">
        <v>5</v>
      </c>
      <c r="E1558">
        <v>0</v>
      </c>
      <c r="F1558">
        <f>order_details__2[[#This Row],[UnitPrice]]*order_details__2[[#This Row],[Quantity]]</f>
        <v>230</v>
      </c>
      <c r="G1558">
        <f>VLOOKUP(order_details__2[[#This Row],[ProductID]],products[],3,FALSE)</f>
        <v>20</v>
      </c>
      <c r="H1558">
        <f>VLOOKUP(order_details__2[[#This Row],[OrderID]],orders[],20,FALSE)</f>
        <v>1998</v>
      </c>
      <c r="I1558" t="str">
        <f>VLOOKUP(order_details__2[[#This Row],[ProductID]],products[],2,FALSE)</f>
        <v>Ipoh Coffee</v>
      </c>
      <c r="J1558" t="str">
        <f>VLOOKUP(order_details__2[[#This Row],[SupplierID]],suppliers[],2,FALSE)</f>
        <v>Leka Trading</v>
      </c>
      <c r="K1558" t="str">
        <f>VLOOKUP(order_details__2[[#This Row],[OrderID]],orders[],14,FALSE)</f>
        <v>Mexico</v>
      </c>
      <c r="L1558">
        <f>VLOOKUP(order_details__2[[#This Row],[OrderID]],orders[],7,FALSE)</f>
        <v>3</v>
      </c>
      <c r="M1558" t="str">
        <f>VLOOKUP(order_details__2[[#This Row],[ShipVia ]],shippers[],2,FALSE)</f>
        <v>Federal Shipping</v>
      </c>
      <c r="N1558" t="str">
        <f>VLOOKUP(order_details__2[[#This Row],[OrderID]],orders[],2,FALSE)</f>
        <v>TORTU</v>
      </c>
      <c r="O1558" t="str">
        <f>VLOOKUP(order_details__2[[#This Row],[OrderID]],orders[],18,FALSE)</f>
        <v xml:space="preserve">Eastern                                           </v>
      </c>
      <c r="P1558">
        <f>VLOOKUP(order_details__2[[#This Row],[ProductID]],products[],4,FALSE)</f>
        <v>1</v>
      </c>
      <c r="Q1558" t="str">
        <f>VLOOKUP(order_details__2[[#This Row],[CategoryID]],categories[],2,FALSE)</f>
        <v>Beverages</v>
      </c>
      <c r="R1558" s="57">
        <f>VLOOKUP(order_details__2[[#This Row],[OrderID]],orders[],21,FALSE)</f>
        <v>1</v>
      </c>
    </row>
    <row r="1559" spans="1:18" x14ac:dyDescent="0.2">
      <c r="A1559">
        <v>10842</v>
      </c>
      <c r="B1559">
        <v>68</v>
      </c>
      <c r="C1559">
        <v>12.5</v>
      </c>
      <c r="D1559">
        <v>20</v>
      </c>
      <c r="E1559">
        <v>0</v>
      </c>
      <c r="F1559">
        <f>order_details__2[[#This Row],[UnitPrice]]*order_details__2[[#This Row],[Quantity]]</f>
        <v>250</v>
      </c>
      <c r="G1559">
        <f>VLOOKUP(order_details__2[[#This Row],[ProductID]],products[],3,FALSE)</f>
        <v>8</v>
      </c>
      <c r="H1559">
        <f>VLOOKUP(order_details__2[[#This Row],[OrderID]],orders[],20,FALSE)</f>
        <v>1998</v>
      </c>
      <c r="I1559" t="str">
        <f>VLOOKUP(order_details__2[[#This Row],[ProductID]],products[],2,FALSE)</f>
        <v>Scottish Longbreads</v>
      </c>
      <c r="J1559" t="str">
        <f>VLOOKUP(order_details__2[[#This Row],[SupplierID]],suppliers[],2,FALSE)</f>
        <v>Specialty Biscuits, Ltd.</v>
      </c>
      <c r="K1559" t="str">
        <f>VLOOKUP(order_details__2[[#This Row],[OrderID]],orders[],14,FALSE)</f>
        <v>Mexico</v>
      </c>
      <c r="L1559">
        <f>VLOOKUP(order_details__2[[#This Row],[OrderID]],orders[],7,FALSE)</f>
        <v>3</v>
      </c>
      <c r="M1559" t="str">
        <f>VLOOKUP(order_details__2[[#This Row],[ShipVia ]],shippers[],2,FALSE)</f>
        <v>Federal Shipping</v>
      </c>
      <c r="N1559" t="str">
        <f>VLOOKUP(order_details__2[[#This Row],[OrderID]],orders[],2,FALSE)</f>
        <v>TORTU</v>
      </c>
      <c r="O1559" t="str">
        <f>VLOOKUP(order_details__2[[#This Row],[OrderID]],orders[],18,FALSE)</f>
        <v xml:space="preserve">Eastern                                           </v>
      </c>
      <c r="P1559">
        <f>VLOOKUP(order_details__2[[#This Row],[ProductID]],products[],4,FALSE)</f>
        <v>3</v>
      </c>
      <c r="Q1559" t="str">
        <f>VLOOKUP(order_details__2[[#This Row],[CategoryID]],categories[],2,FALSE)</f>
        <v>Confections</v>
      </c>
      <c r="R1559" s="57">
        <f>VLOOKUP(order_details__2[[#This Row],[OrderID]],orders[],21,FALSE)</f>
        <v>1</v>
      </c>
    </row>
    <row r="1560" spans="1:18" x14ac:dyDescent="0.2">
      <c r="A1560">
        <v>10842</v>
      </c>
      <c r="B1560">
        <v>70</v>
      </c>
      <c r="C1560">
        <v>15</v>
      </c>
      <c r="D1560">
        <v>12</v>
      </c>
      <c r="E1560">
        <v>0</v>
      </c>
      <c r="F1560">
        <f>order_details__2[[#This Row],[UnitPrice]]*order_details__2[[#This Row],[Quantity]]</f>
        <v>180</v>
      </c>
      <c r="G1560">
        <f>VLOOKUP(order_details__2[[#This Row],[ProductID]],products[],3,FALSE)</f>
        <v>7</v>
      </c>
      <c r="H1560">
        <f>VLOOKUP(order_details__2[[#This Row],[OrderID]],orders[],20,FALSE)</f>
        <v>1998</v>
      </c>
      <c r="I1560" t="str">
        <f>VLOOKUP(order_details__2[[#This Row],[ProductID]],products[],2,FALSE)</f>
        <v>Outback Lager</v>
      </c>
      <c r="J1560" t="str">
        <f>VLOOKUP(order_details__2[[#This Row],[SupplierID]],suppliers[],2,FALSE)</f>
        <v>Pavlova, Ltd.</v>
      </c>
      <c r="K1560" t="str">
        <f>VLOOKUP(order_details__2[[#This Row],[OrderID]],orders[],14,FALSE)</f>
        <v>Mexico</v>
      </c>
      <c r="L1560">
        <f>VLOOKUP(order_details__2[[#This Row],[OrderID]],orders[],7,FALSE)</f>
        <v>3</v>
      </c>
      <c r="M1560" t="str">
        <f>VLOOKUP(order_details__2[[#This Row],[ShipVia ]],shippers[],2,FALSE)</f>
        <v>Federal Shipping</v>
      </c>
      <c r="N1560" t="str">
        <f>VLOOKUP(order_details__2[[#This Row],[OrderID]],orders[],2,FALSE)</f>
        <v>TORTU</v>
      </c>
      <c r="O1560" t="str">
        <f>VLOOKUP(order_details__2[[#This Row],[OrderID]],orders[],18,FALSE)</f>
        <v xml:space="preserve">Eastern                                           </v>
      </c>
      <c r="P1560">
        <f>VLOOKUP(order_details__2[[#This Row],[ProductID]],products[],4,FALSE)</f>
        <v>1</v>
      </c>
      <c r="Q1560" t="str">
        <f>VLOOKUP(order_details__2[[#This Row],[CategoryID]],categories[],2,FALSE)</f>
        <v>Beverages</v>
      </c>
      <c r="R1560" s="57">
        <f>VLOOKUP(order_details__2[[#This Row],[OrderID]],orders[],21,FALSE)</f>
        <v>1</v>
      </c>
    </row>
    <row r="1561" spans="1:18" x14ac:dyDescent="0.2">
      <c r="A1561">
        <v>10843</v>
      </c>
      <c r="B1561">
        <v>51</v>
      </c>
      <c r="C1561">
        <v>53</v>
      </c>
      <c r="D1561">
        <v>4</v>
      </c>
      <c r="E1561">
        <v>0</v>
      </c>
      <c r="F1561">
        <f>order_details__2[[#This Row],[UnitPrice]]*order_details__2[[#This Row],[Quantity]]</f>
        <v>212</v>
      </c>
      <c r="G1561">
        <f>VLOOKUP(order_details__2[[#This Row],[ProductID]],products[],3,FALSE)</f>
        <v>24</v>
      </c>
      <c r="H1561">
        <f>VLOOKUP(order_details__2[[#This Row],[OrderID]],orders[],20,FALSE)</f>
        <v>1998</v>
      </c>
      <c r="I1561" t="str">
        <f>VLOOKUP(order_details__2[[#This Row],[ProductID]],products[],2,FALSE)</f>
        <v>Manjimup Dried Apples</v>
      </c>
      <c r="J1561" t="str">
        <f>VLOOKUP(order_details__2[[#This Row],[SupplierID]],suppliers[],2,FALSE)</f>
        <v>G'day, Mate</v>
      </c>
      <c r="K1561" t="str">
        <f>VLOOKUP(order_details__2[[#This Row],[OrderID]],orders[],14,FALSE)</f>
        <v>France</v>
      </c>
      <c r="L1561">
        <f>VLOOKUP(order_details__2[[#This Row],[OrderID]],orders[],7,FALSE)</f>
        <v>2</v>
      </c>
      <c r="M1561" t="str">
        <f>VLOOKUP(order_details__2[[#This Row],[ShipVia ]],shippers[],2,FALSE)</f>
        <v>United Package</v>
      </c>
      <c r="N1561" t="str">
        <f>VLOOKUP(order_details__2[[#This Row],[OrderID]],orders[],2,FALSE)</f>
        <v>VICTE</v>
      </c>
      <c r="O1561" t="str">
        <f>VLOOKUP(order_details__2[[#This Row],[OrderID]],orders[],18,FALSE)</f>
        <v xml:space="preserve">Eastern                                           </v>
      </c>
      <c r="P1561">
        <f>VLOOKUP(order_details__2[[#This Row],[ProductID]],products[],4,FALSE)</f>
        <v>7</v>
      </c>
      <c r="Q1561" t="str">
        <f>VLOOKUP(order_details__2[[#This Row],[CategoryID]],categories[],2,FALSE)</f>
        <v>Produce</v>
      </c>
      <c r="R1561" s="57">
        <f>VLOOKUP(order_details__2[[#This Row],[OrderID]],orders[],21,FALSE)</f>
        <v>1</v>
      </c>
    </row>
    <row r="1562" spans="1:18" x14ac:dyDescent="0.2">
      <c r="A1562">
        <v>10844</v>
      </c>
      <c r="B1562">
        <v>22</v>
      </c>
      <c r="C1562">
        <v>21</v>
      </c>
      <c r="D1562">
        <v>35</v>
      </c>
      <c r="E1562">
        <v>0</v>
      </c>
      <c r="F1562">
        <f>order_details__2[[#This Row],[UnitPrice]]*order_details__2[[#This Row],[Quantity]]</f>
        <v>735</v>
      </c>
      <c r="G1562">
        <f>VLOOKUP(order_details__2[[#This Row],[ProductID]],products[],3,FALSE)</f>
        <v>9</v>
      </c>
      <c r="H1562">
        <f>VLOOKUP(order_details__2[[#This Row],[OrderID]],orders[],20,FALSE)</f>
        <v>1998</v>
      </c>
      <c r="I1562" t="str">
        <f>VLOOKUP(order_details__2[[#This Row],[ProductID]],products[],2,FALSE)</f>
        <v>Gustaf's Knckebrd</v>
      </c>
      <c r="J1562" t="str">
        <f>VLOOKUP(order_details__2[[#This Row],[SupplierID]],suppliers[],2,FALSE)</f>
        <v>PB Knckebrd AB</v>
      </c>
      <c r="K1562" t="str">
        <f>VLOOKUP(order_details__2[[#This Row],[OrderID]],orders[],14,FALSE)</f>
        <v>Austria</v>
      </c>
      <c r="L1562">
        <f>VLOOKUP(order_details__2[[#This Row],[OrderID]],orders[],7,FALSE)</f>
        <v>2</v>
      </c>
      <c r="M1562" t="str">
        <f>VLOOKUP(order_details__2[[#This Row],[ShipVia ]],shippers[],2,FALSE)</f>
        <v>United Package</v>
      </c>
      <c r="N1562" t="str">
        <f>VLOOKUP(order_details__2[[#This Row],[OrderID]],orders[],2,FALSE)</f>
        <v>PICCO</v>
      </c>
      <c r="O1562" t="str">
        <f>VLOOKUP(order_details__2[[#This Row],[OrderID]],orders[],18,FALSE)</f>
        <v xml:space="preserve">Northern                                          </v>
      </c>
      <c r="P1562">
        <f>VLOOKUP(order_details__2[[#This Row],[ProductID]],products[],4,FALSE)</f>
        <v>5</v>
      </c>
      <c r="Q1562" t="str">
        <f>VLOOKUP(order_details__2[[#This Row],[CategoryID]],categories[],2,FALSE)</f>
        <v>Grains/Cereals</v>
      </c>
      <c r="R1562" s="57">
        <f>VLOOKUP(order_details__2[[#This Row],[OrderID]],orders[],21,FALSE)</f>
        <v>1</v>
      </c>
    </row>
    <row r="1563" spans="1:18" x14ac:dyDescent="0.2">
      <c r="A1563">
        <v>10845</v>
      </c>
      <c r="B1563">
        <v>23</v>
      </c>
      <c r="C1563">
        <v>9</v>
      </c>
      <c r="D1563">
        <v>70</v>
      </c>
      <c r="E1563">
        <v>0</v>
      </c>
      <c r="F1563">
        <f>order_details__2[[#This Row],[UnitPrice]]*order_details__2[[#This Row],[Quantity]]</f>
        <v>630</v>
      </c>
      <c r="G1563">
        <f>VLOOKUP(order_details__2[[#This Row],[ProductID]],products[],3,FALSE)</f>
        <v>9</v>
      </c>
      <c r="H1563">
        <f>VLOOKUP(order_details__2[[#This Row],[OrderID]],orders[],20,FALSE)</f>
        <v>1998</v>
      </c>
      <c r="I1563" t="str">
        <f>VLOOKUP(order_details__2[[#This Row],[ProductID]],products[],2,FALSE)</f>
        <v>Tunnbrd</v>
      </c>
      <c r="J1563" t="str">
        <f>VLOOKUP(order_details__2[[#This Row],[SupplierID]],suppliers[],2,FALSE)</f>
        <v>PB Knckebrd AB</v>
      </c>
      <c r="K1563" t="str">
        <f>VLOOKUP(order_details__2[[#This Row],[OrderID]],orders[],14,FALSE)</f>
        <v>Germany</v>
      </c>
      <c r="L1563">
        <f>VLOOKUP(order_details__2[[#This Row],[OrderID]],orders[],7,FALSE)</f>
        <v>1</v>
      </c>
      <c r="M1563" t="str">
        <f>VLOOKUP(order_details__2[[#This Row],[ShipVia ]],shippers[],2,FALSE)</f>
        <v>Speedy Express</v>
      </c>
      <c r="N1563" t="str">
        <f>VLOOKUP(order_details__2[[#This Row],[OrderID]],orders[],2,FALSE)</f>
        <v>QUICK</v>
      </c>
      <c r="O1563" t="str">
        <f>VLOOKUP(order_details__2[[#This Row],[OrderID]],orders[],18,FALSE)</f>
        <v xml:space="preserve">Northern                                          </v>
      </c>
      <c r="P1563">
        <f>VLOOKUP(order_details__2[[#This Row],[ProductID]],products[],4,FALSE)</f>
        <v>5</v>
      </c>
      <c r="Q1563" t="str">
        <f>VLOOKUP(order_details__2[[#This Row],[CategoryID]],categories[],2,FALSE)</f>
        <v>Grains/Cereals</v>
      </c>
      <c r="R1563" s="57">
        <f>VLOOKUP(order_details__2[[#This Row],[OrderID]],orders[],21,FALSE)</f>
        <v>1</v>
      </c>
    </row>
    <row r="1564" spans="1:18" x14ac:dyDescent="0.2">
      <c r="A1564">
        <v>10845</v>
      </c>
      <c r="B1564">
        <v>35</v>
      </c>
      <c r="C1564">
        <v>18</v>
      </c>
      <c r="D1564">
        <v>25</v>
      </c>
      <c r="E1564">
        <v>0</v>
      </c>
      <c r="F1564">
        <f>order_details__2[[#This Row],[UnitPrice]]*order_details__2[[#This Row],[Quantity]]</f>
        <v>450</v>
      </c>
      <c r="G1564">
        <f>VLOOKUP(order_details__2[[#This Row],[ProductID]],products[],3,FALSE)</f>
        <v>16</v>
      </c>
      <c r="H1564">
        <f>VLOOKUP(order_details__2[[#This Row],[OrderID]],orders[],20,FALSE)</f>
        <v>1998</v>
      </c>
      <c r="I1564" t="str">
        <f>VLOOKUP(order_details__2[[#This Row],[ProductID]],products[],2,FALSE)</f>
        <v>Steeleye Stout</v>
      </c>
      <c r="J1564" t="str">
        <f>VLOOKUP(order_details__2[[#This Row],[SupplierID]],suppliers[],2,FALSE)</f>
        <v>Bigfoot Breweries</v>
      </c>
      <c r="K1564" t="str">
        <f>VLOOKUP(order_details__2[[#This Row],[OrderID]],orders[],14,FALSE)</f>
        <v>Germany</v>
      </c>
      <c r="L1564">
        <f>VLOOKUP(order_details__2[[#This Row],[OrderID]],orders[],7,FALSE)</f>
        <v>1</v>
      </c>
      <c r="M1564" t="str">
        <f>VLOOKUP(order_details__2[[#This Row],[ShipVia ]],shippers[],2,FALSE)</f>
        <v>Speedy Express</v>
      </c>
      <c r="N1564" t="str">
        <f>VLOOKUP(order_details__2[[#This Row],[OrderID]],orders[],2,FALSE)</f>
        <v>QUICK</v>
      </c>
      <c r="O1564" t="str">
        <f>VLOOKUP(order_details__2[[#This Row],[OrderID]],orders[],18,FALSE)</f>
        <v xml:space="preserve">Northern                                          </v>
      </c>
      <c r="P1564">
        <f>VLOOKUP(order_details__2[[#This Row],[ProductID]],products[],4,FALSE)</f>
        <v>1</v>
      </c>
      <c r="Q1564" t="str">
        <f>VLOOKUP(order_details__2[[#This Row],[CategoryID]],categories[],2,FALSE)</f>
        <v>Beverages</v>
      </c>
      <c r="R1564" s="57">
        <f>VLOOKUP(order_details__2[[#This Row],[OrderID]],orders[],21,FALSE)</f>
        <v>1</v>
      </c>
    </row>
    <row r="1565" spans="1:18" x14ac:dyDescent="0.2">
      <c r="A1565">
        <v>10845</v>
      </c>
      <c r="B1565">
        <v>42</v>
      </c>
      <c r="C1565">
        <v>14</v>
      </c>
      <c r="D1565">
        <v>42</v>
      </c>
      <c r="E1565">
        <v>0</v>
      </c>
      <c r="F1565">
        <f>order_details__2[[#This Row],[UnitPrice]]*order_details__2[[#This Row],[Quantity]]</f>
        <v>588</v>
      </c>
      <c r="G1565">
        <f>VLOOKUP(order_details__2[[#This Row],[ProductID]],products[],3,FALSE)</f>
        <v>20</v>
      </c>
      <c r="H1565">
        <f>VLOOKUP(order_details__2[[#This Row],[OrderID]],orders[],20,FALSE)</f>
        <v>1998</v>
      </c>
      <c r="I1565" t="str">
        <f>VLOOKUP(order_details__2[[#This Row],[ProductID]],products[],2,FALSE)</f>
        <v>Singaporean Hokkien Fried Mee</v>
      </c>
      <c r="J1565" t="str">
        <f>VLOOKUP(order_details__2[[#This Row],[SupplierID]],suppliers[],2,FALSE)</f>
        <v>Leka Trading</v>
      </c>
      <c r="K1565" t="str">
        <f>VLOOKUP(order_details__2[[#This Row],[OrderID]],orders[],14,FALSE)</f>
        <v>Germany</v>
      </c>
      <c r="L1565">
        <f>VLOOKUP(order_details__2[[#This Row],[OrderID]],orders[],7,FALSE)</f>
        <v>1</v>
      </c>
      <c r="M1565" t="str">
        <f>VLOOKUP(order_details__2[[#This Row],[ShipVia ]],shippers[],2,FALSE)</f>
        <v>Speedy Express</v>
      </c>
      <c r="N1565" t="str">
        <f>VLOOKUP(order_details__2[[#This Row],[OrderID]],orders[],2,FALSE)</f>
        <v>QUICK</v>
      </c>
      <c r="O1565" t="str">
        <f>VLOOKUP(order_details__2[[#This Row],[OrderID]],orders[],18,FALSE)</f>
        <v xml:space="preserve">Northern                                          </v>
      </c>
      <c r="P1565">
        <f>VLOOKUP(order_details__2[[#This Row],[ProductID]],products[],4,FALSE)</f>
        <v>5</v>
      </c>
      <c r="Q1565" t="str">
        <f>VLOOKUP(order_details__2[[#This Row],[CategoryID]],categories[],2,FALSE)</f>
        <v>Grains/Cereals</v>
      </c>
      <c r="R1565" s="57">
        <f>VLOOKUP(order_details__2[[#This Row],[OrderID]],orders[],21,FALSE)</f>
        <v>1</v>
      </c>
    </row>
    <row r="1566" spans="1:18" x14ac:dyDescent="0.2">
      <c r="A1566">
        <v>10845</v>
      </c>
      <c r="B1566">
        <v>58</v>
      </c>
      <c r="C1566">
        <v>13.25</v>
      </c>
      <c r="D1566">
        <v>60</v>
      </c>
      <c r="E1566">
        <v>0</v>
      </c>
      <c r="F1566">
        <f>order_details__2[[#This Row],[UnitPrice]]*order_details__2[[#This Row],[Quantity]]</f>
        <v>795</v>
      </c>
      <c r="G1566">
        <f>VLOOKUP(order_details__2[[#This Row],[ProductID]],products[],3,FALSE)</f>
        <v>27</v>
      </c>
      <c r="H1566">
        <f>VLOOKUP(order_details__2[[#This Row],[OrderID]],orders[],20,FALSE)</f>
        <v>1998</v>
      </c>
      <c r="I1566" t="str">
        <f>VLOOKUP(order_details__2[[#This Row],[ProductID]],products[],2,FALSE)</f>
        <v>Escargots de Bourgogne</v>
      </c>
      <c r="J1566" t="str">
        <f>VLOOKUP(order_details__2[[#This Row],[SupplierID]],suppliers[],2,FALSE)</f>
        <v>Escargots Nouveaux</v>
      </c>
      <c r="K1566" t="str">
        <f>VLOOKUP(order_details__2[[#This Row],[OrderID]],orders[],14,FALSE)</f>
        <v>Germany</v>
      </c>
      <c r="L1566">
        <f>VLOOKUP(order_details__2[[#This Row],[OrderID]],orders[],7,FALSE)</f>
        <v>1</v>
      </c>
      <c r="M1566" t="str">
        <f>VLOOKUP(order_details__2[[#This Row],[ShipVia ]],shippers[],2,FALSE)</f>
        <v>Speedy Express</v>
      </c>
      <c r="N1566" t="str">
        <f>VLOOKUP(order_details__2[[#This Row],[OrderID]],orders[],2,FALSE)</f>
        <v>QUICK</v>
      </c>
      <c r="O1566" t="str">
        <f>VLOOKUP(order_details__2[[#This Row],[OrderID]],orders[],18,FALSE)</f>
        <v xml:space="preserve">Northern                                          </v>
      </c>
      <c r="P1566">
        <f>VLOOKUP(order_details__2[[#This Row],[ProductID]],products[],4,FALSE)</f>
        <v>8</v>
      </c>
      <c r="Q1566" t="str">
        <f>VLOOKUP(order_details__2[[#This Row],[CategoryID]],categories[],2,FALSE)</f>
        <v>Seafood</v>
      </c>
      <c r="R1566" s="57">
        <f>VLOOKUP(order_details__2[[#This Row],[OrderID]],orders[],21,FALSE)</f>
        <v>1</v>
      </c>
    </row>
    <row r="1567" spans="1:18" x14ac:dyDescent="0.2">
      <c r="A1567">
        <v>10845</v>
      </c>
      <c r="B1567">
        <v>64</v>
      </c>
      <c r="C1567">
        <v>33.25</v>
      </c>
      <c r="D1567">
        <v>48</v>
      </c>
      <c r="E1567">
        <v>0</v>
      </c>
      <c r="F1567">
        <f>order_details__2[[#This Row],[UnitPrice]]*order_details__2[[#This Row],[Quantity]]</f>
        <v>1596</v>
      </c>
      <c r="G1567">
        <f>VLOOKUP(order_details__2[[#This Row],[ProductID]],products[],3,FALSE)</f>
        <v>12</v>
      </c>
      <c r="H1567">
        <f>VLOOKUP(order_details__2[[#This Row],[OrderID]],orders[],20,FALSE)</f>
        <v>1998</v>
      </c>
      <c r="I1567" t="str">
        <f>VLOOKUP(order_details__2[[#This Row],[ProductID]],products[],2,FALSE)</f>
        <v>Wimmers gute Semmelkndel</v>
      </c>
      <c r="J1567" t="str">
        <f>VLOOKUP(order_details__2[[#This Row],[SupplierID]],suppliers[],2,FALSE)</f>
        <v>Plutzer Lebensmittelgromrkte AG</v>
      </c>
      <c r="K1567" t="str">
        <f>VLOOKUP(order_details__2[[#This Row],[OrderID]],orders[],14,FALSE)</f>
        <v>Germany</v>
      </c>
      <c r="L1567">
        <f>VLOOKUP(order_details__2[[#This Row],[OrderID]],orders[],7,FALSE)</f>
        <v>1</v>
      </c>
      <c r="M1567" t="str">
        <f>VLOOKUP(order_details__2[[#This Row],[ShipVia ]],shippers[],2,FALSE)</f>
        <v>Speedy Express</v>
      </c>
      <c r="N1567" t="str">
        <f>VLOOKUP(order_details__2[[#This Row],[OrderID]],orders[],2,FALSE)</f>
        <v>QUICK</v>
      </c>
      <c r="O1567" t="str">
        <f>VLOOKUP(order_details__2[[#This Row],[OrderID]],orders[],18,FALSE)</f>
        <v xml:space="preserve">Northern                                          </v>
      </c>
      <c r="P1567">
        <f>VLOOKUP(order_details__2[[#This Row],[ProductID]],products[],4,FALSE)</f>
        <v>5</v>
      </c>
      <c r="Q1567" t="str">
        <f>VLOOKUP(order_details__2[[#This Row],[CategoryID]],categories[],2,FALSE)</f>
        <v>Grains/Cereals</v>
      </c>
      <c r="R1567" s="57">
        <f>VLOOKUP(order_details__2[[#This Row],[OrderID]],orders[],21,FALSE)</f>
        <v>1</v>
      </c>
    </row>
    <row r="1568" spans="1:18" x14ac:dyDescent="0.2">
      <c r="A1568">
        <v>10846</v>
      </c>
      <c r="B1568">
        <v>4</v>
      </c>
      <c r="C1568">
        <v>22</v>
      </c>
      <c r="D1568">
        <v>21</v>
      </c>
      <c r="E1568">
        <v>0</v>
      </c>
      <c r="F1568">
        <f>order_details__2[[#This Row],[UnitPrice]]*order_details__2[[#This Row],[Quantity]]</f>
        <v>462</v>
      </c>
      <c r="G1568">
        <f>VLOOKUP(order_details__2[[#This Row],[ProductID]],products[],3,FALSE)</f>
        <v>2</v>
      </c>
      <c r="H1568">
        <f>VLOOKUP(order_details__2[[#This Row],[OrderID]],orders[],20,FALSE)</f>
        <v>1998</v>
      </c>
      <c r="I1568" t="str">
        <f>VLOOKUP(order_details__2[[#This Row],[ProductID]],products[],2,FALSE)</f>
        <v>Chef Anton's Cajun Seasoning</v>
      </c>
      <c r="J1568" t="str">
        <f>VLOOKUP(order_details__2[[#This Row],[SupplierID]],suppliers[],2,FALSE)</f>
        <v>New Orleans Cajun Delights</v>
      </c>
      <c r="K1568" t="str">
        <f>VLOOKUP(order_details__2[[#This Row],[OrderID]],orders[],14,FALSE)</f>
        <v>Belgium</v>
      </c>
      <c r="L1568">
        <f>VLOOKUP(order_details__2[[#This Row],[OrderID]],orders[],7,FALSE)</f>
        <v>3</v>
      </c>
      <c r="M1568" t="str">
        <f>VLOOKUP(order_details__2[[#This Row],[ShipVia ]],shippers[],2,FALSE)</f>
        <v>Federal Shipping</v>
      </c>
      <c r="N1568" t="str">
        <f>VLOOKUP(order_details__2[[#This Row],[OrderID]],orders[],2,FALSE)</f>
        <v>SUPRD</v>
      </c>
      <c r="O1568" t="str">
        <f>VLOOKUP(order_details__2[[#This Row],[OrderID]],orders[],18,FALSE)</f>
        <v xml:space="preserve">Eastern                                           </v>
      </c>
      <c r="P1568">
        <f>VLOOKUP(order_details__2[[#This Row],[ProductID]],products[],4,FALSE)</f>
        <v>2</v>
      </c>
      <c r="Q1568" t="str">
        <f>VLOOKUP(order_details__2[[#This Row],[CategoryID]],categories[],2,FALSE)</f>
        <v>Condiments</v>
      </c>
      <c r="R1568" s="57">
        <f>VLOOKUP(order_details__2[[#This Row],[OrderID]],orders[],21,FALSE)</f>
        <v>1</v>
      </c>
    </row>
    <row r="1569" spans="1:18" x14ac:dyDescent="0.2">
      <c r="A1569">
        <v>10846</v>
      </c>
      <c r="B1569">
        <v>70</v>
      </c>
      <c r="C1569">
        <v>15</v>
      </c>
      <c r="D1569">
        <v>30</v>
      </c>
      <c r="E1569">
        <v>0</v>
      </c>
      <c r="F1569">
        <f>order_details__2[[#This Row],[UnitPrice]]*order_details__2[[#This Row],[Quantity]]</f>
        <v>450</v>
      </c>
      <c r="G1569">
        <f>VLOOKUP(order_details__2[[#This Row],[ProductID]],products[],3,FALSE)</f>
        <v>7</v>
      </c>
      <c r="H1569">
        <f>VLOOKUP(order_details__2[[#This Row],[OrderID]],orders[],20,FALSE)</f>
        <v>1998</v>
      </c>
      <c r="I1569" t="str">
        <f>VLOOKUP(order_details__2[[#This Row],[ProductID]],products[],2,FALSE)</f>
        <v>Outback Lager</v>
      </c>
      <c r="J1569" t="str">
        <f>VLOOKUP(order_details__2[[#This Row],[SupplierID]],suppliers[],2,FALSE)</f>
        <v>Pavlova, Ltd.</v>
      </c>
      <c r="K1569" t="str">
        <f>VLOOKUP(order_details__2[[#This Row],[OrderID]],orders[],14,FALSE)</f>
        <v>Belgium</v>
      </c>
      <c r="L1569">
        <f>VLOOKUP(order_details__2[[#This Row],[OrderID]],orders[],7,FALSE)</f>
        <v>3</v>
      </c>
      <c r="M1569" t="str">
        <f>VLOOKUP(order_details__2[[#This Row],[ShipVia ]],shippers[],2,FALSE)</f>
        <v>Federal Shipping</v>
      </c>
      <c r="N1569" t="str">
        <f>VLOOKUP(order_details__2[[#This Row],[OrderID]],orders[],2,FALSE)</f>
        <v>SUPRD</v>
      </c>
      <c r="O1569" t="str">
        <f>VLOOKUP(order_details__2[[#This Row],[OrderID]],orders[],18,FALSE)</f>
        <v xml:space="preserve">Eastern                                           </v>
      </c>
      <c r="P1569">
        <f>VLOOKUP(order_details__2[[#This Row],[ProductID]],products[],4,FALSE)</f>
        <v>1</v>
      </c>
      <c r="Q1569" t="str">
        <f>VLOOKUP(order_details__2[[#This Row],[CategoryID]],categories[],2,FALSE)</f>
        <v>Beverages</v>
      </c>
      <c r="R1569" s="57">
        <f>VLOOKUP(order_details__2[[#This Row],[OrderID]],orders[],21,FALSE)</f>
        <v>1</v>
      </c>
    </row>
    <row r="1570" spans="1:18" x14ac:dyDescent="0.2">
      <c r="A1570">
        <v>10846</v>
      </c>
      <c r="B1570">
        <v>74</v>
      </c>
      <c r="C1570">
        <v>10</v>
      </c>
      <c r="D1570">
        <v>20</v>
      </c>
      <c r="E1570">
        <v>0</v>
      </c>
      <c r="F1570">
        <f>order_details__2[[#This Row],[UnitPrice]]*order_details__2[[#This Row],[Quantity]]</f>
        <v>200</v>
      </c>
      <c r="G1570">
        <f>VLOOKUP(order_details__2[[#This Row],[ProductID]],products[],3,FALSE)</f>
        <v>4</v>
      </c>
      <c r="H1570">
        <f>VLOOKUP(order_details__2[[#This Row],[OrderID]],orders[],20,FALSE)</f>
        <v>1998</v>
      </c>
      <c r="I1570" t="str">
        <f>VLOOKUP(order_details__2[[#This Row],[ProductID]],products[],2,FALSE)</f>
        <v>Longlife Tofu</v>
      </c>
      <c r="J1570" t="str">
        <f>VLOOKUP(order_details__2[[#This Row],[SupplierID]],suppliers[],2,FALSE)</f>
        <v>Tokyo Traders</v>
      </c>
      <c r="K1570" t="str">
        <f>VLOOKUP(order_details__2[[#This Row],[OrderID]],orders[],14,FALSE)</f>
        <v>Belgium</v>
      </c>
      <c r="L1570">
        <f>VLOOKUP(order_details__2[[#This Row],[OrderID]],orders[],7,FALSE)</f>
        <v>3</v>
      </c>
      <c r="M1570" t="str">
        <f>VLOOKUP(order_details__2[[#This Row],[ShipVia ]],shippers[],2,FALSE)</f>
        <v>Federal Shipping</v>
      </c>
      <c r="N1570" t="str">
        <f>VLOOKUP(order_details__2[[#This Row],[OrderID]],orders[],2,FALSE)</f>
        <v>SUPRD</v>
      </c>
      <c r="O1570" t="str">
        <f>VLOOKUP(order_details__2[[#This Row],[OrderID]],orders[],18,FALSE)</f>
        <v xml:space="preserve">Eastern                                           </v>
      </c>
      <c r="P1570">
        <f>VLOOKUP(order_details__2[[#This Row],[ProductID]],products[],4,FALSE)</f>
        <v>7</v>
      </c>
      <c r="Q1570" t="str">
        <f>VLOOKUP(order_details__2[[#This Row],[CategoryID]],categories[],2,FALSE)</f>
        <v>Produce</v>
      </c>
      <c r="R1570" s="57">
        <f>VLOOKUP(order_details__2[[#This Row],[OrderID]],orders[],21,FALSE)</f>
        <v>1</v>
      </c>
    </row>
    <row r="1571" spans="1:18" x14ac:dyDescent="0.2">
      <c r="A1571">
        <v>10847</v>
      </c>
      <c r="B1571">
        <v>1</v>
      </c>
      <c r="C1571">
        <v>18</v>
      </c>
      <c r="D1571">
        <v>80</v>
      </c>
      <c r="E1571">
        <v>0</v>
      </c>
      <c r="F1571">
        <f>order_details__2[[#This Row],[UnitPrice]]*order_details__2[[#This Row],[Quantity]]</f>
        <v>1440</v>
      </c>
      <c r="G1571">
        <f>VLOOKUP(order_details__2[[#This Row],[ProductID]],products[],3,FALSE)</f>
        <v>1</v>
      </c>
      <c r="H1571">
        <f>VLOOKUP(order_details__2[[#This Row],[OrderID]],orders[],20,FALSE)</f>
        <v>1998</v>
      </c>
      <c r="I1571" t="str">
        <f>VLOOKUP(order_details__2[[#This Row],[ProductID]],products[],2,FALSE)</f>
        <v>Chai</v>
      </c>
      <c r="J1571" t="str">
        <f>VLOOKUP(order_details__2[[#This Row],[SupplierID]],suppliers[],2,FALSE)</f>
        <v>Exotic Liquids</v>
      </c>
      <c r="K1571" t="str">
        <f>VLOOKUP(order_details__2[[#This Row],[OrderID]],orders[],14,FALSE)</f>
        <v>USA</v>
      </c>
      <c r="L1571">
        <f>VLOOKUP(order_details__2[[#This Row],[OrderID]],orders[],7,FALSE)</f>
        <v>3</v>
      </c>
      <c r="M1571" t="str">
        <f>VLOOKUP(order_details__2[[#This Row],[ShipVia ]],shippers[],2,FALSE)</f>
        <v>Federal Shipping</v>
      </c>
      <c r="N1571" t="str">
        <f>VLOOKUP(order_details__2[[#This Row],[OrderID]],orders[],2,FALSE)</f>
        <v>SAVEA</v>
      </c>
      <c r="O1571" t="str">
        <f>VLOOKUP(order_details__2[[#This Row],[OrderID]],orders[],18,FALSE)</f>
        <v xml:space="preserve">Eastern                                           </v>
      </c>
      <c r="P1571">
        <f>VLOOKUP(order_details__2[[#This Row],[ProductID]],products[],4,FALSE)</f>
        <v>1</v>
      </c>
      <c r="Q1571" t="str">
        <f>VLOOKUP(order_details__2[[#This Row],[CategoryID]],categories[],2,FALSE)</f>
        <v>Beverages</v>
      </c>
      <c r="R1571" s="57">
        <f>VLOOKUP(order_details__2[[#This Row],[OrderID]],orders[],21,FALSE)</f>
        <v>1</v>
      </c>
    </row>
    <row r="1572" spans="1:18" x14ac:dyDescent="0.2">
      <c r="A1572">
        <v>10847</v>
      </c>
      <c r="B1572">
        <v>19</v>
      </c>
      <c r="C1572">
        <v>9.1999999999999993</v>
      </c>
      <c r="D1572">
        <v>12</v>
      </c>
      <c r="E1572">
        <v>0</v>
      </c>
      <c r="F1572">
        <f>order_details__2[[#This Row],[UnitPrice]]*order_details__2[[#This Row],[Quantity]]</f>
        <v>110.39999999999999</v>
      </c>
      <c r="G1572">
        <f>VLOOKUP(order_details__2[[#This Row],[ProductID]],products[],3,FALSE)</f>
        <v>8</v>
      </c>
      <c r="H1572">
        <f>VLOOKUP(order_details__2[[#This Row],[OrderID]],orders[],20,FALSE)</f>
        <v>1998</v>
      </c>
      <c r="I1572" t="str">
        <f>VLOOKUP(order_details__2[[#This Row],[ProductID]],products[],2,FALSE)</f>
        <v>Teatime Chocolate Biscuits</v>
      </c>
      <c r="J1572" t="str">
        <f>VLOOKUP(order_details__2[[#This Row],[SupplierID]],suppliers[],2,FALSE)</f>
        <v>Specialty Biscuits, Ltd.</v>
      </c>
      <c r="K1572" t="str">
        <f>VLOOKUP(order_details__2[[#This Row],[OrderID]],orders[],14,FALSE)</f>
        <v>USA</v>
      </c>
      <c r="L1572">
        <f>VLOOKUP(order_details__2[[#This Row],[OrderID]],orders[],7,FALSE)</f>
        <v>3</v>
      </c>
      <c r="M1572" t="str">
        <f>VLOOKUP(order_details__2[[#This Row],[ShipVia ]],shippers[],2,FALSE)</f>
        <v>Federal Shipping</v>
      </c>
      <c r="N1572" t="str">
        <f>VLOOKUP(order_details__2[[#This Row],[OrderID]],orders[],2,FALSE)</f>
        <v>SAVEA</v>
      </c>
      <c r="O1572" t="str">
        <f>VLOOKUP(order_details__2[[#This Row],[OrderID]],orders[],18,FALSE)</f>
        <v xml:space="preserve">Eastern                                           </v>
      </c>
      <c r="P1572">
        <f>VLOOKUP(order_details__2[[#This Row],[ProductID]],products[],4,FALSE)</f>
        <v>3</v>
      </c>
      <c r="Q1572" t="str">
        <f>VLOOKUP(order_details__2[[#This Row],[CategoryID]],categories[],2,FALSE)</f>
        <v>Confections</v>
      </c>
      <c r="R1572" s="57">
        <f>VLOOKUP(order_details__2[[#This Row],[OrderID]],orders[],21,FALSE)</f>
        <v>1</v>
      </c>
    </row>
    <row r="1573" spans="1:18" x14ac:dyDescent="0.2">
      <c r="A1573">
        <v>10847</v>
      </c>
      <c r="B1573">
        <v>37</v>
      </c>
      <c r="C1573">
        <v>26</v>
      </c>
      <c r="D1573">
        <v>60</v>
      </c>
      <c r="E1573">
        <v>0</v>
      </c>
      <c r="F1573">
        <f>order_details__2[[#This Row],[UnitPrice]]*order_details__2[[#This Row],[Quantity]]</f>
        <v>1560</v>
      </c>
      <c r="G1573">
        <f>VLOOKUP(order_details__2[[#This Row],[ProductID]],products[],3,FALSE)</f>
        <v>17</v>
      </c>
      <c r="H1573">
        <f>VLOOKUP(order_details__2[[#This Row],[OrderID]],orders[],20,FALSE)</f>
        <v>1998</v>
      </c>
      <c r="I1573" t="str">
        <f>VLOOKUP(order_details__2[[#This Row],[ProductID]],products[],2,FALSE)</f>
        <v>Gravad lax</v>
      </c>
      <c r="J1573" t="str">
        <f>VLOOKUP(order_details__2[[#This Row],[SupplierID]],suppliers[],2,FALSE)</f>
        <v>Svensk Sjfda AB</v>
      </c>
      <c r="K1573" t="str">
        <f>VLOOKUP(order_details__2[[#This Row],[OrderID]],orders[],14,FALSE)</f>
        <v>USA</v>
      </c>
      <c r="L1573">
        <f>VLOOKUP(order_details__2[[#This Row],[OrderID]],orders[],7,FALSE)</f>
        <v>3</v>
      </c>
      <c r="M1573" t="str">
        <f>VLOOKUP(order_details__2[[#This Row],[ShipVia ]],shippers[],2,FALSE)</f>
        <v>Federal Shipping</v>
      </c>
      <c r="N1573" t="str">
        <f>VLOOKUP(order_details__2[[#This Row],[OrderID]],orders[],2,FALSE)</f>
        <v>SAVEA</v>
      </c>
      <c r="O1573" t="str">
        <f>VLOOKUP(order_details__2[[#This Row],[OrderID]],orders[],18,FALSE)</f>
        <v xml:space="preserve">Eastern                                           </v>
      </c>
      <c r="P1573">
        <f>VLOOKUP(order_details__2[[#This Row],[ProductID]],products[],4,FALSE)</f>
        <v>8</v>
      </c>
      <c r="Q1573" t="str">
        <f>VLOOKUP(order_details__2[[#This Row],[CategoryID]],categories[],2,FALSE)</f>
        <v>Seafood</v>
      </c>
      <c r="R1573" s="57">
        <f>VLOOKUP(order_details__2[[#This Row],[OrderID]],orders[],21,FALSE)</f>
        <v>1</v>
      </c>
    </row>
    <row r="1574" spans="1:18" x14ac:dyDescent="0.2">
      <c r="A1574">
        <v>10847</v>
      </c>
      <c r="B1574">
        <v>45</v>
      </c>
      <c r="C1574">
        <v>9.5</v>
      </c>
      <c r="D1574">
        <v>36</v>
      </c>
      <c r="E1574">
        <v>0</v>
      </c>
      <c r="F1574">
        <f>order_details__2[[#This Row],[UnitPrice]]*order_details__2[[#This Row],[Quantity]]</f>
        <v>342</v>
      </c>
      <c r="G1574">
        <f>VLOOKUP(order_details__2[[#This Row],[ProductID]],products[],3,FALSE)</f>
        <v>21</v>
      </c>
      <c r="H1574">
        <f>VLOOKUP(order_details__2[[#This Row],[OrderID]],orders[],20,FALSE)</f>
        <v>1998</v>
      </c>
      <c r="I1574" t="str">
        <f>VLOOKUP(order_details__2[[#This Row],[ProductID]],products[],2,FALSE)</f>
        <v>Rogede sild</v>
      </c>
      <c r="J1574" t="str">
        <f>VLOOKUP(order_details__2[[#This Row],[SupplierID]],suppliers[],2,FALSE)</f>
        <v>Lyngbysild</v>
      </c>
      <c r="K1574" t="str">
        <f>VLOOKUP(order_details__2[[#This Row],[OrderID]],orders[],14,FALSE)</f>
        <v>USA</v>
      </c>
      <c r="L1574">
        <f>VLOOKUP(order_details__2[[#This Row],[OrderID]],orders[],7,FALSE)</f>
        <v>3</v>
      </c>
      <c r="M1574" t="str">
        <f>VLOOKUP(order_details__2[[#This Row],[ShipVia ]],shippers[],2,FALSE)</f>
        <v>Federal Shipping</v>
      </c>
      <c r="N1574" t="str">
        <f>VLOOKUP(order_details__2[[#This Row],[OrderID]],orders[],2,FALSE)</f>
        <v>SAVEA</v>
      </c>
      <c r="O1574" t="str">
        <f>VLOOKUP(order_details__2[[#This Row],[OrderID]],orders[],18,FALSE)</f>
        <v xml:space="preserve">Eastern                                           </v>
      </c>
      <c r="P1574">
        <f>VLOOKUP(order_details__2[[#This Row],[ProductID]],products[],4,FALSE)</f>
        <v>8</v>
      </c>
      <c r="Q1574" t="str">
        <f>VLOOKUP(order_details__2[[#This Row],[CategoryID]],categories[],2,FALSE)</f>
        <v>Seafood</v>
      </c>
      <c r="R1574" s="57">
        <f>VLOOKUP(order_details__2[[#This Row],[OrderID]],orders[],21,FALSE)</f>
        <v>1</v>
      </c>
    </row>
    <row r="1575" spans="1:18" x14ac:dyDescent="0.2">
      <c r="A1575">
        <v>10847</v>
      </c>
      <c r="B1575">
        <v>60</v>
      </c>
      <c r="C1575">
        <v>34</v>
      </c>
      <c r="D1575">
        <v>45</v>
      </c>
      <c r="E1575">
        <v>0</v>
      </c>
      <c r="F1575">
        <f>order_details__2[[#This Row],[UnitPrice]]*order_details__2[[#This Row],[Quantity]]</f>
        <v>1530</v>
      </c>
      <c r="G1575">
        <f>VLOOKUP(order_details__2[[#This Row],[ProductID]],products[],3,FALSE)</f>
        <v>28</v>
      </c>
      <c r="H1575">
        <f>VLOOKUP(order_details__2[[#This Row],[OrderID]],orders[],20,FALSE)</f>
        <v>1998</v>
      </c>
      <c r="I1575" t="str">
        <f>VLOOKUP(order_details__2[[#This Row],[ProductID]],products[],2,FALSE)</f>
        <v>Camembert Pierrot</v>
      </c>
      <c r="J1575" t="str">
        <f>VLOOKUP(order_details__2[[#This Row],[SupplierID]],suppliers[],2,FALSE)</f>
        <v>Gai pturage</v>
      </c>
      <c r="K1575" t="str">
        <f>VLOOKUP(order_details__2[[#This Row],[OrderID]],orders[],14,FALSE)</f>
        <v>USA</v>
      </c>
      <c r="L1575">
        <f>VLOOKUP(order_details__2[[#This Row],[OrderID]],orders[],7,FALSE)</f>
        <v>3</v>
      </c>
      <c r="M1575" t="str">
        <f>VLOOKUP(order_details__2[[#This Row],[ShipVia ]],shippers[],2,FALSE)</f>
        <v>Federal Shipping</v>
      </c>
      <c r="N1575" t="str">
        <f>VLOOKUP(order_details__2[[#This Row],[OrderID]],orders[],2,FALSE)</f>
        <v>SAVEA</v>
      </c>
      <c r="O1575" t="str">
        <f>VLOOKUP(order_details__2[[#This Row],[OrderID]],orders[],18,FALSE)</f>
        <v xml:space="preserve">Eastern                                           </v>
      </c>
      <c r="P1575">
        <f>VLOOKUP(order_details__2[[#This Row],[ProductID]],products[],4,FALSE)</f>
        <v>4</v>
      </c>
      <c r="Q1575" t="str">
        <f>VLOOKUP(order_details__2[[#This Row],[CategoryID]],categories[],2,FALSE)</f>
        <v>Dairy Products</v>
      </c>
      <c r="R1575" s="57">
        <f>VLOOKUP(order_details__2[[#This Row],[OrderID]],orders[],21,FALSE)</f>
        <v>1</v>
      </c>
    </row>
    <row r="1576" spans="1:18" x14ac:dyDescent="0.2">
      <c r="A1576">
        <v>10847</v>
      </c>
      <c r="B1576">
        <v>71</v>
      </c>
      <c r="C1576">
        <v>21.5</v>
      </c>
      <c r="D1576">
        <v>55</v>
      </c>
      <c r="E1576">
        <v>0</v>
      </c>
      <c r="F1576">
        <f>order_details__2[[#This Row],[UnitPrice]]*order_details__2[[#This Row],[Quantity]]</f>
        <v>1182.5</v>
      </c>
      <c r="G1576">
        <f>VLOOKUP(order_details__2[[#This Row],[ProductID]],products[],3,FALSE)</f>
        <v>15</v>
      </c>
      <c r="H1576">
        <f>VLOOKUP(order_details__2[[#This Row],[OrderID]],orders[],20,FALSE)</f>
        <v>1998</v>
      </c>
      <c r="I1576" t="str">
        <f>VLOOKUP(order_details__2[[#This Row],[ProductID]],products[],2,FALSE)</f>
        <v>Flotemysost</v>
      </c>
      <c r="J1576" t="str">
        <f>VLOOKUP(order_details__2[[#This Row],[SupplierID]],suppliers[],2,FALSE)</f>
        <v>Norske Meierier</v>
      </c>
      <c r="K1576" t="str">
        <f>VLOOKUP(order_details__2[[#This Row],[OrderID]],orders[],14,FALSE)</f>
        <v>USA</v>
      </c>
      <c r="L1576">
        <f>VLOOKUP(order_details__2[[#This Row],[OrderID]],orders[],7,FALSE)</f>
        <v>3</v>
      </c>
      <c r="M1576" t="str">
        <f>VLOOKUP(order_details__2[[#This Row],[ShipVia ]],shippers[],2,FALSE)</f>
        <v>Federal Shipping</v>
      </c>
      <c r="N1576" t="str">
        <f>VLOOKUP(order_details__2[[#This Row],[OrderID]],orders[],2,FALSE)</f>
        <v>SAVEA</v>
      </c>
      <c r="O1576" t="str">
        <f>VLOOKUP(order_details__2[[#This Row],[OrderID]],orders[],18,FALSE)</f>
        <v xml:space="preserve">Eastern                                           </v>
      </c>
      <c r="P1576">
        <f>VLOOKUP(order_details__2[[#This Row],[ProductID]],products[],4,FALSE)</f>
        <v>4</v>
      </c>
      <c r="Q1576" t="str">
        <f>VLOOKUP(order_details__2[[#This Row],[CategoryID]],categories[],2,FALSE)</f>
        <v>Dairy Products</v>
      </c>
      <c r="R1576" s="57">
        <f>VLOOKUP(order_details__2[[#This Row],[OrderID]],orders[],21,FALSE)</f>
        <v>1</v>
      </c>
    </row>
    <row r="1577" spans="1:18" x14ac:dyDescent="0.2">
      <c r="A1577">
        <v>10848</v>
      </c>
      <c r="B1577">
        <v>5</v>
      </c>
      <c r="C1577">
        <v>21.35</v>
      </c>
      <c r="D1577">
        <v>30</v>
      </c>
      <c r="E1577">
        <v>0</v>
      </c>
      <c r="F1577">
        <f>order_details__2[[#This Row],[UnitPrice]]*order_details__2[[#This Row],[Quantity]]</f>
        <v>640.5</v>
      </c>
      <c r="G1577">
        <f>VLOOKUP(order_details__2[[#This Row],[ProductID]],products[],3,FALSE)</f>
        <v>2</v>
      </c>
      <c r="H1577">
        <f>VLOOKUP(order_details__2[[#This Row],[OrderID]],orders[],20,FALSE)</f>
        <v>1998</v>
      </c>
      <c r="I1577" t="str">
        <f>VLOOKUP(order_details__2[[#This Row],[ProductID]],products[],2,FALSE)</f>
        <v>Chef Anton's Gumbo Mix</v>
      </c>
      <c r="J1577" t="str">
        <f>VLOOKUP(order_details__2[[#This Row],[SupplierID]],suppliers[],2,FALSE)</f>
        <v>New Orleans Cajun Delights</v>
      </c>
      <c r="K1577" t="str">
        <f>VLOOKUP(order_details__2[[#This Row],[OrderID]],orders[],14,FALSE)</f>
        <v>UK</v>
      </c>
      <c r="L1577">
        <f>VLOOKUP(order_details__2[[#This Row],[OrderID]],orders[],7,FALSE)</f>
        <v>2</v>
      </c>
      <c r="M1577" t="str">
        <f>VLOOKUP(order_details__2[[#This Row],[ShipVia ]],shippers[],2,FALSE)</f>
        <v>United Package</v>
      </c>
      <c r="N1577" t="str">
        <f>VLOOKUP(order_details__2[[#This Row],[OrderID]],orders[],2,FALSE)</f>
        <v>CONSH</v>
      </c>
      <c r="O1577" t="str">
        <f>VLOOKUP(order_details__2[[#This Row],[OrderID]],orders[],18,FALSE)</f>
        <v xml:space="preserve">Westerns                                          </v>
      </c>
      <c r="P1577">
        <f>VLOOKUP(order_details__2[[#This Row],[ProductID]],products[],4,FALSE)</f>
        <v>2</v>
      </c>
      <c r="Q1577" t="str">
        <f>VLOOKUP(order_details__2[[#This Row],[CategoryID]],categories[],2,FALSE)</f>
        <v>Condiments</v>
      </c>
      <c r="R1577" s="57">
        <f>VLOOKUP(order_details__2[[#This Row],[OrderID]],orders[],21,FALSE)</f>
        <v>1</v>
      </c>
    </row>
    <row r="1578" spans="1:18" x14ac:dyDescent="0.2">
      <c r="A1578">
        <v>10848</v>
      </c>
      <c r="B1578">
        <v>9</v>
      </c>
      <c r="C1578">
        <v>97</v>
      </c>
      <c r="D1578">
        <v>3</v>
      </c>
      <c r="E1578">
        <v>0</v>
      </c>
      <c r="F1578">
        <f>order_details__2[[#This Row],[UnitPrice]]*order_details__2[[#This Row],[Quantity]]</f>
        <v>291</v>
      </c>
      <c r="G1578">
        <f>VLOOKUP(order_details__2[[#This Row],[ProductID]],products[],3,FALSE)</f>
        <v>4</v>
      </c>
      <c r="H1578">
        <f>VLOOKUP(order_details__2[[#This Row],[OrderID]],orders[],20,FALSE)</f>
        <v>1998</v>
      </c>
      <c r="I1578" t="str">
        <f>VLOOKUP(order_details__2[[#This Row],[ProductID]],products[],2,FALSE)</f>
        <v>Mishi Kobe Niku</v>
      </c>
      <c r="J1578" t="str">
        <f>VLOOKUP(order_details__2[[#This Row],[SupplierID]],suppliers[],2,FALSE)</f>
        <v>Tokyo Traders</v>
      </c>
      <c r="K1578" t="str">
        <f>VLOOKUP(order_details__2[[#This Row],[OrderID]],orders[],14,FALSE)</f>
        <v>UK</v>
      </c>
      <c r="L1578">
        <f>VLOOKUP(order_details__2[[#This Row],[OrderID]],orders[],7,FALSE)</f>
        <v>2</v>
      </c>
      <c r="M1578" t="str">
        <f>VLOOKUP(order_details__2[[#This Row],[ShipVia ]],shippers[],2,FALSE)</f>
        <v>United Package</v>
      </c>
      <c r="N1578" t="str">
        <f>VLOOKUP(order_details__2[[#This Row],[OrderID]],orders[],2,FALSE)</f>
        <v>CONSH</v>
      </c>
      <c r="O1578" t="str">
        <f>VLOOKUP(order_details__2[[#This Row],[OrderID]],orders[],18,FALSE)</f>
        <v xml:space="preserve">Westerns                                          </v>
      </c>
      <c r="P1578">
        <f>VLOOKUP(order_details__2[[#This Row],[ProductID]],products[],4,FALSE)</f>
        <v>6</v>
      </c>
      <c r="Q1578" t="str">
        <f>VLOOKUP(order_details__2[[#This Row],[CategoryID]],categories[],2,FALSE)</f>
        <v>Meat/Poultry</v>
      </c>
      <c r="R1578" s="57">
        <f>VLOOKUP(order_details__2[[#This Row],[OrderID]],orders[],21,FALSE)</f>
        <v>1</v>
      </c>
    </row>
    <row r="1579" spans="1:18" x14ac:dyDescent="0.2">
      <c r="A1579">
        <v>10849</v>
      </c>
      <c r="B1579">
        <v>3</v>
      </c>
      <c r="C1579">
        <v>10</v>
      </c>
      <c r="D1579">
        <v>49</v>
      </c>
      <c r="E1579">
        <v>0</v>
      </c>
      <c r="F1579">
        <f>order_details__2[[#This Row],[UnitPrice]]*order_details__2[[#This Row],[Quantity]]</f>
        <v>490</v>
      </c>
      <c r="G1579">
        <f>VLOOKUP(order_details__2[[#This Row],[ProductID]],products[],3,FALSE)</f>
        <v>1</v>
      </c>
      <c r="H1579">
        <f>VLOOKUP(order_details__2[[#This Row],[OrderID]],orders[],20,FALSE)</f>
        <v>1998</v>
      </c>
      <c r="I1579" t="str">
        <f>VLOOKUP(order_details__2[[#This Row],[ProductID]],products[],2,FALSE)</f>
        <v>Aniseed Syrup</v>
      </c>
      <c r="J1579" t="str">
        <f>VLOOKUP(order_details__2[[#This Row],[SupplierID]],suppliers[],2,FALSE)</f>
        <v>Exotic Liquids</v>
      </c>
      <c r="K1579" t="str">
        <f>VLOOKUP(order_details__2[[#This Row],[OrderID]],orders[],14,FALSE)</f>
        <v>Germany</v>
      </c>
      <c r="L1579">
        <f>VLOOKUP(order_details__2[[#This Row],[OrderID]],orders[],7,FALSE)</f>
        <v>2</v>
      </c>
      <c r="M1579" t="str">
        <f>VLOOKUP(order_details__2[[#This Row],[ShipVia ]],shippers[],2,FALSE)</f>
        <v>United Package</v>
      </c>
      <c r="N1579" t="str">
        <f>VLOOKUP(order_details__2[[#This Row],[OrderID]],orders[],2,FALSE)</f>
        <v>KOENE</v>
      </c>
      <c r="O1579" t="str">
        <f>VLOOKUP(order_details__2[[#This Row],[OrderID]],orders[],18,FALSE)</f>
        <v xml:space="preserve">Northern                                          </v>
      </c>
      <c r="P1579">
        <f>VLOOKUP(order_details__2[[#This Row],[ProductID]],products[],4,FALSE)</f>
        <v>2</v>
      </c>
      <c r="Q1579" t="str">
        <f>VLOOKUP(order_details__2[[#This Row],[CategoryID]],categories[],2,FALSE)</f>
        <v>Condiments</v>
      </c>
      <c r="R1579" s="57">
        <f>VLOOKUP(order_details__2[[#This Row],[OrderID]],orders[],21,FALSE)</f>
        <v>1</v>
      </c>
    </row>
    <row r="1580" spans="1:18" x14ac:dyDescent="0.2">
      <c r="A1580">
        <v>10849</v>
      </c>
      <c r="B1580">
        <v>26</v>
      </c>
      <c r="C1580">
        <v>31.23</v>
      </c>
      <c r="D1580">
        <v>18</v>
      </c>
      <c r="E1580">
        <v>0</v>
      </c>
      <c r="F1580">
        <f>order_details__2[[#This Row],[UnitPrice]]*order_details__2[[#This Row],[Quantity]]</f>
        <v>562.14</v>
      </c>
      <c r="G1580">
        <f>VLOOKUP(order_details__2[[#This Row],[ProductID]],products[],3,FALSE)</f>
        <v>11</v>
      </c>
      <c r="H1580">
        <f>VLOOKUP(order_details__2[[#This Row],[OrderID]],orders[],20,FALSE)</f>
        <v>1998</v>
      </c>
      <c r="I1580" t="str">
        <f>VLOOKUP(order_details__2[[#This Row],[ProductID]],products[],2,FALSE)</f>
        <v>Gumbr Gummibrchen</v>
      </c>
      <c r="J1580" t="str">
        <f>VLOOKUP(order_details__2[[#This Row],[SupplierID]],suppliers[],2,FALSE)</f>
        <v>Heli Swaren GmbH &amp; Co. KG</v>
      </c>
      <c r="K1580" t="str">
        <f>VLOOKUP(order_details__2[[#This Row],[OrderID]],orders[],14,FALSE)</f>
        <v>Germany</v>
      </c>
      <c r="L1580">
        <f>VLOOKUP(order_details__2[[#This Row],[OrderID]],orders[],7,FALSE)</f>
        <v>2</v>
      </c>
      <c r="M1580" t="str">
        <f>VLOOKUP(order_details__2[[#This Row],[ShipVia ]],shippers[],2,FALSE)</f>
        <v>United Package</v>
      </c>
      <c r="N1580" t="str">
        <f>VLOOKUP(order_details__2[[#This Row],[OrderID]],orders[],2,FALSE)</f>
        <v>KOENE</v>
      </c>
      <c r="O1580" t="str">
        <f>VLOOKUP(order_details__2[[#This Row],[OrderID]],orders[],18,FALSE)</f>
        <v xml:space="preserve">Northern                                          </v>
      </c>
      <c r="P1580">
        <f>VLOOKUP(order_details__2[[#This Row],[ProductID]],products[],4,FALSE)</f>
        <v>3</v>
      </c>
      <c r="Q1580" t="str">
        <f>VLOOKUP(order_details__2[[#This Row],[CategoryID]],categories[],2,FALSE)</f>
        <v>Confections</v>
      </c>
      <c r="R1580" s="57">
        <f>VLOOKUP(order_details__2[[#This Row],[OrderID]],orders[],21,FALSE)</f>
        <v>1</v>
      </c>
    </row>
    <row r="1581" spans="1:18" x14ac:dyDescent="0.2">
      <c r="A1581">
        <v>10850</v>
      </c>
      <c r="B1581">
        <v>25</v>
      </c>
      <c r="C1581">
        <v>14</v>
      </c>
      <c r="D1581">
        <v>20</v>
      </c>
      <c r="E1581">
        <v>0</v>
      </c>
      <c r="F1581">
        <f>order_details__2[[#This Row],[UnitPrice]]*order_details__2[[#This Row],[Quantity]]</f>
        <v>280</v>
      </c>
      <c r="G1581">
        <f>VLOOKUP(order_details__2[[#This Row],[ProductID]],products[],3,FALSE)</f>
        <v>11</v>
      </c>
      <c r="H1581">
        <f>VLOOKUP(order_details__2[[#This Row],[OrderID]],orders[],20,FALSE)</f>
        <v>1998</v>
      </c>
      <c r="I1581" t="str">
        <f>VLOOKUP(order_details__2[[#This Row],[ProductID]],products[],2,FALSE)</f>
        <v>NuNuCa Nu-Nougat-Creme</v>
      </c>
      <c r="J1581" t="str">
        <f>VLOOKUP(order_details__2[[#This Row],[SupplierID]],suppliers[],2,FALSE)</f>
        <v>Heli Swaren GmbH &amp; Co. KG</v>
      </c>
      <c r="K1581" t="str">
        <f>VLOOKUP(order_details__2[[#This Row],[OrderID]],orders[],14,FALSE)</f>
        <v>France</v>
      </c>
      <c r="L1581">
        <f>VLOOKUP(order_details__2[[#This Row],[OrderID]],orders[],7,FALSE)</f>
        <v>1</v>
      </c>
      <c r="M1581" t="str">
        <f>VLOOKUP(order_details__2[[#This Row],[ShipVia ]],shippers[],2,FALSE)</f>
        <v>Speedy Express</v>
      </c>
      <c r="N1581" t="str">
        <f>VLOOKUP(order_details__2[[#This Row],[OrderID]],orders[],2,FALSE)</f>
        <v>VICTE</v>
      </c>
      <c r="O1581" t="str">
        <f>VLOOKUP(order_details__2[[#This Row],[OrderID]],orders[],18,FALSE)</f>
        <v xml:space="preserve">Eastern                                           </v>
      </c>
      <c r="P1581">
        <f>VLOOKUP(order_details__2[[#This Row],[ProductID]],products[],4,FALSE)</f>
        <v>3</v>
      </c>
      <c r="Q1581" t="str">
        <f>VLOOKUP(order_details__2[[#This Row],[CategoryID]],categories[],2,FALSE)</f>
        <v>Confections</v>
      </c>
      <c r="R1581" s="57">
        <f>VLOOKUP(order_details__2[[#This Row],[OrderID]],orders[],21,FALSE)</f>
        <v>1</v>
      </c>
    </row>
    <row r="1582" spans="1:18" x14ac:dyDescent="0.2">
      <c r="A1582">
        <v>10850</v>
      </c>
      <c r="B1582">
        <v>33</v>
      </c>
      <c r="C1582">
        <v>2.5</v>
      </c>
      <c r="D1582">
        <v>4</v>
      </c>
      <c r="E1582">
        <v>0</v>
      </c>
      <c r="F1582">
        <f>order_details__2[[#This Row],[UnitPrice]]*order_details__2[[#This Row],[Quantity]]</f>
        <v>10</v>
      </c>
      <c r="G1582">
        <f>VLOOKUP(order_details__2[[#This Row],[ProductID]],products[],3,FALSE)</f>
        <v>15</v>
      </c>
      <c r="H1582">
        <f>VLOOKUP(order_details__2[[#This Row],[OrderID]],orders[],20,FALSE)</f>
        <v>1998</v>
      </c>
      <c r="I1582" t="str">
        <f>VLOOKUP(order_details__2[[#This Row],[ProductID]],products[],2,FALSE)</f>
        <v>Geitost</v>
      </c>
      <c r="J1582" t="str">
        <f>VLOOKUP(order_details__2[[#This Row],[SupplierID]],suppliers[],2,FALSE)</f>
        <v>Norske Meierier</v>
      </c>
      <c r="K1582" t="str">
        <f>VLOOKUP(order_details__2[[#This Row],[OrderID]],orders[],14,FALSE)</f>
        <v>France</v>
      </c>
      <c r="L1582">
        <f>VLOOKUP(order_details__2[[#This Row],[OrderID]],orders[],7,FALSE)</f>
        <v>1</v>
      </c>
      <c r="M1582" t="str">
        <f>VLOOKUP(order_details__2[[#This Row],[ShipVia ]],shippers[],2,FALSE)</f>
        <v>Speedy Express</v>
      </c>
      <c r="N1582" t="str">
        <f>VLOOKUP(order_details__2[[#This Row],[OrderID]],orders[],2,FALSE)</f>
        <v>VICTE</v>
      </c>
      <c r="O1582" t="str">
        <f>VLOOKUP(order_details__2[[#This Row],[OrderID]],orders[],18,FALSE)</f>
        <v xml:space="preserve">Eastern                                           </v>
      </c>
      <c r="P1582">
        <f>VLOOKUP(order_details__2[[#This Row],[ProductID]],products[],4,FALSE)</f>
        <v>4</v>
      </c>
      <c r="Q1582" t="str">
        <f>VLOOKUP(order_details__2[[#This Row],[CategoryID]],categories[],2,FALSE)</f>
        <v>Dairy Products</v>
      </c>
      <c r="R1582" s="57">
        <f>VLOOKUP(order_details__2[[#This Row],[OrderID]],orders[],21,FALSE)</f>
        <v>1</v>
      </c>
    </row>
    <row r="1583" spans="1:18" x14ac:dyDescent="0.2">
      <c r="A1583">
        <v>10850</v>
      </c>
      <c r="B1583">
        <v>70</v>
      </c>
      <c r="C1583">
        <v>15</v>
      </c>
      <c r="D1583">
        <v>30</v>
      </c>
      <c r="E1583">
        <v>0</v>
      </c>
      <c r="F1583">
        <f>order_details__2[[#This Row],[UnitPrice]]*order_details__2[[#This Row],[Quantity]]</f>
        <v>450</v>
      </c>
      <c r="G1583">
        <f>VLOOKUP(order_details__2[[#This Row],[ProductID]],products[],3,FALSE)</f>
        <v>7</v>
      </c>
      <c r="H1583">
        <f>VLOOKUP(order_details__2[[#This Row],[OrderID]],orders[],20,FALSE)</f>
        <v>1998</v>
      </c>
      <c r="I1583" t="str">
        <f>VLOOKUP(order_details__2[[#This Row],[ProductID]],products[],2,FALSE)</f>
        <v>Outback Lager</v>
      </c>
      <c r="J1583" t="str">
        <f>VLOOKUP(order_details__2[[#This Row],[SupplierID]],suppliers[],2,FALSE)</f>
        <v>Pavlova, Ltd.</v>
      </c>
      <c r="K1583" t="str">
        <f>VLOOKUP(order_details__2[[#This Row],[OrderID]],orders[],14,FALSE)</f>
        <v>France</v>
      </c>
      <c r="L1583">
        <f>VLOOKUP(order_details__2[[#This Row],[OrderID]],orders[],7,FALSE)</f>
        <v>1</v>
      </c>
      <c r="M1583" t="str">
        <f>VLOOKUP(order_details__2[[#This Row],[ShipVia ]],shippers[],2,FALSE)</f>
        <v>Speedy Express</v>
      </c>
      <c r="N1583" t="str">
        <f>VLOOKUP(order_details__2[[#This Row],[OrderID]],orders[],2,FALSE)</f>
        <v>VICTE</v>
      </c>
      <c r="O1583" t="str">
        <f>VLOOKUP(order_details__2[[#This Row],[OrderID]],orders[],18,FALSE)</f>
        <v xml:space="preserve">Eastern                                           </v>
      </c>
      <c r="P1583">
        <f>VLOOKUP(order_details__2[[#This Row],[ProductID]],products[],4,FALSE)</f>
        <v>1</v>
      </c>
      <c r="Q1583" t="str">
        <f>VLOOKUP(order_details__2[[#This Row],[CategoryID]],categories[],2,FALSE)</f>
        <v>Beverages</v>
      </c>
      <c r="R1583" s="57">
        <f>VLOOKUP(order_details__2[[#This Row],[OrderID]],orders[],21,FALSE)</f>
        <v>1</v>
      </c>
    </row>
    <row r="1584" spans="1:18" x14ac:dyDescent="0.2">
      <c r="A1584">
        <v>10851</v>
      </c>
      <c r="B1584">
        <v>2</v>
      </c>
      <c r="C1584">
        <v>19</v>
      </c>
      <c r="D1584">
        <v>5</v>
      </c>
      <c r="E1584">
        <v>0</v>
      </c>
      <c r="F1584">
        <f>order_details__2[[#This Row],[UnitPrice]]*order_details__2[[#This Row],[Quantity]]</f>
        <v>95</v>
      </c>
      <c r="G1584">
        <f>VLOOKUP(order_details__2[[#This Row],[ProductID]],products[],3,FALSE)</f>
        <v>1</v>
      </c>
      <c r="H1584">
        <f>VLOOKUP(order_details__2[[#This Row],[OrderID]],orders[],20,FALSE)</f>
        <v>1998</v>
      </c>
      <c r="I1584" t="str">
        <f>VLOOKUP(order_details__2[[#This Row],[ProductID]],products[],2,FALSE)</f>
        <v>Chang</v>
      </c>
      <c r="J1584" t="str">
        <f>VLOOKUP(order_details__2[[#This Row],[SupplierID]],suppliers[],2,FALSE)</f>
        <v>Exotic Liquids</v>
      </c>
      <c r="K1584" t="str">
        <f>VLOOKUP(order_details__2[[#This Row],[OrderID]],orders[],14,FALSE)</f>
        <v>Brazil</v>
      </c>
      <c r="L1584">
        <f>VLOOKUP(order_details__2[[#This Row],[OrderID]],orders[],7,FALSE)</f>
        <v>1</v>
      </c>
      <c r="M1584" t="str">
        <f>VLOOKUP(order_details__2[[#This Row],[ShipVia ]],shippers[],2,FALSE)</f>
        <v>Speedy Express</v>
      </c>
      <c r="N1584" t="str">
        <f>VLOOKUP(order_details__2[[#This Row],[OrderID]],orders[],2,FALSE)</f>
        <v>RICAR</v>
      </c>
      <c r="O1584" t="str">
        <f>VLOOKUP(order_details__2[[#This Row],[OrderID]],orders[],18,FALSE)</f>
        <v xml:space="preserve">Eastern                                           </v>
      </c>
      <c r="P1584">
        <f>VLOOKUP(order_details__2[[#This Row],[ProductID]],products[],4,FALSE)</f>
        <v>1</v>
      </c>
      <c r="Q1584" t="str">
        <f>VLOOKUP(order_details__2[[#This Row],[CategoryID]],categories[],2,FALSE)</f>
        <v>Beverages</v>
      </c>
      <c r="R1584" s="57">
        <f>VLOOKUP(order_details__2[[#This Row],[OrderID]],orders[],21,FALSE)</f>
        <v>1</v>
      </c>
    </row>
    <row r="1585" spans="1:18" x14ac:dyDescent="0.2">
      <c r="A1585">
        <v>10851</v>
      </c>
      <c r="B1585">
        <v>25</v>
      </c>
      <c r="C1585">
        <v>14</v>
      </c>
      <c r="D1585">
        <v>10</v>
      </c>
      <c r="E1585">
        <v>0</v>
      </c>
      <c r="F1585">
        <f>order_details__2[[#This Row],[UnitPrice]]*order_details__2[[#This Row],[Quantity]]</f>
        <v>140</v>
      </c>
      <c r="G1585">
        <f>VLOOKUP(order_details__2[[#This Row],[ProductID]],products[],3,FALSE)</f>
        <v>11</v>
      </c>
      <c r="H1585">
        <f>VLOOKUP(order_details__2[[#This Row],[OrderID]],orders[],20,FALSE)</f>
        <v>1998</v>
      </c>
      <c r="I1585" t="str">
        <f>VLOOKUP(order_details__2[[#This Row],[ProductID]],products[],2,FALSE)</f>
        <v>NuNuCa Nu-Nougat-Creme</v>
      </c>
      <c r="J1585" t="str">
        <f>VLOOKUP(order_details__2[[#This Row],[SupplierID]],suppliers[],2,FALSE)</f>
        <v>Heli Swaren GmbH &amp; Co. KG</v>
      </c>
      <c r="K1585" t="str">
        <f>VLOOKUP(order_details__2[[#This Row],[OrderID]],orders[],14,FALSE)</f>
        <v>Brazil</v>
      </c>
      <c r="L1585">
        <f>VLOOKUP(order_details__2[[#This Row],[OrderID]],orders[],7,FALSE)</f>
        <v>1</v>
      </c>
      <c r="M1585" t="str">
        <f>VLOOKUP(order_details__2[[#This Row],[ShipVia ]],shippers[],2,FALSE)</f>
        <v>Speedy Express</v>
      </c>
      <c r="N1585" t="str">
        <f>VLOOKUP(order_details__2[[#This Row],[OrderID]],orders[],2,FALSE)</f>
        <v>RICAR</v>
      </c>
      <c r="O1585" t="str">
        <f>VLOOKUP(order_details__2[[#This Row],[OrderID]],orders[],18,FALSE)</f>
        <v xml:space="preserve">Eastern                                           </v>
      </c>
      <c r="P1585">
        <f>VLOOKUP(order_details__2[[#This Row],[ProductID]],products[],4,FALSE)</f>
        <v>3</v>
      </c>
      <c r="Q1585" t="str">
        <f>VLOOKUP(order_details__2[[#This Row],[CategoryID]],categories[],2,FALSE)</f>
        <v>Confections</v>
      </c>
      <c r="R1585" s="57">
        <f>VLOOKUP(order_details__2[[#This Row],[OrderID]],orders[],21,FALSE)</f>
        <v>1</v>
      </c>
    </row>
    <row r="1586" spans="1:18" x14ac:dyDescent="0.2">
      <c r="A1586">
        <v>10851</v>
      </c>
      <c r="B1586">
        <v>57</v>
      </c>
      <c r="C1586">
        <v>19.5</v>
      </c>
      <c r="D1586">
        <v>10</v>
      </c>
      <c r="E1586">
        <v>0</v>
      </c>
      <c r="F1586">
        <f>order_details__2[[#This Row],[UnitPrice]]*order_details__2[[#This Row],[Quantity]]</f>
        <v>195</v>
      </c>
      <c r="G1586">
        <f>VLOOKUP(order_details__2[[#This Row],[ProductID]],products[],3,FALSE)</f>
        <v>26</v>
      </c>
      <c r="H1586">
        <f>VLOOKUP(order_details__2[[#This Row],[OrderID]],orders[],20,FALSE)</f>
        <v>1998</v>
      </c>
      <c r="I1586" t="str">
        <f>VLOOKUP(order_details__2[[#This Row],[ProductID]],products[],2,FALSE)</f>
        <v>Ravioli Angelo</v>
      </c>
      <c r="J1586" t="str">
        <f>VLOOKUP(order_details__2[[#This Row],[SupplierID]],suppliers[],2,FALSE)</f>
        <v>Pasta Buttini s.r.l.</v>
      </c>
      <c r="K1586" t="str">
        <f>VLOOKUP(order_details__2[[#This Row],[OrderID]],orders[],14,FALSE)</f>
        <v>Brazil</v>
      </c>
      <c r="L1586">
        <f>VLOOKUP(order_details__2[[#This Row],[OrderID]],orders[],7,FALSE)</f>
        <v>1</v>
      </c>
      <c r="M1586" t="str">
        <f>VLOOKUP(order_details__2[[#This Row],[ShipVia ]],shippers[],2,FALSE)</f>
        <v>Speedy Express</v>
      </c>
      <c r="N1586" t="str">
        <f>VLOOKUP(order_details__2[[#This Row],[OrderID]],orders[],2,FALSE)</f>
        <v>RICAR</v>
      </c>
      <c r="O1586" t="str">
        <f>VLOOKUP(order_details__2[[#This Row],[OrderID]],orders[],18,FALSE)</f>
        <v xml:space="preserve">Eastern                                           </v>
      </c>
      <c r="P1586">
        <f>VLOOKUP(order_details__2[[#This Row],[ProductID]],products[],4,FALSE)</f>
        <v>5</v>
      </c>
      <c r="Q1586" t="str">
        <f>VLOOKUP(order_details__2[[#This Row],[CategoryID]],categories[],2,FALSE)</f>
        <v>Grains/Cereals</v>
      </c>
      <c r="R1586" s="57">
        <f>VLOOKUP(order_details__2[[#This Row],[OrderID]],orders[],21,FALSE)</f>
        <v>1</v>
      </c>
    </row>
    <row r="1587" spans="1:18" x14ac:dyDescent="0.2">
      <c r="A1587">
        <v>10851</v>
      </c>
      <c r="B1587">
        <v>59</v>
      </c>
      <c r="C1587">
        <v>55</v>
      </c>
      <c r="D1587">
        <v>42</v>
      </c>
      <c r="E1587">
        <v>0</v>
      </c>
      <c r="F1587">
        <f>order_details__2[[#This Row],[UnitPrice]]*order_details__2[[#This Row],[Quantity]]</f>
        <v>2310</v>
      </c>
      <c r="G1587">
        <f>VLOOKUP(order_details__2[[#This Row],[ProductID]],products[],3,FALSE)</f>
        <v>28</v>
      </c>
      <c r="H1587">
        <f>VLOOKUP(order_details__2[[#This Row],[OrderID]],orders[],20,FALSE)</f>
        <v>1998</v>
      </c>
      <c r="I1587" t="str">
        <f>VLOOKUP(order_details__2[[#This Row],[ProductID]],products[],2,FALSE)</f>
        <v>Raclette Courdavault</v>
      </c>
      <c r="J1587" t="str">
        <f>VLOOKUP(order_details__2[[#This Row],[SupplierID]],suppliers[],2,FALSE)</f>
        <v>Gai pturage</v>
      </c>
      <c r="K1587" t="str">
        <f>VLOOKUP(order_details__2[[#This Row],[OrderID]],orders[],14,FALSE)</f>
        <v>Brazil</v>
      </c>
      <c r="L1587">
        <f>VLOOKUP(order_details__2[[#This Row],[OrderID]],orders[],7,FALSE)</f>
        <v>1</v>
      </c>
      <c r="M1587" t="str">
        <f>VLOOKUP(order_details__2[[#This Row],[ShipVia ]],shippers[],2,FALSE)</f>
        <v>Speedy Express</v>
      </c>
      <c r="N1587" t="str">
        <f>VLOOKUP(order_details__2[[#This Row],[OrderID]],orders[],2,FALSE)</f>
        <v>RICAR</v>
      </c>
      <c r="O1587" t="str">
        <f>VLOOKUP(order_details__2[[#This Row],[OrderID]],orders[],18,FALSE)</f>
        <v xml:space="preserve">Eastern                                           </v>
      </c>
      <c r="P1587">
        <f>VLOOKUP(order_details__2[[#This Row],[ProductID]],products[],4,FALSE)</f>
        <v>4</v>
      </c>
      <c r="Q1587" t="str">
        <f>VLOOKUP(order_details__2[[#This Row],[CategoryID]],categories[],2,FALSE)</f>
        <v>Dairy Products</v>
      </c>
      <c r="R1587" s="57">
        <f>VLOOKUP(order_details__2[[#This Row],[OrderID]],orders[],21,FALSE)</f>
        <v>1</v>
      </c>
    </row>
    <row r="1588" spans="1:18" x14ac:dyDescent="0.2">
      <c r="A1588">
        <v>10852</v>
      </c>
      <c r="B1588">
        <v>2</v>
      </c>
      <c r="C1588">
        <v>19</v>
      </c>
      <c r="D1588">
        <v>15</v>
      </c>
      <c r="E1588">
        <v>0</v>
      </c>
      <c r="F1588">
        <f>order_details__2[[#This Row],[UnitPrice]]*order_details__2[[#This Row],[Quantity]]</f>
        <v>285</v>
      </c>
      <c r="G1588">
        <f>VLOOKUP(order_details__2[[#This Row],[ProductID]],products[],3,FALSE)</f>
        <v>1</v>
      </c>
      <c r="H1588">
        <f>VLOOKUP(order_details__2[[#This Row],[OrderID]],orders[],20,FALSE)</f>
        <v>1998</v>
      </c>
      <c r="I1588" t="str">
        <f>VLOOKUP(order_details__2[[#This Row],[ProductID]],products[],2,FALSE)</f>
        <v>Chang</v>
      </c>
      <c r="J1588" t="str">
        <f>VLOOKUP(order_details__2[[#This Row],[SupplierID]],suppliers[],2,FALSE)</f>
        <v>Exotic Liquids</v>
      </c>
      <c r="K1588" t="str">
        <f>VLOOKUP(order_details__2[[#This Row],[OrderID]],orders[],14,FALSE)</f>
        <v>USA</v>
      </c>
      <c r="L1588">
        <f>VLOOKUP(order_details__2[[#This Row],[OrderID]],orders[],7,FALSE)</f>
        <v>1</v>
      </c>
      <c r="M1588" t="str">
        <f>VLOOKUP(order_details__2[[#This Row],[ShipVia ]],shippers[],2,FALSE)</f>
        <v>Speedy Express</v>
      </c>
      <c r="N1588" t="str">
        <f>VLOOKUP(order_details__2[[#This Row],[OrderID]],orders[],2,FALSE)</f>
        <v>RATTC</v>
      </c>
      <c r="O1588" t="str">
        <f>VLOOKUP(order_details__2[[#This Row],[OrderID]],orders[],18,FALSE)</f>
        <v xml:space="preserve">Northern                                          </v>
      </c>
      <c r="P1588">
        <f>VLOOKUP(order_details__2[[#This Row],[ProductID]],products[],4,FALSE)</f>
        <v>1</v>
      </c>
      <c r="Q1588" t="str">
        <f>VLOOKUP(order_details__2[[#This Row],[CategoryID]],categories[],2,FALSE)</f>
        <v>Beverages</v>
      </c>
      <c r="R1588" s="57">
        <f>VLOOKUP(order_details__2[[#This Row],[OrderID]],orders[],21,FALSE)</f>
        <v>1</v>
      </c>
    </row>
    <row r="1589" spans="1:18" x14ac:dyDescent="0.2">
      <c r="A1589">
        <v>10852</v>
      </c>
      <c r="B1589">
        <v>17</v>
      </c>
      <c r="C1589">
        <v>39</v>
      </c>
      <c r="D1589">
        <v>6</v>
      </c>
      <c r="E1589">
        <v>0</v>
      </c>
      <c r="F1589">
        <f>order_details__2[[#This Row],[UnitPrice]]*order_details__2[[#This Row],[Quantity]]</f>
        <v>234</v>
      </c>
      <c r="G1589">
        <f>VLOOKUP(order_details__2[[#This Row],[ProductID]],products[],3,FALSE)</f>
        <v>7</v>
      </c>
      <c r="H1589">
        <f>VLOOKUP(order_details__2[[#This Row],[OrderID]],orders[],20,FALSE)</f>
        <v>1998</v>
      </c>
      <c r="I1589" t="str">
        <f>VLOOKUP(order_details__2[[#This Row],[ProductID]],products[],2,FALSE)</f>
        <v>Alice Mutton</v>
      </c>
      <c r="J1589" t="str">
        <f>VLOOKUP(order_details__2[[#This Row],[SupplierID]],suppliers[],2,FALSE)</f>
        <v>Pavlova, Ltd.</v>
      </c>
      <c r="K1589" t="str">
        <f>VLOOKUP(order_details__2[[#This Row],[OrderID]],orders[],14,FALSE)</f>
        <v>USA</v>
      </c>
      <c r="L1589">
        <f>VLOOKUP(order_details__2[[#This Row],[OrderID]],orders[],7,FALSE)</f>
        <v>1</v>
      </c>
      <c r="M1589" t="str">
        <f>VLOOKUP(order_details__2[[#This Row],[ShipVia ]],shippers[],2,FALSE)</f>
        <v>Speedy Express</v>
      </c>
      <c r="N1589" t="str">
        <f>VLOOKUP(order_details__2[[#This Row],[OrderID]],orders[],2,FALSE)</f>
        <v>RATTC</v>
      </c>
      <c r="O1589" t="str">
        <f>VLOOKUP(order_details__2[[#This Row],[OrderID]],orders[],18,FALSE)</f>
        <v xml:space="preserve">Northern                                          </v>
      </c>
      <c r="P1589">
        <f>VLOOKUP(order_details__2[[#This Row],[ProductID]],products[],4,FALSE)</f>
        <v>6</v>
      </c>
      <c r="Q1589" t="str">
        <f>VLOOKUP(order_details__2[[#This Row],[CategoryID]],categories[],2,FALSE)</f>
        <v>Meat/Poultry</v>
      </c>
      <c r="R1589" s="57">
        <f>VLOOKUP(order_details__2[[#This Row],[OrderID]],orders[],21,FALSE)</f>
        <v>1</v>
      </c>
    </row>
    <row r="1590" spans="1:18" x14ac:dyDescent="0.2">
      <c r="A1590">
        <v>10852</v>
      </c>
      <c r="B1590">
        <v>62</v>
      </c>
      <c r="C1590">
        <v>49.3</v>
      </c>
      <c r="D1590">
        <v>50</v>
      </c>
      <c r="E1590">
        <v>0</v>
      </c>
      <c r="F1590">
        <f>order_details__2[[#This Row],[UnitPrice]]*order_details__2[[#This Row],[Quantity]]</f>
        <v>2465</v>
      </c>
      <c r="G1590">
        <f>VLOOKUP(order_details__2[[#This Row],[ProductID]],products[],3,FALSE)</f>
        <v>29</v>
      </c>
      <c r="H1590">
        <f>VLOOKUP(order_details__2[[#This Row],[OrderID]],orders[],20,FALSE)</f>
        <v>1998</v>
      </c>
      <c r="I1590" t="str">
        <f>VLOOKUP(order_details__2[[#This Row],[ProductID]],products[],2,FALSE)</f>
        <v>Tarte au sucre</v>
      </c>
      <c r="J1590" t="str">
        <f>VLOOKUP(order_details__2[[#This Row],[SupplierID]],suppliers[],2,FALSE)</f>
        <v>Forts d'rables</v>
      </c>
      <c r="K1590" t="str">
        <f>VLOOKUP(order_details__2[[#This Row],[OrderID]],orders[],14,FALSE)</f>
        <v>USA</v>
      </c>
      <c r="L1590">
        <f>VLOOKUP(order_details__2[[#This Row],[OrderID]],orders[],7,FALSE)</f>
        <v>1</v>
      </c>
      <c r="M1590" t="str">
        <f>VLOOKUP(order_details__2[[#This Row],[ShipVia ]],shippers[],2,FALSE)</f>
        <v>Speedy Express</v>
      </c>
      <c r="N1590" t="str">
        <f>VLOOKUP(order_details__2[[#This Row],[OrderID]],orders[],2,FALSE)</f>
        <v>RATTC</v>
      </c>
      <c r="O1590" t="str">
        <f>VLOOKUP(order_details__2[[#This Row],[OrderID]],orders[],18,FALSE)</f>
        <v xml:space="preserve">Northern                                          </v>
      </c>
      <c r="P1590">
        <f>VLOOKUP(order_details__2[[#This Row],[ProductID]],products[],4,FALSE)</f>
        <v>3</v>
      </c>
      <c r="Q1590" t="str">
        <f>VLOOKUP(order_details__2[[#This Row],[CategoryID]],categories[],2,FALSE)</f>
        <v>Confections</v>
      </c>
      <c r="R1590" s="57">
        <f>VLOOKUP(order_details__2[[#This Row],[OrderID]],orders[],21,FALSE)</f>
        <v>1</v>
      </c>
    </row>
    <row r="1591" spans="1:18" x14ac:dyDescent="0.2">
      <c r="A1591">
        <v>10853</v>
      </c>
      <c r="B1591">
        <v>18</v>
      </c>
      <c r="C1591">
        <v>62.5</v>
      </c>
      <c r="D1591">
        <v>10</v>
      </c>
      <c r="E1591">
        <v>0</v>
      </c>
      <c r="F1591">
        <f>order_details__2[[#This Row],[UnitPrice]]*order_details__2[[#This Row],[Quantity]]</f>
        <v>625</v>
      </c>
      <c r="G1591">
        <f>VLOOKUP(order_details__2[[#This Row],[ProductID]],products[],3,FALSE)</f>
        <v>7</v>
      </c>
      <c r="H1591">
        <f>VLOOKUP(order_details__2[[#This Row],[OrderID]],orders[],20,FALSE)</f>
        <v>1998</v>
      </c>
      <c r="I1591" t="str">
        <f>VLOOKUP(order_details__2[[#This Row],[ProductID]],products[],2,FALSE)</f>
        <v>Carnarvon Tigers</v>
      </c>
      <c r="J1591" t="str">
        <f>VLOOKUP(order_details__2[[#This Row],[SupplierID]],suppliers[],2,FALSE)</f>
        <v>Pavlova, Ltd.</v>
      </c>
      <c r="K1591" t="str">
        <f>VLOOKUP(order_details__2[[#This Row],[OrderID]],orders[],14,FALSE)</f>
        <v>Germany</v>
      </c>
      <c r="L1591">
        <f>VLOOKUP(order_details__2[[#This Row],[OrderID]],orders[],7,FALSE)</f>
        <v>2</v>
      </c>
      <c r="M1591" t="str">
        <f>VLOOKUP(order_details__2[[#This Row],[ShipVia ]],shippers[],2,FALSE)</f>
        <v>United Package</v>
      </c>
      <c r="N1591" t="str">
        <f>VLOOKUP(order_details__2[[#This Row],[OrderID]],orders[],2,FALSE)</f>
        <v>BLAUS</v>
      </c>
      <c r="O1591" t="str">
        <f>VLOOKUP(order_details__2[[#This Row],[OrderID]],orders[],18,FALSE)</f>
        <v xml:space="preserve">Northern                                          </v>
      </c>
      <c r="P1591">
        <f>VLOOKUP(order_details__2[[#This Row],[ProductID]],products[],4,FALSE)</f>
        <v>8</v>
      </c>
      <c r="Q1591" t="str">
        <f>VLOOKUP(order_details__2[[#This Row],[CategoryID]],categories[],2,FALSE)</f>
        <v>Seafood</v>
      </c>
      <c r="R1591" s="57">
        <f>VLOOKUP(order_details__2[[#This Row],[OrderID]],orders[],21,FALSE)</f>
        <v>1</v>
      </c>
    </row>
    <row r="1592" spans="1:18" x14ac:dyDescent="0.2">
      <c r="A1592">
        <v>10854</v>
      </c>
      <c r="B1592">
        <v>10</v>
      </c>
      <c r="C1592">
        <v>31</v>
      </c>
      <c r="D1592">
        <v>100</v>
      </c>
      <c r="E1592">
        <v>0</v>
      </c>
      <c r="F1592">
        <f>order_details__2[[#This Row],[UnitPrice]]*order_details__2[[#This Row],[Quantity]]</f>
        <v>3100</v>
      </c>
      <c r="G1592">
        <f>VLOOKUP(order_details__2[[#This Row],[ProductID]],products[],3,FALSE)</f>
        <v>4</v>
      </c>
      <c r="H1592">
        <f>VLOOKUP(order_details__2[[#This Row],[OrderID]],orders[],20,FALSE)</f>
        <v>1998</v>
      </c>
      <c r="I1592" t="str">
        <f>VLOOKUP(order_details__2[[#This Row],[ProductID]],products[],2,FALSE)</f>
        <v>Ikura</v>
      </c>
      <c r="J1592" t="str">
        <f>VLOOKUP(order_details__2[[#This Row],[SupplierID]],suppliers[],2,FALSE)</f>
        <v>Tokyo Traders</v>
      </c>
      <c r="K1592" t="str">
        <f>VLOOKUP(order_details__2[[#This Row],[OrderID]],orders[],14,FALSE)</f>
        <v>Austria</v>
      </c>
      <c r="L1592">
        <f>VLOOKUP(order_details__2[[#This Row],[OrderID]],orders[],7,FALSE)</f>
        <v>2</v>
      </c>
      <c r="M1592" t="str">
        <f>VLOOKUP(order_details__2[[#This Row],[ShipVia ]],shippers[],2,FALSE)</f>
        <v>United Package</v>
      </c>
      <c r="N1592" t="str">
        <f>VLOOKUP(order_details__2[[#This Row],[OrderID]],orders[],2,FALSE)</f>
        <v>ERNSH</v>
      </c>
      <c r="O1592" t="str">
        <f>VLOOKUP(order_details__2[[#This Row],[OrderID]],orders[],18,FALSE)</f>
        <v xml:space="preserve">Southern                                          </v>
      </c>
      <c r="P1592">
        <f>VLOOKUP(order_details__2[[#This Row],[ProductID]],products[],4,FALSE)</f>
        <v>8</v>
      </c>
      <c r="Q1592" t="str">
        <f>VLOOKUP(order_details__2[[#This Row],[CategoryID]],categories[],2,FALSE)</f>
        <v>Seafood</v>
      </c>
      <c r="R1592" s="57">
        <f>VLOOKUP(order_details__2[[#This Row],[OrderID]],orders[],21,FALSE)</f>
        <v>1</v>
      </c>
    </row>
    <row r="1593" spans="1:18" x14ac:dyDescent="0.2">
      <c r="A1593">
        <v>10854</v>
      </c>
      <c r="B1593">
        <v>13</v>
      </c>
      <c r="C1593">
        <v>6</v>
      </c>
      <c r="D1593">
        <v>65</v>
      </c>
      <c r="E1593">
        <v>0</v>
      </c>
      <c r="F1593">
        <f>order_details__2[[#This Row],[UnitPrice]]*order_details__2[[#This Row],[Quantity]]</f>
        <v>390</v>
      </c>
      <c r="G1593">
        <f>VLOOKUP(order_details__2[[#This Row],[ProductID]],products[],3,FALSE)</f>
        <v>6</v>
      </c>
      <c r="H1593">
        <f>VLOOKUP(order_details__2[[#This Row],[OrderID]],orders[],20,FALSE)</f>
        <v>1998</v>
      </c>
      <c r="I1593" t="str">
        <f>VLOOKUP(order_details__2[[#This Row],[ProductID]],products[],2,FALSE)</f>
        <v>Konbu</v>
      </c>
      <c r="J1593" t="str">
        <f>VLOOKUP(order_details__2[[#This Row],[SupplierID]],suppliers[],2,FALSE)</f>
        <v>Mayumi's</v>
      </c>
      <c r="K1593" t="str">
        <f>VLOOKUP(order_details__2[[#This Row],[OrderID]],orders[],14,FALSE)</f>
        <v>Austria</v>
      </c>
      <c r="L1593">
        <f>VLOOKUP(order_details__2[[#This Row],[OrderID]],orders[],7,FALSE)</f>
        <v>2</v>
      </c>
      <c r="M1593" t="str">
        <f>VLOOKUP(order_details__2[[#This Row],[ShipVia ]],shippers[],2,FALSE)</f>
        <v>United Package</v>
      </c>
      <c r="N1593" t="str">
        <f>VLOOKUP(order_details__2[[#This Row],[OrderID]],orders[],2,FALSE)</f>
        <v>ERNSH</v>
      </c>
      <c r="O1593" t="str">
        <f>VLOOKUP(order_details__2[[#This Row],[OrderID]],orders[],18,FALSE)</f>
        <v xml:space="preserve">Southern                                          </v>
      </c>
      <c r="P1593">
        <f>VLOOKUP(order_details__2[[#This Row],[ProductID]],products[],4,FALSE)</f>
        <v>8</v>
      </c>
      <c r="Q1593" t="str">
        <f>VLOOKUP(order_details__2[[#This Row],[CategoryID]],categories[],2,FALSE)</f>
        <v>Seafood</v>
      </c>
      <c r="R1593" s="57">
        <f>VLOOKUP(order_details__2[[#This Row],[OrderID]],orders[],21,FALSE)</f>
        <v>1</v>
      </c>
    </row>
    <row r="1594" spans="1:18" x14ac:dyDescent="0.2">
      <c r="A1594">
        <v>10855</v>
      </c>
      <c r="B1594">
        <v>16</v>
      </c>
      <c r="C1594">
        <v>17.45</v>
      </c>
      <c r="D1594">
        <v>50</v>
      </c>
      <c r="E1594">
        <v>0</v>
      </c>
      <c r="F1594">
        <f>order_details__2[[#This Row],[UnitPrice]]*order_details__2[[#This Row],[Quantity]]</f>
        <v>872.5</v>
      </c>
      <c r="G1594">
        <f>VLOOKUP(order_details__2[[#This Row],[ProductID]],products[],3,FALSE)</f>
        <v>7</v>
      </c>
      <c r="H1594">
        <f>VLOOKUP(order_details__2[[#This Row],[OrderID]],orders[],20,FALSE)</f>
        <v>1998</v>
      </c>
      <c r="I1594" t="str">
        <f>VLOOKUP(order_details__2[[#This Row],[ProductID]],products[],2,FALSE)</f>
        <v>Pavlova</v>
      </c>
      <c r="J1594" t="str">
        <f>VLOOKUP(order_details__2[[#This Row],[SupplierID]],suppliers[],2,FALSE)</f>
        <v>Pavlova, Ltd.</v>
      </c>
      <c r="K1594" t="str">
        <f>VLOOKUP(order_details__2[[#This Row],[OrderID]],orders[],14,FALSE)</f>
        <v>USA</v>
      </c>
      <c r="L1594">
        <f>VLOOKUP(order_details__2[[#This Row],[OrderID]],orders[],7,FALSE)</f>
        <v>1</v>
      </c>
      <c r="M1594" t="str">
        <f>VLOOKUP(order_details__2[[#This Row],[ShipVia ]],shippers[],2,FALSE)</f>
        <v>Speedy Express</v>
      </c>
      <c r="N1594" t="str">
        <f>VLOOKUP(order_details__2[[#This Row],[OrderID]],orders[],2,FALSE)</f>
        <v>OLDWO</v>
      </c>
      <c r="O1594" t="str">
        <f>VLOOKUP(order_details__2[[#This Row],[OrderID]],orders[],18,FALSE)</f>
        <v xml:space="preserve">Southern                                          </v>
      </c>
      <c r="P1594">
        <f>VLOOKUP(order_details__2[[#This Row],[ProductID]],products[],4,FALSE)</f>
        <v>3</v>
      </c>
      <c r="Q1594" t="str">
        <f>VLOOKUP(order_details__2[[#This Row],[CategoryID]],categories[],2,FALSE)</f>
        <v>Confections</v>
      </c>
      <c r="R1594" s="57">
        <f>VLOOKUP(order_details__2[[#This Row],[OrderID]],orders[],21,FALSE)</f>
        <v>1</v>
      </c>
    </row>
    <row r="1595" spans="1:18" x14ac:dyDescent="0.2">
      <c r="A1595">
        <v>10855</v>
      </c>
      <c r="B1595">
        <v>31</v>
      </c>
      <c r="C1595">
        <v>12.5</v>
      </c>
      <c r="D1595">
        <v>14</v>
      </c>
      <c r="E1595">
        <v>0</v>
      </c>
      <c r="F1595">
        <f>order_details__2[[#This Row],[UnitPrice]]*order_details__2[[#This Row],[Quantity]]</f>
        <v>175</v>
      </c>
      <c r="G1595">
        <f>VLOOKUP(order_details__2[[#This Row],[ProductID]],products[],3,FALSE)</f>
        <v>14</v>
      </c>
      <c r="H1595">
        <f>VLOOKUP(order_details__2[[#This Row],[OrderID]],orders[],20,FALSE)</f>
        <v>1998</v>
      </c>
      <c r="I1595" t="str">
        <f>VLOOKUP(order_details__2[[#This Row],[ProductID]],products[],2,FALSE)</f>
        <v>Gorgonzola Telino</v>
      </c>
      <c r="J1595" t="str">
        <f>VLOOKUP(order_details__2[[#This Row],[SupplierID]],suppliers[],2,FALSE)</f>
        <v>Formaggi Fortini s.r.l.</v>
      </c>
      <c r="K1595" t="str">
        <f>VLOOKUP(order_details__2[[#This Row],[OrderID]],orders[],14,FALSE)</f>
        <v>USA</v>
      </c>
      <c r="L1595">
        <f>VLOOKUP(order_details__2[[#This Row],[OrderID]],orders[],7,FALSE)</f>
        <v>1</v>
      </c>
      <c r="M1595" t="str">
        <f>VLOOKUP(order_details__2[[#This Row],[ShipVia ]],shippers[],2,FALSE)</f>
        <v>Speedy Express</v>
      </c>
      <c r="N1595" t="str">
        <f>VLOOKUP(order_details__2[[#This Row],[OrderID]],orders[],2,FALSE)</f>
        <v>OLDWO</v>
      </c>
      <c r="O1595" t="str">
        <f>VLOOKUP(order_details__2[[#This Row],[OrderID]],orders[],18,FALSE)</f>
        <v xml:space="preserve">Southern                                          </v>
      </c>
      <c r="P1595">
        <f>VLOOKUP(order_details__2[[#This Row],[ProductID]],products[],4,FALSE)</f>
        <v>4</v>
      </c>
      <c r="Q1595" t="str">
        <f>VLOOKUP(order_details__2[[#This Row],[CategoryID]],categories[],2,FALSE)</f>
        <v>Dairy Products</v>
      </c>
      <c r="R1595" s="57">
        <f>VLOOKUP(order_details__2[[#This Row],[OrderID]],orders[],21,FALSE)</f>
        <v>1</v>
      </c>
    </row>
    <row r="1596" spans="1:18" x14ac:dyDescent="0.2">
      <c r="A1596">
        <v>10855</v>
      </c>
      <c r="B1596">
        <v>56</v>
      </c>
      <c r="C1596">
        <v>38</v>
      </c>
      <c r="D1596">
        <v>24</v>
      </c>
      <c r="E1596">
        <v>0</v>
      </c>
      <c r="F1596">
        <f>order_details__2[[#This Row],[UnitPrice]]*order_details__2[[#This Row],[Quantity]]</f>
        <v>912</v>
      </c>
      <c r="G1596">
        <f>VLOOKUP(order_details__2[[#This Row],[ProductID]],products[],3,FALSE)</f>
        <v>26</v>
      </c>
      <c r="H1596">
        <f>VLOOKUP(order_details__2[[#This Row],[OrderID]],orders[],20,FALSE)</f>
        <v>1998</v>
      </c>
      <c r="I1596" t="str">
        <f>VLOOKUP(order_details__2[[#This Row],[ProductID]],products[],2,FALSE)</f>
        <v>Gnocchi di nonna Alice</v>
      </c>
      <c r="J1596" t="str">
        <f>VLOOKUP(order_details__2[[#This Row],[SupplierID]],suppliers[],2,FALSE)</f>
        <v>Pasta Buttini s.r.l.</v>
      </c>
      <c r="K1596" t="str">
        <f>VLOOKUP(order_details__2[[#This Row],[OrderID]],orders[],14,FALSE)</f>
        <v>USA</v>
      </c>
      <c r="L1596">
        <f>VLOOKUP(order_details__2[[#This Row],[OrderID]],orders[],7,FALSE)</f>
        <v>1</v>
      </c>
      <c r="M1596" t="str">
        <f>VLOOKUP(order_details__2[[#This Row],[ShipVia ]],shippers[],2,FALSE)</f>
        <v>Speedy Express</v>
      </c>
      <c r="N1596" t="str">
        <f>VLOOKUP(order_details__2[[#This Row],[OrderID]],orders[],2,FALSE)</f>
        <v>OLDWO</v>
      </c>
      <c r="O1596" t="str">
        <f>VLOOKUP(order_details__2[[#This Row],[OrderID]],orders[],18,FALSE)</f>
        <v xml:space="preserve">Southern                                          </v>
      </c>
      <c r="P1596">
        <f>VLOOKUP(order_details__2[[#This Row],[ProductID]],products[],4,FALSE)</f>
        <v>5</v>
      </c>
      <c r="Q1596" t="str">
        <f>VLOOKUP(order_details__2[[#This Row],[CategoryID]],categories[],2,FALSE)</f>
        <v>Grains/Cereals</v>
      </c>
      <c r="R1596" s="57">
        <f>VLOOKUP(order_details__2[[#This Row],[OrderID]],orders[],21,FALSE)</f>
        <v>1</v>
      </c>
    </row>
    <row r="1597" spans="1:18" x14ac:dyDescent="0.2">
      <c r="A1597">
        <v>10855</v>
      </c>
      <c r="B1597">
        <v>65</v>
      </c>
      <c r="C1597">
        <v>21.05</v>
      </c>
      <c r="D1597">
        <v>15</v>
      </c>
      <c r="E1597">
        <v>0</v>
      </c>
      <c r="F1597">
        <f>order_details__2[[#This Row],[UnitPrice]]*order_details__2[[#This Row],[Quantity]]</f>
        <v>315.75</v>
      </c>
      <c r="G1597">
        <f>VLOOKUP(order_details__2[[#This Row],[ProductID]],products[],3,FALSE)</f>
        <v>2</v>
      </c>
      <c r="H1597">
        <f>VLOOKUP(order_details__2[[#This Row],[OrderID]],orders[],20,FALSE)</f>
        <v>1998</v>
      </c>
      <c r="I1597" t="str">
        <f>VLOOKUP(order_details__2[[#This Row],[ProductID]],products[],2,FALSE)</f>
        <v>Louisiana Fiery Hot Pepper Sauce</v>
      </c>
      <c r="J1597" t="str">
        <f>VLOOKUP(order_details__2[[#This Row],[SupplierID]],suppliers[],2,FALSE)</f>
        <v>New Orleans Cajun Delights</v>
      </c>
      <c r="K1597" t="str">
        <f>VLOOKUP(order_details__2[[#This Row],[OrderID]],orders[],14,FALSE)</f>
        <v>USA</v>
      </c>
      <c r="L1597">
        <f>VLOOKUP(order_details__2[[#This Row],[OrderID]],orders[],7,FALSE)</f>
        <v>1</v>
      </c>
      <c r="M1597" t="str">
        <f>VLOOKUP(order_details__2[[#This Row],[ShipVia ]],shippers[],2,FALSE)</f>
        <v>Speedy Express</v>
      </c>
      <c r="N1597" t="str">
        <f>VLOOKUP(order_details__2[[#This Row],[OrderID]],orders[],2,FALSE)</f>
        <v>OLDWO</v>
      </c>
      <c r="O1597" t="str">
        <f>VLOOKUP(order_details__2[[#This Row],[OrderID]],orders[],18,FALSE)</f>
        <v xml:space="preserve">Southern                                          </v>
      </c>
      <c r="P1597">
        <f>VLOOKUP(order_details__2[[#This Row],[ProductID]],products[],4,FALSE)</f>
        <v>2</v>
      </c>
      <c r="Q1597" t="str">
        <f>VLOOKUP(order_details__2[[#This Row],[CategoryID]],categories[],2,FALSE)</f>
        <v>Condiments</v>
      </c>
      <c r="R1597" s="57">
        <f>VLOOKUP(order_details__2[[#This Row],[OrderID]],orders[],21,FALSE)</f>
        <v>1</v>
      </c>
    </row>
    <row r="1598" spans="1:18" x14ac:dyDescent="0.2">
      <c r="A1598">
        <v>10856</v>
      </c>
      <c r="B1598">
        <v>2</v>
      </c>
      <c r="C1598">
        <v>19</v>
      </c>
      <c r="D1598">
        <v>20</v>
      </c>
      <c r="E1598">
        <v>0</v>
      </c>
      <c r="F1598">
        <f>order_details__2[[#This Row],[UnitPrice]]*order_details__2[[#This Row],[Quantity]]</f>
        <v>380</v>
      </c>
      <c r="G1598">
        <f>VLOOKUP(order_details__2[[#This Row],[ProductID]],products[],3,FALSE)</f>
        <v>1</v>
      </c>
      <c r="H1598">
        <f>VLOOKUP(order_details__2[[#This Row],[OrderID]],orders[],20,FALSE)</f>
        <v>1998</v>
      </c>
      <c r="I1598" t="str">
        <f>VLOOKUP(order_details__2[[#This Row],[ProductID]],products[],2,FALSE)</f>
        <v>Chang</v>
      </c>
      <c r="J1598" t="str">
        <f>VLOOKUP(order_details__2[[#This Row],[SupplierID]],suppliers[],2,FALSE)</f>
        <v>Exotic Liquids</v>
      </c>
      <c r="K1598" t="str">
        <f>VLOOKUP(order_details__2[[#This Row],[OrderID]],orders[],14,FALSE)</f>
        <v>Mexico</v>
      </c>
      <c r="L1598">
        <f>VLOOKUP(order_details__2[[#This Row],[OrderID]],orders[],7,FALSE)</f>
        <v>2</v>
      </c>
      <c r="M1598" t="str">
        <f>VLOOKUP(order_details__2[[#This Row],[ShipVia ]],shippers[],2,FALSE)</f>
        <v>United Package</v>
      </c>
      <c r="N1598" t="str">
        <f>VLOOKUP(order_details__2[[#This Row],[OrderID]],orders[],2,FALSE)</f>
        <v>ANTON</v>
      </c>
      <c r="O1598" t="str">
        <f>VLOOKUP(order_details__2[[#This Row],[OrderID]],orders[],18,FALSE)</f>
        <v xml:space="preserve">Southern                                          </v>
      </c>
      <c r="P1598">
        <f>VLOOKUP(order_details__2[[#This Row],[ProductID]],products[],4,FALSE)</f>
        <v>1</v>
      </c>
      <c r="Q1598" t="str">
        <f>VLOOKUP(order_details__2[[#This Row],[CategoryID]],categories[],2,FALSE)</f>
        <v>Beverages</v>
      </c>
      <c r="R1598" s="57">
        <f>VLOOKUP(order_details__2[[#This Row],[OrderID]],orders[],21,FALSE)</f>
        <v>1</v>
      </c>
    </row>
    <row r="1599" spans="1:18" x14ac:dyDescent="0.2">
      <c r="A1599">
        <v>10856</v>
      </c>
      <c r="B1599">
        <v>42</v>
      </c>
      <c r="C1599">
        <v>14</v>
      </c>
      <c r="D1599">
        <v>20</v>
      </c>
      <c r="E1599">
        <v>0</v>
      </c>
      <c r="F1599">
        <f>order_details__2[[#This Row],[UnitPrice]]*order_details__2[[#This Row],[Quantity]]</f>
        <v>280</v>
      </c>
      <c r="G1599">
        <f>VLOOKUP(order_details__2[[#This Row],[ProductID]],products[],3,FALSE)</f>
        <v>20</v>
      </c>
      <c r="H1599">
        <f>VLOOKUP(order_details__2[[#This Row],[OrderID]],orders[],20,FALSE)</f>
        <v>1998</v>
      </c>
      <c r="I1599" t="str">
        <f>VLOOKUP(order_details__2[[#This Row],[ProductID]],products[],2,FALSE)</f>
        <v>Singaporean Hokkien Fried Mee</v>
      </c>
      <c r="J1599" t="str">
        <f>VLOOKUP(order_details__2[[#This Row],[SupplierID]],suppliers[],2,FALSE)</f>
        <v>Leka Trading</v>
      </c>
      <c r="K1599" t="str">
        <f>VLOOKUP(order_details__2[[#This Row],[OrderID]],orders[],14,FALSE)</f>
        <v>Mexico</v>
      </c>
      <c r="L1599">
        <f>VLOOKUP(order_details__2[[#This Row],[OrderID]],orders[],7,FALSE)</f>
        <v>2</v>
      </c>
      <c r="M1599" t="str">
        <f>VLOOKUP(order_details__2[[#This Row],[ShipVia ]],shippers[],2,FALSE)</f>
        <v>United Package</v>
      </c>
      <c r="N1599" t="str">
        <f>VLOOKUP(order_details__2[[#This Row],[OrderID]],orders[],2,FALSE)</f>
        <v>ANTON</v>
      </c>
      <c r="O1599" t="str">
        <f>VLOOKUP(order_details__2[[#This Row],[OrderID]],orders[],18,FALSE)</f>
        <v xml:space="preserve">Southern                                          </v>
      </c>
      <c r="P1599">
        <f>VLOOKUP(order_details__2[[#This Row],[ProductID]],products[],4,FALSE)</f>
        <v>5</v>
      </c>
      <c r="Q1599" t="str">
        <f>VLOOKUP(order_details__2[[#This Row],[CategoryID]],categories[],2,FALSE)</f>
        <v>Grains/Cereals</v>
      </c>
      <c r="R1599" s="57">
        <f>VLOOKUP(order_details__2[[#This Row],[OrderID]],orders[],21,FALSE)</f>
        <v>1</v>
      </c>
    </row>
    <row r="1600" spans="1:18" x14ac:dyDescent="0.2">
      <c r="A1600">
        <v>10857</v>
      </c>
      <c r="B1600">
        <v>3</v>
      </c>
      <c r="C1600">
        <v>10</v>
      </c>
      <c r="D1600">
        <v>30</v>
      </c>
      <c r="E1600">
        <v>0</v>
      </c>
      <c r="F1600">
        <f>order_details__2[[#This Row],[UnitPrice]]*order_details__2[[#This Row],[Quantity]]</f>
        <v>300</v>
      </c>
      <c r="G1600">
        <f>VLOOKUP(order_details__2[[#This Row],[ProductID]],products[],3,FALSE)</f>
        <v>1</v>
      </c>
      <c r="H1600">
        <f>VLOOKUP(order_details__2[[#This Row],[OrderID]],orders[],20,FALSE)</f>
        <v>1998</v>
      </c>
      <c r="I1600" t="str">
        <f>VLOOKUP(order_details__2[[#This Row],[ProductID]],products[],2,FALSE)</f>
        <v>Aniseed Syrup</v>
      </c>
      <c r="J1600" t="str">
        <f>VLOOKUP(order_details__2[[#This Row],[SupplierID]],suppliers[],2,FALSE)</f>
        <v>Exotic Liquids</v>
      </c>
      <c r="K1600" t="str">
        <f>VLOOKUP(order_details__2[[#This Row],[OrderID]],orders[],14,FALSE)</f>
        <v>Sweden</v>
      </c>
      <c r="L1600">
        <f>VLOOKUP(order_details__2[[#This Row],[OrderID]],orders[],7,FALSE)</f>
        <v>2</v>
      </c>
      <c r="M1600" t="str">
        <f>VLOOKUP(order_details__2[[#This Row],[ShipVia ]],shippers[],2,FALSE)</f>
        <v>United Package</v>
      </c>
      <c r="N1600" t="str">
        <f>VLOOKUP(order_details__2[[#This Row],[OrderID]],orders[],2,FALSE)</f>
        <v>BERGS</v>
      </c>
      <c r="O1600" t="str">
        <f>VLOOKUP(order_details__2[[#This Row],[OrderID]],orders[],18,FALSE)</f>
        <v xml:space="preserve">Northern                                          </v>
      </c>
      <c r="P1600">
        <f>VLOOKUP(order_details__2[[#This Row],[ProductID]],products[],4,FALSE)</f>
        <v>2</v>
      </c>
      <c r="Q1600" t="str">
        <f>VLOOKUP(order_details__2[[#This Row],[CategoryID]],categories[],2,FALSE)</f>
        <v>Condiments</v>
      </c>
      <c r="R1600" s="57">
        <f>VLOOKUP(order_details__2[[#This Row],[OrderID]],orders[],21,FALSE)</f>
        <v>1</v>
      </c>
    </row>
    <row r="1601" spans="1:18" x14ac:dyDescent="0.2">
      <c r="A1601">
        <v>10857</v>
      </c>
      <c r="B1601">
        <v>26</v>
      </c>
      <c r="C1601">
        <v>31.23</v>
      </c>
      <c r="D1601">
        <v>35</v>
      </c>
      <c r="E1601">
        <v>0</v>
      </c>
      <c r="F1601">
        <f>order_details__2[[#This Row],[UnitPrice]]*order_details__2[[#This Row],[Quantity]]</f>
        <v>1093.05</v>
      </c>
      <c r="G1601">
        <f>VLOOKUP(order_details__2[[#This Row],[ProductID]],products[],3,FALSE)</f>
        <v>11</v>
      </c>
      <c r="H1601">
        <f>VLOOKUP(order_details__2[[#This Row],[OrderID]],orders[],20,FALSE)</f>
        <v>1998</v>
      </c>
      <c r="I1601" t="str">
        <f>VLOOKUP(order_details__2[[#This Row],[ProductID]],products[],2,FALSE)</f>
        <v>Gumbr Gummibrchen</v>
      </c>
      <c r="J1601" t="str">
        <f>VLOOKUP(order_details__2[[#This Row],[SupplierID]],suppliers[],2,FALSE)</f>
        <v>Heli Swaren GmbH &amp; Co. KG</v>
      </c>
      <c r="K1601" t="str">
        <f>VLOOKUP(order_details__2[[#This Row],[OrderID]],orders[],14,FALSE)</f>
        <v>Sweden</v>
      </c>
      <c r="L1601">
        <f>VLOOKUP(order_details__2[[#This Row],[OrderID]],orders[],7,FALSE)</f>
        <v>2</v>
      </c>
      <c r="M1601" t="str">
        <f>VLOOKUP(order_details__2[[#This Row],[ShipVia ]],shippers[],2,FALSE)</f>
        <v>United Package</v>
      </c>
      <c r="N1601" t="str">
        <f>VLOOKUP(order_details__2[[#This Row],[OrderID]],orders[],2,FALSE)</f>
        <v>BERGS</v>
      </c>
      <c r="O1601" t="str">
        <f>VLOOKUP(order_details__2[[#This Row],[OrderID]],orders[],18,FALSE)</f>
        <v xml:space="preserve">Northern                                          </v>
      </c>
      <c r="P1601">
        <f>VLOOKUP(order_details__2[[#This Row],[ProductID]],products[],4,FALSE)</f>
        <v>3</v>
      </c>
      <c r="Q1601" t="str">
        <f>VLOOKUP(order_details__2[[#This Row],[CategoryID]],categories[],2,FALSE)</f>
        <v>Confections</v>
      </c>
      <c r="R1601" s="57">
        <f>VLOOKUP(order_details__2[[#This Row],[OrderID]],orders[],21,FALSE)</f>
        <v>1</v>
      </c>
    </row>
    <row r="1602" spans="1:18" x14ac:dyDescent="0.2">
      <c r="A1602">
        <v>10857</v>
      </c>
      <c r="B1602">
        <v>29</v>
      </c>
      <c r="C1602">
        <v>123.79</v>
      </c>
      <c r="D1602">
        <v>10</v>
      </c>
      <c r="E1602">
        <v>0</v>
      </c>
      <c r="F1602">
        <f>order_details__2[[#This Row],[UnitPrice]]*order_details__2[[#This Row],[Quantity]]</f>
        <v>1237.9000000000001</v>
      </c>
      <c r="G1602">
        <f>VLOOKUP(order_details__2[[#This Row],[ProductID]],products[],3,FALSE)</f>
        <v>12</v>
      </c>
      <c r="H1602">
        <f>VLOOKUP(order_details__2[[#This Row],[OrderID]],orders[],20,FALSE)</f>
        <v>1998</v>
      </c>
      <c r="I1602" t="str">
        <f>VLOOKUP(order_details__2[[#This Row],[ProductID]],products[],2,FALSE)</f>
        <v>Thringer Rostbratwurst</v>
      </c>
      <c r="J1602" t="str">
        <f>VLOOKUP(order_details__2[[#This Row],[SupplierID]],suppliers[],2,FALSE)</f>
        <v>Plutzer Lebensmittelgromrkte AG</v>
      </c>
      <c r="K1602" t="str">
        <f>VLOOKUP(order_details__2[[#This Row],[OrderID]],orders[],14,FALSE)</f>
        <v>Sweden</v>
      </c>
      <c r="L1602">
        <f>VLOOKUP(order_details__2[[#This Row],[OrderID]],orders[],7,FALSE)</f>
        <v>2</v>
      </c>
      <c r="M1602" t="str">
        <f>VLOOKUP(order_details__2[[#This Row],[ShipVia ]],shippers[],2,FALSE)</f>
        <v>United Package</v>
      </c>
      <c r="N1602" t="str">
        <f>VLOOKUP(order_details__2[[#This Row],[OrderID]],orders[],2,FALSE)</f>
        <v>BERGS</v>
      </c>
      <c r="O1602" t="str">
        <f>VLOOKUP(order_details__2[[#This Row],[OrderID]],orders[],18,FALSE)</f>
        <v xml:space="preserve">Northern                                          </v>
      </c>
      <c r="P1602">
        <f>VLOOKUP(order_details__2[[#This Row],[ProductID]],products[],4,FALSE)</f>
        <v>6</v>
      </c>
      <c r="Q1602" t="str">
        <f>VLOOKUP(order_details__2[[#This Row],[CategoryID]],categories[],2,FALSE)</f>
        <v>Meat/Poultry</v>
      </c>
      <c r="R1602" s="57">
        <f>VLOOKUP(order_details__2[[#This Row],[OrderID]],orders[],21,FALSE)</f>
        <v>1</v>
      </c>
    </row>
    <row r="1603" spans="1:18" x14ac:dyDescent="0.2">
      <c r="A1603">
        <v>10858</v>
      </c>
      <c r="B1603">
        <v>7</v>
      </c>
      <c r="C1603">
        <v>30</v>
      </c>
      <c r="D1603">
        <v>5</v>
      </c>
      <c r="E1603">
        <v>0</v>
      </c>
      <c r="F1603">
        <f>order_details__2[[#This Row],[UnitPrice]]*order_details__2[[#This Row],[Quantity]]</f>
        <v>150</v>
      </c>
      <c r="G1603">
        <f>VLOOKUP(order_details__2[[#This Row],[ProductID]],products[],3,FALSE)</f>
        <v>3</v>
      </c>
      <c r="H1603">
        <f>VLOOKUP(order_details__2[[#This Row],[OrderID]],orders[],20,FALSE)</f>
        <v>1998</v>
      </c>
      <c r="I1603" t="str">
        <f>VLOOKUP(order_details__2[[#This Row],[ProductID]],products[],2,FALSE)</f>
        <v>Uncle Bob's Organic Dried Pears</v>
      </c>
      <c r="J1603" t="str">
        <f>VLOOKUP(order_details__2[[#This Row],[SupplierID]],suppliers[],2,FALSE)</f>
        <v>Grandma Kelly's Homestead</v>
      </c>
      <c r="K1603" t="str">
        <f>VLOOKUP(order_details__2[[#This Row],[OrderID]],orders[],14,FALSE)</f>
        <v>France</v>
      </c>
      <c r="L1603">
        <f>VLOOKUP(order_details__2[[#This Row],[OrderID]],orders[],7,FALSE)</f>
        <v>1</v>
      </c>
      <c r="M1603" t="str">
        <f>VLOOKUP(order_details__2[[#This Row],[ShipVia ]],shippers[],2,FALSE)</f>
        <v>Speedy Express</v>
      </c>
      <c r="N1603" t="str">
        <f>VLOOKUP(order_details__2[[#This Row],[OrderID]],orders[],2,FALSE)</f>
        <v>LACOR</v>
      </c>
      <c r="O1603" t="str">
        <f>VLOOKUP(order_details__2[[#This Row],[OrderID]],orders[],18,FALSE)</f>
        <v xml:space="preserve">Eastern                                           </v>
      </c>
      <c r="P1603">
        <f>VLOOKUP(order_details__2[[#This Row],[ProductID]],products[],4,FALSE)</f>
        <v>7</v>
      </c>
      <c r="Q1603" t="str">
        <f>VLOOKUP(order_details__2[[#This Row],[CategoryID]],categories[],2,FALSE)</f>
        <v>Produce</v>
      </c>
      <c r="R1603" s="57">
        <f>VLOOKUP(order_details__2[[#This Row],[OrderID]],orders[],21,FALSE)</f>
        <v>1</v>
      </c>
    </row>
    <row r="1604" spans="1:18" x14ac:dyDescent="0.2">
      <c r="A1604">
        <v>10858</v>
      </c>
      <c r="B1604">
        <v>27</v>
      </c>
      <c r="C1604">
        <v>43.9</v>
      </c>
      <c r="D1604">
        <v>10</v>
      </c>
      <c r="E1604">
        <v>0</v>
      </c>
      <c r="F1604">
        <f>order_details__2[[#This Row],[UnitPrice]]*order_details__2[[#This Row],[Quantity]]</f>
        <v>439</v>
      </c>
      <c r="G1604">
        <f>VLOOKUP(order_details__2[[#This Row],[ProductID]],products[],3,FALSE)</f>
        <v>11</v>
      </c>
      <c r="H1604">
        <f>VLOOKUP(order_details__2[[#This Row],[OrderID]],orders[],20,FALSE)</f>
        <v>1998</v>
      </c>
      <c r="I1604" t="str">
        <f>VLOOKUP(order_details__2[[#This Row],[ProductID]],products[],2,FALSE)</f>
        <v>Schoggi Schokolade</v>
      </c>
      <c r="J1604" t="str">
        <f>VLOOKUP(order_details__2[[#This Row],[SupplierID]],suppliers[],2,FALSE)</f>
        <v>Heli Swaren GmbH &amp; Co. KG</v>
      </c>
      <c r="K1604" t="str">
        <f>VLOOKUP(order_details__2[[#This Row],[OrderID]],orders[],14,FALSE)</f>
        <v>France</v>
      </c>
      <c r="L1604">
        <f>VLOOKUP(order_details__2[[#This Row],[OrderID]],orders[],7,FALSE)</f>
        <v>1</v>
      </c>
      <c r="M1604" t="str">
        <f>VLOOKUP(order_details__2[[#This Row],[ShipVia ]],shippers[],2,FALSE)</f>
        <v>Speedy Express</v>
      </c>
      <c r="N1604" t="str">
        <f>VLOOKUP(order_details__2[[#This Row],[OrderID]],orders[],2,FALSE)</f>
        <v>LACOR</v>
      </c>
      <c r="O1604" t="str">
        <f>VLOOKUP(order_details__2[[#This Row],[OrderID]],orders[],18,FALSE)</f>
        <v xml:space="preserve">Eastern                                           </v>
      </c>
      <c r="P1604">
        <f>VLOOKUP(order_details__2[[#This Row],[ProductID]],products[],4,FALSE)</f>
        <v>3</v>
      </c>
      <c r="Q1604" t="str">
        <f>VLOOKUP(order_details__2[[#This Row],[CategoryID]],categories[],2,FALSE)</f>
        <v>Confections</v>
      </c>
      <c r="R1604" s="57">
        <f>VLOOKUP(order_details__2[[#This Row],[OrderID]],orders[],21,FALSE)</f>
        <v>1</v>
      </c>
    </row>
    <row r="1605" spans="1:18" x14ac:dyDescent="0.2">
      <c r="A1605">
        <v>10858</v>
      </c>
      <c r="B1605">
        <v>70</v>
      </c>
      <c r="C1605">
        <v>15</v>
      </c>
      <c r="D1605">
        <v>4</v>
      </c>
      <c r="E1605">
        <v>0</v>
      </c>
      <c r="F1605">
        <f>order_details__2[[#This Row],[UnitPrice]]*order_details__2[[#This Row],[Quantity]]</f>
        <v>60</v>
      </c>
      <c r="G1605">
        <f>VLOOKUP(order_details__2[[#This Row],[ProductID]],products[],3,FALSE)</f>
        <v>7</v>
      </c>
      <c r="H1605">
        <f>VLOOKUP(order_details__2[[#This Row],[OrderID]],orders[],20,FALSE)</f>
        <v>1998</v>
      </c>
      <c r="I1605" t="str">
        <f>VLOOKUP(order_details__2[[#This Row],[ProductID]],products[],2,FALSE)</f>
        <v>Outback Lager</v>
      </c>
      <c r="J1605" t="str">
        <f>VLOOKUP(order_details__2[[#This Row],[SupplierID]],suppliers[],2,FALSE)</f>
        <v>Pavlova, Ltd.</v>
      </c>
      <c r="K1605" t="str">
        <f>VLOOKUP(order_details__2[[#This Row],[OrderID]],orders[],14,FALSE)</f>
        <v>France</v>
      </c>
      <c r="L1605">
        <f>VLOOKUP(order_details__2[[#This Row],[OrderID]],orders[],7,FALSE)</f>
        <v>1</v>
      </c>
      <c r="M1605" t="str">
        <f>VLOOKUP(order_details__2[[#This Row],[ShipVia ]],shippers[],2,FALSE)</f>
        <v>Speedy Express</v>
      </c>
      <c r="N1605" t="str">
        <f>VLOOKUP(order_details__2[[#This Row],[OrderID]],orders[],2,FALSE)</f>
        <v>LACOR</v>
      </c>
      <c r="O1605" t="str">
        <f>VLOOKUP(order_details__2[[#This Row],[OrderID]],orders[],18,FALSE)</f>
        <v xml:space="preserve">Eastern                                           </v>
      </c>
      <c r="P1605">
        <f>VLOOKUP(order_details__2[[#This Row],[ProductID]],products[],4,FALSE)</f>
        <v>1</v>
      </c>
      <c r="Q1605" t="str">
        <f>VLOOKUP(order_details__2[[#This Row],[CategoryID]],categories[],2,FALSE)</f>
        <v>Beverages</v>
      </c>
      <c r="R1605" s="57">
        <f>VLOOKUP(order_details__2[[#This Row],[OrderID]],orders[],21,FALSE)</f>
        <v>1</v>
      </c>
    </row>
    <row r="1606" spans="1:18" x14ac:dyDescent="0.2">
      <c r="A1606">
        <v>10859</v>
      </c>
      <c r="B1606">
        <v>24</v>
      </c>
      <c r="C1606">
        <v>4.5</v>
      </c>
      <c r="D1606">
        <v>40</v>
      </c>
      <c r="E1606">
        <v>0</v>
      </c>
      <c r="F1606">
        <f>order_details__2[[#This Row],[UnitPrice]]*order_details__2[[#This Row],[Quantity]]</f>
        <v>180</v>
      </c>
      <c r="G1606">
        <f>VLOOKUP(order_details__2[[#This Row],[ProductID]],products[],3,FALSE)</f>
        <v>10</v>
      </c>
      <c r="H1606">
        <f>VLOOKUP(order_details__2[[#This Row],[OrderID]],orders[],20,FALSE)</f>
        <v>1998</v>
      </c>
      <c r="I1606" t="str">
        <f>VLOOKUP(order_details__2[[#This Row],[ProductID]],products[],2,FALSE)</f>
        <v>Guaran Fantstica</v>
      </c>
      <c r="J1606" t="str">
        <f>VLOOKUP(order_details__2[[#This Row],[SupplierID]],suppliers[],2,FALSE)</f>
        <v>Refrescos Americanas LTDA</v>
      </c>
      <c r="K1606" t="str">
        <f>VLOOKUP(order_details__2[[#This Row],[OrderID]],orders[],14,FALSE)</f>
        <v>Germany</v>
      </c>
      <c r="L1606">
        <f>VLOOKUP(order_details__2[[#This Row],[OrderID]],orders[],7,FALSE)</f>
        <v>2</v>
      </c>
      <c r="M1606" t="str">
        <f>VLOOKUP(order_details__2[[#This Row],[ShipVia ]],shippers[],2,FALSE)</f>
        <v>United Package</v>
      </c>
      <c r="N1606" t="str">
        <f>VLOOKUP(order_details__2[[#This Row],[OrderID]],orders[],2,FALSE)</f>
        <v>FRANK</v>
      </c>
      <c r="O1606" t="str">
        <f>VLOOKUP(order_details__2[[#This Row],[OrderID]],orders[],18,FALSE)</f>
        <v xml:space="preserve">Eastern                                           </v>
      </c>
      <c r="P1606">
        <f>VLOOKUP(order_details__2[[#This Row],[ProductID]],products[],4,FALSE)</f>
        <v>1</v>
      </c>
      <c r="Q1606" t="str">
        <f>VLOOKUP(order_details__2[[#This Row],[CategoryID]],categories[],2,FALSE)</f>
        <v>Beverages</v>
      </c>
      <c r="R1606" s="57">
        <f>VLOOKUP(order_details__2[[#This Row],[OrderID]],orders[],21,FALSE)</f>
        <v>1</v>
      </c>
    </row>
    <row r="1607" spans="1:18" x14ac:dyDescent="0.2">
      <c r="A1607">
        <v>10859</v>
      </c>
      <c r="B1607">
        <v>54</v>
      </c>
      <c r="C1607">
        <v>7.45</v>
      </c>
      <c r="D1607">
        <v>35</v>
      </c>
      <c r="E1607">
        <v>0</v>
      </c>
      <c r="F1607">
        <f>order_details__2[[#This Row],[UnitPrice]]*order_details__2[[#This Row],[Quantity]]</f>
        <v>260.75</v>
      </c>
      <c r="G1607">
        <f>VLOOKUP(order_details__2[[#This Row],[ProductID]],products[],3,FALSE)</f>
        <v>25</v>
      </c>
      <c r="H1607">
        <f>VLOOKUP(order_details__2[[#This Row],[OrderID]],orders[],20,FALSE)</f>
        <v>1998</v>
      </c>
      <c r="I1607" t="str">
        <f>VLOOKUP(order_details__2[[#This Row],[ProductID]],products[],2,FALSE)</f>
        <v>Tourtire</v>
      </c>
      <c r="J1607" t="str">
        <f>VLOOKUP(order_details__2[[#This Row],[SupplierID]],suppliers[],2,FALSE)</f>
        <v>Ma Maison</v>
      </c>
      <c r="K1607" t="str">
        <f>VLOOKUP(order_details__2[[#This Row],[OrderID]],orders[],14,FALSE)</f>
        <v>Germany</v>
      </c>
      <c r="L1607">
        <f>VLOOKUP(order_details__2[[#This Row],[OrderID]],orders[],7,FALSE)</f>
        <v>2</v>
      </c>
      <c r="M1607" t="str">
        <f>VLOOKUP(order_details__2[[#This Row],[ShipVia ]],shippers[],2,FALSE)</f>
        <v>United Package</v>
      </c>
      <c r="N1607" t="str">
        <f>VLOOKUP(order_details__2[[#This Row],[OrderID]],orders[],2,FALSE)</f>
        <v>FRANK</v>
      </c>
      <c r="O1607" t="str">
        <f>VLOOKUP(order_details__2[[#This Row],[OrderID]],orders[],18,FALSE)</f>
        <v xml:space="preserve">Eastern                                           </v>
      </c>
      <c r="P1607">
        <f>VLOOKUP(order_details__2[[#This Row],[ProductID]],products[],4,FALSE)</f>
        <v>6</v>
      </c>
      <c r="Q1607" t="str">
        <f>VLOOKUP(order_details__2[[#This Row],[CategoryID]],categories[],2,FALSE)</f>
        <v>Meat/Poultry</v>
      </c>
      <c r="R1607" s="57">
        <f>VLOOKUP(order_details__2[[#This Row],[OrderID]],orders[],21,FALSE)</f>
        <v>1</v>
      </c>
    </row>
    <row r="1608" spans="1:18" x14ac:dyDescent="0.2">
      <c r="A1608">
        <v>10859</v>
      </c>
      <c r="B1608">
        <v>64</v>
      </c>
      <c r="C1608">
        <v>33.25</v>
      </c>
      <c r="D1608">
        <v>30</v>
      </c>
      <c r="E1608">
        <v>0</v>
      </c>
      <c r="F1608">
        <f>order_details__2[[#This Row],[UnitPrice]]*order_details__2[[#This Row],[Quantity]]</f>
        <v>997.5</v>
      </c>
      <c r="G1608">
        <f>VLOOKUP(order_details__2[[#This Row],[ProductID]],products[],3,FALSE)</f>
        <v>12</v>
      </c>
      <c r="H1608">
        <f>VLOOKUP(order_details__2[[#This Row],[OrderID]],orders[],20,FALSE)</f>
        <v>1998</v>
      </c>
      <c r="I1608" t="str">
        <f>VLOOKUP(order_details__2[[#This Row],[ProductID]],products[],2,FALSE)</f>
        <v>Wimmers gute Semmelkndel</v>
      </c>
      <c r="J1608" t="str">
        <f>VLOOKUP(order_details__2[[#This Row],[SupplierID]],suppliers[],2,FALSE)</f>
        <v>Plutzer Lebensmittelgromrkte AG</v>
      </c>
      <c r="K1608" t="str">
        <f>VLOOKUP(order_details__2[[#This Row],[OrderID]],orders[],14,FALSE)</f>
        <v>Germany</v>
      </c>
      <c r="L1608">
        <f>VLOOKUP(order_details__2[[#This Row],[OrderID]],orders[],7,FALSE)</f>
        <v>2</v>
      </c>
      <c r="M1608" t="str">
        <f>VLOOKUP(order_details__2[[#This Row],[ShipVia ]],shippers[],2,FALSE)</f>
        <v>United Package</v>
      </c>
      <c r="N1608" t="str">
        <f>VLOOKUP(order_details__2[[#This Row],[OrderID]],orders[],2,FALSE)</f>
        <v>FRANK</v>
      </c>
      <c r="O1608" t="str">
        <f>VLOOKUP(order_details__2[[#This Row],[OrderID]],orders[],18,FALSE)</f>
        <v xml:space="preserve">Eastern                                           </v>
      </c>
      <c r="P1608">
        <f>VLOOKUP(order_details__2[[#This Row],[ProductID]],products[],4,FALSE)</f>
        <v>5</v>
      </c>
      <c r="Q1608" t="str">
        <f>VLOOKUP(order_details__2[[#This Row],[CategoryID]],categories[],2,FALSE)</f>
        <v>Grains/Cereals</v>
      </c>
      <c r="R1608" s="57">
        <f>VLOOKUP(order_details__2[[#This Row],[OrderID]],orders[],21,FALSE)</f>
        <v>1</v>
      </c>
    </row>
    <row r="1609" spans="1:18" x14ac:dyDescent="0.2">
      <c r="A1609">
        <v>10860</v>
      </c>
      <c r="B1609">
        <v>51</v>
      </c>
      <c r="C1609">
        <v>53</v>
      </c>
      <c r="D1609">
        <v>3</v>
      </c>
      <c r="E1609">
        <v>0</v>
      </c>
      <c r="F1609">
        <f>order_details__2[[#This Row],[UnitPrice]]*order_details__2[[#This Row],[Quantity]]</f>
        <v>159</v>
      </c>
      <c r="G1609">
        <f>VLOOKUP(order_details__2[[#This Row],[ProductID]],products[],3,FALSE)</f>
        <v>24</v>
      </c>
      <c r="H1609">
        <f>VLOOKUP(order_details__2[[#This Row],[OrderID]],orders[],20,FALSE)</f>
        <v>1998</v>
      </c>
      <c r="I1609" t="str">
        <f>VLOOKUP(order_details__2[[#This Row],[ProductID]],products[],2,FALSE)</f>
        <v>Manjimup Dried Apples</v>
      </c>
      <c r="J1609" t="str">
        <f>VLOOKUP(order_details__2[[#This Row],[SupplierID]],suppliers[],2,FALSE)</f>
        <v>G'day, Mate</v>
      </c>
      <c r="K1609" t="str">
        <f>VLOOKUP(order_details__2[[#This Row],[OrderID]],orders[],14,FALSE)</f>
        <v>France</v>
      </c>
      <c r="L1609">
        <f>VLOOKUP(order_details__2[[#This Row],[OrderID]],orders[],7,FALSE)</f>
        <v>3</v>
      </c>
      <c r="M1609" t="str">
        <f>VLOOKUP(order_details__2[[#This Row],[ShipVia ]],shippers[],2,FALSE)</f>
        <v>Federal Shipping</v>
      </c>
      <c r="N1609" t="str">
        <f>VLOOKUP(order_details__2[[#This Row],[OrderID]],orders[],2,FALSE)</f>
        <v>FRANR</v>
      </c>
      <c r="O1609" t="str">
        <f>VLOOKUP(order_details__2[[#This Row],[OrderID]],orders[],18,FALSE)</f>
        <v xml:space="preserve">Southern                                          </v>
      </c>
      <c r="P1609">
        <f>VLOOKUP(order_details__2[[#This Row],[ProductID]],products[],4,FALSE)</f>
        <v>7</v>
      </c>
      <c r="Q1609" t="str">
        <f>VLOOKUP(order_details__2[[#This Row],[CategoryID]],categories[],2,FALSE)</f>
        <v>Produce</v>
      </c>
      <c r="R1609" s="57">
        <f>VLOOKUP(order_details__2[[#This Row],[OrderID]],orders[],21,FALSE)</f>
        <v>1</v>
      </c>
    </row>
    <row r="1610" spans="1:18" x14ac:dyDescent="0.2">
      <c r="A1610">
        <v>10860</v>
      </c>
      <c r="B1610">
        <v>76</v>
      </c>
      <c r="C1610">
        <v>18</v>
      </c>
      <c r="D1610">
        <v>20</v>
      </c>
      <c r="E1610">
        <v>0</v>
      </c>
      <c r="F1610">
        <f>order_details__2[[#This Row],[UnitPrice]]*order_details__2[[#This Row],[Quantity]]</f>
        <v>360</v>
      </c>
      <c r="G1610">
        <f>VLOOKUP(order_details__2[[#This Row],[ProductID]],products[],3,FALSE)</f>
        <v>23</v>
      </c>
      <c r="H1610">
        <f>VLOOKUP(order_details__2[[#This Row],[OrderID]],orders[],20,FALSE)</f>
        <v>1998</v>
      </c>
      <c r="I1610" t="str">
        <f>VLOOKUP(order_details__2[[#This Row],[ProductID]],products[],2,FALSE)</f>
        <v>Lakkalikri</v>
      </c>
      <c r="J1610" t="str">
        <f>VLOOKUP(order_details__2[[#This Row],[SupplierID]],suppliers[],2,FALSE)</f>
        <v>Karkki Oy</v>
      </c>
      <c r="K1610" t="str">
        <f>VLOOKUP(order_details__2[[#This Row],[OrderID]],orders[],14,FALSE)</f>
        <v>France</v>
      </c>
      <c r="L1610">
        <f>VLOOKUP(order_details__2[[#This Row],[OrderID]],orders[],7,FALSE)</f>
        <v>3</v>
      </c>
      <c r="M1610" t="str">
        <f>VLOOKUP(order_details__2[[#This Row],[ShipVia ]],shippers[],2,FALSE)</f>
        <v>Federal Shipping</v>
      </c>
      <c r="N1610" t="str">
        <f>VLOOKUP(order_details__2[[#This Row],[OrderID]],orders[],2,FALSE)</f>
        <v>FRANR</v>
      </c>
      <c r="O1610" t="str">
        <f>VLOOKUP(order_details__2[[#This Row],[OrderID]],orders[],18,FALSE)</f>
        <v xml:space="preserve">Southern                                          </v>
      </c>
      <c r="P1610">
        <f>VLOOKUP(order_details__2[[#This Row],[ProductID]],products[],4,FALSE)</f>
        <v>1</v>
      </c>
      <c r="Q1610" t="str">
        <f>VLOOKUP(order_details__2[[#This Row],[CategoryID]],categories[],2,FALSE)</f>
        <v>Beverages</v>
      </c>
      <c r="R1610" s="57">
        <f>VLOOKUP(order_details__2[[#This Row],[OrderID]],orders[],21,FALSE)</f>
        <v>1</v>
      </c>
    </row>
    <row r="1611" spans="1:18" x14ac:dyDescent="0.2">
      <c r="A1611">
        <v>10861</v>
      </c>
      <c r="B1611">
        <v>17</v>
      </c>
      <c r="C1611">
        <v>39</v>
      </c>
      <c r="D1611">
        <v>42</v>
      </c>
      <c r="E1611">
        <v>0</v>
      </c>
      <c r="F1611">
        <f>order_details__2[[#This Row],[UnitPrice]]*order_details__2[[#This Row],[Quantity]]</f>
        <v>1638</v>
      </c>
      <c r="G1611">
        <f>VLOOKUP(order_details__2[[#This Row],[ProductID]],products[],3,FALSE)</f>
        <v>7</v>
      </c>
      <c r="H1611">
        <f>VLOOKUP(order_details__2[[#This Row],[OrderID]],orders[],20,FALSE)</f>
        <v>1998</v>
      </c>
      <c r="I1611" t="str">
        <f>VLOOKUP(order_details__2[[#This Row],[ProductID]],products[],2,FALSE)</f>
        <v>Alice Mutton</v>
      </c>
      <c r="J1611" t="str">
        <f>VLOOKUP(order_details__2[[#This Row],[SupplierID]],suppliers[],2,FALSE)</f>
        <v>Pavlova, Ltd.</v>
      </c>
      <c r="K1611" t="str">
        <f>VLOOKUP(order_details__2[[#This Row],[OrderID]],orders[],14,FALSE)</f>
        <v>USA</v>
      </c>
      <c r="L1611">
        <f>VLOOKUP(order_details__2[[#This Row],[OrderID]],orders[],7,FALSE)</f>
        <v>2</v>
      </c>
      <c r="M1611" t="str">
        <f>VLOOKUP(order_details__2[[#This Row],[ShipVia ]],shippers[],2,FALSE)</f>
        <v>United Package</v>
      </c>
      <c r="N1611" t="str">
        <f>VLOOKUP(order_details__2[[#This Row],[OrderID]],orders[],2,FALSE)</f>
        <v>WHITC</v>
      </c>
      <c r="O1611" t="str">
        <f>VLOOKUP(order_details__2[[#This Row],[OrderID]],orders[],18,FALSE)</f>
        <v xml:space="preserve">Eastern                                           </v>
      </c>
      <c r="P1611">
        <f>VLOOKUP(order_details__2[[#This Row],[ProductID]],products[],4,FALSE)</f>
        <v>6</v>
      </c>
      <c r="Q1611" t="str">
        <f>VLOOKUP(order_details__2[[#This Row],[CategoryID]],categories[],2,FALSE)</f>
        <v>Meat/Poultry</v>
      </c>
      <c r="R1611" s="57">
        <f>VLOOKUP(order_details__2[[#This Row],[OrderID]],orders[],21,FALSE)</f>
        <v>1</v>
      </c>
    </row>
    <row r="1612" spans="1:18" x14ac:dyDescent="0.2">
      <c r="A1612">
        <v>10861</v>
      </c>
      <c r="B1612">
        <v>18</v>
      </c>
      <c r="C1612">
        <v>62.5</v>
      </c>
      <c r="D1612">
        <v>20</v>
      </c>
      <c r="E1612">
        <v>0</v>
      </c>
      <c r="F1612">
        <f>order_details__2[[#This Row],[UnitPrice]]*order_details__2[[#This Row],[Quantity]]</f>
        <v>1250</v>
      </c>
      <c r="G1612">
        <f>VLOOKUP(order_details__2[[#This Row],[ProductID]],products[],3,FALSE)</f>
        <v>7</v>
      </c>
      <c r="H1612">
        <f>VLOOKUP(order_details__2[[#This Row],[OrderID]],orders[],20,FALSE)</f>
        <v>1998</v>
      </c>
      <c r="I1612" t="str">
        <f>VLOOKUP(order_details__2[[#This Row],[ProductID]],products[],2,FALSE)</f>
        <v>Carnarvon Tigers</v>
      </c>
      <c r="J1612" t="str">
        <f>VLOOKUP(order_details__2[[#This Row],[SupplierID]],suppliers[],2,FALSE)</f>
        <v>Pavlova, Ltd.</v>
      </c>
      <c r="K1612" t="str">
        <f>VLOOKUP(order_details__2[[#This Row],[OrderID]],orders[],14,FALSE)</f>
        <v>USA</v>
      </c>
      <c r="L1612">
        <f>VLOOKUP(order_details__2[[#This Row],[OrderID]],orders[],7,FALSE)</f>
        <v>2</v>
      </c>
      <c r="M1612" t="str">
        <f>VLOOKUP(order_details__2[[#This Row],[ShipVia ]],shippers[],2,FALSE)</f>
        <v>United Package</v>
      </c>
      <c r="N1612" t="str">
        <f>VLOOKUP(order_details__2[[#This Row],[OrderID]],orders[],2,FALSE)</f>
        <v>WHITC</v>
      </c>
      <c r="O1612" t="str">
        <f>VLOOKUP(order_details__2[[#This Row],[OrderID]],orders[],18,FALSE)</f>
        <v xml:space="preserve">Eastern                                           </v>
      </c>
      <c r="P1612">
        <f>VLOOKUP(order_details__2[[#This Row],[ProductID]],products[],4,FALSE)</f>
        <v>8</v>
      </c>
      <c r="Q1612" t="str">
        <f>VLOOKUP(order_details__2[[#This Row],[CategoryID]],categories[],2,FALSE)</f>
        <v>Seafood</v>
      </c>
      <c r="R1612" s="57">
        <f>VLOOKUP(order_details__2[[#This Row],[OrderID]],orders[],21,FALSE)</f>
        <v>1</v>
      </c>
    </row>
    <row r="1613" spans="1:18" x14ac:dyDescent="0.2">
      <c r="A1613">
        <v>10861</v>
      </c>
      <c r="B1613">
        <v>21</v>
      </c>
      <c r="C1613">
        <v>10</v>
      </c>
      <c r="D1613">
        <v>40</v>
      </c>
      <c r="E1613">
        <v>0</v>
      </c>
      <c r="F1613">
        <f>order_details__2[[#This Row],[UnitPrice]]*order_details__2[[#This Row],[Quantity]]</f>
        <v>400</v>
      </c>
      <c r="G1613">
        <f>VLOOKUP(order_details__2[[#This Row],[ProductID]],products[],3,FALSE)</f>
        <v>8</v>
      </c>
      <c r="H1613">
        <f>VLOOKUP(order_details__2[[#This Row],[OrderID]],orders[],20,FALSE)</f>
        <v>1998</v>
      </c>
      <c r="I1613" t="str">
        <f>VLOOKUP(order_details__2[[#This Row],[ProductID]],products[],2,FALSE)</f>
        <v>Sir Rodney's Scones</v>
      </c>
      <c r="J1613" t="str">
        <f>VLOOKUP(order_details__2[[#This Row],[SupplierID]],suppliers[],2,FALSE)</f>
        <v>Specialty Biscuits, Ltd.</v>
      </c>
      <c r="K1613" t="str">
        <f>VLOOKUP(order_details__2[[#This Row],[OrderID]],orders[],14,FALSE)</f>
        <v>USA</v>
      </c>
      <c r="L1613">
        <f>VLOOKUP(order_details__2[[#This Row],[OrderID]],orders[],7,FALSE)</f>
        <v>2</v>
      </c>
      <c r="M1613" t="str">
        <f>VLOOKUP(order_details__2[[#This Row],[ShipVia ]],shippers[],2,FALSE)</f>
        <v>United Package</v>
      </c>
      <c r="N1613" t="str">
        <f>VLOOKUP(order_details__2[[#This Row],[OrderID]],orders[],2,FALSE)</f>
        <v>WHITC</v>
      </c>
      <c r="O1613" t="str">
        <f>VLOOKUP(order_details__2[[#This Row],[OrderID]],orders[],18,FALSE)</f>
        <v xml:space="preserve">Eastern                                           </v>
      </c>
      <c r="P1613">
        <f>VLOOKUP(order_details__2[[#This Row],[ProductID]],products[],4,FALSE)</f>
        <v>3</v>
      </c>
      <c r="Q1613" t="str">
        <f>VLOOKUP(order_details__2[[#This Row],[CategoryID]],categories[],2,FALSE)</f>
        <v>Confections</v>
      </c>
      <c r="R1613" s="57">
        <f>VLOOKUP(order_details__2[[#This Row],[OrderID]],orders[],21,FALSE)</f>
        <v>1</v>
      </c>
    </row>
    <row r="1614" spans="1:18" x14ac:dyDescent="0.2">
      <c r="A1614">
        <v>10861</v>
      </c>
      <c r="B1614">
        <v>33</v>
      </c>
      <c r="C1614">
        <v>2.5</v>
      </c>
      <c r="D1614">
        <v>35</v>
      </c>
      <c r="E1614">
        <v>0</v>
      </c>
      <c r="F1614">
        <f>order_details__2[[#This Row],[UnitPrice]]*order_details__2[[#This Row],[Quantity]]</f>
        <v>87.5</v>
      </c>
      <c r="G1614">
        <f>VLOOKUP(order_details__2[[#This Row],[ProductID]],products[],3,FALSE)</f>
        <v>15</v>
      </c>
      <c r="H1614">
        <f>VLOOKUP(order_details__2[[#This Row],[OrderID]],orders[],20,FALSE)</f>
        <v>1998</v>
      </c>
      <c r="I1614" t="str">
        <f>VLOOKUP(order_details__2[[#This Row],[ProductID]],products[],2,FALSE)</f>
        <v>Geitost</v>
      </c>
      <c r="J1614" t="str">
        <f>VLOOKUP(order_details__2[[#This Row],[SupplierID]],suppliers[],2,FALSE)</f>
        <v>Norske Meierier</v>
      </c>
      <c r="K1614" t="str">
        <f>VLOOKUP(order_details__2[[#This Row],[OrderID]],orders[],14,FALSE)</f>
        <v>USA</v>
      </c>
      <c r="L1614">
        <f>VLOOKUP(order_details__2[[#This Row],[OrderID]],orders[],7,FALSE)</f>
        <v>2</v>
      </c>
      <c r="M1614" t="str">
        <f>VLOOKUP(order_details__2[[#This Row],[ShipVia ]],shippers[],2,FALSE)</f>
        <v>United Package</v>
      </c>
      <c r="N1614" t="str">
        <f>VLOOKUP(order_details__2[[#This Row],[OrderID]],orders[],2,FALSE)</f>
        <v>WHITC</v>
      </c>
      <c r="O1614" t="str">
        <f>VLOOKUP(order_details__2[[#This Row],[OrderID]],orders[],18,FALSE)</f>
        <v xml:space="preserve">Eastern                                           </v>
      </c>
      <c r="P1614">
        <f>VLOOKUP(order_details__2[[#This Row],[ProductID]],products[],4,FALSE)</f>
        <v>4</v>
      </c>
      <c r="Q1614" t="str">
        <f>VLOOKUP(order_details__2[[#This Row],[CategoryID]],categories[],2,FALSE)</f>
        <v>Dairy Products</v>
      </c>
      <c r="R1614" s="57">
        <f>VLOOKUP(order_details__2[[#This Row],[OrderID]],orders[],21,FALSE)</f>
        <v>1</v>
      </c>
    </row>
    <row r="1615" spans="1:18" x14ac:dyDescent="0.2">
      <c r="A1615">
        <v>10861</v>
      </c>
      <c r="B1615">
        <v>62</v>
      </c>
      <c r="C1615">
        <v>49.3</v>
      </c>
      <c r="D1615">
        <v>3</v>
      </c>
      <c r="E1615">
        <v>0</v>
      </c>
      <c r="F1615">
        <f>order_details__2[[#This Row],[UnitPrice]]*order_details__2[[#This Row],[Quantity]]</f>
        <v>147.89999999999998</v>
      </c>
      <c r="G1615">
        <f>VLOOKUP(order_details__2[[#This Row],[ProductID]],products[],3,FALSE)</f>
        <v>29</v>
      </c>
      <c r="H1615">
        <f>VLOOKUP(order_details__2[[#This Row],[OrderID]],orders[],20,FALSE)</f>
        <v>1998</v>
      </c>
      <c r="I1615" t="str">
        <f>VLOOKUP(order_details__2[[#This Row],[ProductID]],products[],2,FALSE)</f>
        <v>Tarte au sucre</v>
      </c>
      <c r="J1615" t="str">
        <f>VLOOKUP(order_details__2[[#This Row],[SupplierID]],suppliers[],2,FALSE)</f>
        <v>Forts d'rables</v>
      </c>
      <c r="K1615" t="str">
        <f>VLOOKUP(order_details__2[[#This Row],[OrderID]],orders[],14,FALSE)</f>
        <v>USA</v>
      </c>
      <c r="L1615">
        <f>VLOOKUP(order_details__2[[#This Row],[OrderID]],orders[],7,FALSE)</f>
        <v>2</v>
      </c>
      <c r="M1615" t="str">
        <f>VLOOKUP(order_details__2[[#This Row],[ShipVia ]],shippers[],2,FALSE)</f>
        <v>United Package</v>
      </c>
      <c r="N1615" t="str">
        <f>VLOOKUP(order_details__2[[#This Row],[OrderID]],orders[],2,FALSE)</f>
        <v>WHITC</v>
      </c>
      <c r="O1615" t="str">
        <f>VLOOKUP(order_details__2[[#This Row],[OrderID]],orders[],18,FALSE)</f>
        <v xml:space="preserve">Eastern                                           </v>
      </c>
      <c r="P1615">
        <f>VLOOKUP(order_details__2[[#This Row],[ProductID]],products[],4,FALSE)</f>
        <v>3</v>
      </c>
      <c r="Q1615" t="str">
        <f>VLOOKUP(order_details__2[[#This Row],[CategoryID]],categories[],2,FALSE)</f>
        <v>Confections</v>
      </c>
      <c r="R1615" s="57">
        <f>VLOOKUP(order_details__2[[#This Row],[OrderID]],orders[],21,FALSE)</f>
        <v>1</v>
      </c>
    </row>
    <row r="1616" spans="1:18" x14ac:dyDescent="0.2">
      <c r="A1616">
        <v>10862</v>
      </c>
      <c r="B1616">
        <v>11</v>
      </c>
      <c r="C1616">
        <v>21</v>
      </c>
      <c r="D1616">
        <v>25</v>
      </c>
      <c r="E1616">
        <v>0</v>
      </c>
      <c r="F1616">
        <f>order_details__2[[#This Row],[UnitPrice]]*order_details__2[[#This Row],[Quantity]]</f>
        <v>525</v>
      </c>
      <c r="G1616">
        <f>VLOOKUP(order_details__2[[#This Row],[ProductID]],products[],3,FALSE)</f>
        <v>5</v>
      </c>
      <c r="H1616">
        <f>VLOOKUP(order_details__2[[#This Row],[OrderID]],orders[],20,FALSE)</f>
        <v>1998</v>
      </c>
      <c r="I1616" t="str">
        <f>VLOOKUP(order_details__2[[#This Row],[ProductID]],products[],2,FALSE)</f>
        <v>Queso Cabrales</v>
      </c>
      <c r="J1616" t="str">
        <f>VLOOKUP(order_details__2[[#This Row],[SupplierID]],suppliers[],2,FALSE)</f>
        <v>Cooperativa de Quesos 'Las Cabras'</v>
      </c>
      <c r="K1616" t="str">
        <f>VLOOKUP(order_details__2[[#This Row],[OrderID]],orders[],14,FALSE)</f>
        <v>Germany</v>
      </c>
      <c r="L1616">
        <f>VLOOKUP(order_details__2[[#This Row],[OrderID]],orders[],7,FALSE)</f>
        <v>2</v>
      </c>
      <c r="M1616" t="str">
        <f>VLOOKUP(order_details__2[[#This Row],[ShipVia ]],shippers[],2,FALSE)</f>
        <v>United Package</v>
      </c>
      <c r="N1616" t="str">
        <f>VLOOKUP(order_details__2[[#This Row],[OrderID]],orders[],2,FALSE)</f>
        <v>LEHMS</v>
      </c>
      <c r="O1616" t="str">
        <f>VLOOKUP(order_details__2[[#This Row],[OrderID]],orders[],18,FALSE)</f>
        <v xml:space="preserve">Northern                                          </v>
      </c>
      <c r="P1616">
        <f>VLOOKUP(order_details__2[[#This Row],[ProductID]],products[],4,FALSE)</f>
        <v>4</v>
      </c>
      <c r="Q1616" t="str">
        <f>VLOOKUP(order_details__2[[#This Row],[CategoryID]],categories[],2,FALSE)</f>
        <v>Dairy Products</v>
      </c>
      <c r="R1616" s="57">
        <f>VLOOKUP(order_details__2[[#This Row],[OrderID]],orders[],21,FALSE)</f>
        <v>1</v>
      </c>
    </row>
    <row r="1617" spans="1:18" x14ac:dyDescent="0.2">
      <c r="A1617">
        <v>10862</v>
      </c>
      <c r="B1617">
        <v>52</v>
      </c>
      <c r="C1617">
        <v>7</v>
      </c>
      <c r="D1617">
        <v>8</v>
      </c>
      <c r="E1617">
        <v>0</v>
      </c>
      <c r="F1617">
        <f>order_details__2[[#This Row],[UnitPrice]]*order_details__2[[#This Row],[Quantity]]</f>
        <v>56</v>
      </c>
      <c r="G1617">
        <f>VLOOKUP(order_details__2[[#This Row],[ProductID]],products[],3,FALSE)</f>
        <v>24</v>
      </c>
      <c r="H1617">
        <f>VLOOKUP(order_details__2[[#This Row],[OrderID]],orders[],20,FALSE)</f>
        <v>1998</v>
      </c>
      <c r="I1617" t="str">
        <f>VLOOKUP(order_details__2[[#This Row],[ProductID]],products[],2,FALSE)</f>
        <v>Filo Mix</v>
      </c>
      <c r="J1617" t="str">
        <f>VLOOKUP(order_details__2[[#This Row],[SupplierID]],suppliers[],2,FALSE)</f>
        <v>G'day, Mate</v>
      </c>
      <c r="K1617" t="str">
        <f>VLOOKUP(order_details__2[[#This Row],[OrderID]],orders[],14,FALSE)</f>
        <v>Germany</v>
      </c>
      <c r="L1617">
        <f>VLOOKUP(order_details__2[[#This Row],[OrderID]],orders[],7,FALSE)</f>
        <v>2</v>
      </c>
      <c r="M1617" t="str">
        <f>VLOOKUP(order_details__2[[#This Row],[ShipVia ]],shippers[],2,FALSE)</f>
        <v>United Package</v>
      </c>
      <c r="N1617" t="str">
        <f>VLOOKUP(order_details__2[[#This Row],[OrderID]],orders[],2,FALSE)</f>
        <v>LEHMS</v>
      </c>
      <c r="O1617" t="str">
        <f>VLOOKUP(order_details__2[[#This Row],[OrderID]],orders[],18,FALSE)</f>
        <v xml:space="preserve">Northern                                          </v>
      </c>
      <c r="P1617">
        <f>VLOOKUP(order_details__2[[#This Row],[ProductID]],products[],4,FALSE)</f>
        <v>5</v>
      </c>
      <c r="Q1617" t="str">
        <f>VLOOKUP(order_details__2[[#This Row],[CategoryID]],categories[],2,FALSE)</f>
        <v>Grains/Cereals</v>
      </c>
      <c r="R1617" s="57">
        <f>VLOOKUP(order_details__2[[#This Row],[OrderID]],orders[],21,FALSE)</f>
        <v>1</v>
      </c>
    </row>
    <row r="1618" spans="1:18" x14ac:dyDescent="0.2">
      <c r="A1618">
        <v>10863</v>
      </c>
      <c r="B1618">
        <v>1</v>
      </c>
      <c r="C1618">
        <v>18</v>
      </c>
      <c r="D1618">
        <v>20</v>
      </c>
      <c r="E1618">
        <v>0</v>
      </c>
      <c r="F1618">
        <f>order_details__2[[#This Row],[UnitPrice]]*order_details__2[[#This Row],[Quantity]]</f>
        <v>360</v>
      </c>
      <c r="G1618">
        <f>VLOOKUP(order_details__2[[#This Row],[ProductID]],products[],3,FALSE)</f>
        <v>1</v>
      </c>
      <c r="H1618">
        <f>VLOOKUP(order_details__2[[#This Row],[OrderID]],orders[],20,FALSE)</f>
        <v>1998</v>
      </c>
      <c r="I1618" t="str">
        <f>VLOOKUP(order_details__2[[#This Row],[ProductID]],products[],2,FALSE)</f>
        <v>Chai</v>
      </c>
      <c r="J1618" t="str">
        <f>VLOOKUP(order_details__2[[#This Row],[SupplierID]],suppliers[],2,FALSE)</f>
        <v>Exotic Liquids</v>
      </c>
      <c r="K1618" t="str">
        <f>VLOOKUP(order_details__2[[#This Row],[OrderID]],orders[],14,FALSE)</f>
        <v>Venezuela</v>
      </c>
      <c r="L1618">
        <f>VLOOKUP(order_details__2[[#This Row],[OrderID]],orders[],7,FALSE)</f>
        <v>2</v>
      </c>
      <c r="M1618" t="str">
        <f>VLOOKUP(order_details__2[[#This Row],[ShipVia ]],shippers[],2,FALSE)</f>
        <v>United Package</v>
      </c>
      <c r="N1618" t="str">
        <f>VLOOKUP(order_details__2[[#This Row],[OrderID]],orders[],2,FALSE)</f>
        <v>HILAA</v>
      </c>
      <c r="O1618" t="str">
        <f>VLOOKUP(order_details__2[[#This Row],[OrderID]],orders[],18,FALSE)</f>
        <v xml:space="preserve">Eastern                                           </v>
      </c>
      <c r="P1618">
        <f>VLOOKUP(order_details__2[[#This Row],[ProductID]],products[],4,FALSE)</f>
        <v>1</v>
      </c>
      <c r="Q1618" t="str">
        <f>VLOOKUP(order_details__2[[#This Row],[CategoryID]],categories[],2,FALSE)</f>
        <v>Beverages</v>
      </c>
      <c r="R1618" s="57">
        <f>VLOOKUP(order_details__2[[#This Row],[OrderID]],orders[],21,FALSE)</f>
        <v>2</v>
      </c>
    </row>
    <row r="1619" spans="1:18" x14ac:dyDescent="0.2">
      <c r="A1619">
        <v>10863</v>
      </c>
      <c r="B1619">
        <v>58</v>
      </c>
      <c r="C1619">
        <v>13.25</v>
      </c>
      <c r="D1619">
        <v>12</v>
      </c>
      <c r="E1619">
        <v>0</v>
      </c>
      <c r="F1619">
        <f>order_details__2[[#This Row],[UnitPrice]]*order_details__2[[#This Row],[Quantity]]</f>
        <v>159</v>
      </c>
      <c r="G1619">
        <f>VLOOKUP(order_details__2[[#This Row],[ProductID]],products[],3,FALSE)</f>
        <v>27</v>
      </c>
      <c r="H1619">
        <f>VLOOKUP(order_details__2[[#This Row],[OrderID]],orders[],20,FALSE)</f>
        <v>1998</v>
      </c>
      <c r="I1619" t="str">
        <f>VLOOKUP(order_details__2[[#This Row],[ProductID]],products[],2,FALSE)</f>
        <v>Escargots de Bourgogne</v>
      </c>
      <c r="J1619" t="str">
        <f>VLOOKUP(order_details__2[[#This Row],[SupplierID]],suppliers[],2,FALSE)</f>
        <v>Escargots Nouveaux</v>
      </c>
      <c r="K1619" t="str">
        <f>VLOOKUP(order_details__2[[#This Row],[OrderID]],orders[],14,FALSE)</f>
        <v>Venezuela</v>
      </c>
      <c r="L1619">
        <f>VLOOKUP(order_details__2[[#This Row],[OrderID]],orders[],7,FALSE)</f>
        <v>2</v>
      </c>
      <c r="M1619" t="str">
        <f>VLOOKUP(order_details__2[[#This Row],[ShipVia ]],shippers[],2,FALSE)</f>
        <v>United Package</v>
      </c>
      <c r="N1619" t="str">
        <f>VLOOKUP(order_details__2[[#This Row],[OrderID]],orders[],2,FALSE)</f>
        <v>HILAA</v>
      </c>
      <c r="O1619" t="str">
        <f>VLOOKUP(order_details__2[[#This Row],[OrderID]],orders[],18,FALSE)</f>
        <v xml:space="preserve">Eastern                                           </v>
      </c>
      <c r="P1619">
        <f>VLOOKUP(order_details__2[[#This Row],[ProductID]],products[],4,FALSE)</f>
        <v>8</v>
      </c>
      <c r="Q1619" t="str">
        <f>VLOOKUP(order_details__2[[#This Row],[CategoryID]],categories[],2,FALSE)</f>
        <v>Seafood</v>
      </c>
      <c r="R1619" s="57">
        <f>VLOOKUP(order_details__2[[#This Row],[OrderID]],orders[],21,FALSE)</f>
        <v>2</v>
      </c>
    </row>
    <row r="1620" spans="1:18" x14ac:dyDescent="0.2">
      <c r="A1620">
        <v>10864</v>
      </c>
      <c r="B1620">
        <v>35</v>
      </c>
      <c r="C1620">
        <v>18</v>
      </c>
      <c r="D1620">
        <v>4</v>
      </c>
      <c r="E1620">
        <v>0</v>
      </c>
      <c r="F1620">
        <f>order_details__2[[#This Row],[UnitPrice]]*order_details__2[[#This Row],[Quantity]]</f>
        <v>72</v>
      </c>
      <c r="G1620">
        <f>VLOOKUP(order_details__2[[#This Row],[ProductID]],products[],3,FALSE)</f>
        <v>16</v>
      </c>
      <c r="H1620">
        <f>VLOOKUP(order_details__2[[#This Row],[OrderID]],orders[],20,FALSE)</f>
        <v>1998</v>
      </c>
      <c r="I1620" t="str">
        <f>VLOOKUP(order_details__2[[#This Row],[ProductID]],products[],2,FALSE)</f>
        <v>Steeleye Stout</v>
      </c>
      <c r="J1620" t="str">
        <f>VLOOKUP(order_details__2[[#This Row],[SupplierID]],suppliers[],2,FALSE)</f>
        <v>Bigfoot Breweries</v>
      </c>
      <c r="K1620" t="str">
        <f>VLOOKUP(order_details__2[[#This Row],[OrderID]],orders[],14,FALSE)</f>
        <v>UK</v>
      </c>
      <c r="L1620">
        <f>VLOOKUP(order_details__2[[#This Row],[OrderID]],orders[],7,FALSE)</f>
        <v>2</v>
      </c>
      <c r="M1620" t="str">
        <f>VLOOKUP(order_details__2[[#This Row],[ShipVia ]],shippers[],2,FALSE)</f>
        <v>United Package</v>
      </c>
      <c r="N1620" t="str">
        <f>VLOOKUP(order_details__2[[#This Row],[OrderID]],orders[],2,FALSE)</f>
        <v>AROUT</v>
      </c>
      <c r="O1620" t="str">
        <f>VLOOKUP(order_details__2[[#This Row],[OrderID]],orders[],18,FALSE)</f>
        <v xml:space="preserve">Eastern                                           </v>
      </c>
      <c r="P1620">
        <f>VLOOKUP(order_details__2[[#This Row],[ProductID]],products[],4,FALSE)</f>
        <v>1</v>
      </c>
      <c r="Q1620" t="str">
        <f>VLOOKUP(order_details__2[[#This Row],[CategoryID]],categories[],2,FALSE)</f>
        <v>Beverages</v>
      </c>
      <c r="R1620" s="57">
        <f>VLOOKUP(order_details__2[[#This Row],[OrderID]],orders[],21,FALSE)</f>
        <v>2</v>
      </c>
    </row>
    <row r="1621" spans="1:18" x14ac:dyDescent="0.2">
      <c r="A1621">
        <v>10864</v>
      </c>
      <c r="B1621">
        <v>67</v>
      </c>
      <c r="C1621">
        <v>14</v>
      </c>
      <c r="D1621">
        <v>15</v>
      </c>
      <c r="E1621">
        <v>0</v>
      </c>
      <c r="F1621">
        <f>order_details__2[[#This Row],[UnitPrice]]*order_details__2[[#This Row],[Quantity]]</f>
        <v>210</v>
      </c>
      <c r="G1621">
        <f>VLOOKUP(order_details__2[[#This Row],[ProductID]],products[],3,FALSE)</f>
        <v>16</v>
      </c>
      <c r="H1621">
        <f>VLOOKUP(order_details__2[[#This Row],[OrderID]],orders[],20,FALSE)</f>
        <v>1998</v>
      </c>
      <c r="I1621" t="str">
        <f>VLOOKUP(order_details__2[[#This Row],[ProductID]],products[],2,FALSE)</f>
        <v>Laughing Lumberjack Lager</v>
      </c>
      <c r="J1621" t="str">
        <f>VLOOKUP(order_details__2[[#This Row],[SupplierID]],suppliers[],2,FALSE)</f>
        <v>Bigfoot Breweries</v>
      </c>
      <c r="K1621" t="str">
        <f>VLOOKUP(order_details__2[[#This Row],[OrderID]],orders[],14,FALSE)</f>
        <v>UK</v>
      </c>
      <c r="L1621">
        <f>VLOOKUP(order_details__2[[#This Row],[OrderID]],orders[],7,FALSE)</f>
        <v>2</v>
      </c>
      <c r="M1621" t="str">
        <f>VLOOKUP(order_details__2[[#This Row],[ShipVia ]],shippers[],2,FALSE)</f>
        <v>United Package</v>
      </c>
      <c r="N1621" t="str">
        <f>VLOOKUP(order_details__2[[#This Row],[OrderID]],orders[],2,FALSE)</f>
        <v>AROUT</v>
      </c>
      <c r="O1621" t="str">
        <f>VLOOKUP(order_details__2[[#This Row],[OrderID]],orders[],18,FALSE)</f>
        <v xml:space="preserve">Eastern                                           </v>
      </c>
      <c r="P1621">
        <f>VLOOKUP(order_details__2[[#This Row],[ProductID]],products[],4,FALSE)</f>
        <v>1</v>
      </c>
      <c r="Q1621" t="str">
        <f>VLOOKUP(order_details__2[[#This Row],[CategoryID]],categories[],2,FALSE)</f>
        <v>Beverages</v>
      </c>
      <c r="R1621" s="57">
        <f>VLOOKUP(order_details__2[[#This Row],[OrderID]],orders[],21,FALSE)</f>
        <v>2</v>
      </c>
    </row>
    <row r="1622" spans="1:18" x14ac:dyDescent="0.2">
      <c r="A1622">
        <v>10865</v>
      </c>
      <c r="B1622">
        <v>38</v>
      </c>
      <c r="C1622">
        <v>263.5</v>
      </c>
      <c r="D1622">
        <v>60</v>
      </c>
      <c r="E1622">
        <v>0</v>
      </c>
      <c r="F1622">
        <f>order_details__2[[#This Row],[UnitPrice]]*order_details__2[[#This Row],[Quantity]]</f>
        <v>15810</v>
      </c>
      <c r="G1622">
        <f>VLOOKUP(order_details__2[[#This Row],[ProductID]],products[],3,FALSE)</f>
        <v>18</v>
      </c>
      <c r="H1622">
        <f>VLOOKUP(order_details__2[[#This Row],[OrderID]],orders[],20,FALSE)</f>
        <v>1998</v>
      </c>
      <c r="I1622" t="str">
        <f>VLOOKUP(order_details__2[[#This Row],[ProductID]],products[],2,FALSE)</f>
        <v>Cte de Blaye</v>
      </c>
      <c r="J1622" t="str">
        <f>VLOOKUP(order_details__2[[#This Row],[SupplierID]],suppliers[],2,FALSE)</f>
        <v>Aux joyeux ecclsiastiques</v>
      </c>
      <c r="K1622" t="str">
        <f>VLOOKUP(order_details__2[[#This Row],[OrderID]],orders[],14,FALSE)</f>
        <v>Germany</v>
      </c>
      <c r="L1622">
        <f>VLOOKUP(order_details__2[[#This Row],[OrderID]],orders[],7,FALSE)</f>
        <v>1</v>
      </c>
      <c r="M1622" t="str">
        <f>VLOOKUP(order_details__2[[#This Row],[ShipVia ]],shippers[],2,FALSE)</f>
        <v>Speedy Express</v>
      </c>
      <c r="N1622" t="str">
        <f>VLOOKUP(order_details__2[[#This Row],[OrderID]],orders[],2,FALSE)</f>
        <v>QUICK</v>
      </c>
      <c r="O1622" t="str">
        <f>VLOOKUP(order_details__2[[#This Row],[OrderID]],orders[],18,FALSE)</f>
        <v xml:space="preserve">Eastern                                           </v>
      </c>
      <c r="P1622">
        <f>VLOOKUP(order_details__2[[#This Row],[ProductID]],products[],4,FALSE)</f>
        <v>1</v>
      </c>
      <c r="Q1622" t="str">
        <f>VLOOKUP(order_details__2[[#This Row],[CategoryID]],categories[],2,FALSE)</f>
        <v>Beverages</v>
      </c>
      <c r="R1622" s="57">
        <f>VLOOKUP(order_details__2[[#This Row],[OrderID]],orders[],21,FALSE)</f>
        <v>2</v>
      </c>
    </row>
    <row r="1623" spans="1:18" x14ac:dyDescent="0.2">
      <c r="A1623">
        <v>10865</v>
      </c>
      <c r="B1623">
        <v>39</v>
      </c>
      <c r="C1623">
        <v>18</v>
      </c>
      <c r="D1623">
        <v>80</v>
      </c>
      <c r="E1623">
        <v>0</v>
      </c>
      <c r="F1623">
        <f>order_details__2[[#This Row],[UnitPrice]]*order_details__2[[#This Row],[Quantity]]</f>
        <v>1440</v>
      </c>
      <c r="G1623">
        <f>VLOOKUP(order_details__2[[#This Row],[ProductID]],products[],3,FALSE)</f>
        <v>18</v>
      </c>
      <c r="H1623">
        <f>VLOOKUP(order_details__2[[#This Row],[OrderID]],orders[],20,FALSE)</f>
        <v>1998</v>
      </c>
      <c r="I1623" t="str">
        <f>VLOOKUP(order_details__2[[#This Row],[ProductID]],products[],2,FALSE)</f>
        <v>Chartreuse verte</v>
      </c>
      <c r="J1623" t="str">
        <f>VLOOKUP(order_details__2[[#This Row],[SupplierID]],suppliers[],2,FALSE)</f>
        <v>Aux joyeux ecclsiastiques</v>
      </c>
      <c r="K1623" t="str">
        <f>VLOOKUP(order_details__2[[#This Row],[OrderID]],orders[],14,FALSE)</f>
        <v>Germany</v>
      </c>
      <c r="L1623">
        <f>VLOOKUP(order_details__2[[#This Row],[OrderID]],orders[],7,FALSE)</f>
        <v>1</v>
      </c>
      <c r="M1623" t="str">
        <f>VLOOKUP(order_details__2[[#This Row],[ShipVia ]],shippers[],2,FALSE)</f>
        <v>Speedy Express</v>
      </c>
      <c r="N1623" t="str">
        <f>VLOOKUP(order_details__2[[#This Row],[OrderID]],orders[],2,FALSE)</f>
        <v>QUICK</v>
      </c>
      <c r="O1623" t="str">
        <f>VLOOKUP(order_details__2[[#This Row],[OrderID]],orders[],18,FALSE)</f>
        <v xml:space="preserve">Eastern                                           </v>
      </c>
      <c r="P1623">
        <f>VLOOKUP(order_details__2[[#This Row],[ProductID]],products[],4,FALSE)</f>
        <v>1</v>
      </c>
      <c r="Q1623" t="str">
        <f>VLOOKUP(order_details__2[[#This Row],[CategoryID]],categories[],2,FALSE)</f>
        <v>Beverages</v>
      </c>
      <c r="R1623" s="57">
        <f>VLOOKUP(order_details__2[[#This Row],[OrderID]],orders[],21,FALSE)</f>
        <v>2</v>
      </c>
    </row>
    <row r="1624" spans="1:18" x14ac:dyDescent="0.2">
      <c r="A1624">
        <v>10866</v>
      </c>
      <c r="B1624">
        <v>2</v>
      </c>
      <c r="C1624">
        <v>19</v>
      </c>
      <c r="D1624">
        <v>21</v>
      </c>
      <c r="E1624">
        <v>0</v>
      </c>
      <c r="F1624">
        <f>order_details__2[[#This Row],[UnitPrice]]*order_details__2[[#This Row],[Quantity]]</f>
        <v>399</v>
      </c>
      <c r="G1624">
        <f>VLOOKUP(order_details__2[[#This Row],[ProductID]],products[],3,FALSE)</f>
        <v>1</v>
      </c>
      <c r="H1624">
        <f>VLOOKUP(order_details__2[[#This Row],[OrderID]],orders[],20,FALSE)</f>
        <v>1998</v>
      </c>
      <c r="I1624" t="str">
        <f>VLOOKUP(order_details__2[[#This Row],[ProductID]],products[],2,FALSE)</f>
        <v>Chang</v>
      </c>
      <c r="J1624" t="str">
        <f>VLOOKUP(order_details__2[[#This Row],[SupplierID]],suppliers[],2,FALSE)</f>
        <v>Exotic Liquids</v>
      </c>
      <c r="K1624" t="str">
        <f>VLOOKUP(order_details__2[[#This Row],[OrderID]],orders[],14,FALSE)</f>
        <v>Sweden</v>
      </c>
      <c r="L1624">
        <f>VLOOKUP(order_details__2[[#This Row],[OrderID]],orders[],7,FALSE)</f>
        <v>1</v>
      </c>
      <c r="M1624" t="str">
        <f>VLOOKUP(order_details__2[[#This Row],[ShipVia ]],shippers[],2,FALSE)</f>
        <v>Speedy Express</v>
      </c>
      <c r="N1624" t="str">
        <f>VLOOKUP(order_details__2[[#This Row],[OrderID]],orders[],2,FALSE)</f>
        <v>BERGS</v>
      </c>
      <c r="O1624" t="str">
        <f>VLOOKUP(order_details__2[[#This Row],[OrderID]],orders[],18,FALSE)</f>
        <v xml:space="preserve">Eastern                                           </v>
      </c>
      <c r="P1624">
        <f>VLOOKUP(order_details__2[[#This Row],[ProductID]],products[],4,FALSE)</f>
        <v>1</v>
      </c>
      <c r="Q1624" t="str">
        <f>VLOOKUP(order_details__2[[#This Row],[CategoryID]],categories[],2,FALSE)</f>
        <v>Beverages</v>
      </c>
      <c r="R1624" s="57">
        <f>VLOOKUP(order_details__2[[#This Row],[OrderID]],orders[],21,FALSE)</f>
        <v>2</v>
      </c>
    </row>
    <row r="1625" spans="1:18" x14ac:dyDescent="0.2">
      <c r="A1625">
        <v>10866</v>
      </c>
      <c r="B1625">
        <v>24</v>
      </c>
      <c r="C1625">
        <v>4.5</v>
      </c>
      <c r="D1625">
        <v>6</v>
      </c>
      <c r="E1625">
        <v>0</v>
      </c>
      <c r="F1625">
        <f>order_details__2[[#This Row],[UnitPrice]]*order_details__2[[#This Row],[Quantity]]</f>
        <v>27</v>
      </c>
      <c r="G1625">
        <f>VLOOKUP(order_details__2[[#This Row],[ProductID]],products[],3,FALSE)</f>
        <v>10</v>
      </c>
      <c r="H1625">
        <f>VLOOKUP(order_details__2[[#This Row],[OrderID]],orders[],20,FALSE)</f>
        <v>1998</v>
      </c>
      <c r="I1625" t="str">
        <f>VLOOKUP(order_details__2[[#This Row],[ProductID]],products[],2,FALSE)</f>
        <v>Guaran Fantstica</v>
      </c>
      <c r="J1625" t="str">
        <f>VLOOKUP(order_details__2[[#This Row],[SupplierID]],suppliers[],2,FALSE)</f>
        <v>Refrescos Americanas LTDA</v>
      </c>
      <c r="K1625" t="str">
        <f>VLOOKUP(order_details__2[[#This Row],[OrderID]],orders[],14,FALSE)</f>
        <v>Sweden</v>
      </c>
      <c r="L1625">
        <f>VLOOKUP(order_details__2[[#This Row],[OrderID]],orders[],7,FALSE)</f>
        <v>1</v>
      </c>
      <c r="M1625" t="str">
        <f>VLOOKUP(order_details__2[[#This Row],[ShipVia ]],shippers[],2,FALSE)</f>
        <v>Speedy Express</v>
      </c>
      <c r="N1625" t="str">
        <f>VLOOKUP(order_details__2[[#This Row],[OrderID]],orders[],2,FALSE)</f>
        <v>BERGS</v>
      </c>
      <c r="O1625" t="str">
        <f>VLOOKUP(order_details__2[[#This Row],[OrderID]],orders[],18,FALSE)</f>
        <v xml:space="preserve">Eastern                                           </v>
      </c>
      <c r="P1625">
        <f>VLOOKUP(order_details__2[[#This Row],[ProductID]],products[],4,FALSE)</f>
        <v>1</v>
      </c>
      <c r="Q1625" t="str">
        <f>VLOOKUP(order_details__2[[#This Row],[CategoryID]],categories[],2,FALSE)</f>
        <v>Beverages</v>
      </c>
      <c r="R1625" s="57">
        <f>VLOOKUP(order_details__2[[#This Row],[OrderID]],orders[],21,FALSE)</f>
        <v>2</v>
      </c>
    </row>
    <row r="1626" spans="1:18" x14ac:dyDescent="0.2">
      <c r="A1626">
        <v>10866</v>
      </c>
      <c r="B1626">
        <v>30</v>
      </c>
      <c r="C1626">
        <v>25.89</v>
      </c>
      <c r="D1626">
        <v>40</v>
      </c>
      <c r="E1626">
        <v>0</v>
      </c>
      <c r="F1626">
        <f>order_details__2[[#This Row],[UnitPrice]]*order_details__2[[#This Row],[Quantity]]</f>
        <v>1035.5999999999999</v>
      </c>
      <c r="G1626">
        <f>VLOOKUP(order_details__2[[#This Row],[ProductID]],products[],3,FALSE)</f>
        <v>13</v>
      </c>
      <c r="H1626">
        <f>VLOOKUP(order_details__2[[#This Row],[OrderID]],orders[],20,FALSE)</f>
        <v>1998</v>
      </c>
      <c r="I1626" t="str">
        <f>VLOOKUP(order_details__2[[#This Row],[ProductID]],products[],2,FALSE)</f>
        <v>Nord-Ost Matjeshering</v>
      </c>
      <c r="J1626" t="str">
        <f>VLOOKUP(order_details__2[[#This Row],[SupplierID]],suppliers[],2,FALSE)</f>
        <v>Nord-Ost-Fisch Handelsgesellschaft mbH</v>
      </c>
      <c r="K1626" t="str">
        <f>VLOOKUP(order_details__2[[#This Row],[OrderID]],orders[],14,FALSE)</f>
        <v>Sweden</v>
      </c>
      <c r="L1626">
        <f>VLOOKUP(order_details__2[[#This Row],[OrderID]],orders[],7,FALSE)</f>
        <v>1</v>
      </c>
      <c r="M1626" t="str">
        <f>VLOOKUP(order_details__2[[#This Row],[ShipVia ]],shippers[],2,FALSE)</f>
        <v>Speedy Express</v>
      </c>
      <c r="N1626" t="str">
        <f>VLOOKUP(order_details__2[[#This Row],[OrderID]],orders[],2,FALSE)</f>
        <v>BERGS</v>
      </c>
      <c r="O1626" t="str">
        <f>VLOOKUP(order_details__2[[#This Row],[OrderID]],orders[],18,FALSE)</f>
        <v xml:space="preserve">Eastern                                           </v>
      </c>
      <c r="P1626">
        <f>VLOOKUP(order_details__2[[#This Row],[ProductID]],products[],4,FALSE)</f>
        <v>8</v>
      </c>
      <c r="Q1626" t="str">
        <f>VLOOKUP(order_details__2[[#This Row],[CategoryID]],categories[],2,FALSE)</f>
        <v>Seafood</v>
      </c>
      <c r="R1626" s="57">
        <f>VLOOKUP(order_details__2[[#This Row],[OrderID]],orders[],21,FALSE)</f>
        <v>2</v>
      </c>
    </row>
    <row r="1627" spans="1:18" x14ac:dyDescent="0.2">
      <c r="A1627">
        <v>10867</v>
      </c>
      <c r="B1627">
        <v>53</v>
      </c>
      <c r="C1627">
        <v>32.799999999999997</v>
      </c>
      <c r="D1627">
        <v>3</v>
      </c>
      <c r="E1627">
        <v>0</v>
      </c>
      <c r="F1627">
        <f>order_details__2[[#This Row],[UnitPrice]]*order_details__2[[#This Row],[Quantity]]</f>
        <v>98.399999999999991</v>
      </c>
      <c r="G1627">
        <f>VLOOKUP(order_details__2[[#This Row],[ProductID]],products[],3,FALSE)</f>
        <v>24</v>
      </c>
      <c r="H1627">
        <f>VLOOKUP(order_details__2[[#This Row],[OrderID]],orders[],20,FALSE)</f>
        <v>1998</v>
      </c>
      <c r="I1627" t="str">
        <f>VLOOKUP(order_details__2[[#This Row],[ProductID]],products[],2,FALSE)</f>
        <v>Perth Pasties</v>
      </c>
      <c r="J1627" t="str">
        <f>VLOOKUP(order_details__2[[#This Row],[SupplierID]],suppliers[],2,FALSE)</f>
        <v>G'day, Mate</v>
      </c>
      <c r="K1627" t="str">
        <f>VLOOKUP(order_details__2[[#This Row],[OrderID]],orders[],14,FALSE)</f>
        <v>USA</v>
      </c>
      <c r="L1627">
        <f>VLOOKUP(order_details__2[[#This Row],[OrderID]],orders[],7,FALSE)</f>
        <v>1</v>
      </c>
      <c r="M1627" t="str">
        <f>VLOOKUP(order_details__2[[#This Row],[ShipVia ]],shippers[],2,FALSE)</f>
        <v>Speedy Express</v>
      </c>
      <c r="N1627" t="str">
        <f>VLOOKUP(order_details__2[[#This Row],[OrderID]],orders[],2,FALSE)</f>
        <v>LONEP</v>
      </c>
      <c r="O1627" t="str">
        <f>VLOOKUP(order_details__2[[#This Row],[OrderID]],orders[],18,FALSE)</f>
        <v xml:space="preserve">Westerns                                          </v>
      </c>
      <c r="P1627">
        <f>VLOOKUP(order_details__2[[#This Row],[ProductID]],products[],4,FALSE)</f>
        <v>6</v>
      </c>
      <c r="Q1627" t="str">
        <f>VLOOKUP(order_details__2[[#This Row],[CategoryID]],categories[],2,FALSE)</f>
        <v>Meat/Poultry</v>
      </c>
      <c r="R1627" s="57">
        <f>VLOOKUP(order_details__2[[#This Row],[OrderID]],orders[],21,FALSE)</f>
        <v>2</v>
      </c>
    </row>
    <row r="1628" spans="1:18" x14ac:dyDescent="0.2">
      <c r="A1628">
        <v>10868</v>
      </c>
      <c r="B1628">
        <v>26</v>
      </c>
      <c r="C1628">
        <v>31.23</v>
      </c>
      <c r="D1628">
        <v>20</v>
      </c>
      <c r="E1628">
        <v>0</v>
      </c>
      <c r="F1628">
        <f>order_details__2[[#This Row],[UnitPrice]]*order_details__2[[#This Row],[Quantity]]</f>
        <v>624.6</v>
      </c>
      <c r="G1628">
        <f>VLOOKUP(order_details__2[[#This Row],[ProductID]],products[],3,FALSE)</f>
        <v>11</v>
      </c>
      <c r="H1628">
        <f>VLOOKUP(order_details__2[[#This Row],[OrderID]],orders[],20,FALSE)</f>
        <v>1998</v>
      </c>
      <c r="I1628" t="str">
        <f>VLOOKUP(order_details__2[[#This Row],[ProductID]],products[],2,FALSE)</f>
        <v>Gumbr Gummibrchen</v>
      </c>
      <c r="J1628" t="str">
        <f>VLOOKUP(order_details__2[[#This Row],[SupplierID]],suppliers[],2,FALSE)</f>
        <v>Heli Swaren GmbH &amp; Co. KG</v>
      </c>
      <c r="K1628" t="str">
        <f>VLOOKUP(order_details__2[[#This Row],[OrderID]],orders[],14,FALSE)</f>
        <v>Brazil</v>
      </c>
      <c r="L1628">
        <f>VLOOKUP(order_details__2[[#This Row],[OrderID]],orders[],7,FALSE)</f>
        <v>2</v>
      </c>
      <c r="M1628" t="str">
        <f>VLOOKUP(order_details__2[[#This Row],[ShipVia ]],shippers[],2,FALSE)</f>
        <v>United Package</v>
      </c>
      <c r="N1628" t="str">
        <f>VLOOKUP(order_details__2[[#This Row],[OrderID]],orders[],2,FALSE)</f>
        <v>QUEEN</v>
      </c>
      <c r="O1628" t="str">
        <f>VLOOKUP(order_details__2[[#This Row],[OrderID]],orders[],18,FALSE)</f>
        <v xml:space="preserve">Westerns                                          </v>
      </c>
      <c r="P1628">
        <f>VLOOKUP(order_details__2[[#This Row],[ProductID]],products[],4,FALSE)</f>
        <v>3</v>
      </c>
      <c r="Q1628" t="str">
        <f>VLOOKUP(order_details__2[[#This Row],[CategoryID]],categories[],2,FALSE)</f>
        <v>Confections</v>
      </c>
      <c r="R1628" s="57">
        <f>VLOOKUP(order_details__2[[#This Row],[OrderID]],orders[],21,FALSE)</f>
        <v>2</v>
      </c>
    </row>
    <row r="1629" spans="1:18" x14ac:dyDescent="0.2">
      <c r="A1629">
        <v>10868</v>
      </c>
      <c r="B1629">
        <v>35</v>
      </c>
      <c r="C1629">
        <v>18</v>
      </c>
      <c r="D1629">
        <v>30</v>
      </c>
      <c r="E1629">
        <v>0</v>
      </c>
      <c r="F1629">
        <f>order_details__2[[#This Row],[UnitPrice]]*order_details__2[[#This Row],[Quantity]]</f>
        <v>540</v>
      </c>
      <c r="G1629">
        <f>VLOOKUP(order_details__2[[#This Row],[ProductID]],products[],3,FALSE)</f>
        <v>16</v>
      </c>
      <c r="H1629">
        <f>VLOOKUP(order_details__2[[#This Row],[OrderID]],orders[],20,FALSE)</f>
        <v>1998</v>
      </c>
      <c r="I1629" t="str">
        <f>VLOOKUP(order_details__2[[#This Row],[ProductID]],products[],2,FALSE)</f>
        <v>Steeleye Stout</v>
      </c>
      <c r="J1629" t="str">
        <f>VLOOKUP(order_details__2[[#This Row],[SupplierID]],suppliers[],2,FALSE)</f>
        <v>Bigfoot Breweries</v>
      </c>
      <c r="K1629" t="str">
        <f>VLOOKUP(order_details__2[[#This Row],[OrderID]],orders[],14,FALSE)</f>
        <v>Brazil</v>
      </c>
      <c r="L1629">
        <f>VLOOKUP(order_details__2[[#This Row],[OrderID]],orders[],7,FALSE)</f>
        <v>2</v>
      </c>
      <c r="M1629" t="str">
        <f>VLOOKUP(order_details__2[[#This Row],[ShipVia ]],shippers[],2,FALSE)</f>
        <v>United Package</v>
      </c>
      <c r="N1629" t="str">
        <f>VLOOKUP(order_details__2[[#This Row],[OrderID]],orders[],2,FALSE)</f>
        <v>QUEEN</v>
      </c>
      <c r="O1629" t="str">
        <f>VLOOKUP(order_details__2[[#This Row],[OrderID]],orders[],18,FALSE)</f>
        <v xml:space="preserve">Westerns                                          </v>
      </c>
      <c r="P1629">
        <f>VLOOKUP(order_details__2[[#This Row],[ProductID]],products[],4,FALSE)</f>
        <v>1</v>
      </c>
      <c r="Q1629" t="str">
        <f>VLOOKUP(order_details__2[[#This Row],[CategoryID]],categories[],2,FALSE)</f>
        <v>Beverages</v>
      </c>
      <c r="R1629" s="57">
        <f>VLOOKUP(order_details__2[[#This Row],[OrderID]],orders[],21,FALSE)</f>
        <v>2</v>
      </c>
    </row>
    <row r="1630" spans="1:18" x14ac:dyDescent="0.2">
      <c r="A1630">
        <v>10868</v>
      </c>
      <c r="B1630">
        <v>49</v>
      </c>
      <c r="C1630">
        <v>20</v>
      </c>
      <c r="D1630">
        <v>42</v>
      </c>
      <c r="E1630">
        <v>0</v>
      </c>
      <c r="F1630">
        <f>order_details__2[[#This Row],[UnitPrice]]*order_details__2[[#This Row],[Quantity]]</f>
        <v>840</v>
      </c>
      <c r="G1630">
        <f>VLOOKUP(order_details__2[[#This Row],[ProductID]],products[],3,FALSE)</f>
        <v>23</v>
      </c>
      <c r="H1630">
        <f>VLOOKUP(order_details__2[[#This Row],[OrderID]],orders[],20,FALSE)</f>
        <v>1998</v>
      </c>
      <c r="I1630" t="str">
        <f>VLOOKUP(order_details__2[[#This Row],[ProductID]],products[],2,FALSE)</f>
        <v>Maxilaku</v>
      </c>
      <c r="J1630" t="str">
        <f>VLOOKUP(order_details__2[[#This Row],[SupplierID]],suppliers[],2,FALSE)</f>
        <v>Karkki Oy</v>
      </c>
      <c r="K1630" t="str">
        <f>VLOOKUP(order_details__2[[#This Row],[OrderID]],orders[],14,FALSE)</f>
        <v>Brazil</v>
      </c>
      <c r="L1630">
        <f>VLOOKUP(order_details__2[[#This Row],[OrderID]],orders[],7,FALSE)</f>
        <v>2</v>
      </c>
      <c r="M1630" t="str">
        <f>VLOOKUP(order_details__2[[#This Row],[ShipVia ]],shippers[],2,FALSE)</f>
        <v>United Package</v>
      </c>
      <c r="N1630" t="str">
        <f>VLOOKUP(order_details__2[[#This Row],[OrderID]],orders[],2,FALSE)</f>
        <v>QUEEN</v>
      </c>
      <c r="O1630" t="str">
        <f>VLOOKUP(order_details__2[[#This Row],[OrderID]],orders[],18,FALSE)</f>
        <v xml:space="preserve">Westerns                                          </v>
      </c>
      <c r="P1630">
        <f>VLOOKUP(order_details__2[[#This Row],[ProductID]],products[],4,FALSE)</f>
        <v>3</v>
      </c>
      <c r="Q1630" t="str">
        <f>VLOOKUP(order_details__2[[#This Row],[CategoryID]],categories[],2,FALSE)</f>
        <v>Confections</v>
      </c>
      <c r="R1630" s="57">
        <f>VLOOKUP(order_details__2[[#This Row],[OrderID]],orders[],21,FALSE)</f>
        <v>2</v>
      </c>
    </row>
    <row r="1631" spans="1:18" x14ac:dyDescent="0.2">
      <c r="A1631">
        <v>10869</v>
      </c>
      <c r="B1631">
        <v>1</v>
      </c>
      <c r="C1631">
        <v>18</v>
      </c>
      <c r="D1631">
        <v>40</v>
      </c>
      <c r="E1631">
        <v>0</v>
      </c>
      <c r="F1631">
        <f>order_details__2[[#This Row],[UnitPrice]]*order_details__2[[#This Row],[Quantity]]</f>
        <v>720</v>
      </c>
      <c r="G1631">
        <f>VLOOKUP(order_details__2[[#This Row],[ProductID]],products[],3,FALSE)</f>
        <v>1</v>
      </c>
      <c r="H1631">
        <f>VLOOKUP(order_details__2[[#This Row],[OrderID]],orders[],20,FALSE)</f>
        <v>1998</v>
      </c>
      <c r="I1631" t="str">
        <f>VLOOKUP(order_details__2[[#This Row],[ProductID]],products[],2,FALSE)</f>
        <v>Chai</v>
      </c>
      <c r="J1631" t="str">
        <f>VLOOKUP(order_details__2[[#This Row],[SupplierID]],suppliers[],2,FALSE)</f>
        <v>Exotic Liquids</v>
      </c>
      <c r="K1631" t="str">
        <f>VLOOKUP(order_details__2[[#This Row],[OrderID]],orders[],14,FALSE)</f>
        <v>UK</v>
      </c>
      <c r="L1631">
        <f>VLOOKUP(order_details__2[[#This Row],[OrderID]],orders[],7,FALSE)</f>
        <v>1</v>
      </c>
      <c r="M1631" t="str">
        <f>VLOOKUP(order_details__2[[#This Row],[ShipVia ]],shippers[],2,FALSE)</f>
        <v>Speedy Express</v>
      </c>
      <c r="N1631" t="str">
        <f>VLOOKUP(order_details__2[[#This Row],[OrderID]],orders[],2,FALSE)</f>
        <v>SEVES</v>
      </c>
      <c r="O1631" t="str">
        <f>VLOOKUP(order_details__2[[#This Row],[OrderID]],orders[],18,FALSE)</f>
        <v xml:space="preserve">Eastern                                           </v>
      </c>
      <c r="P1631">
        <f>VLOOKUP(order_details__2[[#This Row],[ProductID]],products[],4,FALSE)</f>
        <v>1</v>
      </c>
      <c r="Q1631" t="str">
        <f>VLOOKUP(order_details__2[[#This Row],[CategoryID]],categories[],2,FALSE)</f>
        <v>Beverages</v>
      </c>
      <c r="R1631" s="57">
        <f>VLOOKUP(order_details__2[[#This Row],[OrderID]],orders[],21,FALSE)</f>
        <v>2</v>
      </c>
    </row>
    <row r="1632" spans="1:18" x14ac:dyDescent="0.2">
      <c r="A1632">
        <v>10869</v>
      </c>
      <c r="B1632">
        <v>11</v>
      </c>
      <c r="C1632">
        <v>21</v>
      </c>
      <c r="D1632">
        <v>10</v>
      </c>
      <c r="E1632">
        <v>0</v>
      </c>
      <c r="F1632">
        <f>order_details__2[[#This Row],[UnitPrice]]*order_details__2[[#This Row],[Quantity]]</f>
        <v>210</v>
      </c>
      <c r="G1632">
        <f>VLOOKUP(order_details__2[[#This Row],[ProductID]],products[],3,FALSE)</f>
        <v>5</v>
      </c>
      <c r="H1632">
        <f>VLOOKUP(order_details__2[[#This Row],[OrderID]],orders[],20,FALSE)</f>
        <v>1998</v>
      </c>
      <c r="I1632" t="str">
        <f>VLOOKUP(order_details__2[[#This Row],[ProductID]],products[],2,FALSE)</f>
        <v>Queso Cabrales</v>
      </c>
      <c r="J1632" t="str">
        <f>VLOOKUP(order_details__2[[#This Row],[SupplierID]],suppliers[],2,FALSE)</f>
        <v>Cooperativa de Quesos 'Las Cabras'</v>
      </c>
      <c r="K1632" t="str">
        <f>VLOOKUP(order_details__2[[#This Row],[OrderID]],orders[],14,FALSE)</f>
        <v>UK</v>
      </c>
      <c r="L1632">
        <f>VLOOKUP(order_details__2[[#This Row],[OrderID]],orders[],7,FALSE)</f>
        <v>1</v>
      </c>
      <c r="M1632" t="str">
        <f>VLOOKUP(order_details__2[[#This Row],[ShipVia ]],shippers[],2,FALSE)</f>
        <v>Speedy Express</v>
      </c>
      <c r="N1632" t="str">
        <f>VLOOKUP(order_details__2[[#This Row],[OrderID]],orders[],2,FALSE)</f>
        <v>SEVES</v>
      </c>
      <c r="O1632" t="str">
        <f>VLOOKUP(order_details__2[[#This Row],[OrderID]],orders[],18,FALSE)</f>
        <v xml:space="preserve">Eastern                                           </v>
      </c>
      <c r="P1632">
        <f>VLOOKUP(order_details__2[[#This Row],[ProductID]],products[],4,FALSE)</f>
        <v>4</v>
      </c>
      <c r="Q1632" t="str">
        <f>VLOOKUP(order_details__2[[#This Row],[CategoryID]],categories[],2,FALSE)</f>
        <v>Dairy Products</v>
      </c>
      <c r="R1632" s="57">
        <f>VLOOKUP(order_details__2[[#This Row],[OrderID]],orders[],21,FALSE)</f>
        <v>2</v>
      </c>
    </row>
    <row r="1633" spans="1:18" x14ac:dyDescent="0.2">
      <c r="A1633">
        <v>10869</v>
      </c>
      <c r="B1633">
        <v>23</v>
      </c>
      <c r="C1633">
        <v>9</v>
      </c>
      <c r="D1633">
        <v>50</v>
      </c>
      <c r="E1633">
        <v>0</v>
      </c>
      <c r="F1633">
        <f>order_details__2[[#This Row],[UnitPrice]]*order_details__2[[#This Row],[Quantity]]</f>
        <v>450</v>
      </c>
      <c r="G1633">
        <f>VLOOKUP(order_details__2[[#This Row],[ProductID]],products[],3,FALSE)</f>
        <v>9</v>
      </c>
      <c r="H1633">
        <f>VLOOKUP(order_details__2[[#This Row],[OrderID]],orders[],20,FALSE)</f>
        <v>1998</v>
      </c>
      <c r="I1633" t="str">
        <f>VLOOKUP(order_details__2[[#This Row],[ProductID]],products[],2,FALSE)</f>
        <v>Tunnbrd</v>
      </c>
      <c r="J1633" t="str">
        <f>VLOOKUP(order_details__2[[#This Row],[SupplierID]],suppliers[],2,FALSE)</f>
        <v>PB Knckebrd AB</v>
      </c>
      <c r="K1633" t="str">
        <f>VLOOKUP(order_details__2[[#This Row],[OrderID]],orders[],14,FALSE)</f>
        <v>UK</v>
      </c>
      <c r="L1633">
        <f>VLOOKUP(order_details__2[[#This Row],[OrderID]],orders[],7,FALSE)</f>
        <v>1</v>
      </c>
      <c r="M1633" t="str">
        <f>VLOOKUP(order_details__2[[#This Row],[ShipVia ]],shippers[],2,FALSE)</f>
        <v>Speedy Express</v>
      </c>
      <c r="N1633" t="str">
        <f>VLOOKUP(order_details__2[[#This Row],[OrderID]],orders[],2,FALSE)</f>
        <v>SEVES</v>
      </c>
      <c r="O1633" t="str">
        <f>VLOOKUP(order_details__2[[#This Row],[OrderID]],orders[],18,FALSE)</f>
        <v xml:space="preserve">Eastern                                           </v>
      </c>
      <c r="P1633">
        <f>VLOOKUP(order_details__2[[#This Row],[ProductID]],products[],4,FALSE)</f>
        <v>5</v>
      </c>
      <c r="Q1633" t="str">
        <f>VLOOKUP(order_details__2[[#This Row],[CategoryID]],categories[],2,FALSE)</f>
        <v>Grains/Cereals</v>
      </c>
      <c r="R1633" s="57">
        <f>VLOOKUP(order_details__2[[#This Row],[OrderID]],orders[],21,FALSE)</f>
        <v>2</v>
      </c>
    </row>
    <row r="1634" spans="1:18" x14ac:dyDescent="0.2">
      <c r="A1634">
        <v>10869</v>
      </c>
      <c r="B1634">
        <v>68</v>
      </c>
      <c r="C1634">
        <v>12.5</v>
      </c>
      <c r="D1634">
        <v>20</v>
      </c>
      <c r="E1634">
        <v>0</v>
      </c>
      <c r="F1634">
        <f>order_details__2[[#This Row],[UnitPrice]]*order_details__2[[#This Row],[Quantity]]</f>
        <v>250</v>
      </c>
      <c r="G1634">
        <f>VLOOKUP(order_details__2[[#This Row],[ProductID]],products[],3,FALSE)</f>
        <v>8</v>
      </c>
      <c r="H1634">
        <f>VLOOKUP(order_details__2[[#This Row],[OrderID]],orders[],20,FALSE)</f>
        <v>1998</v>
      </c>
      <c r="I1634" t="str">
        <f>VLOOKUP(order_details__2[[#This Row],[ProductID]],products[],2,FALSE)</f>
        <v>Scottish Longbreads</v>
      </c>
      <c r="J1634" t="str">
        <f>VLOOKUP(order_details__2[[#This Row],[SupplierID]],suppliers[],2,FALSE)</f>
        <v>Specialty Biscuits, Ltd.</v>
      </c>
      <c r="K1634" t="str">
        <f>VLOOKUP(order_details__2[[#This Row],[OrderID]],orders[],14,FALSE)</f>
        <v>UK</v>
      </c>
      <c r="L1634">
        <f>VLOOKUP(order_details__2[[#This Row],[OrderID]],orders[],7,FALSE)</f>
        <v>1</v>
      </c>
      <c r="M1634" t="str">
        <f>VLOOKUP(order_details__2[[#This Row],[ShipVia ]],shippers[],2,FALSE)</f>
        <v>Speedy Express</v>
      </c>
      <c r="N1634" t="str">
        <f>VLOOKUP(order_details__2[[#This Row],[OrderID]],orders[],2,FALSE)</f>
        <v>SEVES</v>
      </c>
      <c r="O1634" t="str">
        <f>VLOOKUP(order_details__2[[#This Row],[OrderID]],orders[],18,FALSE)</f>
        <v xml:space="preserve">Eastern                                           </v>
      </c>
      <c r="P1634">
        <f>VLOOKUP(order_details__2[[#This Row],[ProductID]],products[],4,FALSE)</f>
        <v>3</v>
      </c>
      <c r="Q1634" t="str">
        <f>VLOOKUP(order_details__2[[#This Row],[CategoryID]],categories[],2,FALSE)</f>
        <v>Confections</v>
      </c>
      <c r="R1634" s="57">
        <f>VLOOKUP(order_details__2[[#This Row],[OrderID]],orders[],21,FALSE)</f>
        <v>2</v>
      </c>
    </row>
    <row r="1635" spans="1:18" x14ac:dyDescent="0.2">
      <c r="A1635">
        <v>10870</v>
      </c>
      <c r="B1635">
        <v>35</v>
      </c>
      <c r="C1635">
        <v>18</v>
      </c>
      <c r="D1635">
        <v>3</v>
      </c>
      <c r="E1635">
        <v>0</v>
      </c>
      <c r="F1635">
        <f>order_details__2[[#This Row],[UnitPrice]]*order_details__2[[#This Row],[Quantity]]</f>
        <v>54</v>
      </c>
      <c r="G1635">
        <f>VLOOKUP(order_details__2[[#This Row],[ProductID]],products[],3,FALSE)</f>
        <v>16</v>
      </c>
      <c r="H1635">
        <f>VLOOKUP(order_details__2[[#This Row],[OrderID]],orders[],20,FALSE)</f>
        <v>1998</v>
      </c>
      <c r="I1635" t="str">
        <f>VLOOKUP(order_details__2[[#This Row],[ProductID]],products[],2,FALSE)</f>
        <v>Steeleye Stout</v>
      </c>
      <c r="J1635" t="str">
        <f>VLOOKUP(order_details__2[[#This Row],[SupplierID]],suppliers[],2,FALSE)</f>
        <v>Bigfoot Breweries</v>
      </c>
      <c r="K1635" t="str">
        <f>VLOOKUP(order_details__2[[#This Row],[OrderID]],orders[],14,FALSE)</f>
        <v>Poland</v>
      </c>
      <c r="L1635">
        <f>VLOOKUP(order_details__2[[#This Row],[OrderID]],orders[],7,FALSE)</f>
        <v>3</v>
      </c>
      <c r="M1635" t="str">
        <f>VLOOKUP(order_details__2[[#This Row],[ShipVia ]],shippers[],2,FALSE)</f>
        <v>Federal Shipping</v>
      </c>
      <c r="N1635" t="str">
        <f>VLOOKUP(order_details__2[[#This Row],[OrderID]],orders[],2,FALSE)</f>
        <v>WOLZA</v>
      </c>
      <c r="O1635" t="str">
        <f>VLOOKUP(order_details__2[[#This Row],[OrderID]],orders[],18,FALSE)</f>
        <v xml:space="preserve">Eastern                                           </v>
      </c>
      <c r="P1635">
        <f>VLOOKUP(order_details__2[[#This Row],[ProductID]],products[],4,FALSE)</f>
        <v>1</v>
      </c>
      <c r="Q1635" t="str">
        <f>VLOOKUP(order_details__2[[#This Row],[CategoryID]],categories[],2,FALSE)</f>
        <v>Beverages</v>
      </c>
      <c r="R1635" s="57">
        <f>VLOOKUP(order_details__2[[#This Row],[OrderID]],orders[],21,FALSE)</f>
        <v>2</v>
      </c>
    </row>
    <row r="1636" spans="1:18" x14ac:dyDescent="0.2">
      <c r="A1636">
        <v>10870</v>
      </c>
      <c r="B1636">
        <v>51</v>
      </c>
      <c r="C1636">
        <v>53</v>
      </c>
      <c r="D1636">
        <v>2</v>
      </c>
      <c r="E1636">
        <v>0</v>
      </c>
      <c r="F1636">
        <f>order_details__2[[#This Row],[UnitPrice]]*order_details__2[[#This Row],[Quantity]]</f>
        <v>106</v>
      </c>
      <c r="G1636">
        <f>VLOOKUP(order_details__2[[#This Row],[ProductID]],products[],3,FALSE)</f>
        <v>24</v>
      </c>
      <c r="H1636">
        <f>VLOOKUP(order_details__2[[#This Row],[OrderID]],orders[],20,FALSE)</f>
        <v>1998</v>
      </c>
      <c r="I1636" t="str">
        <f>VLOOKUP(order_details__2[[#This Row],[ProductID]],products[],2,FALSE)</f>
        <v>Manjimup Dried Apples</v>
      </c>
      <c r="J1636" t="str">
        <f>VLOOKUP(order_details__2[[#This Row],[SupplierID]],suppliers[],2,FALSE)</f>
        <v>G'day, Mate</v>
      </c>
      <c r="K1636" t="str">
        <f>VLOOKUP(order_details__2[[#This Row],[OrderID]],orders[],14,FALSE)</f>
        <v>Poland</v>
      </c>
      <c r="L1636">
        <f>VLOOKUP(order_details__2[[#This Row],[OrderID]],orders[],7,FALSE)</f>
        <v>3</v>
      </c>
      <c r="M1636" t="str">
        <f>VLOOKUP(order_details__2[[#This Row],[ShipVia ]],shippers[],2,FALSE)</f>
        <v>Federal Shipping</v>
      </c>
      <c r="N1636" t="str">
        <f>VLOOKUP(order_details__2[[#This Row],[OrderID]],orders[],2,FALSE)</f>
        <v>WOLZA</v>
      </c>
      <c r="O1636" t="str">
        <f>VLOOKUP(order_details__2[[#This Row],[OrderID]],orders[],18,FALSE)</f>
        <v xml:space="preserve">Eastern                                           </v>
      </c>
      <c r="P1636">
        <f>VLOOKUP(order_details__2[[#This Row],[ProductID]],products[],4,FALSE)</f>
        <v>7</v>
      </c>
      <c r="Q1636" t="str">
        <f>VLOOKUP(order_details__2[[#This Row],[CategoryID]],categories[],2,FALSE)</f>
        <v>Produce</v>
      </c>
      <c r="R1636" s="57">
        <f>VLOOKUP(order_details__2[[#This Row],[OrderID]],orders[],21,FALSE)</f>
        <v>2</v>
      </c>
    </row>
    <row r="1637" spans="1:18" x14ac:dyDescent="0.2">
      <c r="A1637">
        <v>10871</v>
      </c>
      <c r="B1637">
        <v>6</v>
      </c>
      <c r="C1637">
        <v>25</v>
      </c>
      <c r="D1637">
        <v>50</v>
      </c>
      <c r="E1637">
        <v>0</v>
      </c>
      <c r="F1637">
        <f>order_details__2[[#This Row],[UnitPrice]]*order_details__2[[#This Row],[Quantity]]</f>
        <v>1250</v>
      </c>
      <c r="G1637">
        <f>VLOOKUP(order_details__2[[#This Row],[ProductID]],products[],3,FALSE)</f>
        <v>3</v>
      </c>
      <c r="H1637">
        <f>VLOOKUP(order_details__2[[#This Row],[OrderID]],orders[],20,FALSE)</f>
        <v>1998</v>
      </c>
      <c r="I1637" t="str">
        <f>VLOOKUP(order_details__2[[#This Row],[ProductID]],products[],2,FALSE)</f>
        <v>Grandma's Boysenberry Spread</v>
      </c>
      <c r="J1637" t="str">
        <f>VLOOKUP(order_details__2[[#This Row],[SupplierID]],suppliers[],2,FALSE)</f>
        <v>Grandma Kelly's Homestead</v>
      </c>
      <c r="K1637" t="str">
        <f>VLOOKUP(order_details__2[[#This Row],[OrderID]],orders[],14,FALSE)</f>
        <v>France</v>
      </c>
      <c r="L1637">
        <f>VLOOKUP(order_details__2[[#This Row],[OrderID]],orders[],7,FALSE)</f>
        <v>2</v>
      </c>
      <c r="M1637" t="str">
        <f>VLOOKUP(order_details__2[[#This Row],[ShipVia ]],shippers[],2,FALSE)</f>
        <v>United Package</v>
      </c>
      <c r="N1637" t="str">
        <f>VLOOKUP(order_details__2[[#This Row],[OrderID]],orders[],2,FALSE)</f>
        <v>BONAP</v>
      </c>
      <c r="O1637" t="str">
        <f>VLOOKUP(order_details__2[[#This Row],[OrderID]],orders[],18,FALSE)</f>
        <v xml:space="preserve">Northern                                          </v>
      </c>
      <c r="P1637">
        <f>VLOOKUP(order_details__2[[#This Row],[ProductID]],products[],4,FALSE)</f>
        <v>2</v>
      </c>
      <c r="Q1637" t="str">
        <f>VLOOKUP(order_details__2[[#This Row],[CategoryID]],categories[],2,FALSE)</f>
        <v>Condiments</v>
      </c>
      <c r="R1637" s="57">
        <f>VLOOKUP(order_details__2[[#This Row],[OrderID]],orders[],21,FALSE)</f>
        <v>2</v>
      </c>
    </row>
    <row r="1638" spans="1:18" x14ac:dyDescent="0.2">
      <c r="A1638">
        <v>10871</v>
      </c>
      <c r="B1638">
        <v>16</v>
      </c>
      <c r="C1638">
        <v>17.45</v>
      </c>
      <c r="D1638">
        <v>12</v>
      </c>
      <c r="E1638">
        <v>0</v>
      </c>
      <c r="F1638">
        <f>order_details__2[[#This Row],[UnitPrice]]*order_details__2[[#This Row],[Quantity]]</f>
        <v>209.39999999999998</v>
      </c>
      <c r="G1638">
        <f>VLOOKUP(order_details__2[[#This Row],[ProductID]],products[],3,FALSE)</f>
        <v>7</v>
      </c>
      <c r="H1638">
        <f>VLOOKUP(order_details__2[[#This Row],[OrderID]],orders[],20,FALSE)</f>
        <v>1998</v>
      </c>
      <c r="I1638" t="str">
        <f>VLOOKUP(order_details__2[[#This Row],[ProductID]],products[],2,FALSE)</f>
        <v>Pavlova</v>
      </c>
      <c r="J1638" t="str">
        <f>VLOOKUP(order_details__2[[#This Row],[SupplierID]],suppliers[],2,FALSE)</f>
        <v>Pavlova, Ltd.</v>
      </c>
      <c r="K1638" t="str">
        <f>VLOOKUP(order_details__2[[#This Row],[OrderID]],orders[],14,FALSE)</f>
        <v>France</v>
      </c>
      <c r="L1638">
        <f>VLOOKUP(order_details__2[[#This Row],[OrderID]],orders[],7,FALSE)</f>
        <v>2</v>
      </c>
      <c r="M1638" t="str">
        <f>VLOOKUP(order_details__2[[#This Row],[ShipVia ]],shippers[],2,FALSE)</f>
        <v>United Package</v>
      </c>
      <c r="N1638" t="str">
        <f>VLOOKUP(order_details__2[[#This Row],[OrderID]],orders[],2,FALSE)</f>
        <v>BONAP</v>
      </c>
      <c r="O1638" t="str">
        <f>VLOOKUP(order_details__2[[#This Row],[OrderID]],orders[],18,FALSE)</f>
        <v xml:space="preserve">Northern                                          </v>
      </c>
      <c r="P1638">
        <f>VLOOKUP(order_details__2[[#This Row],[ProductID]],products[],4,FALSE)</f>
        <v>3</v>
      </c>
      <c r="Q1638" t="str">
        <f>VLOOKUP(order_details__2[[#This Row],[CategoryID]],categories[],2,FALSE)</f>
        <v>Confections</v>
      </c>
      <c r="R1638" s="57">
        <f>VLOOKUP(order_details__2[[#This Row],[OrderID]],orders[],21,FALSE)</f>
        <v>2</v>
      </c>
    </row>
    <row r="1639" spans="1:18" x14ac:dyDescent="0.2">
      <c r="A1639">
        <v>10871</v>
      </c>
      <c r="B1639">
        <v>17</v>
      </c>
      <c r="C1639">
        <v>39</v>
      </c>
      <c r="D1639">
        <v>16</v>
      </c>
      <c r="E1639">
        <v>0</v>
      </c>
      <c r="F1639">
        <f>order_details__2[[#This Row],[UnitPrice]]*order_details__2[[#This Row],[Quantity]]</f>
        <v>624</v>
      </c>
      <c r="G1639">
        <f>VLOOKUP(order_details__2[[#This Row],[ProductID]],products[],3,FALSE)</f>
        <v>7</v>
      </c>
      <c r="H1639">
        <f>VLOOKUP(order_details__2[[#This Row],[OrderID]],orders[],20,FALSE)</f>
        <v>1998</v>
      </c>
      <c r="I1639" t="str">
        <f>VLOOKUP(order_details__2[[#This Row],[ProductID]],products[],2,FALSE)</f>
        <v>Alice Mutton</v>
      </c>
      <c r="J1639" t="str">
        <f>VLOOKUP(order_details__2[[#This Row],[SupplierID]],suppliers[],2,FALSE)</f>
        <v>Pavlova, Ltd.</v>
      </c>
      <c r="K1639" t="str">
        <f>VLOOKUP(order_details__2[[#This Row],[OrderID]],orders[],14,FALSE)</f>
        <v>France</v>
      </c>
      <c r="L1639">
        <f>VLOOKUP(order_details__2[[#This Row],[OrderID]],orders[],7,FALSE)</f>
        <v>2</v>
      </c>
      <c r="M1639" t="str">
        <f>VLOOKUP(order_details__2[[#This Row],[ShipVia ]],shippers[],2,FALSE)</f>
        <v>United Package</v>
      </c>
      <c r="N1639" t="str">
        <f>VLOOKUP(order_details__2[[#This Row],[OrderID]],orders[],2,FALSE)</f>
        <v>BONAP</v>
      </c>
      <c r="O1639" t="str">
        <f>VLOOKUP(order_details__2[[#This Row],[OrderID]],orders[],18,FALSE)</f>
        <v xml:space="preserve">Northern                                          </v>
      </c>
      <c r="P1639">
        <f>VLOOKUP(order_details__2[[#This Row],[ProductID]],products[],4,FALSE)</f>
        <v>6</v>
      </c>
      <c r="Q1639" t="str">
        <f>VLOOKUP(order_details__2[[#This Row],[CategoryID]],categories[],2,FALSE)</f>
        <v>Meat/Poultry</v>
      </c>
      <c r="R1639" s="57">
        <f>VLOOKUP(order_details__2[[#This Row],[OrderID]],orders[],21,FALSE)</f>
        <v>2</v>
      </c>
    </row>
    <row r="1640" spans="1:18" x14ac:dyDescent="0.2">
      <c r="A1640">
        <v>10872</v>
      </c>
      <c r="B1640">
        <v>55</v>
      </c>
      <c r="C1640">
        <v>24</v>
      </c>
      <c r="D1640">
        <v>10</v>
      </c>
      <c r="E1640">
        <v>0</v>
      </c>
      <c r="F1640">
        <f>order_details__2[[#This Row],[UnitPrice]]*order_details__2[[#This Row],[Quantity]]</f>
        <v>240</v>
      </c>
      <c r="G1640">
        <f>VLOOKUP(order_details__2[[#This Row],[ProductID]],products[],3,FALSE)</f>
        <v>25</v>
      </c>
      <c r="H1640">
        <f>VLOOKUP(order_details__2[[#This Row],[OrderID]],orders[],20,FALSE)</f>
        <v>1998</v>
      </c>
      <c r="I1640" t="str">
        <f>VLOOKUP(order_details__2[[#This Row],[ProductID]],products[],2,FALSE)</f>
        <v>Pt chinois</v>
      </c>
      <c r="J1640" t="str">
        <f>VLOOKUP(order_details__2[[#This Row],[SupplierID]],suppliers[],2,FALSE)</f>
        <v>Ma Maison</v>
      </c>
      <c r="K1640" t="str">
        <f>VLOOKUP(order_details__2[[#This Row],[OrderID]],orders[],14,FALSE)</f>
        <v>Spain</v>
      </c>
      <c r="L1640">
        <f>VLOOKUP(order_details__2[[#This Row],[OrderID]],orders[],7,FALSE)</f>
        <v>2</v>
      </c>
      <c r="M1640" t="str">
        <f>VLOOKUP(order_details__2[[#This Row],[ShipVia ]],shippers[],2,FALSE)</f>
        <v>United Package</v>
      </c>
      <c r="N1640" t="str">
        <f>VLOOKUP(order_details__2[[#This Row],[OrderID]],orders[],2,FALSE)</f>
        <v>GODOS</v>
      </c>
      <c r="O1640" t="str">
        <f>VLOOKUP(order_details__2[[#This Row],[OrderID]],orders[],18,FALSE)</f>
        <v xml:space="preserve">Eastern                                           </v>
      </c>
      <c r="P1640">
        <f>VLOOKUP(order_details__2[[#This Row],[ProductID]],products[],4,FALSE)</f>
        <v>6</v>
      </c>
      <c r="Q1640" t="str">
        <f>VLOOKUP(order_details__2[[#This Row],[CategoryID]],categories[],2,FALSE)</f>
        <v>Meat/Poultry</v>
      </c>
      <c r="R1640" s="57">
        <f>VLOOKUP(order_details__2[[#This Row],[OrderID]],orders[],21,FALSE)</f>
        <v>2</v>
      </c>
    </row>
    <row r="1641" spans="1:18" x14ac:dyDescent="0.2">
      <c r="A1641">
        <v>10872</v>
      </c>
      <c r="B1641">
        <v>62</v>
      </c>
      <c r="C1641">
        <v>49.3</v>
      </c>
      <c r="D1641">
        <v>20</v>
      </c>
      <c r="E1641">
        <v>0</v>
      </c>
      <c r="F1641">
        <f>order_details__2[[#This Row],[UnitPrice]]*order_details__2[[#This Row],[Quantity]]</f>
        <v>986</v>
      </c>
      <c r="G1641">
        <f>VLOOKUP(order_details__2[[#This Row],[ProductID]],products[],3,FALSE)</f>
        <v>29</v>
      </c>
      <c r="H1641">
        <f>VLOOKUP(order_details__2[[#This Row],[OrderID]],orders[],20,FALSE)</f>
        <v>1998</v>
      </c>
      <c r="I1641" t="str">
        <f>VLOOKUP(order_details__2[[#This Row],[ProductID]],products[],2,FALSE)</f>
        <v>Tarte au sucre</v>
      </c>
      <c r="J1641" t="str">
        <f>VLOOKUP(order_details__2[[#This Row],[SupplierID]],suppliers[],2,FALSE)</f>
        <v>Forts d'rables</v>
      </c>
      <c r="K1641" t="str">
        <f>VLOOKUP(order_details__2[[#This Row],[OrderID]],orders[],14,FALSE)</f>
        <v>Spain</v>
      </c>
      <c r="L1641">
        <f>VLOOKUP(order_details__2[[#This Row],[OrderID]],orders[],7,FALSE)</f>
        <v>2</v>
      </c>
      <c r="M1641" t="str">
        <f>VLOOKUP(order_details__2[[#This Row],[ShipVia ]],shippers[],2,FALSE)</f>
        <v>United Package</v>
      </c>
      <c r="N1641" t="str">
        <f>VLOOKUP(order_details__2[[#This Row],[OrderID]],orders[],2,FALSE)</f>
        <v>GODOS</v>
      </c>
      <c r="O1641" t="str">
        <f>VLOOKUP(order_details__2[[#This Row],[OrderID]],orders[],18,FALSE)</f>
        <v xml:space="preserve">Eastern                                           </v>
      </c>
      <c r="P1641">
        <f>VLOOKUP(order_details__2[[#This Row],[ProductID]],products[],4,FALSE)</f>
        <v>3</v>
      </c>
      <c r="Q1641" t="str">
        <f>VLOOKUP(order_details__2[[#This Row],[CategoryID]],categories[],2,FALSE)</f>
        <v>Confections</v>
      </c>
      <c r="R1641" s="57">
        <f>VLOOKUP(order_details__2[[#This Row],[OrderID]],orders[],21,FALSE)</f>
        <v>2</v>
      </c>
    </row>
    <row r="1642" spans="1:18" x14ac:dyDescent="0.2">
      <c r="A1642">
        <v>10872</v>
      </c>
      <c r="B1642">
        <v>64</v>
      </c>
      <c r="C1642">
        <v>33.25</v>
      </c>
      <c r="D1642">
        <v>15</v>
      </c>
      <c r="E1642">
        <v>0</v>
      </c>
      <c r="F1642">
        <f>order_details__2[[#This Row],[UnitPrice]]*order_details__2[[#This Row],[Quantity]]</f>
        <v>498.75</v>
      </c>
      <c r="G1642">
        <f>VLOOKUP(order_details__2[[#This Row],[ProductID]],products[],3,FALSE)</f>
        <v>12</v>
      </c>
      <c r="H1642">
        <f>VLOOKUP(order_details__2[[#This Row],[OrderID]],orders[],20,FALSE)</f>
        <v>1998</v>
      </c>
      <c r="I1642" t="str">
        <f>VLOOKUP(order_details__2[[#This Row],[ProductID]],products[],2,FALSE)</f>
        <v>Wimmers gute Semmelkndel</v>
      </c>
      <c r="J1642" t="str">
        <f>VLOOKUP(order_details__2[[#This Row],[SupplierID]],suppliers[],2,FALSE)</f>
        <v>Plutzer Lebensmittelgromrkte AG</v>
      </c>
      <c r="K1642" t="str">
        <f>VLOOKUP(order_details__2[[#This Row],[OrderID]],orders[],14,FALSE)</f>
        <v>Spain</v>
      </c>
      <c r="L1642">
        <f>VLOOKUP(order_details__2[[#This Row],[OrderID]],orders[],7,FALSE)</f>
        <v>2</v>
      </c>
      <c r="M1642" t="str">
        <f>VLOOKUP(order_details__2[[#This Row],[ShipVia ]],shippers[],2,FALSE)</f>
        <v>United Package</v>
      </c>
      <c r="N1642" t="str">
        <f>VLOOKUP(order_details__2[[#This Row],[OrderID]],orders[],2,FALSE)</f>
        <v>GODOS</v>
      </c>
      <c r="O1642" t="str">
        <f>VLOOKUP(order_details__2[[#This Row],[OrderID]],orders[],18,FALSE)</f>
        <v xml:space="preserve">Eastern                                           </v>
      </c>
      <c r="P1642">
        <f>VLOOKUP(order_details__2[[#This Row],[ProductID]],products[],4,FALSE)</f>
        <v>5</v>
      </c>
      <c r="Q1642" t="str">
        <f>VLOOKUP(order_details__2[[#This Row],[CategoryID]],categories[],2,FALSE)</f>
        <v>Grains/Cereals</v>
      </c>
      <c r="R1642" s="57">
        <f>VLOOKUP(order_details__2[[#This Row],[OrderID]],orders[],21,FALSE)</f>
        <v>2</v>
      </c>
    </row>
    <row r="1643" spans="1:18" x14ac:dyDescent="0.2">
      <c r="A1643">
        <v>10872</v>
      </c>
      <c r="B1643">
        <v>65</v>
      </c>
      <c r="C1643">
        <v>21.05</v>
      </c>
      <c r="D1643">
        <v>21</v>
      </c>
      <c r="E1643">
        <v>0</v>
      </c>
      <c r="F1643">
        <f>order_details__2[[#This Row],[UnitPrice]]*order_details__2[[#This Row],[Quantity]]</f>
        <v>442.05</v>
      </c>
      <c r="G1643">
        <f>VLOOKUP(order_details__2[[#This Row],[ProductID]],products[],3,FALSE)</f>
        <v>2</v>
      </c>
      <c r="H1643">
        <f>VLOOKUP(order_details__2[[#This Row],[OrderID]],orders[],20,FALSE)</f>
        <v>1998</v>
      </c>
      <c r="I1643" t="str">
        <f>VLOOKUP(order_details__2[[#This Row],[ProductID]],products[],2,FALSE)</f>
        <v>Louisiana Fiery Hot Pepper Sauce</v>
      </c>
      <c r="J1643" t="str">
        <f>VLOOKUP(order_details__2[[#This Row],[SupplierID]],suppliers[],2,FALSE)</f>
        <v>New Orleans Cajun Delights</v>
      </c>
      <c r="K1643" t="str">
        <f>VLOOKUP(order_details__2[[#This Row],[OrderID]],orders[],14,FALSE)</f>
        <v>Spain</v>
      </c>
      <c r="L1643">
        <f>VLOOKUP(order_details__2[[#This Row],[OrderID]],orders[],7,FALSE)</f>
        <v>2</v>
      </c>
      <c r="M1643" t="str">
        <f>VLOOKUP(order_details__2[[#This Row],[ShipVia ]],shippers[],2,FALSE)</f>
        <v>United Package</v>
      </c>
      <c r="N1643" t="str">
        <f>VLOOKUP(order_details__2[[#This Row],[OrderID]],orders[],2,FALSE)</f>
        <v>GODOS</v>
      </c>
      <c r="O1643" t="str">
        <f>VLOOKUP(order_details__2[[#This Row],[OrderID]],orders[],18,FALSE)</f>
        <v xml:space="preserve">Eastern                                           </v>
      </c>
      <c r="P1643">
        <f>VLOOKUP(order_details__2[[#This Row],[ProductID]],products[],4,FALSE)</f>
        <v>2</v>
      </c>
      <c r="Q1643" t="str">
        <f>VLOOKUP(order_details__2[[#This Row],[CategoryID]],categories[],2,FALSE)</f>
        <v>Condiments</v>
      </c>
      <c r="R1643" s="57">
        <f>VLOOKUP(order_details__2[[#This Row],[OrderID]],orders[],21,FALSE)</f>
        <v>2</v>
      </c>
    </row>
    <row r="1644" spans="1:18" x14ac:dyDescent="0.2">
      <c r="A1644">
        <v>10873</v>
      </c>
      <c r="B1644">
        <v>21</v>
      </c>
      <c r="C1644">
        <v>10</v>
      </c>
      <c r="D1644">
        <v>20</v>
      </c>
      <c r="E1644">
        <v>0</v>
      </c>
      <c r="F1644">
        <f>order_details__2[[#This Row],[UnitPrice]]*order_details__2[[#This Row],[Quantity]]</f>
        <v>200</v>
      </c>
      <c r="G1644">
        <f>VLOOKUP(order_details__2[[#This Row],[ProductID]],products[],3,FALSE)</f>
        <v>8</v>
      </c>
      <c r="H1644">
        <f>VLOOKUP(order_details__2[[#This Row],[OrderID]],orders[],20,FALSE)</f>
        <v>1998</v>
      </c>
      <c r="I1644" t="str">
        <f>VLOOKUP(order_details__2[[#This Row],[ProductID]],products[],2,FALSE)</f>
        <v>Sir Rodney's Scones</v>
      </c>
      <c r="J1644" t="str">
        <f>VLOOKUP(order_details__2[[#This Row],[SupplierID]],suppliers[],2,FALSE)</f>
        <v>Specialty Biscuits, Ltd.</v>
      </c>
      <c r="K1644" t="str">
        <f>VLOOKUP(order_details__2[[#This Row],[OrderID]],orders[],14,FALSE)</f>
        <v>Finland</v>
      </c>
      <c r="L1644">
        <f>VLOOKUP(order_details__2[[#This Row],[OrderID]],orders[],7,FALSE)</f>
        <v>1</v>
      </c>
      <c r="M1644" t="str">
        <f>VLOOKUP(order_details__2[[#This Row],[ShipVia ]],shippers[],2,FALSE)</f>
        <v>Speedy Express</v>
      </c>
      <c r="N1644" t="str">
        <f>VLOOKUP(order_details__2[[#This Row],[OrderID]],orders[],2,FALSE)</f>
        <v>WILMK</v>
      </c>
      <c r="O1644" t="str">
        <f>VLOOKUP(order_details__2[[#This Row],[OrderID]],orders[],18,FALSE)</f>
        <v xml:space="preserve">Eastern                                           </v>
      </c>
      <c r="P1644">
        <f>VLOOKUP(order_details__2[[#This Row],[ProductID]],products[],4,FALSE)</f>
        <v>3</v>
      </c>
      <c r="Q1644" t="str">
        <f>VLOOKUP(order_details__2[[#This Row],[CategoryID]],categories[],2,FALSE)</f>
        <v>Confections</v>
      </c>
      <c r="R1644" s="57">
        <f>VLOOKUP(order_details__2[[#This Row],[OrderID]],orders[],21,FALSE)</f>
        <v>2</v>
      </c>
    </row>
    <row r="1645" spans="1:18" x14ac:dyDescent="0.2">
      <c r="A1645">
        <v>10873</v>
      </c>
      <c r="B1645">
        <v>28</v>
      </c>
      <c r="C1645">
        <v>45.6</v>
      </c>
      <c r="D1645">
        <v>3</v>
      </c>
      <c r="E1645">
        <v>0</v>
      </c>
      <c r="F1645">
        <f>order_details__2[[#This Row],[UnitPrice]]*order_details__2[[#This Row],[Quantity]]</f>
        <v>136.80000000000001</v>
      </c>
      <c r="G1645">
        <f>VLOOKUP(order_details__2[[#This Row],[ProductID]],products[],3,FALSE)</f>
        <v>12</v>
      </c>
      <c r="H1645">
        <f>VLOOKUP(order_details__2[[#This Row],[OrderID]],orders[],20,FALSE)</f>
        <v>1998</v>
      </c>
      <c r="I1645" t="str">
        <f>VLOOKUP(order_details__2[[#This Row],[ProductID]],products[],2,FALSE)</f>
        <v>Rssle Sauerkraut</v>
      </c>
      <c r="J1645" t="str">
        <f>VLOOKUP(order_details__2[[#This Row],[SupplierID]],suppliers[],2,FALSE)</f>
        <v>Plutzer Lebensmittelgromrkte AG</v>
      </c>
      <c r="K1645" t="str">
        <f>VLOOKUP(order_details__2[[#This Row],[OrderID]],orders[],14,FALSE)</f>
        <v>Finland</v>
      </c>
      <c r="L1645">
        <f>VLOOKUP(order_details__2[[#This Row],[OrderID]],orders[],7,FALSE)</f>
        <v>1</v>
      </c>
      <c r="M1645" t="str">
        <f>VLOOKUP(order_details__2[[#This Row],[ShipVia ]],shippers[],2,FALSE)</f>
        <v>Speedy Express</v>
      </c>
      <c r="N1645" t="str">
        <f>VLOOKUP(order_details__2[[#This Row],[OrderID]],orders[],2,FALSE)</f>
        <v>WILMK</v>
      </c>
      <c r="O1645" t="str">
        <f>VLOOKUP(order_details__2[[#This Row],[OrderID]],orders[],18,FALSE)</f>
        <v xml:space="preserve">Eastern                                           </v>
      </c>
      <c r="P1645">
        <f>VLOOKUP(order_details__2[[#This Row],[ProductID]],products[],4,FALSE)</f>
        <v>7</v>
      </c>
      <c r="Q1645" t="str">
        <f>VLOOKUP(order_details__2[[#This Row],[CategoryID]],categories[],2,FALSE)</f>
        <v>Produce</v>
      </c>
      <c r="R1645" s="57">
        <f>VLOOKUP(order_details__2[[#This Row],[OrderID]],orders[],21,FALSE)</f>
        <v>2</v>
      </c>
    </row>
    <row r="1646" spans="1:18" x14ac:dyDescent="0.2">
      <c r="A1646">
        <v>10874</v>
      </c>
      <c r="B1646">
        <v>10</v>
      </c>
      <c r="C1646">
        <v>31</v>
      </c>
      <c r="D1646">
        <v>10</v>
      </c>
      <c r="E1646">
        <v>0</v>
      </c>
      <c r="F1646">
        <f>order_details__2[[#This Row],[UnitPrice]]*order_details__2[[#This Row],[Quantity]]</f>
        <v>310</v>
      </c>
      <c r="G1646">
        <f>VLOOKUP(order_details__2[[#This Row],[ProductID]],products[],3,FALSE)</f>
        <v>4</v>
      </c>
      <c r="H1646">
        <f>VLOOKUP(order_details__2[[#This Row],[OrderID]],orders[],20,FALSE)</f>
        <v>1998</v>
      </c>
      <c r="I1646" t="str">
        <f>VLOOKUP(order_details__2[[#This Row],[ProductID]],products[],2,FALSE)</f>
        <v>Ikura</v>
      </c>
      <c r="J1646" t="str">
        <f>VLOOKUP(order_details__2[[#This Row],[SupplierID]],suppliers[],2,FALSE)</f>
        <v>Tokyo Traders</v>
      </c>
      <c r="K1646" t="str">
        <f>VLOOKUP(order_details__2[[#This Row],[OrderID]],orders[],14,FALSE)</f>
        <v>Spain</v>
      </c>
      <c r="L1646">
        <f>VLOOKUP(order_details__2[[#This Row],[OrderID]],orders[],7,FALSE)</f>
        <v>2</v>
      </c>
      <c r="M1646" t="str">
        <f>VLOOKUP(order_details__2[[#This Row],[ShipVia ]],shippers[],2,FALSE)</f>
        <v>United Package</v>
      </c>
      <c r="N1646" t="str">
        <f>VLOOKUP(order_details__2[[#This Row],[OrderID]],orders[],2,FALSE)</f>
        <v>GODOS</v>
      </c>
      <c r="O1646" t="str">
        <f>VLOOKUP(order_details__2[[#This Row],[OrderID]],orders[],18,FALSE)</f>
        <v xml:space="preserve">Eastern                                           </v>
      </c>
      <c r="P1646">
        <f>VLOOKUP(order_details__2[[#This Row],[ProductID]],products[],4,FALSE)</f>
        <v>8</v>
      </c>
      <c r="Q1646" t="str">
        <f>VLOOKUP(order_details__2[[#This Row],[CategoryID]],categories[],2,FALSE)</f>
        <v>Seafood</v>
      </c>
      <c r="R1646" s="57">
        <f>VLOOKUP(order_details__2[[#This Row],[OrderID]],orders[],21,FALSE)</f>
        <v>2</v>
      </c>
    </row>
    <row r="1647" spans="1:18" x14ac:dyDescent="0.2">
      <c r="A1647">
        <v>10875</v>
      </c>
      <c r="B1647">
        <v>19</v>
      </c>
      <c r="C1647">
        <v>9.1999999999999993</v>
      </c>
      <c r="D1647">
        <v>25</v>
      </c>
      <c r="E1647">
        <v>0</v>
      </c>
      <c r="F1647">
        <f>order_details__2[[#This Row],[UnitPrice]]*order_details__2[[#This Row],[Quantity]]</f>
        <v>229.99999999999997</v>
      </c>
      <c r="G1647">
        <f>VLOOKUP(order_details__2[[#This Row],[ProductID]],products[],3,FALSE)</f>
        <v>8</v>
      </c>
      <c r="H1647">
        <f>VLOOKUP(order_details__2[[#This Row],[OrderID]],orders[],20,FALSE)</f>
        <v>1998</v>
      </c>
      <c r="I1647" t="str">
        <f>VLOOKUP(order_details__2[[#This Row],[ProductID]],products[],2,FALSE)</f>
        <v>Teatime Chocolate Biscuits</v>
      </c>
      <c r="J1647" t="str">
        <f>VLOOKUP(order_details__2[[#This Row],[SupplierID]],suppliers[],2,FALSE)</f>
        <v>Specialty Biscuits, Ltd.</v>
      </c>
      <c r="K1647" t="str">
        <f>VLOOKUP(order_details__2[[#This Row],[OrderID]],orders[],14,FALSE)</f>
        <v>Sweden</v>
      </c>
      <c r="L1647">
        <f>VLOOKUP(order_details__2[[#This Row],[OrderID]],orders[],7,FALSE)</f>
        <v>2</v>
      </c>
      <c r="M1647" t="str">
        <f>VLOOKUP(order_details__2[[#This Row],[ShipVia ]],shippers[],2,FALSE)</f>
        <v>United Package</v>
      </c>
      <c r="N1647" t="str">
        <f>VLOOKUP(order_details__2[[#This Row],[OrderID]],orders[],2,FALSE)</f>
        <v>BERGS</v>
      </c>
      <c r="O1647" t="str">
        <f>VLOOKUP(order_details__2[[#This Row],[OrderID]],orders[],18,FALSE)</f>
        <v xml:space="preserve">Eastern                                           </v>
      </c>
      <c r="P1647">
        <f>VLOOKUP(order_details__2[[#This Row],[ProductID]],products[],4,FALSE)</f>
        <v>3</v>
      </c>
      <c r="Q1647" t="str">
        <f>VLOOKUP(order_details__2[[#This Row],[CategoryID]],categories[],2,FALSE)</f>
        <v>Confections</v>
      </c>
      <c r="R1647" s="57">
        <f>VLOOKUP(order_details__2[[#This Row],[OrderID]],orders[],21,FALSE)</f>
        <v>2</v>
      </c>
    </row>
    <row r="1648" spans="1:18" x14ac:dyDescent="0.2">
      <c r="A1648">
        <v>10875</v>
      </c>
      <c r="B1648">
        <v>47</v>
      </c>
      <c r="C1648">
        <v>9.5</v>
      </c>
      <c r="D1648">
        <v>21</v>
      </c>
      <c r="E1648">
        <v>0</v>
      </c>
      <c r="F1648">
        <f>order_details__2[[#This Row],[UnitPrice]]*order_details__2[[#This Row],[Quantity]]</f>
        <v>199.5</v>
      </c>
      <c r="G1648">
        <f>VLOOKUP(order_details__2[[#This Row],[ProductID]],products[],3,FALSE)</f>
        <v>22</v>
      </c>
      <c r="H1648">
        <f>VLOOKUP(order_details__2[[#This Row],[OrderID]],orders[],20,FALSE)</f>
        <v>1998</v>
      </c>
      <c r="I1648" t="str">
        <f>VLOOKUP(order_details__2[[#This Row],[ProductID]],products[],2,FALSE)</f>
        <v>Zaanse koeken</v>
      </c>
      <c r="J1648" t="str">
        <f>VLOOKUP(order_details__2[[#This Row],[SupplierID]],suppliers[],2,FALSE)</f>
        <v>Zaanse Snoepfabriek</v>
      </c>
      <c r="K1648" t="str">
        <f>VLOOKUP(order_details__2[[#This Row],[OrderID]],orders[],14,FALSE)</f>
        <v>Sweden</v>
      </c>
      <c r="L1648">
        <f>VLOOKUP(order_details__2[[#This Row],[OrderID]],orders[],7,FALSE)</f>
        <v>2</v>
      </c>
      <c r="M1648" t="str">
        <f>VLOOKUP(order_details__2[[#This Row],[ShipVia ]],shippers[],2,FALSE)</f>
        <v>United Package</v>
      </c>
      <c r="N1648" t="str">
        <f>VLOOKUP(order_details__2[[#This Row],[OrderID]],orders[],2,FALSE)</f>
        <v>BERGS</v>
      </c>
      <c r="O1648" t="str">
        <f>VLOOKUP(order_details__2[[#This Row],[OrderID]],orders[],18,FALSE)</f>
        <v xml:space="preserve">Eastern                                           </v>
      </c>
      <c r="P1648">
        <f>VLOOKUP(order_details__2[[#This Row],[ProductID]],products[],4,FALSE)</f>
        <v>3</v>
      </c>
      <c r="Q1648" t="str">
        <f>VLOOKUP(order_details__2[[#This Row],[CategoryID]],categories[],2,FALSE)</f>
        <v>Confections</v>
      </c>
      <c r="R1648" s="57">
        <f>VLOOKUP(order_details__2[[#This Row],[OrderID]],orders[],21,FALSE)</f>
        <v>2</v>
      </c>
    </row>
    <row r="1649" spans="1:18" x14ac:dyDescent="0.2">
      <c r="A1649">
        <v>10875</v>
      </c>
      <c r="B1649">
        <v>49</v>
      </c>
      <c r="C1649">
        <v>20</v>
      </c>
      <c r="D1649">
        <v>15</v>
      </c>
      <c r="E1649">
        <v>0</v>
      </c>
      <c r="F1649">
        <f>order_details__2[[#This Row],[UnitPrice]]*order_details__2[[#This Row],[Quantity]]</f>
        <v>300</v>
      </c>
      <c r="G1649">
        <f>VLOOKUP(order_details__2[[#This Row],[ProductID]],products[],3,FALSE)</f>
        <v>23</v>
      </c>
      <c r="H1649">
        <f>VLOOKUP(order_details__2[[#This Row],[OrderID]],orders[],20,FALSE)</f>
        <v>1998</v>
      </c>
      <c r="I1649" t="str">
        <f>VLOOKUP(order_details__2[[#This Row],[ProductID]],products[],2,FALSE)</f>
        <v>Maxilaku</v>
      </c>
      <c r="J1649" t="str">
        <f>VLOOKUP(order_details__2[[#This Row],[SupplierID]],suppliers[],2,FALSE)</f>
        <v>Karkki Oy</v>
      </c>
      <c r="K1649" t="str">
        <f>VLOOKUP(order_details__2[[#This Row],[OrderID]],orders[],14,FALSE)</f>
        <v>Sweden</v>
      </c>
      <c r="L1649">
        <f>VLOOKUP(order_details__2[[#This Row],[OrderID]],orders[],7,FALSE)</f>
        <v>2</v>
      </c>
      <c r="M1649" t="str">
        <f>VLOOKUP(order_details__2[[#This Row],[ShipVia ]],shippers[],2,FALSE)</f>
        <v>United Package</v>
      </c>
      <c r="N1649" t="str">
        <f>VLOOKUP(order_details__2[[#This Row],[OrderID]],orders[],2,FALSE)</f>
        <v>BERGS</v>
      </c>
      <c r="O1649" t="str">
        <f>VLOOKUP(order_details__2[[#This Row],[OrderID]],orders[],18,FALSE)</f>
        <v xml:space="preserve">Eastern                                           </v>
      </c>
      <c r="P1649">
        <f>VLOOKUP(order_details__2[[#This Row],[ProductID]],products[],4,FALSE)</f>
        <v>3</v>
      </c>
      <c r="Q1649" t="str">
        <f>VLOOKUP(order_details__2[[#This Row],[CategoryID]],categories[],2,FALSE)</f>
        <v>Confections</v>
      </c>
      <c r="R1649" s="57">
        <f>VLOOKUP(order_details__2[[#This Row],[OrderID]],orders[],21,FALSE)</f>
        <v>2</v>
      </c>
    </row>
    <row r="1650" spans="1:18" x14ac:dyDescent="0.2">
      <c r="A1650">
        <v>10876</v>
      </c>
      <c r="B1650">
        <v>46</v>
      </c>
      <c r="C1650">
        <v>12</v>
      </c>
      <c r="D1650">
        <v>21</v>
      </c>
      <c r="E1650">
        <v>0</v>
      </c>
      <c r="F1650">
        <f>order_details__2[[#This Row],[UnitPrice]]*order_details__2[[#This Row],[Quantity]]</f>
        <v>252</v>
      </c>
      <c r="G1650">
        <f>VLOOKUP(order_details__2[[#This Row],[ProductID]],products[],3,FALSE)</f>
        <v>21</v>
      </c>
      <c r="H1650">
        <f>VLOOKUP(order_details__2[[#This Row],[OrderID]],orders[],20,FALSE)</f>
        <v>1998</v>
      </c>
      <c r="I1650" t="str">
        <f>VLOOKUP(order_details__2[[#This Row],[ProductID]],products[],2,FALSE)</f>
        <v>Spegesild</v>
      </c>
      <c r="J1650" t="str">
        <f>VLOOKUP(order_details__2[[#This Row],[SupplierID]],suppliers[],2,FALSE)</f>
        <v>Lyngbysild</v>
      </c>
      <c r="K1650" t="str">
        <f>VLOOKUP(order_details__2[[#This Row],[OrderID]],orders[],14,FALSE)</f>
        <v>France</v>
      </c>
      <c r="L1650">
        <f>VLOOKUP(order_details__2[[#This Row],[OrderID]],orders[],7,FALSE)</f>
        <v>3</v>
      </c>
      <c r="M1650" t="str">
        <f>VLOOKUP(order_details__2[[#This Row],[ShipVia ]],shippers[],2,FALSE)</f>
        <v>Federal Shipping</v>
      </c>
      <c r="N1650" t="str">
        <f>VLOOKUP(order_details__2[[#This Row],[OrderID]],orders[],2,FALSE)</f>
        <v>BONAP</v>
      </c>
      <c r="O1650" t="str">
        <f>VLOOKUP(order_details__2[[#This Row],[OrderID]],orders[],18,FALSE)</f>
        <v xml:space="preserve">Westerns                                          </v>
      </c>
      <c r="P1650">
        <f>VLOOKUP(order_details__2[[#This Row],[ProductID]],products[],4,FALSE)</f>
        <v>8</v>
      </c>
      <c r="Q1650" t="str">
        <f>VLOOKUP(order_details__2[[#This Row],[CategoryID]],categories[],2,FALSE)</f>
        <v>Seafood</v>
      </c>
      <c r="R1650" s="57">
        <f>VLOOKUP(order_details__2[[#This Row],[OrderID]],orders[],21,FALSE)</f>
        <v>2</v>
      </c>
    </row>
    <row r="1651" spans="1:18" x14ac:dyDescent="0.2">
      <c r="A1651">
        <v>10876</v>
      </c>
      <c r="B1651">
        <v>64</v>
      </c>
      <c r="C1651">
        <v>33.25</v>
      </c>
      <c r="D1651">
        <v>20</v>
      </c>
      <c r="E1651">
        <v>0</v>
      </c>
      <c r="F1651">
        <f>order_details__2[[#This Row],[UnitPrice]]*order_details__2[[#This Row],[Quantity]]</f>
        <v>665</v>
      </c>
      <c r="G1651">
        <f>VLOOKUP(order_details__2[[#This Row],[ProductID]],products[],3,FALSE)</f>
        <v>12</v>
      </c>
      <c r="H1651">
        <f>VLOOKUP(order_details__2[[#This Row],[OrderID]],orders[],20,FALSE)</f>
        <v>1998</v>
      </c>
      <c r="I1651" t="str">
        <f>VLOOKUP(order_details__2[[#This Row],[ProductID]],products[],2,FALSE)</f>
        <v>Wimmers gute Semmelkndel</v>
      </c>
      <c r="J1651" t="str">
        <f>VLOOKUP(order_details__2[[#This Row],[SupplierID]],suppliers[],2,FALSE)</f>
        <v>Plutzer Lebensmittelgromrkte AG</v>
      </c>
      <c r="K1651" t="str">
        <f>VLOOKUP(order_details__2[[#This Row],[OrderID]],orders[],14,FALSE)</f>
        <v>France</v>
      </c>
      <c r="L1651">
        <f>VLOOKUP(order_details__2[[#This Row],[OrderID]],orders[],7,FALSE)</f>
        <v>3</v>
      </c>
      <c r="M1651" t="str">
        <f>VLOOKUP(order_details__2[[#This Row],[ShipVia ]],shippers[],2,FALSE)</f>
        <v>Federal Shipping</v>
      </c>
      <c r="N1651" t="str">
        <f>VLOOKUP(order_details__2[[#This Row],[OrderID]],orders[],2,FALSE)</f>
        <v>BONAP</v>
      </c>
      <c r="O1651" t="str">
        <f>VLOOKUP(order_details__2[[#This Row],[OrderID]],orders[],18,FALSE)</f>
        <v xml:space="preserve">Westerns                                          </v>
      </c>
      <c r="P1651">
        <f>VLOOKUP(order_details__2[[#This Row],[ProductID]],products[],4,FALSE)</f>
        <v>5</v>
      </c>
      <c r="Q1651" t="str">
        <f>VLOOKUP(order_details__2[[#This Row],[CategoryID]],categories[],2,FALSE)</f>
        <v>Grains/Cereals</v>
      </c>
      <c r="R1651" s="57">
        <f>VLOOKUP(order_details__2[[#This Row],[OrderID]],orders[],21,FALSE)</f>
        <v>2</v>
      </c>
    </row>
    <row r="1652" spans="1:18" x14ac:dyDescent="0.2">
      <c r="A1652">
        <v>10877</v>
      </c>
      <c r="B1652">
        <v>16</v>
      </c>
      <c r="C1652">
        <v>17.45</v>
      </c>
      <c r="D1652">
        <v>30</v>
      </c>
      <c r="E1652">
        <v>0</v>
      </c>
      <c r="F1652">
        <f>order_details__2[[#This Row],[UnitPrice]]*order_details__2[[#This Row],[Quantity]]</f>
        <v>523.5</v>
      </c>
      <c r="G1652">
        <f>VLOOKUP(order_details__2[[#This Row],[ProductID]],products[],3,FALSE)</f>
        <v>7</v>
      </c>
      <c r="H1652">
        <f>VLOOKUP(order_details__2[[#This Row],[OrderID]],orders[],20,FALSE)</f>
        <v>1998</v>
      </c>
      <c r="I1652" t="str">
        <f>VLOOKUP(order_details__2[[#This Row],[ProductID]],products[],2,FALSE)</f>
        <v>Pavlova</v>
      </c>
      <c r="J1652" t="str">
        <f>VLOOKUP(order_details__2[[#This Row],[SupplierID]],suppliers[],2,FALSE)</f>
        <v>Pavlova, Ltd.</v>
      </c>
      <c r="K1652" t="str">
        <f>VLOOKUP(order_details__2[[#This Row],[OrderID]],orders[],14,FALSE)</f>
        <v>Brazil</v>
      </c>
      <c r="L1652">
        <f>VLOOKUP(order_details__2[[#This Row],[OrderID]],orders[],7,FALSE)</f>
        <v>1</v>
      </c>
      <c r="M1652" t="str">
        <f>VLOOKUP(order_details__2[[#This Row],[ShipVia ]],shippers[],2,FALSE)</f>
        <v>Speedy Express</v>
      </c>
      <c r="N1652" t="str">
        <f>VLOOKUP(order_details__2[[#This Row],[OrderID]],orders[],2,FALSE)</f>
        <v>RICAR</v>
      </c>
      <c r="O1652" t="str">
        <f>VLOOKUP(order_details__2[[#This Row],[OrderID]],orders[],18,FALSE)</f>
        <v xml:space="preserve">Eastern                                           </v>
      </c>
      <c r="P1652">
        <f>VLOOKUP(order_details__2[[#This Row],[ProductID]],products[],4,FALSE)</f>
        <v>3</v>
      </c>
      <c r="Q1652" t="str">
        <f>VLOOKUP(order_details__2[[#This Row],[CategoryID]],categories[],2,FALSE)</f>
        <v>Confections</v>
      </c>
      <c r="R1652" s="57">
        <f>VLOOKUP(order_details__2[[#This Row],[OrderID]],orders[],21,FALSE)</f>
        <v>2</v>
      </c>
    </row>
    <row r="1653" spans="1:18" x14ac:dyDescent="0.2">
      <c r="A1653">
        <v>10877</v>
      </c>
      <c r="B1653">
        <v>18</v>
      </c>
      <c r="C1653">
        <v>62.5</v>
      </c>
      <c r="D1653">
        <v>25</v>
      </c>
      <c r="E1653">
        <v>0</v>
      </c>
      <c r="F1653">
        <f>order_details__2[[#This Row],[UnitPrice]]*order_details__2[[#This Row],[Quantity]]</f>
        <v>1562.5</v>
      </c>
      <c r="G1653">
        <f>VLOOKUP(order_details__2[[#This Row],[ProductID]],products[],3,FALSE)</f>
        <v>7</v>
      </c>
      <c r="H1653">
        <f>VLOOKUP(order_details__2[[#This Row],[OrderID]],orders[],20,FALSE)</f>
        <v>1998</v>
      </c>
      <c r="I1653" t="str">
        <f>VLOOKUP(order_details__2[[#This Row],[ProductID]],products[],2,FALSE)</f>
        <v>Carnarvon Tigers</v>
      </c>
      <c r="J1653" t="str">
        <f>VLOOKUP(order_details__2[[#This Row],[SupplierID]],suppliers[],2,FALSE)</f>
        <v>Pavlova, Ltd.</v>
      </c>
      <c r="K1653" t="str">
        <f>VLOOKUP(order_details__2[[#This Row],[OrderID]],orders[],14,FALSE)</f>
        <v>Brazil</v>
      </c>
      <c r="L1653">
        <f>VLOOKUP(order_details__2[[#This Row],[OrderID]],orders[],7,FALSE)</f>
        <v>1</v>
      </c>
      <c r="M1653" t="str">
        <f>VLOOKUP(order_details__2[[#This Row],[ShipVia ]],shippers[],2,FALSE)</f>
        <v>Speedy Express</v>
      </c>
      <c r="N1653" t="str">
        <f>VLOOKUP(order_details__2[[#This Row],[OrderID]],orders[],2,FALSE)</f>
        <v>RICAR</v>
      </c>
      <c r="O1653" t="str">
        <f>VLOOKUP(order_details__2[[#This Row],[OrderID]],orders[],18,FALSE)</f>
        <v xml:space="preserve">Eastern                                           </v>
      </c>
      <c r="P1653">
        <f>VLOOKUP(order_details__2[[#This Row],[ProductID]],products[],4,FALSE)</f>
        <v>8</v>
      </c>
      <c r="Q1653" t="str">
        <f>VLOOKUP(order_details__2[[#This Row],[CategoryID]],categories[],2,FALSE)</f>
        <v>Seafood</v>
      </c>
      <c r="R1653" s="57">
        <f>VLOOKUP(order_details__2[[#This Row],[OrderID]],orders[],21,FALSE)</f>
        <v>2</v>
      </c>
    </row>
    <row r="1654" spans="1:18" x14ac:dyDescent="0.2">
      <c r="A1654">
        <v>10878</v>
      </c>
      <c r="B1654">
        <v>20</v>
      </c>
      <c r="C1654">
        <v>81</v>
      </c>
      <c r="D1654">
        <v>20</v>
      </c>
      <c r="E1654">
        <v>0</v>
      </c>
      <c r="F1654">
        <f>order_details__2[[#This Row],[UnitPrice]]*order_details__2[[#This Row],[Quantity]]</f>
        <v>1620</v>
      </c>
      <c r="G1654">
        <f>VLOOKUP(order_details__2[[#This Row],[ProductID]],products[],3,FALSE)</f>
        <v>8</v>
      </c>
      <c r="H1654">
        <f>VLOOKUP(order_details__2[[#This Row],[OrderID]],orders[],20,FALSE)</f>
        <v>1998</v>
      </c>
      <c r="I1654" t="str">
        <f>VLOOKUP(order_details__2[[#This Row],[ProductID]],products[],2,FALSE)</f>
        <v>Sir Rodney's Marmalade</v>
      </c>
      <c r="J1654" t="str">
        <f>VLOOKUP(order_details__2[[#This Row],[SupplierID]],suppliers[],2,FALSE)</f>
        <v>Specialty Biscuits, Ltd.</v>
      </c>
      <c r="K1654" t="str">
        <f>VLOOKUP(order_details__2[[#This Row],[OrderID]],orders[],14,FALSE)</f>
        <v>Germany</v>
      </c>
      <c r="L1654">
        <f>VLOOKUP(order_details__2[[#This Row],[OrderID]],orders[],7,FALSE)</f>
        <v>1</v>
      </c>
      <c r="M1654" t="str">
        <f>VLOOKUP(order_details__2[[#This Row],[ShipVia ]],shippers[],2,FALSE)</f>
        <v>Speedy Express</v>
      </c>
      <c r="N1654" t="str">
        <f>VLOOKUP(order_details__2[[#This Row],[OrderID]],orders[],2,FALSE)</f>
        <v>QUICK</v>
      </c>
      <c r="O1654" t="str">
        <f>VLOOKUP(order_details__2[[#This Row],[OrderID]],orders[],18,FALSE)</f>
        <v xml:space="preserve">Eastern                                           </v>
      </c>
      <c r="P1654">
        <f>VLOOKUP(order_details__2[[#This Row],[ProductID]],products[],4,FALSE)</f>
        <v>3</v>
      </c>
      <c r="Q1654" t="str">
        <f>VLOOKUP(order_details__2[[#This Row],[CategoryID]],categories[],2,FALSE)</f>
        <v>Confections</v>
      </c>
      <c r="R1654" s="57">
        <f>VLOOKUP(order_details__2[[#This Row],[OrderID]],orders[],21,FALSE)</f>
        <v>2</v>
      </c>
    </row>
    <row r="1655" spans="1:18" x14ac:dyDescent="0.2">
      <c r="A1655">
        <v>10879</v>
      </c>
      <c r="B1655">
        <v>40</v>
      </c>
      <c r="C1655">
        <v>18.399999999999999</v>
      </c>
      <c r="D1655">
        <v>12</v>
      </c>
      <c r="E1655">
        <v>0</v>
      </c>
      <c r="F1655">
        <f>order_details__2[[#This Row],[UnitPrice]]*order_details__2[[#This Row],[Quantity]]</f>
        <v>220.79999999999998</v>
      </c>
      <c r="G1655">
        <f>VLOOKUP(order_details__2[[#This Row],[ProductID]],products[],3,FALSE)</f>
        <v>19</v>
      </c>
      <c r="H1655">
        <f>VLOOKUP(order_details__2[[#This Row],[OrderID]],orders[],20,FALSE)</f>
        <v>1998</v>
      </c>
      <c r="I1655" t="str">
        <f>VLOOKUP(order_details__2[[#This Row],[ProductID]],products[],2,FALSE)</f>
        <v>Boston Crab Meat</v>
      </c>
      <c r="J1655" t="str">
        <f>VLOOKUP(order_details__2[[#This Row],[SupplierID]],suppliers[],2,FALSE)</f>
        <v>New England Seafood Cannery</v>
      </c>
      <c r="K1655" t="str">
        <f>VLOOKUP(order_details__2[[#This Row],[OrderID]],orders[],14,FALSE)</f>
        <v>Finland</v>
      </c>
      <c r="L1655">
        <f>VLOOKUP(order_details__2[[#This Row],[OrderID]],orders[],7,FALSE)</f>
        <v>3</v>
      </c>
      <c r="M1655" t="str">
        <f>VLOOKUP(order_details__2[[#This Row],[ShipVia ]],shippers[],2,FALSE)</f>
        <v>Federal Shipping</v>
      </c>
      <c r="N1655" t="str">
        <f>VLOOKUP(order_details__2[[#This Row],[OrderID]],orders[],2,FALSE)</f>
        <v>WILMK</v>
      </c>
      <c r="O1655" t="str">
        <f>VLOOKUP(order_details__2[[#This Row],[OrderID]],orders[],18,FALSE)</f>
        <v xml:space="preserve">Southern                                          </v>
      </c>
      <c r="P1655">
        <f>VLOOKUP(order_details__2[[#This Row],[ProductID]],products[],4,FALSE)</f>
        <v>8</v>
      </c>
      <c r="Q1655" t="str">
        <f>VLOOKUP(order_details__2[[#This Row],[CategoryID]],categories[],2,FALSE)</f>
        <v>Seafood</v>
      </c>
      <c r="R1655" s="57">
        <f>VLOOKUP(order_details__2[[#This Row],[OrderID]],orders[],21,FALSE)</f>
        <v>2</v>
      </c>
    </row>
    <row r="1656" spans="1:18" x14ac:dyDescent="0.2">
      <c r="A1656">
        <v>10879</v>
      </c>
      <c r="B1656">
        <v>65</v>
      </c>
      <c r="C1656">
        <v>21.05</v>
      </c>
      <c r="D1656">
        <v>10</v>
      </c>
      <c r="E1656">
        <v>0</v>
      </c>
      <c r="F1656">
        <f>order_details__2[[#This Row],[UnitPrice]]*order_details__2[[#This Row],[Quantity]]</f>
        <v>210.5</v>
      </c>
      <c r="G1656">
        <f>VLOOKUP(order_details__2[[#This Row],[ProductID]],products[],3,FALSE)</f>
        <v>2</v>
      </c>
      <c r="H1656">
        <f>VLOOKUP(order_details__2[[#This Row],[OrderID]],orders[],20,FALSE)</f>
        <v>1998</v>
      </c>
      <c r="I1656" t="str">
        <f>VLOOKUP(order_details__2[[#This Row],[ProductID]],products[],2,FALSE)</f>
        <v>Louisiana Fiery Hot Pepper Sauce</v>
      </c>
      <c r="J1656" t="str">
        <f>VLOOKUP(order_details__2[[#This Row],[SupplierID]],suppliers[],2,FALSE)</f>
        <v>New Orleans Cajun Delights</v>
      </c>
      <c r="K1656" t="str">
        <f>VLOOKUP(order_details__2[[#This Row],[OrderID]],orders[],14,FALSE)</f>
        <v>Finland</v>
      </c>
      <c r="L1656">
        <f>VLOOKUP(order_details__2[[#This Row],[OrderID]],orders[],7,FALSE)</f>
        <v>3</v>
      </c>
      <c r="M1656" t="str">
        <f>VLOOKUP(order_details__2[[#This Row],[ShipVia ]],shippers[],2,FALSE)</f>
        <v>Federal Shipping</v>
      </c>
      <c r="N1656" t="str">
        <f>VLOOKUP(order_details__2[[#This Row],[OrderID]],orders[],2,FALSE)</f>
        <v>WILMK</v>
      </c>
      <c r="O1656" t="str">
        <f>VLOOKUP(order_details__2[[#This Row],[OrderID]],orders[],18,FALSE)</f>
        <v xml:space="preserve">Southern                                          </v>
      </c>
      <c r="P1656">
        <f>VLOOKUP(order_details__2[[#This Row],[ProductID]],products[],4,FALSE)</f>
        <v>2</v>
      </c>
      <c r="Q1656" t="str">
        <f>VLOOKUP(order_details__2[[#This Row],[CategoryID]],categories[],2,FALSE)</f>
        <v>Condiments</v>
      </c>
      <c r="R1656" s="57">
        <f>VLOOKUP(order_details__2[[#This Row],[OrderID]],orders[],21,FALSE)</f>
        <v>2</v>
      </c>
    </row>
    <row r="1657" spans="1:18" x14ac:dyDescent="0.2">
      <c r="A1657">
        <v>10879</v>
      </c>
      <c r="B1657">
        <v>76</v>
      </c>
      <c r="C1657">
        <v>18</v>
      </c>
      <c r="D1657">
        <v>10</v>
      </c>
      <c r="E1657">
        <v>0</v>
      </c>
      <c r="F1657">
        <f>order_details__2[[#This Row],[UnitPrice]]*order_details__2[[#This Row],[Quantity]]</f>
        <v>180</v>
      </c>
      <c r="G1657">
        <f>VLOOKUP(order_details__2[[#This Row],[ProductID]],products[],3,FALSE)</f>
        <v>23</v>
      </c>
      <c r="H1657">
        <f>VLOOKUP(order_details__2[[#This Row],[OrderID]],orders[],20,FALSE)</f>
        <v>1998</v>
      </c>
      <c r="I1657" t="str">
        <f>VLOOKUP(order_details__2[[#This Row],[ProductID]],products[],2,FALSE)</f>
        <v>Lakkalikri</v>
      </c>
      <c r="J1657" t="str">
        <f>VLOOKUP(order_details__2[[#This Row],[SupplierID]],suppliers[],2,FALSE)</f>
        <v>Karkki Oy</v>
      </c>
      <c r="K1657" t="str">
        <f>VLOOKUP(order_details__2[[#This Row],[OrderID]],orders[],14,FALSE)</f>
        <v>Finland</v>
      </c>
      <c r="L1657">
        <f>VLOOKUP(order_details__2[[#This Row],[OrderID]],orders[],7,FALSE)</f>
        <v>3</v>
      </c>
      <c r="M1657" t="str">
        <f>VLOOKUP(order_details__2[[#This Row],[ShipVia ]],shippers[],2,FALSE)</f>
        <v>Federal Shipping</v>
      </c>
      <c r="N1657" t="str">
        <f>VLOOKUP(order_details__2[[#This Row],[OrderID]],orders[],2,FALSE)</f>
        <v>WILMK</v>
      </c>
      <c r="O1657" t="str">
        <f>VLOOKUP(order_details__2[[#This Row],[OrderID]],orders[],18,FALSE)</f>
        <v xml:space="preserve">Southern                                          </v>
      </c>
      <c r="P1657">
        <f>VLOOKUP(order_details__2[[#This Row],[ProductID]],products[],4,FALSE)</f>
        <v>1</v>
      </c>
      <c r="Q1657" t="str">
        <f>VLOOKUP(order_details__2[[#This Row],[CategoryID]],categories[],2,FALSE)</f>
        <v>Beverages</v>
      </c>
      <c r="R1657" s="57">
        <f>VLOOKUP(order_details__2[[#This Row],[OrderID]],orders[],21,FALSE)</f>
        <v>2</v>
      </c>
    </row>
    <row r="1658" spans="1:18" x14ac:dyDescent="0.2">
      <c r="A1658">
        <v>10880</v>
      </c>
      <c r="B1658">
        <v>23</v>
      </c>
      <c r="C1658">
        <v>9</v>
      </c>
      <c r="D1658">
        <v>30</v>
      </c>
      <c r="E1658">
        <v>0</v>
      </c>
      <c r="F1658">
        <f>order_details__2[[#This Row],[UnitPrice]]*order_details__2[[#This Row],[Quantity]]</f>
        <v>270</v>
      </c>
      <c r="G1658">
        <f>VLOOKUP(order_details__2[[#This Row],[ProductID]],products[],3,FALSE)</f>
        <v>9</v>
      </c>
      <c r="H1658">
        <f>VLOOKUP(order_details__2[[#This Row],[OrderID]],orders[],20,FALSE)</f>
        <v>1998</v>
      </c>
      <c r="I1658" t="str">
        <f>VLOOKUP(order_details__2[[#This Row],[ProductID]],products[],2,FALSE)</f>
        <v>Tunnbrd</v>
      </c>
      <c r="J1658" t="str">
        <f>VLOOKUP(order_details__2[[#This Row],[SupplierID]],suppliers[],2,FALSE)</f>
        <v>PB Knckebrd AB</v>
      </c>
      <c r="K1658" t="str">
        <f>VLOOKUP(order_details__2[[#This Row],[OrderID]],orders[],14,FALSE)</f>
        <v>Sweden</v>
      </c>
      <c r="L1658">
        <f>VLOOKUP(order_details__2[[#This Row],[OrderID]],orders[],7,FALSE)</f>
        <v>1</v>
      </c>
      <c r="M1658" t="str">
        <f>VLOOKUP(order_details__2[[#This Row],[ShipVia ]],shippers[],2,FALSE)</f>
        <v>Speedy Express</v>
      </c>
      <c r="N1658" t="str">
        <f>VLOOKUP(order_details__2[[#This Row],[OrderID]],orders[],2,FALSE)</f>
        <v>FOLKO</v>
      </c>
      <c r="O1658" t="str">
        <f>VLOOKUP(order_details__2[[#This Row],[OrderID]],orders[],18,FALSE)</f>
        <v xml:space="preserve">Westerns                                          </v>
      </c>
      <c r="P1658">
        <f>VLOOKUP(order_details__2[[#This Row],[ProductID]],products[],4,FALSE)</f>
        <v>5</v>
      </c>
      <c r="Q1658" t="str">
        <f>VLOOKUP(order_details__2[[#This Row],[CategoryID]],categories[],2,FALSE)</f>
        <v>Grains/Cereals</v>
      </c>
      <c r="R1658" s="57">
        <f>VLOOKUP(order_details__2[[#This Row],[OrderID]],orders[],21,FALSE)</f>
        <v>2</v>
      </c>
    </row>
    <row r="1659" spans="1:18" x14ac:dyDescent="0.2">
      <c r="A1659">
        <v>10880</v>
      </c>
      <c r="B1659">
        <v>61</v>
      </c>
      <c r="C1659">
        <v>28.5</v>
      </c>
      <c r="D1659">
        <v>30</v>
      </c>
      <c r="E1659">
        <v>0</v>
      </c>
      <c r="F1659">
        <f>order_details__2[[#This Row],[UnitPrice]]*order_details__2[[#This Row],[Quantity]]</f>
        <v>855</v>
      </c>
      <c r="G1659">
        <f>VLOOKUP(order_details__2[[#This Row],[ProductID]],products[],3,FALSE)</f>
        <v>29</v>
      </c>
      <c r="H1659">
        <f>VLOOKUP(order_details__2[[#This Row],[OrderID]],orders[],20,FALSE)</f>
        <v>1998</v>
      </c>
      <c r="I1659" t="str">
        <f>VLOOKUP(order_details__2[[#This Row],[ProductID]],products[],2,FALSE)</f>
        <v>Sirop d'rable</v>
      </c>
      <c r="J1659" t="str">
        <f>VLOOKUP(order_details__2[[#This Row],[SupplierID]],suppliers[],2,FALSE)</f>
        <v>Forts d'rables</v>
      </c>
      <c r="K1659" t="str">
        <f>VLOOKUP(order_details__2[[#This Row],[OrderID]],orders[],14,FALSE)</f>
        <v>Sweden</v>
      </c>
      <c r="L1659">
        <f>VLOOKUP(order_details__2[[#This Row],[OrderID]],orders[],7,FALSE)</f>
        <v>1</v>
      </c>
      <c r="M1659" t="str">
        <f>VLOOKUP(order_details__2[[#This Row],[ShipVia ]],shippers[],2,FALSE)</f>
        <v>Speedy Express</v>
      </c>
      <c r="N1659" t="str">
        <f>VLOOKUP(order_details__2[[#This Row],[OrderID]],orders[],2,FALSE)</f>
        <v>FOLKO</v>
      </c>
      <c r="O1659" t="str">
        <f>VLOOKUP(order_details__2[[#This Row],[OrderID]],orders[],18,FALSE)</f>
        <v xml:space="preserve">Westerns                                          </v>
      </c>
      <c r="P1659">
        <f>VLOOKUP(order_details__2[[#This Row],[ProductID]],products[],4,FALSE)</f>
        <v>2</v>
      </c>
      <c r="Q1659" t="str">
        <f>VLOOKUP(order_details__2[[#This Row],[CategoryID]],categories[],2,FALSE)</f>
        <v>Condiments</v>
      </c>
      <c r="R1659" s="57">
        <f>VLOOKUP(order_details__2[[#This Row],[OrderID]],orders[],21,FALSE)</f>
        <v>2</v>
      </c>
    </row>
    <row r="1660" spans="1:18" x14ac:dyDescent="0.2">
      <c r="A1660">
        <v>10880</v>
      </c>
      <c r="B1660">
        <v>70</v>
      </c>
      <c r="C1660">
        <v>15</v>
      </c>
      <c r="D1660">
        <v>50</v>
      </c>
      <c r="E1660">
        <v>0</v>
      </c>
      <c r="F1660">
        <f>order_details__2[[#This Row],[UnitPrice]]*order_details__2[[#This Row],[Quantity]]</f>
        <v>750</v>
      </c>
      <c r="G1660">
        <f>VLOOKUP(order_details__2[[#This Row],[ProductID]],products[],3,FALSE)</f>
        <v>7</v>
      </c>
      <c r="H1660">
        <f>VLOOKUP(order_details__2[[#This Row],[OrderID]],orders[],20,FALSE)</f>
        <v>1998</v>
      </c>
      <c r="I1660" t="str">
        <f>VLOOKUP(order_details__2[[#This Row],[ProductID]],products[],2,FALSE)</f>
        <v>Outback Lager</v>
      </c>
      <c r="J1660" t="str">
        <f>VLOOKUP(order_details__2[[#This Row],[SupplierID]],suppliers[],2,FALSE)</f>
        <v>Pavlova, Ltd.</v>
      </c>
      <c r="K1660" t="str">
        <f>VLOOKUP(order_details__2[[#This Row],[OrderID]],orders[],14,FALSE)</f>
        <v>Sweden</v>
      </c>
      <c r="L1660">
        <f>VLOOKUP(order_details__2[[#This Row],[OrderID]],orders[],7,FALSE)</f>
        <v>1</v>
      </c>
      <c r="M1660" t="str">
        <f>VLOOKUP(order_details__2[[#This Row],[ShipVia ]],shippers[],2,FALSE)</f>
        <v>Speedy Express</v>
      </c>
      <c r="N1660" t="str">
        <f>VLOOKUP(order_details__2[[#This Row],[OrderID]],orders[],2,FALSE)</f>
        <v>FOLKO</v>
      </c>
      <c r="O1660" t="str">
        <f>VLOOKUP(order_details__2[[#This Row],[OrderID]],orders[],18,FALSE)</f>
        <v xml:space="preserve">Westerns                                          </v>
      </c>
      <c r="P1660">
        <f>VLOOKUP(order_details__2[[#This Row],[ProductID]],products[],4,FALSE)</f>
        <v>1</v>
      </c>
      <c r="Q1660" t="str">
        <f>VLOOKUP(order_details__2[[#This Row],[CategoryID]],categories[],2,FALSE)</f>
        <v>Beverages</v>
      </c>
      <c r="R1660" s="57">
        <f>VLOOKUP(order_details__2[[#This Row],[OrderID]],orders[],21,FALSE)</f>
        <v>2</v>
      </c>
    </row>
    <row r="1661" spans="1:18" x14ac:dyDescent="0.2">
      <c r="A1661">
        <v>10881</v>
      </c>
      <c r="B1661">
        <v>73</v>
      </c>
      <c r="C1661">
        <v>15</v>
      </c>
      <c r="D1661">
        <v>10</v>
      </c>
      <c r="E1661">
        <v>0</v>
      </c>
      <c r="F1661">
        <f>order_details__2[[#This Row],[UnitPrice]]*order_details__2[[#This Row],[Quantity]]</f>
        <v>150</v>
      </c>
      <c r="G1661">
        <f>VLOOKUP(order_details__2[[#This Row],[ProductID]],products[],3,FALSE)</f>
        <v>17</v>
      </c>
      <c r="H1661">
        <f>VLOOKUP(order_details__2[[#This Row],[OrderID]],orders[],20,FALSE)</f>
        <v>1998</v>
      </c>
      <c r="I1661" t="str">
        <f>VLOOKUP(order_details__2[[#This Row],[ProductID]],products[],2,FALSE)</f>
        <v>Rd Kaviar</v>
      </c>
      <c r="J1661" t="str">
        <f>VLOOKUP(order_details__2[[#This Row],[SupplierID]],suppliers[],2,FALSE)</f>
        <v>Svensk Sjfda AB</v>
      </c>
      <c r="K1661" t="str">
        <f>VLOOKUP(order_details__2[[#This Row],[OrderID]],orders[],14,FALSE)</f>
        <v>Argentina</v>
      </c>
      <c r="L1661">
        <f>VLOOKUP(order_details__2[[#This Row],[OrderID]],orders[],7,FALSE)</f>
        <v>1</v>
      </c>
      <c r="M1661" t="str">
        <f>VLOOKUP(order_details__2[[#This Row],[ShipVia ]],shippers[],2,FALSE)</f>
        <v>Speedy Express</v>
      </c>
      <c r="N1661" t="str">
        <f>VLOOKUP(order_details__2[[#This Row],[OrderID]],orders[],2,FALSE)</f>
        <v>CACTU</v>
      </c>
      <c r="O1661" t="str">
        <f>VLOOKUP(order_details__2[[#This Row],[OrderID]],orders[],18,FALSE)</f>
        <v xml:space="preserve">Eastern                                           </v>
      </c>
      <c r="P1661">
        <f>VLOOKUP(order_details__2[[#This Row],[ProductID]],products[],4,FALSE)</f>
        <v>8</v>
      </c>
      <c r="Q1661" t="str">
        <f>VLOOKUP(order_details__2[[#This Row],[CategoryID]],categories[],2,FALSE)</f>
        <v>Seafood</v>
      </c>
      <c r="R1661" s="57">
        <f>VLOOKUP(order_details__2[[#This Row],[OrderID]],orders[],21,FALSE)</f>
        <v>2</v>
      </c>
    </row>
    <row r="1662" spans="1:18" x14ac:dyDescent="0.2">
      <c r="A1662">
        <v>10882</v>
      </c>
      <c r="B1662">
        <v>42</v>
      </c>
      <c r="C1662">
        <v>14</v>
      </c>
      <c r="D1662">
        <v>25</v>
      </c>
      <c r="E1662">
        <v>0</v>
      </c>
      <c r="F1662">
        <f>order_details__2[[#This Row],[UnitPrice]]*order_details__2[[#This Row],[Quantity]]</f>
        <v>350</v>
      </c>
      <c r="G1662">
        <f>VLOOKUP(order_details__2[[#This Row],[ProductID]],products[],3,FALSE)</f>
        <v>20</v>
      </c>
      <c r="H1662">
        <f>VLOOKUP(order_details__2[[#This Row],[OrderID]],orders[],20,FALSE)</f>
        <v>1998</v>
      </c>
      <c r="I1662" t="str">
        <f>VLOOKUP(order_details__2[[#This Row],[ProductID]],products[],2,FALSE)</f>
        <v>Singaporean Hokkien Fried Mee</v>
      </c>
      <c r="J1662" t="str">
        <f>VLOOKUP(order_details__2[[#This Row],[SupplierID]],suppliers[],2,FALSE)</f>
        <v>Leka Trading</v>
      </c>
      <c r="K1662" t="str">
        <f>VLOOKUP(order_details__2[[#This Row],[OrderID]],orders[],14,FALSE)</f>
        <v>USA</v>
      </c>
      <c r="L1662">
        <f>VLOOKUP(order_details__2[[#This Row],[OrderID]],orders[],7,FALSE)</f>
        <v>3</v>
      </c>
      <c r="M1662" t="str">
        <f>VLOOKUP(order_details__2[[#This Row],[ShipVia ]],shippers[],2,FALSE)</f>
        <v>Federal Shipping</v>
      </c>
      <c r="N1662" t="str">
        <f>VLOOKUP(order_details__2[[#This Row],[OrderID]],orders[],2,FALSE)</f>
        <v>SAVEA</v>
      </c>
      <c r="O1662" t="str">
        <f>VLOOKUP(order_details__2[[#This Row],[OrderID]],orders[],18,FALSE)</f>
        <v xml:space="preserve">Eastern                                           </v>
      </c>
      <c r="P1662">
        <f>VLOOKUP(order_details__2[[#This Row],[ProductID]],products[],4,FALSE)</f>
        <v>5</v>
      </c>
      <c r="Q1662" t="str">
        <f>VLOOKUP(order_details__2[[#This Row],[CategoryID]],categories[],2,FALSE)</f>
        <v>Grains/Cereals</v>
      </c>
      <c r="R1662" s="57">
        <f>VLOOKUP(order_details__2[[#This Row],[OrderID]],orders[],21,FALSE)</f>
        <v>2</v>
      </c>
    </row>
    <row r="1663" spans="1:18" x14ac:dyDescent="0.2">
      <c r="A1663">
        <v>10882</v>
      </c>
      <c r="B1663">
        <v>49</v>
      </c>
      <c r="C1663">
        <v>20</v>
      </c>
      <c r="D1663">
        <v>20</v>
      </c>
      <c r="E1663">
        <v>0</v>
      </c>
      <c r="F1663">
        <f>order_details__2[[#This Row],[UnitPrice]]*order_details__2[[#This Row],[Quantity]]</f>
        <v>400</v>
      </c>
      <c r="G1663">
        <f>VLOOKUP(order_details__2[[#This Row],[ProductID]],products[],3,FALSE)</f>
        <v>23</v>
      </c>
      <c r="H1663">
        <f>VLOOKUP(order_details__2[[#This Row],[OrderID]],orders[],20,FALSE)</f>
        <v>1998</v>
      </c>
      <c r="I1663" t="str">
        <f>VLOOKUP(order_details__2[[#This Row],[ProductID]],products[],2,FALSE)</f>
        <v>Maxilaku</v>
      </c>
      <c r="J1663" t="str">
        <f>VLOOKUP(order_details__2[[#This Row],[SupplierID]],suppliers[],2,FALSE)</f>
        <v>Karkki Oy</v>
      </c>
      <c r="K1663" t="str">
        <f>VLOOKUP(order_details__2[[#This Row],[OrderID]],orders[],14,FALSE)</f>
        <v>USA</v>
      </c>
      <c r="L1663">
        <f>VLOOKUP(order_details__2[[#This Row],[OrderID]],orders[],7,FALSE)</f>
        <v>3</v>
      </c>
      <c r="M1663" t="str">
        <f>VLOOKUP(order_details__2[[#This Row],[ShipVia ]],shippers[],2,FALSE)</f>
        <v>Federal Shipping</v>
      </c>
      <c r="N1663" t="str">
        <f>VLOOKUP(order_details__2[[#This Row],[OrderID]],orders[],2,FALSE)</f>
        <v>SAVEA</v>
      </c>
      <c r="O1663" t="str">
        <f>VLOOKUP(order_details__2[[#This Row],[OrderID]],orders[],18,FALSE)</f>
        <v xml:space="preserve">Eastern                                           </v>
      </c>
      <c r="P1663">
        <f>VLOOKUP(order_details__2[[#This Row],[ProductID]],products[],4,FALSE)</f>
        <v>3</v>
      </c>
      <c r="Q1663" t="str">
        <f>VLOOKUP(order_details__2[[#This Row],[CategoryID]],categories[],2,FALSE)</f>
        <v>Confections</v>
      </c>
      <c r="R1663" s="57">
        <f>VLOOKUP(order_details__2[[#This Row],[OrderID]],orders[],21,FALSE)</f>
        <v>2</v>
      </c>
    </row>
    <row r="1664" spans="1:18" x14ac:dyDescent="0.2">
      <c r="A1664">
        <v>10882</v>
      </c>
      <c r="B1664">
        <v>54</v>
      </c>
      <c r="C1664">
        <v>7.45</v>
      </c>
      <c r="D1664">
        <v>32</v>
      </c>
      <c r="E1664">
        <v>0</v>
      </c>
      <c r="F1664">
        <f>order_details__2[[#This Row],[UnitPrice]]*order_details__2[[#This Row],[Quantity]]</f>
        <v>238.4</v>
      </c>
      <c r="G1664">
        <f>VLOOKUP(order_details__2[[#This Row],[ProductID]],products[],3,FALSE)</f>
        <v>25</v>
      </c>
      <c r="H1664">
        <f>VLOOKUP(order_details__2[[#This Row],[OrderID]],orders[],20,FALSE)</f>
        <v>1998</v>
      </c>
      <c r="I1664" t="str">
        <f>VLOOKUP(order_details__2[[#This Row],[ProductID]],products[],2,FALSE)</f>
        <v>Tourtire</v>
      </c>
      <c r="J1664" t="str">
        <f>VLOOKUP(order_details__2[[#This Row],[SupplierID]],suppliers[],2,FALSE)</f>
        <v>Ma Maison</v>
      </c>
      <c r="K1664" t="str">
        <f>VLOOKUP(order_details__2[[#This Row],[OrderID]],orders[],14,FALSE)</f>
        <v>USA</v>
      </c>
      <c r="L1664">
        <f>VLOOKUP(order_details__2[[#This Row],[OrderID]],orders[],7,FALSE)</f>
        <v>3</v>
      </c>
      <c r="M1664" t="str">
        <f>VLOOKUP(order_details__2[[#This Row],[ShipVia ]],shippers[],2,FALSE)</f>
        <v>Federal Shipping</v>
      </c>
      <c r="N1664" t="str">
        <f>VLOOKUP(order_details__2[[#This Row],[OrderID]],orders[],2,FALSE)</f>
        <v>SAVEA</v>
      </c>
      <c r="O1664" t="str">
        <f>VLOOKUP(order_details__2[[#This Row],[OrderID]],orders[],18,FALSE)</f>
        <v xml:space="preserve">Eastern                                           </v>
      </c>
      <c r="P1664">
        <f>VLOOKUP(order_details__2[[#This Row],[ProductID]],products[],4,FALSE)</f>
        <v>6</v>
      </c>
      <c r="Q1664" t="str">
        <f>VLOOKUP(order_details__2[[#This Row],[CategoryID]],categories[],2,FALSE)</f>
        <v>Meat/Poultry</v>
      </c>
      <c r="R1664" s="57">
        <f>VLOOKUP(order_details__2[[#This Row],[OrderID]],orders[],21,FALSE)</f>
        <v>2</v>
      </c>
    </row>
    <row r="1665" spans="1:18" x14ac:dyDescent="0.2">
      <c r="A1665">
        <v>10883</v>
      </c>
      <c r="B1665">
        <v>24</v>
      </c>
      <c r="C1665">
        <v>4.5</v>
      </c>
      <c r="D1665">
        <v>8</v>
      </c>
      <c r="E1665">
        <v>0</v>
      </c>
      <c r="F1665">
        <f>order_details__2[[#This Row],[UnitPrice]]*order_details__2[[#This Row],[Quantity]]</f>
        <v>36</v>
      </c>
      <c r="G1665">
        <f>VLOOKUP(order_details__2[[#This Row],[ProductID]],products[],3,FALSE)</f>
        <v>10</v>
      </c>
      <c r="H1665">
        <f>VLOOKUP(order_details__2[[#This Row],[OrderID]],orders[],20,FALSE)</f>
        <v>1998</v>
      </c>
      <c r="I1665" t="str">
        <f>VLOOKUP(order_details__2[[#This Row],[ProductID]],products[],2,FALSE)</f>
        <v>Guaran Fantstica</v>
      </c>
      <c r="J1665" t="str">
        <f>VLOOKUP(order_details__2[[#This Row],[SupplierID]],suppliers[],2,FALSE)</f>
        <v>Refrescos Americanas LTDA</v>
      </c>
      <c r="K1665" t="str">
        <f>VLOOKUP(order_details__2[[#This Row],[OrderID]],orders[],14,FALSE)</f>
        <v>USA</v>
      </c>
      <c r="L1665">
        <f>VLOOKUP(order_details__2[[#This Row],[OrderID]],orders[],7,FALSE)</f>
        <v>3</v>
      </c>
      <c r="M1665" t="str">
        <f>VLOOKUP(order_details__2[[#This Row],[ShipVia ]],shippers[],2,FALSE)</f>
        <v>Federal Shipping</v>
      </c>
      <c r="N1665" t="str">
        <f>VLOOKUP(order_details__2[[#This Row],[OrderID]],orders[],2,FALSE)</f>
        <v>LONEP</v>
      </c>
      <c r="O1665" t="str">
        <f>VLOOKUP(order_details__2[[#This Row],[OrderID]],orders[],18,FALSE)</f>
        <v xml:space="preserve">Northern                                          </v>
      </c>
      <c r="P1665">
        <f>VLOOKUP(order_details__2[[#This Row],[ProductID]],products[],4,FALSE)</f>
        <v>1</v>
      </c>
      <c r="Q1665" t="str">
        <f>VLOOKUP(order_details__2[[#This Row],[CategoryID]],categories[],2,FALSE)</f>
        <v>Beverages</v>
      </c>
      <c r="R1665" s="57">
        <f>VLOOKUP(order_details__2[[#This Row],[OrderID]],orders[],21,FALSE)</f>
        <v>2</v>
      </c>
    </row>
    <row r="1666" spans="1:18" x14ac:dyDescent="0.2">
      <c r="A1666">
        <v>10884</v>
      </c>
      <c r="B1666">
        <v>21</v>
      </c>
      <c r="C1666">
        <v>10</v>
      </c>
      <c r="D1666">
        <v>40</v>
      </c>
      <c r="E1666">
        <v>0</v>
      </c>
      <c r="F1666">
        <f>order_details__2[[#This Row],[UnitPrice]]*order_details__2[[#This Row],[Quantity]]</f>
        <v>400</v>
      </c>
      <c r="G1666">
        <f>VLOOKUP(order_details__2[[#This Row],[ProductID]],products[],3,FALSE)</f>
        <v>8</v>
      </c>
      <c r="H1666">
        <f>VLOOKUP(order_details__2[[#This Row],[OrderID]],orders[],20,FALSE)</f>
        <v>1998</v>
      </c>
      <c r="I1666" t="str">
        <f>VLOOKUP(order_details__2[[#This Row],[ProductID]],products[],2,FALSE)</f>
        <v>Sir Rodney's Scones</v>
      </c>
      <c r="J1666" t="str">
        <f>VLOOKUP(order_details__2[[#This Row],[SupplierID]],suppliers[],2,FALSE)</f>
        <v>Specialty Biscuits, Ltd.</v>
      </c>
      <c r="K1666" t="str">
        <f>VLOOKUP(order_details__2[[#This Row],[OrderID]],orders[],14,FALSE)</f>
        <v>USA</v>
      </c>
      <c r="L1666">
        <f>VLOOKUP(order_details__2[[#This Row],[OrderID]],orders[],7,FALSE)</f>
        <v>2</v>
      </c>
      <c r="M1666" t="str">
        <f>VLOOKUP(order_details__2[[#This Row],[ShipVia ]],shippers[],2,FALSE)</f>
        <v>United Package</v>
      </c>
      <c r="N1666" t="str">
        <f>VLOOKUP(order_details__2[[#This Row],[OrderID]],orders[],2,FALSE)</f>
        <v>LETSS</v>
      </c>
      <c r="O1666" t="str">
        <f>VLOOKUP(order_details__2[[#This Row],[OrderID]],orders[],18,FALSE)</f>
        <v xml:space="preserve">Eastern                                           </v>
      </c>
      <c r="P1666">
        <f>VLOOKUP(order_details__2[[#This Row],[ProductID]],products[],4,FALSE)</f>
        <v>3</v>
      </c>
      <c r="Q1666" t="str">
        <f>VLOOKUP(order_details__2[[#This Row],[CategoryID]],categories[],2,FALSE)</f>
        <v>Confections</v>
      </c>
      <c r="R1666" s="57">
        <f>VLOOKUP(order_details__2[[#This Row],[OrderID]],orders[],21,FALSE)</f>
        <v>2</v>
      </c>
    </row>
    <row r="1667" spans="1:18" x14ac:dyDescent="0.2">
      <c r="A1667">
        <v>10884</v>
      </c>
      <c r="B1667">
        <v>56</v>
      </c>
      <c r="C1667">
        <v>38</v>
      </c>
      <c r="D1667">
        <v>21</v>
      </c>
      <c r="E1667">
        <v>0</v>
      </c>
      <c r="F1667">
        <f>order_details__2[[#This Row],[UnitPrice]]*order_details__2[[#This Row],[Quantity]]</f>
        <v>798</v>
      </c>
      <c r="G1667">
        <f>VLOOKUP(order_details__2[[#This Row],[ProductID]],products[],3,FALSE)</f>
        <v>26</v>
      </c>
      <c r="H1667">
        <f>VLOOKUP(order_details__2[[#This Row],[OrderID]],orders[],20,FALSE)</f>
        <v>1998</v>
      </c>
      <c r="I1667" t="str">
        <f>VLOOKUP(order_details__2[[#This Row],[ProductID]],products[],2,FALSE)</f>
        <v>Gnocchi di nonna Alice</v>
      </c>
      <c r="J1667" t="str">
        <f>VLOOKUP(order_details__2[[#This Row],[SupplierID]],suppliers[],2,FALSE)</f>
        <v>Pasta Buttini s.r.l.</v>
      </c>
      <c r="K1667" t="str">
        <f>VLOOKUP(order_details__2[[#This Row],[OrderID]],orders[],14,FALSE)</f>
        <v>USA</v>
      </c>
      <c r="L1667">
        <f>VLOOKUP(order_details__2[[#This Row],[OrderID]],orders[],7,FALSE)</f>
        <v>2</v>
      </c>
      <c r="M1667" t="str">
        <f>VLOOKUP(order_details__2[[#This Row],[ShipVia ]],shippers[],2,FALSE)</f>
        <v>United Package</v>
      </c>
      <c r="N1667" t="str">
        <f>VLOOKUP(order_details__2[[#This Row],[OrderID]],orders[],2,FALSE)</f>
        <v>LETSS</v>
      </c>
      <c r="O1667" t="str">
        <f>VLOOKUP(order_details__2[[#This Row],[OrderID]],orders[],18,FALSE)</f>
        <v xml:space="preserve">Eastern                                           </v>
      </c>
      <c r="P1667">
        <f>VLOOKUP(order_details__2[[#This Row],[ProductID]],products[],4,FALSE)</f>
        <v>5</v>
      </c>
      <c r="Q1667" t="str">
        <f>VLOOKUP(order_details__2[[#This Row],[CategoryID]],categories[],2,FALSE)</f>
        <v>Grains/Cereals</v>
      </c>
      <c r="R1667" s="57">
        <f>VLOOKUP(order_details__2[[#This Row],[OrderID]],orders[],21,FALSE)</f>
        <v>2</v>
      </c>
    </row>
    <row r="1668" spans="1:18" x14ac:dyDescent="0.2">
      <c r="A1668">
        <v>10884</v>
      </c>
      <c r="B1668">
        <v>65</v>
      </c>
      <c r="C1668">
        <v>21.05</v>
      </c>
      <c r="D1668">
        <v>12</v>
      </c>
      <c r="E1668">
        <v>0</v>
      </c>
      <c r="F1668">
        <f>order_details__2[[#This Row],[UnitPrice]]*order_details__2[[#This Row],[Quantity]]</f>
        <v>252.60000000000002</v>
      </c>
      <c r="G1668">
        <f>VLOOKUP(order_details__2[[#This Row],[ProductID]],products[],3,FALSE)</f>
        <v>2</v>
      </c>
      <c r="H1668">
        <f>VLOOKUP(order_details__2[[#This Row],[OrderID]],orders[],20,FALSE)</f>
        <v>1998</v>
      </c>
      <c r="I1668" t="str">
        <f>VLOOKUP(order_details__2[[#This Row],[ProductID]],products[],2,FALSE)</f>
        <v>Louisiana Fiery Hot Pepper Sauce</v>
      </c>
      <c r="J1668" t="str">
        <f>VLOOKUP(order_details__2[[#This Row],[SupplierID]],suppliers[],2,FALSE)</f>
        <v>New Orleans Cajun Delights</v>
      </c>
      <c r="K1668" t="str">
        <f>VLOOKUP(order_details__2[[#This Row],[OrderID]],orders[],14,FALSE)</f>
        <v>USA</v>
      </c>
      <c r="L1668">
        <f>VLOOKUP(order_details__2[[#This Row],[OrderID]],orders[],7,FALSE)</f>
        <v>2</v>
      </c>
      <c r="M1668" t="str">
        <f>VLOOKUP(order_details__2[[#This Row],[ShipVia ]],shippers[],2,FALSE)</f>
        <v>United Package</v>
      </c>
      <c r="N1668" t="str">
        <f>VLOOKUP(order_details__2[[#This Row],[OrderID]],orders[],2,FALSE)</f>
        <v>LETSS</v>
      </c>
      <c r="O1668" t="str">
        <f>VLOOKUP(order_details__2[[#This Row],[OrderID]],orders[],18,FALSE)</f>
        <v xml:space="preserve">Eastern                                           </v>
      </c>
      <c r="P1668">
        <f>VLOOKUP(order_details__2[[#This Row],[ProductID]],products[],4,FALSE)</f>
        <v>2</v>
      </c>
      <c r="Q1668" t="str">
        <f>VLOOKUP(order_details__2[[#This Row],[CategoryID]],categories[],2,FALSE)</f>
        <v>Condiments</v>
      </c>
      <c r="R1668" s="57">
        <f>VLOOKUP(order_details__2[[#This Row],[OrderID]],orders[],21,FALSE)</f>
        <v>2</v>
      </c>
    </row>
    <row r="1669" spans="1:18" x14ac:dyDescent="0.2">
      <c r="A1669">
        <v>10885</v>
      </c>
      <c r="B1669">
        <v>2</v>
      </c>
      <c r="C1669">
        <v>19</v>
      </c>
      <c r="D1669">
        <v>20</v>
      </c>
      <c r="E1669">
        <v>0</v>
      </c>
      <c r="F1669">
        <f>order_details__2[[#This Row],[UnitPrice]]*order_details__2[[#This Row],[Quantity]]</f>
        <v>380</v>
      </c>
      <c r="G1669">
        <f>VLOOKUP(order_details__2[[#This Row],[ProductID]],products[],3,FALSE)</f>
        <v>1</v>
      </c>
      <c r="H1669">
        <f>VLOOKUP(order_details__2[[#This Row],[OrderID]],orders[],20,FALSE)</f>
        <v>1998</v>
      </c>
      <c r="I1669" t="str">
        <f>VLOOKUP(order_details__2[[#This Row],[ProductID]],products[],2,FALSE)</f>
        <v>Chang</v>
      </c>
      <c r="J1669" t="str">
        <f>VLOOKUP(order_details__2[[#This Row],[SupplierID]],suppliers[],2,FALSE)</f>
        <v>Exotic Liquids</v>
      </c>
      <c r="K1669" t="str">
        <f>VLOOKUP(order_details__2[[#This Row],[OrderID]],orders[],14,FALSE)</f>
        <v>Belgium</v>
      </c>
      <c r="L1669">
        <f>VLOOKUP(order_details__2[[#This Row],[OrderID]],orders[],7,FALSE)</f>
        <v>3</v>
      </c>
      <c r="M1669" t="str">
        <f>VLOOKUP(order_details__2[[#This Row],[ShipVia ]],shippers[],2,FALSE)</f>
        <v>Federal Shipping</v>
      </c>
      <c r="N1669" t="str">
        <f>VLOOKUP(order_details__2[[#This Row],[OrderID]],orders[],2,FALSE)</f>
        <v>SUPRD</v>
      </c>
      <c r="O1669" t="str">
        <f>VLOOKUP(order_details__2[[#This Row],[OrderID]],orders[],18,FALSE)</f>
        <v xml:space="preserve">Westerns                                          </v>
      </c>
      <c r="P1669">
        <f>VLOOKUP(order_details__2[[#This Row],[ProductID]],products[],4,FALSE)</f>
        <v>1</v>
      </c>
      <c r="Q1669" t="str">
        <f>VLOOKUP(order_details__2[[#This Row],[CategoryID]],categories[],2,FALSE)</f>
        <v>Beverages</v>
      </c>
      <c r="R1669" s="57">
        <f>VLOOKUP(order_details__2[[#This Row],[OrderID]],orders[],21,FALSE)</f>
        <v>2</v>
      </c>
    </row>
    <row r="1670" spans="1:18" x14ac:dyDescent="0.2">
      <c r="A1670">
        <v>10885</v>
      </c>
      <c r="B1670">
        <v>24</v>
      </c>
      <c r="C1670">
        <v>4.5</v>
      </c>
      <c r="D1670">
        <v>12</v>
      </c>
      <c r="E1670">
        <v>0</v>
      </c>
      <c r="F1670">
        <f>order_details__2[[#This Row],[UnitPrice]]*order_details__2[[#This Row],[Quantity]]</f>
        <v>54</v>
      </c>
      <c r="G1670">
        <f>VLOOKUP(order_details__2[[#This Row],[ProductID]],products[],3,FALSE)</f>
        <v>10</v>
      </c>
      <c r="H1670">
        <f>VLOOKUP(order_details__2[[#This Row],[OrderID]],orders[],20,FALSE)</f>
        <v>1998</v>
      </c>
      <c r="I1670" t="str">
        <f>VLOOKUP(order_details__2[[#This Row],[ProductID]],products[],2,FALSE)</f>
        <v>Guaran Fantstica</v>
      </c>
      <c r="J1670" t="str">
        <f>VLOOKUP(order_details__2[[#This Row],[SupplierID]],suppliers[],2,FALSE)</f>
        <v>Refrescos Americanas LTDA</v>
      </c>
      <c r="K1670" t="str">
        <f>VLOOKUP(order_details__2[[#This Row],[OrderID]],orders[],14,FALSE)</f>
        <v>Belgium</v>
      </c>
      <c r="L1670">
        <f>VLOOKUP(order_details__2[[#This Row],[OrderID]],orders[],7,FALSE)</f>
        <v>3</v>
      </c>
      <c r="M1670" t="str">
        <f>VLOOKUP(order_details__2[[#This Row],[ShipVia ]],shippers[],2,FALSE)</f>
        <v>Federal Shipping</v>
      </c>
      <c r="N1670" t="str">
        <f>VLOOKUP(order_details__2[[#This Row],[OrderID]],orders[],2,FALSE)</f>
        <v>SUPRD</v>
      </c>
      <c r="O1670" t="str">
        <f>VLOOKUP(order_details__2[[#This Row],[OrderID]],orders[],18,FALSE)</f>
        <v xml:space="preserve">Westerns                                          </v>
      </c>
      <c r="P1670">
        <f>VLOOKUP(order_details__2[[#This Row],[ProductID]],products[],4,FALSE)</f>
        <v>1</v>
      </c>
      <c r="Q1670" t="str">
        <f>VLOOKUP(order_details__2[[#This Row],[CategoryID]],categories[],2,FALSE)</f>
        <v>Beverages</v>
      </c>
      <c r="R1670" s="57">
        <f>VLOOKUP(order_details__2[[#This Row],[OrderID]],orders[],21,FALSE)</f>
        <v>2</v>
      </c>
    </row>
    <row r="1671" spans="1:18" x14ac:dyDescent="0.2">
      <c r="A1671">
        <v>10885</v>
      </c>
      <c r="B1671">
        <v>70</v>
      </c>
      <c r="C1671">
        <v>15</v>
      </c>
      <c r="D1671">
        <v>30</v>
      </c>
      <c r="E1671">
        <v>0</v>
      </c>
      <c r="F1671">
        <f>order_details__2[[#This Row],[UnitPrice]]*order_details__2[[#This Row],[Quantity]]</f>
        <v>450</v>
      </c>
      <c r="G1671">
        <f>VLOOKUP(order_details__2[[#This Row],[ProductID]],products[],3,FALSE)</f>
        <v>7</v>
      </c>
      <c r="H1671">
        <f>VLOOKUP(order_details__2[[#This Row],[OrderID]],orders[],20,FALSE)</f>
        <v>1998</v>
      </c>
      <c r="I1671" t="str">
        <f>VLOOKUP(order_details__2[[#This Row],[ProductID]],products[],2,FALSE)</f>
        <v>Outback Lager</v>
      </c>
      <c r="J1671" t="str">
        <f>VLOOKUP(order_details__2[[#This Row],[SupplierID]],suppliers[],2,FALSE)</f>
        <v>Pavlova, Ltd.</v>
      </c>
      <c r="K1671" t="str">
        <f>VLOOKUP(order_details__2[[#This Row],[OrderID]],orders[],14,FALSE)</f>
        <v>Belgium</v>
      </c>
      <c r="L1671">
        <f>VLOOKUP(order_details__2[[#This Row],[OrderID]],orders[],7,FALSE)</f>
        <v>3</v>
      </c>
      <c r="M1671" t="str">
        <f>VLOOKUP(order_details__2[[#This Row],[ShipVia ]],shippers[],2,FALSE)</f>
        <v>Federal Shipping</v>
      </c>
      <c r="N1671" t="str">
        <f>VLOOKUP(order_details__2[[#This Row],[OrderID]],orders[],2,FALSE)</f>
        <v>SUPRD</v>
      </c>
      <c r="O1671" t="str">
        <f>VLOOKUP(order_details__2[[#This Row],[OrderID]],orders[],18,FALSE)</f>
        <v xml:space="preserve">Westerns                                          </v>
      </c>
      <c r="P1671">
        <f>VLOOKUP(order_details__2[[#This Row],[ProductID]],products[],4,FALSE)</f>
        <v>1</v>
      </c>
      <c r="Q1671" t="str">
        <f>VLOOKUP(order_details__2[[#This Row],[CategoryID]],categories[],2,FALSE)</f>
        <v>Beverages</v>
      </c>
      <c r="R1671" s="57">
        <f>VLOOKUP(order_details__2[[#This Row],[OrderID]],orders[],21,FALSE)</f>
        <v>2</v>
      </c>
    </row>
    <row r="1672" spans="1:18" x14ac:dyDescent="0.2">
      <c r="A1672">
        <v>10885</v>
      </c>
      <c r="B1672">
        <v>77</v>
      </c>
      <c r="C1672">
        <v>13</v>
      </c>
      <c r="D1672">
        <v>25</v>
      </c>
      <c r="E1672">
        <v>0</v>
      </c>
      <c r="F1672">
        <f>order_details__2[[#This Row],[UnitPrice]]*order_details__2[[#This Row],[Quantity]]</f>
        <v>325</v>
      </c>
      <c r="G1672">
        <f>VLOOKUP(order_details__2[[#This Row],[ProductID]],products[],3,FALSE)</f>
        <v>12</v>
      </c>
      <c r="H1672">
        <f>VLOOKUP(order_details__2[[#This Row],[OrderID]],orders[],20,FALSE)</f>
        <v>1998</v>
      </c>
      <c r="I1672" t="str">
        <f>VLOOKUP(order_details__2[[#This Row],[ProductID]],products[],2,FALSE)</f>
        <v>Original Frankfurter grne Soe</v>
      </c>
      <c r="J1672" t="str">
        <f>VLOOKUP(order_details__2[[#This Row],[SupplierID]],suppliers[],2,FALSE)</f>
        <v>Plutzer Lebensmittelgromrkte AG</v>
      </c>
      <c r="K1672" t="str">
        <f>VLOOKUP(order_details__2[[#This Row],[OrderID]],orders[],14,FALSE)</f>
        <v>Belgium</v>
      </c>
      <c r="L1672">
        <f>VLOOKUP(order_details__2[[#This Row],[OrderID]],orders[],7,FALSE)</f>
        <v>3</v>
      </c>
      <c r="M1672" t="str">
        <f>VLOOKUP(order_details__2[[#This Row],[ShipVia ]],shippers[],2,FALSE)</f>
        <v>Federal Shipping</v>
      </c>
      <c r="N1672" t="str">
        <f>VLOOKUP(order_details__2[[#This Row],[OrderID]],orders[],2,FALSE)</f>
        <v>SUPRD</v>
      </c>
      <c r="O1672" t="str">
        <f>VLOOKUP(order_details__2[[#This Row],[OrderID]],orders[],18,FALSE)</f>
        <v xml:space="preserve">Westerns                                          </v>
      </c>
      <c r="P1672">
        <f>VLOOKUP(order_details__2[[#This Row],[ProductID]],products[],4,FALSE)</f>
        <v>2</v>
      </c>
      <c r="Q1672" t="str">
        <f>VLOOKUP(order_details__2[[#This Row],[CategoryID]],categories[],2,FALSE)</f>
        <v>Condiments</v>
      </c>
      <c r="R1672" s="57">
        <f>VLOOKUP(order_details__2[[#This Row],[OrderID]],orders[],21,FALSE)</f>
        <v>2</v>
      </c>
    </row>
    <row r="1673" spans="1:18" x14ac:dyDescent="0.2">
      <c r="A1673">
        <v>10886</v>
      </c>
      <c r="B1673">
        <v>10</v>
      </c>
      <c r="C1673">
        <v>31</v>
      </c>
      <c r="D1673">
        <v>70</v>
      </c>
      <c r="E1673">
        <v>0</v>
      </c>
      <c r="F1673">
        <f>order_details__2[[#This Row],[UnitPrice]]*order_details__2[[#This Row],[Quantity]]</f>
        <v>2170</v>
      </c>
      <c r="G1673">
        <f>VLOOKUP(order_details__2[[#This Row],[ProductID]],products[],3,FALSE)</f>
        <v>4</v>
      </c>
      <c r="H1673">
        <f>VLOOKUP(order_details__2[[#This Row],[OrderID]],orders[],20,FALSE)</f>
        <v>1998</v>
      </c>
      <c r="I1673" t="str">
        <f>VLOOKUP(order_details__2[[#This Row],[ProductID]],products[],2,FALSE)</f>
        <v>Ikura</v>
      </c>
      <c r="J1673" t="str">
        <f>VLOOKUP(order_details__2[[#This Row],[SupplierID]],suppliers[],2,FALSE)</f>
        <v>Tokyo Traders</v>
      </c>
      <c r="K1673" t="str">
        <f>VLOOKUP(order_details__2[[#This Row],[OrderID]],orders[],14,FALSE)</f>
        <v>Brazil</v>
      </c>
      <c r="L1673">
        <f>VLOOKUP(order_details__2[[#This Row],[OrderID]],orders[],7,FALSE)</f>
        <v>1</v>
      </c>
      <c r="M1673" t="str">
        <f>VLOOKUP(order_details__2[[#This Row],[ShipVia ]],shippers[],2,FALSE)</f>
        <v>Speedy Express</v>
      </c>
      <c r="N1673" t="str">
        <f>VLOOKUP(order_details__2[[#This Row],[OrderID]],orders[],2,FALSE)</f>
        <v>HANAR</v>
      </c>
      <c r="O1673" t="str">
        <f>VLOOKUP(order_details__2[[#This Row],[OrderID]],orders[],18,FALSE)</f>
        <v xml:space="preserve">Eastern                                           </v>
      </c>
      <c r="P1673">
        <f>VLOOKUP(order_details__2[[#This Row],[ProductID]],products[],4,FALSE)</f>
        <v>8</v>
      </c>
      <c r="Q1673" t="str">
        <f>VLOOKUP(order_details__2[[#This Row],[CategoryID]],categories[],2,FALSE)</f>
        <v>Seafood</v>
      </c>
      <c r="R1673" s="57">
        <f>VLOOKUP(order_details__2[[#This Row],[OrderID]],orders[],21,FALSE)</f>
        <v>2</v>
      </c>
    </row>
    <row r="1674" spans="1:18" x14ac:dyDescent="0.2">
      <c r="A1674">
        <v>10886</v>
      </c>
      <c r="B1674">
        <v>31</v>
      </c>
      <c r="C1674">
        <v>12.5</v>
      </c>
      <c r="D1674">
        <v>35</v>
      </c>
      <c r="E1674">
        <v>0</v>
      </c>
      <c r="F1674">
        <f>order_details__2[[#This Row],[UnitPrice]]*order_details__2[[#This Row],[Quantity]]</f>
        <v>437.5</v>
      </c>
      <c r="G1674">
        <f>VLOOKUP(order_details__2[[#This Row],[ProductID]],products[],3,FALSE)</f>
        <v>14</v>
      </c>
      <c r="H1674">
        <f>VLOOKUP(order_details__2[[#This Row],[OrderID]],orders[],20,FALSE)</f>
        <v>1998</v>
      </c>
      <c r="I1674" t="str">
        <f>VLOOKUP(order_details__2[[#This Row],[ProductID]],products[],2,FALSE)</f>
        <v>Gorgonzola Telino</v>
      </c>
      <c r="J1674" t="str">
        <f>VLOOKUP(order_details__2[[#This Row],[SupplierID]],suppliers[],2,FALSE)</f>
        <v>Formaggi Fortini s.r.l.</v>
      </c>
      <c r="K1674" t="str">
        <f>VLOOKUP(order_details__2[[#This Row],[OrderID]],orders[],14,FALSE)</f>
        <v>Brazil</v>
      </c>
      <c r="L1674">
        <f>VLOOKUP(order_details__2[[#This Row],[OrderID]],orders[],7,FALSE)</f>
        <v>1</v>
      </c>
      <c r="M1674" t="str">
        <f>VLOOKUP(order_details__2[[#This Row],[ShipVia ]],shippers[],2,FALSE)</f>
        <v>Speedy Express</v>
      </c>
      <c r="N1674" t="str">
        <f>VLOOKUP(order_details__2[[#This Row],[OrderID]],orders[],2,FALSE)</f>
        <v>HANAR</v>
      </c>
      <c r="O1674" t="str">
        <f>VLOOKUP(order_details__2[[#This Row],[OrderID]],orders[],18,FALSE)</f>
        <v xml:space="preserve">Eastern                                           </v>
      </c>
      <c r="P1674">
        <f>VLOOKUP(order_details__2[[#This Row],[ProductID]],products[],4,FALSE)</f>
        <v>4</v>
      </c>
      <c r="Q1674" t="str">
        <f>VLOOKUP(order_details__2[[#This Row],[CategoryID]],categories[],2,FALSE)</f>
        <v>Dairy Products</v>
      </c>
      <c r="R1674" s="57">
        <f>VLOOKUP(order_details__2[[#This Row],[OrderID]],orders[],21,FALSE)</f>
        <v>2</v>
      </c>
    </row>
    <row r="1675" spans="1:18" x14ac:dyDescent="0.2">
      <c r="A1675">
        <v>10886</v>
      </c>
      <c r="B1675">
        <v>77</v>
      </c>
      <c r="C1675">
        <v>13</v>
      </c>
      <c r="D1675">
        <v>40</v>
      </c>
      <c r="E1675">
        <v>0</v>
      </c>
      <c r="F1675">
        <f>order_details__2[[#This Row],[UnitPrice]]*order_details__2[[#This Row],[Quantity]]</f>
        <v>520</v>
      </c>
      <c r="G1675">
        <f>VLOOKUP(order_details__2[[#This Row],[ProductID]],products[],3,FALSE)</f>
        <v>12</v>
      </c>
      <c r="H1675">
        <f>VLOOKUP(order_details__2[[#This Row],[OrderID]],orders[],20,FALSE)</f>
        <v>1998</v>
      </c>
      <c r="I1675" t="str">
        <f>VLOOKUP(order_details__2[[#This Row],[ProductID]],products[],2,FALSE)</f>
        <v>Original Frankfurter grne Soe</v>
      </c>
      <c r="J1675" t="str">
        <f>VLOOKUP(order_details__2[[#This Row],[SupplierID]],suppliers[],2,FALSE)</f>
        <v>Plutzer Lebensmittelgromrkte AG</v>
      </c>
      <c r="K1675" t="str">
        <f>VLOOKUP(order_details__2[[#This Row],[OrderID]],orders[],14,FALSE)</f>
        <v>Brazil</v>
      </c>
      <c r="L1675">
        <f>VLOOKUP(order_details__2[[#This Row],[OrderID]],orders[],7,FALSE)</f>
        <v>1</v>
      </c>
      <c r="M1675" t="str">
        <f>VLOOKUP(order_details__2[[#This Row],[ShipVia ]],shippers[],2,FALSE)</f>
        <v>Speedy Express</v>
      </c>
      <c r="N1675" t="str">
        <f>VLOOKUP(order_details__2[[#This Row],[OrderID]],orders[],2,FALSE)</f>
        <v>HANAR</v>
      </c>
      <c r="O1675" t="str">
        <f>VLOOKUP(order_details__2[[#This Row],[OrderID]],orders[],18,FALSE)</f>
        <v xml:space="preserve">Eastern                                           </v>
      </c>
      <c r="P1675">
        <f>VLOOKUP(order_details__2[[#This Row],[ProductID]],products[],4,FALSE)</f>
        <v>2</v>
      </c>
      <c r="Q1675" t="str">
        <f>VLOOKUP(order_details__2[[#This Row],[CategoryID]],categories[],2,FALSE)</f>
        <v>Condiments</v>
      </c>
      <c r="R1675" s="57">
        <f>VLOOKUP(order_details__2[[#This Row],[OrderID]],orders[],21,FALSE)</f>
        <v>2</v>
      </c>
    </row>
    <row r="1676" spans="1:18" x14ac:dyDescent="0.2">
      <c r="A1676">
        <v>10887</v>
      </c>
      <c r="B1676">
        <v>25</v>
      </c>
      <c r="C1676">
        <v>14</v>
      </c>
      <c r="D1676">
        <v>5</v>
      </c>
      <c r="E1676">
        <v>0</v>
      </c>
      <c r="F1676">
        <f>order_details__2[[#This Row],[UnitPrice]]*order_details__2[[#This Row],[Quantity]]</f>
        <v>70</v>
      </c>
      <c r="G1676">
        <f>VLOOKUP(order_details__2[[#This Row],[ProductID]],products[],3,FALSE)</f>
        <v>11</v>
      </c>
      <c r="H1676">
        <f>VLOOKUP(order_details__2[[#This Row],[OrderID]],orders[],20,FALSE)</f>
        <v>1998</v>
      </c>
      <c r="I1676" t="str">
        <f>VLOOKUP(order_details__2[[#This Row],[ProductID]],products[],2,FALSE)</f>
        <v>NuNuCa Nu-Nougat-Creme</v>
      </c>
      <c r="J1676" t="str">
        <f>VLOOKUP(order_details__2[[#This Row],[SupplierID]],suppliers[],2,FALSE)</f>
        <v>Heli Swaren GmbH &amp; Co. KG</v>
      </c>
      <c r="K1676" t="str">
        <f>VLOOKUP(order_details__2[[#This Row],[OrderID]],orders[],14,FALSE)</f>
        <v>Spain</v>
      </c>
      <c r="L1676">
        <f>VLOOKUP(order_details__2[[#This Row],[OrderID]],orders[],7,FALSE)</f>
        <v>3</v>
      </c>
      <c r="M1676" t="str">
        <f>VLOOKUP(order_details__2[[#This Row],[ShipVia ]],shippers[],2,FALSE)</f>
        <v>Federal Shipping</v>
      </c>
      <c r="N1676" t="str">
        <f>VLOOKUP(order_details__2[[#This Row],[OrderID]],orders[],2,FALSE)</f>
        <v>GALED</v>
      </c>
      <c r="O1676" t="str">
        <f>VLOOKUP(order_details__2[[#This Row],[OrderID]],orders[],18,FALSE)</f>
        <v xml:space="preserve">Northern                                          </v>
      </c>
      <c r="P1676">
        <f>VLOOKUP(order_details__2[[#This Row],[ProductID]],products[],4,FALSE)</f>
        <v>3</v>
      </c>
      <c r="Q1676" t="str">
        <f>VLOOKUP(order_details__2[[#This Row],[CategoryID]],categories[],2,FALSE)</f>
        <v>Confections</v>
      </c>
      <c r="R1676" s="57">
        <f>VLOOKUP(order_details__2[[#This Row],[OrderID]],orders[],21,FALSE)</f>
        <v>2</v>
      </c>
    </row>
    <row r="1677" spans="1:18" x14ac:dyDescent="0.2">
      <c r="A1677">
        <v>10888</v>
      </c>
      <c r="B1677">
        <v>2</v>
      </c>
      <c r="C1677">
        <v>19</v>
      </c>
      <c r="D1677">
        <v>20</v>
      </c>
      <c r="E1677">
        <v>0</v>
      </c>
      <c r="F1677">
        <f>order_details__2[[#This Row],[UnitPrice]]*order_details__2[[#This Row],[Quantity]]</f>
        <v>380</v>
      </c>
      <c r="G1677">
        <f>VLOOKUP(order_details__2[[#This Row],[ProductID]],products[],3,FALSE)</f>
        <v>1</v>
      </c>
      <c r="H1677">
        <f>VLOOKUP(order_details__2[[#This Row],[OrderID]],orders[],20,FALSE)</f>
        <v>1998</v>
      </c>
      <c r="I1677" t="str">
        <f>VLOOKUP(order_details__2[[#This Row],[ProductID]],products[],2,FALSE)</f>
        <v>Chang</v>
      </c>
      <c r="J1677" t="str">
        <f>VLOOKUP(order_details__2[[#This Row],[SupplierID]],suppliers[],2,FALSE)</f>
        <v>Exotic Liquids</v>
      </c>
      <c r="K1677" t="str">
        <f>VLOOKUP(order_details__2[[#This Row],[OrderID]],orders[],14,FALSE)</f>
        <v>Spain</v>
      </c>
      <c r="L1677">
        <f>VLOOKUP(order_details__2[[#This Row],[OrderID]],orders[],7,FALSE)</f>
        <v>2</v>
      </c>
      <c r="M1677" t="str">
        <f>VLOOKUP(order_details__2[[#This Row],[ShipVia ]],shippers[],2,FALSE)</f>
        <v>United Package</v>
      </c>
      <c r="N1677" t="str">
        <f>VLOOKUP(order_details__2[[#This Row],[OrderID]],orders[],2,FALSE)</f>
        <v>GODOS</v>
      </c>
      <c r="O1677" t="str">
        <f>VLOOKUP(order_details__2[[#This Row],[OrderID]],orders[],18,FALSE)</f>
        <v xml:space="preserve">Eastern                                           </v>
      </c>
      <c r="P1677">
        <f>VLOOKUP(order_details__2[[#This Row],[ProductID]],products[],4,FALSE)</f>
        <v>1</v>
      </c>
      <c r="Q1677" t="str">
        <f>VLOOKUP(order_details__2[[#This Row],[CategoryID]],categories[],2,FALSE)</f>
        <v>Beverages</v>
      </c>
      <c r="R1677" s="57">
        <f>VLOOKUP(order_details__2[[#This Row],[OrderID]],orders[],21,FALSE)</f>
        <v>2</v>
      </c>
    </row>
    <row r="1678" spans="1:18" x14ac:dyDescent="0.2">
      <c r="A1678">
        <v>10888</v>
      </c>
      <c r="B1678">
        <v>68</v>
      </c>
      <c r="C1678">
        <v>12.5</v>
      </c>
      <c r="D1678">
        <v>18</v>
      </c>
      <c r="E1678">
        <v>0</v>
      </c>
      <c r="F1678">
        <f>order_details__2[[#This Row],[UnitPrice]]*order_details__2[[#This Row],[Quantity]]</f>
        <v>225</v>
      </c>
      <c r="G1678">
        <f>VLOOKUP(order_details__2[[#This Row],[ProductID]],products[],3,FALSE)</f>
        <v>8</v>
      </c>
      <c r="H1678">
        <f>VLOOKUP(order_details__2[[#This Row],[OrderID]],orders[],20,FALSE)</f>
        <v>1998</v>
      </c>
      <c r="I1678" t="str">
        <f>VLOOKUP(order_details__2[[#This Row],[ProductID]],products[],2,FALSE)</f>
        <v>Scottish Longbreads</v>
      </c>
      <c r="J1678" t="str">
        <f>VLOOKUP(order_details__2[[#This Row],[SupplierID]],suppliers[],2,FALSE)</f>
        <v>Specialty Biscuits, Ltd.</v>
      </c>
      <c r="K1678" t="str">
        <f>VLOOKUP(order_details__2[[#This Row],[OrderID]],orders[],14,FALSE)</f>
        <v>Spain</v>
      </c>
      <c r="L1678">
        <f>VLOOKUP(order_details__2[[#This Row],[OrderID]],orders[],7,FALSE)</f>
        <v>2</v>
      </c>
      <c r="M1678" t="str">
        <f>VLOOKUP(order_details__2[[#This Row],[ShipVia ]],shippers[],2,FALSE)</f>
        <v>United Package</v>
      </c>
      <c r="N1678" t="str">
        <f>VLOOKUP(order_details__2[[#This Row],[OrderID]],orders[],2,FALSE)</f>
        <v>GODOS</v>
      </c>
      <c r="O1678" t="str">
        <f>VLOOKUP(order_details__2[[#This Row],[OrderID]],orders[],18,FALSE)</f>
        <v xml:space="preserve">Eastern                                           </v>
      </c>
      <c r="P1678">
        <f>VLOOKUP(order_details__2[[#This Row],[ProductID]],products[],4,FALSE)</f>
        <v>3</v>
      </c>
      <c r="Q1678" t="str">
        <f>VLOOKUP(order_details__2[[#This Row],[CategoryID]],categories[],2,FALSE)</f>
        <v>Confections</v>
      </c>
      <c r="R1678" s="57">
        <f>VLOOKUP(order_details__2[[#This Row],[OrderID]],orders[],21,FALSE)</f>
        <v>2</v>
      </c>
    </row>
    <row r="1679" spans="1:18" x14ac:dyDescent="0.2">
      <c r="A1679">
        <v>10889</v>
      </c>
      <c r="B1679">
        <v>11</v>
      </c>
      <c r="C1679">
        <v>21</v>
      </c>
      <c r="D1679">
        <v>40</v>
      </c>
      <c r="E1679">
        <v>0</v>
      </c>
      <c r="F1679">
        <f>order_details__2[[#This Row],[UnitPrice]]*order_details__2[[#This Row],[Quantity]]</f>
        <v>840</v>
      </c>
      <c r="G1679">
        <f>VLOOKUP(order_details__2[[#This Row],[ProductID]],products[],3,FALSE)</f>
        <v>5</v>
      </c>
      <c r="H1679">
        <f>VLOOKUP(order_details__2[[#This Row],[OrderID]],orders[],20,FALSE)</f>
        <v>1998</v>
      </c>
      <c r="I1679" t="str">
        <f>VLOOKUP(order_details__2[[#This Row],[ProductID]],products[],2,FALSE)</f>
        <v>Queso Cabrales</v>
      </c>
      <c r="J1679" t="str">
        <f>VLOOKUP(order_details__2[[#This Row],[SupplierID]],suppliers[],2,FALSE)</f>
        <v>Cooperativa de Quesos 'Las Cabras'</v>
      </c>
      <c r="K1679" t="str">
        <f>VLOOKUP(order_details__2[[#This Row],[OrderID]],orders[],14,FALSE)</f>
        <v>USA</v>
      </c>
      <c r="L1679">
        <f>VLOOKUP(order_details__2[[#This Row],[OrderID]],orders[],7,FALSE)</f>
        <v>3</v>
      </c>
      <c r="M1679" t="str">
        <f>VLOOKUP(order_details__2[[#This Row],[ShipVia ]],shippers[],2,FALSE)</f>
        <v>Federal Shipping</v>
      </c>
      <c r="N1679" t="str">
        <f>VLOOKUP(order_details__2[[#This Row],[OrderID]],orders[],2,FALSE)</f>
        <v>RATTC</v>
      </c>
      <c r="O1679" t="str">
        <f>VLOOKUP(order_details__2[[#This Row],[OrderID]],orders[],18,FALSE)</f>
        <v xml:space="preserve">Northern                                          </v>
      </c>
      <c r="P1679">
        <f>VLOOKUP(order_details__2[[#This Row],[ProductID]],products[],4,FALSE)</f>
        <v>4</v>
      </c>
      <c r="Q1679" t="str">
        <f>VLOOKUP(order_details__2[[#This Row],[CategoryID]],categories[],2,FALSE)</f>
        <v>Dairy Products</v>
      </c>
      <c r="R1679" s="57">
        <f>VLOOKUP(order_details__2[[#This Row],[OrderID]],orders[],21,FALSE)</f>
        <v>2</v>
      </c>
    </row>
    <row r="1680" spans="1:18" x14ac:dyDescent="0.2">
      <c r="A1680">
        <v>10889</v>
      </c>
      <c r="B1680">
        <v>38</v>
      </c>
      <c r="C1680">
        <v>263.5</v>
      </c>
      <c r="D1680">
        <v>40</v>
      </c>
      <c r="E1680">
        <v>0</v>
      </c>
      <c r="F1680">
        <f>order_details__2[[#This Row],[UnitPrice]]*order_details__2[[#This Row],[Quantity]]</f>
        <v>10540</v>
      </c>
      <c r="G1680">
        <f>VLOOKUP(order_details__2[[#This Row],[ProductID]],products[],3,FALSE)</f>
        <v>18</v>
      </c>
      <c r="H1680">
        <f>VLOOKUP(order_details__2[[#This Row],[OrderID]],orders[],20,FALSE)</f>
        <v>1998</v>
      </c>
      <c r="I1680" t="str">
        <f>VLOOKUP(order_details__2[[#This Row],[ProductID]],products[],2,FALSE)</f>
        <v>Cte de Blaye</v>
      </c>
      <c r="J1680" t="str">
        <f>VLOOKUP(order_details__2[[#This Row],[SupplierID]],suppliers[],2,FALSE)</f>
        <v>Aux joyeux ecclsiastiques</v>
      </c>
      <c r="K1680" t="str">
        <f>VLOOKUP(order_details__2[[#This Row],[OrderID]],orders[],14,FALSE)</f>
        <v>USA</v>
      </c>
      <c r="L1680">
        <f>VLOOKUP(order_details__2[[#This Row],[OrderID]],orders[],7,FALSE)</f>
        <v>3</v>
      </c>
      <c r="M1680" t="str">
        <f>VLOOKUP(order_details__2[[#This Row],[ShipVia ]],shippers[],2,FALSE)</f>
        <v>Federal Shipping</v>
      </c>
      <c r="N1680" t="str">
        <f>VLOOKUP(order_details__2[[#This Row],[OrderID]],orders[],2,FALSE)</f>
        <v>RATTC</v>
      </c>
      <c r="O1680" t="str">
        <f>VLOOKUP(order_details__2[[#This Row],[OrderID]],orders[],18,FALSE)</f>
        <v xml:space="preserve">Northern                                          </v>
      </c>
      <c r="P1680">
        <f>VLOOKUP(order_details__2[[#This Row],[ProductID]],products[],4,FALSE)</f>
        <v>1</v>
      </c>
      <c r="Q1680" t="str">
        <f>VLOOKUP(order_details__2[[#This Row],[CategoryID]],categories[],2,FALSE)</f>
        <v>Beverages</v>
      </c>
      <c r="R1680" s="57">
        <f>VLOOKUP(order_details__2[[#This Row],[OrderID]],orders[],21,FALSE)</f>
        <v>2</v>
      </c>
    </row>
    <row r="1681" spans="1:18" x14ac:dyDescent="0.2">
      <c r="A1681">
        <v>10890</v>
      </c>
      <c r="B1681">
        <v>17</v>
      </c>
      <c r="C1681">
        <v>39</v>
      </c>
      <c r="D1681">
        <v>15</v>
      </c>
      <c r="E1681">
        <v>0</v>
      </c>
      <c r="F1681">
        <f>order_details__2[[#This Row],[UnitPrice]]*order_details__2[[#This Row],[Quantity]]</f>
        <v>585</v>
      </c>
      <c r="G1681">
        <f>VLOOKUP(order_details__2[[#This Row],[ProductID]],products[],3,FALSE)</f>
        <v>7</v>
      </c>
      <c r="H1681">
        <f>VLOOKUP(order_details__2[[#This Row],[OrderID]],orders[],20,FALSE)</f>
        <v>1998</v>
      </c>
      <c r="I1681" t="str">
        <f>VLOOKUP(order_details__2[[#This Row],[ProductID]],products[],2,FALSE)</f>
        <v>Alice Mutton</v>
      </c>
      <c r="J1681" t="str">
        <f>VLOOKUP(order_details__2[[#This Row],[SupplierID]],suppliers[],2,FALSE)</f>
        <v>Pavlova, Ltd.</v>
      </c>
      <c r="K1681" t="str">
        <f>VLOOKUP(order_details__2[[#This Row],[OrderID]],orders[],14,FALSE)</f>
        <v>France</v>
      </c>
      <c r="L1681">
        <f>VLOOKUP(order_details__2[[#This Row],[OrderID]],orders[],7,FALSE)</f>
        <v>1</v>
      </c>
      <c r="M1681" t="str">
        <f>VLOOKUP(order_details__2[[#This Row],[ShipVia ]],shippers[],2,FALSE)</f>
        <v>Speedy Express</v>
      </c>
      <c r="N1681" t="str">
        <f>VLOOKUP(order_details__2[[#This Row],[OrderID]],orders[],2,FALSE)</f>
        <v>DUMON</v>
      </c>
      <c r="O1681" t="str">
        <f>VLOOKUP(order_details__2[[#This Row],[OrderID]],orders[],18,FALSE)</f>
        <v xml:space="preserve">Westerns                                          </v>
      </c>
      <c r="P1681">
        <f>VLOOKUP(order_details__2[[#This Row],[ProductID]],products[],4,FALSE)</f>
        <v>6</v>
      </c>
      <c r="Q1681" t="str">
        <f>VLOOKUP(order_details__2[[#This Row],[CategoryID]],categories[],2,FALSE)</f>
        <v>Meat/Poultry</v>
      </c>
      <c r="R1681" s="57">
        <f>VLOOKUP(order_details__2[[#This Row],[OrderID]],orders[],21,FALSE)</f>
        <v>2</v>
      </c>
    </row>
    <row r="1682" spans="1:18" x14ac:dyDescent="0.2">
      <c r="A1682">
        <v>10890</v>
      </c>
      <c r="B1682">
        <v>34</v>
      </c>
      <c r="C1682">
        <v>14</v>
      </c>
      <c r="D1682">
        <v>10</v>
      </c>
      <c r="E1682">
        <v>0</v>
      </c>
      <c r="F1682">
        <f>order_details__2[[#This Row],[UnitPrice]]*order_details__2[[#This Row],[Quantity]]</f>
        <v>140</v>
      </c>
      <c r="G1682">
        <f>VLOOKUP(order_details__2[[#This Row],[ProductID]],products[],3,FALSE)</f>
        <v>16</v>
      </c>
      <c r="H1682">
        <f>VLOOKUP(order_details__2[[#This Row],[OrderID]],orders[],20,FALSE)</f>
        <v>1998</v>
      </c>
      <c r="I1682" t="str">
        <f>VLOOKUP(order_details__2[[#This Row],[ProductID]],products[],2,FALSE)</f>
        <v>Sasquatch Ale</v>
      </c>
      <c r="J1682" t="str">
        <f>VLOOKUP(order_details__2[[#This Row],[SupplierID]],suppliers[],2,FALSE)</f>
        <v>Bigfoot Breweries</v>
      </c>
      <c r="K1682" t="str">
        <f>VLOOKUP(order_details__2[[#This Row],[OrderID]],orders[],14,FALSE)</f>
        <v>France</v>
      </c>
      <c r="L1682">
        <f>VLOOKUP(order_details__2[[#This Row],[OrderID]],orders[],7,FALSE)</f>
        <v>1</v>
      </c>
      <c r="M1682" t="str">
        <f>VLOOKUP(order_details__2[[#This Row],[ShipVia ]],shippers[],2,FALSE)</f>
        <v>Speedy Express</v>
      </c>
      <c r="N1682" t="str">
        <f>VLOOKUP(order_details__2[[#This Row],[OrderID]],orders[],2,FALSE)</f>
        <v>DUMON</v>
      </c>
      <c r="O1682" t="str">
        <f>VLOOKUP(order_details__2[[#This Row],[OrderID]],orders[],18,FALSE)</f>
        <v xml:space="preserve">Westerns                                          </v>
      </c>
      <c r="P1682">
        <f>VLOOKUP(order_details__2[[#This Row],[ProductID]],products[],4,FALSE)</f>
        <v>1</v>
      </c>
      <c r="Q1682" t="str">
        <f>VLOOKUP(order_details__2[[#This Row],[CategoryID]],categories[],2,FALSE)</f>
        <v>Beverages</v>
      </c>
      <c r="R1682" s="57">
        <f>VLOOKUP(order_details__2[[#This Row],[OrderID]],orders[],21,FALSE)</f>
        <v>2</v>
      </c>
    </row>
    <row r="1683" spans="1:18" x14ac:dyDescent="0.2">
      <c r="A1683">
        <v>10890</v>
      </c>
      <c r="B1683">
        <v>41</v>
      </c>
      <c r="C1683">
        <v>9.65</v>
      </c>
      <c r="D1683">
        <v>14</v>
      </c>
      <c r="E1683">
        <v>0</v>
      </c>
      <c r="F1683">
        <f>order_details__2[[#This Row],[UnitPrice]]*order_details__2[[#This Row],[Quantity]]</f>
        <v>135.1</v>
      </c>
      <c r="G1683">
        <f>VLOOKUP(order_details__2[[#This Row],[ProductID]],products[],3,FALSE)</f>
        <v>19</v>
      </c>
      <c r="H1683">
        <f>VLOOKUP(order_details__2[[#This Row],[OrderID]],orders[],20,FALSE)</f>
        <v>1998</v>
      </c>
      <c r="I1683" t="str">
        <f>VLOOKUP(order_details__2[[#This Row],[ProductID]],products[],2,FALSE)</f>
        <v>Jack's New England Clam Chowder</v>
      </c>
      <c r="J1683" t="str">
        <f>VLOOKUP(order_details__2[[#This Row],[SupplierID]],suppliers[],2,FALSE)</f>
        <v>New England Seafood Cannery</v>
      </c>
      <c r="K1683" t="str">
        <f>VLOOKUP(order_details__2[[#This Row],[OrderID]],orders[],14,FALSE)</f>
        <v>France</v>
      </c>
      <c r="L1683">
        <f>VLOOKUP(order_details__2[[#This Row],[OrderID]],orders[],7,FALSE)</f>
        <v>1</v>
      </c>
      <c r="M1683" t="str">
        <f>VLOOKUP(order_details__2[[#This Row],[ShipVia ]],shippers[],2,FALSE)</f>
        <v>Speedy Express</v>
      </c>
      <c r="N1683" t="str">
        <f>VLOOKUP(order_details__2[[#This Row],[OrderID]],orders[],2,FALSE)</f>
        <v>DUMON</v>
      </c>
      <c r="O1683" t="str">
        <f>VLOOKUP(order_details__2[[#This Row],[OrderID]],orders[],18,FALSE)</f>
        <v xml:space="preserve">Westerns                                          </v>
      </c>
      <c r="P1683">
        <f>VLOOKUP(order_details__2[[#This Row],[ProductID]],products[],4,FALSE)</f>
        <v>8</v>
      </c>
      <c r="Q1683" t="str">
        <f>VLOOKUP(order_details__2[[#This Row],[CategoryID]],categories[],2,FALSE)</f>
        <v>Seafood</v>
      </c>
      <c r="R1683" s="57">
        <f>VLOOKUP(order_details__2[[#This Row],[OrderID]],orders[],21,FALSE)</f>
        <v>2</v>
      </c>
    </row>
    <row r="1684" spans="1:18" x14ac:dyDescent="0.2">
      <c r="A1684">
        <v>10891</v>
      </c>
      <c r="B1684">
        <v>30</v>
      </c>
      <c r="C1684">
        <v>25.89</v>
      </c>
      <c r="D1684">
        <v>15</v>
      </c>
      <c r="E1684">
        <v>0</v>
      </c>
      <c r="F1684">
        <f>order_details__2[[#This Row],[UnitPrice]]*order_details__2[[#This Row],[Quantity]]</f>
        <v>388.35</v>
      </c>
      <c r="G1684">
        <f>VLOOKUP(order_details__2[[#This Row],[ProductID]],products[],3,FALSE)</f>
        <v>13</v>
      </c>
      <c r="H1684">
        <f>VLOOKUP(order_details__2[[#This Row],[OrderID]],orders[],20,FALSE)</f>
        <v>1998</v>
      </c>
      <c r="I1684" t="str">
        <f>VLOOKUP(order_details__2[[#This Row],[ProductID]],products[],2,FALSE)</f>
        <v>Nord-Ost Matjeshering</v>
      </c>
      <c r="J1684" t="str">
        <f>VLOOKUP(order_details__2[[#This Row],[SupplierID]],suppliers[],2,FALSE)</f>
        <v>Nord-Ost-Fisch Handelsgesellschaft mbH</v>
      </c>
      <c r="K1684" t="str">
        <f>VLOOKUP(order_details__2[[#This Row],[OrderID]],orders[],14,FALSE)</f>
        <v>Germany</v>
      </c>
      <c r="L1684">
        <f>VLOOKUP(order_details__2[[#This Row],[OrderID]],orders[],7,FALSE)</f>
        <v>2</v>
      </c>
      <c r="M1684" t="str">
        <f>VLOOKUP(order_details__2[[#This Row],[ShipVia ]],shippers[],2,FALSE)</f>
        <v>United Package</v>
      </c>
      <c r="N1684" t="str">
        <f>VLOOKUP(order_details__2[[#This Row],[OrderID]],orders[],2,FALSE)</f>
        <v>LEHMS</v>
      </c>
      <c r="O1684" t="str">
        <f>VLOOKUP(order_details__2[[#This Row],[OrderID]],orders[],18,FALSE)</f>
        <v xml:space="preserve">Westerns                                          </v>
      </c>
      <c r="P1684">
        <f>VLOOKUP(order_details__2[[#This Row],[ProductID]],products[],4,FALSE)</f>
        <v>8</v>
      </c>
      <c r="Q1684" t="str">
        <f>VLOOKUP(order_details__2[[#This Row],[CategoryID]],categories[],2,FALSE)</f>
        <v>Seafood</v>
      </c>
      <c r="R1684" s="57">
        <f>VLOOKUP(order_details__2[[#This Row],[OrderID]],orders[],21,FALSE)</f>
        <v>2</v>
      </c>
    </row>
    <row r="1685" spans="1:18" x14ac:dyDescent="0.2">
      <c r="A1685">
        <v>10892</v>
      </c>
      <c r="B1685">
        <v>59</v>
      </c>
      <c r="C1685">
        <v>55</v>
      </c>
      <c r="D1685">
        <v>40</v>
      </c>
      <c r="E1685">
        <v>0</v>
      </c>
      <c r="F1685">
        <f>order_details__2[[#This Row],[UnitPrice]]*order_details__2[[#This Row],[Quantity]]</f>
        <v>2200</v>
      </c>
      <c r="G1685">
        <f>VLOOKUP(order_details__2[[#This Row],[ProductID]],products[],3,FALSE)</f>
        <v>28</v>
      </c>
      <c r="H1685">
        <f>VLOOKUP(order_details__2[[#This Row],[OrderID]],orders[],20,FALSE)</f>
        <v>1998</v>
      </c>
      <c r="I1685" t="str">
        <f>VLOOKUP(order_details__2[[#This Row],[ProductID]],products[],2,FALSE)</f>
        <v>Raclette Courdavault</v>
      </c>
      <c r="J1685" t="str">
        <f>VLOOKUP(order_details__2[[#This Row],[SupplierID]],suppliers[],2,FALSE)</f>
        <v>Gai pturage</v>
      </c>
      <c r="K1685" t="str">
        <f>VLOOKUP(order_details__2[[#This Row],[OrderID]],orders[],14,FALSE)</f>
        <v>Belgium</v>
      </c>
      <c r="L1685">
        <f>VLOOKUP(order_details__2[[#This Row],[OrderID]],orders[],7,FALSE)</f>
        <v>2</v>
      </c>
      <c r="M1685" t="str">
        <f>VLOOKUP(order_details__2[[#This Row],[ShipVia ]],shippers[],2,FALSE)</f>
        <v>United Package</v>
      </c>
      <c r="N1685" t="str">
        <f>VLOOKUP(order_details__2[[#This Row],[OrderID]],orders[],2,FALSE)</f>
        <v>MAISD</v>
      </c>
      <c r="O1685" t="str">
        <f>VLOOKUP(order_details__2[[#This Row],[OrderID]],orders[],18,FALSE)</f>
        <v xml:space="preserve">Eastern                                           </v>
      </c>
      <c r="P1685">
        <f>VLOOKUP(order_details__2[[#This Row],[ProductID]],products[],4,FALSE)</f>
        <v>4</v>
      </c>
      <c r="Q1685" t="str">
        <f>VLOOKUP(order_details__2[[#This Row],[CategoryID]],categories[],2,FALSE)</f>
        <v>Dairy Products</v>
      </c>
      <c r="R1685" s="57">
        <f>VLOOKUP(order_details__2[[#This Row],[OrderID]],orders[],21,FALSE)</f>
        <v>2</v>
      </c>
    </row>
    <row r="1686" spans="1:18" x14ac:dyDescent="0.2">
      <c r="A1686">
        <v>10893</v>
      </c>
      <c r="B1686">
        <v>8</v>
      </c>
      <c r="C1686">
        <v>40</v>
      </c>
      <c r="D1686">
        <v>30</v>
      </c>
      <c r="E1686">
        <v>0</v>
      </c>
      <c r="F1686">
        <f>order_details__2[[#This Row],[UnitPrice]]*order_details__2[[#This Row],[Quantity]]</f>
        <v>1200</v>
      </c>
      <c r="G1686">
        <f>VLOOKUP(order_details__2[[#This Row],[ProductID]],products[],3,FALSE)</f>
        <v>3</v>
      </c>
      <c r="H1686">
        <f>VLOOKUP(order_details__2[[#This Row],[OrderID]],orders[],20,FALSE)</f>
        <v>1998</v>
      </c>
      <c r="I1686" t="str">
        <f>VLOOKUP(order_details__2[[#This Row],[ProductID]],products[],2,FALSE)</f>
        <v>Northwoods Cranberry Sauce</v>
      </c>
      <c r="J1686" t="str">
        <f>VLOOKUP(order_details__2[[#This Row],[SupplierID]],suppliers[],2,FALSE)</f>
        <v>Grandma Kelly's Homestead</v>
      </c>
      <c r="K1686" t="str">
        <f>VLOOKUP(order_details__2[[#This Row],[OrderID]],orders[],14,FALSE)</f>
        <v>Germany</v>
      </c>
      <c r="L1686">
        <f>VLOOKUP(order_details__2[[#This Row],[OrderID]],orders[],7,FALSE)</f>
        <v>2</v>
      </c>
      <c r="M1686" t="str">
        <f>VLOOKUP(order_details__2[[#This Row],[ShipVia ]],shippers[],2,FALSE)</f>
        <v>United Package</v>
      </c>
      <c r="N1686" t="str">
        <f>VLOOKUP(order_details__2[[#This Row],[OrderID]],orders[],2,FALSE)</f>
        <v>KOENE</v>
      </c>
      <c r="O1686" t="str">
        <f>VLOOKUP(order_details__2[[#This Row],[OrderID]],orders[],18,FALSE)</f>
        <v xml:space="preserve">Northern                                          </v>
      </c>
      <c r="P1686">
        <f>VLOOKUP(order_details__2[[#This Row],[ProductID]],products[],4,FALSE)</f>
        <v>2</v>
      </c>
      <c r="Q1686" t="str">
        <f>VLOOKUP(order_details__2[[#This Row],[CategoryID]],categories[],2,FALSE)</f>
        <v>Condiments</v>
      </c>
      <c r="R1686" s="57">
        <f>VLOOKUP(order_details__2[[#This Row],[OrderID]],orders[],21,FALSE)</f>
        <v>2</v>
      </c>
    </row>
    <row r="1687" spans="1:18" x14ac:dyDescent="0.2">
      <c r="A1687">
        <v>10893</v>
      </c>
      <c r="B1687">
        <v>24</v>
      </c>
      <c r="C1687">
        <v>4.5</v>
      </c>
      <c r="D1687">
        <v>10</v>
      </c>
      <c r="E1687">
        <v>0</v>
      </c>
      <c r="F1687">
        <f>order_details__2[[#This Row],[UnitPrice]]*order_details__2[[#This Row],[Quantity]]</f>
        <v>45</v>
      </c>
      <c r="G1687">
        <f>VLOOKUP(order_details__2[[#This Row],[ProductID]],products[],3,FALSE)</f>
        <v>10</v>
      </c>
      <c r="H1687">
        <f>VLOOKUP(order_details__2[[#This Row],[OrderID]],orders[],20,FALSE)</f>
        <v>1998</v>
      </c>
      <c r="I1687" t="str">
        <f>VLOOKUP(order_details__2[[#This Row],[ProductID]],products[],2,FALSE)</f>
        <v>Guaran Fantstica</v>
      </c>
      <c r="J1687" t="str">
        <f>VLOOKUP(order_details__2[[#This Row],[SupplierID]],suppliers[],2,FALSE)</f>
        <v>Refrescos Americanas LTDA</v>
      </c>
      <c r="K1687" t="str">
        <f>VLOOKUP(order_details__2[[#This Row],[OrderID]],orders[],14,FALSE)</f>
        <v>Germany</v>
      </c>
      <c r="L1687">
        <f>VLOOKUP(order_details__2[[#This Row],[OrderID]],orders[],7,FALSE)</f>
        <v>2</v>
      </c>
      <c r="M1687" t="str">
        <f>VLOOKUP(order_details__2[[#This Row],[ShipVia ]],shippers[],2,FALSE)</f>
        <v>United Package</v>
      </c>
      <c r="N1687" t="str">
        <f>VLOOKUP(order_details__2[[#This Row],[OrderID]],orders[],2,FALSE)</f>
        <v>KOENE</v>
      </c>
      <c r="O1687" t="str">
        <f>VLOOKUP(order_details__2[[#This Row],[OrderID]],orders[],18,FALSE)</f>
        <v xml:space="preserve">Northern                                          </v>
      </c>
      <c r="P1687">
        <f>VLOOKUP(order_details__2[[#This Row],[ProductID]],products[],4,FALSE)</f>
        <v>1</v>
      </c>
      <c r="Q1687" t="str">
        <f>VLOOKUP(order_details__2[[#This Row],[CategoryID]],categories[],2,FALSE)</f>
        <v>Beverages</v>
      </c>
      <c r="R1687" s="57">
        <f>VLOOKUP(order_details__2[[#This Row],[OrderID]],orders[],21,FALSE)</f>
        <v>2</v>
      </c>
    </row>
    <row r="1688" spans="1:18" x14ac:dyDescent="0.2">
      <c r="A1688">
        <v>10893</v>
      </c>
      <c r="B1688">
        <v>29</v>
      </c>
      <c r="C1688">
        <v>123.79</v>
      </c>
      <c r="D1688">
        <v>24</v>
      </c>
      <c r="E1688">
        <v>0</v>
      </c>
      <c r="F1688">
        <f>order_details__2[[#This Row],[UnitPrice]]*order_details__2[[#This Row],[Quantity]]</f>
        <v>2970.96</v>
      </c>
      <c r="G1688">
        <f>VLOOKUP(order_details__2[[#This Row],[ProductID]],products[],3,FALSE)</f>
        <v>12</v>
      </c>
      <c r="H1688">
        <f>VLOOKUP(order_details__2[[#This Row],[OrderID]],orders[],20,FALSE)</f>
        <v>1998</v>
      </c>
      <c r="I1688" t="str">
        <f>VLOOKUP(order_details__2[[#This Row],[ProductID]],products[],2,FALSE)</f>
        <v>Thringer Rostbratwurst</v>
      </c>
      <c r="J1688" t="str">
        <f>VLOOKUP(order_details__2[[#This Row],[SupplierID]],suppliers[],2,FALSE)</f>
        <v>Plutzer Lebensmittelgromrkte AG</v>
      </c>
      <c r="K1688" t="str">
        <f>VLOOKUP(order_details__2[[#This Row],[OrderID]],orders[],14,FALSE)</f>
        <v>Germany</v>
      </c>
      <c r="L1688">
        <f>VLOOKUP(order_details__2[[#This Row],[OrderID]],orders[],7,FALSE)</f>
        <v>2</v>
      </c>
      <c r="M1688" t="str">
        <f>VLOOKUP(order_details__2[[#This Row],[ShipVia ]],shippers[],2,FALSE)</f>
        <v>United Package</v>
      </c>
      <c r="N1688" t="str">
        <f>VLOOKUP(order_details__2[[#This Row],[OrderID]],orders[],2,FALSE)</f>
        <v>KOENE</v>
      </c>
      <c r="O1688" t="str">
        <f>VLOOKUP(order_details__2[[#This Row],[OrderID]],orders[],18,FALSE)</f>
        <v xml:space="preserve">Northern                                          </v>
      </c>
      <c r="P1688">
        <f>VLOOKUP(order_details__2[[#This Row],[ProductID]],products[],4,FALSE)</f>
        <v>6</v>
      </c>
      <c r="Q1688" t="str">
        <f>VLOOKUP(order_details__2[[#This Row],[CategoryID]],categories[],2,FALSE)</f>
        <v>Meat/Poultry</v>
      </c>
      <c r="R1688" s="57">
        <f>VLOOKUP(order_details__2[[#This Row],[OrderID]],orders[],21,FALSE)</f>
        <v>2</v>
      </c>
    </row>
    <row r="1689" spans="1:18" x14ac:dyDescent="0.2">
      <c r="A1689">
        <v>10893</v>
      </c>
      <c r="B1689">
        <v>30</v>
      </c>
      <c r="C1689">
        <v>25.89</v>
      </c>
      <c r="D1689">
        <v>35</v>
      </c>
      <c r="E1689">
        <v>0</v>
      </c>
      <c r="F1689">
        <f>order_details__2[[#This Row],[UnitPrice]]*order_details__2[[#This Row],[Quantity]]</f>
        <v>906.15</v>
      </c>
      <c r="G1689">
        <f>VLOOKUP(order_details__2[[#This Row],[ProductID]],products[],3,FALSE)</f>
        <v>13</v>
      </c>
      <c r="H1689">
        <f>VLOOKUP(order_details__2[[#This Row],[OrderID]],orders[],20,FALSE)</f>
        <v>1998</v>
      </c>
      <c r="I1689" t="str">
        <f>VLOOKUP(order_details__2[[#This Row],[ProductID]],products[],2,FALSE)</f>
        <v>Nord-Ost Matjeshering</v>
      </c>
      <c r="J1689" t="str">
        <f>VLOOKUP(order_details__2[[#This Row],[SupplierID]],suppliers[],2,FALSE)</f>
        <v>Nord-Ost-Fisch Handelsgesellschaft mbH</v>
      </c>
      <c r="K1689" t="str">
        <f>VLOOKUP(order_details__2[[#This Row],[OrderID]],orders[],14,FALSE)</f>
        <v>Germany</v>
      </c>
      <c r="L1689">
        <f>VLOOKUP(order_details__2[[#This Row],[OrderID]],orders[],7,FALSE)</f>
        <v>2</v>
      </c>
      <c r="M1689" t="str">
        <f>VLOOKUP(order_details__2[[#This Row],[ShipVia ]],shippers[],2,FALSE)</f>
        <v>United Package</v>
      </c>
      <c r="N1689" t="str">
        <f>VLOOKUP(order_details__2[[#This Row],[OrderID]],orders[],2,FALSE)</f>
        <v>KOENE</v>
      </c>
      <c r="O1689" t="str">
        <f>VLOOKUP(order_details__2[[#This Row],[OrderID]],orders[],18,FALSE)</f>
        <v xml:space="preserve">Northern                                          </v>
      </c>
      <c r="P1689">
        <f>VLOOKUP(order_details__2[[#This Row],[ProductID]],products[],4,FALSE)</f>
        <v>8</v>
      </c>
      <c r="Q1689" t="str">
        <f>VLOOKUP(order_details__2[[#This Row],[CategoryID]],categories[],2,FALSE)</f>
        <v>Seafood</v>
      </c>
      <c r="R1689" s="57">
        <f>VLOOKUP(order_details__2[[#This Row],[OrderID]],orders[],21,FALSE)</f>
        <v>2</v>
      </c>
    </row>
    <row r="1690" spans="1:18" x14ac:dyDescent="0.2">
      <c r="A1690">
        <v>10893</v>
      </c>
      <c r="B1690">
        <v>36</v>
      </c>
      <c r="C1690">
        <v>19</v>
      </c>
      <c r="D1690">
        <v>20</v>
      </c>
      <c r="E1690">
        <v>0</v>
      </c>
      <c r="F1690">
        <f>order_details__2[[#This Row],[UnitPrice]]*order_details__2[[#This Row],[Quantity]]</f>
        <v>380</v>
      </c>
      <c r="G1690">
        <f>VLOOKUP(order_details__2[[#This Row],[ProductID]],products[],3,FALSE)</f>
        <v>17</v>
      </c>
      <c r="H1690">
        <f>VLOOKUP(order_details__2[[#This Row],[OrderID]],orders[],20,FALSE)</f>
        <v>1998</v>
      </c>
      <c r="I1690" t="str">
        <f>VLOOKUP(order_details__2[[#This Row],[ProductID]],products[],2,FALSE)</f>
        <v>Inlagd Sill</v>
      </c>
      <c r="J1690" t="str">
        <f>VLOOKUP(order_details__2[[#This Row],[SupplierID]],suppliers[],2,FALSE)</f>
        <v>Svensk Sjfda AB</v>
      </c>
      <c r="K1690" t="str">
        <f>VLOOKUP(order_details__2[[#This Row],[OrderID]],orders[],14,FALSE)</f>
        <v>Germany</v>
      </c>
      <c r="L1690">
        <f>VLOOKUP(order_details__2[[#This Row],[OrderID]],orders[],7,FALSE)</f>
        <v>2</v>
      </c>
      <c r="M1690" t="str">
        <f>VLOOKUP(order_details__2[[#This Row],[ShipVia ]],shippers[],2,FALSE)</f>
        <v>United Package</v>
      </c>
      <c r="N1690" t="str">
        <f>VLOOKUP(order_details__2[[#This Row],[OrderID]],orders[],2,FALSE)</f>
        <v>KOENE</v>
      </c>
      <c r="O1690" t="str">
        <f>VLOOKUP(order_details__2[[#This Row],[OrderID]],orders[],18,FALSE)</f>
        <v xml:space="preserve">Northern                                          </v>
      </c>
      <c r="P1690">
        <f>VLOOKUP(order_details__2[[#This Row],[ProductID]],products[],4,FALSE)</f>
        <v>8</v>
      </c>
      <c r="Q1690" t="str">
        <f>VLOOKUP(order_details__2[[#This Row],[CategoryID]],categories[],2,FALSE)</f>
        <v>Seafood</v>
      </c>
      <c r="R1690" s="57">
        <f>VLOOKUP(order_details__2[[#This Row],[OrderID]],orders[],21,FALSE)</f>
        <v>2</v>
      </c>
    </row>
    <row r="1691" spans="1:18" x14ac:dyDescent="0.2">
      <c r="A1691">
        <v>10894</v>
      </c>
      <c r="B1691">
        <v>13</v>
      </c>
      <c r="C1691">
        <v>6</v>
      </c>
      <c r="D1691">
        <v>28</v>
      </c>
      <c r="E1691">
        <v>0</v>
      </c>
      <c r="F1691">
        <f>order_details__2[[#This Row],[UnitPrice]]*order_details__2[[#This Row],[Quantity]]</f>
        <v>168</v>
      </c>
      <c r="G1691">
        <f>VLOOKUP(order_details__2[[#This Row],[ProductID]],products[],3,FALSE)</f>
        <v>6</v>
      </c>
      <c r="H1691">
        <f>VLOOKUP(order_details__2[[#This Row],[OrderID]],orders[],20,FALSE)</f>
        <v>1998</v>
      </c>
      <c r="I1691" t="str">
        <f>VLOOKUP(order_details__2[[#This Row],[ProductID]],products[],2,FALSE)</f>
        <v>Konbu</v>
      </c>
      <c r="J1691" t="str">
        <f>VLOOKUP(order_details__2[[#This Row],[SupplierID]],suppliers[],2,FALSE)</f>
        <v>Mayumi's</v>
      </c>
      <c r="K1691" t="str">
        <f>VLOOKUP(order_details__2[[#This Row],[OrderID]],orders[],14,FALSE)</f>
        <v>USA</v>
      </c>
      <c r="L1691">
        <f>VLOOKUP(order_details__2[[#This Row],[OrderID]],orders[],7,FALSE)</f>
        <v>1</v>
      </c>
      <c r="M1691" t="str">
        <f>VLOOKUP(order_details__2[[#This Row],[ShipVia ]],shippers[],2,FALSE)</f>
        <v>Speedy Express</v>
      </c>
      <c r="N1691" t="str">
        <f>VLOOKUP(order_details__2[[#This Row],[OrderID]],orders[],2,FALSE)</f>
        <v>SAVEA</v>
      </c>
      <c r="O1691" t="str">
        <f>VLOOKUP(order_details__2[[#This Row],[OrderID]],orders[],18,FALSE)</f>
        <v xml:space="preserve">Eastern                                           </v>
      </c>
      <c r="P1691">
        <f>VLOOKUP(order_details__2[[#This Row],[ProductID]],products[],4,FALSE)</f>
        <v>8</v>
      </c>
      <c r="Q1691" t="str">
        <f>VLOOKUP(order_details__2[[#This Row],[CategoryID]],categories[],2,FALSE)</f>
        <v>Seafood</v>
      </c>
      <c r="R1691" s="57">
        <f>VLOOKUP(order_details__2[[#This Row],[OrderID]],orders[],21,FALSE)</f>
        <v>2</v>
      </c>
    </row>
    <row r="1692" spans="1:18" x14ac:dyDescent="0.2">
      <c r="A1692">
        <v>10894</v>
      </c>
      <c r="B1692">
        <v>69</v>
      </c>
      <c r="C1692">
        <v>36</v>
      </c>
      <c r="D1692">
        <v>50</v>
      </c>
      <c r="E1692">
        <v>0</v>
      </c>
      <c r="F1692">
        <f>order_details__2[[#This Row],[UnitPrice]]*order_details__2[[#This Row],[Quantity]]</f>
        <v>1800</v>
      </c>
      <c r="G1692">
        <f>VLOOKUP(order_details__2[[#This Row],[ProductID]],products[],3,FALSE)</f>
        <v>15</v>
      </c>
      <c r="H1692">
        <f>VLOOKUP(order_details__2[[#This Row],[OrderID]],orders[],20,FALSE)</f>
        <v>1998</v>
      </c>
      <c r="I1692" t="str">
        <f>VLOOKUP(order_details__2[[#This Row],[ProductID]],products[],2,FALSE)</f>
        <v>Gudbrandsdalsost</v>
      </c>
      <c r="J1692" t="str">
        <f>VLOOKUP(order_details__2[[#This Row],[SupplierID]],suppliers[],2,FALSE)</f>
        <v>Norske Meierier</v>
      </c>
      <c r="K1692" t="str">
        <f>VLOOKUP(order_details__2[[#This Row],[OrderID]],orders[],14,FALSE)</f>
        <v>USA</v>
      </c>
      <c r="L1692">
        <f>VLOOKUP(order_details__2[[#This Row],[OrderID]],orders[],7,FALSE)</f>
        <v>1</v>
      </c>
      <c r="M1692" t="str">
        <f>VLOOKUP(order_details__2[[#This Row],[ShipVia ]],shippers[],2,FALSE)</f>
        <v>Speedy Express</v>
      </c>
      <c r="N1692" t="str">
        <f>VLOOKUP(order_details__2[[#This Row],[OrderID]],orders[],2,FALSE)</f>
        <v>SAVEA</v>
      </c>
      <c r="O1692" t="str">
        <f>VLOOKUP(order_details__2[[#This Row],[OrderID]],orders[],18,FALSE)</f>
        <v xml:space="preserve">Eastern                                           </v>
      </c>
      <c r="P1692">
        <f>VLOOKUP(order_details__2[[#This Row],[ProductID]],products[],4,FALSE)</f>
        <v>4</v>
      </c>
      <c r="Q1692" t="str">
        <f>VLOOKUP(order_details__2[[#This Row],[CategoryID]],categories[],2,FALSE)</f>
        <v>Dairy Products</v>
      </c>
      <c r="R1692" s="57">
        <f>VLOOKUP(order_details__2[[#This Row],[OrderID]],orders[],21,FALSE)</f>
        <v>2</v>
      </c>
    </row>
    <row r="1693" spans="1:18" x14ac:dyDescent="0.2">
      <c r="A1693">
        <v>10894</v>
      </c>
      <c r="B1693">
        <v>75</v>
      </c>
      <c r="C1693">
        <v>7.75</v>
      </c>
      <c r="D1693">
        <v>120</v>
      </c>
      <c r="E1693">
        <v>0</v>
      </c>
      <c r="F1693">
        <f>order_details__2[[#This Row],[UnitPrice]]*order_details__2[[#This Row],[Quantity]]</f>
        <v>930</v>
      </c>
      <c r="G1693">
        <f>VLOOKUP(order_details__2[[#This Row],[ProductID]],products[],3,FALSE)</f>
        <v>12</v>
      </c>
      <c r="H1693">
        <f>VLOOKUP(order_details__2[[#This Row],[OrderID]],orders[],20,FALSE)</f>
        <v>1998</v>
      </c>
      <c r="I1693" t="str">
        <f>VLOOKUP(order_details__2[[#This Row],[ProductID]],products[],2,FALSE)</f>
        <v>Rhnbru Klosterbier</v>
      </c>
      <c r="J1693" t="str">
        <f>VLOOKUP(order_details__2[[#This Row],[SupplierID]],suppliers[],2,FALSE)</f>
        <v>Plutzer Lebensmittelgromrkte AG</v>
      </c>
      <c r="K1693" t="str">
        <f>VLOOKUP(order_details__2[[#This Row],[OrderID]],orders[],14,FALSE)</f>
        <v>USA</v>
      </c>
      <c r="L1693">
        <f>VLOOKUP(order_details__2[[#This Row],[OrderID]],orders[],7,FALSE)</f>
        <v>1</v>
      </c>
      <c r="M1693" t="str">
        <f>VLOOKUP(order_details__2[[#This Row],[ShipVia ]],shippers[],2,FALSE)</f>
        <v>Speedy Express</v>
      </c>
      <c r="N1693" t="str">
        <f>VLOOKUP(order_details__2[[#This Row],[OrderID]],orders[],2,FALSE)</f>
        <v>SAVEA</v>
      </c>
      <c r="O1693" t="str">
        <f>VLOOKUP(order_details__2[[#This Row],[OrderID]],orders[],18,FALSE)</f>
        <v xml:space="preserve">Eastern                                           </v>
      </c>
      <c r="P1693">
        <f>VLOOKUP(order_details__2[[#This Row],[ProductID]],products[],4,FALSE)</f>
        <v>1</v>
      </c>
      <c r="Q1693" t="str">
        <f>VLOOKUP(order_details__2[[#This Row],[CategoryID]],categories[],2,FALSE)</f>
        <v>Beverages</v>
      </c>
      <c r="R1693" s="57">
        <f>VLOOKUP(order_details__2[[#This Row],[OrderID]],orders[],21,FALSE)</f>
        <v>2</v>
      </c>
    </row>
    <row r="1694" spans="1:18" x14ac:dyDescent="0.2">
      <c r="A1694">
        <v>10895</v>
      </c>
      <c r="B1694">
        <v>24</v>
      </c>
      <c r="C1694">
        <v>4.5</v>
      </c>
      <c r="D1694">
        <v>110</v>
      </c>
      <c r="E1694">
        <v>0</v>
      </c>
      <c r="F1694">
        <f>order_details__2[[#This Row],[UnitPrice]]*order_details__2[[#This Row],[Quantity]]</f>
        <v>495</v>
      </c>
      <c r="G1694">
        <f>VLOOKUP(order_details__2[[#This Row],[ProductID]],products[],3,FALSE)</f>
        <v>10</v>
      </c>
      <c r="H1694">
        <f>VLOOKUP(order_details__2[[#This Row],[OrderID]],orders[],20,FALSE)</f>
        <v>1998</v>
      </c>
      <c r="I1694" t="str">
        <f>VLOOKUP(order_details__2[[#This Row],[ProductID]],products[],2,FALSE)</f>
        <v>Guaran Fantstica</v>
      </c>
      <c r="J1694" t="str">
        <f>VLOOKUP(order_details__2[[#This Row],[SupplierID]],suppliers[],2,FALSE)</f>
        <v>Refrescos Americanas LTDA</v>
      </c>
      <c r="K1694" t="str">
        <f>VLOOKUP(order_details__2[[#This Row],[OrderID]],orders[],14,FALSE)</f>
        <v>Austria</v>
      </c>
      <c r="L1694">
        <f>VLOOKUP(order_details__2[[#This Row],[OrderID]],orders[],7,FALSE)</f>
        <v>1</v>
      </c>
      <c r="M1694" t="str">
        <f>VLOOKUP(order_details__2[[#This Row],[ShipVia ]],shippers[],2,FALSE)</f>
        <v>Speedy Express</v>
      </c>
      <c r="N1694" t="str">
        <f>VLOOKUP(order_details__2[[#This Row],[OrderID]],orders[],2,FALSE)</f>
        <v>ERNSH</v>
      </c>
      <c r="O1694" t="str">
        <f>VLOOKUP(order_details__2[[#This Row],[OrderID]],orders[],18,FALSE)</f>
        <v xml:space="preserve">Southern                                          </v>
      </c>
      <c r="P1694">
        <f>VLOOKUP(order_details__2[[#This Row],[ProductID]],products[],4,FALSE)</f>
        <v>1</v>
      </c>
      <c r="Q1694" t="str">
        <f>VLOOKUP(order_details__2[[#This Row],[CategoryID]],categories[],2,FALSE)</f>
        <v>Beverages</v>
      </c>
      <c r="R1694" s="57">
        <f>VLOOKUP(order_details__2[[#This Row],[OrderID]],orders[],21,FALSE)</f>
        <v>2</v>
      </c>
    </row>
    <row r="1695" spans="1:18" x14ac:dyDescent="0.2">
      <c r="A1695">
        <v>10895</v>
      </c>
      <c r="B1695">
        <v>39</v>
      </c>
      <c r="C1695">
        <v>18</v>
      </c>
      <c r="D1695">
        <v>45</v>
      </c>
      <c r="E1695">
        <v>0</v>
      </c>
      <c r="F1695">
        <f>order_details__2[[#This Row],[UnitPrice]]*order_details__2[[#This Row],[Quantity]]</f>
        <v>810</v>
      </c>
      <c r="G1695">
        <f>VLOOKUP(order_details__2[[#This Row],[ProductID]],products[],3,FALSE)</f>
        <v>18</v>
      </c>
      <c r="H1695">
        <f>VLOOKUP(order_details__2[[#This Row],[OrderID]],orders[],20,FALSE)</f>
        <v>1998</v>
      </c>
      <c r="I1695" t="str">
        <f>VLOOKUP(order_details__2[[#This Row],[ProductID]],products[],2,FALSE)</f>
        <v>Chartreuse verte</v>
      </c>
      <c r="J1695" t="str">
        <f>VLOOKUP(order_details__2[[#This Row],[SupplierID]],suppliers[],2,FALSE)</f>
        <v>Aux joyeux ecclsiastiques</v>
      </c>
      <c r="K1695" t="str">
        <f>VLOOKUP(order_details__2[[#This Row],[OrderID]],orders[],14,FALSE)</f>
        <v>Austria</v>
      </c>
      <c r="L1695">
        <f>VLOOKUP(order_details__2[[#This Row],[OrderID]],orders[],7,FALSE)</f>
        <v>1</v>
      </c>
      <c r="M1695" t="str">
        <f>VLOOKUP(order_details__2[[#This Row],[ShipVia ]],shippers[],2,FALSE)</f>
        <v>Speedy Express</v>
      </c>
      <c r="N1695" t="str">
        <f>VLOOKUP(order_details__2[[#This Row],[OrderID]],orders[],2,FALSE)</f>
        <v>ERNSH</v>
      </c>
      <c r="O1695" t="str">
        <f>VLOOKUP(order_details__2[[#This Row],[OrderID]],orders[],18,FALSE)</f>
        <v xml:space="preserve">Southern                                          </v>
      </c>
      <c r="P1695">
        <f>VLOOKUP(order_details__2[[#This Row],[ProductID]],products[],4,FALSE)</f>
        <v>1</v>
      </c>
      <c r="Q1695" t="str">
        <f>VLOOKUP(order_details__2[[#This Row],[CategoryID]],categories[],2,FALSE)</f>
        <v>Beverages</v>
      </c>
      <c r="R1695" s="57">
        <f>VLOOKUP(order_details__2[[#This Row],[OrderID]],orders[],21,FALSE)</f>
        <v>2</v>
      </c>
    </row>
    <row r="1696" spans="1:18" x14ac:dyDescent="0.2">
      <c r="A1696">
        <v>10895</v>
      </c>
      <c r="B1696">
        <v>40</v>
      </c>
      <c r="C1696">
        <v>18.399999999999999</v>
      </c>
      <c r="D1696">
        <v>91</v>
      </c>
      <c r="E1696">
        <v>0</v>
      </c>
      <c r="F1696">
        <f>order_details__2[[#This Row],[UnitPrice]]*order_details__2[[#This Row],[Quantity]]</f>
        <v>1674.3999999999999</v>
      </c>
      <c r="G1696">
        <f>VLOOKUP(order_details__2[[#This Row],[ProductID]],products[],3,FALSE)</f>
        <v>19</v>
      </c>
      <c r="H1696">
        <f>VLOOKUP(order_details__2[[#This Row],[OrderID]],orders[],20,FALSE)</f>
        <v>1998</v>
      </c>
      <c r="I1696" t="str">
        <f>VLOOKUP(order_details__2[[#This Row],[ProductID]],products[],2,FALSE)</f>
        <v>Boston Crab Meat</v>
      </c>
      <c r="J1696" t="str">
        <f>VLOOKUP(order_details__2[[#This Row],[SupplierID]],suppliers[],2,FALSE)</f>
        <v>New England Seafood Cannery</v>
      </c>
      <c r="K1696" t="str">
        <f>VLOOKUP(order_details__2[[#This Row],[OrderID]],orders[],14,FALSE)</f>
        <v>Austria</v>
      </c>
      <c r="L1696">
        <f>VLOOKUP(order_details__2[[#This Row],[OrderID]],orders[],7,FALSE)</f>
        <v>1</v>
      </c>
      <c r="M1696" t="str">
        <f>VLOOKUP(order_details__2[[#This Row],[ShipVia ]],shippers[],2,FALSE)</f>
        <v>Speedy Express</v>
      </c>
      <c r="N1696" t="str">
        <f>VLOOKUP(order_details__2[[#This Row],[OrderID]],orders[],2,FALSE)</f>
        <v>ERNSH</v>
      </c>
      <c r="O1696" t="str">
        <f>VLOOKUP(order_details__2[[#This Row],[OrderID]],orders[],18,FALSE)</f>
        <v xml:space="preserve">Southern                                          </v>
      </c>
      <c r="P1696">
        <f>VLOOKUP(order_details__2[[#This Row],[ProductID]],products[],4,FALSE)</f>
        <v>8</v>
      </c>
      <c r="Q1696" t="str">
        <f>VLOOKUP(order_details__2[[#This Row],[CategoryID]],categories[],2,FALSE)</f>
        <v>Seafood</v>
      </c>
      <c r="R1696" s="57">
        <f>VLOOKUP(order_details__2[[#This Row],[OrderID]],orders[],21,FALSE)</f>
        <v>2</v>
      </c>
    </row>
    <row r="1697" spans="1:18" x14ac:dyDescent="0.2">
      <c r="A1697">
        <v>10895</v>
      </c>
      <c r="B1697">
        <v>60</v>
      </c>
      <c r="C1697">
        <v>34</v>
      </c>
      <c r="D1697">
        <v>100</v>
      </c>
      <c r="E1697">
        <v>0</v>
      </c>
      <c r="F1697">
        <f>order_details__2[[#This Row],[UnitPrice]]*order_details__2[[#This Row],[Quantity]]</f>
        <v>3400</v>
      </c>
      <c r="G1697">
        <f>VLOOKUP(order_details__2[[#This Row],[ProductID]],products[],3,FALSE)</f>
        <v>28</v>
      </c>
      <c r="H1697">
        <f>VLOOKUP(order_details__2[[#This Row],[OrderID]],orders[],20,FALSE)</f>
        <v>1998</v>
      </c>
      <c r="I1697" t="str">
        <f>VLOOKUP(order_details__2[[#This Row],[ProductID]],products[],2,FALSE)</f>
        <v>Camembert Pierrot</v>
      </c>
      <c r="J1697" t="str">
        <f>VLOOKUP(order_details__2[[#This Row],[SupplierID]],suppliers[],2,FALSE)</f>
        <v>Gai pturage</v>
      </c>
      <c r="K1697" t="str">
        <f>VLOOKUP(order_details__2[[#This Row],[OrderID]],orders[],14,FALSE)</f>
        <v>Austria</v>
      </c>
      <c r="L1697">
        <f>VLOOKUP(order_details__2[[#This Row],[OrderID]],orders[],7,FALSE)</f>
        <v>1</v>
      </c>
      <c r="M1697" t="str">
        <f>VLOOKUP(order_details__2[[#This Row],[ShipVia ]],shippers[],2,FALSE)</f>
        <v>Speedy Express</v>
      </c>
      <c r="N1697" t="str">
        <f>VLOOKUP(order_details__2[[#This Row],[OrderID]],orders[],2,FALSE)</f>
        <v>ERNSH</v>
      </c>
      <c r="O1697" t="str">
        <f>VLOOKUP(order_details__2[[#This Row],[OrderID]],orders[],18,FALSE)</f>
        <v xml:space="preserve">Southern                                          </v>
      </c>
      <c r="P1697">
        <f>VLOOKUP(order_details__2[[#This Row],[ProductID]],products[],4,FALSE)</f>
        <v>4</v>
      </c>
      <c r="Q1697" t="str">
        <f>VLOOKUP(order_details__2[[#This Row],[CategoryID]],categories[],2,FALSE)</f>
        <v>Dairy Products</v>
      </c>
      <c r="R1697" s="57">
        <f>VLOOKUP(order_details__2[[#This Row],[OrderID]],orders[],21,FALSE)</f>
        <v>2</v>
      </c>
    </row>
    <row r="1698" spans="1:18" x14ac:dyDescent="0.2">
      <c r="A1698">
        <v>10896</v>
      </c>
      <c r="B1698">
        <v>45</v>
      </c>
      <c r="C1698">
        <v>9.5</v>
      </c>
      <c r="D1698">
        <v>15</v>
      </c>
      <c r="E1698">
        <v>0</v>
      </c>
      <c r="F1698">
        <f>order_details__2[[#This Row],[UnitPrice]]*order_details__2[[#This Row],[Quantity]]</f>
        <v>142.5</v>
      </c>
      <c r="G1698">
        <f>VLOOKUP(order_details__2[[#This Row],[ProductID]],products[],3,FALSE)</f>
        <v>21</v>
      </c>
      <c r="H1698">
        <f>VLOOKUP(order_details__2[[#This Row],[OrderID]],orders[],20,FALSE)</f>
        <v>1998</v>
      </c>
      <c r="I1698" t="str">
        <f>VLOOKUP(order_details__2[[#This Row],[ProductID]],products[],2,FALSE)</f>
        <v>Rogede sild</v>
      </c>
      <c r="J1698" t="str">
        <f>VLOOKUP(order_details__2[[#This Row],[SupplierID]],suppliers[],2,FALSE)</f>
        <v>Lyngbysild</v>
      </c>
      <c r="K1698" t="str">
        <f>VLOOKUP(order_details__2[[#This Row],[OrderID]],orders[],14,FALSE)</f>
        <v>Belgium</v>
      </c>
      <c r="L1698">
        <f>VLOOKUP(order_details__2[[#This Row],[OrderID]],orders[],7,FALSE)</f>
        <v>3</v>
      </c>
      <c r="M1698" t="str">
        <f>VLOOKUP(order_details__2[[#This Row],[ShipVia ]],shippers[],2,FALSE)</f>
        <v>Federal Shipping</v>
      </c>
      <c r="N1698" t="str">
        <f>VLOOKUP(order_details__2[[#This Row],[OrderID]],orders[],2,FALSE)</f>
        <v>MAISD</v>
      </c>
      <c r="O1698" t="str">
        <f>VLOOKUP(order_details__2[[#This Row],[OrderID]],orders[],18,FALSE)</f>
        <v xml:space="preserve">Westerns                                          </v>
      </c>
      <c r="P1698">
        <f>VLOOKUP(order_details__2[[#This Row],[ProductID]],products[],4,FALSE)</f>
        <v>8</v>
      </c>
      <c r="Q1698" t="str">
        <f>VLOOKUP(order_details__2[[#This Row],[CategoryID]],categories[],2,FALSE)</f>
        <v>Seafood</v>
      </c>
      <c r="R1698" s="57">
        <f>VLOOKUP(order_details__2[[#This Row],[OrderID]],orders[],21,FALSE)</f>
        <v>2</v>
      </c>
    </row>
    <row r="1699" spans="1:18" x14ac:dyDescent="0.2">
      <c r="A1699">
        <v>10896</v>
      </c>
      <c r="B1699">
        <v>56</v>
      </c>
      <c r="C1699">
        <v>38</v>
      </c>
      <c r="D1699">
        <v>16</v>
      </c>
      <c r="E1699">
        <v>0</v>
      </c>
      <c r="F1699">
        <f>order_details__2[[#This Row],[UnitPrice]]*order_details__2[[#This Row],[Quantity]]</f>
        <v>608</v>
      </c>
      <c r="G1699">
        <f>VLOOKUP(order_details__2[[#This Row],[ProductID]],products[],3,FALSE)</f>
        <v>26</v>
      </c>
      <c r="H1699">
        <f>VLOOKUP(order_details__2[[#This Row],[OrderID]],orders[],20,FALSE)</f>
        <v>1998</v>
      </c>
      <c r="I1699" t="str">
        <f>VLOOKUP(order_details__2[[#This Row],[ProductID]],products[],2,FALSE)</f>
        <v>Gnocchi di nonna Alice</v>
      </c>
      <c r="J1699" t="str">
        <f>VLOOKUP(order_details__2[[#This Row],[SupplierID]],suppliers[],2,FALSE)</f>
        <v>Pasta Buttini s.r.l.</v>
      </c>
      <c r="K1699" t="str">
        <f>VLOOKUP(order_details__2[[#This Row],[OrderID]],orders[],14,FALSE)</f>
        <v>Belgium</v>
      </c>
      <c r="L1699">
        <f>VLOOKUP(order_details__2[[#This Row],[OrderID]],orders[],7,FALSE)</f>
        <v>3</v>
      </c>
      <c r="M1699" t="str">
        <f>VLOOKUP(order_details__2[[#This Row],[ShipVia ]],shippers[],2,FALSE)</f>
        <v>Federal Shipping</v>
      </c>
      <c r="N1699" t="str">
        <f>VLOOKUP(order_details__2[[#This Row],[OrderID]],orders[],2,FALSE)</f>
        <v>MAISD</v>
      </c>
      <c r="O1699" t="str">
        <f>VLOOKUP(order_details__2[[#This Row],[OrderID]],orders[],18,FALSE)</f>
        <v xml:space="preserve">Westerns                                          </v>
      </c>
      <c r="P1699">
        <f>VLOOKUP(order_details__2[[#This Row],[ProductID]],products[],4,FALSE)</f>
        <v>5</v>
      </c>
      <c r="Q1699" t="str">
        <f>VLOOKUP(order_details__2[[#This Row],[CategoryID]],categories[],2,FALSE)</f>
        <v>Grains/Cereals</v>
      </c>
      <c r="R1699" s="57">
        <f>VLOOKUP(order_details__2[[#This Row],[OrderID]],orders[],21,FALSE)</f>
        <v>2</v>
      </c>
    </row>
    <row r="1700" spans="1:18" x14ac:dyDescent="0.2">
      <c r="A1700">
        <v>10897</v>
      </c>
      <c r="B1700">
        <v>29</v>
      </c>
      <c r="C1700">
        <v>123.79</v>
      </c>
      <c r="D1700">
        <v>80</v>
      </c>
      <c r="E1700">
        <v>0</v>
      </c>
      <c r="F1700">
        <f>order_details__2[[#This Row],[UnitPrice]]*order_details__2[[#This Row],[Quantity]]</f>
        <v>9903.2000000000007</v>
      </c>
      <c r="G1700">
        <f>VLOOKUP(order_details__2[[#This Row],[ProductID]],products[],3,FALSE)</f>
        <v>12</v>
      </c>
      <c r="H1700">
        <f>VLOOKUP(order_details__2[[#This Row],[OrderID]],orders[],20,FALSE)</f>
        <v>1998</v>
      </c>
      <c r="I1700" t="str">
        <f>VLOOKUP(order_details__2[[#This Row],[ProductID]],products[],2,FALSE)</f>
        <v>Thringer Rostbratwurst</v>
      </c>
      <c r="J1700" t="str">
        <f>VLOOKUP(order_details__2[[#This Row],[SupplierID]],suppliers[],2,FALSE)</f>
        <v>Plutzer Lebensmittelgromrkte AG</v>
      </c>
      <c r="K1700" t="str">
        <f>VLOOKUP(order_details__2[[#This Row],[OrderID]],orders[],14,FALSE)</f>
        <v>Ireland</v>
      </c>
      <c r="L1700">
        <f>VLOOKUP(order_details__2[[#This Row],[OrderID]],orders[],7,FALSE)</f>
        <v>2</v>
      </c>
      <c r="M1700" t="str">
        <f>VLOOKUP(order_details__2[[#This Row],[ShipVia ]],shippers[],2,FALSE)</f>
        <v>United Package</v>
      </c>
      <c r="N1700" t="str">
        <f>VLOOKUP(order_details__2[[#This Row],[OrderID]],orders[],2,FALSE)</f>
        <v>HUNGO</v>
      </c>
      <c r="O1700" t="str">
        <f>VLOOKUP(order_details__2[[#This Row],[OrderID]],orders[],18,FALSE)</f>
        <v xml:space="preserve">Southern                                          </v>
      </c>
      <c r="P1700">
        <f>VLOOKUP(order_details__2[[#This Row],[ProductID]],products[],4,FALSE)</f>
        <v>6</v>
      </c>
      <c r="Q1700" t="str">
        <f>VLOOKUP(order_details__2[[#This Row],[CategoryID]],categories[],2,FALSE)</f>
        <v>Meat/Poultry</v>
      </c>
      <c r="R1700" s="57">
        <f>VLOOKUP(order_details__2[[#This Row],[OrderID]],orders[],21,FALSE)</f>
        <v>2</v>
      </c>
    </row>
    <row r="1701" spans="1:18" x14ac:dyDescent="0.2">
      <c r="A1701">
        <v>10897</v>
      </c>
      <c r="B1701">
        <v>30</v>
      </c>
      <c r="C1701">
        <v>25.89</v>
      </c>
      <c r="D1701">
        <v>36</v>
      </c>
      <c r="E1701">
        <v>0</v>
      </c>
      <c r="F1701">
        <f>order_details__2[[#This Row],[UnitPrice]]*order_details__2[[#This Row],[Quantity]]</f>
        <v>932.04</v>
      </c>
      <c r="G1701">
        <f>VLOOKUP(order_details__2[[#This Row],[ProductID]],products[],3,FALSE)</f>
        <v>13</v>
      </c>
      <c r="H1701">
        <f>VLOOKUP(order_details__2[[#This Row],[OrderID]],orders[],20,FALSE)</f>
        <v>1998</v>
      </c>
      <c r="I1701" t="str">
        <f>VLOOKUP(order_details__2[[#This Row],[ProductID]],products[],2,FALSE)</f>
        <v>Nord-Ost Matjeshering</v>
      </c>
      <c r="J1701" t="str">
        <f>VLOOKUP(order_details__2[[#This Row],[SupplierID]],suppliers[],2,FALSE)</f>
        <v>Nord-Ost-Fisch Handelsgesellschaft mbH</v>
      </c>
      <c r="K1701" t="str">
        <f>VLOOKUP(order_details__2[[#This Row],[OrderID]],orders[],14,FALSE)</f>
        <v>Ireland</v>
      </c>
      <c r="L1701">
        <f>VLOOKUP(order_details__2[[#This Row],[OrderID]],orders[],7,FALSE)</f>
        <v>2</v>
      </c>
      <c r="M1701" t="str">
        <f>VLOOKUP(order_details__2[[#This Row],[ShipVia ]],shippers[],2,FALSE)</f>
        <v>United Package</v>
      </c>
      <c r="N1701" t="str">
        <f>VLOOKUP(order_details__2[[#This Row],[OrderID]],orders[],2,FALSE)</f>
        <v>HUNGO</v>
      </c>
      <c r="O1701" t="str">
        <f>VLOOKUP(order_details__2[[#This Row],[OrderID]],orders[],18,FALSE)</f>
        <v xml:space="preserve">Southern                                          </v>
      </c>
      <c r="P1701">
        <f>VLOOKUP(order_details__2[[#This Row],[ProductID]],products[],4,FALSE)</f>
        <v>8</v>
      </c>
      <c r="Q1701" t="str">
        <f>VLOOKUP(order_details__2[[#This Row],[CategoryID]],categories[],2,FALSE)</f>
        <v>Seafood</v>
      </c>
      <c r="R1701" s="57">
        <f>VLOOKUP(order_details__2[[#This Row],[OrderID]],orders[],21,FALSE)</f>
        <v>2</v>
      </c>
    </row>
    <row r="1702" spans="1:18" x14ac:dyDescent="0.2">
      <c r="A1702">
        <v>10898</v>
      </c>
      <c r="B1702">
        <v>13</v>
      </c>
      <c r="C1702">
        <v>6</v>
      </c>
      <c r="D1702">
        <v>5</v>
      </c>
      <c r="E1702">
        <v>0</v>
      </c>
      <c r="F1702">
        <f>order_details__2[[#This Row],[UnitPrice]]*order_details__2[[#This Row],[Quantity]]</f>
        <v>30</v>
      </c>
      <c r="G1702">
        <f>VLOOKUP(order_details__2[[#This Row],[ProductID]],products[],3,FALSE)</f>
        <v>6</v>
      </c>
      <c r="H1702">
        <f>VLOOKUP(order_details__2[[#This Row],[OrderID]],orders[],20,FALSE)</f>
        <v>1998</v>
      </c>
      <c r="I1702" t="str">
        <f>VLOOKUP(order_details__2[[#This Row],[ProductID]],products[],2,FALSE)</f>
        <v>Konbu</v>
      </c>
      <c r="J1702" t="str">
        <f>VLOOKUP(order_details__2[[#This Row],[SupplierID]],suppliers[],2,FALSE)</f>
        <v>Mayumi's</v>
      </c>
      <c r="K1702" t="str">
        <f>VLOOKUP(order_details__2[[#This Row],[OrderID]],orders[],14,FALSE)</f>
        <v>Argentina</v>
      </c>
      <c r="L1702">
        <f>VLOOKUP(order_details__2[[#This Row],[OrderID]],orders[],7,FALSE)</f>
        <v>2</v>
      </c>
      <c r="M1702" t="str">
        <f>VLOOKUP(order_details__2[[#This Row],[ShipVia ]],shippers[],2,FALSE)</f>
        <v>United Package</v>
      </c>
      <c r="N1702" t="str">
        <f>VLOOKUP(order_details__2[[#This Row],[OrderID]],orders[],2,FALSE)</f>
        <v>OCEAN</v>
      </c>
      <c r="O1702" t="str">
        <f>VLOOKUP(order_details__2[[#This Row],[OrderID]],orders[],18,FALSE)</f>
        <v xml:space="preserve">Eastern                                           </v>
      </c>
      <c r="P1702">
        <f>VLOOKUP(order_details__2[[#This Row],[ProductID]],products[],4,FALSE)</f>
        <v>8</v>
      </c>
      <c r="Q1702" t="str">
        <f>VLOOKUP(order_details__2[[#This Row],[CategoryID]],categories[],2,FALSE)</f>
        <v>Seafood</v>
      </c>
      <c r="R1702" s="57">
        <f>VLOOKUP(order_details__2[[#This Row],[OrderID]],orders[],21,FALSE)</f>
        <v>2</v>
      </c>
    </row>
    <row r="1703" spans="1:18" x14ac:dyDescent="0.2">
      <c r="A1703">
        <v>10899</v>
      </c>
      <c r="B1703">
        <v>39</v>
      </c>
      <c r="C1703">
        <v>18</v>
      </c>
      <c r="D1703">
        <v>8</v>
      </c>
      <c r="E1703">
        <v>0</v>
      </c>
      <c r="F1703">
        <f>order_details__2[[#This Row],[UnitPrice]]*order_details__2[[#This Row],[Quantity]]</f>
        <v>144</v>
      </c>
      <c r="G1703">
        <f>VLOOKUP(order_details__2[[#This Row],[ProductID]],products[],3,FALSE)</f>
        <v>18</v>
      </c>
      <c r="H1703">
        <f>VLOOKUP(order_details__2[[#This Row],[OrderID]],orders[],20,FALSE)</f>
        <v>1998</v>
      </c>
      <c r="I1703" t="str">
        <f>VLOOKUP(order_details__2[[#This Row],[ProductID]],products[],2,FALSE)</f>
        <v>Chartreuse verte</v>
      </c>
      <c r="J1703" t="str">
        <f>VLOOKUP(order_details__2[[#This Row],[SupplierID]],suppliers[],2,FALSE)</f>
        <v>Aux joyeux ecclsiastiques</v>
      </c>
      <c r="K1703" t="str">
        <f>VLOOKUP(order_details__2[[#This Row],[OrderID]],orders[],14,FALSE)</f>
        <v>Venezuela</v>
      </c>
      <c r="L1703">
        <f>VLOOKUP(order_details__2[[#This Row],[OrderID]],orders[],7,FALSE)</f>
        <v>3</v>
      </c>
      <c r="M1703" t="str">
        <f>VLOOKUP(order_details__2[[#This Row],[ShipVia ]],shippers[],2,FALSE)</f>
        <v>Federal Shipping</v>
      </c>
      <c r="N1703" t="str">
        <f>VLOOKUP(order_details__2[[#This Row],[OrderID]],orders[],2,FALSE)</f>
        <v>LILAS</v>
      </c>
      <c r="O1703" t="str">
        <f>VLOOKUP(order_details__2[[#This Row],[OrderID]],orders[],18,FALSE)</f>
        <v xml:space="preserve">Eastern                                           </v>
      </c>
      <c r="P1703">
        <f>VLOOKUP(order_details__2[[#This Row],[ProductID]],products[],4,FALSE)</f>
        <v>1</v>
      </c>
      <c r="Q1703" t="str">
        <f>VLOOKUP(order_details__2[[#This Row],[CategoryID]],categories[],2,FALSE)</f>
        <v>Beverages</v>
      </c>
      <c r="R1703" s="57">
        <f>VLOOKUP(order_details__2[[#This Row],[OrderID]],orders[],21,FALSE)</f>
        <v>2</v>
      </c>
    </row>
    <row r="1704" spans="1:18" x14ac:dyDescent="0.2">
      <c r="A1704">
        <v>10900</v>
      </c>
      <c r="B1704">
        <v>70</v>
      </c>
      <c r="C1704">
        <v>15</v>
      </c>
      <c r="D1704">
        <v>3</v>
      </c>
      <c r="E1704">
        <v>0</v>
      </c>
      <c r="F1704">
        <f>order_details__2[[#This Row],[UnitPrice]]*order_details__2[[#This Row],[Quantity]]</f>
        <v>45</v>
      </c>
      <c r="G1704">
        <f>VLOOKUP(order_details__2[[#This Row],[ProductID]],products[],3,FALSE)</f>
        <v>7</v>
      </c>
      <c r="H1704">
        <f>VLOOKUP(order_details__2[[#This Row],[OrderID]],orders[],20,FALSE)</f>
        <v>1998</v>
      </c>
      <c r="I1704" t="str">
        <f>VLOOKUP(order_details__2[[#This Row],[ProductID]],products[],2,FALSE)</f>
        <v>Outback Lager</v>
      </c>
      <c r="J1704" t="str">
        <f>VLOOKUP(order_details__2[[#This Row],[SupplierID]],suppliers[],2,FALSE)</f>
        <v>Pavlova, Ltd.</v>
      </c>
      <c r="K1704" t="str">
        <f>VLOOKUP(order_details__2[[#This Row],[OrderID]],orders[],14,FALSE)</f>
        <v>Brazil</v>
      </c>
      <c r="L1704">
        <f>VLOOKUP(order_details__2[[#This Row],[OrderID]],orders[],7,FALSE)</f>
        <v>2</v>
      </c>
      <c r="M1704" t="str">
        <f>VLOOKUP(order_details__2[[#This Row],[ShipVia ]],shippers[],2,FALSE)</f>
        <v>United Package</v>
      </c>
      <c r="N1704" t="str">
        <f>VLOOKUP(order_details__2[[#This Row],[OrderID]],orders[],2,FALSE)</f>
        <v>WELLI</v>
      </c>
      <c r="O1704" t="str">
        <f>VLOOKUP(order_details__2[[#This Row],[OrderID]],orders[],18,FALSE)</f>
        <v xml:space="preserve">Eastern                                           </v>
      </c>
      <c r="P1704">
        <f>VLOOKUP(order_details__2[[#This Row],[ProductID]],products[],4,FALSE)</f>
        <v>1</v>
      </c>
      <c r="Q1704" t="str">
        <f>VLOOKUP(order_details__2[[#This Row],[CategoryID]],categories[],2,FALSE)</f>
        <v>Beverages</v>
      </c>
      <c r="R1704" s="57">
        <f>VLOOKUP(order_details__2[[#This Row],[OrderID]],orders[],21,FALSE)</f>
        <v>2</v>
      </c>
    </row>
    <row r="1705" spans="1:18" x14ac:dyDescent="0.2">
      <c r="A1705">
        <v>10901</v>
      </c>
      <c r="B1705">
        <v>41</v>
      </c>
      <c r="C1705">
        <v>9.65</v>
      </c>
      <c r="D1705">
        <v>30</v>
      </c>
      <c r="E1705">
        <v>0</v>
      </c>
      <c r="F1705">
        <f>order_details__2[[#This Row],[UnitPrice]]*order_details__2[[#This Row],[Quantity]]</f>
        <v>289.5</v>
      </c>
      <c r="G1705">
        <f>VLOOKUP(order_details__2[[#This Row],[ProductID]],products[],3,FALSE)</f>
        <v>19</v>
      </c>
      <c r="H1705">
        <f>VLOOKUP(order_details__2[[#This Row],[OrderID]],orders[],20,FALSE)</f>
        <v>1998</v>
      </c>
      <c r="I1705" t="str">
        <f>VLOOKUP(order_details__2[[#This Row],[ProductID]],products[],2,FALSE)</f>
        <v>Jack's New England Clam Chowder</v>
      </c>
      <c r="J1705" t="str">
        <f>VLOOKUP(order_details__2[[#This Row],[SupplierID]],suppliers[],2,FALSE)</f>
        <v>New England Seafood Cannery</v>
      </c>
      <c r="K1705" t="str">
        <f>VLOOKUP(order_details__2[[#This Row],[OrderID]],orders[],14,FALSE)</f>
        <v>Venezuela</v>
      </c>
      <c r="L1705">
        <f>VLOOKUP(order_details__2[[#This Row],[OrderID]],orders[],7,FALSE)</f>
        <v>1</v>
      </c>
      <c r="M1705" t="str">
        <f>VLOOKUP(order_details__2[[#This Row],[ShipVia ]],shippers[],2,FALSE)</f>
        <v>Speedy Express</v>
      </c>
      <c r="N1705" t="str">
        <f>VLOOKUP(order_details__2[[#This Row],[OrderID]],orders[],2,FALSE)</f>
        <v>HILAA</v>
      </c>
      <c r="O1705" t="str">
        <f>VLOOKUP(order_details__2[[#This Row],[OrderID]],orders[],18,FALSE)</f>
        <v xml:space="preserve">Eastern                                           </v>
      </c>
      <c r="P1705">
        <f>VLOOKUP(order_details__2[[#This Row],[ProductID]],products[],4,FALSE)</f>
        <v>8</v>
      </c>
      <c r="Q1705" t="str">
        <f>VLOOKUP(order_details__2[[#This Row],[CategoryID]],categories[],2,FALSE)</f>
        <v>Seafood</v>
      </c>
      <c r="R1705" s="57">
        <f>VLOOKUP(order_details__2[[#This Row],[OrderID]],orders[],21,FALSE)</f>
        <v>2</v>
      </c>
    </row>
    <row r="1706" spans="1:18" x14ac:dyDescent="0.2">
      <c r="A1706">
        <v>10901</v>
      </c>
      <c r="B1706">
        <v>71</v>
      </c>
      <c r="C1706">
        <v>21.5</v>
      </c>
      <c r="D1706">
        <v>30</v>
      </c>
      <c r="E1706">
        <v>0</v>
      </c>
      <c r="F1706">
        <f>order_details__2[[#This Row],[UnitPrice]]*order_details__2[[#This Row],[Quantity]]</f>
        <v>645</v>
      </c>
      <c r="G1706">
        <f>VLOOKUP(order_details__2[[#This Row],[ProductID]],products[],3,FALSE)</f>
        <v>15</v>
      </c>
      <c r="H1706">
        <f>VLOOKUP(order_details__2[[#This Row],[OrderID]],orders[],20,FALSE)</f>
        <v>1998</v>
      </c>
      <c r="I1706" t="str">
        <f>VLOOKUP(order_details__2[[#This Row],[ProductID]],products[],2,FALSE)</f>
        <v>Flotemysost</v>
      </c>
      <c r="J1706" t="str">
        <f>VLOOKUP(order_details__2[[#This Row],[SupplierID]],suppliers[],2,FALSE)</f>
        <v>Norske Meierier</v>
      </c>
      <c r="K1706" t="str">
        <f>VLOOKUP(order_details__2[[#This Row],[OrderID]],orders[],14,FALSE)</f>
        <v>Venezuela</v>
      </c>
      <c r="L1706">
        <f>VLOOKUP(order_details__2[[#This Row],[OrderID]],orders[],7,FALSE)</f>
        <v>1</v>
      </c>
      <c r="M1706" t="str">
        <f>VLOOKUP(order_details__2[[#This Row],[ShipVia ]],shippers[],2,FALSE)</f>
        <v>Speedy Express</v>
      </c>
      <c r="N1706" t="str">
        <f>VLOOKUP(order_details__2[[#This Row],[OrderID]],orders[],2,FALSE)</f>
        <v>HILAA</v>
      </c>
      <c r="O1706" t="str">
        <f>VLOOKUP(order_details__2[[#This Row],[OrderID]],orders[],18,FALSE)</f>
        <v xml:space="preserve">Eastern                                           </v>
      </c>
      <c r="P1706">
        <f>VLOOKUP(order_details__2[[#This Row],[ProductID]],products[],4,FALSE)</f>
        <v>4</v>
      </c>
      <c r="Q1706" t="str">
        <f>VLOOKUP(order_details__2[[#This Row],[CategoryID]],categories[],2,FALSE)</f>
        <v>Dairy Products</v>
      </c>
      <c r="R1706" s="57">
        <f>VLOOKUP(order_details__2[[#This Row],[OrderID]],orders[],21,FALSE)</f>
        <v>2</v>
      </c>
    </row>
    <row r="1707" spans="1:18" x14ac:dyDescent="0.2">
      <c r="A1707">
        <v>10902</v>
      </c>
      <c r="B1707">
        <v>55</v>
      </c>
      <c r="C1707">
        <v>24</v>
      </c>
      <c r="D1707">
        <v>30</v>
      </c>
      <c r="E1707">
        <v>0</v>
      </c>
      <c r="F1707">
        <f>order_details__2[[#This Row],[UnitPrice]]*order_details__2[[#This Row],[Quantity]]</f>
        <v>720</v>
      </c>
      <c r="G1707">
        <f>VLOOKUP(order_details__2[[#This Row],[ProductID]],products[],3,FALSE)</f>
        <v>25</v>
      </c>
      <c r="H1707">
        <f>VLOOKUP(order_details__2[[#This Row],[OrderID]],orders[],20,FALSE)</f>
        <v>1998</v>
      </c>
      <c r="I1707" t="str">
        <f>VLOOKUP(order_details__2[[#This Row],[ProductID]],products[],2,FALSE)</f>
        <v>Pt chinois</v>
      </c>
      <c r="J1707" t="str">
        <f>VLOOKUP(order_details__2[[#This Row],[SupplierID]],suppliers[],2,FALSE)</f>
        <v>Ma Maison</v>
      </c>
      <c r="K1707" t="str">
        <f>VLOOKUP(order_details__2[[#This Row],[OrderID]],orders[],14,FALSE)</f>
        <v>Sweden</v>
      </c>
      <c r="L1707">
        <f>VLOOKUP(order_details__2[[#This Row],[OrderID]],orders[],7,FALSE)</f>
        <v>1</v>
      </c>
      <c r="M1707" t="str">
        <f>VLOOKUP(order_details__2[[#This Row],[ShipVia ]],shippers[],2,FALSE)</f>
        <v>Speedy Express</v>
      </c>
      <c r="N1707" t="str">
        <f>VLOOKUP(order_details__2[[#This Row],[OrderID]],orders[],2,FALSE)</f>
        <v>FOLKO</v>
      </c>
      <c r="O1707" t="str">
        <f>VLOOKUP(order_details__2[[#This Row],[OrderID]],orders[],18,FALSE)</f>
        <v xml:space="preserve">Eastern                                           </v>
      </c>
      <c r="P1707">
        <f>VLOOKUP(order_details__2[[#This Row],[ProductID]],products[],4,FALSE)</f>
        <v>6</v>
      </c>
      <c r="Q1707" t="str">
        <f>VLOOKUP(order_details__2[[#This Row],[CategoryID]],categories[],2,FALSE)</f>
        <v>Meat/Poultry</v>
      </c>
      <c r="R1707" s="57">
        <f>VLOOKUP(order_details__2[[#This Row],[OrderID]],orders[],21,FALSE)</f>
        <v>2</v>
      </c>
    </row>
    <row r="1708" spans="1:18" x14ac:dyDescent="0.2">
      <c r="A1708">
        <v>10902</v>
      </c>
      <c r="B1708">
        <v>62</v>
      </c>
      <c r="C1708">
        <v>49.3</v>
      </c>
      <c r="D1708">
        <v>6</v>
      </c>
      <c r="E1708">
        <v>0</v>
      </c>
      <c r="F1708">
        <f>order_details__2[[#This Row],[UnitPrice]]*order_details__2[[#This Row],[Quantity]]</f>
        <v>295.79999999999995</v>
      </c>
      <c r="G1708">
        <f>VLOOKUP(order_details__2[[#This Row],[ProductID]],products[],3,FALSE)</f>
        <v>29</v>
      </c>
      <c r="H1708">
        <f>VLOOKUP(order_details__2[[#This Row],[OrderID]],orders[],20,FALSE)</f>
        <v>1998</v>
      </c>
      <c r="I1708" t="str">
        <f>VLOOKUP(order_details__2[[#This Row],[ProductID]],products[],2,FALSE)</f>
        <v>Tarte au sucre</v>
      </c>
      <c r="J1708" t="str">
        <f>VLOOKUP(order_details__2[[#This Row],[SupplierID]],suppliers[],2,FALSE)</f>
        <v>Forts d'rables</v>
      </c>
      <c r="K1708" t="str">
        <f>VLOOKUP(order_details__2[[#This Row],[OrderID]],orders[],14,FALSE)</f>
        <v>Sweden</v>
      </c>
      <c r="L1708">
        <f>VLOOKUP(order_details__2[[#This Row],[OrderID]],orders[],7,FALSE)</f>
        <v>1</v>
      </c>
      <c r="M1708" t="str">
        <f>VLOOKUP(order_details__2[[#This Row],[ShipVia ]],shippers[],2,FALSE)</f>
        <v>Speedy Express</v>
      </c>
      <c r="N1708" t="str">
        <f>VLOOKUP(order_details__2[[#This Row],[OrderID]],orders[],2,FALSE)</f>
        <v>FOLKO</v>
      </c>
      <c r="O1708" t="str">
        <f>VLOOKUP(order_details__2[[#This Row],[OrderID]],orders[],18,FALSE)</f>
        <v xml:space="preserve">Eastern                                           </v>
      </c>
      <c r="P1708">
        <f>VLOOKUP(order_details__2[[#This Row],[ProductID]],products[],4,FALSE)</f>
        <v>3</v>
      </c>
      <c r="Q1708" t="str">
        <f>VLOOKUP(order_details__2[[#This Row],[CategoryID]],categories[],2,FALSE)</f>
        <v>Confections</v>
      </c>
      <c r="R1708" s="57">
        <f>VLOOKUP(order_details__2[[#This Row],[OrderID]],orders[],21,FALSE)</f>
        <v>2</v>
      </c>
    </row>
    <row r="1709" spans="1:18" x14ac:dyDescent="0.2">
      <c r="A1709">
        <v>10903</v>
      </c>
      <c r="B1709">
        <v>13</v>
      </c>
      <c r="C1709">
        <v>6</v>
      </c>
      <c r="D1709">
        <v>40</v>
      </c>
      <c r="E1709">
        <v>0</v>
      </c>
      <c r="F1709">
        <f>order_details__2[[#This Row],[UnitPrice]]*order_details__2[[#This Row],[Quantity]]</f>
        <v>240</v>
      </c>
      <c r="G1709">
        <f>VLOOKUP(order_details__2[[#This Row],[ProductID]],products[],3,FALSE)</f>
        <v>6</v>
      </c>
      <c r="H1709">
        <f>VLOOKUP(order_details__2[[#This Row],[OrderID]],orders[],20,FALSE)</f>
        <v>1998</v>
      </c>
      <c r="I1709" t="str">
        <f>VLOOKUP(order_details__2[[#This Row],[ProductID]],products[],2,FALSE)</f>
        <v>Konbu</v>
      </c>
      <c r="J1709" t="str">
        <f>VLOOKUP(order_details__2[[#This Row],[SupplierID]],suppliers[],2,FALSE)</f>
        <v>Mayumi's</v>
      </c>
      <c r="K1709" t="str">
        <f>VLOOKUP(order_details__2[[#This Row],[OrderID]],orders[],14,FALSE)</f>
        <v>Brazil</v>
      </c>
      <c r="L1709">
        <f>VLOOKUP(order_details__2[[#This Row],[OrderID]],orders[],7,FALSE)</f>
        <v>3</v>
      </c>
      <c r="M1709" t="str">
        <f>VLOOKUP(order_details__2[[#This Row],[ShipVia ]],shippers[],2,FALSE)</f>
        <v>Federal Shipping</v>
      </c>
      <c r="N1709" t="str">
        <f>VLOOKUP(order_details__2[[#This Row],[OrderID]],orders[],2,FALSE)</f>
        <v>HANAR</v>
      </c>
      <c r="O1709" t="str">
        <f>VLOOKUP(order_details__2[[#This Row],[OrderID]],orders[],18,FALSE)</f>
        <v xml:space="preserve">Southern                                          </v>
      </c>
      <c r="P1709">
        <f>VLOOKUP(order_details__2[[#This Row],[ProductID]],products[],4,FALSE)</f>
        <v>8</v>
      </c>
      <c r="Q1709" t="str">
        <f>VLOOKUP(order_details__2[[#This Row],[CategoryID]],categories[],2,FALSE)</f>
        <v>Seafood</v>
      </c>
      <c r="R1709" s="57">
        <f>VLOOKUP(order_details__2[[#This Row],[OrderID]],orders[],21,FALSE)</f>
        <v>2</v>
      </c>
    </row>
    <row r="1710" spans="1:18" x14ac:dyDescent="0.2">
      <c r="A1710">
        <v>10903</v>
      </c>
      <c r="B1710">
        <v>65</v>
      </c>
      <c r="C1710">
        <v>21.05</v>
      </c>
      <c r="D1710">
        <v>21</v>
      </c>
      <c r="E1710">
        <v>0</v>
      </c>
      <c r="F1710">
        <f>order_details__2[[#This Row],[UnitPrice]]*order_details__2[[#This Row],[Quantity]]</f>
        <v>442.05</v>
      </c>
      <c r="G1710">
        <f>VLOOKUP(order_details__2[[#This Row],[ProductID]],products[],3,FALSE)</f>
        <v>2</v>
      </c>
      <c r="H1710">
        <f>VLOOKUP(order_details__2[[#This Row],[OrderID]],orders[],20,FALSE)</f>
        <v>1998</v>
      </c>
      <c r="I1710" t="str">
        <f>VLOOKUP(order_details__2[[#This Row],[ProductID]],products[],2,FALSE)</f>
        <v>Louisiana Fiery Hot Pepper Sauce</v>
      </c>
      <c r="J1710" t="str">
        <f>VLOOKUP(order_details__2[[#This Row],[SupplierID]],suppliers[],2,FALSE)</f>
        <v>New Orleans Cajun Delights</v>
      </c>
      <c r="K1710" t="str">
        <f>VLOOKUP(order_details__2[[#This Row],[OrderID]],orders[],14,FALSE)</f>
        <v>Brazil</v>
      </c>
      <c r="L1710">
        <f>VLOOKUP(order_details__2[[#This Row],[OrderID]],orders[],7,FALSE)</f>
        <v>3</v>
      </c>
      <c r="M1710" t="str">
        <f>VLOOKUP(order_details__2[[#This Row],[ShipVia ]],shippers[],2,FALSE)</f>
        <v>Federal Shipping</v>
      </c>
      <c r="N1710" t="str">
        <f>VLOOKUP(order_details__2[[#This Row],[OrderID]],orders[],2,FALSE)</f>
        <v>HANAR</v>
      </c>
      <c r="O1710" t="str">
        <f>VLOOKUP(order_details__2[[#This Row],[OrderID]],orders[],18,FALSE)</f>
        <v xml:space="preserve">Southern                                          </v>
      </c>
      <c r="P1710">
        <f>VLOOKUP(order_details__2[[#This Row],[ProductID]],products[],4,FALSE)</f>
        <v>2</v>
      </c>
      <c r="Q1710" t="str">
        <f>VLOOKUP(order_details__2[[#This Row],[CategoryID]],categories[],2,FALSE)</f>
        <v>Condiments</v>
      </c>
      <c r="R1710" s="57">
        <f>VLOOKUP(order_details__2[[#This Row],[OrderID]],orders[],21,FALSE)</f>
        <v>2</v>
      </c>
    </row>
    <row r="1711" spans="1:18" x14ac:dyDescent="0.2">
      <c r="A1711">
        <v>10903</v>
      </c>
      <c r="B1711">
        <v>68</v>
      </c>
      <c r="C1711">
        <v>12.5</v>
      </c>
      <c r="D1711">
        <v>20</v>
      </c>
      <c r="E1711">
        <v>0</v>
      </c>
      <c r="F1711">
        <f>order_details__2[[#This Row],[UnitPrice]]*order_details__2[[#This Row],[Quantity]]</f>
        <v>250</v>
      </c>
      <c r="G1711">
        <f>VLOOKUP(order_details__2[[#This Row],[ProductID]],products[],3,FALSE)</f>
        <v>8</v>
      </c>
      <c r="H1711">
        <f>VLOOKUP(order_details__2[[#This Row],[OrderID]],orders[],20,FALSE)</f>
        <v>1998</v>
      </c>
      <c r="I1711" t="str">
        <f>VLOOKUP(order_details__2[[#This Row],[ProductID]],products[],2,FALSE)</f>
        <v>Scottish Longbreads</v>
      </c>
      <c r="J1711" t="str">
        <f>VLOOKUP(order_details__2[[#This Row],[SupplierID]],suppliers[],2,FALSE)</f>
        <v>Specialty Biscuits, Ltd.</v>
      </c>
      <c r="K1711" t="str">
        <f>VLOOKUP(order_details__2[[#This Row],[OrderID]],orders[],14,FALSE)</f>
        <v>Brazil</v>
      </c>
      <c r="L1711">
        <f>VLOOKUP(order_details__2[[#This Row],[OrderID]],orders[],7,FALSE)</f>
        <v>3</v>
      </c>
      <c r="M1711" t="str">
        <f>VLOOKUP(order_details__2[[#This Row],[ShipVia ]],shippers[],2,FALSE)</f>
        <v>Federal Shipping</v>
      </c>
      <c r="N1711" t="str">
        <f>VLOOKUP(order_details__2[[#This Row],[OrderID]],orders[],2,FALSE)</f>
        <v>HANAR</v>
      </c>
      <c r="O1711" t="str">
        <f>VLOOKUP(order_details__2[[#This Row],[OrderID]],orders[],18,FALSE)</f>
        <v xml:space="preserve">Southern                                          </v>
      </c>
      <c r="P1711">
        <f>VLOOKUP(order_details__2[[#This Row],[ProductID]],products[],4,FALSE)</f>
        <v>3</v>
      </c>
      <c r="Q1711" t="str">
        <f>VLOOKUP(order_details__2[[#This Row],[CategoryID]],categories[],2,FALSE)</f>
        <v>Confections</v>
      </c>
      <c r="R1711" s="57">
        <f>VLOOKUP(order_details__2[[#This Row],[OrderID]],orders[],21,FALSE)</f>
        <v>2</v>
      </c>
    </row>
    <row r="1712" spans="1:18" x14ac:dyDescent="0.2">
      <c r="A1712">
        <v>10904</v>
      </c>
      <c r="B1712">
        <v>58</v>
      </c>
      <c r="C1712">
        <v>13.25</v>
      </c>
      <c r="D1712">
        <v>15</v>
      </c>
      <c r="E1712">
        <v>0</v>
      </c>
      <c r="F1712">
        <f>order_details__2[[#This Row],[UnitPrice]]*order_details__2[[#This Row],[Quantity]]</f>
        <v>198.75</v>
      </c>
      <c r="G1712">
        <f>VLOOKUP(order_details__2[[#This Row],[ProductID]],products[],3,FALSE)</f>
        <v>27</v>
      </c>
      <c r="H1712">
        <f>VLOOKUP(order_details__2[[#This Row],[OrderID]],orders[],20,FALSE)</f>
        <v>1998</v>
      </c>
      <c r="I1712" t="str">
        <f>VLOOKUP(order_details__2[[#This Row],[ProductID]],products[],2,FALSE)</f>
        <v>Escargots de Bourgogne</v>
      </c>
      <c r="J1712" t="str">
        <f>VLOOKUP(order_details__2[[#This Row],[SupplierID]],suppliers[],2,FALSE)</f>
        <v>Escargots Nouveaux</v>
      </c>
      <c r="K1712" t="str">
        <f>VLOOKUP(order_details__2[[#This Row],[OrderID]],orders[],14,FALSE)</f>
        <v>USA</v>
      </c>
      <c r="L1712">
        <f>VLOOKUP(order_details__2[[#This Row],[OrderID]],orders[],7,FALSE)</f>
        <v>3</v>
      </c>
      <c r="M1712" t="str">
        <f>VLOOKUP(order_details__2[[#This Row],[ShipVia ]],shippers[],2,FALSE)</f>
        <v>Federal Shipping</v>
      </c>
      <c r="N1712" t="str">
        <f>VLOOKUP(order_details__2[[#This Row],[OrderID]],orders[],2,FALSE)</f>
        <v>WHITC</v>
      </c>
      <c r="O1712" t="str">
        <f>VLOOKUP(order_details__2[[#This Row],[OrderID]],orders[],18,FALSE)</f>
        <v xml:space="preserve">Southern                                          </v>
      </c>
      <c r="P1712">
        <f>VLOOKUP(order_details__2[[#This Row],[ProductID]],products[],4,FALSE)</f>
        <v>8</v>
      </c>
      <c r="Q1712" t="str">
        <f>VLOOKUP(order_details__2[[#This Row],[CategoryID]],categories[],2,FALSE)</f>
        <v>Seafood</v>
      </c>
      <c r="R1712" s="57">
        <f>VLOOKUP(order_details__2[[#This Row],[OrderID]],orders[],21,FALSE)</f>
        <v>2</v>
      </c>
    </row>
    <row r="1713" spans="1:18" x14ac:dyDescent="0.2">
      <c r="A1713">
        <v>10904</v>
      </c>
      <c r="B1713">
        <v>62</v>
      </c>
      <c r="C1713">
        <v>49.3</v>
      </c>
      <c r="D1713">
        <v>35</v>
      </c>
      <c r="E1713">
        <v>0</v>
      </c>
      <c r="F1713">
        <f>order_details__2[[#This Row],[UnitPrice]]*order_details__2[[#This Row],[Quantity]]</f>
        <v>1725.5</v>
      </c>
      <c r="G1713">
        <f>VLOOKUP(order_details__2[[#This Row],[ProductID]],products[],3,FALSE)</f>
        <v>29</v>
      </c>
      <c r="H1713">
        <f>VLOOKUP(order_details__2[[#This Row],[OrderID]],orders[],20,FALSE)</f>
        <v>1998</v>
      </c>
      <c r="I1713" t="str">
        <f>VLOOKUP(order_details__2[[#This Row],[ProductID]],products[],2,FALSE)</f>
        <v>Tarte au sucre</v>
      </c>
      <c r="J1713" t="str">
        <f>VLOOKUP(order_details__2[[#This Row],[SupplierID]],suppliers[],2,FALSE)</f>
        <v>Forts d'rables</v>
      </c>
      <c r="K1713" t="str">
        <f>VLOOKUP(order_details__2[[#This Row],[OrderID]],orders[],14,FALSE)</f>
        <v>USA</v>
      </c>
      <c r="L1713">
        <f>VLOOKUP(order_details__2[[#This Row],[OrderID]],orders[],7,FALSE)</f>
        <v>3</v>
      </c>
      <c r="M1713" t="str">
        <f>VLOOKUP(order_details__2[[#This Row],[ShipVia ]],shippers[],2,FALSE)</f>
        <v>Federal Shipping</v>
      </c>
      <c r="N1713" t="str">
        <f>VLOOKUP(order_details__2[[#This Row],[OrderID]],orders[],2,FALSE)</f>
        <v>WHITC</v>
      </c>
      <c r="O1713" t="str">
        <f>VLOOKUP(order_details__2[[#This Row],[OrderID]],orders[],18,FALSE)</f>
        <v xml:space="preserve">Southern                                          </v>
      </c>
      <c r="P1713">
        <f>VLOOKUP(order_details__2[[#This Row],[ProductID]],products[],4,FALSE)</f>
        <v>3</v>
      </c>
      <c r="Q1713" t="str">
        <f>VLOOKUP(order_details__2[[#This Row],[CategoryID]],categories[],2,FALSE)</f>
        <v>Confections</v>
      </c>
      <c r="R1713" s="57">
        <f>VLOOKUP(order_details__2[[#This Row],[OrderID]],orders[],21,FALSE)</f>
        <v>2</v>
      </c>
    </row>
    <row r="1714" spans="1:18" x14ac:dyDescent="0.2">
      <c r="A1714">
        <v>10905</v>
      </c>
      <c r="B1714">
        <v>1</v>
      </c>
      <c r="C1714">
        <v>18</v>
      </c>
      <c r="D1714">
        <v>20</v>
      </c>
      <c r="E1714">
        <v>0</v>
      </c>
      <c r="F1714">
        <f>order_details__2[[#This Row],[UnitPrice]]*order_details__2[[#This Row],[Quantity]]</f>
        <v>360</v>
      </c>
      <c r="G1714">
        <f>VLOOKUP(order_details__2[[#This Row],[ProductID]],products[],3,FALSE)</f>
        <v>1</v>
      </c>
      <c r="H1714">
        <f>VLOOKUP(order_details__2[[#This Row],[OrderID]],orders[],20,FALSE)</f>
        <v>1998</v>
      </c>
      <c r="I1714" t="str">
        <f>VLOOKUP(order_details__2[[#This Row],[ProductID]],products[],2,FALSE)</f>
        <v>Chai</v>
      </c>
      <c r="J1714" t="str">
        <f>VLOOKUP(order_details__2[[#This Row],[SupplierID]],suppliers[],2,FALSE)</f>
        <v>Exotic Liquids</v>
      </c>
      <c r="K1714" t="str">
        <f>VLOOKUP(order_details__2[[#This Row],[OrderID]],orders[],14,FALSE)</f>
        <v>Brazil</v>
      </c>
      <c r="L1714">
        <f>VLOOKUP(order_details__2[[#This Row],[OrderID]],orders[],7,FALSE)</f>
        <v>2</v>
      </c>
      <c r="M1714" t="str">
        <f>VLOOKUP(order_details__2[[#This Row],[ShipVia ]],shippers[],2,FALSE)</f>
        <v>United Package</v>
      </c>
      <c r="N1714" t="str">
        <f>VLOOKUP(order_details__2[[#This Row],[OrderID]],orders[],2,FALSE)</f>
        <v>WELLI</v>
      </c>
      <c r="O1714" t="str">
        <f>VLOOKUP(order_details__2[[#This Row],[OrderID]],orders[],18,FALSE)</f>
        <v xml:space="preserve">Northern                                          </v>
      </c>
      <c r="P1714">
        <f>VLOOKUP(order_details__2[[#This Row],[ProductID]],products[],4,FALSE)</f>
        <v>1</v>
      </c>
      <c r="Q1714" t="str">
        <f>VLOOKUP(order_details__2[[#This Row],[CategoryID]],categories[],2,FALSE)</f>
        <v>Beverages</v>
      </c>
      <c r="R1714" s="57">
        <f>VLOOKUP(order_details__2[[#This Row],[OrderID]],orders[],21,FALSE)</f>
        <v>2</v>
      </c>
    </row>
    <row r="1715" spans="1:18" x14ac:dyDescent="0.2">
      <c r="A1715">
        <v>10906</v>
      </c>
      <c r="B1715">
        <v>61</v>
      </c>
      <c r="C1715">
        <v>28.5</v>
      </c>
      <c r="D1715">
        <v>15</v>
      </c>
      <c r="E1715">
        <v>0</v>
      </c>
      <c r="F1715">
        <f>order_details__2[[#This Row],[UnitPrice]]*order_details__2[[#This Row],[Quantity]]</f>
        <v>427.5</v>
      </c>
      <c r="G1715">
        <f>VLOOKUP(order_details__2[[#This Row],[ProductID]],products[],3,FALSE)</f>
        <v>29</v>
      </c>
      <c r="H1715">
        <f>VLOOKUP(order_details__2[[#This Row],[OrderID]],orders[],20,FALSE)</f>
        <v>1998</v>
      </c>
      <c r="I1715" t="str">
        <f>VLOOKUP(order_details__2[[#This Row],[ProductID]],products[],2,FALSE)</f>
        <v>Sirop d'rable</v>
      </c>
      <c r="J1715" t="str">
        <f>VLOOKUP(order_details__2[[#This Row],[SupplierID]],suppliers[],2,FALSE)</f>
        <v>Forts d'rables</v>
      </c>
      <c r="K1715" t="str">
        <f>VLOOKUP(order_details__2[[#This Row],[OrderID]],orders[],14,FALSE)</f>
        <v>Poland</v>
      </c>
      <c r="L1715">
        <f>VLOOKUP(order_details__2[[#This Row],[OrderID]],orders[],7,FALSE)</f>
        <v>3</v>
      </c>
      <c r="M1715" t="str">
        <f>VLOOKUP(order_details__2[[#This Row],[ShipVia ]],shippers[],2,FALSE)</f>
        <v>Federal Shipping</v>
      </c>
      <c r="N1715" t="str">
        <f>VLOOKUP(order_details__2[[#This Row],[OrderID]],orders[],2,FALSE)</f>
        <v>WOLZA</v>
      </c>
      <c r="O1715" t="str">
        <f>VLOOKUP(order_details__2[[#This Row],[OrderID]],orders[],18,FALSE)</f>
        <v xml:space="preserve">Eastern                                           </v>
      </c>
      <c r="P1715">
        <f>VLOOKUP(order_details__2[[#This Row],[ProductID]],products[],4,FALSE)</f>
        <v>2</v>
      </c>
      <c r="Q1715" t="str">
        <f>VLOOKUP(order_details__2[[#This Row],[CategoryID]],categories[],2,FALSE)</f>
        <v>Condiments</v>
      </c>
      <c r="R1715" s="57">
        <f>VLOOKUP(order_details__2[[#This Row],[OrderID]],orders[],21,FALSE)</f>
        <v>2</v>
      </c>
    </row>
    <row r="1716" spans="1:18" x14ac:dyDescent="0.2">
      <c r="A1716">
        <v>10907</v>
      </c>
      <c r="B1716">
        <v>75</v>
      </c>
      <c r="C1716">
        <v>7.75</v>
      </c>
      <c r="D1716">
        <v>14</v>
      </c>
      <c r="E1716">
        <v>0</v>
      </c>
      <c r="F1716">
        <f>order_details__2[[#This Row],[UnitPrice]]*order_details__2[[#This Row],[Quantity]]</f>
        <v>108.5</v>
      </c>
      <c r="G1716">
        <f>VLOOKUP(order_details__2[[#This Row],[ProductID]],products[],3,FALSE)</f>
        <v>12</v>
      </c>
      <c r="H1716">
        <f>VLOOKUP(order_details__2[[#This Row],[OrderID]],orders[],20,FALSE)</f>
        <v>1998</v>
      </c>
      <c r="I1716" t="str">
        <f>VLOOKUP(order_details__2[[#This Row],[ProductID]],products[],2,FALSE)</f>
        <v>Rhnbru Klosterbier</v>
      </c>
      <c r="J1716" t="str">
        <f>VLOOKUP(order_details__2[[#This Row],[SupplierID]],suppliers[],2,FALSE)</f>
        <v>Plutzer Lebensmittelgromrkte AG</v>
      </c>
      <c r="K1716" t="str">
        <f>VLOOKUP(order_details__2[[#This Row],[OrderID]],orders[],14,FALSE)</f>
        <v>France</v>
      </c>
      <c r="L1716">
        <f>VLOOKUP(order_details__2[[#This Row],[OrderID]],orders[],7,FALSE)</f>
        <v>3</v>
      </c>
      <c r="M1716" t="str">
        <f>VLOOKUP(order_details__2[[#This Row],[ShipVia ]],shippers[],2,FALSE)</f>
        <v>Federal Shipping</v>
      </c>
      <c r="N1716" t="str">
        <f>VLOOKUP(order_details__2[[#This Row],[OrderID]],orders[],2,FALSE)</f>
        <v>SPECD</v>
      </c>
      <c r="O1716" t="str">
        <f>VLOOKUP(order_details__2[[#This Row],[OrderID]],orders[],18,FALSE)</f>
        <v xml:space="preserve">Westerns                                          </v>
      </c>
      <c r="P1716">
        <f>VLOOKUP(order_details__2[[#This Row],[ProductID]],products[],4,FALSE)</f>
        <v>1</v>
      </c>
      <c r="Q1716" t="str">
        <f>VLOOKUP(order_details__2[[#This Row],[CategoryID]],categories[],2,FALSE)</f>
        <v>Beverages</v>
      </c>
      <c r="R1716" s="57">
        <f>VLOOKUP(order_details__2[[#This Row],[OrderID]],orders[],21,FALSE)</f>
        <v>2</v>
      </c>
    </row>
    <row r="1717" spans="1:18" x14ac:dyDescent="0.2">
      <c r="A1717">
        <v>10908</v>
      </c>
      <c r="B1717">
        <v>7</v>
      </c>
      <c r="C1717">
        <v>30</v>
      </c>
      <c r="D1717">
        <v>20</v>
      </c>
      <c r="E1717">
        <v>0</v>
      </c>
      <c r="F1717">
        <f>order_details__2[[#This Row],[UnitPrice]]*order_details__2[[#This Row],[Quantity]]</f>
        <v>600</v>
      </c>
      <c r="G1717">
        <f>VLOOKUP(order_details__2[[#This Row],[ProductID]],products[],3,FALSE)</f>
        <v>3</v>
      </c>
      <c r="H1717">
        <f>VLOOKUP(order_details__2[[#This Row],[OrderID]],orders[],20,FALSE)</f>
        <v>1998</v>
      </c>
      <c r="I1717" t="str">
        <f>VLOOKUP(order_details__2[[#This Row],[ProductID]],products[],2,FALSE)</f>
        <v>Uncle Bob's Organic Dried Pears</v>
      </c>
      <c r="J1717" t="str">
        <f>VLOOKUP(order_details__2[[#This Row],[SupplierID]],suppliers[],2,FALSE)</f>
        <v>Grandma Kelly's Homestead</v>
      </c>
      <c r="K1717" t="str">
        <f>VLOOKUP(order_details__2[[#This Row],[OrderID]],orders[],14,FALSE)</f>
        <v>Italy</v>
      </c>
      <c r="L1717">
        <f>VLOOKUP(order_details__2[[#This Row],[OrderID]],orders[],7,FALSE)</f>
        <v>2</v>
      </c>
      <c r="M1717" t="str">
        <f>VLOOKUP(order_details__2[[#This Row],[ShipVia ]],shippers[],2,FALSE)</f>
        <v>United Package</v>
      </c>
      <c r="N1717" t="str">
        <f>VLOOKUP(order_details__2[[#This Row],[OrderID]],orders[],2,FALSE)</f>
        <v>REGGC</v>
      </c>
      <c r="O1717" t="str">
        <f>VLOOKUP(order_details__2[[#This Row],[OrderID]],orders[],18,FALSE)</f>
        <v xml:space="preserve">Eastern                                           </v>
      </c>
      <c r="P1717">
        <f>VLOOKUP(order_details__2[[#This Row],[ProductID]],products[],4,FALSE)</f>
        <v>7</v>
      </c>
      <c r="Q1717" t="str">
        <f>VLOOKUP(order_details__2[[#This Row],[CategoryID]],categories[],2,FALSE)</f>
        <v>Produce</v>
      </c>
      <c r="R1717" s="57">
        <f>VLOOKUP(order_details__2[[#This Row],[OrderID]],orders[],21,FALSE)</f>
        <v>2</v>
      </c>
    </row>
    <row r="1718" spans="1:18" x14ac:dyDescent="0.2">
      <c r="A1718">
        <v>10908</v>
      </c>
      <c r="B1718">
        <v>52</v>
      </c>
      <c r="C1718">
        <v>7</v>
      </c>
      <c r="D1718">
        <v>14</v>
      </c>
      <c r="E1718">
        <v>0</v>
      </c>
      <c r="F1718">
        <f>order_details__2[[#This Row],[UnitPrice]]*order_details__2[[#This Row],[Quantity]]</f>
        <v>98</v>
      </c>
      <c r="G1718">
        <f>VLOOKUP(order_details__2[[#This Row],[ProductID]],products[],3,FALSE)</f>
        <v>24</v>
      </c>
      <c r="H1718">
        <f>VLOOKUP(order_details__2[[#This Row],[OrderID]],orders[],20,FALSE)</f>
        <v>1998</v>
      </c>
      <c r="I1718" t="str">
        <f>VLOOKUP(order_details__2[[#This Row],[ProductID]],products[],2,FALSE)</f>
        <v>Filo Mix</v>
      </c>
      <c r="J1718" t="str">
        <f>VLOOKUP(order_details__2[[#This Row],[SupplierID]],suppliers[],2,FALSE)</f>
        <v>G'day, Mate</v>
      </c>
      <c r="K1718" t="str">
        <f>VLOOKUP(order_details__2[[#This Row],[OrderID]],orders[],14,FALSE)</f>
        <v>Italy</v>
      </c>
      <c r="L1718">
        <f>VLOOKUP(order_details__2[[#This Row],[OrderID]],orders[],7,FALSE)</f>
        <v>2</v>
      </c>
      <c r="M1718" t="str">
        <f>VLOOKUP(order_details__2[[#This Row],[ShipVia ]],shippers[],2,FALSE)</f>
        <v>United Package</v>
      </c>
      <c r="N1718" t="str">
        <f>VLOOKUP(order_details__2[[#This Row],[OrderID]],orders[],2,FALSE)</f>
        <v>REGGC</v>
      </c>
      <c r="O1718" t="str">
        <f>VLOOKUP(order_details__2[[#This Row],[OrderID]],orders[],18,FALSE)</f>
        <v xml:space="preserve">Eastern                                           </v>
      </c>
      <c r="P1718">
        <f>VLOOKUP(order_details__2[[#This Row],[ProductID]],products[],4,FALSE)</f>
        <v>5</v>
      </c>
      <c r="Q1718" t="str">
        <f>VLOOKUP(order_details__2[[#This Row],[CategoryID]],categories[],2,FALSE)</f>
        <v>Grains/Cereals</v>
      </c>
      <c r="R1718" s="57">
        <f>VLOOKUP(order_details__2[[#This Row],[OrderID]],orders[],21,FALSE)</f>
        <v>2</v>
      </c>
    </row>
    <row r="1719" spans="1:18" x14ac:dyDescent="0.2">
      <c r="A1719">
        <v>10909</v>
      </c>
      <c r="B1719">
        <v>7</v>
      </c>
      <c r="C1719">
        <v>30</v>
      </c>
      <c r="D1719">
        <v>12</v>
      </c>
      <c r="E1719">
        <v>0</v>
      </c>
      <c r="F1719">
        <f>order_details__2[[#This Row],[UnitPrice]]*order_details__2[[#This Row],[Quantity]]</f>
        <v>360</v>
      </c>
      <c r="G1719">
        <f>VLOOKUP(order_details__2[[#This Row],[ProductID]],products[],3,FALSE)</f>
        <v>3</v>
      </c>
      <c r="H1719">
        <f>VLOOKUP(order_details__2[[#This Row],[OrderID]],orders[],20,FALSE)</f>
        <v>1998</v>
      </c>
      <c r="I1719" t="str">
        <f>VLOOKUP(order_details__2[[#This Row],[ProductID]],products[],2,FALSE)</f>
        <v>Uncle Bob's Organic Dried Pears</v>
      </c>
      <c r="J1719" t="str">
        <f>VLOOKUP(order_details__2[[#This Row],[SupplierID]],suppliers[],2,FALSE)</f>
        <v>Grandma Kelly's Homestead</v>
      </c>
      <c r="K1719" t="str">
        <f>VLOOKUP(order_details__2[[#This Row],[OrderID]],orders[],14,FALSE)</f>
        <v>Norway</v>
      </c>
      <c r="L1719">
        <f>VLOOKUP(order_details__2[[#This Row],[OrderID]],orders[],7,FALSE)</f>
        <v>2</v>
      </c>
      <c r="M1719" t="str">
        <f>VLOOKUP(order_details__2[[#This Row],[ShipVia ]],shippers[],2,FALSE)</f>
        <v>United Package</v>
      </c>
      <c r="N1719" t="str">
        <f>VLOOKUP(order_details__2[[#This Row],[OrderID]],orders[],2,FALSE)</f>
        <v>SANTG</v>
      </c>
      <c r="O1719" t="str">
        <f>VLOOKUP(order_details__2[[#This Row],[OrderID]],orders[],18,FALSE)</f>
        <v xml:space="preserve">Eastern                                           </v>
      </c>
      <c r="P1719">
        <f>VLOOKUP(order_details__2[[#This Row],[ProductID]],products[],4,FALSE)</f>
        <v>7</v>
      </c>
      <c r="Q1719" t="str">
        <f>VLOOKUP(order_details__2[[#This Row],[CategoryID]],categories[],2,FALSE)</f>
        <v>Produce</v>
      </c>
      <c r="R1719" s="57">
        <f>VLOOKUP(order_details__2[[#This Row],[OrderID]],orders[],21,FALSE)</f>
        <v>2</v>
      </c>
    </row>
    <row r="1720" spans="1:18" x14ac:dyDescent="0.2">
      <c r="A1720">
        <v>10909</v>
      </c>
      <c r="B1720">
        <v>16</v>
      </c>
      <c r="C1720">
        <v>17.45</v>
      </c>
      <c r="D1720">
        <v>15</v>
      </c>
      <c r="E1720">
        <v>0</v>
      </c>
      <c r="F1720">
        <f>order_details__2[[#This Row],[UnitPrice]]*order_details__2[[#This Row],[Quantity]]</f>
        <v>261.75</v>
      </c>
      <c r="G1720">
        <f>VLOOKUP(order_details__2[[#This Row],[ProductID]],products[],3,FALSE)</f>
        <v>7</v>
      </c>
      <c r="H1720">
        <f>VLOOKUP(order_details__2[[#This Row],[OrderID]],orders[],20,FALSE)</f>
        <v>1998</v>
      </c>
      <c r="I1720" t="str">
        <f>VLOOKUP(order_details__2[[#This Row],[ProductID]],products[],2,FALSE)</f>
        <v>Pavlova</v>
      </c>
      <c r="J1720" t="str">
        <f>VLOOKUP(order_details__2[[#This Row],[SupplierID]],suppliers[],2,FALSE)</f>
        <v>Pavlova, Ltd.</v>
      </c>
      <c r="K1720" t="str">
        <f>VLOOKUP(order_details__2[[#This Row],[OrderID]],orders[],14,FALSE)</f>
        <v>Norway</v>
      </c>
      <c r="L1720">
        <f>VLOOKUP(order_details__2[[#This Row],[OrderID]],orders[],7,FALSE)</f>
        <v>2</v>
      </c>
      <c r="M1720" t="str">
        <f>VLOOKUP(order_details__2[[#This Row],[ShipVia ]],shippers[],2,FALSE)</f>
        <v>United Package</v>
      </c>
      <c r="N1720" t="str">
        <f>VLOOKUP(order_details__2[[#This Row],[OrderID]],orders[],2,FALSE)</f>
        <v>SANTG</v>
      </c>
      <c r="O1720" t="str">
        <f>VLOOKUP(order_details__2[[#This Row],[OrderID]],orders[],18,FALSE)</f>
        <v xml:space="preserve">Eastern                                           </v>
      </c>
      <c r="P1720">
        <f>VLOOKUP(order_details__2[[#This Row],[ProductID]],products[],4,FALSE)</f>
        <v>3</v>
      </c>
      <c r="Q1720" t="str">
        <f>VLOOKUP(order_details__2[[#This Row],[CategoryID]],categories[],2,FALSE)</f>
        <v>Confections</v>
      </c>
      <c r="R1720" s="57">
        <f>VLOOKUP(order_details__2[[#This Row],[OrderID]],orders[],21,FALSE)</f>
        <v>2</v>
      </c>
    </row>
    <row r="1721" spans="1:18" x14ac:dyDescent="0.2">
      <c r="A1721">
        <v>10909</v>
      </c>
      <c r="B1721">
        <v>41</v>
      </c>
      <c r="C1721">
        <v>9.65</v>
      </c>
      <c r="D1721">
        <v>5</v>
      </c>
      <c r="E1721">
        <v>0</v>
      </c>
      <c r="F1721">
        <f>order_details__2[[#This Row],[UnitPrice]]*order_details__2[[#This Row],[Quantity]]</f>
        <v>48.25</v>
      </c>
      <c r="G1721">
        <f>VLOOKUP(order_details__2[[#This Row],[ProductID]],products[],3,FALSE)</f>
        <v>19</v>
      </c>
      <c r="H1721">
        <f>VLOOKUP(order_details__2[[#This Row],[OrderID]],orders[],20,FALSE)</f>
        <v>1998</v>
      </c>
      <c r="I1721" t="str">
        <f>VLOOKUP(order_details__2[[#This Row],[ProductID]],products[],2,FALSE)</f>
        <v>Jack's New England Clam Chowder</v>
      </c>
      <c r="J1721" t="str">
        <f>VLOOKUP(order_details__2[[#This Row],[SupplierID]],suppliers[],2,FALSE)</f>
        <v>New England Seafood Cannery</v>
      </c>
      <c r="K1721" t="str">
        <f>VLOOKUP(order_details__2[[#This Row],[OrderID]],orders[],14,FALSE)</f>
        <v>Norway</v>
      </c>
      <c r="L1721">
        <f>VLOOKUP(order_details__2[[#This Row],[OrderID]],orders[],7,FALSE)</f>
        <v>2</v>
      </c>
      <c r="M1721" t="str">
        <f>VLOOKUP(order_details__2[[#This Row],[ShipVia ]],shippers[],2,FALSE)</f>
        <v>United Package</v>
      </c>
      <c r="N1721" t="str">
        <f>VLOOKUP(order_details__2[[#This Row],[OrderID]],orders[],2,FALSE)</f>
        <v>SANTG</v>
      </c>
      <c r="O1721" t="str">
        <f>VLOOKUP(order_details__2[[#This Row],[OrderID]],orders[],18,FALSE)</f>
        <v xml:space="preserve">Eastern                                           </v>
      </c>
      <c r="P1721">
        <f>VLOOKUP(order_details__2[[#This Row],[ProductID]],products[],4,FALSE)</f>
        <v>8</v>
      </c>
      <c r="Q1721" t="str">
        <f>VLOOKUP(order_details__2[[#This Row],[CategoryID]],categories[],2,FALSE)</f>
        <v>Seafood</v>
      </c>
      <c r="R1721" s="57">
        <f>VLOOKUP(order_details__2[[#This Row],[OrderID]],orders[],21,FALSE)</f>
        <v>2</v>
      </c>
    </row>
    <row r="1722" spans="1:18" x14ac:dyDescent="0.2">
      <c r="A1722">
        <v>10910</v>
      </c>
      <c r="B1722">
        <v>19</v>
      </c>
      <c r="C1722">
        <v>9.1999999999999993</v>
      </c>
      <c r="D1722">
        <v>12</v>
      </c>
      <c r="E1722">
        <v>0</v>
      </c>
      <c r="F1722">
        <f>order_details__2[[#This Row],[UnitPrice]]*order_details__2[[#This Row],[Quantity]]</f>
        <v>110.39999999999999</v>
      </c>
      <c r="G1722">
        <f>VLOOKUP(order_details__2[[#This Row],[ProductID]],products[],3,FALSE)</f>
        <v>8</v>
      </c>
      <c r="H1722">
        <f>VLOOKUP(order_details__2[[#This Row],[OrderID]],orders[],20,FALSE)</f>
        <v>1998</v>
      </c>
      <c r="I1722" t="str">
        <f>VLOOKUP(order_details__2[[#This Row],[ProductID]],products[],2,FALSE)</f>
        <v>Teatime Chocolate Biscuits</v>
      </c>
      <c r="J1722" t="str">
        <f>VLOOKUP(order_details__2[[#This Row],[SupplierID]],suppliers[],2,FALSE)</f>
        <v>Specialty Biscuits, Ltd.</v>
      </c>
      <c r="K1722" t="str">
        <f>VLOOKUP(order_details__2[[#This Row],[OrderID]],orders[],14,FALSE)</f>
        <v>Finland</v>
      </c>
      <c r="L1722">
        <f>VLOOKUP(order_details__2[[#This Row],[OrderID]],orders[],7,FALSE)</f>
        <v>3</v>
      </c>
      <c r="M1722" t="str">
        <f>VLOOKUP(order_details__2[[#This Row],[ShipVia ]],shippers[],2,FALSE)</f>
        <v>Federal Shipping</v>
      </c>
      <c r="N1722" t="str">
        <f>VLOOKUP(order_details__2[[#This Row],[OrderID]],orders[],2,FALSE)</f>
        <v>WILMK</v>
      </c>
      <c r="O1722" t="str">
        <f>VLOOKUP(order_details__2[[#This Row],[OrderID]],orders[],18,FALSE)</f>
        <v xml:space="preserve">Eastern                                           </v>
      </c>
      <c r="P1722">
        <f>VLOOKUP(order_details__2[[#This Row],[ProductID]],products[],4,FALSE)</f>
        <v>3</v>
      </c>
      <c r="Q1722" t="str">
        <f>VLOOKUP(order_details__2[[#This Row],[CategoryID]],categories[],2,FALSE)</f>
        <v>Confections</v>
      </c>
      <c r="R1722" s="57">
        <f>VLOOKUP(order_details__2[[#This Row],[OrderID]],orders[],21,FALSE)</f>
        <v>2</v>
      </c>
    </row>
    <row r="1723" spans="1:18" x14ac:dyDescent="0.2">
      <c r="A1723">
        <v>10910</v>
      </c>
      <c r="B1723">
        <v>49</v>
      </c>
      <c r="C1723">
        <v>20</v>
      </c>
      <c r="D1723">
        <v>10</v>
      </c>
      <c r="E1723">
        <v>0</v>
      </c>
      <c r="F1723">
        <f>order_details__2[[#This Row],[UnitPrice]]*order_details__2[[#This Row],[Quantity]]</f>
        <v>200</v>
      </c>
      <c r="G1723">
        <f>VLOOKUP(order_details__2[[#This Row],[ProductID]],products[],3,FALSE)</f>
        <v>23</v>
      </c>
      <c r="H1723">
        <f>VLOOKUP(order_details__2[[#This Row],[OrderID]],orders[],20,FALSE)</f>
        <v>1998</v>
      </c>
      <c r="I1723" t="str">
        <f>VLOOKUP(order_details__2[[#This Row],[ProductID]],products[],2,FALSE)</f>
        <v>Maxilaku</v>
      </c>
      <c r="J1723" t="str">
        <f>VLOOKUP(order_details__2[[#This Row],[SupplierID]],suppliers[],2,FALSE)</f>
        <v>Karkki Oy</v>
      </c>
      <c r="K1723" t="str">
        <f>VLOOKUP(order_details__2[[#This Row],[OrderID]],orders[],14,FALSE)</f>
        <v>Finland</v>
      </c>
      <c r="L1723">
        <f>VLOOKUP(order_details__2[[#This Row],[OrderID]],orders[],7,FALSE)</f>
        <v>3</v>
      </c>
      <c r="M1723" t="str">
        <f>VLOOKUP(order_details__2[[#This Row],[ShipVia ]],shippers[],2,FALSE)</f>
        <v>Federal Shipping</v>
      </c>
      <c r="N1723" t="str">
        <f>VLOOKUP(order_details__2[[#This Row],[OrderID]],orders[],2,FALSE)</f>
        <v>WILMK</v>
      </c>
      <c r="O1723" t="str">
        <f>VLOOKUP(order_details__2[[#This Row],[OrderID]],orders[],18,FALSE)</f>
        <v xml:space="preserve">Eastern                                           </v>
      </c>
      <c r="P1723">
        <f>VLOOKUP(order_details__2[[#This Row],[ProductID]],products[],4,FALSE)</f>
        <v>3</v>
      </c>
      <c r="Q1723" t="str">
        <f>VLOOKUP(order_details__2[[#This Row],[CategoryID]],categories[],2,FALSE)</f>
        <v>Confections</v>
      </c>
      <c r="R1723" s="57">
        <f>VLOOKUP(order_details__2[[#This Row],[OrderID]],orders[],21,FALSE)</f>
        <v>2</v>
      </c>
    </row>
    <row r="1724" spans="1:18" x14ac:dyDescent="0.2">
      <c r="A1724">
        <v>10910</v>
      </c>
      <c r="B1724">
        <v>61</v>
      </c>
      <c r="C1724">
        <v>28.5</v>
      </c>
      <c r="D1724">
        <v>5</v>
      </c>
      <c r="E1724">
        <v>0</v>
      </c>
      <c r="F1724">
        <f>order_details__2[[#This Row],[UnitPrice]]*order_details__2[[#This Row],[Quantity]]</f>
        <v>142.5</v>
      </c>
      <c r="G1724">
        <f>VLOOKUP(order_details__2[[#This Row],[ProductID]],products[],3,FALSE)</f>
        <v>29</v>
      </c>
      <c r="H1724">
        <f>VLOOKUP(order_details__2[[#This Row],[OrderID]],orders[],20,FALSE)</f>
        <v>1998</v>
      </c>
      <c r="I1724" t="str">
        <f>VLOOKUP(order_details__2[[#This Row],[ProductID]],products[],2,FALSE)</f>
        <v>Sirop d'rable</v>
      </c>
      <c r="J1724" t="str">
        <f>VLOOKUP(order_details__2[[#This Row],[SupplierID]],suppliers[],2,FALSE)</f>
        <v>Forts d'rables</v>
      </c>
      <c r="K1724" t="str">
        <f>VLOOKUP(order_details__2[[#This Row],[OrderID]],orders[],14,FALSE)</f>
        <v>Finland</v>
      </c>
      <c r="L1724">
        <f>VLOOKUP(order_details__2[[#This Row],[OrderID]],orders[],7,FALSE)</f>
        <v>3</v>
      </c>
      <c r="M1724" t="str">
        <f>VLOOKUP(order_details__2[[#This Row],[ShipVia ]],shippers[],2,FALSE)</f>
        <v>Federal Shipping</v>
      </c>
      <c r="N1724" t="str">
        <f>VLOOKUP(order_details__2[[#This Row],[OrderID]],orders[],2,FALSE)</f>
        <v>WILMK</v>
      </c>
      <c r="O1724" t="str">
        <f>VLOOKUP(order_details__2[[#This Row],[OrderID]],orders[],18,FALSE)</f>
        <v xml:space="preserve">Eastern                                           </v>
      </c>
      <c r="P1724">
        <f>VLOOKUP(order_details__2[[#This Row],[ProductID]],products[],4,FALSE)</f>
        <v>2</v>
      </c>
      <c r="Q1724" t="str">
        <f>VLOOKUP(order_details__2[[#This Row],[CategoryID]],categories[],2,FALSE)</f>
        <v>Condiments</v>
      </c>
      <c r="R1724" s="57">
        <f>VLOOKUP(order_details__2[[#This Row],[OrderID]],orders[],21,FALSE)</f>
        <v>2</v>
      </c>
    </row>
    <row r="1725" spans="1:18" x14ac:dyDescent="0.2">
      <c r="A1725">
        <v>10911</v>
      </c>
      <c r="B1725">
        <v>1</v>
      </c>
      <c r="C1725">
        <v>18</v>
      </c>
      <c r="D1725">
        <v>10</v>
      </c>
      <c r="E1725">
        <v>0</v>
      </c>
      <c r="F1725">
        <f>order_details__2[[#This Row],[UnitPrice]]*order_details__2[[#This Row],[Quantity]]</f>
        <v>180</v>
      </c>
      <c r="G1725">
        <f>VLOOKUP(order_details__2[[#This Row],[ProductID]],products[],3,FALSE)</f>
        <v>1</v>
      </c>
      <c r="H1725">
        <f>VLOOKUP(order_details__2[[#This Row],[OrderID]],orders[],20,FALSE)</f>
        <v>1998</v>
      </c>
      <c r="I1725" t="str">
        <f>VLOOKUP(order_details__2[[#This Row],[ProductID]],products[],2,FALSE)</f>
        <v>Chai</v>
      </c>
      <c r="J1725" t="str">
        <f>VLOOKUP(order_details__2[[#This Row],[SupplierID]],suppliers[],2,FALSE)</f>
        <v>Exotic Liquids</v>
      </c>
      <c r="K1725" t="str">
        <f>VLOOKUP(order_details__2[[#This Row],[OrderID]],orders[],14,FALSE)</f>
        <v>Spain</v>
      </c>
      <c r="L1725">
        <f>VLOOKUP(order_details__2[[#This Row],[OrderID]],orders[],7,FALSE)</f>
        <v>1</v>
      </c>
      <c r="M1725" t="str">
        <f>VLOOKUP(order_details__2[[#This Row],[ShipVia ]],shippers[],2,FALSE)</f>
        <v>Speedy Express</v>
      </c>
      <c r="N1725" t="str">
        <f>VLOOKUP(order_details__2[[#This Row],[OrderID]],orders[],2,FALSE)</f>
        <v>GODOS</v>
      </c>
      <c r="O1725" t="str">
        <f>VLOOKUP(order_details__2[[#This Row],[OrderID]],orders[],18,FALSE)</f>
        <v xml:space="preserve">Southern                                          </v>
      </c>
      <c r="P1725">
        <f>VLOOKUP(order_details__2[[#This Row],[ProductID]],products[],4,FALSE)</f>
        <v>1</v>
      </c>
      <c r="Q1725" t="str">
        <f>VLOOKUP(order_details__2[[#This Row],[CategoryID]],categories[],2,FALSE)</f>
        <v>Beverages</v>
      </c>
      <c r="R1725" s="57">
        <f>VLOOKUP(order_details__2[[#This Row],[OrderID]],orders[],21,FALSE)</f>
        <v>2</v>
      </c>
    </row>
    <row r="1726" spans="1:18" x14ac:dyDescent="0.2">
      <c r="A1726">
        <v>10911</v>
      </c>
      <c r="B1726">
        <v>17</v>
      </c>
      <c r="C1726">
        <v>39</v>
      </c>
      <c r="D1726">
        <v>12</v>
      </c>
      <c r="E1726">
        <v>0</v>
      </c>
      <c r="F1726">
        <f>order_details__2[[#This Row],[UnitPrice]]*order_details__2[[#This Row],[Quantity]]</f>
        <v>468</v>
      </c>
      <c r="G1726">
        <f>VLOOKUP(order_details__2[[#This Row],[ProductID]],products[],3,FALSE)</f>
        <v>7</v>
      </c>
      <c r="H1726">
        <f>VLOOKUP(order_details__2[[#This Row],[OrderID]],orders[],20,FALSE)</f>
        <v>1998</v>
      </c>
      <c r="I1726" t="str">
        <f>VLOOKUP(order_details__2[[#This Row],[ProductID]],products[],2,FALSE)</f>
        <v>Alice Mutton</v>
      </c>
      <c r="J1726" t="str">
        <f>VLOOKUP(order_details__2[[#This Row],[SupplierID]],suppliers[],2,FALSE)</f>
        <v>Pavlova, Ltd.</v>
      </c>
      <c r="K1726" t="str">
        <f>VLOOKUP(order_details__2[[#This Row],[OrderID]],orders[],14,FALSE)</f>
        <v>Spain</v>
      </c>
      <c r="L1726">
        <f>VLOOKUP(order_details__2[[#This Row],[OrderID]],orders[],7,FALSE)</f>
        <v>1</v>
      </c>
      <c r="M1726" t="str">
        <f>VLOOKUP(order_details__2[[#This Row],[ShipVia ]],shippers[],2,FALSE)</f>
        <v>Speedy Express</v>
      </c>
      <c r="N1726" t="str">
        <f>VLOOKUP(order_details__2[[#This Row],[OrderID]],orders[],2,FALSE)</f>
        <v>GODOS</v>
      </c>
      <c r="O1726" t="str">
        <f>VLOOKUP(order_details__2[[#This Row],[OrderID]],orders[],18,FALSE)</f>
        <v xml:space="preserve">Southern                                          </v>
      </c>
      <c r="P1726">
        <f>VLOOKUP(order_details__2[[#This Row],[ProductID]],products[],4,FALSE)</f>
        <v>6</v>
      </c>
      <c r="Q1726" t="str">
        <f>VLOOKUP(order_details__2[[#This Row],[CategoryID]],categories[],2,FALSE)</f>
        <v>Meat/Poultry</v>
      </c>
      <c r="R1726" s="57">
        <f>VLOOKUP(order_details__2[[#This Row],[OrderID]],orders[],21,FALSE)</f>
        <v>2</v>
      </c>
    </row>
    <row r="1727" spans="1:18" x14ac:dyDescent="0.2">
      <c r="A1727">
        <v>10911</v>
      </c>
      <c r="B1727">
        <v>67</v>
      </c>
      <c r="C1727">
        <v>14</v>
      </c>
      <c r="D1727">
        <v>15</v>
      </c>
      <c r="E1727">
        <v>0</v>
      </c>
      <c r="F1727">
        <f>order_details__2[[#This Row],[UnitPrice]]*order_details__2[[#This Row],[Quantity]]</f>
        <v>210</v>
      </c>
      <c r="G1727">
        <f>VLOOKUP(order_details__2[[#This Row],[ProductID]],products[],3,FALSE)</f>
        <v>16</v>
      </c>
      <c r="H1727">
        <f>VLOOKUP(order_details__2[[#This Row],[OrderID]],orders[],20,FALSE)</f>
        <v>1998</v>
      </c>
      <c r="I1727" t="str">
        <f>VLOOKUP(order_details__2[[#This Row],[ProductID]],products[],2,FALSE)</f>
        <v>Laughing Lumberjack Lager</v>
      </c>
      <c r="J1727" t="str">
        <f>VLOOKUP(order_details__2[[#This Row],[SupplierID]],suppliers[],2,FALSE)</f>
        <v>Bigfoot Breweries</v>
      </c>
      <c r="K1727" t="str">
        <f>VLOOKUP(order_details__2[[#This Row],[OrderID]],orders[],14,FALSE)</f>
        <v>Spain</v>
      </c>
      <c r="L1727">
        <f>VLOOKUP(order_details__2[[#This Row],[OrderID]],orders[],7,FALSE)</f>
        <v>1</v>
      </c>
      <c r="M1727" t="str">
        <f>VLOOKUP(order_details__2[[#This Row],[ShipVia ]],shippers[],2,FALSE)</f>
        <v>Speedy Express</v>
      </c>
      <c r="N1727" t="str">
        <f>VLOOKUP(order_details__2[[#This Row],[OrderID]],orders[],2,FALSE)</f>
        <v>GODOS</v>
      </c>
      <c r="O1727" t="str">
        <f>VLOOKUP(order_details__2[[#This Row],[OrderID]],orders[],18,FALSE)</f>
        <v xml:space="preserve">Southern                                          </v>
      </c>
      <c r="P1727">
        <f>VLOOKUP(order_details__2[[#This Row],[ProductID]],products[],4,FALSE)</f>
        <v>1</v>
      </c>
      <c r="Q1727" t="str">
        <f>VLOOKUP(order_details__2[[#This Row],[CategoryID]],categories[],2,FALSE)</f>
        <v>Beverages</v>
      </c>
      <c r="R1727" s="57">
        <f>VLOOKUP(order_details__2[[#This Row],[OrderID]],orders[],21,FALSE)</f>
        <v>2</v>
      </c>
    </row>
    <row r="1728" spans="1:18" x14ac:dyDescent="0.2">
      <c r="A1728">
        <v>10912</v>
      </c>
      <c r="B1728">
        <v>11</v>
      </c>
      <c r="C1728">
        <v>21</v>
      </c>
      <c r="D1728">
        <v>40</v>
      </c>
      <c r="E1728">
        <v>0</v>
      </c>
      <c r="F1728">
        <f>order_details__2[[#This Row],[UnitPrice]]*order_details__2[[#This Row],[Quantity]]</f>
        <v>840</v>
      </c>
      <c r="G1728">
        <f>VLOOKUP(order_details__2[[#This Row],[ProductID]],products[],3,FALSE)</f>
        <v>5</v>
      </c>
      <c r="H1728">
        <f>VLOOKUP(order_details__2[[#This Row],[OrderID]],orders[],20,FALSE)</f>
        <v>1998</v>
      </c>
      <c r="I1728" t="str">
        <f>VLOOKUP(order_details__2[[#This Row],[ProductID]],products[],2,FALSE)</f>
        <v>Queso Cabrales</v>
      </c>
      <c r="J1728" t="str">
        <f>VLOOKUP(order_details__2[[#This Row],[SupplierID]],suppliers[],2,FALSE)</f>
        <v>Cooperativa de Quesos 'Las Cabras'</v>
      </c>
      <c r="K1728" t="str">
        <f>VLOOKUP(order_details__2[[#This Row],[OrderID]],orders[],14,FALSE)</f>
        <v>Ireland</v>
      </c>
      <c r="L1728">
        <f>VLOOKUP(order_details__2[[#This Row],[OrderID]],orders[],7,FALSE)</f>
        <v>2</v>
      </c>
      <c r="M1728" t="str">
        <f>VLOOKUP(order_details__2[[#This Row],[ShipVia ]],shippers[],2,FALSE)</f>
        <v>United Package</v>
      </c>
      <c r="N1728" t="str">
        <f>VLOOKUP(order_details__2[[#This Row],[OrderID]],orders[],2,FALSE)</f>
        <v>HUNGO</v>
      </c>
      <c r="O1728" t="str">
        <f>VLOOKUP(order_details__2[[#This Row],[OrderID]],orders[],18,FALSE)</f>
        <v xml:space="preserve">Eastern                                           </v>
      </c>
      <c r="P1728">
        <f>VLOOKUP(order_details__2[[#This Row],[ProductID]],products[],4,FALSE)</f>
        <v>4</v>
      </c>
      <c r="Q1728" t="str">
        <f>VLOOKUP(order_details__2[[#This Row],[CategoryID]],categories[],2,FALSE)</f>
        <v>Dairy Products</v>
      </c>
      <c r="R1728" s="57">
        <f>VLOOKUP(order_details__2[[#This Row],[OrderID]],orders[],21,FALSE)</f>
        <v>2</v>
      </c>
    </row>
    <row r="1729" spans="1:18" x14ac:dyDescent="0.2">
      <c r="A1729">
        <v>10912</v>
      </c>
      <c r="B1729">
        <v>29</v>
      </c>
      <c r="C1729">
        <v>123.79</v>
      </c>
      <c r="D1729">
        <v>60</v>
      </c>
      <c r="E1729">
        <v>0</v>
      </c>
      <c r="F1729">
        <f>order_details__2[[#This Row],[UnitPrice]]*order_details__2[[#This Row],[Quantity]]</f>
        <v>7427.4000000000005</v>
      </c>
      <c r="G1729">
        <f>VLOOKUP(order_details__2[[#This Row],[ProductID]],products[],3,FALSE)</f>
        <v>12</v>
      </c>
      <c r="H1729">
        <f>VLOOKUP(order_details__2[[#This Row],[OrderID]],orders[],20,FALSE)</f>
        <v>1998</v>
      </c>
      <c r="I1729" t="str">
        <f>VLOOKUP(order_details__2[[#This Row],[ProductID]],products[],2,FALSE)</f>
        <v>Thringer Rostbratwurst</v>
      </c>
      <c r="J1729" t="str">
        <f>VLOOKUP(order_details__2[[#This Row],[SupplierID]],suppliers[],2,FALSE)</f>
        <v>Plutzer Lebensmittelgromrkte AG</v>
      </c>
      <c r="K1729" t="str">
        <f>VLOOKUP(order_details__2[[#This Row],[OrderID]],orders[],14,FALSE)</f>
        <v>Ireland</v>
      </c>
      <c r="L1729">
        <f>VLOOKUP(order_details__2[[#This Row],[OrderID]],orders[],7,FALSE)</f>
        <v>2</v>
      </c>
      <c r="M1729" t="str">
        <f>VLOOKUP(order_details__2[[#This Row],[ShipVia ]],shippers[],2,FALSE)</f>
        <v>United Package</v>
      </c>
      <c r="N1729" t="str">
        <f>VLOOKUP(order_details__2[[#This Row],[OrderID]],orders[],2,FALSE)</f>
        <v>HUNGO</v>
      </c>
      <c r="O1729" t="str">
        <f>VLOOKUP(order_details__2[[#This Row],[OrderID]],orders[],18,FALSE)</f>
        <v xml:space="preserve">Eastern                                           </v>
      </c>
      <c r="P1729">
        <f>VLOOKUP(order_details__2[[#This Row],[ProductID]],products[],4,FALSE)</f>
        <v>6</v>
      </c>
      <c r="Q1729" t="str">
        <f>VLOOKUP(order_details__2[[#This Row],[CategoryID]],categories[],2,FALSE)</f>
        <v>Meat/Poultry</v>
      </c>
      <c r="R1729" s="57">
        <f>VLOOKUP(order_details__2[[#This Row],[OrderID]],orders[],21,FALSE)</f>
        <v>2</v>
      </c>
    </row>
    <row r="1730" spans="1:18" x14ac:dyDescent="0.2">
      <c r="A1730">
        <v>10913</v>
      </c>
      <c r="B1730">
        <v>4</v>
      </c>
      <c r="C1730">
        <v>22</v>
      </c>
      <c r="D1730">
        <v>30</v>
      </c>
      <c r="E1730">
        <v>0</v>
      </c>
      <c r="F1730">
        <f>order_details__2[[#This Row],[UnitPrice]]*order_details__2[[#This Row],[Quantity]]</f>
        <v>660</v>
      </c>
      <c r="G1730">
        <f>VLOOKUP(order_details__2[[#This Row],[ProductID]],products[],3,FALSE)</f>
        <v>2</v>
      </c>
      <c r="H1730">
        <f>VLOOKUP(order_details__2[[#This Row],[OrderID]],orders[],20,FALSE)</f>
        <v>1998</v>
      </c>
      <c r="I1730" t="str">
        <f>VLOOKUP(order_details__2[[#This Row],[ProductID]],products[],2,FALSE)</f>
        <v>Chef Anton's Cajun Seasoning</v>
      </c>
      <c r="J1730" t="str">
        <f>VLOOKUP(order_details__2[[#This Row],[SupplierID]],suppliers[],2,FALSE)</f>
        <v>New Orleans Cajun Delights</v>
      </c>
      <c r="K1730" t="str">
        <f>VLOOKUP(order_details__2[[#This Row],[OrderID]],orders[],14,FALSE)</f>
        <v>Brazil</v>
      </c>
      <c r="L1730">
        <f>VLOOKUP(order_details__2[[#This Row],[OrderID]],orders[],7,FALSE)</f>
        <v>1</v>
      </c>
      <c r="M1730" t="str">
        <f>VLOOKUP(order_details__2[[#This Row],[ShipVia ]],shippers[],2,FALSE)</f>
        <v>Speedy Express</v>
      </c>
      <c r="N1730" t="str">
        <f>VLOOKUP(order_details__2[[#This Row],[OrderID]],orders[],2,FALSE)</f>
        <v>QUEEN</v>
      </c>
      <c r="O1730" t="str">
        <f>VLOOKUP(order_details__2[[#This Row],[OrderID]],orders[],18,FALSE)</f>
        <v xml:space="preserve">Eastern                                           </v>
      </c>
      <c r="P1730">
        <f>VLOOKUP(order_details__2[[#This Row],[ProductID]],products[],4,FALSE)</f>
        <v>2</v>
      </c>
      <c r="Q1730" t="str">
        <f>VLOOKUP(order_details__2[[#This Row],[CategoryID]],categories[],2,FALSE)</f>
        <v>Condiments</v>
      </c>
      <c r="R1730" s="57">
        <f>VLOOKUP(order_details__2[[#This Row],[OrderID]],orders[],21,FALSE)</f>
        <v>2</v>
      </c>
    </row>
    <row r="1731" spans="1:18" x14ac:dyDescent="0.2">
      <c r="A1731">
        <v>10913</v>
      </c>
      <c r="B1731">
        <v>33</v>
      </c>
      <c r="C1731">
        <v>2.5</v>
      </c>
      <c r="D1731">
        <v>40</v>
      </c>
      <c r="E1731">
        <v>0</v>
      </c>
      <c r="F1731">
        <f>order_details__2[[#This Row],[UnitPrice]]*order_details__2[[#This Row],[Quantity]]</f>
        <v>100</v>
      </c>
      <c r="G1731">
        <f>VLOOKUP(order_details__2[[#This Row],[ProductID]],products[],3,FALSE)</f>
        <v>15</v>
      </c>
      <c r="H1731">
        <f>VLOOKUP(order_details__2[[#This Row],[OrderID]],orders[],20,FALSE)</f>
        <v>1998</v>
      </c>
      <c r="I1731" t="str">
        <f>VLOOKUP(order_details__2[[#This Row],[ProductID]],products[],2,FALSE)</f>
        <v>Geitost</v>
      </c>
      <c r="J1731" t="str">
        <f>VLOOKUP(order_details__2[[#This Row],[SupplierID]],suppliers[],2,FALSE)</f>
        <v>Norske Meierier</v>
      </c>
      <c r="K1731" t="str">
        <f>VLOOKUP(order_details__2[[#This Row],[OrderID]],orders[],14,FALSE)</f>
        <v>Brazil</v>
      </c>
      <c r="L1731">
        <f>VLOOKUP(order_details__2[[#This Row],[OrderID]],orders[],7,FALSE)</f>
        <v>1</v>
      </c>
      <c r="M1731" t="str">
        <f>VLOOKUP(order_details__2[[#This Row],[ShipVia ]],shippers[],2,FALSE)</f>
        <v>Speedy Express</v>
      </c>
      <c r="N1731" t="str">
        <f>VLOOKUP(order_details__2[[#This Row],[OrderID]],orders[],2,FALSE)</f>
        <v>QUEEN</v>
      </c>
      <c r="O1731" t="str">
        <f>VLOOKUP(order_details__2[[#This Row],[OrderID]],orders[],18,FALSE)</f>
        <v xml:space="preserve">Eastern                                           </v>
      </c>
      <c r="P1731">
        <f>VLOOKUP(order_details__2[[#This Row],[ProductID]],products[],4,FALSE)</f>
        <v>4</v>
      </c>
      <c r="Q1731" t="str">
        <f>VLOOKUP(order_details__2[[#This Row],[CategoryID]],categories[],2,FALSE)</f>
        <v>Dairy Products</v>
      </c>
      <c r="R1731" s="57">
        <f>VLOOKUP(order_details__2[[#This Row],[OrderID]],orders[],21,FALSE)</f>
        <v>2</v>
      </c>
    </row>
    <row r="1732" spans="1:18" x14ac:dyDescent="0.2">
      <c r="A1732">
        <v>10913</v>
      </c>
      <c r="B1732">
        <v>58</v>
      </c>
      <c r="C1732">
        <v>13.25</v>
      </c>
      <c r="D1732">
        <v>15</v>
      </c>
      <c r="E1732">
        <v>0</v>
      </c>
      <c r="F1732">
        <f>order_details__2[[#This Row],[UnitPrice]]*order_details__2[[#This Row],[Quantity]]</f>
        <v>198.75</v>
      </c>
      <c r="G1732">
        <f>VLOOKUP(order_details__2[[#This Row],[ProductID]],products[],3,FALSE)</f>
        <v>27</v>
      </c>
      <c r="H1732">
        <f>VLOOKUP(order_details__2[[#This Row],[OrderID]],orders[],20,FALSE)</f>
        <v>1998</v>
      </c>
      <c r="I1732" t="str">
        <f>VLOOKUP(order_details__2[[#This Row],[ProductID]],products[],2,FALSE)</f>
        <v>Escargots de Bourgogne</v>
      </c>
      <c r="J1732" t="str">
        <f>VLOOKUP(order_details__2[[#This Row],[SupplierID]],suppliers[],2,FALSE)</f>
        <v>Escargots Nouveaux</v>
      </c>
      <c r="K1732" t="str">
        <f>VLOOKUP(order_details__2[[#This Row],[OrderID]],orders[],14,FALSE)</f>
        <v>Brazil</v>
      </c>
      <c r="L1732">
        <f>VLOOKUP(order_details__2[[#This Row],[OrderID]],orders[],7,FALSE)</f>
        <v>1</v>
      </c>
      <c r="M1732" t="str">
        <f>VLOOKUP(order_details__2[[#This Row],[ShipVia ]],shippers[],2,FALSE)</f>
        <v>Speedy Express</v>
      </c>
      <c r="N1732" t="str">
        <f>VLOOKUP(order_details__2[[#This Row],[OrderID]],orders[],2,FALSE)</f>
        <v>QUEEN</v>
      </c>
      <c r="O1732" t="str">
        <f>VLOOKUP(order_details__2[[#This Row],[OrderID]],orders[],18,FALSE)</f>
        <v xml:space="preserve">Eastern                                           </v>
      </c>
      <c r="P1732">
        <f>VLOOKUP(order_details__2[[#This Row],[ProductID]],products[],4,FALSE)</f>
        <v>8</v>
      </c>
      <c r="Q1732" t="str">
        <f>VLOOKUP(order_details__2[[#This Row],[CategoryID]],categories[],2,FALSE)</f>
        <v>Seafood</v>
      </c>
      <c r="R1732" s="57">
        <f>VLOOKUP(order_details__2[[#This Row],[OrderID]],orders[],21,FALSE)</f>
        <v>2</v>
      </c>
    </row>
    <row r="1733" spans="1:18" x14ac:dyDescent="0.2">
      <c r="A1733">
        <v>10914</v>
      </c>
      <c r="B1733">
        <v>71</v>
      </c>
      <c r="C1733">
        <v>21.5</v>
      </c>
      <c r="D1733">
        <v>25</v>
      </c>
      <c r="E1733">
        <v>0</v>
      </c>
      <c r="F1733">
        <f>order_details__2[[#This Row],[UnitPrice]]*order_details__2[[#This Row],[Quantity]]</f>
        <v>537.5</v>
      </c>
      <c r="G1733">
        <f>VLOOKUP(order_details__2[[#This Row],[ProductID]],products[],3,FALSE)</f>
        <v>15</v>
      </c>
      <c r="H1733">
        <f>VLOOKUP(order_details__2[[#This Row],[OrderID]],orders[],20,FALSE)</f>
        <v>1998</v>
      </c>
      <c r="I1733" t="str">
        <f>VLOOKUP(order_details__2[[#This Row],[ProductID]],products[],2,FALSE)</f>
        <v>Flotemysost</v>
      </c>
      <c r="J1733" t="str">
        <f>VLOOKUP(order_details__2[[#This Row],[SupplierID]],suppliers[],2,FALSE)</f>
        <v>Norske Meierier</v>
      </c>
      <c r="K1733" t="str">
        <f>VLOOKUP(order_details__2[[#This Row],[OrderID]],orders[],14,FALSE)</f>
        <v>Brazil</v>
      </c>
      <c r="L1733">
        <f>VLOOKUP(order_details__2[[#This Row],[OrderID]],orders[],7,FALSE)</f>
        <v>1</v>
      </c>
      <c r="M1733" t="str">
        <f>VLOOKUP(order_details__2[[#This Row],[ShipVia ]],shippers[],2,FALSE)</f>
        <v>Speedy Express</v>
      </c>
      <c r="N1733" t="str">
        <f>VLOOKUP(order_details__2[[#This Row],[OrderID]],orders[],2,FALSE)</f>
        <v>QUEEN</v>
      </c>
      <c r="O1733" t="str">
        <f>VLOOKUP(order_details__2[[#This Row],[OrderID]],orders[],18,FALSE)</f>
        <v xml:space="preserve">Westerns                                          </v>
      </c>
      <c r="P1733">
        <f>VLOOKUP(order_details__2[[#This Row],[ProductID]],products[],4,FALSE)</f>
        <v>4</v>
      </c>
      <c r="Q1733" t="str">
        <f>VLOOKUP(order_details__2[[#This Row],[CategoryID]],categories[],2,FALSE)</f>
        <v>Dairy Products</v>
      </c>
      <c r="R1733" s="57">
        <f>VLOOKUP(order_details__2[[#This Row],[OrderID]],orders[],21,FALSE)</f>
        <v>2</v>
      </c>
    </row>
    <row r="1734" spans="1:18" x14ac:dyDescent="0.2">
      <c r="A1734">
        <v>10915</v>
      </c>
      <c r="B1734">
        <v>17</v>
      </c>
      <c r="C1734">
        <v>39</v>
      </c>
      <c r="D1734">
        <v>10</v>
      </c>
      <c r="E1734">
        <v>0</v>
      </c>
      <c r="F1734">
        <f>order_details__2[[#This Row],[UnitPrice]]*order_details__2[[#This Row],[Quantity]]</f>
        <v>390</v>
      </c>
      <c r="G1734">
        <f>VLOOKUP(order_details__2[[#This Row],[ProductID]],products[],3,FALSE)</f>
        <v>7</v>
      </c>
      <c r="H1734">
        <f>VLOOKUP(order_details__2[[#This Row],[OrderID]],orders[],20,FALSE)</f>
        <v>1998</v>
      </c>
      <c r="I1734" t="str">
        <f>VLOOKUP(order_details__2[[#This Row],[ProductID]],products[],2,FALSE)</f>
        <v>Alice Mutton</v>
      </c>
      <c r="J1734" t="str">
        <f>VLOOKUP(order_details__2[[#This Row],[SupplierID]],suppliers[],2,FALSE)</f>
        <v>Pavlova, Ltd.</v>
      </c>
      <c r="K1734" t="str">
        <f>VLOOKUP(order_details__2[[#This Row],[OrderID]],orders[],14,FALSE)</f>
        <v>Mexico</v>
      </c>
      <c r="L1734">
        <f>VLOOKUP(order_details__2[[#This Row],[OrderID]],orders[],7,FALSE)</f>
        <v>2</v>
      </c>
      <c r="M1734" t="str">
        <f>VLOOKUP(order_details__2[[#This Row],[ShipVia ]],shippers[],2,FALSE)</f>
        <v>United Package</v>
      </c>
      <c r="N1734" t="str">
        <f>VLOOKUP(order_details__2[[#This Row],[OrderID]],orders[],2,FALSE)</f>
        <v>TORTU</v>
      </c>
      <c r="O1734" t="str">
        <f>VLOOKUP(order_details__2[[#This Row],[OrderID]],orders[],18,FALSE)</f>
        <v xml:space="preserve">Eastern                                           </v>
      </c>
      <c r="P1734">
        <f>VLOOKUP(order_details__2[[#This Row],[ProductID]],products[],4,FALSE)</f>
        <v>6</v>
      </c>
      <c r="Q1734" t="str">
        <f>VLOOKUP(order_details__2[[#This Row],[CategoryID]],categories[],2,FALSE)</f>
        <v>Meat/Poultry</v>
      </c>
      <c r="R1734" s="57">
        <f>VLOOKUP(order_details__2[[#This Row],[OrderID]],orders[],21,FALSE)</f>
        <v>2</v>
      </c>
    </row>
    <row r="1735" spans="1:18" x14ac:dyDescent="0.2">
      <c r="A1735">
        <v>10915</v>
      </c>
      <c r="B1735">
        <v>33</v>
      </c>
      <c r="C1735">
        <v>2.5</v>
      </c>
      <c r="D1735">
        <v>30</v>
      </c>
      <c r="E1735">
        <v>0</v>
      </c>
      <c r="F1735">
        <f>order_details__2[[#This Row],[UnitPrice]]*order_details__2[[#This Row],[Quantity]]</f>
        <v>75</v>
      </c>
      <c r="G1735">
        <f>VLOOKUP(order_details__2[[#This Row],[ProductID]],products[],3,FALSE)</f>
        <v>15</v>
      </c>
      <c r="H1735">
        <f>VLOOKUP(order_details__2[[#This Row],[OrderID]],orders[],20,FALSE)</f>
        <v>1998</v>
      </c>
      <c r="I1735" t="str">
        <f>VLOOKUP(order_details__2[[#This Row],[ProductID]],products[],2,FALSE)</f>
        <v>Geitost</v>
      </c>
      <c r="J1735" t="str">
        <f>VLOOKUP(order_details__2[[#This Row],[SupplierID]],suppliers[],2,FALSE)</f>
        <v>Norske Meierier</v>
      </c>
      <c r="K1735" t="str">
        <f>VLOOKUP(order_details__2[[#This Row],[OrderID]],orders[],14,FALSE)</f>
        <v>Mexico</v>
      </c>
      <c r="L1735">
        <f>VLOOKUP(order_details__2[[#This Row],[OrderID]],orders[],7,FALSE)</f>
        <v>2</v>
      </c>
      <c r="M1735" t="str">
        <f>VLOOKUP(order_details__2[[#This Row],[ShipVia ]],shippers[],2,FALSE)</f>
        <v>United Package</v>
      </c>
      <c r="N1735" t="str">
        <f>VLOOKUP(order_details__2[[#This Row],[OrderID]],orders[],2,FALSE)</f>
        <v>TORTU</v>
      </c>
      <c r="O1735" t="str">
        <f>VLOOKUP(order_details__2[[#This Row],[OrderID]],orders[],18,FALSE)</f>
        <v xml:space="preserve">Eastern                                           </v>
      </c>
      <c r="P1735">
        <f>VLOOKUP(order_details__2[[#This Row],[ProductID]],products[],4,FALSE)</f>
        <v>4</v>
      </c>
      <c r="Q1735" t="str">
        <f>VLOOKUP(order_details__2[[#This Row],[CategoryID]],categories[],2,FALSE)</f>
        <v>Dairy Products</v>
      </c>
      <c r="R1735" s="57">
        <f>VLOOKUP(order_details__2[[#This Row],[OrderID]],orders[],21,FALSE)</f>
        <v>2</v>
      </c>
    </row>
    <row r="1736" spans="1:18" x14ac:dyDescent="0.2">
      <c r="A1736">
        <v>10915</v>
      </c>
      <c r="B1736">
        <v>54</v>
      </c>
      <c r="C1736">
        <v>7.45</v>
      </c>
      <c r="D1736">
        <v>10</v>
      </c>
      <c r="E1736">
        <v>0</v>
      </c>
      <c r="F1736">
        <f>order_details__2[[#This Row],[UnitPrice]]*order_details__2[[#This Row],[Quantity]]</f>
        <v>74.5</v>
      </c>
      <c r="G1736">
        <f>VLOOKUP(order_details__2[[#This Row],[ProductID]],products[],3,FALSE)</f>
        <v>25</v>
      </c>
      <c r="H1736">
        <f>VLOOKUP(order_details__2[[#This Row],[OrderID]],orders[],20,FALSE)</f>
        <v>1998</v>
      </c>
      <c r="I1736" t="str">
        <f>VLOOKUP(order_details__2[[#This Row],[ProductID]],products[],2,FALSE)</f>
        <v>Tourtire</v>
      </c>
      <c r="J1736" t="str">
        <f>VLOOKUP(order_details__2[[#This Row],[SupplierID]],suppliers[],2,FALSE)</f>
        <v>Ma Maison</v>
      </c>
      <c r="K1736" t="str">
        <f>VLOOKUP(order_details__2[[#This Row],[OrderID]],orders[],14,FALSE)</f>
        <v>Mexico</v>
      </c>
      <c r="L1736">
        <f>VLOOKUP(order_details__2[[#This Row],[OrderID]],orders[],7,FALSE)</f>
        <v>2</v>
      </c>
      <c r="M1736" t="str">
        <f>VLOOKUP(order_details__2[[#This Row],[ShipVia ]],shippers[],2,FALSE)</f>
        <v>United Package</v>
      </c>
      <c r="N1736" t="str">
        <f>VLOOKUP(order_details__2[[#This Row],[OrderID]],orders[],2,FALSE)</f>
        <v>TORTU</v>
      </c>
      <c r="O1736" t="str">
        <f>VLOOKUP(order_details__2[[#This Row],[OrderID]],orders[],18,FALSE)</f>
        <v xml:space="preserve">Eastern                                           </v>
      </c>
      <c r="P1736">
        <f>VLOOKUP(order_details__2[[#This Row],[ProductID]],products[],4,FALSE)</f>
        <v>6</v>
      </c>
      <c r="Q1736" t="str">
        <f>VLOOKUP(order_details__2[[#This Row],[CategoryID]],categories[],2,FALSE)</f>
        <v>Meat/Poultry</v>
      </c>
      <c r="R1736" s="57">
        <f>VLOOKUP(order_details__2[[#This Row],[OrderID]],orders[],21,FALSE)</f>
        <v>2</v>
      </c>
    </row>
    <row r="1737" spans="1:18" x14ac:dyDescent="0.2">
      <c r="A1737">
        <v>10916</v>
      </c>
      <c r="B1737">
        <v>16</v>
      </c>
      <c r="C1737">
        <v>17.45</v>
      </c>
      <c r="D1737">
        <v>6</v>
      </c>
      <c r="E1737">
        <v>0</v>
      </c>
      <c r="F1737">
        <f>order_details__2[[#This Row],[UnitPrice]]*order_details__2[[#This Row],[Quantity]]</f>
        <v>104.69999999999999</v>
      </c>
      <c r="G1737">
        <f>VLOOKUP(order_details__2[[#This Row],[ProductID]],products[],3,FALSE)</f>
        <v>7</v>
      </c>
      <c r="H1737">
        <f>VLOOKUP(order_details__2[[#This Row],[OrderID]],orders[],20,FALSE)</f>
        <v>1998</v>
      </c>
      <c r="I1737" t="str">
        <f>VLOOKUP(order_details__2[[#This Row],[ProductID]],products[],2,FALSE)</f>
        <v>Pavlova</v>
      </c>
      <c r="J1737" t="str">
        <f>VLOOKUP(order_details__2[[#This Row],[SupplierID]],suppliers[],2,FALSE)</f>
        <v>Pavlova, Ltd.</v>
      </c>
      <c r="K1737" t="str">
        <f>VLOOKUP(order_details__2[[#This Row],[OrderID]],orders[],14,FALSE)</f>
        <v>Argentina</v>
      </c>
      <c r="L1737">
        <f>VLOOKUP(order_details__2[[#This Row],[OrderID]],orders[],7,FALSE)</f>
        <v>2</v>
      </c>
      <c r="M1737" t="str">
        <f>VLOOKUP(order_details__2[[#This Row],[ShipVia ]],shippers[],2,FALSE)</f>
        <v>United Package</v>
      </c>
      <c r="N1737" t="str">
        <f>VLOOKUP(order_details__2[[#This Row],[OrderID]],orders[],2,FALSE)</f>
        <v>RANCH</v>
      </c>
      <c r="O1737" t="str">
        <f>VLOOKUP(order_details__2[[#This Row],[OrderID]],orders[],18,FALSE)</f>
        <v xml:space="preserve">Eastern                                           </v>
      </c>
      <c r="P1737">
        <f>VLOOKUP(order_details__2[[#This Row],[ProductID]],products[],4,FALSE)</f>
        <v>3</v>
      </c>
      <c r="Q1737" t="str">
        <f>VLOOKUP(order_details__2[[#This Row],[CategoryID]],categories[],2,FALSE)</f>
        <v>Confections</v>
      </c>
      <c r="R1737" s="57">
        <f>VLOOKUP(order_details__2[[#This Row],[OrderID]],orders[],21,FALSE)</f>
        <v>2</v>
      </c>
    </row>
    <row r="1738" spans="1:18" x14ac:dyDescent="0.2">
      <c r="A1738">
        <v>10916</v>
      </c>
      <c r="B1738">
        <v>32</v>
      </c>
      <c r="C1738">
        <v>32</v>
      </c>
      <c r="D1738">
        <v>6</v>
      </c>
      <c r="E1738">
        <v>0</v>
      </c>
      <c r="F1738">
        <f>order_details__2[[#This Row],[UnitPrice]]*order_details__2[[#This Row],[Quantity]]</f>
        <v>192</v>
      </c>
      <c r="G1738">
        <f>VLOOKUP(order_details__2[[#This Row],[ProductID]],products[],3,FALSE)</f>
        <v>14</v>
      </c>
      <c r="H1738">
        <f>VLOOKUP(order_details__2[[#This Row],[OrderID]],orders[],20,FALSE)</f>
        <v>1998</v>
      </c>
      <c r="I1738" t="str">
        <f>VLOOKUP(order_details__2[[#This Row],[ProductID]],products[],2,FALSE)</f>
        <v>Mascarpone Fabioli</v>
      </c>
      <c r="J1738" t="str">
        <f>VLOOKUP(order_details__2[[#This Row],[SupplierID]],suppliers[],2,FALSE)</f>
        <v>Formaggi Fortini s.r.l.</v>
      </c>
      <c r="K1738" t="str">
        <f>VLOOKUP(order_details__2[[#This Row],[OrderID]],orders[],14,FALSE)</f>
        <v>Argentina</v>
      </c>
      <c r="L1738">
        <f>VLOOKUP(order_details__2[[#This Row],[OrderID]],orders[],7,FALSE)</f>
        <v>2</v>
      </c>
      <c r="M1738" t="str">
        <f>VLOOKUP(order_details__2[[#This Row],[ShipVia ]],shippers[],2,FALSE)</f>
        <v>United Package</v>
      </c>
      <c r="N1738" t="str">
        <f>VLOOKUP(order_details__2[[#This Row],[OrderID]],orders[],2,FALSE)</f>
        <v>RANCH</v>
      </c>
      <c r="O1738" t="str">
        <f>VLOOKUP(order_details__2[[#This Row],[OrderID]],orders[],18,FALSE)</f>
        <v xml:space="preserve">Eastern                                           </v>
      </c>
      <c r="P1738">
        <f>VLOOKUP(order_details__2[[#This Row],[ProductID]],products[],4,FALSE)</f>
        <v>4</v>
      </c>
      <c r="Q1738" t="str">
        <f>VLOOKUP(order_details__2[[#This Row],[CategoryID]],categories[],2,FALSE)</f>
        <v>Dairy Products</v>
      </c>
      <c r="R1738" s="57">
        <f>VLOOKUP(order_details__2[[#This Row],[OrderID]],orders[],21,FALSE)</f>
        <v>2</v>
      </c>
    </row>
    <row r="1739" spans="1:18" x14ac:dyDescent="0.2">
      <c r="A1739">
        <v>10916</v>
      </c>
      <c r="B1739">
        <v>57</v>
      </c>
      <c r="C1739">
        <v>19.5</v>
      </c>
      <c r="D1739">
        <v>20</v>
      </c>
      <c r="E1739">
        <v>0</v>
      </c>
      <c r="F1739">
        <f>order_details__2[[#This Row],[UnitPrice]]*order_details__2[[#This Row],[Quantity]]</f>
        <v>390</v>
      </c>
      <c r="G1739">
        <f>VLOOKUP(order_details__2[[#This Row],[ProductID]],products[],3,FALSE)</f>
        <v>26</v>
      </c>
      <c r="H1739">
        <f>VLOOKUP(order_details__2[[#This Row],[OrderID]],orders[],20,FALSE)</f>
        <v>1998</v>
      </c>
      <c r="I1739" t="str">
        <f>VLOOKUP(order_details__2[[#This Row],[ProductID]],products[],2,FALSE)</f>
        <v>Ravioli Angelo</v>
      </c>
      <c r="J1739" t="str">
        <f>VLOOKUP(order_details__2[[#This Row],[SupplierID]],suppliers[],2,FALSE)</f>
        <v>Pasta Buttini s.r.l.</v>
      </c>
      <c r="K1739" t="str">
        <f>VLOOKUP(order_details__2[[#This Row],[OrderID]],orders[],14,FALSE)</f>
        <v>Argentina</v>
      </c>
      <c r="L1739">
        <f>VLOOKUP(order_details__2[[#This Row],[OrderID]],orders[],7,FALSE)</f>
        <v>2</v>
      </c>
      <c r="M1739" t="str">
        <f>VLOOKUP(order_details__2[[#This Row],[ShipVia ]],shippers[],2,FALSE)</f>
        <v>United Package</v>
      </c>
      <c r="N1739" t="str">
        <f>VLOOKUP(order_details__2[[#This Row],[OrderID]],orders[],2,FALSE)</f>
        <v>RANCH</v>
      </c>
      <c r="O1739" t="str">
        <f>VLOOKUP(order_details__2[[#This Row],[OrderID]],orders[],18,FALSE)</f>
        <v xml:space="preserve">Eastern                                           </v>
      </c>
      <c r="P1739">
        <f>VLOOKUP(order_details__2[[#This Row],[ProductID]],products[],4,FALSE)</f>
        <v>5</v>
      </c>
      <c r="Q1739" t="str">
        <f>VLOOKUP(order_details__2[[#This Row],[CategoryID]],categories[],2,FALSE)</f>
        <v>Grains/Cereals</v>
      </c>
      <c r="R1739" s="57">
        <f>VLOOKUP(order_details__2[[#This Row],[OrderID]],orders[],21,FALSE)</f>
        <v>2</v>
      </c>
    </row>
    <row r="1740" spans="1:18" x14ac:dyDescent="0.2">
      <c r="A1740">
        <v>10917</v>
      </c>
      <c r="B1740">
        <v>30</v>
      </c>
      <c r="C1740">
        <v>25.89</v>
      </c>
      <c r="D1740">
        <v>1</v>
      </c>
      <c r="E1740">
        <v>0</v>
      </c>
      <c r="F1740">
        <f>order_details__2[[#This Row],[UnitPrice]]*order_details__2[[#This Row],[Quantity]]</f>
        <v>25.89</v>
      </c>
      <c r="G1740">
        <f>VLOOKUP(order_details__2[[#This Row],[ProductID]],products[],3,FALSE)</f>
        <v>13</v>
      </c>
      <c r="H1740">
        <f>VLOOKUP(order_details__2[[#This Row],[OrderID]],orders[],20,FALSE)</f>
        <v>1998</v>
      </c>
      <c r="I1740" t="str">
        <f>VLOOKUP(order_details__2[[#This Row],[ProductID]],products[],2,FALSE)</f>
        <v>Nord-Ost Matjeshering</v>
      </c>
      <c r="J1740" t="str">
        <f>VLOOKUP(order_details__2[[#This Row],[SupplierID]],suppliers[],2,FALSE)</f>
        <v>Nord-Ost-Fisch Handelsgesellschaft mbH</v>
      </c>
      <c r="K1740" t="str">
        <f>VLOOKUP(order_details__2[[#This Row],[OrderID]],orders[],14,FALSE)</f>
        <v>Spain</v>
      </c>
      <c r="L1740">
        <f>VLOOKUP(order_details__2[[#This Row],[OrderID]],orders[],7,FALSE)</f>
        <v>2</v>
      </c>
      <c r="M1740" t="str">
        <f>VLOOKUP(order_details__2[[#This Row],[ShipVia ]],shippers[],2,FALSE)</f>
        <v>United Package</v>
      </c>
      <c r="N1740" t="str">
        <f>VLOOKUP(order_details__2[[#This Row],[OrderID]],orders[],2,FALSE)</f>
        <v>ROMEY</v>
      </c>
      <c r="O1740" t="str">
        <f>VLOOKUP(order_details__2[[#This Row],[OrderID]],orders[],18,FALSE)</f>
        <v xml:space="preserve">Eastern                                           </v>
      </c>
      <c r="P1740">
        <f>VLOOKUP(order_details__2[[#This Row],[ProductID]],products[],4,FALSE)</f>
        <v>8</v>
      </c>
      <c r="Q1740" t="str">
        <f>VLOOKUP(order_details__2[[#This Row],[CategoryID]],categories[],2,FALSE)</f>
        <v>Seafood</v>
      </c>
      <c r="R1740" s="57">
        <f>VLOOKUP(order_details__2[[#This Row],[OrderID]],orders[],21,FALSE)</f>
        <v>3</v>
      </c>
    </row>
    <row r="1741" spans="1:18" x14ac:dyDescent="0.2">
      <c r="A1741">
        <v>10917</v>
      </c>
      <c r="B1741">
        <v>60</v>
      </c>
      <c r="C1741">
        <v>34</v>
      </c>
      <c r="D1741">
        <v>10</v>
      </c>
      <c r="E1741">
        <v>0</v>
      </c>
      <c r="F1741">
        <f>order_details__2[[#This Row],[UnitPrice]]*order_details__2[[#This Row],[Quantity]]</f>
        <v>340</v>
      </c>
      <c r="G1741">
        <f>VLOOKUP(order_details__2[[#This Row],[ProductID]],products[],3,FALSE)</f>
        <v>28</v>
      </c>
      <c r="H1741">
        <f>VLOOKUP(order_details__2[[#This Row],[OrderID]],orders[],20,FALSE)</f>
        <v>1998</v>
      </c>
      <c r="I1741" t="str">
        <f>VLOOKUP(order_details__2[[#This Row],[ProductID]],products[],2,FALSE)</f>
        <v>Camembert Pierrot</v>
      </c>
      <c r="J1741" t="str">
        <f>VLOOKUP(order_details__2[[#This Row],[SupplierID]],suppliers[],2,FALSE)</f>
        <v>Gai pturage</v>
      </c>
      <c r="K1741" t="str">
        <f>VLOOKUP(order_details__2[[#This Row],[OrderID]],orders[],14,FALSE)</f>
        <v>Spain</v>
      </c>
      <c r="L1741">
        <f>VLOOKUP(order_details__2[[#This Row],[OrderID]],orders[],7,FALSE)</f>
        <v>2</v>
      </c>
      <c r="M1741" t="str">
        <f>VLOOKUP(order_details__2[[#This Row],[ShipVia ]],shippers[],2,FALSE)</f>
        <v>United Package</v>
      </c>
      <c r="N1741" t="str">
        <f>VLOOKUP(order_details__2[[#This Row],[OrderID]],orders[],2,FALSE)</f>
        <v>ROMEY</v>
      </c>
      <c r="O1741" t="str">
        <f>VLOOKUP(order_details__2[[#This Row],[OrderID]],orders[],18,FALSE)</f>
        <v xml:space="preserve">Eastern                                           </v>
      </c>
      <c r="P1741">
        <f>VLOOKUP(order_details__2[[#This Row],[ProductID]],products[],4,FALSE)</f>
        <v>4</v>
      </c>
      <c r="Q1741" t="str">
        <f>VLOOKUP(order_details__2[[#This Row],[CategoryID]],categories[],2,FALSE)</f>
        <v>Dairy Products</v>
      </c>
      <c r="R1741" s="57">
        <f>VLOOKUP(order_details__2[[#This Row],[OrderID]],orders[],21,FALSE)</f>
        <v>3</v>
      </c>
    </row>
    <row r="1742" spans="1:18" x14ac:dyDescent="0.2">
      <c r="A1742">
        <v>10918</v>
      </c>
      <c r="B1742">
        <v>1</v>
      </c>
      <c r="C1742">
        <v>18</v>
      </c>
      <c r="D1742">
        <v>60</v>
      </c>
      <c r="E1742">
        <v>0</v>
      </c>
      <c r="F1742">
        <f>order_details__2[[#This Row],[UnitPrice]]*order_details__2[[#This Row],[Quantity]]</f>
        <v>1080</v>
      </c>
      <c r="G1742">
        <f>VLOOKUP(order_details__2[[#This Row],[ProductID]],products[],3,FALSE)</f>
        <v>1</v>
      </c>
      <c r="H1742">
        <f>VLOOKUP(order_details__2[[#This Row],[OrderID]],orders[],20,FALSE)</f>
        <v>1998</v>
      </c>
      <c r="I1742" t="str">
        <f>VLOOKUP(order_details__2[[#This Row],[ProductID]],products[],2,FALSE)</f>
        <v>Chai</v>
      </c>
      <c r="J1742" t="str">
        <f>VLOOKUP(order_details__2[[#This Row],[SupplierID]],suppliers[],2,FALSE)</f>
        <v>Exotic Liquids</v>
      </c>
      <c r="K1742" t="str">
        <f>VLOOKUP(order_details__2[[#This Row],[OrderID]],orders[],14,FALSE)</f>
        <v>Canada</v>
      </c>
      <c r="L1742">
        <f>VLOOKUP(order_details__2[[#This Row],[OrderID]],orders[],7,FALSE)</f>
        <v>3</v>
      </c>
      <c r="M1742" t="str">
        <f>VLOOKUP(order_details__2[[#This Row],[ShipVia ]],shippers[],2,FALSE)</f>
        <v>Federal Shipping</v>
      </c>
      <c r="N1742" t="str">
        <f>VLOOKUP(order_details__2[[#This Row],[OrderID]],orders[],2,FALSE)</f>
        <v>BOTTM</v>
      </c>
      <c r="O1742" t="str">
        <f>VLOOKUP(order_details__2[[#This Row],[OrderID]],orders[],18,FALSE)</f>
        <v xml:space="preserve">Southern                                          </v>
      </c>
      <c r="P1742">
        <f>VLOOKUP(order_details__2[[#This Row],[ProductID]],products[],4,FALSE)</f>
        <v>1</v>
      </c>
      <c r="Q1742" t="str">
        <f>VLOOKUP(order_details__2[[#This Row],[CategoryID]],categories[],2,FALSE)</f>
        <v>Beverages</v>
      </c>
      <c r="R1742" s="57">
        <f>VLOOKUP(order_details__2[[#This Row],[OrderID]],orders[],21,FALSE)</f>
        <v>3</v>
      </c>
    </row>
    <row r="1743" spans="1:18" x14ac:dyDescent="0.2">
      <c r="A1743">
        <v>10918</v>
      </c>
      <c r="B1743">
        <v>60</v>
      </c>
      <c r="C1743">
        <v>34</v>
      </c>
      <c r="D1743">
        <v>25</v>
      </c>
      <c r="E1743">
        <v>0</v>
      </c>
      <c r="F1743">
        <f>order_details__2[[#This Row],[UnitPrice]]*order_details__2[[#This Row],[Quantity]]</f>
        <v>850</v>
      </c>
      <c r="G1743">
        <f>VLOOKUP(order_details__2[[#This Row],[ProductID]],products[],3,FALSE)</f>
        <v>28</v>
      </c>
      <c r="H1743">
        <f>VLOOKUP(order_details__2[[#This Row],[OrderID]],orders[],20,FALSE)</f>
        <v>1998</v>
      </c>
      <c r="I1743" t="str">
        <f>VLOOKUP(order_details__2[[#This Row],[ProductID]],products[],2,FALSE)</f>
        <v>Camembert Pierrot</v>
      </c>
      <c r="J1743" t="str">
        <f>VLOOKUP(order_details__2[[#This Row],[SupplierID]],suppliers[],2,FALSE)</f>
        <v>Gai pturage</v>
      </c>
      <c r="K1743" t="str">
        <f>VLOOKUP(order_details__2[[#This Row],[OrderID]],orders[],14,FALSE)</f>
        <v>Canada</v>
      </c>
      <c r="L1743">
        <f>VLOOKUP(order_details__2[[#This Row],[OrderID]],orders[],7,FALSE)</f>
        <v>3</v>
      </c>
      <c r="M1743" t="str">
        <f>VLOOKUP(order_details__2[[#This Row],[ShipVia ]],shippers[],2,FALSE)</f>
        <v>Federal Shipping</v>
      </c>
      <c r="N1743" t="str">
        <f>VLOOKUP(order_details__2[[#This Row],[OrderID]],orders[],2,FALSE)</f>
        <v>BOTTM</v>
      </c>
      <c r="O1743" t="str">
        <f>VLOOKUP(order_details__2[[#This Row],[OrderID]],orders[],18,FALSE)</f>
        <v xml:space="preserve">Southern                                          </v>
      </c>
      <c r="P1743">
        <f>VLOOKUP(order_details__2[[#This Row],[ProductID]],products[],4,FALSE)</f>
        <v>4</v>
      </c>
      <c r="Q1743" t="str">
        <f>VLOOKUP(order_details__2[[#This Row],[CategoryID]],categories[],2,FALSE)</f>
        <v>Dairy Products</v>
      </c>
      <c r="R1743" s="57">
        <f>VLOOKUP(order_details__2[[#This Row],[OrderID]],orders[],21,FALSE)</f>
        <v>3</v>
      </c>
    </row>
    <row r="1744" spans="1:18" x14ac:dyDescent="0.2">
      <c r="A1744">
        <v>10919</v>
      </c>
      <c r="B1744">
        <v>16</v>
      </c>
      <c r="C1744">
        <v>17.45</v>
      </c>
      <c r="D1744">
        <v>24</v>
      </c>
      <c r="E1744">
        <v>0</v>
      </c>
      <c r="F1744">
        <f>order_details__2[[#This Row],[UnitPrice]]*order_details__2[[#This Row],[Quantity]]</f>
        <v>418.79999999999995</v>
      </c>
      <c r="G1744">
        <f>VLOOKUP(order_details__2[[#This Row],[ProductID]],products[],3,FALSE)</f>
        <v>7</v>
      </c>
      <c r="H1744">
        <f>VLOOKUP(order_details__2[[#This Row],[OrderID]],orders[],20,FALSE)</f>
        <v>1998</v>
      </c>
      <c r="I1744" t="str">
        <f>VLOOKUP(order_details__2[[#This Row],[ProductID]],products[],2,FALSE)</f>
        <v>Pavlova</v>
      </c>
      <c r="J1744" t="str">
        <f>VLOOKUP(order_details__2[[#This Row],[SupplierID]],suppliers[],2,FALSE)</f>
        <v>Pavlova, Ltd.</v>
      </c>
      <c r="K1744" t="str">
        <f>VLOOKUP(order_details__2[[#This Row],[OrderID]],orders[],14,FALSE)</f>
        <v>Venezuela</v>
      </c>
      <c r="L1744">
        <f>VLOOKUP(order_details__2[[#This Row],[OrderID]],orders[],7,FALSE)</f>
        <v>2</v>
      </c>
      <c r="M1744" t="str">
        <f>VLOOKUP(order_details__2[[#This Row],[ShipVia ]],shippers[],2,FALSE)</f>
        <v>United Package</v>
      </c>
      <c r="N1744" t="str">
        <f>VLOOKUP(order_details__2[[#This Row],[OrderID]],orders[],2,FALSE)</f>
        <v>LINOD</v>
      </c>
      <c r="O1744" t="str">
        <f>VLOOKUP(order_details__2[[#This Row],[OrderID]],orders[],18,FALSE)</f>
        <v xml:space="preserve">Eastern                                           </v>
      </c>
      <c r="P1744">
        <f>VLOOKUP(order_details__2[[#This Row],[ProductID]],products[],4,FALSE)</f>
        <v>3</v>
      </c>
      <c r="Q1744" t="str">
        <f>VLOOKUP(order_details__2[[#This Row],[CategoryID]],categories[],2,FALSE)</f>
        <v>Confections</v>
      </c>
      <c r="R1744" s="57">
        <f>VLOOKUP(order_details__2[[#This Row],[OrderID]],orders[],21,FALSE)</f>
        <v>3</v>
      </c>
    </row>
    <row r="1745" spans="1:18" x14ac:dyDescent="0.2">
      <c r="A1745">
        <v>10919</v>
      </c>
      <c r="B1745">
        <v>25</v>
      </c>
      <c r="C1745">
        <v>14</v>
      </c>
      <c r="D1745">
        <v>24</v>
      </c>
      <c r="E1745">
        <v>0</v>
      </c>
      <c r="F1745">
        <f>order_details__2[[#This Row],[UnitPrice]]*order_details__2[[#This Row],[Quantity]]</f>
        <v>336</v>
      </c>
      <c r="G1745">
        <f>VLOOKUP(order_details__2[[#This Row],[ProductID]],products[],3,FALSE)</f>
        <v>11</v>
      </c>
      <c r="H1745">
        <f>VLOOKUP(order_details__2[[#This Row],[OrderID]],orders[],20,FALSE)</f>
        <v>1998</v>
      </c>
      <c r="I1745" t="str">
        <f>VLOOKUP(order_details__2[[#This Row],[ProductID]],products[],2,FALSE)</f>
        <v>NuNuCa Nu-Nougat-Creme</v>
      </c>
      <c r="J1745" t="str">
        <f>VLOOKUP(order_details__2[[#This Row],[SupplierID]],suppliers[],2,FALSE)</f>
        <v>Heli Swaren GmbH &amp; Co. KG</v>
      </c>
      <c r="K1745" t="str">
        <f>VLOOKUP(order_details__2[[#This Row],[OrderID]],orders[],14,FALSE)</f>
        <v>Venezuela</v>
      </c>
      <c r="L1745">
        <f>VLOOKUP(order_details__2[[#This Row],[OrderID]],orders[],7,FALSE)</f>
        <v>2</v>
      </c>
      <c r="M1745" t="str">
        <f>VLOOKUP(order_details__2[[#This Row],[ShipVia ]],shippers[],2,FALSE)</f>
        <v>United Package</v>
      </c>
      <c r="N1745" t="str">
        <f>VLOOKUP(order_details__2[[#This Row],[OrderID]],orders[],2,FALSE)</f>
        <v>LINOD</v>
      </c>
      <c r="O1745" t="str">
        <f>VLOOKUP(order_details__2[[#This Row],[OrderID]],orders[],18,FALSE)</f>
        <v xml:space="preserve">Eastern                                           </v>
      </c>
      <c r="P1745">
        <f>VLOOKUP(order_details__2[[#This Row],[ProductID]],products[],4,FALSE)</f>
        <v>3</v>
      </c>
      <c r="Q1745" t="str">
        <f>VLOOKUP(order_details__2[[#This Row],[CategoryID]],categories[],2,FALSE)</f>
        <v>Confections</v>
      </c>
      <c r="R1745" s="57">
        <f>VLOOKUP(order_details__2[[#This Row],[OrderID]],orders[],21,FALSE)</f>
        <v>3</v>
      </c>
    </row>
    <row r="1746" spans="1:18" x14ac:dyDescent="0.2">
      <c r="A1746">
        <v>10919</v>
      </c>
      <c r="B1746">
        <v>40</v>
      </c>
      <c r="C1746">
        <v>18.399999999999999</v>
      </c>
      <c r="D1746">
        <v>20</v>
      </c>
      <c r="E1746">
        <v>0</v>
      </c>
      <c r="F1746">
        <f>order_details__2[[#This Row],[UnitPrice]]*order_details__2[[#This Row],[Quantity]]</f>
        <v>368</v>
      </c>
      <c r="G1746">
        <f>VLOOKUP(order_details__2[[#This Row],[ProductID]],products[],3,FALSE)</f>
        <v>19</v>
      </c>
      <c r="H1746">
        <f>VLOOKUP(order_details__2[[#This Row],[OrderID]],orders[],20,FALSE)</f>
        <v>1998</v>
      </c>
      <c r="I1746" t="str">
        <f>VLOOKUP(order_details__2[[#This Row],[ProductID]],products[],2,FALSE)</f>
        <v>Boston Crab Meat</v>
      </c>
      <c r="J1746" t="str">
        <f>VLOOKUP(order_details__2[[#This Row],[SupplierID]],suppliers[],2,FALSE)</f>
        <v>New England Seafood Cannery</v>
      </c>
      <c r="K1746" t="str">
        <f>VLOOKUP(order_details__2[[#This Row],[OrderID]],orders[],14,FALSE)</f>
        <v>Venezuela</v>
      </c>
      <c r="L1746">
        <f>VLOOKUP(order_details__2[[#This Row],[OrderID]],orders[],7,FALSE)</f>
        <v>2</v>
      </c>
      <c r="M1746" t="str">
        <f>VLOOKUP(order_details__2[[#This Row],[ShipVia ]],shippers[],2,FALSE)</f>
        <v>United Package</v>
      </c>
      <c r="N1746" t="str">
        <f>VLOOKUP(order_details__2[[#This Row],[OrderID]],orders[],2,FALSE)</f>
        <v>LINOD</v>
      </c>
      <c r="O1746" t="str">
        <f>VLOOKUP(order_details__2[[#This Row],[OrderID]],orders[],18,FALSE)</f>
        <v xml:space="preserve">Eastern                                           </v>
      </c>
      <c r="P1746">
        <f>VLOOKUP(order_details__2[[#This Row],[ProductID]],products[],4,FALSE)</f>
        <v>8</v>
      </c>
      <c r="Q1746" t="str">
        <f>VLOOKUP(order_details__2[[#This Row],[CategoryID]],categories[],2,FALSE)</f>
        <v>Seafood</v>
      </c>
      <c r="R1746" s="57">
        <f>VLOOKUP(order_details__2[[#This Row],[OrderID]],orders[],21,FALSE)</f>
        <v>3</v>
      </c>
    </row>
    <row r="1747" spans="1:18" x14ac:dyDescent="0.2">
      <c r="A1747">
        <v>10920</v>
      </c>
      <c r="B1747">
        <v>50</v>
      </c>
      <c r="C1747">
        <v>16.25</v>
      </c>
      <c r="D1747">
        <v>24</v>
      </c>
      <c r="E1747">
        <v>0</v>
      </c>
      <c r="F1747">
        <f>order_details__2[[#This Row],[UnitPrice]]*order_details__2[[#This Row],[Quantity]]</f>
        <v>390</v>
      </c>
      <c r="G1747">
        <f>VLOOKUP(order_details__2[[#This Row],[ProductID]],products[],3,FALSE)</f>
        <v>23</v>
      </c>
      <c r="H1747">
        <f>VLOOKUP(order_details__2[[#This Row],[OrderID]],orders[],20,FALSE)</f>
        <v>1998</v>
      </c>
      <c r="I1747" t="str">
        <f>VLOOKUP(order_details__2[[#This Row],[ProductID]],products[],2,FALSE)</f>
        <v>Valkoinen suklaa</v>
      </c>
      <c r="J1747" t="str">
        <f>VLOOKUP(order_details__2[[#This Row],[SupplierID]],suppliers[],2,FALSE)</f>
        <v>Karkki Oy</v>
      </c>
      <c r="K1747" t="str">
        <f>VLOOKUP(order_details__2[[#This Row],[OrderID]],orders[],14,FALSE)</f>
        <v>UK</v>
      </c>
      <c r="L1747">
        <f>VLOOKUP(order_details__2[[#This Row],[OrderID]],orders[],7,FALSE)</f>
        <v>2</v>
      </c>
      <c r="M1747" t="str">
        <f>VLOOKUP(order_details__2[[#This Row],[ShipVia ]],shippers[],2,FALSE)</f>
        <v>United Package</v>
      </c>
      <c r="N1747" t="str">
        <f>VLOOKUP(order_details__2[[#This Row],[OrderID]],orders[],2,FALSE)</f>
        <v>AROUT</v>
      </c>
      <c r="O1747" t="str">
        <f>VLOOKUP(order_details__2[[#This Row],[OrderID]],orders[],18,FALSE)</f>
        <v xml:space="preserve">Eastern                                           </v>
      </c>
      <c r="P1747">
        <f>VLOOKUP(order_details__2[[#This Row],[ProductID]],products[],4,FALSE)</f>
        <v>3</v>
      </c>
      <c r="Q1747" t="str">
        <f>VLOOKUP(order_details__2[[#This Row],[CategoryID]],categories[],2,FALSE)</f>
        <v>Confections</v>
      </c>
      <c r="R1747" s="57">
        <f>VLOOKUP(order_details__2[[#This Row],[OrderID]],orders[],21,FALSE)</f>
        <v>3</v>
      </c>
    </row>
    <row r="1748" spans="1:18" x14ac:dyDescent="0.2">
      <c r="A1748">
        <v>10921</v>
      </c>
      <c r="B1748">
        <v>35</v>
      </c>
      <c r="C1748">
        <v>18</v>
      </c>
      <c r="D1748">
        <v>10</v>
      </c>
      <c r="E1748">
        <v>0</v>
      </c>
      <c r="F1748">
        <f>order_details__2[[#This Row],[UnitPrice]]*order_details__2[[#This Row],[Quantity]]</f>
        <v>180</v>
      </c>
      <c r="G1748">
        <f>VLOOKUP(order_details__2[[#This Row],[ProductID]],products[],3,FALSE)</f>
        <v>16</v>
      </c>
      <c r="H1748">
        <f>VLOOKUP(order_details__2[[#This Row],[OrderID]],orders[],20,FALSE)</f>
        <v>1998</v>
      </c>
      <c r="I1748" t="str">
        <f>VLOOKUP(order_details__2[[#This Row],[ProductID]],products[],2,FALSE)</f>
        <v>Steeleye Stout</v>
      </c>
      <c r="J1748" t="str">
        <f>VLOOKUP(order_details__2[[#This Row],[SupplierID]],suppliers[],2,FALSE)</f>
        <v>Bigfoot Breweries</v>
      </c>
      <c r="K1748" t="str">
        <f>VLOOKUP(order_details__2[[#This Row],[OrderID]],orders[],14,FALSE)</f>
        <v>Denmark</v>
      </c>
      <c r="L1748">
        <f>VLOOKUP(order_details__2[[#This Row],[OrderID]],orders[],7,FALSE)</f>
        <v>1</v>
      </c>
      <c r="M1748" t="str">
        <f>VLOOKUP(order_details__2[[#This Row],[ShipVia ]],shippers[],2,FALSE)</f>
        <v>Speedy Express</v>
      </c>
      <c r="N1748" t="str">
        <f>VLOOKUP(order_details__2[[#This Row],[OrderID]],orders[],2,FALSE)</f>
        <v>VAFFE</v>
      </c>
      <c r="O1748" t="str">
        <f>VLOOKUP(order_details__2[[#This Row],[OrderID]],orders[],18,FALSE)</f>
        <v xml:space="preserve">Eastern                                           </v>
      </c>
      <c r="P1748">
        <f>VLOOKUP(order_details__2[[#This Row],[ProductID]],products[],4,FALSE)</f>
        <v>1</v>
      </c>
      <c r="Q1748" t="str">
        <f>VLOOKUP(order_details__2[[#This Row],[CategoryID]],categories[],2,FALSE)</f>
        <v>Beverages</v>
      </c>
      <c r="R1748" s="57">
        <f>VLOOKUP(order_details__2[[#This Row],[OrderID]],orders[],21,FALSE)</f>
        <v>3</v>
      </c>
    </row>
    <row r="1749" spans="1:18" x14ac:dyDescent="0.2">
      <c r="A1749">
        <v>10921</v>
      </c>
      <c r="B1749">
        <v>63</v>
      </c>
      <c r="C1749">
        <v>43.9</v>
      </c>
      <c r="D1749">
        <v>40</v>
      </c>
      <c r="E1749">
        <v>0</v>
      </c>
      <c r="F1749">
        <f>order_details__2[[#This Row],[UnitPrice]]*order_details__2[[#This Row],[Quantity]]</f>
        <v>1756</v>
      </c>
      <c r="G1749">
        <f>VLOOKUP(order_details__2[[#This Row],[ProductID]],products[],3,FALSE)</f>
        <v>7</v>
      </c>
      <c r="H1749">
        <f>VLOOKUP(order_details__2[[#This Row],[OrderID]],orders[],20,FALSE)</f>
        <v>1998</v>
      </c>
      <c r="I1749" t="str">
        <f>VLOOKUP(order_details__2[[#This Row],[ProductID]],products[],2,FALSE)</f>
        <v>Vegie-spread</v>
      </c>
      <c r="J1749" t="str">
        <f>VLOOKUP(order_details__2[[#This Row],[SupplierID]],suppliers[],2,FALSE)</f>
        <v>Pavlova, Ltd.</v>
      </c>
      <c r="K1749" t="str">
        <f>VLOOKUP(order_details__2[[#This Row],[OrderID]],orders[],14,FALSE)</f>
        <v>Denmark</v>
      </c>
      <c r="L1749">
        <f>VLOOKUP(order_details__2[[#This Row],[OrderID]],orders[],7,FALSE)</f>
        <v>1</v>
      </c>
      <c r="M1749" t="str">
        <f>VLOOKUP(order_details__2[[#This Row],[ShipVia ]],shippers[],2,FALSE)</f>
        <v>Speedy Express</v>
      </c>
      <c r="N1749" t="str">
        <f>VLOOKUP(order_details__2[[#This Row],[OrderID]],orders[],2,FALSE)</f>
        <v>VAFFE</v>
      </c>
      <c r="O1749" t="str">
        <f>VLOOKUP(order_details__2[[#This Row],[OrderID]],orders[],18,FALSE)</f>
        <v xml:space="preserve">Eastern                                           </v>
      </c>
      <c r="P1749">
        <f>VLOOKUP(order_details__2[[#This Row],[ProductID]],products[],4,FALSE)</f>
        <v>2</v>
      </c>
      <c r="Q1749" t="str">
        <f>VLOOKUP(order_details__2[[#This Row],[CategoryID]],categories[],2,FALSE)</f>
        <v>Condiments</v>
      </c>
      <c r="R1749" s="57">
        <f>VLOOKUP(order_details__2[[#This Row],[OrderID]],orders[],21,FALSE)</f>
        <v>3</v>
      </c>
    </row>
    <row r="1750" spans="1:18" x14ac:dyDescent="0.2">
      <c r="A1750">
        <v>10922</v>
      </c>
      <c r="B1750">
        <v>17</v>
      </c>
      <c r="C1750">
        <v>39</v>
      </c>
      <c r="D1750">
        <v>15</v>
      </c>
      <c r="E1750">
        <v>0</v>
      </c>
      <c r="F1750">
        <f>order_details__2[[#This Row],[UnitPrice]]*order_details__2[[#This Row],[Quantity]]</f>
        <v>585</v>
      </c>
      <c r="G1750">
        <f>VLOOKUP(order_details__2[[#This Row],[ProductID]],products[],3,FALSE)</f>
        <v>7</v>
      </c>
      <c r="H1750">
        <f>VLOOKUP(order_details__2[[#This Row],[OrderID]],orders[],20,FALSE)</f>
        <v>1998</v>
      </c>
      <c r="I1750" t="str">
        <f>VLOOKUP(order_details__2[[#This Row],[ProductID]],products[],2,FALSE)</f>
        <v>Alice Mutton</v>
      </c>
      <c r="J1750" t="str">
        <f>VLOOKUP(order_details__2[[#This Row],[SupplierID]],suppliers[],2,FALSE)</f>
        <v>Pavlova, Ltd.</v>
      </c>
      <c r="K1750" t="str">
        <f>VLOOKUP(order_details__2[[#This Row],[OrderID]],orders[],14,FALSE)</f>
        <v>Brazil</v>
      </c>
      <c r="L1750">
        <f>VLOOKUP(order_details__2[[#This Row],[OrderID]],orders[],7,FALSE)</f>
        <v>3</v>
      </c>
      <c r="M1750" t="str">
        <f>VLOOKUP(order_details__2[[#This Row],[ShipVia ]],shippers[],2,FALSE)</f>
        <v>Federal Shipping</v>
      </c>
      <c r="N1750" t="str">
        <f>VLOOKUP(order_details__2[[#This Row],[OrderID]],orders[],2,FALSE)</f>
        <v>HANAR</v>
      </c>
      <c r="O1750" t="str">
        <f>VLOOKUP(order_details__2[[#This Row],[OrderID]],orders[],18,FALSE)</f>
        <v xml:space="preserve">Eastern                                           </v>
      </c>
      <c r="P1750">
        <f>VLOOKUP(order_details__2[[#This Row],[ProductID]],products[],4,FALSE)</f>
        <v>6</v>
      </c>
      <c r="Q1750" t="str">
        <f>VLOOKUP(order_details__2[[#This Row],[CategoryID]],categories[],2,FALSE)</f>
        <v>Meat/Poultry</v>
      </c>
      <c r="R1750" s="57">
        <f>VLOOKUP(order_details__2[[#This Row],[OrderID]],orders[],21,FALSE)</f>
        <v>3</v>
      </c>
    </row>
    <row r="1751" spans="1:18" x14ac:dyDescent="0.2">
      <c r="A1751">
        <v>10922</v>
      </c>
      <c r="B1751">
        <v>24</v>
      </c>
      <c r="C1751">
        <v>4.5</v>
      </c>
      <c r="D1751">
        <v>35</v>
      </c>
      <c r="E1751">
        <v>0</v>
      </c>
      <c r="F1751">
        <f>order_details__2[[#This Row],[UnitPrice]]*order_details__2[[#This Row],[Quantity]]</f>
        <v>157.5</v>
      </c>
      <c r="G1751">
        <f>VLOOKUP(order_details__2[[#This Row],[ProductID]],products[],3,FALSE)</f>
        <v>10</v>
      </c>
      <c r="H1751">
        <f>VLOOKUP(order_details__2[[#This Row],[OrderID]],orders[],20,FALSE)</f>
        <v>1998</v>
      </c>
      <c r="I1751" t="str">
        <f>VLOOKUP(order_details__2[[#This Row],[ProductID]],products[],2,FALSE)</f>
        <v>Guaran Fantstica</v>
      </c>
      <c r="J1751" t="str">
        <f>VLOOKUP(order_details__2[[#This Row],[SupplierID]],suppliers[],2,FALSE)</f>
        <v>Refrescos Americanas LTDA</v>
      </c>
      <c r="K1751" t="str">
        <f>VLOOKUP(order_details__2[[#This Row],[OrderID]],orders[],14,FALSE)</f>
        <v>Brazil</v>
      </c>
      <c r="L1751">
        <f>VLOOKUP(order_details__2[[#This Row],[OrderID]],orders[],7,FALSE)</f>
        <v>3</v>
      </c>
      <c r="M1751" t="str">
        <f>VLOOKUP(order_details__2[[#This Row],[ShipVia ]],shippers[],2,FALSE)</f>
        <v>Federal Shipping</v>
      </c>
      <c r="N1751" t="str">
        <f>VLOOKUP(order_details__2[[#This Row],[OrderID]],orders[],2,FALSE)</f>
        <v>HANAR</v>
      </c>
      <c r="O1751" t="str">
        <f>VLOOKUP(order_details__2[[#This Row],[OrderID]],orders[],18,FALSE)</f>
        <v xml:space="preserve">Eastern                                           </v>
      </c>
      <c r="P1751">
        <f>VLOOKUP(order_details__2[[#This Row],[ProductID]],products[],4,FALSE)</f>
        <v>1</v>
      </c>
      <c r="Q1751" t="str">
        <f>VLOOKUP(order_details__2[[#This Row],[CategoryID]],categories[],2,FALSE)</f>
        <v>Beverages</v>
      </c>
      <c r="R1751" s="57">
        <f>VLOOKUP(order_details__2[[#This Row],[OrderID]],orders[],21,FALSE)</f>
        <v>3</v>
      </c>
    </row>
    <row r="1752" spans="1:18" x14ac:dyDescent="0.2">
      <c r="A1752">
        <v>10923</v>
      </c>
      <c r="B1752">
        <v>42</v>
      </c>
      <c r="C1752">
        <v>14</v>
      </c>
      <c r="D1752">
        <v>10</v>
      </c>
      <c r="E1752">
        <v>0</v>
      </c>
      <c r="F1752">
        <f>order_details__2[[#This Row],[UnitPrice]]*order_details__2[[#This Row],[Quantity]]</f>
        <v>140</v>
      </c>
      <c r="G1752">
        <f>VLOOKUP(order_details__2[[#This Row],[ProductID]],products[],3,FALSE)</f>
        <v>20</v>
      </c>
      <c r="H1752">
        <f>VLOOKUP(order_details__2[[#This Row],[OrderID]],orders[],20,FALSE)</f>
        <v>1998</v>
      </c>
      <c r="I1752" t="str">
        <f>VLOOKUP(order_details__2[[#This Row],[ProductID]],products[],2,FALSE)</f>
        <v>Singaporean Hokkien Fried Mee</v>
      </c>
      <c r="J1752" t="str">
        <f>VLOOKUP(order_details__2[[#This Row],[SupplierID]],suppliers[],2,FALSE)</f>
        <v>Leka Trading</v>
      </c>
      <c r="K1752" t="str">
        <f>VLOOKUP(order_details__2[[#This Row],[OrderID]],orders[],14,FALSE)</f>
        <v>France</v>
      </c>
      <c r="L1752">
        <f>VLOOKUP(order_details__2[[#This Row],[OrderID]],orders[],7,FALSE)</f>
        <v>3</v>
      </c>
      <c r="M1752" t="str">
        <f>VLOOKUP(order_details__2[[#This Row],[ShipVia ]],shippers[],2,FALSE)</f>
        <v>Federal Shipping</v>
      </c>
      <c r="N1752" t="str">
        <f>VLOOKUP(order_details__2[[#This Row],[OrderID]],orders[],2,FALSE)</f>
        <v>LAMAI</v>
      </c>
      <c r="O1752" t="str">
        <f>VLOOKUP(order_details__2[[#This Row],[OrderID]],orders[],18,FALSE)</f>
        <v xml:space="preserve">Westerns                                          </v>
      </c>
      <c r="P1752">
        <f>VLOOKUP(order_details__2[[#This Row],[ProductID]],products[],4,FALSE)</f>
        <v>5</v>
      </c>
      <c r="Q1752" t="str">
        <f>VLOOKUP(order_details__2[[#This Row],[CategoryID]],categories[],2,FALSE)</f>
        <v>Grains/Cereals</v>
      </c>
      <c r="R1752" s="57">
        <f>VLOOKUP(order_details__2[[#This Row],[OrderID]],orders[],21,FALSE)</f>
        <v>3</v>
      </c>
    </row>
    <row r="1753" spans="1:18" x14ac:dyDescent="0.2">
      <c r="A1753">
        <v>10923</v>
      </c>
      <c r="B1753">
        <v>43</v>
      </c>
      <c r="C1753">
        <v>46</v>
      </c>
      <c r="D1753">
        <v>10</v>
      </c>
      <c r="E1753">
        <v>0</v>
      </c>
      <c r="F1753">
        <f>order_details__2[[#This Row],[UnitPrice]]*order_details__2[[#This Row],[Quantity]]</f>
        <v>460</v>
      </c>
      <c r="G1753">
        <f>VLOOKUP(order_details__2[[#This Row],[ProductID]],products[],3,FALSE)</f>
        <v>20</v>
      </c>
      <c r="H1753">
        <f>VLOOKUP(order_details__2[[#This Row],[OrderID]],orders[],20,FALSE)</f>
        <v>1998</v>
      </c>
      <c r="I1753" t="str">
        <f>VLOOKUP(order_details__2[[#This Row],[ProductID]],products[],2,FALSE)</f>
        <v>Ipoh Coffee</v>
      </c>
      <c r="J1753" t="str">
        <f>VLOOKUP(order_details__2[[#This Row],[SupplierID]],suppliers[],2,FALSE)</f>
        <v>Leka Trading</v>
      </c>
      <c r="K1753" t="str">
        <f>VLOOKUP(order_details__2[[#This Row],[OrderID]],orders[],14,FALSE)</f>
        <v>France</v>
      </c>
      <c r="L1753">
        <f>VLOOKUP(order_details__2[[#This Row],[OrderID]],orders[],7,FALSE)</f>
        <v>3</v>
      </c>
      <c r="M1753" t="str">
        <f>VLOOKUP(order_details__2[[#This Row],[ShipVia ]],shippers[],2,FALSE)</f>
        <v>Federal Shipping</v>
      </c>
      <c r="N1753" t="str">
        <f>VLOOKUP(order_details__2[[#This Row],[OrderID]],orders[],2,FALSE)</f>
        <v>LAMAI</v>
      </c>
      <c r="O1753" t="str">
        <f>VLOOKUP(order_details__2[[#This Row],[OrderID]],orders[],18,FALSE)</f>
        <v xml:space="preserve">Westerns                                          </v>
      </c>
      <c r="P1753">
        <f>VLOOKUP(order_details__2[[#This Row],[ProductID]],products[],4,FALSE)</f>
        <v>1</v>
      </c>
      <c r="Q1753" t="str">
        <f>VLOOKUP(order_details__2[[#This Row],[CategoryID]],categories[],2,FALSE)</f>
        <v>Beverages</v>
      </c>
      <c r="R1753" s="57">
        <f>VLOOKUP(order_details__2[[#This Row],[OrderID]],orders[],21,FALSE)</f>
        <v>3</v>
      </c>
    </row>
    <row r="1754" spans="1:18" x14ac:dyDescent="0.2">
      <c r="A1754">
        <v>10923</v>
      </c>
      <c r="B1754">
        <v>67</v>
      </c>
      <c r="C1754">
        <v>14</v>
      </c>
      <c r="D1754">
        <v>24</v>
      </c>
      <c r="E1754">
        <v>0</v>
      </c>
      <c r="F1754">
        <f>order_details__2[[#This Row],[UnitPrice]]*order_details__2[[#This Row],[Quantity]]</f>
        <v>336</v>
      </c>
      <c r="G1754">
        <f>VLOOKUP(order_details__2[[#This Row],[ProductID]],products[],3,FALSE)</f>
        <v>16</v>
      </c>
      <c r="H1754">
        <f>VLOOKUP(order_details__2[[#This Row],[OrderID]],orders[],20,FALSE)</f>
        <v>1998</v>
      </c>
      <c r="I1754" t="str">
        <f>VLOOKUP(order_details__2[[#This Row],[ProductID]],products[],2,FALSE)</f>
        <v>Laughing Lumberjack Lager</v>
      </c>
      <c r="J1754" t="str">
        <f>VLOOKUP(order_details__2[[#This Row],[SupplierID]],suppliers[],2,FALSE)</f>
        <v>Bigfoot Breweries</v>
      </c>
      <c r="K1754" t="str">
        <f>VLOOKUP(order_details__2[[#This Row],[OrderID]],orders[],14,FALSE)</f>
        <v>France</v>
      </c>
      <c r="L1754">
        <f>VLOOKUP(order_details__2[[#This Row],[OrderID]],orders[],7,FALSE)</f>
        <v>3</v>
      </c>
      <c r="M1754" t="str">
        <f>VLOOKUP(order_details__2[[#This Row],[ShipVia ]],shippers[],2,FALSE)</f>
        <v>Federal Shipping</v>
      </c>
      <c r="N1754" t="str">
        <f>VLOOKUP(order_details__2[[#This Row],[OrderID]],orders[],2,FALSE)</f>
        <v>LAMAI</v>
      </c>
      <c r="O1754" t="str">
        <f>VLOOKUP(order_details__2[[#This Row],[OrderID]],orders[],18,FALSE)</f>
        <v xml:space="preserve">Westerns                                          </v>
      </c>
      <c r="P1754">
        <f>VLOOKUP(order_details__2[[#This Row],[ProductID]],products[],4,FALSE)</f>
        <v>1</v>
      </c>
      <c r="Q1754" t="str">
        <f>VLOOKUP(order_details__2[[#This Row],[CategoryID]],categories[],2,FALSE)</f>
        <v>Beverages</v>
      </c>
      <c r="R1754" s="57">
        <f>VLOOKUP(order_details__2[[#This Row],[OrderID]],orders[],21,FALSE)</f>
        <v>3</v>
      </c>
    </row>
    <row r="1755" spans="1:18" x14ac:dyDescent="0.2">
      <c r="A1755">
        <v>10924</v>
      </c>
      <c r="B1755">
        <v>10</v>
      </c>
      <c r="C1755">
        <v>31</v>
      </c>
      <c r="D1755">
        <v>20</v>
      </c>
      <c r="E1755">
        <v>0</v>
      </c>
      <c r="F1755">
        <f>order_details__2[[#This Row],[UnitPrice]]*order_details__2[[#This Row],[Quantity]]</f>
        <v>620</v>
      </c>
      <c r="G1755">
        <f>VLOOKUP(order_details__2[[#This Row],[ProductID]],products[],3,FALSE)</f>
        <v>4</v>
      </c>
      <c r="H1755">
        <f>VLOOKUP(order_details__2[[#This Row],[OrderID]],orders[],20,FALSE)</f>
        <v>1998</v>
      </c>
      <c r="I1755" t="str">
        <f>VLOOKUP(order_details__2[[#This Row],[ProductID]],products[],2,FALSE)</f>
        <v>Ikura</v>
      </c>
      <c r="J1755" t="str">
        <f>VLOOKUP(order_details__2[[#This Row],[SupplierID]],suppliers[],2,FALSE)</f>
        <v>Tokyo Traders</v>
      </c>
      <c r="K1755" t="str">
        <f>VLOOKUP(order_details__2[[#This Row],[OrderID]],orders[],14,FALSE)</f>
        <v>Sweden</v>
      </c>
      <c r="L1755">
        <f>VLOOKUP(order_details__2[[#This Row],[OrderID]],orders[],7,FALSE)</f>
        <v>2</v>
      </c>
      <c r="M1755" t="str">
        <f>VLOOKUP(order_details__2[[#This Row],[ShipVia ]],shippers[],2,FALSE)</f>
        <v>United Package</v>
      </c>
      <c r="N1755" t="str">
        <f>VLOOKUP(order_details__2[[#This Row],[OrderID]],orders[],2,FALSE)</f>
        <v>BERGS</v>
      </c>
      <c r="O1755" t="str">
        <f>VLOOKUP(order_details__2[[#This Row],[OrderID]],orders[],18,FALSE)</f>
        <v xml:space="preserve">Southern                                          </v>
      </c>
      <c r="P1755">
        <f>VLOOKUP(order_details__2[[#This Row],[ProductID]],products[],4,FALSE)</f>
        <v>8</v>
      </c>
      <c r="Q1755" t="str">
        <f>VLOOKUP(order_details__2[[#This Row],[CategoryID]],categories[],2,FALSE)</f>
        <v>Seafood</v>
      </c>
      <c r="R1755" s="57">
        <f>VLOOKUP(order_details__2[[#This Row],[OrderID]],orders[],21,FALSE)</f>
        <v>3</v>
      </c>
    </row>
    <row r="1756" spans="1:18" x14ac:dyDescent="0.2">
      <c r="A1756">
        <v>10924</v>
      </c>
      <c r="B1756">
        <v>28</v>
      </c>
      <c r="C1756">
        <v>45.6</v>
      </c>
      <c r="D1756">
        <v>30</v>
      </c>
      <c r="E1756">
        <v>0</v>
      </c>
      <c r="F1756">
        <f>order_details__2[[#This Row],[UnitPrice]]*order_details__2[[#This Row],[Quantity]]</f>
        <v>1368</v>
      </c>
      <c r="G1756">
        <f>VLOOKUP(order_details__2[[#This Row],[ProductID]],products[],3,FALSE)</f>
        <v>12</v>
      </c>
      <c r="H1756">
        <f>VLOOKUP(order_details__2[[#This Row],[OrderID]],orders[],20,FALSE)</f>
        <v>1998</v>
      </c>
      <c r="I1756" t="str">
        <f>VLOOKUP(order_details__2[[#This Row],[ProductID]],products[],2,FALSE)</f>
        <v>Rssle Sauerkraut</v>
      </c>
      <c r="J1756" t="str">
        <f>VLOOKUP(order_details__2[[#This Row],[SupplierID]],suppliers[],2,FALSE)</f>
        <v>Plutzer Lebensmittelgromrkte AG</v>
      </c>
      <c r="K1756" t="str">
        <f>VLOOKUP(order_details__2[[#This Row],[OrderID]],orders[],14,FALSE)</f>
        <v>Sweden</v>
      </c>
      <c r="L1756">
        <f>VLOOKUP(order_details__2[[#This Row],[OrderID]],orders[],7,FALSE)</f>
        <v>2</v>
      </c>
      <c r="M1756" t="str">
        <f>VLOOKUP(order_details__2[[#This Row],[ShipVia ]],shippers[],2,FALSE)</f>
        <v>United Package</v>
      </c>
      <c r="N1756" t="str">
        <f>VLOOKUP(order_details__2[[#This Row],[OrderID]],orders[],2,FALSE)</f>
        <v>BERGS</v>
      </c>
      <c r="O1756" t="str">
        <f>VLOOKUP(order_details__2[[#This Row],[OrderID]],orders[],18,FALSE)</f>
        <v xml:space="preserve">Southern                                          </v>
      </c>
      <c r="P1756">
        <f>VLOOKUP(order_details__2[[#This Row],[ProductID]],products[],4,FALSE)</f>
        <v>7</v>
      </c>
      <c r="Q1756" t="str">
        <f>VLOOKUP(order_details__2[[#This Row],[CategoryID]],categories[],2,FALSE)</f>
        <v>Produce</v>
      </c>
      <c r="R1756" s="57">
        <f>VLOOKUP(order_details__2[[#This Row],[OrderID]],orders[],21,FALSE)</f>
        <v>3</v>
      </c>
    </row>
    <row r="1757" spans="1:18" x14ac:dyDescent="0.2">
      <c r="A1757">
        <v>10924</v>
      </c>
      <c r="B1757">
        <v>75</v>
      </c>
      <c r="C1757">
        <v>7.75</v>
      </c>
      <c r="D1757">
        <v>6</v>
      </c>
      <c r="E1757">
        <v>0</v>
      </c>
      <c r="F1757">
        <f>order_details__2[[#This Row],[UnitPrice]]*order_details__2[[#This Row],[Quantity]]</f>
        <v>46.5</v>
      </c>
      <c r="G1757">
        <f>VLOOKUP(order_details__2[[#This Row],[ProductID]],products[],3,FALSE)</f>
        <v>12</v>
      </c>
      <c r="H1757">
        <f>VLOOKUP(order_details__2[[#This Row],[OrderID]],orders[],20,FALSE)</f>
        <v>1998</v>
      </c>
      <c r="I1757" t="str">
        <f>VLOOKUP(order_details__2[[#This Row],[ProductID]],products[],2,FALSE)</f>
        <v>Rhnbru Klosterbier</v>
      </c>
      <c r="J1757" t="str">
        <f>VLOOKUP(order_details__2[[#This Row],[SupplierID]],suppliers[],2,FALSE)</f>
        <v>Plutzer Lebensmittelgromrkte AG</v>
      </c>
      <c r="K1757" t="str">
        <f>VLOOKUP(order_details__2[[#This Row],[OrderID]],orders[],14,FALSE)</f>
        <v>Sweden</v>
      </c>
      <c r="L1757">
        <f>VLOOKUP(order_details__2[[#This Row],[OrderID]],orders[],7,FALSE)</f>
        <v>2</v>
      </c>
      <c r="M1757" t="str">
        <f>VLOOKUP(order_details__2[[#This Row],[ShipVia ]],shippers[],2,FALSE)</f>
        <v>United Package</v>
      </c>
      <c r="N1757" t="str">
        <f>VLOOKUP(order_details__2[[#This Row],[OrderID]],orders[],2,FALSE)</f>
        <v>BERGS</v>
      </c>
      <c r="O1757" t="str">
        <f>VLOOKUP(order_details__2[[#This Row],[OrderID]],orders[],18,FALSE)</f>
        <v xml:space="preserve">Southern                                          </v>
      </c>
      <c r="P1757">
        <f>VLOOKUP(order_details__2[[#This Row],[ProductID]],products[],4,FALSE)</f>
        <v>1</v>
      </c>
      <c r="Q1757" t="str">
        <f>VLOOKUP(order_details__2[[#This Row],[CategoryID]],categories[],2,FALSE)</f>
        <v>Beverages</v>
      </c>
      <c r="R1757" s="57">
        <f>VLOOKUP(order_details__2[[#This Row],[OrderID]],orders[],21,FALSE)</f>
        <v>3</v>
      </c>
    </row>
    <row r="1758" spans="1:18" x14ac:dyDescent="0.2">
      <c r="A1758">
        <v>10925</v>
      </c>
      <c r="B1758">
        <v>36</v>
      </c>
      <c r="C1758">
        <v>19</v>
      </c>
      <c r="D1758">
        <v>25</v>
      </c>
      <c r="E1758">
        <v>0</v>
      </c>
      <c r="F1758">
        <f>order_details__2[[#This Row],[UnitPrice]]*order_details__2[[#This Row],[Quantity]]</f>
        <v>475</v>
      </c>
      <c r="G1758">
        <f>VLOOKUP(order_details__2[[#This Row],[ProductID]],products[],3,FALSE)</f>
        <v>17</v>
      </c>
      <c r="H1758">
        <f>VLOOKUP(order_details__2[[#This Row],[OrderID]],orders[],20,FALSE)</f>
        <v>1998</v>
      </c>
      <c r="I1758" t="str">
        <f>VLOOKUP(order_details__2[[#This Row],[ProductID]],products[],2,FALSE)</f>
        <v>Inlagd Sill</v>
      </c>
      <c r="J1758" t="str">
        <f>VLOOKUP(order_details__2[[#This Row],[SupplierID]],suppliers[],2,FALSE)</f>
        <v>Svensk Sjfda AB</v>
      </c>
      <c r="K1758" t="str">
        <f>VLOOKUP(order_details__2[[#This Row],[OrderID]],orders[],14,FALSE)</f>
        <v>Brazil</v>
      </c>
      <c r="L1758">
        <f>VLOOKUP(order_details__2[[#This Row],[OrderID]],orders[],7,FALSE)</f>
        <v>1</v>
      </c>
      <c r="M1758" t="str">
        <f>VLOOKUP(order_details__2[[#This Row],[ShipVia ]],shippers[],2,FALSE)</f>
        <v>Speedy Express</v>
      </c>
      <c r="N1758" t="str">
        <f>VLOOKUP(order_details__2[[#This Row],[OrderID]],orders[],2,FALSE)</f>
        <v>HANAR</v>
      </c>
      <c r="O1758" t="str">
        <f>VLOOKUP(order_details__2[[#This Row],[OrderID]],orders[],18,FALSE)</f>
        <v xml:space="preserve">Southern                                          </v>
      </c>
      <c r="P1758">
        <f>VLOOKUP(order_details__2[[#This Row],[ProductID]],products[],4,FALSE)</f>
        <v>8</v>
      </c>
      <c r="Q1758" t="str">
        <f>VLOOKUP(order_details__2[[#This Row],[CategoryID]],categories[],2,FALSE)</f>
        <v>Seafood</v>
      </c>
      <c r="R1758" s="57">
        <f>VLOOKUP(order_details__2[[#This Row],[OrderID]],orders[],21,FALSE)</f>
        <v>3</v>
      </c>
    </row>
    <row r="1759" spans="1:18" x14ac:dyDescent="0.2">
      <c r="A1759">
        <v>10925</v>
      </c>
      <c r="B1759">
        <v>52</v>
      </c>
      <c r="C1759">
        <v>7</v>
      </c>
      <c r="D1759">
        <v>12</v>
      </c>
      <c r="E1759">
        <v>0</v>
      </c>
      <c r="F1759">
        <f>order_details__2[[#This Row],[UnitPrice]]*order_details__2[[#This Row],[Quantity]]</f>
        <v>84</v>
      </c>
      <c r="G1759">
        <f>VLOOKUP(order_details__2[[#This Row],[ProductID]],products[],3,FALSE)</f>
        <v>24</v>
      </c>
      <c r="H1759">
        <f>VLOOKUP(order_details__2[[#This Row],[OrderID]],orders[],20,FALSE)</f>
        <v>1998</v>
      </c>
      <c r="I1759" t="str">
        <f>VLOOKUP(order_details__2[[#This Row],[ProductID]],products[],2,FALSE)</f>
        <v>Filo Mix</v>
      </c>
      <c r="J1759" t="str">
        <f>VLOOKUP(order_details__2[[#This Row],[SupplierID]],suppliers[],2,FALSE)</f>
        <v>G'day, Mate</v>
      </c>
      <c r="K1759" t="str">
        <f>VLOOKUP(order_details__2[[#This Row],[OrderID]],orders[],14,FALSE)</f>
        <v>Brazil</v>
      </c>
      <c r="L1759">
        <f>VLOOKUP(order_details__2[[#This Row],[OrderID]],orders[],7,FALSE)</f>
        <v>1</v>
      </c>
      <c r="M1759" t="str">
        <f>VLOOKUP(order_details__2[[#This Row],[ShipVia ]],shippers[],2,FALSE)</f>
        <v>Speedy Express</v>
      </c>
      <c r="N1759" t="str">
        <f>VLOOKUP(order_details__2[[#This Row],[OrderID]],orders[],2,FALSE)</f>
        <v>HANAR</v>
      </c>
      <c r="O1759" t="str">
        <f>VLOOKUP(order_details__2[[#This Row],[OrderID]],orders[],18,FALSE)</f>
        <v xml:space="preserve">Southern                                          </v>
      </c>
      <c r="P1759">
        <f>VLOOKUP(order_details__2[[#This Row],[ProductID]],products[],4,FALSE)</f>
        <v>5</v>
      </c>
      <c r="Q1759" t="str">
        <f>VLOOKUP(order_details__2[[#This Row],[CategoryID]],categories[],2,FALSE)</f>
        <v>Grains/Cereals</v>
      </c>
      <c r="R1759" s="57">
        <f>VLOOKUP(order_details__2[[#This Row],[OrderID]],orders[],21,FALSE)</f>
        <v>3</v>
      </c>
    </row>
    <row r="1760" spans="1:18" x14ac:dyDescent="0.2">
      <c r="A1760">
        <v>10926</v>
      </c>
      <c r="B1760">
        <v>11</v>
      </c>
      <c r="C1760">
        <v>21</v>
      </c>
      <c r="D1760">
        <v>2</v>
      </c>
      <c r="E1760">
        <v>0</v>
      </c>
      <c r="F1760">
        <f>order_details__2[[#This Row],[UnitPrice]]*order_details__2[[#This Row],[Quantity]]</f>
        <v>42</v>
      </c>
      <c r="G1760">
        <f>VLOOKUP(order_details__2[[#This Row],[ProductID]],products[],3,FALSE)</f>
        <v>5</v>
      </c>
      <c r="H1760">
        <f>VLOOKUP(order_details__2[[#This Row],[OrderID]],orders[],20,FALSE)</f>
        <v>1998</v>
      </c>
      <c r="I1760" t="str">
        <f>VLOOKUP(order_details__2[[#This Row],[ProductID]],products[],2,FALSE)</f>
        <v>Queso Cabrales</v>
      </c>
      <c r="J1760" t="str">
        <f>VLOOKUP(order_details__2[[#This Row],[SupplierID]],suppliers[],2,FALSE)</f>
        <v>Cooperativa de Quesos 'Las Cabras'</v>
      </c>
      <c r="K1760" t="str">
        <f>VLOOKUP(order_details__2[[#This Row],[OrderID]],orders[],14,FALSE)</f>
        <v>Mexico</v>
      </c>
      <c r="L1760">
        <f>VLOOKUP(order_details__2[[#This Row],[OrderID]],orders[],7,FALSE)</f>
        <v>3</v>
      </c>
      <c r="M1760" t="str">
        <f>VLOOKUP(order_details__2[[#This Row],[ShipVia ]],shippers[],2,FALSE)</f>
        <v>Federal Shipping</v>
      </c>
      <c r="N1760" t="str">
        <f>VLOOKUP(order_details__2[[#This Row],[OrderID]],orders[],2,FALSE)</f>
        <v>ANATR</v>
      </c>
      <c r="O1760" t="str">
        <f>VLOOKUP(order_details__2[[#This Row],[OrderID]],orders[],18,FALSE)</f>
        <v xml:space="preserve">Eastern                                           </v>
      </c>
      <c r="P1760">
        <f>VLOOKUP(order_details__2[[#This Row],[ProductID]],products[],4,FALSE)</f>
        <v>4</v>
      </c>
      <c r="Q1760" t="str">
        <f>VLOOKUP(order_details__2[[#This Row],[CategoryID]],categories[],2,FALSE)</f>
        <v>Dairy Products</v>
      </c>
      <c r="R1760" s="57">
        <f>VLOOKUP(order_details__2[[#This Row],[OrderID]],orders[],21,FALSE)</f>
        <v>3</v>
      </c>
    </row>
    <row r="1761" spans="1:18" x14ac:dyDescent="0.2">
      <c r="A1761">
        <v>10926</v>
      </c>
      <c r="B1761">
        <v>13</v>
      </c>
      <c r="C1761">
        <v>6</v>
      </c>
      <c r="D1761">
        <v>10</v>
      </c>
      <c r="E1761">
        <v>0</v>
      </c>
      <c r="F1761">
        <f>order_details__2[[#This Row],[UnitPrice]]*order_details__2[[#This Row],[Quantity]]</f>
        <v>60</v>
      </c>
      <c r="G1761">
        <f>VLOOKUP(order_details__2[[#This Row],[ProductID]],products[],3,FALSE)</f>
        <v>6</v>
      </c>
      <c r="H1761">
        <f>VLOOKUP(order_details__2[[#This Row],[OrderID]],orders[],20,FALSE)</f>
        <v>1998</v>
      </c>
      <c r="I1761" t="str">
        <f>VLOOKUP(order_details__2[[#This Row],[ProductID]],products[],2,FALSE)</f>
        <v>Konbu</v>
      </c>
      <c r="J1761" t="str">
        <f>VLOOKUP(order_details__2[[#This Row],[SupplierID]],suppliers[],2,FALSE)</f>
        <v>Mayumi's</v>
      </c>
      <c r="K1761" t="str">
        <f>VLOOKUP(order_details__2[[#This Row],[OrderID]],orders[],14,FALSE)</f>
        <v>Mexico</v>
      </c>
      <c r="L1761">
        <f>VLOOKUP(order_details__2[[#This Row],[OrderID]],orders[],7,FALSE)</f>
        <v>3</v>
      </c>
      <c r="M1761" t="str">
        <f>VLOOKUP(order_details__2[[#This Row],[ShipVia ]],shippers[],2,FALSE)</f>
        <v>Federal Shipping</v>
      </c>
      <c r="N1761" t="str">
        <f>VLOOKUP(order_details__2[[#This Row],[OrderID]],orders[],2,FALSE)</f>
        <v>ANATR</v>
      </c>
      <c r="O1761" t="str">
        <f>VLOOKUP(order_details__2[[#This Row],[OrderID]],orders[],18,FALSE)</f>
        <v xml:space="preserve">Eastern                                           </v>
      </c>
      <c r="P1761">
        <f>VLOOKUP(order_details__2[[#This Row],[ProductID]],products[],4,FALSE)</f>
        <v>8</v>
      </c>
      <c r="Q1761" t="str">
        <f>VLOOKUP(order_details__2[[#This Row],[CategoryID]],categories[],2,FALSE)</f>
        <v>Seafood</v>
      </c>
      <c r="R1761" s="57">
        <f>VLOOKUP(order_details__2[[#This Row],[OrderID]],orders[],21,FALSE)</f>
        <v>3</v>
      </c>
    </row>
    <row r="1762" spans="1:18" x14ac:dyDescent="0.2">
      <c r="A1762">
        <v>10926</v>
      </c>
      <c r="B1762">
        <v>19</v>
      </c>
      <c r="C1762">
        <v>9.1999999999999993</v>
      </c>
      <c r="D1762">
        <v>7</v>
      </c>
      <c r="E1762">
        <v>0</v>
      </c>
      <c r="F1762">
        <f>order_details__2[[#This Row],[UnitPrice]]*order_details__2[[#This Row],[Quantity]]</f>
        <v>64.399999999999991</v>
      </c>
      <c r="G1762">
        <f>VLOOKUP(order_details__2[[#This Row],[ProductID]],products[],3,FALSE)</f>
        <v>8</v>
      </c>
      <c r="H1762">
        <f>VLOOKUP(order_details__2[[#This Row],[OrderID]],orders[],20,FALSE)</f>
        <v>1998</v>
      </c>
      <c r="I1762" t="str">
        <f>VLOOKUP(order_details__2[[#This Row],[ProductID]],products[],2,FALSE)</f>
        <v>Teatime Chocolate Biscuits</v>
      </c>
      <c r="J1762" t="str">
        <f>VLOOKUP(order_details__2[[#This Row],[SupplierID]],suppliers[],2,FALSE)</f>
        <v>Specialty Biscuits, Ltd.</v>
      </c>
      <c r="K1762" t="str">
        <f>VLOOKUP(order_details__2[[#This Row],[OrderID]],orders[],14,FALSE)</f>
        <v>Mexico</v>
      </c>
      <c r="L1762">
        <f>VLOOKUP(order_details__2[[#This Row],[OrderID]],orders[],7,FALSE)</f>
        <v>3</v>
      </c>
      <c r="M1762" t="str">
        <f>VLOOKUP(order_details__2[[#This Row],[ShipVia ]],shippers[],2,FALSE)</f>
        <v>Federal Shipping</v>
      </c>
      <c r="N1762" t="str">
        <f>VLOOKUP(order_details__2[[#This Row],[OrderID]],orders[],2,FALSE)</f>
        <v>ANATR</v>
      </c>
      <c r="O1762" t="str">
        <f>VLOOKUP(order_details__2[[#This Row],[OrderID]],orders[],18,FALSE)</f>
        <v xml:space="preserve">Eastern                                           </v>
      </c>
      <c r="P1762">
        <f>VLOOKUP(order_details__2[[#This Row],[ProductID]],products[],4,FALSE)</f>
        <v>3</v>
      </c>
      <c r="Q1762" t="str">
        <f>VLOOKUP(order_details__2[[#This Row],[CategoryID]],categories[],2,FALSE)</f>
        <v>Confections</v>
      </c>
      <c r="R1762" s="57">
        <f>VLOOKUP(order_details__2[[#This Row],[OrderID]],orders[],21,FALSE)</f>
        <v>3</v>
      </c>
    </row>
    <row r="1763" spans="1:18" x14ac:dyDescent="0.2">
      <c r="A1763">
        <v>10926</v>
      </c>
      <c r="B1763">
        <v>72</v>
      </c>
      <c r="C1763">
        <v>34.799999999999997</v>
      </c>
      <c r="D1763">
        <v>10</v>
      </c>
      <c r="E1763">
        <v>0</v>
      </c>
      <c r="F1763">
        <f>order_details__2[[#This Row],[UnitPrice]]*order_details__2[[#This Row],[Quantity]]</f>
        <v>348</v>
      </c>
      <c r="G1763">
        <f>VLOOKUP(order_details__2[[#This Row],[ProductID]],products[],3,FALSE)</f>
        <v>14</v>
      </c>
      <c r="H1763">
        <f>VLOOKUP(order_details__2[[#This Row],[OrderID]],orders[],20,FALSE)</f>
        <v>1998</v>
      </c>
      <c r="I1763" t="str">
        <f>VLOOKUP(order_details__2[[#This Row],[ProductID]],products[],2,FALSE)</f>
        <v>Mozzarella di Giovanni</v>
      </c>
      <c r="J1763" t="str">
        <f>VLOOKUP(order_details__2[[#This Row],[SupplierID]],suppliers[],2,FALSE)</f>
        <v>Formaggi Fortini s.r.l.</v>
      </c>
      <c r="K1763" t="str">
        <f>VLOOKUP(order_details__2[[#This Row],[OrderID]],orders[],14,FALSE)</f>
        <v>Mexico</v>
      </c>
      <c r="L1763">
        <f>VLOOKUP(order_details__2[[#This Row],[OrderID]],orders[],7,FALSE)</f>
        <v>3</v>
      </c>
      <c r="M1763" t="str">
        <f>VLOOKUP(order_details__2[[#This Row],[ShipVia ]],shippers[],2,FALSE)</f>
        <v>Federal Shipping</v>
      </c>
      <c r="N1763" t="str">
        <f>VLOOKUP(order_details__2[[#This Row],[OrderID]],orders[],2,FALSE)</f>
        <v>ANATR</v>
      </c>
      <c r="O1763" t="str">
        <f>VLOOKUP(order_details__2[[#This Row],[OrderID]],orders[],18,FALSE)</f>
        <v xml:space="preserve">Eastern                                           </v>
      </c>
      <c r="P1763">
        <f>VLOOKUP(order_details__2[[#This Row],[ProductID]],products[],4,FALSE)</f>
        <v>4</v>
      </c>
      <c r="Q1763" t="str">
        <f>VLOOKUP(order_details__2[[#This Row],[CategoryID]],categories[],2,FALSE)</f>
        <v>Dairy Products</v>
      </c>
      <c r="R1763" s="57">
        <f>VLOOKUP(order_details__2[[#This Row],[OrderID]],orders[],21,FALSE)</f>
        <v>3</v>
      </c>
    </row>
    <row r="1764" spans="1:18" x14ac:dyDescent="0.2">
      <c r="A1764">
        <v>10927</v>
      </c>
      <c r="B1764">
        <v>20</v>
      </c>
      <c r="C1764">
        <v>81</v>
      </c>
      <c r="D1764">
        <v>5</v>
      </c>
      <c r="E1764">
        <v>0</v>
      </c>
      <c r="F1764">
        <f>order_details__2[[#This Row],[UnitPrice]]*order_details__2[[#This Row],[Quantity]]</f>
        <v>405</v>
      </c>
      <c r="G1764">
        <f>VLOOKUP(order_details__2[[#This Row],[ProductID]],products[],3,FALSE)</f>
        <v>8</v>
      </c>
      <c r="H1764">
        <f>VLOOKUP(order_details__2[[#This Row],[OrderID]],orders[],20,FALSE)</f>
        <v>1998</v>
      </c>
      <c r="I1764" t="str">
        <f>VLOOKUP(order_details__2[[#This Row],[ProductID]],products[],2,FALSE)</f>
        <v>Sir Rodney's Marmalade</v>
      </c>
      <c r="J1764" t="str">
        <f>VLOOKUP(order_details__2[[#This Row],[SupplierID]],suppliers[],2,FALSE)</f>
        <v>Specialty Biscuits, Ltd.</v>
      </c>
      <c r="K1764" t="str">
        <f>VLOOKUP(order_details__2[[#This Row],[OrderID]],orders[],14,FALSE)</f>
        <v>France</v>
      </c>
      <c r="L1764">
        <f>VLOOKUP(order_details__2[[#This Row],[OrderID]],orders[],7,FALSE)</f>
        <v>1</v>
      </c>
      <c r="M1764" t="str">
        <f>VLOOKUP(order_details__2[[#This Row],[ShipVia ]],shippers[],2,FALSE)</f>
        <v>Speedy Express</v>
      </c>
      <c r="N1764" t="str">
        <f>VLOOKUP(order_details__2[[#This Row],[OrderID]],orders[],2,FALSE)</f>
        <v>LACOR</v>
      </c>
      <c r="O1764" t="str">
        <f>VLOOKUP(order_details__2[[#This Row],[OrderID]],orders[],18,FALSE)</f>
        <v xml:space="preserve">Eastern                                           </v>
      </c>
      <c r="P1764">
        <f>VLOOKUP(order_details__2[[#This Row],[ProductID]],products[],4,FALSE)</f>
        <v>3</v>
      </c>
      <c r="Q1764" t="str">
        <f>VLOOKUP(order_details__2[[#This Row],[CategoryID]],categories[],2,FALSE)</f>
        <v>Confections</v>
      </c>
      <c r="R1764" s="57">
        <f>VLOOKUP(order_details__2[[#This Row],[OrderID]],orders[],21,FALSE)</f>
        <v>3</v>
      </c>
    </row>
    <row r="1765" spans="1:18" x14ac:dyDescent="0.2">
      <c r="A1765">
        <v>10927</v>
      </c>
      <c r="B1765">
        <v>52</v>
      </c>
      <c r="C1765">
        <v>7</v>
      </c>
      <c r="D1765">
        <v>5</v>
      </c>
      <c r="E1765">
        <v>0</v>
      </c>
      <c r="F1765">
        <f>order_details__2[[#This Row],[UnitPrice]]*order_details__2[[#This Row],[Quantity]]</f>
        <v>35</v>
      </c>
      <c r="G1765">
        <f>VLOOKUP(order_details__2[[#This Row],[ProductID]],products[],3,FALSE)</f>
        <v>24</v>
      </c>
      <c r="H1765">
        <f>VLOOKUP(order_details__2[[#This Row],[OrderID]],orders[],20,FALSE)</f>
        <v>1998</v>
      </c>
      <c r="I1765" t="str">
        <f>VLOOKUP(order_details__2[[#This Row],[ProductID]],products[],2,FALSE)</f>
        <v>Filo Mix</v>
      </c>
      <c r="J1765" t="str">
        <f>VLOOKUP(order_details__2[[#This Row],[SupplierID]],suppliers[],2,FALSE)</f>
        <v>G'day, Mate</v>
      </c>
      <c r="K1765" t="str">
        <f>VLOOKUP(order_details__2[[#This Row],[OrderID]],orders[],14,FALSE)</f>
        <v>France</v>
      </c>
      <c r="L1765">
        <f>VLOOKUP(order_details__2[[#This Row],[OrderID]],orders[],7,FALSE)</f>
        <v>1</v>
      </c>
      <c r="M1765" t="str">
        <f>VLOOKUP(order_details__2[[#This Row],[ShipVia ]],shippers[],2,FALSE)</f>
        <v>Speedy Express</v>
      </c>
      <c r="N1765" t="str">
        <f>VLOOKUP(order_details__2[[#This Row],[OrderID]],orders[],2,FALSE)</f>
        <v>LACOR</v>
      </c>
      <c r="O1765" t="str">
        <f>VLOOKUP(order_details__2[[#This Row],[OrderID]],orders[],18,FALSE)</f>
        <v xml:space="preserve">Eastern                                           </v>
      </c>
      <c r="P1765">
        <f>VLOOKUP(order_details__2[[#This Row],[ProductID]],products[],4,FALSE)</f>
        <v>5</v>
      </c>
      <c r="Q1765" t="str">
        <f>VLOOKUP(order_details__2[[#This Row],[CategoryID]],categories[],2,FALSE)</f>
        <v>Grains/Cereals</v>
      </c>
      <c r="R1765" s="57">
        <f>VLOOKUP(order_details__2[[#This Row],[OrderID]],orders[],21,FALSE)</f>
        <v>3</v>
      </c>
    </row>
    <row r="1766" spans="1:18" x14ac:dyDescent="0.2">
      <c r="A1766">
        <v>10927</v>
      </c>
      <c r="B1766">
        <v>76</v>
      </c>
      <c r="C1766">
        <v>18</v>
      </c>
      <c r="D1766">
        <v>20</v>
      </c>
      <c r="E1766">
        <v>0</v>
      </c>
      <c r="F1766">
        <f>order_details__2[[#This Row],[UnitPrice]]*order_details__2[[#This Row],[Quantity]]</f>
        <v>360</v>
      </c>
      <c r="G1766">
        <f>VLOOKUP(order_details__2[[#This Row],[ProductID]],products[],3,FALSE)</f>
        <v>23</v>
      </c>
      <c r="H1766">
        <f>VLOOKUP(order_details__2[[#This Row],[OrderID]],orders[],20,FALSE)</f>
        <v>1998</v>
      </c>
      <c r="I1766" t="str">
        <f>VLOOKUP(order_details__2[[#This Row],[ProductID]],products[],2,FALSE)</f>
        <v>Lakkalikri</v>
      </c>
      <c r="J1766" t="str">
        <f>VLOOKUP(order_details__2[[#This Row],[SupplierID]],suppliers[],2,FALSE)</f>
        <v>Karkki Oy</v>
      </c>
      <c r="K1766" t="str">
        <f>VLOOKUP(order_details__2[[#This Row],[OrderID]],orders[],14,FALSE)</f>
        <v>France</v>
      </c>
      <c r="L1766">
        <f>VLOOKUP(order_details__2[[#This Row],[OrderID]],orders[],7,FALSE)</f>
        <v>1</v>
      </c>
      <c r="M1766" t="str">
        <f>VLOOKUP(order_details__2[[#This Row],[ShipVia ]],shippers[],2,FALSE)</f>
        <v>Speedy Express</v>
      </c>
      <c r="N1766" t="str">
        <f>VLOOKUP(order_details__2[[#This Row],[OrderID]],orders[],2,FALSE)</f>
        <v>LACOR</v>
      </c>
      <c r="O1766" t="str">
        <f>VLOOKUP(order_details__2[[#This Row],[OrderID]],orders[],18,FALSE)</f>
        <v xml:space="preserve">Eastern                                           </v>
      </c>
      <c r="P1766">
        <f>VLOOKUP(order_details__2[[#This Row],[ProductID]],products[],4,FALSE)</f>
        <v>1</v>
      </c>
      <c r="Q1766" t="str">
        <f>VLOOKUP(order_details__2[[#This Row],[CategoryID]],categories[],2,FALSE)</f>
        <v>Beverages</v>
      </c>
      <c r="R1766" s="57">
        <f>VLOOKUP(order_details__2[[#This Row],[OrderID]],orders[],21,FALSE)</f>
        <v>3</v>
      </c>
    </row>
    <row r="1767" spans="1:18" x14ac:dyDescent="0.2">
      <c r="A1767">
        <v>10928</v>
      </c>
      <c r="B1767">
        <v>47</v>
      </c>
      <c r="C1767">
        <v>9.5</v>
      </c>
      <c r="D1767">
        <v>5</v>
      </c>
      <c r="E1767">
        <v>0</v>
      </c>
      <c r="F1767">
        <f>order_details__2[[#This Row],[UnitPrice]]*order_details__2[[#This Row],[Quantity]]</f>
        <v>47.5</v>
      </c>
      <c r="G1767">
        <f>VLOOKUP(order_details__2[[#This Row],[ProductID]],products[],3,FALSE)</f>
        <v>22</v>
      </c>
      <c r="H1767">
        <f>VLOOKUP(order_details__2[[#This Row],[OrderID]],orders[],20,FALSE)</f>
        <v>1998</v>
      </c>
      <c r="I1767" t="str">
        <f>VLOOKUP(order_details__2[[#This Row],[ProductID]],products[],2,FALSE)</f>
        <v>Zaanse koeken</v>
      </c>
      <c r="J1767" t="str">
        <f>VLOOKUP(order_details__2[[#This Row],[SupplierID]],suppliers[],2,FALSE)</f>
        <v>Zaanse Snoepfabriek</v>
      </c>
      <c r="K1767" t="str">
        <f>VLOOKUP(order_details__2[[#This Row],[OrderID]],orders[],14,FALSE)</f>
        <v>Spain</v>
      </c>
      <c r="L1767">
        <f>VLOOKUP(order_details__2[[#This Row],[OrderID]],orders[],7,FALSE)</f>
        <v>1</v>
      </c>
      <c r="M1767" t="str">
        <f>VLOOKUP(order_details__2[[#This Row],[ShipVia ]],shippers[],2,FALSE)</f>
        <v>Speedy Express</v>
      </c>
      <c r="N1767" t="str">
        <f>VLOOKUP(order_details__2[[#This Row],[OrderID]],orders[],2,FALSE)</f>
        <v>GALED</v>
      </c>
      <c r="O1767" t="str">
        <f>VLOOKUP(order_details__2[[#This Row],[OrderID]],orders[],18,FALSE)</f>
        <v xml:space="preserve">Eastern                                           </v>
      </c>
      <c r="P1767">
        <f>VLOOKUP(order_details__2[[#This Row],[ProductID]],products[],4,FALSE)</f>
        <v>3</v>
      </c>
      <c r="Q1767" t="str">
        <f>VLOOKUP(order_details__2[[#This Row],[CategoryID]],categories[],2,FALSE)</f>
        <v>Confections</v>
      </c>
      <c r="R1767" s="57">
        <f>VLOOKUP(order_details__2[[#This Row],[OrderID]],orders[],21,FALSE)</f>
        <v>3</v>
      </c>
    </row>
    <row r="1768" spans="1:18" x14ac:dyDescent="0.2">
      <c r="A1768">
        <v>10928</v>
      </c>
      <c r="B1768">
        <v>76</v>
      </c>
      <c r="C1768">
        <v>18</v>
      </c>
      <c r="D1768">
        <v>5</v>
      </c>
      <c r="E1768">
        <v>0</v>
      </c>
      <c r="F1768">
        <f>order_details__2[[#This Row],[UnitPrice]]*order_details__2[[#This Row],[Quantity]]</f>
        <v>90</v>
      </c>
      <c r="G1768">
        <f>VLOOKUP(order_details__2[[#This Row],[ProductID]],products[],3,FALSE)</f>
        <v>23</v>
      </c>
      <c r="H1768">
        <f>VLOOKUP(order_details__2[[#This Row],[OrderID]],orders[],20,FALSE)</f>
        <v>1998</v>
      </c>
      <c r="I1768" t="str">
        <f>VLOOKUP(order_details__2[[#This Row],[ProductID]],products[],2,FALSE)</f>
        <v>Lakkalikri</v>
      </c>
      <c r="J1768" t="str">
        <f>VLOOKUP(order_details__2[[#This Row],[SupplierID]],suppliers[],2,FALSE)</f>
        <v>Karkki Oy</v>
      </c>
      <c r="K1768" t="str">
        <f>VLOOKUP(order_details__2[[#This Row],[OrderID]],orders[],14,FALSE)</f>
        <v>Spain</v>
      </c>
      <c r="L1768">
        <f>VLOOKUP(order_details__2[[#This Row],[OrderID]],orders[],7,FALSE)</f>
        <v>1</v>
      </c>
      <c r="M1768" t="str">
        <f>VLOOKUP(order_details__2[[#This Row],[ShipVia ]],shippers[],2,FALSE)</f>
        <v>Speedy Express</v>
      </c>
      <c r="N1768" t="str">
        <f>VLOOKUP(order_details__2[[#This Row],[OrderID]],orders[],2,FALSE)</f>
        <v>GALED</v>
      </c>
      <c r="O1768" t="str">
        <f>VLOOKUP(order_details__2[[#This Row],[OrderID]],orders[],18,FALSE)</f>
        <v xml:space="preserve">Eastern                                           </v>
      </c>
      <c r="P1768">
        <f>VLOOKUP(order_details__2[[#This Row],[ProductID]],products[],4,FALSE)</f>
        <v>1</v>
      </c>
      <c r="Q1768" t="str">
        <f>VLOOKUP(order_details__2[[#This Row],[CategoryID]],categories[],2,FALSE)</f>
        <v>Beverages</v>
      </c>
      <c r="R1768" s="57">
        <f>VLOOKUP(order_details__2[[#This Row],[OrderID]],orders[],21,FALSE)</f>
        <v>3</v>
      </c>
    </row>
    <row r="1769" spans="1:18" x14ac:dyDescent="0.2">
      <c r="A1769">
        <v>10929</v>
      </c>
      <c r="B1769">
        <v>21</v>
      </c>
      <c r="C1769">
        <v>10</v>
      </c>
      <c r="D1769">
        <v>60</v>
      </c>
      <c r="E1769">
        <v>0</v>
      </c>
      <c r="F1769">
        <f>order_details__2[[#This Row],[UnitPrice]]*order_details__2[[#This Row],[Quantity]]</f>
        <v>600</v>
      </c>
      <c r="G1769">
        <f>VLOOKUP(order_details__2[[#This Row],[ProductID]],products[],3,FALSE)</f>
        <v>8</v>
      </c>
      <c r="H1769">
        <f>VLOOKUP(order_details__2[[#This Row],[OrderID]],orders[],20,FALSE)</f>
        <v>1998</v>
      </c>
      <c r="I1769" t="str">
        <f>VLOOKUP(order_details__2[[#This Row],[ProductID]],products[],2,FALSE)</f>
        <v>Sir Rodney's Scones</v>
      </c>
      <c r="J1769" t="str">
        <f>VLOOKUP(order_details__2[[#This Row],[SupplierID]],suppliers[],2,FALSE)</f>
        <v>Specialty Biscuits, Ltd.</v>
      </c>
      <c r="K1769" t="str">
        <f>VLOOKUP(order_details__2[[#This Row],[OrderID]],orders[],14,FALSE)</f>
        <v>Germany</v>
      </c>
      <c r="L1769">
        <f>VLOOKUP(order_details__2[[#This Row],[OrderID]],orders[],7,FALSE)</f>
        <v>1</v>
      </c>
      <c r="M1769" t="str">
        <f>VLOOKUP(order_details__2[[#This Row],[ShipVia ]],shippers[],2,FALSE)</f>
        <v>Speedy Express</v>
      </c>
      <c r="N1769" t="str">
        <f>VLOOKUP(order_details__2[[#This Row],[OrderID]],orders[],2,FALSE)</f>
        <v>FRANK</v>
      </c>
      <c r="O1769" t="str">
        <f>VLOOKUP(order_details__2[[#This Row],[OrderID]],orders[],18,FALSE)</f>
        <v xml:space="preserve">Westerns                                          </v>
      </c>
      <c r="P1769">
        <f>VLOOKUP(order_details__2[[#This Row],[ProductID]],products[],4,FALSE)</f>
        <v>3</v>
      </c>
      <c r="Q1769" t="str">
        <f>VLOOKUP(order_details__2[[#This Row],[CategoryID]],categories[],2,FALSE)</f>
        <v>Confections</v>
      </c>
      <c r="R1769" s="57">
        <f>VLOOKUP(order_details__2[[#This Row],[OrderID]],orders[],21,FALSE)</f>
        <v>3</v>
      </c>
    </row>
    <row r="1770" spans="1:18" x14ac:dyDescent="0.2">
      <c r="A1770">
        <v>10929</v>
      </c>
      <c r="B1770">
        <v>75</v>
      </c>
      <c r="C1770">
        <v>7.75</v>
      </c>
      <c r="D1770">
        <v>49</v>
      </c>
      <c r="E1770">
        <v>0</v>
      </c>
      <c r="F1770">
        <f>order_details__2[[#This Row],[UnitPrice]]*order_details__2[[#This Row],[Quantity]]</f>
        <v>379.75</v>
      </c>
      <c r="G1770">
        <f>VLOOKUP(order_details__2[[#This Row],[ProductID]],products[],3,FALSE)</f>
        <v>12</v>
      </c>
      <c r="H1770">
        <f>VLOOKUP(order_details__2[[#This Row],[OrderID]],orders[],20,FALSE)</f>
        <v>1998</v>
      </c>
      <c r="I1770" t="str">
        <f>VLOOKUP(order_details__2[[#This Row],[ProductID]],products[],2,FALSE)</f>
        <v>Rhnbru Klosterbier</v>
      </c>
      <c r="J1770" t="str">
        <f>VLOOKUP(order_details__2[[#This Row],[SupplierID]],suppliers[],2,FALSE)</f>
        <v>Plutzer Lebensmittelgromrkte AG</v>
      </c>
      <c r="K1770" t="str">
        <f>VLOOKUP(order_details__2[[#This Row],[OrderID]],orders[],14,FALSE)</f>
        <v>Germany</v>
      </c>
      <c r="L1770">
        <f>VLOOKUP(order_details__2[[#This Row],[OrderID]],orders[],7,FALSE)</f>
        <v>1</v>
      </c>
      <c r="M1770" t="str">
        <f>VLOOKUP(order_details__2[[#This Row],[ShipVia ]],shippers[],2,FALSE)</f>
        <v>Speedy Express</v>
      </c>
      <c r="N1770" t="str">
        <f>VLOOKUP(order_details__2[[#This Row],[OrderID]],orders[],2,FALSE)</f>
        <v>FRANK</v>
      </c>
      <c r="O1770" t="str">
        <f>VLOOKUP(order_details__2[[#This Row],[OrderID]],orders[],18,FALSE)</f>
        <v xml:space="preserve">Westerns                                          </v>
      </c>
      <c r="P1770">
        <f>VLOOKUP(order_details__2[[#This Row],[ProductID]],products[],4,FALSE)</f>
        <v>1</v>
      </c>
      <c r="Q1770" t="str">
        <f>VLOOKUP(order_details__2[[#This Row],[CategoryID]],categories[],2,FALSE)</f>
        <v>Beverages</v>
      </c>
      <c r="R1770" s="57">
        <f>VLOOKUP(order_details__2[[#This Row],[OrderID]],orders[],21,FALSE)</f>
        <v>3</v>
      </c>
    </row>
    <row r="1771" spans="1:18" x14ac:dyDescent="0.2">
      <c r="A1771">
        <v>10929</v>
      </c>
      <c r="B1771">
        <v>77</v>
      </c>
      <c r="C1771">
        <v>13</v>
      </c>
      <c r="D1771">
        <v>15</v>
      </c>
      <c r="E1771">
        <v>0</v>
      </c>
      <c r="F1771">
        <f>order_details__2[[#This Row],[UnitPrice]]*order_details__2[[#This Row],[Quantity]]</f>
        <v>195</v>
      </c>
      <c r="G1771">
        <f>VLOOKUP(order_details__2[[#This Row],[ProductID]],products[],3,FALSE)</f>
        <v>12</v>
      </c>
      <c r="H1771">
        <f>VLOOKUP(order_details__2[[#This Row],[OrderID]],orders[],20,FALSE)</f>
        <v>1998</v>
      </c>
      <c r="I1771" t="str">
        <f>VLOOKUP(order_details__2[[#This Row],[ProductID]],products[],2,FALSE)</f>
        <v>Original Frankfurter grne Soe</v>
      </c>
      <c r="J1771" t="str">
        <f>VLOOKUP(order_details__2[[#This Row],[SupplierID]],suppliers[],2,FALSE)</f>
        <v>Plutzer Lebensmittelgromrkte AG</v>
      </c>
      <c r="K1771" t="str">
        <f>VLOOKUP(order_details__2[[#This Row],[OrderID]],orders[],14,FALSE)</f>
        <v>Germany</v>
      </c>
      <c r="L1771">
        <f>VLOOKUP(order_details__2[[#This Row],[OrderID]],orders[],7,FALSE)</f>
        <v>1</v>
      </c>
      <c r="M1771" t="str">
        <f>VLOOKUP(order_details__2[[#This Row],[ShipVia ]],shippers[],2,FALSE)</f>
        <v>Speedy Express</v>
      </c>
      <c r="N1771" t="str">
        <f>VLOOKUP(order_details__2[[#This Row],[OrderID]],orders[],2,FALSE)</f>
        <v>FRANK</v>
      </c>
      <c r="O1771" t="str">
        <f>VLOOKUP(order_details__2[[#This Row],[OrderID]],orders[],18,FALSE)</f>
        <v xml:space="preserve">Westerns                                          </v>
      </c>
      <c r="P1771">
        <f>VLOOKUP(order_details__2[[#This Row],[ProductID]],products[],4,FALSE)</f>
        <v>2</v>
      </c>
      <c r="Q1771" t="str">
        <f>VLOOKUP(order_details__2[[#This Row],[CategoryID]],categories[],2,FALSE)</f>
        <v>Condiments</v>
      </c>
      <c r="R1771" s="57">
        <f>VLOOKUP(order_details__2[[#This Row],[OrderID]],orders[],21,FALSE)</f>
        <v>3</v>
      </c>
    </row>
    <row r="1772" spans="1:18" x14ac:dyDescent="0.2">
      <c r="A1772">
        <v>10930</v>
      </c>
      <c r="B1772">
        <v>21</v>
      </c>
      <c r="C1772">
        <v>10</v>
      </c>
      <c r="D1772">
        <v>36</v>
      </c>
      <c r="E1772">
        <v>0</v>
      </c>
      <c r="F1772">
        <f>order_details__2[[#This Row],[UnitPrice]]*order_details__2[[#This Row],[Quantity]]</f>
        <v>360</v>
      </c>
      <c r="G1772">
        <f>VLOOKUP(order_details__2[[#This Row],[ProductID]],products[],3,FALSE)</f>
        <v>8</v>
      </c>
      <c r="H1772">
        <f>VLOOKUP(order_details__2[[#This Row],[OrderID]],orders[],20,FALSE)</f>
        <v>1998</v>
      </c>
      <c r="I1772" t="str">
        <f>VLOOKUP(order_details__2[[#This Row],[ProductID]],products[],2,FALSE)</f>
        <v>Sir Rodney's Scones</v>
      </c>
      <c r="J1772" t="str">
        <f>VLOOKUP(order_details__2[[#This Row],[SupplierID]],suppliers[],2,FALSE)</f>
        <v>Specialty Biscuits, Ltd.</v>
      </c>
      <c r="K1772" t="str">
        <f>VLOOKUP(order_details__2[[#This Row],[OrderID]],orders[],14,FALSE)</f>
        <v>Belgium</v>
      </c>
      <c r="L1772">
        <f>VLOOKUP(order_details__2[[#This Row],[OrderID]],orders[],7,FALSE)</f>
        <v>3</v>
      </c>
      <c r="M1772" t="str">
        <f>VLOOKUP(order_details__2[[#This Row],[ShipVia ]],shippers[],2,FALSE)</f>
        <v>Federal Shipping</v>
      </c>
      <c r="N1772" t="str">
        <f>VLOOKUP(order_details__2[[#This Row],[OrderID]],orders[],2,FALSE)</f>
        <v>SUPRD</v>
      </c>
      <c r="O1772" t="str">
        <f>VLOOKUP(order_details__2[[#This Row],[OrderID]],orders[],18,FALSE)</f>
        <v xml:space="preserve">Eastern                                           </v>
      </c>
      <c r="P1772">
        <f>VLOOKUP(order_details__2[[#This Row],[ProductID]],products[],4,FALSE)</f>
        <v>3</v>
      </c>
      <c r="Q1772" t="str">
        <f>VLOOKUP(order_details__2[[#This Row],[CategoryID]],categories[],2,FALSE)</f>
        <v>Confections</v>
      </c>
      <c r="R1772" s="57">
        <f>VLOOKUP(order_details__2[[#This Row],[OrderID]],orders[],21,FALSE)</f>
        <v>3</v>
      </c>
    </row>
    <row r="1773" spans="1:18" x14ac:dyDescent="0.2">
      <c r="A1773">
        <v>10930</v>
      </c>
      <c r="B1773">
        <v>27</v>
      </c>
      <c r="C1773">
        <v>43.9</v>
      </c>
      <c r="D1773">
        <v>25</v>
      </c>
      <c r="E1773">
        <v>0</v>
      </c>
      <c r="F1773">
        <f>order_details__2[[#This Row],[UnitPrice]]*order_details__2[[#This Row],[Quantity]]</f>
        <v>1097.5</v>
      </c>
      <c r="G1773">
        <f>VLOOKUP(order_details__2[[#This Row],[ProductID]],products[],3,FALSE)</f>
        <v>11</v>
      </c>
      <c r="H1773">
        <f>VLOOKUP(order_details__2[[#This Row],[OrderID]],orders[],20,FALSE)</f>
        <v>1998</v>
      </c>
      <c r="I1773" t="str">
        <f>VLOOKUP(order_details__2[[#This Row],[ProductID]],products[],2,FALSE)</f>
        <v>Schoggi Schokolade</v>
      </c>
      <c r="J1773" t="str">
        <f>VLOOKUP(order_details__2[[#This Row],[SupplierID]],suppliers[],2,FALSE)</f>
        <v>Heli Swaren GmbH &amp; Co. KG</v>
      </c>
      <c r="K1773" t="str">
        <f>VLOOKUP(order_details__2[[#This Row],[OrderID]],orders[],14,FALSE)</f>
        <v>Belgium</v>
      </c>
      <c r="L1773">
        <f>VLOOKUP(order_details__2[[#This Row],[OrderID]],orders[],7,FALSE)</f>
        <v>3</v>
      </c>
      <c r="M1773" t="str">
        <f>VLOOKUP(order_details__2[[#This Row],[ShipVia ]],shippers[],2,FALSE)</f>
        <v>Federal Shipping</v>
      </c>
      <c r="N1773" t="str">
        <f>VLOOKUP(order_details__2[[#This Row],[OrderID]],orders[],2,FALSE)</f>
        <v>SUPRD</v>
      </c>
      <c r="O1773" t="str">
        <f>VLOOKUP(order_details__2[[#This Row],[OrderID]],orders[],18,FALSE)</f>
        <v xml:space="preserve">Eastern                                           </v>
      </c>
      <c r="P1773">
        <f>VLOOKUP(order_details__2[[#This Row],[ProductID]],products[],4,FALSE)</f>
        <v>3</v>
      </c>
      <c r="Q1773" t="str">
        <f>VLOOKUP(order_details__2[[#This Row],[CategoryID]],categories[],2,FALSE)</f>
        <v>Confections</v>
      </c>
      <c r="R1773" s="57">
        <f>VLOOKUP(order_details__2[[#This Row],[OrderID]],orders[],21,FALSE)</f>
        <v>3</v>
      </c>
    </row>
    <row r="1774" spans="1:18" x14ac:dyDescent="0.2">
      <c r="A1774">
        <v>10930</v>
      </c>
      <c r="B1774">
        <v>55</v>
      </c>
      <c r="C1774">
        <v>24</v>
      </c>
      <c r="D1774">
        <v>25</v>
      </c>
      <c r="E1774">
        <v>0</v>
      </c>
      <c r="F1774">
        <f>order_details__2[[#This Row],[UnitPrice]]*order_details__2[[#This Row],[Quantity]]</f>
        <v>600</v>
      </c>
      <c r="G1774">
        <f>VLOOKUP(order_details__2[[#This Row],[ProductID]],products[],3,FALSE)</f>
        <v>25</v>
      </c>
      <c r="H1774">
        <f>VLOOKUP(order_details__2[[#This Row],[OrderID]],orders[],20,FALSE)</f>
        <v>1998</v>
      </c>
      <c r="I1774" t="str">
        <f>VLOOKUP(order_details__2[[#This Row],[ProductID]],products[],2,FALSE)</f>
        <v>Pt chinois</v>
      </c>
      <c r="J1774" t="str">
        <f>VLOOKUP(order_details__2[[#This Row],[SupplierID]],suppliers[],2,FALSE)</f>
        <v>Ma Maison</v>
      </c>
      <c r="K1774" t="str">
        <f>VLOOKUP(order_details__2[[#This Row],[OrderID]],orders[],14,FALSE)</f>
        <v>Belgium</v>
      </c>
      <c r="L1774">
        <f>VLOOKUP(order_details__2[[#This Row],[OrderID]],orders[],7,FALSE)</f>
        <v>3</v>
      </c>
      <c r="M1774" t="str">
        <f>VLOOKUP(order_details__2[[#This Row],[ShipVia ]],shippers[],2,FALSE)</f>
        <v>Federal Shipping</v>
      </c>
      <c r="N1774" t="str">
        <f>VLOOKUP(order_details__2[[#This Row],[OrderID]],orders[],2,FALSE)</f>
        <v>SUPRD</v>
      </c>
      <c r="O1774" t="str">
        <f>VLOOKUP(order_details__2[[#This Row],[OrderID]],orders[],18,FALSE)</f>
        <v xml:space="preserve">Eastern                                           </v>
      </c>
      <c r="P1774">
        <f>VLOOKUP(order_details__2[[#This Row],[ProductID]],products[],4,FALSE)</f>
        <v>6</v>
      </c>
      <c r="Q1774" t="str">
        <f>VLOOKUP(order_details__2[[#This Row],[CategoryID]],categories[],2,FALSE)</f>
        <v>Meat/Poultry</v>
      </c>
      <c r="R1774" s="57">
        <f>VLOOKUP(order_details__2[[#This Row],[OrderID]],orders[],21,FALSE)</f>
        <v>3</v>
      </c>
    </row>
    <row r="1775" spans="1:18" x14ac:dyDescent="0.2">
      <c r="A1775">
        <v>10930</v>
      </c>
      <c r="B1775">
        <v>58</v>
      </c>
      <c r="C1775">
        <v>13.25</v>
      </c>
      <c r="D1775">
        <v>30</v>
      </c>
      <c r="E1775">
        <v>0</v>
      </c>
      <c r="F1775">
        <f>order_details__2[[#This Row],[UnitPrice]]*order_details__2[[#This Row],[Quantity]]</f>
        <v>397.5</v>
      </c>
      <c r="G1775">
        <f>VLOOKUP(order_details__2[[#This Row],[ProductID]],products[],3,FALSE)</f>
        <v>27</v>
      </c>
      <c r="H1775">
        <f>VLOOKUP(order_details__2[[#This Row],[OrderID]],orders[],20,FALSE)</f>
        <v>1998</v>
      </c>
      <c r="I1775" t="str">
        <f>VLOOKUP(order_details__2[[#This Row],[ProductID]],products[],2,FALSE)</f>
        <v>Escargots de Bourgogne</v>
      </c>
      <c r="J1775" t="str">
        <f>VLOOKUP(order_details__2[[#This Row],[SupplierID]],suppliers[],2,FALSE)</f>
        <v>Escargots Nouveaux</v>
      </c>
      <c r="K1775" t="str">
        <f>VLOOKUP(order_details__2[[#This Row],[OrderID]],orders[],14,FALSE)</f>
        <v>Belgium</v>
      </c>
      <c r="L1775">
        <f>VLOOKUP(order_details__2[[#This Row],[OrderID]],orders[],7,FALSE)</f>
        <v>3</v>
      </c>
      <c r="M1775" t="str">
        <f>VLOOKUP(order_details__2[[#This Row],[ShipVia ]],shippers[],2,FALSE)</f>
        <v>Federal Shipping</v>
      </c>
      <c r="N1775" t="str">
        <f>VLOOKUP(order_details__2[[#This Row],[OrderID]],orders[],2,FALSE)</f>
        <v>SUPRD</v>
      </c>
      <c r="O1775" t="str">
        <f>VLOOKUP(order_details__2[[#This Row],[OrderID]],orders[],18,FALSE)</f>
        <v xml:space="preserve">Eastern                                           </v>
      </c>
      <c r="P1775">
        <f>VLOOKUP(order_details__2[[#This Row],[ProductID]],products[],4,FALSE)</f>
        <v>8</v>
      </c>
      <c r="Q1775" t="str">
        <f>VLOOKUP(order_details__2[[#This Row],[CategoryID]],categories[],2,FALSE)</f>
        <v>Seafood</v>
      </c>
      <c r="R1775" s="57">
        <f>VLOOKUP(order_details__2[[#This Row],[OrderID]],orders[],21,FALSE)</f>
        <v>3</v>
      </c>
    </row>
    <row r="1776" spans="1:18" x14ac:dyDescent="0.2">
      <c r="A1776">
        <v>10931</v>
      </c>
      <c r="B1776">
        <v>13</v>
      </c>
      <c r="C1776">
        <v>6</v>
      </c>
      <c r="D1776">
        <v>42</v>
      </c>
      <c r="E1776">
        <v>0</v>
      </c>
      <c r="F1776">
        <f>order_details__2[[#This Row],[UnitPrice]]*order_details__2[[#This Row],[Quantity]]</f>
        <v>252</v>
      </c>
      <c r="G1776">
        <f>VLOOKUP(order_details__2[[#This Row],[ProductID]],products[],3,FALSE)</f>
        <v>6</v>
      </c>
      <c r="H1776">
        <f>VLOOKUP(order_details__2[[#This Row],[OrderID]],orders[],20,FALSE)</f>
        <v>1998</v>
      </c>
      <c r="I1776" t="str">
        <f>VLOOKUP(order_details__2[[#This Row],[ProductID]],products[],2,FALSE)</f>
        <v>Konbu</v>
      </c>
      <c r="J1776" t="str">
        <f>VLOOKUP(order_details__2[[#This Row],[SupplierID]],suppliers[],2,FALSE)</f>
        <v>Mayumi's</v>
      </c>
      <c r="K1776" t="str">
        <f>VLOOKUP(order_details__2[[#This Row],[OrderID]],orders[],14,FALSE)</f>
        <v>Switzerland</v>
      </c>
      <c r="L1776">
        <f>VLOOKUP(order_details__2[[#This Row],[OrderID]],orders[],7,FALSE)</f>
        <v>2</v>
      </c>
      <c r="M1776" t="str">
        <f>VLOOKUP(order_details__2[[#This Row],[ShipVia ]],shippers[],2,FALSE)</f>
        <v>United Package</v>
      </c>
      <c r="N1776" t="str">
        <f>VLOOKUP(order_details__2[[#This Row],[OrderID]],orders[],2,FALSE)</f>
        <v>RICSU</v>
      </c>
      <c r="O1776" t="str">
        <f>VLOOKUP(order_details__2[[#This Row],[OrderID]],orders[],18,FALSE)</f>
        <v xml:space="preserve">Eastern                                           </v>
      </c>
      <c r="P1776">
        <f>VLOOKUP(order_details__2[[#This Row],[ProductID]],products[],4,FALSE)</f>
        <v>8</v>
      </c>
      <c r="Q1776" t="str">
        <f>VLOOKUP(order_details__2[[#This Row],[CategoryID]],categories[],2,FALSE)</f>
        <v>Seafood</v>
      </c>
      <c r="R1776" s="57">
        <f>VLOOKUP(order_details__2[[#This Row],[OrderID]],orders[],21,FALSE)</f>
        <v>3</v>
      </c>
    </row>
    <row r="1777" spans="1:18" x14ac:dyDescent="0.2">
      <c r="A1777">
        <v>10931</v>
      </c>
      <c r="B1777">
        <v>57</v>
      </c>
      <c r="C1777">
        <v>19.5</v>
      </c>
      <c r="D1777">
        <v>30</v>
      </c>
      <c r="E1777">
        <v>0</v>
      </c>
      <c r="F1777">
        <f>order_details__2[[#This Row],[UnitPrice]]*order_details__2[[#This Row],[Quantity]]</f>
        <v>585</v>
      </c>
      <c r="G1777">
        <f>VLOOKUP(order_details__2[[#This Row],[ProductID]],products[],3,FALSE)</f>
        <v>26</v>
      </c>
      <c r="H1777">
        <f>VLOOKUP(order_details__2[[#This Row],[OrderID]],orders[],20,FALSE)</f>
        <v>1998</v>
      </c>
      <c r="I1777" t="str">
        <f>VLOOKUP(order_details__2[[#This Row],[ProductID]],products[],2,FALSE)</f>
        <v>Ravioli Angelo</v>
      </c>
      <c r="J1777" t="str">
        <f>VLOOKUP(order_details__2[[#This Row],[SupplierID]],suppliers[],2,FALSE)</f>
        <v>Pasta Buttini s.r.l.</v>
      </c>
      <c r="K1777" t="str">
        <f>VLOOKUP(order_details__2[[#This Row],[OrderID]],orders[],14,FALSE)</f>
        <v>Switzerland</v>
      </c>
      <c r="L1777">
        <f>VLOOKUP(order_details__2[[#This Row],[OrderID]],orders[],7,FALSE)</f>
        <v>2</v>
      </c>
      <c r="M1777" t="str">
        <f>VLOOKUP(order_details__2[[#This Row],[ShipVia ]],shippers[],2,FALSE)</f>
        <v>United Package</v>
      </c>
      <c r="N1777" t="str">
        <f>VLOOKUP(order_details__2[[#This Row],[OrderID]],orders[],2,FALSE)</f>
        <v>RICSU</v>
      </c>
      <c r="O1777" t="str">
        <f>VLOOKUP(order_details__2[[#This Row],[OrderID]],orders[],18,FALSE)</f>
        <v xml:space="preserve">Eastern                                           </v>
      </c>
      <c r="P1777">
        <f>VLOOKUP(order_details__2[[#This Row],[ProductID]],products[],4,FALSE)</f>
        <v>5</v>
      </c>
      <c r="Q1777" t="str">
        <f>VLOOKUP(order_details__2[[#This Row],[CategoryID]],categories[],2,FALSE)</f>
        <v>Grains/Cereals</v>
      </c>
      <c r="R1777" s="57">
        <f>VLOOKUP(order_details__2[[#This Row],[OrderID]],orders[],21,FALSE)</f>
        <v>3</v>
      </c>
    </row>
    <row r="1778" spans="1:18" x14ac:dyDescent="0.2">
      <c r="A1778">
        <v>10932</v>
      </c>
      <c r="B1778">
        <v>16</v>
      </c>
      <c r="C1778">
        <v>17.45</v>
      </c>
      <c r="D1778">
        <v>30</v>
      </c>
      <c r="E1778">
        <v>0</v>
      </c>
      <c r="F1778">
        <f>order_details__2[[#This Row],[UnitPrice]]*order_details__2[[#This Row],[Quantity]]</f>
        <v>523.5</v>
      </c>
      <c r="G1778">
        <f>VLOOKUP(order_details__2[[#This Row],[ProductID]],products[],3,FALSE)</f>
        <v>7</v>
      </c>
      <c r="H1778">
        <f>VLOOKUP(order_details__2[[#This Row],[OrderID]],orders[],20,FALSE)</f>
        <v>1998</v>
      </c>
      <c r="I1778" t="str">
        <f>VLOOKUP(order_details__2[[#This Row],[ProductID]],products[],2,FALSE)</f>
        <v>Pavlova</v>
      </c>
      <c r="J1778" t="str">
        <f>VLOOKUP(order_details__2[[#This Row],[SupplierID]],suppliers[],2,FALSE)</f>
        <v>Pavlova, Ltd.</v>
      </c>
      <c r="K1778" t="str">
        <f>VLOOKUP(order_details__2[[#This Row],[OrderID]],orders[],14,FALSE)</f>
        <v>France</v>
      </c>
      <c r="L1778">
        <f>VLOOKUP(order_details__2[[#This Row],[OrderID]],orders[],7,FALSE)</f>
        <v>1</v>
      </c>
      <c r="M1778" t="str">
        <f>VLOOKUP(order_details__2[[#This Row],[ShipVia ]],shippers[],2,FALSE)</f>
        <v>Speedy Express</v>
      </c>
      <c r="N1778" t="str">
        <f>VLOOKUP(order_details__2[[#This Row],[OrderID]],orders[],2,FALSE)</f>
        <v>BONAP</v>
      </c>
      <c r="O1778" t="str">
        <f>VLOOKUP(order_details__2[[#This Row],[OrderID]],orders[],18,FALSE)</f>
        <v xml:space="preserve">Northern                                          </v>
      </c>
      <c r="P1778">
        <f>VLOOKUP(order_details__2[[#This Row],[ProductID]],products[],4,FALSE)</f>
        <v>3</v>
      </c>
      <c r="Q1778" t="str">
        <f>VLOOKUP(order_details__2[[#This Row],[CategoryID]],categories[],2,FALSE)</f>
        <v>Confections</v>
      </c>
      <c r="R1778" s="57">
        <f>VLOOKUP(order_details__2[[#This Row],[OrderID]],orders[],21,FALSE)</f>
        <v>3</v>
      </c>
    </row>
    <row r="1779" spans="1:18" x14ac:dyDescent="0.2">
      <c r="A1779">
        <v>10932</v>
      </c>
      <c r="B1779">
        <v>62</v>
      </c>
      <c r="C1779">
        <v>49.3</v>
      </c>
      <c r="D1779">
        <v>14</v>
      </c>
      <c r="E1779">
        <v>0</v>
      </c>
      <c r="F1779">
        <f>order_details__2[[#This Row],[UnitPrice]]*order_details__2[[#This Row],[Quantity]]</f>
        <v>690.19999999999993</v>
      </c>
      <c r="G1779">
        <f>VLOOKUP(order_details__2[[#This Row],[ProductID]],products[],3,FALSE)</f>
        <v>29</v>
      </c>
      <c r="H1779">
        <f>VLOOKUP(order_details__2[[#This Row],[OrderID]],orders[],20,FALSE)</f>
        <v>1998</v>
      </c>
      <c r="I1779" t="str">
        <f>VLOOKUP(order_details__2[[#This Row],[ProductID]],products[],2,FALSE)</f>
        <v>Tarte au sucre</v>
      </c>
      <c r="J1779" t="str">
        <f>VLOOKUP(order_details__2[[#This Row],[SupplierID]],suppliers[],2,FALSE)</f>
        <v>Forts d'rables</v>
      </c>
      <c r="K1779" t="str">
        <f>VLOOKUP(order_details__2[[#This Row],[OrderID]],orders[],14,FALSE)</f>
        <v>France</v>
      </c>
      <c r="L1779">
        <f>VLOOKUP(order_details__2[[#This Row],[OrderID]],orders[],7,FALSE)</f>
        <v>1</v>
      </c>
      <c r="M1779" t="str">
        <f>VLOOKUP(order_details__2[[#This Row],[ShipVia ]],shippers[],2,FALSE)</f>
        <v>Speedy Express</v>
      </c>
      <c r="N1779" t="str">
        <f>VLOOKUP(order_details__2[[#This Row],[OrderID]],orders[],2,FALSE)</f>
        <v>BONAP</v>
      </c>
      <c r="O1779" t="str">
        <f>VLOOKUP(order_details__2[[#This Row],[OrderID]],orders[],18,FALSE)</f>
        <v xml:space="preserve">Northern                                          </v>
      </c>
      <c r="P1779">
        <f>VLOOKUP(order_details__2[[#This Row],[ProductID]],products[],4,FALSE)</f>
        <v>3</v>
      </c>
      <c r="Q1779" t="str">
        <f>VLOOKUP(order_details__2[[#This Row],[CategoryID]],categories[],2,FALSE)</f>
        <v>Confections</v>
      </c>
      <c r="R1779" s="57">
        <f>VLOOKUP(order_details__2[[#This Row],[OrderID]],orders[],21,FALSE)</f>
        <v>3</v>
      </c>
    </row>
    <row r="1780" spans="1:18" x14ac:dyDescent="0.2">
      <c r="A1780">
        <v>10932</v>
      </c>
      <c r="B1780">
        <v>72</v>
      </c>
      <c r="C1780">
        <v>34.799999999999997</v>
      </c>
      <c r="D1780">
        <v>16</v>
      </c>
      <c r="E1780">
        <v>0</v>
      </c>
      <c r="F1780">
        <f>order_details__2[[#This Row],[UnitPrice]]*order_details__2[[#This Row],[Quantity]]</f>
        <v>556.79999999999995</v>
      </c>
      <c r="G1780">
        <f>VLOOKUP(order_details__2[[#This Row],[ProductID]],products[],3,FALSE)</f>
        <v>14</v>
      </c>
      <c r="H1780">
        <f>VLOOKUP(order_details__2[[#This Row],[OrderID]],orders[],20,FALSE)</f>
        <v>1998</v>
      </c>
      <c r="I1780" t="str">
        <f>VLOOKUP(order_details__2[[#This Row],[ProductID]],products[],2,FALSE)</f>
        <v>Mozzarella di Giovanni</v>
      </c>
      <c r="J1780" t="str">
        <f>VLOOKUP(order_details__2[[#This Row],[SupplierID]],suppliers[],2,FALSE)</f>
        <v>Formaggi Fortini s.r.l.</v>
      </c>
      <c r="K1780" t="str">
        <f>VLOOKUP(order_details__2[[#This Row],[OrderID]],orders[],14,FALSE)</f>
        <v>France</v>
      </c>
      <c r="L1780">
        <f>VLOOKUP(order_details__2[[#This Row],[OrderID]],orders[],7,FALSE)</f>
        <v>1</v>
      </c>
      <c r="M1780" t="str">
        <f>VLOOKUP(order_details__2[[#This Row],[ShipVia ]],shippers[],2,FALSE)</f>
        <v>Speedy Express</v>
      </c>
      <c r="N1780" t="str">
        <f>VLOOKUP(order_details__2[[#This Row],[OrderID]],orders[],2,FALSE)</f>
        <v>BONAP</v>
      </c>
      <c r="O1780" t="str">
        <f>VLOOKUP(order_details__2[[#This Row],[OrderID]],orders[],18,FALSE)</f>
        <v xml:space="preserve">Northern                                          </v>
      </c>
      <c r="P1780">
        <f>VLOOKUP(order_details__2[[#This Row],[ProductID]],products[],4,FALSE)</f>
        <v>4</v>
      </c>
      <c r="Q1780" t="str">
        <f>VLOOKUP(order_details__2[[#This Row],[CategoryID]],categories[],2,FALSE)</f>
        <v>Dairy Products</v>
      </c>
      <c r="R1780" s="57">
        <f>VLOOKUP(order_details__2[[#This Row],[OrderID]],orders[],21,FALSE)</f>
        <v>3</v>
      </c>
    </row>
    <row r="1781" spans="1:18" x14ac:dyDescent="0.2">
      <c r="A1781">
        <v>10932</v>
      </c>
      <c r="B1781">
        <v>75</v>
      </c>
      <c r="C1781">
        <v>7.75</v>
      </c>
      <c r="D1781">
        <v>20</v>
      </c>
      <c r="E1781">
        <v>0</v>
      </c>
      <c r="F1781">
        <f>order_details__2[[#This Row],[UnitPrice]]*order_details__2[[#This Row],[Quantity]]</f>
        <v>155</v>
      </c>
      <c r="G1781">
        <f>VLOOKUP(order_details__2[[#This Row],[ProductID]],products[],3,FALSE)</f>
        <v>12</v>
      </c>
      <c r="H1781">
        <f>VLOOKUP(order_details__2[[#This Row],[OrderID]],orders[],20,FALSE)</f>
        <v>1998</v>
      </c>
      <c r="I1781" t="str">
        <f>VLOOKUP(order_details__2[[#This Row],[ProductID]],products[],2,FALSE)</f>
        <v>Rhnbru Klosterbier</v>
      </c>
      <c r="J1781" t="str">
        <f>VLOOKUP(order_details__2[[#This Row],[SupplierID]],suppliers[],2,FALSE)</f>
        <v>Plutzer Lebensmittelgromrkte AG</v>
      </c>
      <c r="K1781" t="str">
        <f>VLOOKUP(order_details__2[[#This Row],[OrderID]],orders[],14,FALSE)</f>
        <v>France</v>
      </c>
      <c r="L1781">
        <f>VLOOKUP(order_details__2[[#This Row],[OrderID]],orders[],7,FALSE)</f>
        <v>1</v>
      </c>
      <c r="M1781" t="str">
        <f>VLOOKUP(order_details__2[[#This Row],[ShipVia ]],shippers[],2,FALSE)</f>
        <v>Speedy Express</v>
      </c>
      <c r="N1781" t="str">
        <f>VLOOKUP(order_details__2[[#This Row],[OrderID]],orders[],2,FALSE)</f>
        <v>BONAP</v>
      </c>
      <c r="O1781" t="str">
        <f>VLOOKUP(order_details__2[[#This Row],[OrderID]],orders[],18,FALSE)</f>
        <v xml:space="preserve">Northern                                          </v>
      </c>
      <c r="P1781">
        <f>VLOOKUP(order_details__2[[#This Row],[ProductID]],products[],4,FALSE)</f>
        <v>1</v>
      </c>
      <c r="Q1781" t="str">
        <f>VLOOKUP(order_details__2[[#This Row],[CategoryID]],categories[],2,FALSE)</f>
        <v>Beverages</v>
      </c>
      <c r="R1781" s="57">
        <f>VLOOKUP(order_details__2[[#This Row],[OrderID]],orders[],21,FALSE)</f>
        <v>3</v>
      </c>
    </row>
    <row r="1782" spans="1:18" x14ac:dyDescent="0.2">
      <c r="A1782">
        <v>10933</v>
      </c>
      <c r="B1782">
        <v>53</v>
      </c>
      <c r="C1782">
        <v>32.799999999999997</v>
      </c>
      <c r="D1782">
        <v>2</v>
      </c>
      <c r="E1782">
        <v>0</v>
      </c>
      <c r="F1782">
        <f>order_details__2[[#This Row],[UnitPrice]]*order_details__2[[#This Row],[Quantity]]</f>
        <v>65.599999999999994</v>
      </c>
      <c r="G1782">
        <f>VLOOKUP(order_details__2[[#This Row],[ProductID]],products[],3,FALSE)</f>
        <v>24</v>
      </c>
      <c r="H1782">
        <f>VLOOKUP(order_details__2[[#This Row],[OrderID]],orders[],20,FALSE)</f>
        <v>1998</v>
      </c>
      <c r="I1782" t="str">
        <f>VLOOKUP(order_details__2[[#This Row],[ProductID]],products[],2,FALSE)</f>
        <v>Perth Pasties</v>
      </c>
      <c r="J1782" t="str">
        <f>VLOOKUP(order_details__2[[#This Row],[SupplierID]],suppliers[],2,FALSE)</f>
        <v>G'day, Mate</v>
      </c>
      <c r="K1782" t="str">
        <f>VLOOKUP(order_details__2[[#This Row],[OrderID]],orders[],14,FALSE)</f>
        <v>UK</v>
      </c>
      <c r="L1782">
        <f>VLOOKUP(order_details__2[[#This Row],[OrderID]],orders[],7,FALSE)</f>
        <v>3</v>
      </c>
      <c r="M1782" t="str">
        <f>VLOOKUP(order_details__2[[#This Row],[ShipVia ]],shippers[],2,FALSE)</f>
        <v>Federal Shipping</v>
      </c>
      <c r="N1782" t="str">
        <f>VLOOKUP(order_details__2[[#This Row],[OrderID]],orders[],2,FALSE)</f>
        <v>ISLAT</v>
      </c>
      <c r="O1782" t="str">
        <f>VLOOKUP(order_details__2[[#This Row],[OrderID]],orders[],18,FALSE)</f>
        <v xml:space="preserve">Westerns                                          </v>
      </c>
      <c r="P1782">
        <f>VLOOKUP(order_details__2[[#This Row],[ProductID]],products[],4,FALSE)</f>
        <v>6</v>
      </c>
      <c r="Q1782" t="str">
        <f>VLOOKUP(order_details__2[[#This Row],[CategoryID]],categories[],2,FALSE)</f>
        <v>Meat/Poultry</v>
      </c>
      <c r="R1782" s="57">
        <f>VLOOKUP(order_details__2[[#This Row],[OrderID]],orders[],21,FALSE)</f>
        <v>3</v>
      </c>
    </row>
    <row r="1783" spans="1:18" x14ac:dyDescent="0.2">
      <c r="A1783">
        <v>10933</v>
      </c>
      <c r="B1783">
        <v>61</v>
      </c>
      <c r="C1783">
        <v>28.5</v>
      </c>
      <c r="D1783">
        <v>30</v>
      </c>
      <c r="E1783">
        <v>0</v>
      </c>
      <c r="F1783">
        <f>order_details__2[[#This Row],[UnitPrice]]*order_details__2[[#This Row],[Quantity]]</f>
        <v>855</v>
      </c>
      <c r="G1783">
        <f>VLOOKUP(order_details__2[[#This Row],[ProductID]],products[],3,FALSE)</f>
        <v>29</v>
      </c>
      <c r="H1783">
        <f>VLOOKUP(order_details__2[[#This Row],[OrderID]],orders[],20,FALSE)</f>
        <v>1998</v>
      </c>
      <c r="I1783" t="str">
        <f>VLOOKUP(order_details__2[[#This Row],[ProductID]],products[],2,FALSE)</f>
        <v>Sirop d'rable</v>
      </c>
      <c r="J1783" t="str">
        <f>VLOOKUP(order_details__2[[#This Row],[SupplierID]],suppliers[],2,FALSE)</f>
        <v>Forts d'rables</v>
      </c>
      <c r="K1783" t="str">
        <f>VLOOKUP(order_details__2[[#This Row],[OrderID]],orders[],14,FALSE)</f>
        <v>UK</v>
      </c>
      <c r="L1783">
        <f>VLOOKUP(order_details__2[[#This Row],[OrderID]],orders[],7,FALSE)</f>
        <v>3</v>
      </c>
      <c r="M1783" t="str">
        <f>VLOOKUP(order_details__2[[#This Row],[ShipVia ]],shippers[],2,FALSE)</f>
        <v>Federal Shipping</v>
      </c>
      <c r="N1783" t="str">
        <f>VLOOKUP(order_details__2[[#This Row],[OrderID]],orders[],2,FALSE)</f>
        <v>ISLAT</v>
      </c>
      <c r="O1783" t="str">
        <f>VLOOKUP(order_details__2[[#This Row],[OrderID]],orders[],18,FALSE)</f>
        <v xml:space="preserve">Westerns                                          </v>
      </c>
      <c r="P1783">
        <f>VLOOKUP(order_details__2[[#This Row],[ProductID]],products[],4,FALSE)</f>
        <v>2</v>
      </c>
      <c r="Q1783" t="str">
        <f>VLOOKUP(order_details__2[[#This Row],[CategoryID]],categories[],2,FALSE)</f>
        <v>Condiments</v>
      </c>
      <c r="R1783" s="57">
        <f>VLOOKUP(order_details__2[[#This Row],[OrderID]],orders[],21,FALSE)</f>
        <v>3</v>
      </c>
    </row>
    <row r="1784" spans="1:18" x14ac:dyDescent="0.2">
      <c r="A1784">
        <v>10934</v>
      </c>
      <c r="B1784">
        <v>6</v>
      </c>
      <c r="C1784">
        <v>25</v>
      </c>
      <c r="D1784">
        <v>20</v>
      </c>
      <c r="E1784">
        <v>0</v>
      </c>
      <c r="F1784">
        <f>order_details__2[[#This Row],[UnitPrice]]*order_details__2[[#This Row],[Quantity]]</f>
        <v>500</v>
      </c>
      <c r="G1784">
        <f>VLOOKUP(order_details__2[[#This Row],[ProductID]],products[],3,FALSE)</f>
        <v>3</v>
      </c>
      <c r="H1784">
        <f>VLOOKUP(order_details__2[[#This Row],[OrderID]],orders[],20,FALSE)</f>
        <v>1998</v>
      </c>
      <c r="I1784" t="str">
        <f>VLOOKUP(order_details__2[[#This Row],[ProductID]],products[],2,FALSE)</f>
        <v>Grandma's Boysenberry Spread</v>
      </c>
      <c r="J1784" t="str">
        <f>VLOOKUP(order_details__2[[#This Row],[SupplierID]],suppliers[],2,FALSE)</f>
        <v>Grandma Kelly's Homestead</v>
      </c>
      <c r="K1784" t="str">
        <f>VLOOKUP(order_details__2[[#This Row],[OrderID]],orders[],14,FALSE)</f>
        <v>Germany</v>
      </c>
      <c r="L1784">
        <f>VLOOKUP(order_details__2[[#This Row],[OrderID]],orders[],7,FALSE)</f>
        <v>3</v>
      </c>
      <c r="M1784" t="str">
        <f>VLOOKUP(order_details__2[[#This Row],[ShipVia ]],shippers[],2,FALSE)</f>
        <v>Federal Shipping</v>
      </c>
      <c r="N1784" t="str">
        <f>VLOOKUP(order_details__2[[#This Row],[OrderID]],orders[],2,FALSE)</f>
        <v>LEHMS</v>
      </c>
      <c r="O1784" t="str">
        <f>VLOOKUP(order_details__2[[#This Row],[OrderID]],orders[],18,FALSE)</f>
        <v xml:space="preserve">Southern                                          </v>
      </c>
      <c r="P1784">
        <f>VLOOKUP(order_details__2[[#This Row],[ProductID]],products[],4,FALSE)</f>
        <v>2</v>
      </c>
      <c r="Q1784" t="str">
        <f>VLOOKUP(order_details__2[[#This Row],[CategoryID]],categories[],2,FALSE)</f>
        <v>Condiments</v>
      </c>
      <c r="R1784" s="57">
        <f>VLOOKUP(order_details__2[[#This Row],[OrderID]],orders[],21,FALSE)</f>
        <v>3</v>
      </c>
    </row>
    <row r="1785" spans="1:18" x14ac:dyDescent="0.2">
      <c r="A1785">
        <v>10935</v>
      </c>
      <c r="B1785">
        <v>1</v>
      </c>
      <c r="C1785">
        <v>18</v>
      </c>
      <c r="D1785">
        <v>21</v>
      </c>
      <c r="E1785">
        <v>0</v>
      </c>
      <c r="F1785">
        <f>order_details__2[[#This Row],[UnitPrice]]*order_details__2[[#This Row],[Quantity]]</f>
        <v>378</v>
      </c>
      <c r="G1785">
        <f>VLOOKUP(order_details__2[[#This Row],[ProductID]],products[],3,FALSE)</f>
        <v>1</v>
      </c>
      <c r="H1785">
        <f>VLOOKUP(order_details__2[[#This Row],[OrderID]],orders[],20,FALSE)</f>
        <v>1998</v>
      </c>
      <c r="I1785" t="str">
        <f>VLOOKUP(order_details__2[[#This Row],[ProductID]],products[],2,FALSE)</f>
        <v>Chai</v>
      </c>
      <c r="J1785" t="str">
        <f>VLOOKUP(order_details__2[[#This Row],[SupplierID]],suppliers[],2,FALSE)</f>
        <v>Exotic Liquids</v>
      </c>
      <c r="K1785" t="str">
        <f>VLOOKUP(order_details__2[[#This Row],[OrderID]],orders[],14,FALSE)</f>
        <v>Brazil</v>
      </c>
      <c r="L1785">
        <f>VLOOKUP(order_details__2[[#This Row],[OrderID]],orders[],7,FALSE)</f>
        <v>3</v>
      </c>
      <c r="M1785" t="str">
        <f>VLOOKUP(order_details__2[[#This Row],[ShipVia ]],shippers[],2,FALSE)</f>
        <v>Federal Shipping</v>
      </c>
      <c r="N1785" t="str">
        <f>VLOOKUP(order_details__2[[#This Row],[OrderID]],orders[],2,FALSE)</f>
        <v>WELLI</v>
      </c>
      <c r="O1785" t="str">
        <f>VLOOKUP(order_details__2[[#This Row],[OrderID]],orders[],18,FALSE)</f>
        <v xml:space="preserve">Eastern                                           </v>
      </c>
      <c r="P1785">
        <f>VLOOKUP(order_details__2[[#This Row],[ProductID]],products[],4,FALSE)</f>
        <v>1</v>
      </c>
      <c r="Q1785" t="str">
        <f>VLOOKUP(order_details__2[[#This Row],[CategoryID]],categories[],2,FALSE)</f>
        <v>Beverages</v>
      </c>
      <c r="R1785" s="57">
        <f>VLOOKUP(order_details__2[[#This Row],[OrderID]],orders[],21,FALSE)</f>
        <v>3</v>
      </c>
    </row>
    <row r="1786" spans="1:18" x14ac:dyDescent="0.2">
      <c r="A1786">
        <v>10935</v>
      </c>
      <c r="B1786">
        <v>18</v>
      </c>
      <c r="C1786">
        <v>62.5</v>
      </c>
      <c r="D1786">
        <v>4</v>
      </c>
      <c r="E1786">
        <v>0</v>
      </c>
      <c r="F1786">
        <f>order_details__2[[#This Row],[UnitPrice]]*order_details__2[[#This Row],[Quantity]]</f>
        <v>250</v>
      </c>
      <c r="G1786">
        <f>VLOOKUP(order_details__2[[#This Row],[ProductID]],products[],3,FALSE)</f>
        <v>7</v>
      </c>
      <c r="H1786">
        <f>VLOOKUP(order_details__2[[#This Row],[OrderID]],orders[],20,FALSE)</f>
        <v>1998</v>
      </c>
      <c r="I1786" t="str">
        <f>VLOOKUP(order_details__2[[#This Row],[ProductID]],products[],2,FALSE)</f>
        <v>Carnarvon Tigers</v>
      </c>
      <c r="J1786" t="str">
        <f>VLOOKUP(order_details__2[[#This Row],[SupplierID]],suppliers[],2,FALSE)</f>
        <v>Pavlova, Ltd.</v>
      </c>
      <c r="K1786" t="str">
        <f>VLOOKUP(order_details__2[[#This Row],[OrderID]],orders[],14,FALSE)</f>
        <v>Brazil</v>
      </c>
      <c r="L1786">
        <f>VLOOKUP(order_details__2[[#This Row],[OrderID]],orders[],7,FALSE)</f>
        <v>3</v>
      </c>
      <c r="M1786" t="str">
        <f>VLOOKUP(order_details__2[[#This Row],[ShipVia ]],shippers[],2,FALSE)</f>
        <v>Federal Shipping</v>
      </c>
      <c r="N1786" t="str">
        <f>VLOOKUP(order_details__2[[#This Row],[OrderID]],orders[],2,FALSE)</f>
        <v>WELLI</v>
      </c>
      <c r="O1786" t="str">
        <f>VLOOKUP(order_details__2[[#This Row],[OrderID]],orders[],18,FALSE)</f>
        <v xml:space="preserve">Eastern                                           </v>
      </c>
      <c r="P1786">
        <f>VLOOKUP(order_details__2[[#This Row],[ProductID]],products[],4,FALSE)</f>
        <v>8</v>
      </c>
      <c r="Q1786" t="str">
        <f>VLOOKUP(order_details__2[[#This Row],[CategoryID]],categories[],2,FALSE)</f>
        <v>Seafood</v>
      </c>
      <c r="R1786" s="57">
        <f>VLOOKUP(order_details__2[[#This Row],[OrderID]],orders[],21,FALSE)</f>
        <v>3</v>
      </c>
    </row>
    <row r="1787" spans="1:18" x14ac:dyDescent="0.2">
      <c r="A1787">
        <v>10935</v>
      </c>
      <c r="B1787">
        <v>23</v>
      </c>
      <c r="C1787">
        <v>9</v>
      </c>
      <c r="D1787">
        <v>8</v>
      </c>
      <c r="E1787">
        <v>0</v>
      </c>
      <c r="F1787">
        <f>order_details__2[[#This Row],[UnitPrice]]*order_details__2[[#This Row],[Quantity]]</f>
        <v>72</v>
      </c>
      <c r="G1787">
        <f>VLOOKUP(order_details__2[[#This Row],[ProductID]],products[],3,FALSE)</f>
        <v>9</v>
      </c>
      <c r="H1787">
        <f>VLOOKUP(order_details__2[[#This Row],[OrderID]],orders[],20,FALSE)</f>
        <v>1998</v>
      </c>
      <c r="I1787" t="str">
        <f>VLOOKUP(order_details__2[[#This Row],[ProductID]],products[],2,FALSE)</f>
        <v>Tunnbrd</v>
      </c>
      <c r="J1787" t="str">
        <f>VLOOKUP(order_details__2[[#This Row],[SupplierID]],suppliers[],2,FALSE)</f>
        <v>PB Knckebrd AB</v>
      </c>
      <c r="K1787" t="str">
        <f>VLOOKUP(order_details__2[[#This Row],[OrderID]],orders[],14,FALSE)</f>
        <v>Brazil</v>
      </c>
      <c r="L1787">
        <f>VLOOKUP(order_details__2[[#This Row],[OrderID]],orders[],7,FALSE)</f>
        <v>3</v>
      </c>
      <c r="M1787" t="str">
        <f>VLOOKUP(order_details__2[[#This Row],[ShipVia ]],shippers[],2,FALSE)</f>
        <v>Federal Shipping</v>
      </c>
      <c r="N1787" t="str">
        <f>VLOOKUP(order_details__2[[#This Row],[OrderID]],orders[],2,FALSE)</f>
        <v>WELLI</v>
      </c>
      <c r="O1787" t="str">
        <f>VLOOKUP(order_details__2[[#This Row],[OrderID]],orders[],18,FALSE)</f>
        <v xml:space="preserve">Eastern                                           </v>
      </c>
      <c r="P1787">
        <f>VLOOKUP(order_details__2[[#This Row],[ProductID]],products[],4,FALSE)</f>
        <v>5</v>
      </c>
      <c r="Q1787" t="str">
        <f>VLOOKUP(order_details__2[[#This Row],[CategoryID]],categories[],2,FALSE)</f>
        <v>Grains/Cereals</v>
      </c>
      <c r="R1787" s="57">
        <f>VLOOKUP(order_details__2[[#This Row],[OrderID]],orders[],21,FALSE)</f>
        <v>3</v>
      </c>
    </row>
    <row r="1788" spans="1:18" x14ac:dyDescent="0.2">
      <c r="A1788">
        <v>10936</v>
      </c>
      <c r="B1788">
        <v>36</v>
      </c>
      <c r="C1788">
        <v>19</v>
      </c>
      <c r="D1788">
        <v>30</v>
      </c>
      <c r="E1788">
        <v>0</v>
      </c>
      <c r="F1788">
        <f>order_details__2[[#This Row],[UnitPrice]]*order_details__2[[#This Row],[Quantity]]</f>
        <v>570</v>
      </c>
      <c r="G1788">
        <f>VLOOKUP(order_details__2[[#This Row],[ProductID]],products[],3,FALSE)</f>
        <v>17</v>
      </c>
      <c r="H1788">
        <f>VLOOKUP(order_details__2[[#This Row],[OrderID]],orders[],20,FALSE)</f>
        <v>1998</v>
      </c>
      <c r="I1788" t="str">
        <f>VLOOKUP(order_details__2[[#This Row],[ProductID]],products[],2,FALSE)</f>
        <v>Inlagd Sill</v>
      </c>
      <c r="J1788" t="str">
        <f>VLOOKUP(order_details__2[[#This Row],[SupplierID]],suppliers[],2,FALSE)</f>
        <v>Svensk Sjfda AB</v>
      </c>
      <c r="K1788" t="str">
        <f>VLOOKUP(order_details__2[[#This Row],[OrderID]],orders[],14,FALSE)</f>
        <v>USA</v>
      </c>
      <c r="L1788">
        <f>VLOOKUP(order_details__2[[#This Row],[OrderID]],orders[],7,FALSE)</f>
        <v>2</v>
      </c>
      <c r="M1788" t="str">
        <f>VLOOKUP(order_details__2[[#This Row],[ShipVia ]],shippers[],2,FALSE)</f>
        <v>United Package</v>
      </c>
      <c r="N1788" t="str">
        <f>VLOOKUP(order_details__2[[#This Row],[OrderID]],orders[],2,FALSE)</f>
        <v>GREAL</v>
      </c>
      <c r="O1788" t="str">
        <f>VLOOKUP(order_details__2[[#This Row],[OrderID]],orders[],18,FALSE)</f>
        <v xml:space="preserve">Southern                                          </v>
      </c>
      <c r="P1788">
        <f>VLOOKUP(order_details__2[[#This Row],[ProductID]],products[],4,FALSE)</f>
        <v>8</v>
      </c>
      <c r="Q1788" t="str">
        <f>VLOOKUP(order_details__2[[#This Row],[CategoryID]],categories[],2,FALSE)</f>
        <v>Seafood</v>
      </c>
      <c r="R1788" s="57">
        <f>VLOOKUP(order_details__2[[#This Row],[OrderID]],orders[],21,FALSE)</f>
        <v>3</v>
      </c>
    </row>
    <row r="1789" spans="1:18" x14ac:dyDescent="0.2">
      <c r="A1789">
        <v>10937</v>
      </c>
      <c r="B1789">
        <v>28</v>
      </c>
      <c r="C1789">
        <v>45.6</v>
      </c>
      <c r="D1789">
        <v>8</v>
      </c>
      <c r="E1789">
        <v>0</v>
      </c>
      <c r="F1789">
        <f>order_details__2[[#This Row],[UnitPrice]]*order_details__2[[#This Row],[Quantity]]</f>
        <v>364.8</v>
      </c>
      <c r="G1789">
        <f>VLOOKUP(order_details__2[[#This Row],[ProductID]],products[],3,FALSE)</f>
        <v>12</v>
      </c>
      <c r="H1789">
        <f>VLOOKUP(order_details__2[[#This Row],[OrderID]],orders[],20,FALSE)</f>
        <v>1998</v>
      </c>
      <c r="I1789" t="str">
        <f>VLOOKUP(order_details__2[[#This Row],[ProductID]],products[],2,FALSE)</f>
        <v>Rssle Sauerkraut</v>
      </c>
      <c r="J1789" t="str">
        <f>VLOOKUP(order_details__2[[#This Row],[SupplierID]],suppliers[],2,FALSE)</f>
        <v>Plutzer Lebensmittelgromrkte AG</v>
      </c>
      <c r="K1789" t="str">
        <f>VLOOKUP(order_details__2[[#This Row],[OrderID]],orders[],14,FALSE)</f>
        <v>Argentina</v>
      </c>
      <c r="L1789">
        <f>VLOOKUP(order_details__2[[#This Row],[OrderID]],orders[],7,FALSE)</f>
        <v>3</v>
      </c>
      <c r="M1789" t="str">
        <f>VLOOKUP(order_details__2[[#This Row],[ShipVia ]],shippers[],2,FALSE)</f>
        <v>Federal Shipping</v>
      </c>
      <c r="N1789" t="str">
        <f>VLOOKUP(order_details__2[[#This Row],[OrderID]],orders[],2,FALSE)</f>
        <v>CACTU</v>
      </c>
      <c r="O1789" t="str">
        <f>VLOOKUP(order_details__2[[#This Row],[OrderID]],orders[],18,FALSE)</f>
        <v xml:space="preserve">Westerns                                          </v>
      </c>
      <c r="P1789">
        <f>VLOOKUP(order_details__2[[#This Row],[ProductID]],products[],4,FALSE)</f>
        <v>7</v>
      </c>
      <c r="Q1789" t="str">
        <f>VLOOKUP(order_details__2[[#This Row],[CategoryID]],categories[],2,FALSE)</f>
        <v>Produce</v>
      </c>
      <c r="R1789" s="57">
        <f>VLOOKUP(order_details__2[[#This Row],[OrderID]],orders[],21,FALSE)</f>
        <v>3</v>
      </c>
    </row>
    <row r="1790" spans="1:18" x14ac:dyDescent="0.2">
      <c r="A1790">
        <v>10937</v>
      </c>
      <c r="B1790">
        <v>34</v>
      </c>
      <c r="C1790">
        <v>14</v>
      </c>
      <c r="D1790">
        <v>20</v>
      </c>
      <c r="E1790">
        <v>0</v>
      </c>
      <c r="F1790">
        <f>order_details__2[[#This Row],[UnitPrice]]*order_details__2[[#This Row],[Quantity]]</f>
        <v>280</v>
      </c>
      <c r="G1790">
        <f>VLOOKUP(order_details__2[[#This Row],[ProductID]],products[],3,FALSE)</f>
        <v>16</v>
      </c>
      <c r="H1790">
        <f>VLOOKUP(order_details__2[[#This Row],[OrderID]],orders[],20,FALSE)</f>
        <v>1998</v>
      </c>
      <c r="I1790" t="str">
        <f>VLOOKUP(order_details__2[[#This Row],[ProductID]],products[],2,FALSE)</f>
        <v>Sasquatch Ale</v>
      </c>
      <c r="J1790" t="str">
        <f>VLOOKUP(order_details__2[[#This Row],[SupplierID]],suppliers[],2,FALSE)</f>
        <v>Bigfoot Breweries</v>
      </c>
      <c r="K1790" t="str">
        <f>VLOOKUP(order_details__2[[#This Row],[OrderID]],orders[],14,FALSE)</f>
        <v>Argentina</v>
      </c>
      <c r="L1790">
        <f>VLOOKUP(order_details__2[[#This Row],[OrderID]],orders[],7,FALSE)</f>
        <v>3</v>
      </c>
      <c r="M1790" t="str">
        <f>VLOOKUP(order_details__2[[#This Row],[ShipVia ]],shippers[],2,FALSE)</f>
        <v>Federal Shipping</v>
      </c>
      <c r="N1790" t="str">
        <f>VLOOKUP(order_details__2[[#This Row],[OrderID]],orders[],2,FALSE)</f>
        <v>CACTU</v>
      </c>
      <c r="O1790" t="str">
        <f>VLOOKUP(order_details__2[[#This Row],[OrderID]],orders[],18,FALSE)</f>
        <v xml:space="preserve">Westerns                                          </v>
      </c>
      <c r="P1790">
        <f>VLOOKUP(order_details__2[[#This Row],[ProductID]],products[],4,FALSE)</f>
        <v>1</v>
      </c>
      <c r="Q1790" t="str">
        <f>VLOOKUP(order_details__2[[#This Row],[CategoryID]],categories[],2,FALSE)</f>
        <v>Beverages</v>
      </c>
      <c r="R1790" s="57">
        <f>VLOOKUP(order_details__2[[#This Row],[OrderID]],orders[],21,FALSE)</f>
        <v>3</v>
      </c>
    </row>
    <row r="1791" spans="1:18" x14ac:dyDescent="0.2">
      <c r="A1791">
        <v>10938</v>
      </c>
      <c r="B1791">
        <v>13</v>
      </c>
      <c r="C1791">
        <v>6</v>
      </c>
      <c r="D1791">
        <v>20</v>
      </c>
      <c r="E1791">
        <v>0</v>
      </c>
      <c r="F1791">
        <f>order_details__2[[#This Row],[UnitPrice]]*order_details__2[[#This Row],[Quantity]]</f>
        <v>120</v>
      </c>
      <c r="G1791">
        <f>VLOOKUP(order_details__2[[#This Row],[ProductID]],products[],3,FALSE)</f>
        <v>6</v>
      </c>
      <c r="H1791">
        <f>VLOOKUP(order_details__2[[#This Row],[OrderID]],orders[],20,FALSE)</f>
        <v>1998</v>
      </c>
      <c r="I1791" t="str">
        <f>VLOOKUP(order_details__2[[#This Row],[ProductID]],products[],2,FALSE)</f>
        <v>Konbu</v>
      </c>
      <c r="J1791" t="str">
        <f>VLOOKUP(order_details__2[[#This Row],[SupplierID]],suppliers[],2,FALSE)</f>
        <v>Mayumi's</v>
      </c>
      <c r="K1791" t="str">
        <f>VLOOKUP(order_details__2[[#This Row],[OrderID]],orders[],14,FALSE)</f>
        <v>Germany</v>
      </c>
      <c r="L1791">
        <f>VLOOKUP(order_details__2[[#This Row],[OrderID]],orders[],7,FALSE)</f>
        <v>2</v>
      </c>
      <c r="M1791" t="str">
        <f>VLOOKUP(order_details__2[[#This Row],[ShipVia ]],shippers[],2,FALSE)</f>
        <v>United Package</v>
      </c>
      <c r="N1791" t="str">
        <f>VLOOKUP(order_details__2[[#This Row],[OrderID]],orders[],2,FALSE)</f>
        <v>QUICK</v>
      </c>
      <c r="O1791" t="str">
        <f>VLOOKUP(order_details__2[[#This Row],[OrderID]],orders[],18,FALSE)</f>
        <v xml:space="preserve">Southern                                          </v>
      </c>
      <c r="P1791">
        <f>VLOOKUP(order_details__2[[#This Row],[ProductID]],products[],4,FALSE)</f>
        <v>8</v>
      </c>
      <c r="Q1791" t="str">
        <f>VLOOKUP(order_details__2[[#This Row],[CategoryID]],categories[],2,FALSE)</f>
        <v>Seafood</v>
      </c>
      <c r="R1791" s="57">
        <f>VLOOKUP(order_details__2[[#This Row],[OrderID]],orders[],21,FALSE)</f>
        <v>3</v>
      </c>
    </row>
    <row r="1792" spans="1:18" x14ac:dyDescent="0.2">
      <c r="A1792">
        <v>10938</v>
      </c>
      <c r="B1792">
        <v>43</v>
      </c>
      <c r="C1792">
        <v>46</v>
      </c>
      <c r="D1792">
        <v>24</v>
      </c>
      <c r="E1792">
        <v>0</v>
      </c>
      <c r="F1792">
        <f>order_details__2[[#This Row],[UnitPrice]]*order_details__2[[#This Row],[Quantity]]</f>
        <v>1104</v>
      </c>
      <c r="G1792">
        <f>VLOOKUP(order_details__2[[#This Row],[ProductID]],products[],3,FALSE)</f>
        <v>20</v>
      </c>
      <c r="H1792">
        <f>VLOOKUP(order_details__2[[#This Row],[OrderID]],orders[],20,FALSE)</f>
        <v>1998</v>
      </c>
      <c r="I1792" t="str">
        <f>VLOOKUP(order_details__2[[#This Row],[ProductID]],products[],2,FALSE)</f>
        <v>Ipoh Coffee</v>
      </c>
      <c r="J1792" t="str">
        <f>VLOOKUP(order_details__2[[#This Row],[SupplierID]],suppliers[],2,FALSE)</f>
        <v>Leka Trading</v>
      </c>
      <c r="K1792" t="str">
        <f>VLOOKUP(order_details__2[[#This Row],[OrderID]],orders[],14,FALSE)</f>
        <v>Germany</v>
      </c>
      <c r="L1792">
        <f>VLOOKUP(order_details__2[[#This Row],[OrderID]],orders[],7,FALSE)</f>
        <v>2</v>
      </c>
      <c r="M1792" t="str">
        <f>VLOOKUP(order_details__2[[#This Row],[ShipVia ]],shippers[],2,FALSE)</f>
        <v>United Package</v>
      </c>
      <c r="N1792" t="str">
        <f>VLOOKUP(order_details__2[[#This Row],[OrderID]],orders[],2,FALSE)</f>
        <v>QUICK</v>
      </c>
      <c r="O1792" t="str">
        <f>VLOOKUP(order_details__2[[#This Row],[OrderID]],orders[],18,FALSE)</f>
        <v xml:space="preserve">Southern                                          </v>
      </c>
      <c r="P1792">
        <f>VLOOKUP(order_details__2[[#This Row],[ProductID]],products[],4,FALSE)</f>
        <v>1</v>
      </c>
      <c r="Q1792" t="str">
        <f>VLOOKUP(order_details__2[[#This Row],[CategoryID]],categories[],2,FALSE)</f>
        <v>Beverages</v>
      </c>
      <c r="R1792" s="57">
        <f>VLOOKUP(order_details__2[[#This Row],[OrderID]],orders[],21,FALSE)</f>
        <v>3</v>
      </c>
    </row>
    <row r="1793" spans="1:18" x14ac:dyDescent="0.2">
      <c r="A1793">
        <v>10938</v>
      </c>
      <c r="B1793">
        <v>60</v>
      </c>
      <c r="C1793">
        <v>34</v>
      </c>
      <c r="D1793">
        <v>49</v>
      </c>
      <c r="E1793">
        <v>0</v>
      </c>
      <c r="F1793">
        <f>order_details__2[[#This Row],[UnitPrice]]*order_details__2[[#This Row],[Quantity]]</f>
        <v>1666</v>
      </c>
      <c r="G1793">
        <f>VLOOKUP(order_details__2[[#This Row],[ProductID]],products[],3,FALSE)</f>
        <v>28</v>
      </c>
      <c r="H1793">
        <f>VLOOKUP(order_details__2[[#This Row],[OrderID]],orders[],20,FALSE)</f>
        <v>1998</v>
      </c>
      <c r="I1793" t="str">
        <f>VLOOKUP(order_details__2[[#This Row],[ProductID]],products[],2,FALSE)</f>
        <v>Camembert Pierrot</v>
      </c>
      <c r="J1793" t="str">
        <f>VLOOKUP(order_details__2[[#This Row],[SupplierID]],suppliers[],2,FALSE)</f>
        <v>Gai pturage</v>
      </c>
      <c r="K1793" t="str">
        <f>VLOOKUP(order_details__2[[#This Row],[OrderID]],orders[],14,FALSE)</f>
        <v>Germany</v>
      </c>
      <c r="L1793">
        <f>VLOOKUP(order_details__2[[#This Row],[OrderID]],orders[],7,FALSE)</f>
        <v>2</v>
      </c>
      <c r="M1793" t="str">
        <f>VLOOKUP(order_details__2[[#This Row],[ShipVia ]],shippers[],2,FALSE)</f>
        <v>United Package</v>
      </c>
      <c r="N1793" t="str">
        <f>VLOOKUP(order_details__2[[#This Row],[OrderID]],orders[],2,FALSE)</f>
        <v>QUICK</v>
      </c>
      <c r="O1793" t="str">
        <f>VLOOKUP(order_details__2[[#This Row],[OrderID]],orders[],18,FALSE)</f>
        <v xml:space="preserve">Southern                                          </v>
      </c>
      <c r="P1793">
        <f>VLOOKUP(order_details__2[[#This Row],[ProductID]],products[],4,FALSE)</f>
        <v>4</v>
      </c>
      <c r="Q1793" t="str">
        <f>VLOOKUP(order_details__2[[#This Row],[CategoryID]],categories[],2,FALSE)</f>
        <v>Dairy Products</v>
      </c>
      <c r="R1793" s="57">
        <f>VLOOKUP(order_details__2[[#This Row],[OrderID]],orders[],21,FALSE)</f>
        <v>3</v>
      </c>
    </row>
    <row r="1794" spans="1:18" x14ac:dyDescent="0.2">
      <c r="A1794">
        <v>10938</v>
      </c>
      <c r="B1794">
        <v>71</v>
      </c>
      <c r="C1794">
        <v>21.5</v>
      </c>
      <c r="D1794">
        <v>35</v>
      </c>
      <c r="E1794">
        <v>0</v>
      </c>
      <c r="F1794">
        <f>order_details__2[[#This Row],[UnitPrice]]*order_details__2[[#This Row],[Quantity]]</f>
        <v>752.5</v>
      </c>
      <c r="G1794">
        <f>VLOOKUP(order_details__2[[#This Row],[ProductID]],products[],3,FALSE)</f>
        <v>15</v>
      </c>
      <c r="H1794">
        <f>VLOOKUP(order_details__2[[#This Row],[OrderID]],orders[],20,FALSE)</f>
        <v>1998</v>
      </c>
      <c r="I1794" t="str">
        <f>VLOOKUP(order_details__2[[#This Row],[ProductID]],products[],2,FALSE)</f>
        <v>Flotemysost</v>
      </c>
      <c r="J1794" t="str">
        <f>VLOOKUP(order_details__2[[#This Row],[SupplierID]],suppliers[],2,FALSE)</f>
        <v>Norske Meierier</v>
      </c>
      <c r="K1794" t="str">
        <f>VLOOKUP(order_details__2[[#This Row],[OrderID]],orders[],14,FALSE)</f>
        <v>Germany</v>
      </c>
      <c r="L1794">
        <f>VLOOKUP(order_details__2[[#This Row],[OrderID]],orders[],7,FALSE)</f>
        <v>2</v>
      </c>
      <c r="M1794" t="str">
        <f>VLOOKUP(order_details__2[[#This Row],[ShipVia ]],shippers[],2,FALSE)</f>
        <v>United Package</v>
      </c>
      <c r="N1794" t="str">
        <f>VLOOKUP(order_details__2[[#This Row],[OrderID]],orders[],2,FALSE)</f>
        <v>QUICK</v>
      </c>
      <c r="O1794" t="str">
        <f>VLOOKUP(order_details__2[[#This Row],[OrderID]],orders[],18,FALSE)</f>
        <v xml:space="preserve">Southern                                          </v>
      </c>
      <c r="P1794">
        <f>VLOOKUP(order_details__2[[#This Row],[ProductID]],products[],4,FALSE)</f>
        <v>4</v>
      </c>
      <c r="Q1794" t="str">
        <f>VLOOKUP(order_details__2[[#This Row],[CategoryID]],categories[],2,FALSE)</f>
        <v>Dairy Products</v>
      </c>
      <c r="R1794" s="57">
        <f>VLOOKUP(order_details__2[[#This Row],[OrderID]],orders[],21,FALSE)</f>
        <v>3</v>
      </c>
    </row>
    <row r="1795" spans="1:18" x14ac:dyDescent="0.2">
      <c r="A1795">
        <v>10939</v>
      </c>
      <c r="B1795">
        <v>2</v>
      </c>
      <c r="C1795">
        <v>19</v>
      </c>
      <c r="D1795">
        <v>10</v>
      </c>
      <c r="E1795">
        <v>0</v>
      </c>
      <c r="F1795">
        <f>order_details__2[[#This Row],[UnitPrice]]*order_details__2[[#This Row],[Quantity]]</f>
        <v>190</v>
      </c>
      <c r="G1795">
        <f>VLOOKUP(order_details__2[[#This Row],[ProductID]],products[],3,FALSE)</f>
        <v>1</v>
      </c>
      <c r="H1795">
        <f>VLOOKUP(order_details__2[[#This Row],[OrderID]],orders[],20,FALSE)</f>
        <v>1998</v>
      </c>
      <c r="I1795" t="str">
        <f>VLOOKUP(order_details__2[[#This Row],[ProductID]],products[],2,FALSE)</f>
        <v>Chang</v>
      </c>
      <c r="J1795" t="str">
        <f>VLOOKUP(order_details__2[[#This Row],[SupplierID]],suppliers[],2,FALSE)</f>
        <v>Exotic Liquids</v>
      </c>
      <c r="K1795" t="str">
        <f>VLOOKUP(order_details__2[[#This Row],[OrderID]],orders[],14,FALSE)</f>
        <v>Italy</v>
      </c>
      <c r="L1795">
        <f>VLOOKUP(order_details__2[[#This Row],[OrderID]],orders[],7,FALSE)</f>
        <v>2</v>
      </c>
      <c r="M1795" t="str">
        <f>VLOOKUP(order_details__2[[#This Row],[ShipVia ]],shippers[],2,FALSE)</f>
        <v>United Package</v>
      </c>
      <c r="N1795" t="str">
        <f>VLOOKUP(order_details__2[[#This Row],[OrderID]],orders[],2,FALSE)</f>
        <v>MAGAA</v>
      </c>
      <c r="O1795" t="str">
        <f>VLOOKUP(order_details__2[[#This Row],[OrderID]],orders[],18,FALSE)</f>
        <v xml:space="preserve">Eastern                                           </v>
      </c>
      <c r="P1795">
        <f>VLOOKUP(order_details__2[[#This Row],[ProductID]],products[],4,FALSE)</f>
        <v>1</v>
      </c>
      <c r="Q1795" t="str">
        <f>VLOOKUP(order_details__2[[#This Row],[CategoryID]],categories[],2,FALSE)</f>
        <v>Beverages</v>
      </c>
      <c r="R1795" s="57">
        <f>VLOOKUP(order_details__2[[#This Row],[OrderID]],orders[],21,FALSE)</f>
        <v>3</v>
      </c>
    </row>
    <row r="1796" spans="1:18" x14ac:dyDescent="0.2">
      <c r="A1796">
        <v>10939</v>
      </c>
      <c r="B1796">
        <v>67</v>
      </c>
      <c r="C1796">
        <v>14</v>
      </c>
      <c r="D1796">
        <v>40</v>
      </c>
      <c r="E1796">
        <v>0</v>
      </c>
      <c r="F1796">
        <f>order_details__2[[#This Row],[UnitPrice]]*order_details__2[[#This Row],[Quantity]]</f>
        <v>560</v>
      </c>
      <c r="G1796">
        <f>VLOOKUP(order_details__2[[#This Row],[ProductID]],products[],3,FALSE)</f>
        <v>16</v>
      </c>
      <c r="H1796">
        <f>VLOOKUP(order_details__2[[#This Row],[OrderID]],orders[],20,FALSE)</f>
        <v>1998</v>
      </c>
      <c r="I1796" t="str">
        <f>VLOOKUP(order_details__2[[#This Row],[ProductID]],products[],2,FALSE)</f>
        <v>Laughing Lumberjack Lager</v>
      </c>
      <c r="J1796" t="str">
        <f>VLOOKUP(order_details__2[[#This Row],[SupplierID]],suppliers[],2,FALSE)</f>
        <v>Bigfoot Breweries</v>
      </c>
      <c r="K1796" t="str">
        <f>VLOOKUP(order_details__2[[#This Row],[OrderID]],orders[],14,FALSE)</f>
        <v>Italy</v>
      </c>
      <c r="L1796">
        <f>VLOOKUP(order_details__2[[#This Row],[OrderID]],orders[],7,FALSE)</f>
        <v>2</v>
      </c>
      <c r="M1796" t="str">
        <f>VLOOKUP(order_details__2[[#This Row],[ShipVia ]],shippers[],2,FALSE)</f>
        <v>United Package</v>
      </c>
      <c r="N1796" t="str">
        <f>VLOOKUP(order_details__2[[#This Row],[OrderID]],orders[],2,FALSE)</f>
        <v>MAGAA</v>
      </c>
      <c r="O1796" t="str">
        <f>VLOOKUP(order_details__2[[#This Row],[OrderID]],orders[],18,FALSE)</f>
        <v xml:space="preserve">Eastern                                           </v>
      </c>
      <c r="P1796">
        <f>VLOOKUP(order_details__2[[#This Row],[ProductID]],products[],4,FALSE)</f>
        <v>1</v>
      </c>
      <c r="Q1796" t="str">
        <f>VLOOKUP(order_details__2[[#This Row],[CategoryID]],categories[],2,FALSE)</f>
        <v>Beverages</v>
      </c>
      <c r="R1796" s="57">
        <f>VLOOKUP(order_details__2[[#This Row],[OrderID]],orders[],21,FALSE)</f>
        <v>3</v>
      </c>
    </row>
    <row r="1797" spans="1:18" x14ac:dyDescent="0.2">
      <c r="A1797">
        <v>10940</v>
      </c>
      <c r="B1797">
        <v>7</v>
      </c>
      <c r="C1797">
        <v>30</v>
      </c>
      <c r="D1797">
        <v>8</v>
      </c>
      <c r="E1797">
        <v>0</v>
      </c>
      <c r="F1797">
        <f>order_details__2[[#This Row],[UnitPrice]]*order_details__2[[#This Row],[Quantity]]</f>
        <v>240</v>
      </c>
      <c r="G1797">
        <f>VLOOKUP(order_details__2[[#This Row],[ProductID]],products[],3,FALSE)</f>
        <v>3</v>
      </c>
      <c r="H1797">
        <f>VLOOKUP(order_details__2[[#This Row],[OrderID]],orders[],20,FALSE)</f>
        <v>1998</v>
      </c>
      <c r="I1797" t="str">
        <f>VLOOKUP(order_details__2[[#This Row],[ProductID]],products[],2,FALSE)</f>
        <v>Uncle Bob's Organic Dried Pears</v>
      </c>
      <c r="J1797" t="str">
        <f>VLOOKUP(order_details__2[[#This Row],[SupplierID]],suppliers[],2,FALSE)</f>
        <v>Grandma Kelly's Homestead</v>
      </c>
      <c r="K1797" t="str">
        <f>VLOOKUP(order_details__2[[#This Row],[OrderID]],orders[],14,FALSE)</f>
        <v>France</v>
      </c>
      <c r="L1797">
        <f>VLOOKUP(order_details__2[[#This Row],[OrderID]],orders[],7,FALSE)</f>
        <v>3</v>
      </c>
      <c r="M1797" t="str">
        <f>VLOOKUP(order_details__2[[#This Row],[ShipVia ]],shippers[],2,FALSE)</f>
        <v>Federal Shipping</v>
      </c>
      <c r="N1797" t="str">
        <f>VLOOKUP(order_details__2[[#This Row],[OrderID]],orders[],2,FALSE)</f>
        <v>BONAP</v>
      </c>
      <c r="O1797" t="str">
        <f>VLOOKUP(order_details__2[[#This Row],[OrderID]],orders[],18,FALSE)</f>
        <v xml:space="preserve">Northern                                          </v>
      </c>
      <c r="P1797">
        <f>VLOOKUP(order_details__2[[#This Row],[ProductID]],products[],4,FALSE)</f>
        <v>7</v>
      </c>
      <c r="Q1797" t="str">
        <f>VLOOKUP(order_details__2[[#This Row],[CategoryID]],categories[],2,FALSE)</f>
        <v>Produce</v>
      </c>
      <c r="R1797" s="57">
        <f>VLOOKUP(order_details__2[[#This Row],[OrderID]],orders[],21,FALSE)</f>
        <v>3</v>
      </c>
    </row>
    <row r="1798" spans="1:18" x14ac:dyDescent="0.2">
      <c r="A1798">
        <v>10940</v>
      </c>
      <c r="B1798">
        <v>13</v>
      </c>
      <c r="C1798">
        <v>6</v>
      </c>
      <c r="D1798">
        <v>20</v>
      </c>
      <c r="E1798">
        <v>0</v>
      </c>
      <c r="F1798">
        <f>order_details__2[[#This Row],[UnitPrice]]*order_details__2[[#This Row],[Quantity]]</f>
        <v>120</v>
      </c>
      <c r="G1798">
        <f>VLOOKUP(order_details__2[[#This Row],[ProductID]],products[],3,FALSE)</f>
        <v>6</v>
      </c>
      <c r="H1798">
        <f>VLOOKUP(order_details__2[[#This Row],[OrderID]],orders[],20,FALSE)</f>
        <v>1998</v>
      </c>
      <c r="I1798" t="str">
        <f>VLOOKUP(order_details__2[[#This Row],[ProductID]],products[],2,FALSE)</f>
        <v>Konbu</v>
      </c>
      <c r="J1798" t="str">
        <f>VLOOKUP(order_details__2[[#This Row],[SupplierID]],suppliers[],2,FALSE)</f>
        <v>Mayumi's</v>
      </c>
      <c r="K1798" t="str">
        <f>VLOOKUP(order_details__2[[#This Row],[OrderID]],orders[],14,FALSE)</f>
        <v>France</v>
      </c>
      <c r="L1798">
        <f>VLOOKUP(order_details__2[[#This Row],[OrderID]],orders[],7,FALSE)</f>
        <v>3</v>
      </c>
      <c r="M1798" t="str">
        <f>VLOOKUP(order_details__2[[#This Row],[ShipVia ]],shippers[],2,FALSE)</f>
        <v>Federal Shipping</v>
      </c>
      <c r="N1798" t="str">
        <f>VLOOKUP(order_details__2[[#This Row],[OrderID]],orders[],2,FALSE)</f>
        <v>BONAP</v>
      </c>
      <c r="O1798" t="str">
        <f>VLOOKUP(order_details__2[[#This Row],[OrderID]],orders[],18,FALSE)</f>
        <v xml:space="preserve">Northern                                          </v>
      </c>
      <c r="P1798">
        <f>VLOOKUP(order_details__2[[#This Row],[ProductID]],products[],4,FALSE)</f>
        <v>8</v>
      </c>
      <c r="Q1798" t="str">
        <f>VLOOKUP(order_details__2[[#This Row],[CategoryID]],categories[],2,FALSE)</f>
        <v>Seafood</v>
      </c>
      <c r="R1798" s="57">
        <f>VLOOKUP(order_details__2[[#This Row],[OrderID]],orders[],21,FALSE)</f>
        <v>3</v>
      </c>
    </row>
    <row r="1799" spans="1:18" x14ac:dyDescent="0.2">
      <c r="A1799">
        <v>10941</v>
      </c>
      <c r="B1799">
        <v>31</v>
      </c>
      <c r="C1799">
        <v>12.5</v>
      </c>
      <c r="D1799">
        <v>44</v>
      </c>
      <c r="E1799">
        <v>0</v>
      </c>
      <c r="F1799">
        <f>order_details__2[[#This Row],[UnitPrice]]*order_details__2[[#This Row],[Quantity]]</f>
        <v>550</v>
      </c>
      <c r="G1799">
        <f>VLOOKUP(order_details__2[[#This Row],[ProductID]],products[],3,FALSE)</f>
        <v>14</v>
      </c>
      <c r="H1799">
        <f>VLOOKUP(order_details__2[[#This Row],[OrderID]],orders[],20,FALSE)</f>
        <v>1998</v>
      </c>
      <c r="I1799" t="str">
        <f>VLOOKUP(order_details__2[[#This Row],[ProductID]],products[],2,FALSE)</f>
        <v>Gorgonzola Telino</v>
      </c>
      <c r="J1799" t="str">
        <f>VLOOKUP(order_details__2[[#This Row],[SupplierID]],suppliers[],2,FALSE)</f>
        <v>Formaggi Fortini s.r.l.</v>
      </c>
      <c r="K1799" t="str">
        <f>VLOOKUP(order_details__2[[#This Row],[OrderID]],orders[],14,FALSE)</f>
        <v>USA</v>
      </c>
      <c r="L1799">
        <f>VLOOKUP(order_details__2[[#This Row],[OrderID]],orders[],7,FALSE)</f>
        <v>2</v>
      </c>
      <c r="M1799" t="str">
        <f>VLOOKUP(order_details__2[[#This Row],[ShipVia ]],shippers[],2,FALSE)</f>
        <v>United Package</v>
      </c>
      <c r="N1799" t="str">
        <f>VLOOKUP(order_details__2[[#This Row],[OrderID]],orders[],2,FALSE)</f>
        <v>SAVEA</v>
      </c>
      <c r="O1799" t="str">
        <f>VLOOKUP(order_details__2[[#This Row],[OrderID]],orders[],18,FALSE)</f>
        <v xml:space="preserve">Westerns                                          </v>
      </c>
      <c r="P1799">
        <f>VLOOKUP(order_details__2[[#This Row],[ProductID]],products[],4,FALSE)</f>
        <v>4</v>
      </c>
      <c r="Q1799" t="str">
        <f>VLOOKUP(order_details__2[[#This Row],[CategoryID]],categories[],2,FALSE)</f>
        <v>Dairy Products</v>
      </c>
      <c r="R1799" s="57">
        <f>VLOOKUP(order_details__2[[#This Row],[OrderID]],orders[],21,FALSE)</f>
        <v>3</v>
      </c>
    </row>
    <row r="1800" spans="1:18" x14ac:dyDescent="0.2">
      <c r="A1800">
        <v>10941</v>
      </c>
      <c r="B1800">
        <v>62</v>
      </c>
      <c r="C1800">
        <v>49.3</v>
      </c>
      <c r="D1800">
        <v>30</v>
      </c>
      <c r="E1800">
        <v>0</v>
      </c>
      <c r="F1800">
        <f>order_details__2[[#This Row],[UnitPrice]]*order_details__2[[#This Row],[Quantity]]</f>
        <v>1479</v>
      </c>
      <c r="G1800">
        <f>VLOOKUP(order_details__2[[#This Row],[ProductID]],products[],3,FALSE)</f>
        <v>29</v>
      </c>
      <c r="H1800">
        <f>VLOOKUP(order_details__2[[#This Row],[OrderID]],orders[],20,FALSE)</f>
        <v>1998</v>
      </c>
      <c r="I1800" t="str">
        <f>VLOOKUP(order_details__2[[#This Row],[ProductID]],products[],2,FALSE)</f>
        <v>Tarte au sucre</v>
      </c>
      <c r="J1800" t="str">
        <f>VLOOKUP(order_details__2[[#This Row],[SupplierID]],suppliers[],2,FALSE)</f>
        <v>Forts d'rables</v>
      </c>
      <c r="K1800" t="str">
        <f>VLOOKUP(order_details__2[[#This Row],[OrderID]],orders[],14,FALSE)</f>
        <v>USA</v>
      </c>
      <c r="L1800">
        <f>VLOOKUP(order_details__2[[#This Row],[OrderID]],orders[],7,FALSE)</f>
        <v>2</v>
      </c>
      <c r="M1800" t="str">
        <f>VLOOKUP(order_details__2[[#This Row],[ShipVia ]],shippers[],2,FALSE)</f>
        <v>United Package</v>
      </c>
      <c r="N1800" t="str">
        <f>VLOOKUP(order_details__2[[#This Row],[OrderID]],orders[],2,FALSE)</f>
        <v>SAVEA</v>
      </c>
      <c r="O1800" t="str">
        <f>VLOOKUP(order_details__2[[#This Row],[OrderID]],orders[],18,FALSE)</f>
        <v xml:space="preserve">Westerns                                          </v>
      </c>
      <c r="P1800">
        <f>VLOOKUP(order_details__2[[#This Row],[ProductID]],products[],4,FALSE)</f>
        <v>3</v>
      </c>
      <c r="Q1800" t="str">
        <f>VLOOKUP(order_details__2[[#This Row],[CategoryID]],categories[],2,FALSE)</f>
        <v>Confections</v>
      </c>
      <c r="R1800" s="57">
        <f>VLOOKUP(order_details__2[[#This Row],[OrderID]],orders[],21,FALSE)</f>
        <v>3</v>
      </c>
    </row>
    <row r="1801" spans="1:18" x14ac:dyDescent="0.2">
      <c r="A1801">
        <v>10941</v>
      </c>
      <c r="B1801">
        <v>68</v>
      </c>
      <c r="C1801">
        <v>12.5</v>
      </c>
      <c r="D1801">
        <v>80</v>
      </c>
      <c r="E1801">
        <v>0</v>
      </c>
      <c r="F1801">
        <f>order_details__2[[#This Row],[UnitPrice]]*order_details__2[[#This Row],[Quantity]]</f>
        <v>1000</v>
      </c>
      <c r="G1801">
        <f>VLOOKUP(order_details__2[[#This Row],[ProductID]],products[],3,FALSE)</f>
        <v>8</v>
      </c>
      <c r="H1801">
        <f>VLOOKUP(order_details__2[[#This Row],[OrderID]],orders[],20,FALSE)</f>
        <v>1998</v>
      </c>
      <c r="I1801" t="str">
        <f>VLOOKUP(order_details__2[[#This Row],[ProductID]],products[],2,FALSE)</f>
        <v>Scottish Longbreads</v>
      </c>
      <c r="J1801" t="str">
        <f>VLOOKUP(order_details__2[[#This Row],[SupplierID]],suppliers[],2,FALSE)</f>
        <v>Specialty Biscuits, Ltd.</v>
      </c>
      <c r="K1801" t="str">
        <f>VLOOKUP(order_details__2[[#This Row],[OrderID]],orders[],14,FALSE)</f>
        <v>USA</v>
      </c>
      <c r="L1801">
        <f>VLOOKUP(order_details__2[[#This Row],[OrderID]],orders[],7,FALSE)</f>
        <v>2</v>
      </c>
      <c r="M1801" t="str">
        <f>VLOOKUP(order_details__2[[#This Row],[ShipVia ]],shippers[],2,FALSE)</f>
        <v>United Package</v>
      </c>
      <c r="N1801" t="str">
        <f>VLOOKUP(order_details__2[[#This Row],[OrderID]],orders[],2,FALSE)</f>
        <v>SAVEA</v>
      </c>
      <c r="O1801" t="str">
        <f>VLOOKUP(order_details__2[[#This Row],[OrderID]],orders[],18,FALSE)</f>
        <v xml:space="preserve">Westerns                                          </v>
      </c>
      <c r="P1801">
        <f>VLOOKUP(order_details__2[[#This Row],[ProductID]],products[],4,FALSE)</f>
        <v>3</v>
      </c>
      <c r="Q1801" t="str">
        <f>VLOOKUP(order_details__2[[#This Row],[CategoryID]],categories[],2,FALSE)</f>
        <v>Confections</v>
      </c>
      <c r="R1801" s="57">
        <f>VLOOKUP(order_details__2[[#This Row],[OrderID]],orders[],21,FALSE)</f>
        <v>3</v>
      </c>
    </row>
    <row r="1802" spans="1:18" x14ac:dyDescent="0.2">
      <c r="A1802">
        <v>10941</v>
      </c>
      <c r="B1802">
        <v>72</v>
      </c>
      <c r="C1802">
        <v>34.799999999999997</v>
      </c>
      <c r="D1802">
        <v>50</v>
      </c>
      <c r="E1802">
        <v>0</v>
      </c>
      <c r="F1802">
        <f>order_details__2[[#This Row],[UnitPrice]]*order_details__2[[#This Row],[Quantity]]</f>
        <v>1739.9999999999998</v>
      </c>
      <c r="G1802">
        <f>VLOOKUP(order_details__2[[#This Row],[ProductID]],products[],3,FALSE)</f>
        <v>14</v>
      </c>
      <c r="H1802">
        <f>VLOOKUP(order_details__2[[#This Row],[OrderID]],orders[],20,FALSE)</f>
        <v>1998</v>
      </c>
      <c r="I1802" t="str">
        <f>VLOOKUP(order_details__2[[#This Row],[ProductID]],products[],2,FALSE)</f>
        <v>Mozzarella di Giovanni</v>
      </c>
      <c r="J1802" t="str">
        <f>VLOOKUP(order_details__2[[#This Row],[SupplierID]],suppliers[],2,FALSE)</f>
        <v>Formaggi Fortini s.r.l.</v>
      </c>
      <c r="K1802" t="str">
        <f>VLOOKUP(order_details__2[[#This Row],[OrderID]],orders[],14,FALSE)</f>
        <v>USA</v>
      </c>
      <c r="L1802">
        <f>VLOOKUP(order_details__2[[#This Row],[OrderID]],orders[],7,FALSE)</f>
        <v>2</v>
      </c>
      <c r="M1802" t="str">
        <f>VLOOKUP(order_details__2[[#This Row],[ShipVia ]],shippers[],2,FALSE)</f>
        <v>United Package</v>
      </c>
      <c r="N1802" t="str">
        <f>VLOOKUP(order_details__2[[#This Row],[OrderID]],orders[],2,FALSE)</f>
        <v>SAVEA</v>
      </c>
      <c r="O1802" t="str">
        <f>VLOOKUP(order_details__2[[#This Row],[OrderID]],orders[],18,FALSE)</f>
        <v xml:space="preserve">Westerns                                          </v>
      </c>
      <c r="P1802">
        <f>VLOOKUP(order_details__2[[#This Row],[ProductID]],products[],4,FALSE)</f>
        <v>4</v>
      </c>
      <c r="Q1802" t="str">
        <f>VLOOKUP(order_details__2[[#This Row],[CategoryID]],categories[],2,FALSE)</f>
        <v>Dairy Products</v>
      </c>
      <c r="R1802" s="57">
        <f>VLOOKUP(order_details__2[[#This Row],[OrderID]],orders[],21,FALSE)</f>
        <v>3</v>
      </c>
    </row>
    <row r="1803" spans="1:18" x14ac:dyDescent="0.2">
      <c r="A1803">
        <v>10942</v>
      </c>
      <c r="B1803">
        <v>49</v>
      </c>
      <c r="C1803">
        <v>20</v>
      </c>
      <c r="D1803">
        <v>28</v>
      </c>
      <c r="E1803">
        <v>0</v>
      </c>
      <c r="F1803">
        <f>order_details__2[[#This Row],[UnitPrice]]*order_details__2[[#This Row],[Quantity]]</f>
        <v>560</v>
      </c>
      <c r="G1803">
        <f>VLOOKUP(order_details__2[[#This Row],[ProductID]],products[],3,FALSE)</f>
        <v>23</v>
      </c>
      <c r="H1803">
        <f>VLOOKUP(order_details__2[[#This Row],[OrderID]],orders[],20,FALSE)</f>
        <v>1998</v>
      </c>
      <c r="I1803" t="str">
        <f>VLOOKUP(order_details__2[[#This Row],[ProductID]],products[],2,FALSE)</f>
        <v>Maxilaku</v>
      </c>
      <c r="J1803" t="str">
        <f>VLOOKUP(order_details__2[[#This Row],[SupplierID]],suppliers[],2,FALSE)</f>
        <v>Karkki Oy</v>
      </c>
      <c r="K1803" t="str">
        <f>VLOOKUP(order_details__2[[#This Row],[OrderID]],orders[],14,FALSE)</f>
        <v>Italy</v>
      </c>
      <c r="L1803">
        <f>VLOOKUP(order_details__2[[#This Row],[OrderID]],orders[],7,FALSE)</f>
        <v>3</v>
      </c>
      <c r="M1803" t="str">
        <f>VLOOKUP(order_details__2[[#This Row],[ShipVia ]],shippers[],2,FALSE)</f>
        <v>Federal Shipping</v>
      </c>
      <c r="N1803" t="str">
        <f>VLOOKUP(order_details__2[[#This Row],[OrderID]],orders[],2,FALSE)</f>
        <v>REGGC</v>
      </c>
      <c r="O1803" t="str">
        <f>VLOOKUP(order_details__2[[#This Row],[OrderID]],orders[],18,FALSE)</f>
        <v xml:space="preserve">Northern                                          </v>
      </c>
      <c r="P1803">
        <f>VLOOKUP(order_details__2[[#This Row],[ProductID]],products[],4,FALSE)</f>
        <v>3</v>
      </c>
      <c r="Q1803" t="str">
        <f>VLOOKUP(order_details__2[[#This Row],[CategoryID]],categories[],2,FALSE)</f>
        <v>Confections</v>
      </c>
      <c r="R1803" s="57">
        <f>VLOOKUP(order_details__2[[#This Row],[OrderID]],orders[],21,FALSE)</f>
        <v>3</v>
      </c>
    </row>
    <row r="1804" spans="1:18" x14ac:dyDescent="0.2">
      <c r="A1804">
        <v>10943</v>
      </c>
      <c r="B1804">
        <v>13</v>
      </c>
      <c r="C1804">
        <v>6</v>
      </c>
      <c r="D1804">
        <v>15</v>
      </c>
      <c r="E1804">
        <v>0</v>
      </c>
      <c r="F1804">
        <f>order_details__2[[#This Row],[UnitPrice]]*order_details__2[[#This Row],[Quantity]]</f>
        <v>90</v>
      </c>
      <c r="G1804">
        <f>VLOOKUP(order_details__2[[#This Row],[ProductID]],products[],3,FALSE)</f>
        <v>6</v>
      </c>
      <c r="H1804">
        <f>VLOOKUP(order_details__2[[#This Row],[OrderID]],orders[],20,FALSE)</f>
        <v>1998</v>
      </c>
      <c r="I1804" t="str">
        <f>VLOOKUP(order_details__2[[#This Row],[ProductID]],products[],2,FALSE)</f>
        <v>Konbu</v>
      </c>
      <c r="J1804" t="str">
        <f>VLOOKUP(order_details__2[[#This Row],[SupplierID]],suppliers[],2,FALSE)</f>
        <v>Mayumi's</v>
      </c>
      <c r="K1804" t="str">
        <f>VLOOKUP(order_details__2[[#This Row],[OrderID]],orders[],14,FALSE)</f>
        <v>UK</v>
      </c>
      <c r="L1804">
        <f>VLOOKUP(order_details__2[[#This Row],[OrderID]],orders[],7,FALSE)</f>
        <v>2</v>
      </c>
      <c r="M1804" t="str">
        <f>VLOOKUP(order_details__2[[#This Row],[ShipVia ]],shippers[],2,FALSE)</f>
        <v>United Package</v>
      </c>
      <c r="N1804" t="str">
        <f>VLOOKUP(order_details__2[[#This Row],[OrderID]],orders[],2,FALSE)</f>
        <v>BSBEV</v>
      </c>
      <c r="O1804" t="str">
        <f>VLOOKUP(order_details__2[[#This Row],[OrderID]],orders[],18,FALSE)</f>
        <v xml:space="preserve">Eastern                                           </v>
      </c>
      <c r="P1804">
        <f>VLOOKUP(order_details__2[[#This Row],[ProductID]],products[],4,FALSE)</f>
        <v>8</v>
      </c>
      <c r="Q1804" t="str">
        <f>VLOOKUP(order_details__2[[#This Row],[CategoryID]],categories[],2,FALSE)</f>
        <v>Seafood</v>
      </c>
      <c r="R1804" s="57">
        <f>VLOOKUP(order_details__2[[#This Row],[OrderID]],orders[],21,FALSE)</f>
        <v>3</v>
      </c>
    </row>
    <row r="1805" spans="1:18" x14ac:dyDescent="0.2">
      <c r="A1805">
        <v>10943</v>
      </c>
      <c r="B1805">
        <v>22</v>
      </c>
      <c r="C1805">
        <v>21</v>
      </c>
      <c r="D1805">
        <v>21</v>
      </c>
      <c r="E1805">
        <v>0</v>
      </c>
      <c r="F1805">
        <f>order_details__2[[#This Row],[UnitPrice]]*order_details__2[[#This Row],[Quantity]]</f>
        <v>441</v>
      </c>
      <c r="G1805">
        <f>VLOOKUP(order_details__2[[#This Row],[ProductID]],products[],3,FALSE)</f>
        <v>9</v>
      </c>
      <c r="H1805">
        <f>VLOOKUP(order_details__2[[#This Row],[OrderID]],orders[],20,FALSE)</f>
        <v>1998</v>
      </c>
      <c r="I1805" t="str">
        <f>VLOOKUP(order_details__2[[#This Row],[ProductID]],products[],2,FALSE)</f>
        <v>Gustaf's Knckebrd</v>
      </c>
      <c r="J1805" t="str">
        <f>VLOOKUP(order_details__2[[#This Row],[SupplierID]],suppliers[],2,FALSE)</f>
        <v>PB Knckebrd AB</v>
      </c>
      <c r="K1805" t="str">
        <f>VLOOKUP(order_details__2[[#This Row],[OrderID]],orders[],14,FALSE)</f>
        <v>UK</v>
      </c>
      <c r="L1805">
        <f>VLOOKUP(order_details__2[[#This Row],[OrderID]],orders[],7,FALSE)</f>
        <v>2</v>
      </c>
      <c r="M1805" t="str">
        <f>VLOOKUP(order_details__2[[#This Row],[ShipVia ]],shippers[],2,FALSE)</f>
        <v>United Package</v>
      </c>
      <c r="N1805" t="str">
        <f>VLOOKUP(order_details__2[[#This Row],[OrderID]],orders[],2,FALSE)</f>
        <v>BSBEV</v>
      </c>
      <c r="O1805" t="str">
        <f>VLOOKUP(order_details__2[[#This Row],[OrderID]],orders[],18,FALSE)</f>
        <v xml:space="preserve">Eastern                                           </v>
      </c>
      <c r="P1805">
        <f>VLOOKUP(order_details__2[[#This Row],[ProductID]],products[],4,FALSE)</f>
        <v>5</v>
      </c>
      <c r="Q1805" t="str">
        <f>VLOOKUP(order_details__2[[#This Row],[CategoryID]],categories[],2,FALSE)</f>
        <v>Grains/Cereals</v>
      </c>
      <c r="R1805" s="57">
        <f>VLOOKUP(order_details__2[[#This Row],[OrderID]],orders[],21,FALSE)</f>
        <v>3</v>
      </c>
    </row>
    <row r="1806" spans="1:18" x14ac:dyDescent="0.2">
      <c r="A1806">
        <v>10943</v>
      </c>
      <c r="B1806">
        <v>46</v>
      </c>
      <c r="C1806">
        <v>12</v>
      </c>
      <c r="D1806">
        <v>15</v>
      </c>
      <c r="E1806">
        <v>0</v>
      </c>
      <c r="F1806">
        <f>order_details__2[[#This Row],[UnitPrice]]*order_details__2[[#This Row],[Quantity]]</f>
        <v>180</v>
      </c>
      <c r="G1806">
        <f>VLOOKUP(order_details__2[[#This Row],[ProductID]],products[],3,FALSE)</f>
        <v>21</v>
      </c>
      <c r="H1806">
        <f>VLOOKUP(order_details__2[[#This Row],[OrderID]],orders[],20,FALSE)</f>
        <v>1998</v>
      </c>
      <c r="I1806" t="str">
        <f>VLOOKUP(order_details__2[[#This Row],[ProductID]],products[],2,FALSE)</f>
        <v>Spegesild</v>
      </c>
      <c r="J1806" t="str">
        <f>VLOOKUP(order_details__2[[#This Row],[SupplierID]],suppliers[],2,FALSE)</f>
        <v>Lyngbysild</v>
      </c>
      <c r="K1806" t="str">
        <f>VLOOKUP(order_details__2[[#This Row],[OrderID]],orders[],14,FALSE)</f>
        <v>UK</v>
      </c>
      <c r="L1806">
        <f>VLOOKUP(order_details__2[[#This Row],[OrderID]],orders[],7,FALSE)</f>
        <v>2</v>
      </c>
      <c r="M1806" t="str">
        <f>VLOOKUP(order_details__2[[#This Row],[ShipVia ]],shippers[],2,FALSE)</f>
        <v>United Package</v>
      </c>
      <c r="N1806" t="str">
        <f>VLOOKUP(order_details__2[[#This Row],[OrderID]],orders[],2,FALSE)</f>
        <v>BSBEV</v>
      </c>
      <c r="O1806" t="str">
        <f>VLOOKUP(order_details__2[[#This Row],[OrderID]],orders[],18,FALSE)</f>
        <v xml:space="preserve">Eastern                                           </v>
      </c>
      <c r="P1806">
        <f>VLOOKUP(order_details__2[[#This Row],[ProductID]],products[],4,FALSE)</f>
        <v>8</v>
      </c>
      <c r="Q1806" t="str">
        <f>VLOOKUP(order_details__2[[#This Row],[CategoryID]],categories[],2,FALSE)</f>
        <v>Seafood</v>
      </c>
      <c r="R1806" s="57">
        <f>VLOOKUP(order_details__2[[#This Row],[OrderID]],orders[],21,FALSE)</f>
        <v>3</v>
      </c>
    </row>
    <row r="1807" spans="1:18" x14ac:dyDescent="0.2">
      <c r="A1807">
        <v>10944</v>
      </c>
      <c r="B1807">
        <v>11</v>
      </c>
      <c r="C1807">
        <v>21</v>
      </c>
      <c r="D1807">
        <v>5</v>
      </c>
      <c r="E1807">
        <v>0</v>
      </c>
      <c r="F1807">
        <f>order_details__2[[#This Row],[UnitPrice]]*order_details__2[[#This Row],[Quantity]]</f>
        <v>105</v>
      </c>
      <c r="G1807">
        <f>VLOOKUP(order_details__2[[#This Row],[ProductID]],products[],3,FALSE)</f>
        <v>5</v>
      </c>
      <c r="H1807">
        <f>VLOOKUP(order_details__2[[#This Row],[OrderID]],orders[],20,FALSE)</f>
        <v>1998</v>
      </c>
      <c r="I1807" t="str">
        <f>VLOOKUP(order_details__2[[#This Row],[ProductID]],products[],2,FALSE)</f>
        <v>Queso Cabrales</v>
      </c>
      <c r="J1807" t="str">
        <f>VLOOKUP(order_details__2[[#This Row],[SupplierID]],suppliers[],2,FALSE)</f>
        <v>Cooperativa de Quesos 'Las Cabras'</v>
      </c>
      <c r="K1807" t="str">
        <f>VLOOKUP(order_details__2[[#This Row],[OrderID]],orders[],14,FALSE)</f>
        <v>Canada</v>
      </c>
      <c r="L1807">
        <f>VLOOKUP(order_details__2[[#This Row],[OrderID]],orders[],7,FALSE)</f>
        <v>3</v>
      </c>
      <c r="M1807" t="str">
        <f>VLOOKUP(order_details__2[[#This Row],[ShipVia ]],shippers[],2,FALSE)</f>
        <v>Federal Shipping</v>
      </c>
      <c r="N1807" t="str">
        <f>VLOOKUP(order_details__2[[#This Row],[OrderID]],orders[],2,FALSE)</f>
        <v>BOTTM</v>
      </c>
      <c r="O1807" t="str">
        <f>VLOOKUP(order_details__2[[#This Row],[OrderID]],orders[],18,FALSE)</f>
        <v xml:space="preserve">Westerns                                          </v>
      </c>
      <c r="P1807">
        <f>VLOOKUP(order_details__2[[#This Row],[ProductID]],products[],4,FALSE)</f>
        <v>4</v>
      </c>
      <c r="Q1807" t="str">
        <f>VLOOKUP(order_details__2[[#This Row],[CategoryID]],categories[],2,FALSE)</f>
        <v>Dairy Products</v>
      </c>
      <c r="R1807" s="57">
        <f>VLOOKUP(order_details__2[[#This Row],[OrderID]],orders[],21,FALSE)</f>
        <v>3</v>
      </c>
    </row>
    <row r="1808" spans="1:18" x14ac:dyDescent="0.2">
      <c r="A1808">
        <v>10944</v>
      </c>
      <c r="B1808">
        <v>44</v>
      </c>
      <c r="C1808">
        <v>19.45</v>
      </c>
      <c r="D1808">
        <v>18</v>
      </c>
      <c r="E1808">
        <v>0</v>
      </c>
      <c r="F1808">
        <f>order_details__2[[#This Row],[UnitPrice]]*order_details__2[[#This Row],[Quantity]]</f>
        <v>350.09999999999997</v>
      </c>
      <c r="G1808">
        <f>VLOOKUP(order_details__2[[#This Row],[ProductID]],products[],3,FALSE)</f>
        <v>20</v>
      </c>
      <c r="H1808">
        <f>VLOOKUP(order_details__2[[#This Row],[OrderID]],orders[],20,FALSE)</f>
        <v>1998</v>
      </c>
      <c r="I1808" t="str">
        <f>VLOOKUP(order_details__2[[#This Row],[ProductID]],products[],2,FALSE)</f>
        <v>Gula Malacca</v>
      </c>
      <c r="J1808" t="str">
        <f>VLOOKUP(order_details__2[[#This Row],[SupplierID]],suppliers[],2,FALSE)</f>
        <v>Leka Trading</v>
      </c>
      <c r="K1808" t="str">
        <f>VLOOKUP(order_details__2[[#This Row],[OrderID]],orders[],14,FALSE)</f>
        <v>Canada</v>
      </c>
      <c r="L1808">
        <f>VLOOKUP(order_details__2[[#This Row],[OrderID]],orders[],7,FALSE)</f>
        <v>3</v>
      </c>
      <c r="M1808" t="str">
        <f>VLOOKUP(order_details__2[[#This Row],[ShipVia ]],shippers[],2,FALSE)</f>
        <v>Federal Shipping</v>
      </c>
      <c r="N1808" t="str">
        <f>VLOOKUP(order_details__2[[#This Row],[OrderID]],orders[],2,FALSE)</f>
        <v>BOTTM</v>
      </c>
      <c r="O1808" t="str">
        <f>VLOOKUP(order_details__2[[#This Row],[OrderID]],orders[],18,FALSE)</f>
        <v xml:space="preserve">Westerns                                          </v>
      </c>
      <c r="P1808">
        <f>VLOOKUP(order_details__2[[#This Row],[ProductID]],products[],4,FALSE)</f>
        <v>2</v>
      </c>
      <c r="Q1808" t="str">
        <f>VLOOKUP(order_details__2[[#This Row],[CategoryID]],categories[],2,FALSE)</f>
        <v>Condiments</v>
      </c>
      <c r="R1808" s="57">
        <f>VLOOKUP(order_details__2[[#This Row],[OrderID]],orders[],21,FALSE)</f>
        <v>3</v>
      </c>
    </row>
    <row r="1809" spans="1:18" x14ac:dyDescent="0.2">
      <c r="A1809">
        <v>10944</v>
      </c>
      <c r="B1809">
        <v>56</v>
      </c>
      <c r="C1809">
        <v>38</v>
      </c>
      <c r="D1809">
        <v>18</v>
      </c>
      <c r="E1809">
        <v>0</v>
      </c>
      <c r="F1809">
        <f>order_details__2[[#This Row],[UnitPrice]]*order_details__2[[#This Row],[Quantity]]</f>
        <v>684</v>
      </c>
      <c r="G1809">
        <f>VLOOKUP(order_details__2[[#This Row],[ProductID]],products[],3,FALSE)</f>
        <v>26</v>
      </c>
      <c r="H1809">
        <f>VLOOKUP(order_details__2[[#This Row],[OrderID]],orders[],20,FALSE)</f>
        <v>1998</v>
      </c>
      <c r="I1809" t="str">
        <f>VLOOKUP(order_details__2[[#This Row],[ProductID]],products[],2,FALSE)</f>
        <v>Gnocchi di nonna Alice</v>
      </c>
      <c r="J1809" t="str">
        <f>VLOOKUP(order_details__2[[#This Row],[SupplierID]],suppliers[],2,FALSE)</f>
        <v>Pasta Buttini s.r.l.</v>
      </c>
      <c r="K1809" t="str">
        <f>VLOOKUP(order_details__2[[#This Row],[OrderID]],orders[],14,FALSE)</f>
        <v>Canada</v>
      </c>
      <c r="L1809">
        <f>VLOOKUP(order_details__2[[#This Row],[OrderID]],orders[],7,FALSE)</f>
        <v>3</v>
      </c>
      <c r="M1809" t="str">
        <f>VLOOKUP(order_details__2[[#This Row],[ShipVia ]],shippers[],2,FALSE)</f>
        <v>Federal Shipping</v>
      </c>
      <c r="N1809" t="str">
        <f>VLOOKUP(order_details__2[[#This Row],[OrderID]],orders[],2,FALSE)</f>
        <v>BOTTM</v>
      </c>
      <c r="O1809" t="str">
        <f>VLOOKUP(order_details__2[[#This Row],[OrderID]],orders[],18,FALSE)</f>
        <v xml:space="preserve">Westerns                                          </v>
      </c>
      <c r="P1809">
        <f>VLOOKUP(order_details__2[[#This Row],[ProductID]],products[],4,FALSE)</f>
        <v>5</v>
      </c>
      <c r="Q1809" t="str">
        <f>VLOOKUP(order_details__2[[#This Row],[CategoryID]],categories[],2,FALSE)</f>
        <v>Grains/Cereals</v>
      </c>
      <c r="R1809" s="57">
        <f>VLOOKUP(order_details__2[[#This Row],[OrderID]],orders[],21,FALSE)</f>
        <v>3</v>
      </c>
    </row>
    <row r="1810" spans="1:18" x14ac:dyDescent="0.2">
      <c r="A1810">
        <v>10945</v>
      </c>
      <c r="B1810">
        <v>13</v>
      </c>
      <c r="C1810">
        <v>6</v>
      </c>
      <c r="D1810">
        <v>20</v>
      </c>
      <c r="E1810">
        <v>0</v>
      </c>
      <c r="F1810">
        <f>order_details__2[[#This Row],[UnitPrice]]*order_details__2[[#This Row],[Quantity]]</f>
        <v>120</v>
      </c>
      <c r="G1810">
        <f>VLOOKUP(order_details__2[[#This Row],[ProductID]],products[],3,FALSE)</f>
        <v>6</v>
      </c>
      <c r="H1810">
        <f>VLOOKUP(order_details__2[[#This Row],[OrderID]],orders[],20,FALSE)</f>
        <v>1998</v>
      </c>
      <c r="I1810" t="str">
        <f>VLOOKUP(order_details__2[[#This Row],[ProductID]],products[],2,FALSE)</f>
        <v>Konbu</v>
      </c>
      <c r="J1810" t="str">
        <f>VLOOKUP(order_details__2[[#This Row],[SupplierID]],suppliers[],2,FALSE)</f>
        <v>Mayumi's</v>
      </c>
      <c r="K1810" t="str">
        <f>VLOOKUP(order_details__2[[#This Row],[OrderID]],orders[],14,FALSE)</f>
        <v>Germany</v>
      </c>
      <c r="L1810">
        <f>VLOOKUP(order_details__2[[#This Row],[OrderID]],orders[],7,FALSE)</f>
        <v>1</v>
      </c>
      <c r="M1810" t="str">
        <f>VLOOKUP(order_details__2[[#This Row],[ShipVia ]],shippers[],2,FALSE)</f>
        <v>Speedy Express</v>
      </c>
      <c r="N1810" t="str">
        <f>VLOOKUP(order_details__2[[#This Row],[OrderID]],orders[],2,FALSE)</f>
        <v>MORGK</v>
      </c>
      <c r="O1810" t="str">
        <f>VLOOKUP(order_details__2[[#This Row],[OrderID]],orders[],18,FALSE)</f>
        <v xml:space="preserve">Eastern                                           </v>
      </c>
      <c r="P1810">
        <f>VLOOKUP(order_details__2[[#This Row],[ProductID]],products[],4,FALSE)</f>
        <v>8</v>
      </c>
      <c r="Q1810" t="str">
        <f>VLOOKUP(order_details__2[[#This Row],[CategoryID]],categories[],2,FALSE)</f>
        <v>Seafood</v>
      </c>
      <c r="R1810" s="57">
        <f>VLOOKUP(order_details__2[[#This Row],[OrderID]],orders[],21,FALSE)</f>
        <v>3</v>
      </c>
    </row>
    <row r="1811" spans="1:18" x14ac:dyDescent="0.2">
      <c r="A1811">
        <v>10945</v>
      </c>
      <c r="B1811">
        <v>31</v>
      </c>
      <c r="C1811">
        <v>12.5</v>
      </c>
      <c r="D1811">
        <v>10</v>
      </c>
      <c r="E1811">
        <v>0</v>
      </c>
      <c r="F1811">
        <f>order_details__2[[#This Row],[UnitPrice]]*order_details__2[[#This Row],[Quantity]]</f>
        <v>125</v>
      </c>
      <c r="G1811">
        <f>VLOOKUP(order_details__2[[#This Row],[ProductID]],products[],3,FALSE)</f>
        <v>14</v>
      </c>
      <c r="H1811">
        <f>VLOOKUP(order_details__2[[#This Row],[OrderID]],orders[],20,FALSE)</f>
        <v>1998</v>
      </c>
      <c r="I1811" t="str">
        <f>VLOOKUP(order_details__2[[#This Row],[ProductID]],products[],2,FALSE)</f>
        <v>Gorgonzola Telino</v>
      </c>
      <c r="J1811" t="str">
        <f>VLOOKUP(order_details__2[[#This Row],[SupplierID]],suppliers[],2,FALSE)</f>
        <v>Formaggi Fortini s.r.l.</v>
      </c>
      <c r="K1811" t="str">
        <f>VLOOKUP(order_details__2[[#This Row],[OrderID]],orders[],14,FALSE)</f>
        <v>Germany</v>
      </c>
      <c r="L1811">
        <f>VLOOKUP(order_details__2[[#This Row],[OrderID]],orders[],7,FALSE)</f>
        <v>1</v>
      </c>
      <c r="M1811" t="str">
        <f>VLOOKUP(order_details__2[[#This Row],[ShipVia ]],shippers[],2,FALSE)</f>
        <v>Speedy Express</v>
      </c>
      <c r="N1811" t="str">
        <f>VLOOKUP(order_details__2[[#This Row],[OrderID]],orders[],2,FALSE)</f>
        <v>MORGK</v>
      </c>
      <c r="O1811" t="str">
        <f>VLOOKUP(order_details__2[[#This Row],[OrderID]],orders[],18,FALSE)</f>
        <v xml:space="preserve">Eastern                                           </v>
      </c>
      <c r="P1811">
        <f>VLOOKUP(order_details__2[[#This Row],[ProductID]],products[],4,FALSE)</f>
        <v>4</v>
      </c>
      <c r="Q1811" t="str">
        <f>VLOOKUP(order_details__2[[#This Row],[CategoryID]],categories[],2,FALSE)</f>
        <v>Dairy Products</v>
      </c>
      <c r="R1811" s="57">
        <f>VLOOKUP(order_details__2[[#This Row],[OrderID]],orders[],21,FALSE)</f>
        <v>3</v>
      </c>
    </row>
    <row r="1812" spans="1:18" x14ac:dyDescent="0.2">
      <c r="A1812">
        <v>10946</v>
      </c>
      <c r="B1812">
        <v>10</v>
      </c>
      <c r="C1812">
        <v>31</v>
      </c>
      <c r="D1812">
        <v>25</v>
      </c>
      <c r="E1812">
        <v>0</v>
      </c>
      <c r="F1812">
        <f>order_details__2[[#This Row],[UnitPrice]]*order_details__2[[#This Row],[Quantity]]</f>
        <v>775</v>
      </c>
      <c r="G1812">
        <f>VLOOKUP(order_details__2[[#This Row],[ProductID]],products[],3,FALSE)</f>
        <v>4</v>
      </c>
      <c r="H1812">
        <f>VLOOKUP(order_details__2[[#This Row],[OrderID]],orders[],20,FALSE)</f>
        <v>1998</v>
      </c>
      <c r="I1812" t="str">
        <f>VLOOKUP(order_details__2[[#This Row],[ProductID]],products[],2,FALSE)</f>
        <v>Ikura</v>
      </c>
      <c r="J1812" t="str">
        <f>VLOOKUP(order_details__2[[#This Row],[SupplierID]],suppliers[],2,FALSE)</f>
        <v>Tokyo Traders</v>
      </c>
      <c r="K1812" t="str">
        <f>VLOOKUP(order_details__2[[#This Row],[OrderID]],orders[],14,FALSE)</f>
        <v>Denmark</v>
      </c>
      <c r="L1812">
        <f>VLOOKUP(order_details__2[[#This Row],[OrderID]],orders[],7,FALSE)</f>
        <v>2</v>
      </c>
      <c r="M1812" t="str">
        <f>VLOOKUP(order_details__2[[#This Row],[ShipVia ]],shippers[],2,FALSE)</f>
        <v>United Package</v>
      </c>
      <c r="N1812" t="str">
        <f>VLOOKUP(order_details__2[[#This Row],[OrderID]],orders[],2,FALSE)</f>
        <v>VAFFE</v>
      </c>
      <c r="O1812" t="str">
        <f>VLOOKUP(order_details__2[[#This Row],[OrderID]],orders[],18,FALSE)</f>
        <v xml:space="preserve">Eastern                                           </v>
      </c>
      <c r="P1812">
        <f>VLOOKUP(order_details__2[[#This Row],[ProductID]],products[],4,FALSE)</f>
        <v>8</v>
      </c>
      <c r="Q1812" t="str">
        <f>VLOOKUP(order_details__2[[#This Row],[CategoryID]],categories[],2,FALSE)</f>
        <v>Seafood</v>
      </c>
      <c r="R1812" s="57">
        <f>VLOOKUP(order_details__2[[#This Row],[OrderID]],orders[],21,FALSE)</f>
        <v>3</v>
      </c>
    </row>
    <row r="1813" spans="1:18" x14ac:dyDescent="0.2">
      <c r="A1813">
        <v>10946</v>
      </c>
      <c r="B1813">
        <v>24</v>
      </c>
      <c r="C1813">
        <v>4.5</v>
      </c>
      <c r="D1813">
        <v>25</v>
      </c>
      <c r="E1813">
        <v>0</v>
      </c>
      <c r="F1813">
        <f>order_details__2[[#This Row],[UnitPrice]]*order_details__2[[#This Row],[Quantity]]</f>
        <v>112.5</v>
      </c>
      <c r="G1813">
        <f>VLOOKUP(order_details__2[[#This Row],[ProductID]],products[],3,FALSE)</f>
        <v>10</v>
      </c>
      <c r="H1813">
        <f>VLOOKUP(order_details__2[[#This Row],[OrderID]],orders[],20,FALSE)</f>
        <v>1998</v>
      </c>
      <c r="I1813" t="str">
        <f>VLOOKUP(order_details__2[[#This Row],[ProductID]],products[],2,FALSE)</f>
        <v>Guaran Fantstica</v>
      </c>
      <c r="J1813" t="str">
        <f>VLOOKUP(order_details__2[[#This Row],[SupplierID]],suppliers[],2,FALSE)</f>
        <v>Refrescos Americanas LTDA</v>
      </c>
      <c r="K1813" t="str">
        <f>VLOOKUP(order_details__2[[#This Row],[OrderID]],orders[],14,FALSE)</f>
        <v>Denmark</v>
      </c>
      <c r="L1813">
        <f>VLOOKUP(order_details__2[[#This Row],[OrderID]],orders[],7,FALSE)</f>
        <v>2</v>
      </c>
      <c r="M1813" t="str">
        <f>VLOOKUP(order_details__2[[#This Row],[ShipVia ]],shippers[],2,FALSE)</f>
        <v>United Package</v>
      </c>
      <c r="N1813" t="str">
        <f>VLOOKUP(order_details__2[[#This Row],[OrderID]],orders[],2,FALSE)</f>
        <v>VAFFE</v>
      </c>
      <c r="O1813" t="str">
        <f>VLOOKUP(order_details__2[[#This Row],[OrderID]],orders[],18,FALSE)</f>
        <v xml:space="preserve">Eastern                                           </v>
      </c>
      <c r="P1813">
        <f>VLOOKUP(order_details__2[[#This Row],[ProductID]],products[],4,FALSE)</f>
        <v>1</v>
      </c>
      <c r="Q1813" t="str">
        <f>VLOOKUP(order_details__2[[#This Row],[CategoryID]],categories[],2,FALSE)</f>
        <v>Beverages</v>
      </c>
      <c r="R1813" s="57">
        <f>VLOOKUP(order_details__2[[#This Row],[OrderID]],orders[],21,FALSE)</f>
        <v>3</v>
      </c>
    </row>
    <row r="1814" spans="1:18" x14ac:dyDescent="0.2">
      <c r="A1814">
        <v>10946</v>
      </c>
      <c r="B1814">
        <v>77</v>
      </c>
      <c r="C1814">
        <v>13</v>
      </c>
      <c r="D1814">
        <v>40</v>
      </c>
      <c r="E1814">
        <v>0</v>
      </c>
      <c r="F1814">
        <f>order_details__2[[#This Row],[UnitPrice]]*order_details__2[[#This Row],[Quantity]]</f>
        <v>520</v>
      </c>
      <c r="G1814">
        <f>VLOOKUP(order_details__2[[#This Row],[ProductID]],products[],3,FALSE)</f>
        <v>12</v>
      </c>
      <c r="H1814">
        <f>VLOOKUP(order_details__2[[#This Row],[OrderID]],orders[],20,FALSE)</f>
        <v>1998</v>
      </c>
      <c r="I1814" t="str">
        <f>VLOOKUP(order_details__2[[#This Row],[ProductID]],products[],2,FALSE)</f>
        <v>Original Frankfurter grne Soe</v>
      </c>
      <c r="J1814" t="str">
        <f>VLOOKUP(order_details__2[[#This Row],[SupplierID]],suppliers[],2,FALSE)</f>
        <v>Plutzer Lebensmittelgromrkte AG</v>
      </c>
      <c r="K1814" t="str">
        <f>VLOOKUP(order_details__2[[#This Row],[OrderID]],orders[],14,FALSE)</f>
        <v>Denmark</v>
      </c>
      <c r="L1814">
        <f>VLOOKUP(order_details__2[[#This Row],[OrderID]],orders[],7,FALSE)</f>
        <v>2</v>
      </c>
      <c r="M1814" t="str">
        <f>VLOOKUP(order_details__2[[#This Row],[ShipVia ]],shippers[],2,FALSE)</f>
        <v>United Package</v>
      </c>
      <c r="N1814" t="str">
        <f>VLOOKUP(order_details__2[[#This Row],[OrderID]],orders[],2,FALSE)</f>
        <v>VAFFE</v>
      </c>
      <c r="O1814" t="str">
        <f>VLOOKUP(order_details__2[[#This Row],[OrderID]],orders[],18,FALSE)</f>
        <v xml:space="preserve">Eastern                                           </v>
      </c>
      <c r="P1814">
        <f>VLOOKUP(order_details__2[[#This Row],[ProductID]],products[],4,FALSE)</f>
        <v>2</v>
      </c>
      <c r="Q1814" t="str">
        <f>VLOOKUP(order_details__2[[#This Row],[CategoryID]],categories[],2,FALSE)</f>
        <v>Condiments</v>
      </c>
      <c r="R1814" s="57">
        <f>VLOOKUP(order_details__2[[#This Row],[OrderID]],orders[],21,FALSE)</f>
        <v>3</v>
      </c>
    </row>
    <row r="1815" spans="1:18" x14ac:dyDescent="0.2">
      <c r="A1815">
        <v>10947</v>
      </c>
      <c r="B1815">
        <v>59</v>
      </c>
      <c r="C1815">
        <v>55</v>
      </c>
      <c r="D1815">
        <v>4</v>
      </c>
      <c r="E1815">
        <v>0</v>
      </c>
      <c r="F1815">
        <f>order_details__2[[#This Row],[UnitPrice]]*order_details__2[[#This Row],[Quantity]]</f>
        <v>220</v>
      </c>
      <c r="G1815">
        <f>VLOOKUP(order_details__2[[#This Row],[ProductID]],products[],3,FALSE)</f>
        <v>28</v>
      </c>
      <c r="H1815">
        <f>VLOOKUP(order_details__2[[#This Row],[OrderID]],orders[],20,FALSE)</f>
        <v>1998</v>
      </c>
      <c r="I1815" t="str">
        <f>VLOOKUP(order_details__2[[#This Row],[ProductID]],products[],2,FALSE)</f>
        <v>Raclette Courdavault</v>
      </c>
      <c r="J1815" t="str">
        <f>VLOOKUP(order_details__2[[#This Row],[SupplierID]],suppliers[],2,FALSE)</f>
        <v>Gai pturage</v>
      </c>
      <c r="K1815" t="str">
        <f>VLOOKUP(order_details__2[[#This Row],[OrderID]],orders[],14,FALSE)</f>
        <v>UK</v>
      </c>
      <c r="L1815">
        <f>VLOOKUP(order_details__2[[#This Row],[OrderID]],orders[],7,FALSE)</f>
        <v>2</v>
      </c>
      <c r="M1815" t="str">
        <f>VLOOKUP(order_details__2[[#This Row],[ShipVia ]],shippers[],2,FALSE)</f>
        <v>United Package</v>
      </c>
      <c r="N1815" t="str">
        <f>VLOOKUP(order_details__2[[#This Row],[OrderID]],orders[],2,FALSE)</f>
        <v>BSBEV</v>
      </c>
      <c r="O1815" t="str">
        <f>VLOOKUP(order_details__2[[#This Row],[OrderID]],orders[],18,FALSE)</f>
        <v xml:space="preserve">Southern                                          </v>
      </c>
      <c r="P1815">
        <f>VLOOKUP(order_details__2[[#This Row],[ProductID]],products[],4,FALSE)</f>
        <v>4</v>
      </c>
      <c r="Q1815" t="str">
        <f>VLOOKUP(order_details__2[[#This Row],[CategoryID]],categories[],2,FALSE)</f>
        <v>Dairy Products</v>
      </c>
      <c r="R1815" s="57">
        <f>VLOOKUP(order_details__2[[#This Row],[OrderID]],orders[],21,FALSE)</f>
        <v>3</v>
      </c>
    </row>
    <row r="1816" spans="1:18" x14ac:dyDescent="0.2">
      <c r="A1816">
        <v>10948</v>
      </c>
      <c r="B1816">
        <v>50</v>
      </c>
      <c r="C1816">
        <v>16.25</v>
      </c>
      <c r="D1816">
        <v>9</v>
      </c>
      <c r="E1816">
        <v>0</v>
      </c>
      <c r="F1816">
        <f>order_details__2[[#This Row],[UnitPrice]]*order_details__2[[#This Row],[Quantity]]</f>
        <v>146.25</v>
      </c>
      <c r="G1816">
        <f>VLOOKUP(order_details__2[[#This Row],[ProductID]],products[],3,FALSE)</f>
        <v>23</v>
      </c>
      <c r="H1816">
        <f>VLOOKUP(order_details__2[[#This Row],[OrderID]],orders[],20,FALSE)</f>
        <v>1998</v>
      </c>
      <c r="I1816" t="str">
        <f>VLOOKUP(order_details__2[[#This Row],[ProductID]],products[],2,FALSE)</f>
        <v>Valkoinen suklaa</v>
      </c>
      <c r="J1816" t="str">
        <f>VLOOKUP(order_details__2[[#This Row],[SupplierID]],suppliers[],2,FALSE)</f>
        <v>Karkki Oy</v>
      </c>
      <c r="K1816" t="str">
        <f>VLOOKUP(order_details__2[[#This Row],[OrderID]],orders[],14,FALSE)</f>
        <v>Spain</v>
      </c>
      <c r="L1816">
        <f>VLOOKUP(order_details__2[[#This Row],[OrderID]],orders[],7,FALSE)</f>
        <v>3</v>
      </c>
      <c r="M1816" t="str">
        <f>VLOOKUP(order_details__2[[#This Row],[ShipVia ]],shippers[],2,FALSE)</f>
        <v>Federal Shipping</v>
      </c>
      <c r="N1816" t="str">
        <f>VLOOKUP(order_details__2[[#This Row],[OrderID]],orders[],2,FALSE)</f>
        <v>GODOS</v>
      </c>
      <c r="O1816" t="str">
        <f>VLOOKUP(order_details__2[[#This Row],[OrderID]],orders[],18,FALSE)</f>
        <v xml:space="preserve">Southern                                          </v>
      </c>
      <c r="P1816">
        <f>VLOOKUP(order_details__2[[#This Row],[ProductID]],products[],4,FALSE)</f>
        <v>3</v>
      </c>
      <c r="Q1816" t="str">
        <f>VLOOKUP(order_details__2[[#This Row],[CategoryID]],categories[],2,FALSE)</f>
        <v>Confections</v>
      </c>
      <c r="R1816" s="57">
        <f>VLOOKUP(order_details__2[[#This Row],[OrderID]],orders[],21,FALSE)</f>
        <v>3</v>
      </c>
    </row>
    <row r="1817" spans="1:18" x14ac:dyDescent="0.2">
      <c r="A1817">
        <v>10948</v>
      </c>
      <c r="B1817">
        <v>51</v>
      </c>
      <c r="C1817">
        <v>53</v>
      </c>
      <c r="D1817">
        <v>40</v>
      </c>
      <c r="E1817">
        <v>0</v>
      </c>
      <c r="F1817">
        <f>order_details__2[[#This Row],[UnitPrice]]*order_details__2[[#This Row],[Quantity]]</f>
        <v>2120</v>
      </c>
      <c r="G1817">
        <f>VLOOKUP(order_details__2[[#This Row],[ProductID]],products[],3,FALSE)</f>
        <v>24</v>
      </c>
      <c r="H1817">
        <f>VLOOKUP(order_details__2[[#This Row],[OrderID]],orders[],20,FALSE)</f>
        <v>1998</v>
      </c>
      <c r="I1817" t="str">
        <f>VLOOKUP(order_details__2[[#This Row],[ProductID]],products[],2,FALSE)</f>
        <v>Manjimup Dried Apples</v>
      </c>
      <c r="J1817" t="str">
        <f>VLOOKUP(order_details__2[[#This Row],[SupplierID]],suppliers[],2,FALSE)</f>
        <v>G'day, Mate</v>
      </c>
      <c r="K1817" t="str">
        <f>VLOOKUP(order_details__2[[#This Row],[OrderID]],orders[],14,FALSE)</f>
        <v>Spain</v>
      </c>
      <c r="L1817">
        <f>VLOOKUP(order_details__2[[#This Row],[OrderID]],orders[],7,FALSE)</f>
        <v>3</v>
      </c>
      <c r="M1817" t="str">
        <f>VLOOKUP(order_details__2[[#This Row],[ShipVia ]],shippers[],2,FALSE)</f>
        <v>Federal Shipping</v>
      </c>
      <c r="N1817" t="str">
        <f>VLOOKUP(order_details__2[[#This Row],[OrderID]],orders[],2,FALSE)</f>
        <v>GODOS</v>
      </c>
      <c r="O1817" t="str">
        <f>VLOOKUP(order_details__2[[#This Row],[OrderID]],orders[],18,FALSE)</f>
        <v xml:space="preserve">Southern                                          </v>
      </c>
      <c r="P1817">
        <f>VLOOKUP(order_details__2[[#This Row],[ProductID]],products[],4,FALSE)</f>
        <v>7</v>
      </c>
      <c r="Q1817" t="str">
        <f>VLOOKUP(order_details__2[[#This Row],[CategoryID]],categories[],2,FALSE)</f>
        <v>Produce</v>
      </c>
      <c r="R1817" s="57">
        <f>VLOOKUP(order_details__2[[#This Row],[OrderID]],orders[],21,FALSE)</f>
        <v>3</v>
      </c>
    </row>
    <row r="1818" spans="1:18" x14ac:dyDescent="0.2">
      <c r="A1818">
        <v>10948</v>
      </c>
      <c r="B1818">
        <v>55</v>
      </c>
      <c r="C1818">
        <v>24</v>
      </c>
      <c r="D1818">
        <v>4</v>
      </c>
      <c r="E1818">
        <v>0</v>
      </c>
      <c r="F1818">
        <f>order_details__2[[#This Row],[UnitPrice]]*order_details__2[[#This Row],[Quantity]]</f>
        <v>96</v>
      </c>
      <c r="G1818">
        <f>VLOOKUP(order_details__2[[#This Row],[ProductID]],products[],3,FALSE)</f>
        <v>25</v>
      </c>
      <c r="H1818">
        <f>VLOOKUP(order_details__2[[#This Row],[OrderID]],orders[],20,FALSE)</f>
        <v>1998</v>
      </c>
      <c r="I1818" t="str">
        <f>VLOOKUP(order_details__2[[#This Row],[ProductID]],products[],2,FALSE)</f>
        <v>Pt chinois</v>
      </c>
      <c r="J1818" t="str">
        <f>VLOOKUP(order_details__2[[#This Row],[SupplierID]],suppliers[],2,FALSE)</f>
        <v>Ma Maison</v>
      </c>
      <c r="K1818" t="str">
        <f>VLOOKUP(order_details__2[[#This Row],[OrderID]],orders[],14,FALSE)</f>
        <v>Spain</v>
      </c>
      <c r="L1818">
        <f>VLOOKUP(order_details__2[[#This Row],[OrderID]],orders[],7,FALSE)</f>
        <v>3</v>
      </c>
      <c r="M1818" t="str">
        <f>VLOOKUP(order_details__2[[#This Row],[ShipVia ]],shippers[],2,FALSE)</f>
        <v>Federal Shipping</v>
      </c>
      <c r="N1818" t="str">
        <f>VLOOKUP(order_details__2[[#This Row],[OrderID]],orders[],2,FALSE)</f>
        <v>GODOS</v>
      </c>
      <c r="O1818" t="str">
        <f>VLOOKUP(order_details__2[[#This Row],[OrderID]],orders[],18,FALSE)</f>
        <v xml:space="preserve">Southern                                          </v>
      </c>
      <c r="P1818">
        <f>VLOOKUP(order_details__2[[#This Row],[ProductID]],products[],4,FALSE)</f>
        <v>6</v>
      </c>
      <c r="Q1818" t="str">
        <f>VLOOKUP(order_details__2[[#This Row],[CategoryID]],categories[],2,FALSE)</f>
        <v>Meat/Poultry</v>
      </c>
      <c r="R1818" s="57">
        <f>VLOOKUP(order_details__2[[#This Row],[OrderID]],orders[],21,FALSE)</f>
        <v>3</v>
      </c>
    </row>
    <row r="1819" spans="1:18" x14ac:dyDescent="0.2">
      <c r="A1819">
        <v>10949</v>
      </c>
      <c r="B1819">
        <v>6</v>
      </c>
      <c r="C1819">
        <v>25</v>
      </c>
      <c r="D1819">
        <v>12</v>
      </c>
      <c r="E1819">
        <v>0</v>
      </c>
      <c r="F1819">
        <f>order_details__2[[#This Row],[UnitPrice]]*order_details__2[[#This Row],[Quantity]]</f>
        <v>300</v>
      </c>
      <c r="G1819">
        <f>VLOOKUP(order_details__2[[#This Row],[ProductID]],products[],3,FALSE)</f>
        <v>3</v>
      </c>
      <c r="H1819">
        <f>VLOOKUP(order_details__2[[#This Row],[OrderID]],orders[],20,FALSE)</f>
        <v>1998</v>
      </c>
      <c r="I1819" t="str">
        <f>VLOOKUP(order_details__2[[#This Row],[ProductID]],products[],2,FALSE)</f>
        <v>Grandma's Boysenberry Spread</v>
      </c>
      <c r="J1819" t="str">
        <f>VLOOKUP(order_details__2[[#This Row],[SupplierID]],suppliers[],2,FALSE)</f>
        <v>Grandma Kelly's Homestead</v>
      </c>
      <c r="K1819" t="str">
        <f>VLOOKUP(order_details__2[[#This Row],[OrderID]],orders[],14,FALSE)</f>
        <v>Canada</v>
      </c>
      <c r="L1819">
        <f>VLOOKUP(order_details__2[[#This Row],[OrderID]],orders[],7,FALSE)</f>
        <v>3</v>
      </c>
      <c r="M1819" t="str">
        <f>VLOOKUP(order_details__2[[#This Row],[ShipVia ]],shippers[],2,FALSE)</f>
        <v>Federal Shipping</v>
      </c>
      <c r="N1819" t="str">
        <f>VLOOKUP(order_details__2[[#This Row],[OrderID]],orders[],2,FALSE)</f>
        <v>BOTTM</v>
      </c>
      <c r="O1819" t="str">
        <f>VLOOKUP(order_details__2[[#This Row],[OrderID]],orders[],18,FALSE)</f>
        <v xml:space="preserve">Eastern                                           </v>
      </c>
      <c r="P1819">
        <f>VLOOKUP(order_details__2[[#This Row],[ProductID]],products[],4,FALSE)</f>
        <v>2</v>
      </c>
      <c r="Q1819" t="str">
        <f>VLOOKUP(order_details__2[[#This Row],[CategoryID]],categories[],2,FALSE)</f>
        <v>Condiments</v>
      </c>
      <c r="R1819" s="57">
        <f>VLOOKUP(order_details__2[[#This Row],[OrderID]],orders[],21,FALSE)</f>
        <v>3</v>
      </c>
    </row>
    <row r="1820" spans="1:18" x14ac:dyDescent="0.2">
      <c r="A1820">
        <v>10949</v>
      </c>
      <c r="B1820">
        <v>10</v>
      </c>
      <c r="C1820">
        <v>31</v>
      </c>
      <c r="D1820">
        <v>30</v>
      </c>
      <c r="E1820">
        <v>0</v>
      </c>
      <c r="F1820">
        <f>order_details__2[[#This Row],[UnitPrice]]*order_details__2[[#This Row],[Quantity]]</f>
        <v>930</v>
      </c>
      <c r="G1820">
        <f>VLOOKUP(order_details__2[[#This Row],[ProductID]],products[],3,FALSE)</f>
        <v>4</v>
      </c>
      <c r="H1820">
        <f>VLOOKUP(order_details__2[[#This Row],[OrderID]],orders[],20,FALSE)</f>
        <v>1998</v>
      </c>
      <c r="I1820" t="str">
        <f>VLOOKUP(order_details__2[[#This Row],[ProductID]],products[],2,FALSE)</f>
        <v>Ikura</v>
      </c>
      <c r="J1820" t="str">
        <f>VLOOKUP(order_details__2[[#This Row],[SupplierID]],suppliers[],2,FALSE)</f>
        <v>Tokyo Traders</v>
      </c>
      <c r="K1820" t="str">
        <f>VLOOKUP(order_details__2[[#This Row],[OrderID]],orders[],14,FALSE)</f>
        <v>Canada</v>
      </c>
      <c r="L1820">
        <f>VLOOKUP(order_details__2[[#This Row],[OrderID]],orders[],7,FALSE)</f>
        <v>3</v>
      </c>
      <c r="M1820" t="str">
        <f>VLOOKUP(order_details__2[[#This Row],[ShipVia ]],shippers[],2,FALSE)</f>
        <v>Federal Shipping</v>
      </c>
      <c r="N1820" t="str">
        <f>VLOOKUP(order_details__2[[#This Row],[OrderID]],orders[],2,FALSE)</f>
        <v>BOTTM</v>
      </c>
      <c r="O1820" t="str">
        <f>VLOOKUP(order_details__2[[#This Row],[OrderID]],orders[],18,FALSE)</f>
        <v xml:space="preserve">Eastern                                           </v>
      </c>
      <c r="P1820">
        <f>VLOOKUP(order_details__2[[#This Row],[ProductID]],products[],4,FALSE)</f>
        <v>8</v>
      </c>
      <c r="Q1820" t="str">
        <f>VLOOKUP(order_details__2[[#This Row],[CategoryID]],categories[],2,FALSE)</f>
        <v>Seafood</v>
      </c>
      <c r="R1820" s="57">
        <f>VLOOKUP(order_details__2[[#This Row],[OrderID]],orders[],21,FALSE)</f>
        <v>3</v>
      </c>
    </row>
    <row r="1821" spans="1:18" x14ac:dyDescent="0.2">
      <c r="A1821">
        <v>10949</v>
      </c>
      <c r="B1821">
        <v>17</v>
      </c>
      <c r="C1821">
        <v>39</v>
      </c>
      <c r="D1821">
        <v>6</v>
      </c>
      <c r="E1821">
        <v>0</v>
      </c>
      <c r="F1821">
        <f>order_details__2[[#This Row],[UnitPrice]]*order_details__2[[#This Row],[Quantity]]</f>
        <v>234</v>
      </c>
      <c r="G1821">
        <f>VLOOKUP(order_details__2[[#This Row],[ProductID]],products[],3,FALSE)</f>
        <v>7</v>
      </c>
      <c r="H1821">
        <f>VLOOKUP(order_details__2[[#This Row],[OrderID]],orders[],20,FALSE)</f>
        <v>1998</v>
      </c>
      <c r="I1821" t="str">
        <f>VLOOKUP(order_details__2[[#This Row],[ProductID]],products[],2,FALSE)</f>
        <v>Alice Mutton</v>
      </c>
      <c r="J1821" t="str">
        <f>VLOOKUP(order_details__2[[#This Row],[SupplierID]],suppliers[],2,FALSE)</f>
        <v>Pavlova, Ltd.</v>
      </c>
      <c r="K1821" t="str">
        <f>VLOOKUP(order_details__2[[#This Row],[OrderID]],orders[],14,FALSE)</f>
        <v>Canada</v>
      </c>
      <c r="L1821">
        <f>VLOOKUP(order_details__2[[#This Row],[OrderID]],orders[],7,FALSE)</f>
        <v>3</v>
      </c>
      <c r="M1821" t="str">
        <f>VLOOKUP(order_details__2[[#This Row],[ShipVia ]],shippers[],2,FALSE)</f>
        <v>Federal Shipping</v>
      </c>
      <c r="N1821" t="str">
        <f>VLOOKUP(order_details__2[[#This Row],[OrderID]],orders[],2,FALSE)</f>
        <v>BOTTM</v>
      </c>
      <c r="O1821" t="str">
        <f>VLOOKUP(order_details__2[[#This Row],[OrderID]],orders[],18,FALSE)</f>
        <v xml:space="preserve">Eastern                                           </v>
      </c>
      <c r="P1821">
        <f>VLOOKUP(order_details__2[[#This Row],[ProductID]],products[],4,FALSE)</f>
        <v>6</v>
      </c>
      <c r="Q1821" t="str">
        <f>VLOOKUP(order_details__2[[#This Row],[CategoryID]],categories[],2,FALSE)</f>
        <v>Meat/Poultry</v>
      </c>
      <c r="R1821" s="57">
        <f>VLOOKUP(order_details__2[[#This Row],[OrderID]],orders[],21,FALSE)</f>
        <v>3</v>
      </c>
    </row>
    <row r="1822" spans="1:18" x14ac:dyDescent="0.2">
      <c r="A1822">
        <v>10949</v>
      </c>
      <c r="B1822">
        <v>62</v>
      </c>
      <c r="C1822">
        <v>49.3</v>
      </c>
      <c r="D1822">
        <v>60</v>
      </c>
      <c r="E1822">
        <v>0</v>
      </c>
      <c r="F1822">
        <f>order_details__2[[#This Row],[UnitPrice]]*order_details__2[[#This Row],[Quantity]]</f>
        <v>2958</v>
      </c>
      <c r="G1822">
        <f>VLOOKUP(order_details__2[[#This Row],[ProductID]],products[],3,FALSE)</f>
        <v>29</v>
      </c>
      <c r="H1822">
        <f>VLOOKUP(order_details__2[[#This Row],[OrderID]],orders[],20,FALSE)</f>
        <v>1998</v>
      </c>
      <c r="I1822" t="str">
        <f>VLOOKUP(order_details__2[[#This Row],[ProductID]],products[],2,FALSE)</f>
        <v>Tarte au sucre</v>
      </c>
      <c r="J1822" t="str">
        <f>VLOOKUP(order_details__2[[#This Row],[SupplierID]],suppliers[],2,FALSE)</f>
        <v>Forts d'rables</v>
      </c>
      <c r="K1822" t="str">
        <f>VLOOKUP(order_details__2[[#This Row],[OrderID]],orders[],14,FALSE)</f>
        <v>Canada</v>
      </c>
      <c r="L1822">
        <f>VLOOKUP(order_details__2[[#This Row],[OrderID]],orders[],7,FALSE)</f>
        <v>3</v>
      </c>
      <c r="M1822" t="str">
        <f>VLOOKUP(order_details__2[[#This Row],[ShipVia ]],shippers[],2,FALSE)</f>
        <v>Federal Shipping</v>
      </c>
      <c r="N1822" t="str">
        <f>VLOOKUP(order_details__2[[#This Row],[OrderID]],orders[],2,FALSE)</f>
        <v>BOTTM</v>
      </c>
      <c r="O1822" t="str">
        <f>VLOOKUP(order_details__2[[#This Row],[OrderID]],orders[],18,FALSE)</f>
        <v xml:space="preserve">Eastern                                           </v>
      </c>
      <c r="P1822">
        <f>VLOOKUP(order_details__2[[#This Row],[ProductID]],products[],4,FALSE)</f>
        <v>3</v>
      </c>
      <c r="Q1822" t="str">
        <f>VLOOKUP(order_details__2[[#This Row],[CategoryID]],categories[],2,FALSE)</f>
        <v>Confections</v>
      </c>
      <c r="R1822" s="57">
        <f>VLOOKUP(order_details__2[[#This Row],[OrderID]],orders[],21,FALSE)</f>
        <v>3</v>
      </c>
    </row>
    <row r="1823" spans="1:18" x14ac:dyDescent="0.2">
      <c r="A1823">
        <v>10950</v>
      </c>
      <c r="B1823">
        <v>4</v>
      </c>
      <c r="C1823">
        <v>22</v>
      </c>
      <c r="D1823">
        <v>5</v>
      </c>
      <c r="E1823">
        <v>0</v>
      </c>
      <c r="F1823">
        <f>order_details__2[[#This Row],[UnitPrice]]*order_details__2[[#This Row],[Quantity]]</f>
        <v>110</v>
      </c>
      <c r="G1823">
        <f>VLOOKUP(order_details__2[[#This Row],[ProductID]],products[],3,FALSE)</f>
        <v>2</v>
      </c>
      <c r="H1823">
        <f>VLOOKUP(order_details__2[[#This Row],[OrderID]],orders[],20,FALSE)</f>
        <v>1998</v>
      </c>
      <c r="I1823" t="str">
        <f>VLOOKUP(order_details__2[[#This Row],[ProductID]],products[],2,FALSE)</f>
        <v>Chef Anton's Cajun Seasoning</v>
      </c>
      <c r="J1823" t="str">
        <f>VLOOKUP(order_details__2[[#This Row],[SupplierID]],suppliers[],2,FALSE)</f>
        <v>New Orleans Cajun Delights</v>
      </c>
      <c r="K1823" t="str">
        <f>VLOOKUP(order_details__2[[#This Row],[OrderID]],orders[],14,FALSE)</f>
        <v>Italy</v>
      </c>
      <c r="L1823">
        <f>VLOOKUP(order_details__2[[#This Row],[OrderID]],orders[],7,FALSE)</f>
        <v>2</v>
      </c>
      <c r="M1823" t="str">
        <f>VLOOKUP(order_details__2[[#This Row],[ShipVia ]],shippers[],2,FALSE)</f>
        <v>United Package</v>
      </c>
      <c r="N1823" t="str">
        <f>VLOOKUP(order_details__2[[#This Row],[OrderID]],orders[],2,FALSE)</f>
        <v>MAGAA</v>
      </c>
      <c r="O1823" t="str">
        <f>VLOOKUP(order_details__2[[#This Row],[OrderID]],orders[],18,FALSE)</f>
        <v xml:space="preserve">Eastern                                           </v>
      </c>
      <c r="P1823">
        <f>VLOOKUP(order_details__2[[#This Row],[ProductID]],products[],4,FALSE)</f>
        <v>2</v>
      </c>
      <c r="Q1823" t="str">
        <f>VLOOKUP(order_details__2[[#This Row],[CategoryID]],categories[],2,FALSE)</f>
        <v>Condiments</v>
      </c>
      <c r="R1823" s="57">
        <f>VLOOKUP(order_details__2[[#This Row],[OrderID]],orders[],21,FALSE)</f>
        <v>3</v>
      </c>
    </row>
    <row r="1824" spans="1:18" x14ac:dyDescent="0.2">
      <c r="A1824">
        <v>10951</v>
      </c>
      <c r="B1824">
        <v>33</v>
      </c>
      <c r="C1824">
        <v>2.5</v>
      </c>
      <c r="D1824">
        <v>15</v>
      </c>
      <c r="E1824">
        <v>0</v>
      </c>
      <c r="F1824">
        <f>order_details__2[[#This Row],[UnitPrice]]*order_details__2[[#This Row],[Quantity]]</f>
        <v>37.5</v>
      </c>
      <c r="G1824">
        <f>VLOOKUP(order_details__2[[#This Row],[ProductID]],products[],3,FALSE)</f>
        <v>15</v>
      </c>
      <c r="H1824">
        <f>VLOOKUP(order_details__2[[#This Row],[OrderID]],orders[],20,FALSE)</f>
        <v>1998</v>
      </c>
      <c r="I1824" t="str">
        <f>VLOOKUP(order_details__2[[#This Row],[ProductID]],products[],2,FALSE)</f>
        <v>Geitost</v>
      </c>
      <c r="J1824" t="str">
        <f>VLOOKUP(order_details__2[[#This Row],[SupplierID]],suppliers[],2,FALSE)</f>
        <v>Norske Meierier</v>
      </c>
      <c r="K1824" t="str">
        <f>VLOOKUP(order_details__2[[#This Row],[OrderID]],orders[],14,FALSE)</f>
        <v>Switzerland</v>
      </c>
      <c r="L1824">
        <f>VLOOKUP(order_details__2[[#This Row],[OrderID]],orders[],7,FALSE)</f>
        <v>2</v>
      </c>
      <c r="M1824" t="str">
        <f>VLOOKUP(order_details__2[[#This Row],[ShipVia ]],shippers[],2,FALSE)</f>
        <v>United Package</v>
      </c>
      <c r="N1824" t="str">
        <f>VLOOKUP(order_details__2[[#This Row],[OrderID]],orders[],2,FALSE)</f>
        <v>RICSU</v>
      </c>
      <c r="O1824" t="str">
        <f>VLOOKUP(order_details__2[[#This Row],[OrderID]],orders[],18,FALSE)</f>
        <v xml:space="preserve">Northern                                          </v>
      </c>
      <c r="P1824">
        <f>VLOOKUP(order_details__2[[#This Row],[ProductID]],products[],4,FALSE)</f>
        <v>4</v>
      </c>
      <c r="Q1824" t="str">
        <f>VLOOKUP(order_details__2[[#This Row],[CategoryID]],categories[],2,FALSE)</f>
        <v>Dairy Products</v>
      </c>
      <c r="R1824" s="57">
        <f>VLOOKUP(order_details__2[[#This Row],[OrderID]],orders[],21,FALSE)</f>
        <v>3</v>
      </c>
    </row>
    <row r="1825" spans="1:18" x14ac:dyDescent="0.2">
      <c r="A1825">
        <v>10951</v>
      </c>
      <c r="B1825">
        <v>41</v>
      </c>
      <c r="C1825">
        <v>9.65</v>
      </c>
      <c r="D1825">
        <v>6</v>
      </c>
      <c r="E1825">
        <v>0</v>
      </c>
      <c r="F1825">
        <f>order_details__2[[#This Row],[UnitPrice]]*order_details__2[[#This Row],[Quantity]]</f>
        <v>57.900000000000006</v>
      </c>
      <c r="G1825">
        <f>VLOOKUP(order_details__2[[#This Row],[ProductID]],products[],3,FALSE)</f>
        <v>19</v>
      </c>
      <c r="H1825">
        <f>VLOOKUP(order_details__2[[#This Row],[OrderID]],orders[],20,FALSE)</f>
        <v>1998</v>
      </c>
      <c r="I1825" t="str">
        <f>VLOOKUP(order_details__2[[#This Row],[ProductID]],products[],2,FALSE)</f>
        <v>Jack's New England Clam Chowder</v>
      </c>
      <c r="J1825" t="str">
        <f>VLOOKUP(order_details__2[[#This Row],[SupplierID]],suppliers[],2,FALSE)</f>
        <v>New England Seafood Cannery</v>
      </c>
      <c r="K1825" t="str">
        <f>VLOOKUP(order_details__2[[#This Row],[OrderID]],orders[],14,FALSE)</f>
        <v>Switzerland</v>
      </c>
      <c r="L1825">
        <f>VLOOKUP(order_details__2[[#This Row],[OrderID]],orders[],7,FALSE)</f>
        <v>2</v>
      </c>
      <c r="M1825" t="str">
        <f>VLOOKUP(order_details__2[[#This Row],[ShipVia ]],shippers[],2,FALSE)</f>
        <v>United Package</v>
      </c>
      <c r="N1825" t="str">
        <f>VLOOKUP(order_details__2[[#This Row],[OrderID]],orders[],2,FALSE)</f>
        <v>RICSU</v>
      </c>
      <c r="O1825" t="str">
        <f>VLOOKUP(order_details__2[[#This Row],[OrderID]],orders[],18,FALSE)</f>
        <v xml:space="preserve">Northern                                          </v>
      </c>
      <c r="P1825">
        <f>VLOOKUP(order_details__2[[#This Row],[ProductID]],products[],4,FALSE)</f>
        <v>8</v>
      </c>
      <c r="Q1825" t="str">
        <f>VLOOKUP(order_details__2[[#This Row],[CategoryID]],categories[],2,FALSE)</f>
        <v>Seafood</v>
      </c>
      <c r="R1825" s="57">
        <f>VLOOKUP(order_details__2[[#This Row],[OrderID]],orders[],21,FALSE)</f>
        <v>3</v>
      </c>
    </row>
    <row r="1826" spans="1:18" x14ac:dyDescent="0.2">
      <c r="A1826">
        <v>10951</v>
      </c>
      <c r="B1826">
        <v>75</v>
      </c>
      <c r="C1826">
        <v>7.75</v>
      </c>
      <c r="D1826">
        <v>50</v>
      </c>
      <c r="E1826">
        <v>0</v>
      </c>
      <c r="F1826">
        <f>order_details__2[[#This Row],[UnitPrice]]*order_details__2[[#This Row],[Quantity]]</f>
        <v>387.5</v>
      </c>
      <c r="G1826">
        <f>VLOOKUP(order_details__2[[#This Row],[ProductID]],products[],3,FALSE)</f>
        <v>12</v>
      </c>
      <c r="H1826">
        <f>VLOOKUP(order_details__2[[#This Row],[OrderID]],orders[],20,FALSE)</f>
        <v>1998</v>
      </c>
      <c r="I1826" t="str">
        <f>VLOOKUP(order_details__2[[#This Row],[ProductID]],products[],2,FALSE)</f>
        <v>Rhnbru Klosterbier</v>
      </c>
      <c r="J1826" t="str">
        <f>VLOOKUP(order_details__2[[#This Row],[SupplierID]],suppliers[],2,FALSE)</f>
        <v>Plutzer Lebensmittelgromrkte AG</v>
      </c>
      <c r="K1826" t="str">
        <f>VLOOKUP(order_details__2[[#This Row],[OrderID]],orders[],14,FALSE)</f>
        <v>Switzerland</v>
      </c>
      <c r="L1826">
        <f>VLOOKUP(order_details__2[[#This Row],[OrderID]],orders[],7,FALSE)</f>
        <v>2</v>
      </c>
      <c r="M1826" t="str">
        <f>VLOOKUP(order_details__2[[#This Row],[ShipVia ]],shippers[],2,FALSE)</f>
        <v>United Package</v>
      </c>
      <c r="N1826" t="str">
        <f>VLOOKUP(order_details__2[[#This Row],[OrderID]],orders[],2,FALSE)</f>
        <v>RICSU</v>
      </c>
      <c r="O1826" t="str">
        <f>VLOOKUP(order_details__2[[#This Row],[OrderID]],orders[],18,FALSE)</f>
        <v xml:space="preserve">Northern                                          </v>
      </c>
      <c r="P1826">
        <f>VLOOKUP(order_details__2[[#This Row],[ProductID]],products[],4,FALSE)</f>
        <v>1</v>
      </c>
      <c r="Q1826" t="str">
        <f>VLOOKUP(order_details__2[[#This Row],[CategoryID]],categories[],2,FALSE)</f>
        <v>Beverages</v>
      </c>
      <c r="R1826" s="57">
        <f>VLOOKUP(order_details__2[[#This Row],[OrderID]],orders[],21,FALSE)</f>
        <v>3</v>
      </c>
    </row>
    <row r="1827" spans="1:18" x14ac:dyDescent="0.2">
      <c r="A1827">
        <v>10952</v>
      </c>
      <c r="B1827">
        <v>6</v>
      </c>
      <c r="C1827">
        <v>25</v>
      </c>
      <c r="D1827">
        <v>16</v>
      </c>
      <c r="E1827">
        <v>0</v>
      </c>
      <c r="F1827">
        <f>order_details__2[[#This Row],[UnitPrice]]*order_details__2[[#This Row],[Quantity]]</f>
        <v>400</v>
      </c>
      <c r="G1827">
        <f>VLOOKUP(order_details__2[[#This Row],[ProductID]],products[],3,FALSE)</f>
        <v>3</v>
      </c>
      <c r="H1827">
        <f>VLOOKUP(order_details__2[[#This Row],[OrderID]],orders[],20,FALSE)</f>
        <v>1998</v>
      </c>
      <c r="I1827" t="str">
        <f>VLOOKUP(order_details__2[[#This Row],[ProductID]],products[],2,FALSE)</f>
        <v>Grandma's Boysenberry Spread</v>
      </c>
      <c r="J1827" t="str">
        <f>VLOOKUP(order_details__2[[#This Row],[SupplierID]],suppliers[],2,FALSE)</f>
        <v>Grandma Kelly's Homestead</v>
      </c>
      <c r="K1827" t="str">
        <f>VLOOKUP(order_details__2[[#This Row],[OrderID]],orders[],14,FALSE)</f>
        <v>Germany</v>
      </c>
      <c r="L1827">
        <f>VLOOKUP(order_details__2[[#This Row],[OrderID]],orders[],7,FALSE)</f>
        <v>1</v>
      </c>
      <c r="M1827" t="str">
        <f>VLOOKUP(order_details__2[[#This Row],[ShipVia ]],shippers[],2,FALSE)</f>
        <v>Speedy Express</v>
      </c>
      <c r="N1827" t="str">
        <f>VLOOKUP(order_details__2[[#This Row],[OrderID]],orders[],2,FALSE)</f>
        <v>ALFKI</v>
      </c>
      <c r="O1827" t="str">
        <f>VLOOKUP(order_details__2[[#This Row],[OrderID]],orders[],18,FALSE)</f>
        <v xml:space="preserve">Eastern                                           </v>
      </c>
      <c r="P1827">
        <f>VLOOKUP(order_details__2[[#This Row],[ProductID]],products[],4,FALSE)</f>
        <v>2</v>
      </c>
      <c r="Q1827" t="str">
        <f>VLOOKUP(order_details__2[[#This Row],[CategoryID]],categories[],2,FALSE)</f>
        <v>Condiments</v>
      </c>
      <c r="R1827" s="57">
        <f>VLOOKUP(order_details__2[[#This Row],[OrderID]],orders[],21,FALSE)</f>
        <v>3</v>
      </c>
    </row>
    <row r="1828" spans="1:18" x14ac:dyDescent="0.2">
      <c r="A1828">
        <v>10952</v>
      </c>
      <c r="B1828">
        <v>28</v>
      </c>
      <c r="C1828">
        <v>45.6</v>
      </c>
      <c r="D1828">
        <v>2</v>
      </c>
      <c r="E1828">
        <v>0</v>
      </c>
      <c r="F1828">
        <f>order_details__2[[#This Row],[UnitPrice]]*order_details__2[[#This Row],[Quantity]]</f>
        <v>91.2</v>
      </c>
      <c r="G1828">
        <f>VLOOKUP(order_details__2[[#This Row],[ProductID]],products[],3,FALSE)</f>
        <v>12</v>
      </c>
      <c r="H1828">
        <f>VLOOKUP(order_details__2[[#This Row],[OrderID]],orders[],20,FALSE)</f>
        <v>1998</v>
      </c>
      <c r="I1828" t="str">
        <f>VLOOKUP(order_details__2[[#This Row],[ProductID]],products[],2,FALSE)</f>
        <v>Rssle Sauerkraut</v>
      </c>
      <c r="J1828" t="str">
        <f>VLOOKUP(order_details__2[[#This Row],[SupplierID]],suppliers[],2,FALSE)</f>
        <v>Plutzer Lebensmittelgromrkte AG</v>
      </c>
      <c r="K1828" t="str">
        <f>VLOOKUP(order_details__2[[#This Row],[OrderID]],orders[],14,FALSE)</f>
        <v>Germany</v>
      </c>
      <c r="L1828">
        <f>VLOOKUP(order_details__2[[#This Row],[OrderID]],orders[],7,FALSE)</f>
        <v>1</v>
      </c>
      <c r="M1828" t="str">
        <f>VLOOKUP(order_details__2[[#This Row],[ShipVia ]],shippers[],2,FALSE)</f>
        <v>Speedy Express</v>
      </c>
      <c r="N1828" t="str">
        <f>VLOOKUP(order_details__2[[#This Row],[OrderID]],orders[],2,FALSE)</f>
        <v>ALFKI</v>
      </c>
      <c r="O1828" t="str">
        <f>VLOOKUP(order_details__2[[#This Row],[OrderID]],orders[],18,FALSE)</f>
        <v xml:space="preserve">Eastern                                           </v>
      </c>
      <c r="P1828">
        <f>VLOOKUP(order_details__2[[#This Row],[ProductID]],products[],4,FALSE)</f>
        <v>7</v>
      </c>
      <c r="Q1828" t="str">
        <f>VLOOKUP(order_details__2[[#This Row],[CategoryID]],categories[],2,FALSE)</f>
        <v>Produce</v>
      </c>
      <c r="R1828" s="57">
        <f>VLOOKUP(order_details__2[[#This Row],[OrderID]],orders[],21,FALSE)</f>
        <v>3</v>
      </c>
    </row>
    <row r="1829" spans="1:18" x14ac:dyDescent="0.2">
      <c r="A1829">
        <v>10953</v>
      </c>
      <c r="B1829">
        <v>20</v>
      </c>
      <c r="C1829">
        <v>81</v>
      </c>
      <c r="D1829">
        <v>50</v>
      </c>
      <c r="E1829">
        <v>0</v>
      </c>
      <c r="F1829">
        <f>order_details__2[[#This Row],[UnitPrice]]*order_details__2[[#This Row],[Quantity]]</f>
        <v>4050</v>
      </c>
      <c r="G1829">
        <f>VLOOKUP(order_details__2[[#This Row],[ProductID]],products[],3,FALSE)</f>
        <v>8</v>
      </c>
      <c r="H1829">
        <f>VLOOKUP(order_details__2[[#This Row],[OrderID]],orders[],20,FALSE)</f>
        <v>1998</v>
      </c>
      <c r="I1829" t="str">
        <f>VLOOKUP(order_details__2[[#This Row],[ProductID]],products[],2,FALSE)</f>
        <v>Sir Rodney's Marmalade</v>
      </c>
      <c r="J1829" t="str">
        <f>VLOOKUP(order_details__2[[#This Row],[SupplierID]],suppliers[],2,FALSE)</f>
        <v>Specialty Biscuits, Ltd.</v>
      </c>
      <c r="K1829" t="str">
        <f>VLOOKUP(order_details__2[[#This Row],[OrderID]],orders[],14,FALSE)</f>
        <v>UK</v>
      </c>
      <c r="L1829">
        <f>VLOOKUP(order_details__2[[#This Row],[OrderID]],orders[],7,FALSE)</f>
        <v>2</v>
      </c>
      <c r="M1829" t="str">
        <f>VLOOKUP(order_details__2[[#This Row],[ShipVia ]],shippers[],2,FALSE)</f>
        <v>United Package</v>
      </c>
      <c r="N1829" t="str">
        <f>VLOOKUP(order_details__2[[#This Row],[OrderID]],orders[],2,FALSE)</f>
        <v>AROUT</v>
      </c>
      <c r="O1829" t="str">
        <f>VLOOKUP(order_details__2[[#This Row],[OrderID]],orders[],18,FALSE)</f>
        <v xml:space="preserve">Northern                                          </v>
      </c>
      <c r="P1829">
        <f>VLOOKUP(order_details__2[[#This Row],[ProductID]],products[],4,FALSE)</f>
        <v>3</v>
      </c>
      <c r="Q1829" t="str">
        <f>VLOOKUP(order_details__2[[#This Row],[CategoryID]],categories[],2,FALSE)</f>
        <v>Confections</v>
      </c>
      <c r="R1829" s="57">
        <f>VLOOKUP(order_details__2[[#This Row],[OrderID]],orders[],21,FALSE)</f>
        <v>3</v>
      </c>
    </row>
    <row r="1830" spans="1:18" x14ac:dyDescent="0.2">
      <c r="A1830">
        <v>10953</v>
      </c>
      <c r="B1830">
        <v>31</v>
      </c>
      <c r="C1830">
        <v>12.5</v>
      </c>
      <c r="D1830">
        <v>50</v>
      </c>
      <c r="E1830">
        <v>0</v>
      </c>
      <c r="F1830">
        <f>order_details__2[[#This Row],[UnitPrice]]*order_details__2[[#This Row],[Quantity]]</f>
        <v>625</v>
      </c>
      <c r="G1830">
        <f>VLOOKUP(order_details__2[[#This Row],[ProductID]],products[],3,FALSE)</f>
        <v>14</v>
      </c>
      <c r="H1830">
        <f>VLOOKUP(order_details__2[[#This Row],[OrderID]],orders[],20,FALSE)</f>
        <v>1998</v>
      </c>
      <c r="I1830" t="str">
        <f>VLOOKUP(order_details__2[[#This Row],[ProductID]],products[],2,FALSE)</f>
        <v>Gorgonzola Telino</v>
      </c>
      <c r="J1830" t="str">
        <f>VLOOKUP(order_details__2[[#This Row],[SupplierID]],suppliers[],2,FALSE)</f>
        <v>Formaggi Fortini s.r.l.</v>
      </c>
      <c r="K1830" t="str">
        <f>VLOOKUP(order_details__2[[#This Row],[OrderID]],orders[],14,FALSE)</f>
        <v>UK</v>
      </c>
      <c r="L1830">
        <f>VLOOKUP(order_details__2[[#This Row],[OrderID]],orders[],7,FALSE)</f>
        <v>2</v>
      </c>
      <c r="M1830" t="str">
        <f>VLOOKUP(order_details__2[[#This Row],[ShipVia ]],shippers[],2,FALSE)</f>
        <v>United Package</v>
      </c>
      <c r="N1830" t="str">
        <f>VLOOKUP(order_details__2[[#This Row],[OrderID]],orders[],2,FALSE)</f>
        <v>AROUT</v>
      </c>
      <c r="O1830" t="str">
        <f>VLOOKUP(order_details__2[[#This Row],[OrderID]],orders[],18,FALSE)</f>
        <v xml:space="preserve">Northern                                          </v>
      </c>
      <c r="P1830">
        <f>VLOOKUP(order_details__2[[#This Row],[ProductID]],products[],4,FALSE)</f>
        <v>4</v>
      </c>
      <c r="Q1830" t="str">
        <f>VLOOKUP(order_details__2[[#This Row],[CategoryID]],categories[],2,FALSE)</f>
        <v>Dairy Products</v>
      </c>
      <c r="R1830" s="57">
        <f>VLOOKUP(order_details__2[[#This Row],[OrderID]],orders[],21,FALSE)</f>
        <v>3</v>
      </c>
    </row>
    <row r="1831" spans="1:18" x14ac:dyDescent="0.2">
      <c r="A1831">
        <v>10954</v>
      </c>
      <c r="B1831">
        <v>16</v>
      </c>
      <c r="C1831">
        <v>17.45</v>
      </c>
      <c r="D1831">
        <v>28</v>
      </c>
      <c r="E1831">
        <v>0</v>
      </c>
      <c r="F1831">
        <f>order_details__2[[#This Row],[UnitPrice]]*order_details__2[[#This Row],[Quantity]]</f>
        <v>488.59999999999997</v>
      </c>
      <c r="G1831">
        <f>VLOOKUP(order_details__2[[#This Row],[ProductID]],products[],3,FALSE)</f>
        <v>7</v>
      </c>
      <c r="H1831">
        <f>VLOOKUP(order_details__2[[#This Row],[OrderID]],orders[],20,FALSE)</f>
        <v>1998</v>
      </c>
      <c r="I1831" t="str">
        <f>VLOOKUP(order_details__2[[#This Row],[ProductID]],products[],2,FALSE)</f>
        <v>Pavlova</v>
      </c>
      <c r="J1831" t="str">
        <f>VLOOKUP(order_details__2[[#This Row],[SupplierID]],suppliers[],2,FALSE)</f>
        <v>Pavlova, Ltd.</v>
      </c>
      <c r="K1831" t="str">
        <f>VLOOKUP(order_details__2[[#This Row],[OrderID]],orders[],14,FALSE)</f>
        <v>Venezuela</v>
      </c>
      <c r="L1831">
        <f>VLOOKUP(order_details__2[[#This Row],[OrderID]],orders[],7,FALSE)</f>
        <v>1</v>
      </c>
      <c r="M1831" t="str">
        <f>VLOOKUP(order_details__2[[#This Row],[ShipVia ]],shippers[],2,FALSE)</f>
        <v>Speedy Express</v>
      </c>
      <c r="N1831" t="str">
        <f>VLOOKUP(order_details__2[[#This Row],[OrderID]],orders[],2,FALSE)</f>
        <v>LINOD</v>
      </c>
      <c r="O1831" t="str">
        <f>VLOOKUP(order_details__2[[#This Row],[OrderID]],orders[],18,FALSE)</f>
        <v xml:space="preserve">Eastern                                           </v>
      </c>
      <c r="P1831">
        <f>VLOOKUP(order_details__2[[#This Row],[ProductID]],products[],4,FALSE)</f>
        <v>3</v>
      </c>
      <c r="Q1831" t="str">
        <f>VLOOKUP(order_details__2[[#This Row],[CategoryID]],categories[],2,FALSE)</f>
        <v>Confections</v>
      </c>
      <c r="R1831" s="57">
        <f>VLOOKUP(order_details__2[[#This Row],[OrderID]],orders[],21,FALSE)</f>
        <v>3</v>
      </c>
    </row>
    <row r="1832" spans="1:18" x14ac:dyDescent="0.2">
      <c r="A1832">
        <v>10954</v>
      </c>
      <c r="B1832">
        <v>31</v>
      </c>
      <c r="C1832">
        <v>12.5</v>
      </c>
      <c r="D1832">
        <v>25</v>
      </c>
      <c r="E1832">
        <v>0</v>
      </c>
      <c r="F1832">
        <f>order_details__2[[#This Row],[UnitPrice]]*order_details__2[[#This Row],[Quantity]]</f>
        <v>312.5</v>
      </c>
      <c r="G1832">
        <f>VLOOKUP(order_details__2[[#This Row],[ProductID]],products[],3,FALSE)</f>
        <v>14</v>
      </c>
      <c r="H1832">
        <f>VLOOKUP(order_details__2[[#This Row],[OrderID]],orders[],20,FALSE)</f>
        <v>1998</v>
      </c>
      <c r="I1832" t="str">
        <f>VLOOKUP(order_details__2[[#This Row],[ProductID]],products[],2,FALSE)</f>
        <v>Gorgonzola Telino</v>
      </c>
      <c r="J1832" t="str">
        <f>VLOOKUP(order_details__2[[#This Row],[SupplierID]],suppliers[],2,FALSE)</f>
        <v>Formaggi Fortini s.r.l.</v>
      </c>
      <c r="K1832" t="str">
        <f>VLOOKUP(order_details__2[[#This Row],[OrderID]],orders[],14,FALSE)</f>
        <v>Venezuela</v>
      </c>
      <c r="L1832">
        <f>VLOOKUP(order_details__2[[#This Row],[OrderID]],orders[],7,FALSE)</f>
        <v>1</v>
      </c>
      <c r="M1832" t="str">
        <f>VLOOKUP(order_details__2[[#This Row],[ShipVia ]],shippers[],2,FALSE)</f>
        <v>Speedy Express</v>
      </c>
      <c r="N1832" t="str">
        <f>VLOOKUP(order_details__2[[#This Row],[OrderID]],orders[],2,FALSE)</f>
        <v>LINOD</v>
      </c>
      <c r="O1832" t="str">
        <f>VLOOKUP(order_details__2[[#This Row],[OrderID]],orders[],18,FALSE)</f>
        <v xml:space="preserve">Eastern                                           </v>
      </c>
      <c r="P1832">
        <f>VLOOKUP(order_details__2[[#This Row],[ProductID]],products[],4,FALSE)</f>
        <v>4</v>
      </c>
      <c r="Q1832" t="str">
        <f>VLOOKUP(order_details__2[[#This Row],[CategoryID]],categories[],2,FALSE)</f>
        <v>Dairy Products</v>
      </c>
      <c r="R1832" s="57">
        <f>VLOOKUP(order_details__2[[#This Row],[OrderID]],orders[],21,FALSE)</f>
        <v>3</v>
      </c>
    </row>
    <row r="1833" spans="1:18" x14ac:dyDescent="0.2">
      <c r="A1833">
        <v>10954</v>
      </c>
      <c r="B1833">
        <v>45</v>
      </c>
      <c r="C1833">
        <v>9.5</v>
      </c>
      <c r="D1833">
        <v>30</v>
      </c>
      <c r="E1833">
        <v>0</v>
      </c>
      <c r="F1833">
        <f>order_details__2[[#This Row],[UnitPrice]]*order_details__2[[#This Row],[Quantity]]</f>
        <v>285</v>
      </c>
      <c r="G1833">
        <f>VLOOKUP(order_details__2[[#This Row],[ProductID]],products[],3,FALSE)</f>
        <v>21</v>
      </c>
      <c r="H1833">
        <f>VLOOKUP(order_details__2[[#This Row],[OrderID]],orders[],20,FALSE)</f>
        <v>1998</v>
      </c>
      <c r="I1833" t="str">
        <f>VLOOKUP(order_details__2[[#This Row],[ProductID]],products[],2,FALSE)</f>
        <v>Rogede sild</v>
      </c>
      <c r="J1833" t="str">
        <f>VLOOKUP(order_details__2[[#This Row],[SupplierID]],suppliers[],2,FALSE)</f>
        <v>Lyngbysild</v>
      </c>
      <c r="K1833" t="str">
        <f>VLOOKUP(order_details__2[[#This Row],[OrderID]],orders[],14,FALSE)</f>
        <v>Venezuela</v>
      </c>
      <c r="L1833">
        <f>VLOOKUP(order_details__2[[#This Row],[OrderID]],orders[],7,FALSE)</f>
        <v>1</v>
      </c>
      <c r="M1833" t="str">
        <f>VLOOKUP(order_details__2[[#This Row],[ShipVia ]],shippers[],2,FALSE)</f>
        <v>Speedy Express</v>
      </c>
      <c r="N1833" t="str">
        <f>VLOOKUP(order_details__2[[#This Row],[OrderID]],orders[],2,FALSE)</f>
        <v>LINOD</v>
      </c>
      <c r="O1833" t="str">
        <f>VLOOKUP(order_details__2[[#This Row],[OrderID]],orders[],18,FALSE)</f>
        <v xml:space="preserve">Eastern                                           </v>
      </c>
      <c r="P1833">
        <f>VLOOKUP(order_details__2[[#This Row],[ProductID]],products[],4,FALSE)</f>
        <v>8</v>
      </c>
      <c r="Q1833" t="str">
        <f>VLOOKUP(order_details__2[[#This Row],[CategoryID]],categories[],2,FALSE)</f>
        <v>Seafood</v>
      </c>
      <c r="R1833" s="57">
        <f>VLOOKUP(order_details__2[[#This Row],[OrderID]],orders[],21,FALSE)</f>
        <v>3</v>
      </c>
    </row>
    <row r="1834" spans="1:18" x14ac:dyDescent="0.2">
      <c r="A1834">
        <v>10954</v>
      </c>
      <c r="B1834">
        <v>60</v>
      </c>
      <c r="C1834">
        <v>34</v>
      </c>
      <c r="D1834">
        <v>24</v>
      </c>
      <c r="E1834">
        <v>0</v>
      </c>
      <c r="F1834">
        <f>order_details__2[[#This Row],[UnitPrice]]*order_details__2[[#This Row],[Quantity]]</f>
        <v>816</v>
      </c>
      <c r="G1834">
        <f>VLOOKUP(order_details__2[[#This Row],[ProductID]],products[],3,FALSE)</f>
        <v>28</v>
      </c>
      <c r="H1834">
        <f>VLOOKUP(order_details__2[[#This Row],[OrderID]],orders[],20,FALSE)</f>
        <v>1998</v>
      </c>
      <c r="I1834" t="str">
        <f>VLOOKUP(order_details__2[[#This Row],[ProductID]],products[],2,FALSE)</f>
        <v>Camembert Pierrot</v>
      </c>
      <c r="J1834" t="str">
        <f>VLOOKUP(order_details__2[[#This Row],[SupplierID]],suppliers[],2,FALSE)</f>
        <v>Gai pturage</v>
      </c>
      <c r="K1834" t="str">
        <f>VLOOKUP(order_details__2[[#This Row],[OrderID]],orders[],14,FALSE)</f>
        <v>Venezuela</v>
      </c>
      <c r="L1834">
        <f>VLOOKUP(order_details__2[[#This Row],[OrderID]],orders[],7,FALSE)</f>
        <v>1</v>
      </c>
      <c r="M1834" t="str">
        <f>VLOOKUP(order_details__2[[#This Row],[ShipVia ]],shippers[],2,FALSE)</f>
        <v>Speedy Express</v>
      </c>
      <c r="N1834" t="str">
        <f>VLOOKUP(order_details__2[[#This Row],[OrderID]],orders[],2,FALSE)</f>
        <v>LINOD</v>
      </c>
      <c r="O1834" t="str">
        <f>VLOOKUP(order_details__2[[#This Row],[OrderID]],orders[],18,FALSE)</f>
        <v xml:space="preserve">Eastern                                           </v>
      </c>
      <c r="P1834">
        <f>VLOOKUP(order_details__2[[#This Row],[ProductID]],products[],4,FALSE)</f>
        <v>4</v>
      </c>
      <c r="Q1834" t="str">
        <f>VLOOKUP(order_details__2[[#This Row],[CategoryID]],categories[],2,FALSE)</f>
        <v>Dairy Products</v>
      </c>
      <c r="R1834" s="57">
        <f>VLOOKUP(order_details__2[[#This Row],[OrderID]],orders[],21,FALSE)</f>
        <v>3</v>
      </c>
    </row>
    <row r="1835" spans="1:18" x14ac:dyDescent="0.2">
      <c r="A1835">
        <v>10955</v>
      </c>
      <c r="B1835">
        <v>75</v>
      </c>
      <c r="C1835">
        <v>7.75</v>
      </c>
      <c r="D1835">
        <v>12</v>
      </c>
      <c r="E1835">
        <v>0</v>
      </c>
      <c r="F1835">
        <f>order_details__2[[#This Row],[UnitPrice]]*order_details__2[[#This Row],[Quantity]]</f>
        <v>93</v>
      </c>
      <c r="G1835">
        <f>VLOOKUP(order_details__2[[#This Row],[ProductID]],products[],3,FALSE)</f>
        <v>12</v>
      </c>
      <c r="H1835">
        <f>VLOOKUP(order_details__2[[#This Row],[OrderID]],orders[],20,FALSE)</f>
        <v>1998</v>
      </c>
      <c r="I1835" t="str">
        <f>VLOOKUP(order_details__2[[#This Row],[ProductID]],products[],2,FALSE)</f>
        <v>Rhnbru Klosterbier</v>
      </c>
      <c r="J1835" t="str">
        <f>VLOOKUP(order_details__2[[#This Row],[SupplierID]],suppliers[],2,FALSE)</f>
        <v>Plutzer Lebensmittelgromrkte AG</v>
      </c>
      <c r="K1835" t="str">
        <f>VLOOKUP(order_details__2[[#This Row],[OrderID]],orders[],14,FALSE)</f>
        <v>Sweden</v>
      </c>
      <c r="L1835">
        <f>VLOOKUP(order_details__2[[#This Row],[OrderID]],orders[],7,FALSE)</f>
        <v>2</v>
      </c>
      <c r="M1835" t="str">
        <f>VLOOKUP(order_details__2[[#This Row],[ShipVia ]],shippers[],2,FALSE)</f>
        <v>United Package</v>
      </c>
      <c r="N1835" t="str">
        <f>VLOOKUP(order_details__2[[#This Row],[OrderID]],orders[],2,FALSE)</f>
        <v>FOLKO</v>
      </c>
      <c r="O1835" t="str">
        <f>VLOOKUP(order_details__2[[#This Row],[OrderID]],orders[],18,FALSE)</f>
        <v xml:space="preserve">Northern                                          </v>
      </c>
      <c r="P1835">
        <f>VLOOKUP(order_details__2[[#This Row],[ProductID]],products[],4,FALSE)</f>
        <v>1</v>
      </c>
      <c r="Q1835" t="str">
        <f>VLOOKUP(order_details__2[[#This Row],[CategoryID]],categories[],2,FALSE)</f>
        <v>Beverages</v>
      </c>
      <c r="R1835" s="57">
        <f>VLOOKUP(order_details__2[[#This Row],[OrderID]],orders[],21,FALSE)</f>
        <v>3</v>
      </c>
    </row>
    <row r="1836" spans="1:18" x14ac:dyDescent="0.2">
      <c r="A1836">
        <v>10956</v>
      </c>
      <c r="B1836">
        <v>21</v>
      </c>
      <c r="C1836">
        <v>10</v>
      </c>
      <c r="D1836">
        <v>12</v>
      </c>
      <c r="E1836">
        <v>0</v>
      </c>
      <c r="F1836">
        <f>order_details__2[[#This Row],[UnitPrice]]*order_details__2[[#This Row],[Quantity]]</f>
        <v>120</v>
      </c>
      <c r="G1836">
        <f>VLOOKUP(order_details__2[[#This Row],[ProductID]],products[],3,FALSE)</f>
        <v>8</v>
      </c>
      <c r="H1836">
        <f>VLOOKUP(order_details__2[[#This Row],[OrderID]],orders[],20,FALSE)</f>
        <v>1998</v>
      </c>
      <c r="I1836" t="str">
        <f>VLOOKUP(order_details__2[[#This Row],[ProductID]],products[],2,FALSE)</f>
        <v>Sir Rodney's Scones</v>
      </c>
      <c r="J1836" t="str">
        <f>VLOOKUP(order_details__2[[#This Row],[SupplierID]],suppliers[],2,FALSE)</f>
        <v>Specialty Biscuits, Ltd.</v>
      </c>
      <c r="K1836" t="str">
        <f>VLOOKUP(order_details__2[[#This Row],[OrderID]],orders[],14,FALSE)</f>
        <v>Germany</v>
      </c>
      <c r="L1836">
        <f>VLOOKUP(order_details__2[[#This Row],[OrderID]],orders[],7,FALSE)</f>
        <v>2</v>
      </c>
      <c r="M1836" t="str">
        <f>VLOOKUP(order_details__2[[#This Row],[ShipVia ]],shippers[],2,FALSE)</f>
        <v>United Package</v>
      </c>
      <c r="N1836" t="str">
        <f>VLOOKUP(order_details__2[[#This Row],[OrderID]],orders[],2,FALSE)</f>
        <v>BLAUS</v>
      </c>
      <c r="O1836" t="str">
        <f>VLOOKUP(order_details__2[[#This Row],[OrderID]],orders[],18,FALSE)</f>
        <v xml:space="preserve">Westerns                                          </v>
      </c>
      <c r="P1836">
        <f>VLOOKUP(order_details__2[[#This Row],[ProductID]],products[],4,FALSE)</f>
        <v>3</v>
      </c>
      <c r="Q1836" t="str">
        <f>VLOOKUP(order_details__2[[#This Row],[CategoryID]],categories[],2,FALSE)</f>
        <v>Confections</v>
      </c>
      <c r="R1836" s="57">
        <f>VLOOKUP(order_details__2[[#This Row],[OrderID]],orders[],21,FALSE)</f>
        <v>3</v>
      </c>
    </row>
    <row r="1837" spans="1:18" x14ac:dyDescent="0.2">
      <c r="A1837">
        <v>10956</v>
      </c>
      <c r="B1837">
        <v>47</v>
      </c>
      <c r="C1837">
        <v>9.5</v>
      </c>
      <c r="D1837">
        <v>14</v>
      </c>
      <c r="E1837">
        <v>0</v>
      </c>
      <c r="F1837">
        <f>order_details__2[[#This Row],[UnitPrice]]*order_details__2[[#This Row],[Quantity]]</f>
        <v>133</v>
      </c>
      <c r="G1837">
        <f>VLOOKUP(order_details__2[[#This Row],[ProductID]],products[],3,FALSE)</f>
        <v>22</v>
      </c>
      <c r="H1837">
        <f>VLOOKUP(order_details__2[[#This Row],[OrderID]],orders[],20,FALSE)</f>
        <v>1998</v>
      </c>
      <c r="I1837" t="str">
        <f>VLOOKUP(order_details__2[[#This Row],[ProductID]],products[],2,FALSE)</f>
        <v>Zaanse koeken</v>
      </c>
      <c r="J1837" t="str">
        <f>VLOOKUP(order_details__2[[#This Row],[SupplierID]],suppliers[],2,FALSE)</f>
        <v>Zaanse Snoepfabriek</v>
      </c>
      <c r="K1837" t="str">
        <f>VLOOKUP(order_details__2[[#This Row],[OrderID]],orders[],14,FALSE)</f>
        <v>Germany</v>
      </c>
      <c r="L1837">
        <f>VLOOKUP(order_details__2[[#This Row],[OrderID]],orders[],7,FALSE)</f>
        <v>2</v>
      </c>
      <c r="M1837" t="str">
        <f>VLOOKUP(order_details__2[[#This Row],[ShipVia ]],shippers[],2,FALSE)</f>
        <v>United Package</v>
      </c>
      <c r="N1837" t="str">
        <f>VLOOKUP(order_details__2[[#This Row],[OrderID]],orders[],2,FALSE)</f>
        <v>BLAUS</v>
      </c>
      <c r="O1837" t="str">
        <f>VLOOKUP(order_details__2[[#This Row],[OrderID]],orders[],18,FALSE)</f>
        <v xml:space="preserve">Westerns                                          </v>
      </c>
      <c r="P1837">
        <f>VLOOKUP(order_details__2[[#This Row],[ProductID]],products[],4,FALSE)</f>
        <v>3</v>
      </c>
      <c r="Q1837" t="str">
        <f>VLOOKUP(order_details__2[[#This Row],[CategoryID]],categories[],2,FALSE)</f>
        <v>Confections</v>
      </c>
      <c r="R1837" s="57">
        <f>VLOOKUP(order_details__2[[#This Row],[OrderID]],orders[],21,FALSE)</f>
        <v>3</v>
      </c>
    </row>
    <row r="1838" spans="1:18" x14ac:dyDescent="0.2">
      <c r="A1838">
        <v>10956</v>
      </c>
      <c r="B1838">
        <v>51</v>
      </c>
      <c r="C1838">
        <v>53</v>
      </c>
      <c r="D1838">
        <v>8</v>
      </c>
      <c r="E1838">
        <v>0</v>
      </c>
      <c r="F1838">
        <f>order_details__2[[#This Row],[UnitPrice]]*order_details__2[[#This Row],[Quantity]]</f>
        <v>424</v>
      </c>
      <c r="G1838">
        <f>VLOOKUP(order_details__2[[#This Row],[ProductID]],products[],3,FALSE)</f>
        <v>24</v>
      </c>
      <c r="H1838">
        <f>VLOOKUP(order_details__2[[#This Row],[OrderID]],orders[],20,FALSE)</f>
        <v>1998</v>
      </c>
      <c r="I1838" t="str">
        <f>VLOOKUP(order_details__2[[#This Row],[ProductID]],products[],2,FALSE)</f>
        <v>Manjimup Dried Apples</v>
      </c>
      <c r="J1838" t="str">
        <f>VLOOKUP(order_details__2[[#This Row],[SupplierID]],suppliers[],2,FALSE)</f>
        <v>G'day, Mate</v>
      </c>
      <c r="K1838" t="str">
        <f>VLOOKUP(order_details__2[[#This Row],[OrderID]],orders[],14,FALSE)</f>
        <v>Germany</v>
      </c>
      <c r="L1838">
        <f>VLOOKUP(order_details__2[[#This Row],[OrderID]],orders[],7,FALSE)</f>
        <v>2</v>
      </c>
      <c r="M1838" t="str">
        <f>VLOOKUP(order_details__2[[#This Row],[ShipVia ]],shippers[],2,FALSE)</f>
        <v>United Package</v>
      </c>
      <c r="N1838" t="str">
        <f>VLOOKUP(order_details__2[[#This Row],[OrderID]],orders[],2,FALSE)</f>
        <v>BLAUS</v>
      </c>
      <c r="O1838" t="str">
        <f>VLOOKUP(order_details__2[[#This Row],[OrderID]],orders[],18,FALSE)</f>
        <v xml:space="preserve">Westerns                                          </v>
      </c>
      <c r="P1838">
        <f>VLOOKUP(order_details__2[[#This Row],[ProductID]],products[],4,FALSE)</f>
        <v>7</v>
      </c>
      <c r="Q1838" t="str">
        <f>VLOOKUP(order_details__2[[#This Row],[CategoryID]],categories[],2,FALSE)</f>
        <v>Produce</v>
      </c>
      <c r="R1838" s="57">
        <f>VLOOKUP(order_details__2[[#This Row],[OrderID]],orders[],21,FALSE)</f>
        <v>3</v>
      </c>
    </row>
    <row r="1839" spans="1:18" x14ac:dyDescent="0.2">
      <c r="A1839">
        <v>10957</v>
      </c>
      <c r="B1839">
        <v>30</v>
      </c>
      <c r="C1839">
        <v>25.89</v>
      </c>
      <c r="D1839">
        <v>30</v>
      </c>
      <c r="E1839">
        <v>0</v>
      </c>
      <c r="F1839">
        <f>order_details__2[[#This Row],[UnitPrice]]*order_details__2[[#This Row],[Quantity]]</f>
        <v>776.7</v>
      </c>
      <c r="G1839">
        <f>VLOOKUP(order_details__2[[#This Row],[ProductID]],products[],3,FALSE)</f>
        <v>13</v>
      </c>
      <c r="H1839">
        <f>VLOOKUP(order_details__2[[#This Row],[OrderID]],orders[],20,FALSE)</f>
        <v>1998</v>
      </c>
      <c r="I1839" t="str">
        <f>VLOOKUP(order_details__2[[#This Row],[ProductID]],products[],2,FALSE)</f>
        <v>Nord-Ost Matjeshering</v>
      </c>
      <c r="J1839" t="str">
        <f>VLOOKUP(order_details__2[[#This Row],[SupplierID]],suppliers[],2,FALSE)</f>
        <v>Nord-Ost-Fisch Handelsgesellschaft mbH</v>
      </c>
      <c r="K1839" t="str">
        <f>VLOOKUP(order_details__2[[#This Row],[OrderID]],orders[],14,FALSE)</f>
        <v>Venezuela</v>
      </c>
      <c r="L1839">
        <f>VLOOKUP(order_details__2[[#This Row],[OrderID]],orders[],7,FALSE)</f>
        <v>3</v>
      </c>
      <c r="M1839" t="str">
        <f>VLOOKUP(order_details__2[[#This Row],[ShipVia ]],shippers[],2,FALSE)</f>
        <v>Federal Shipping</v>
      </c>
      <c r="N1839" t="str">
        <f>VLOOKUP(order_details__2[[#This Row],[OrderID]],orders[],2,FALSE)</f>
        <v>HILAA</v>
      </c>
      <c r="O1839" t="str">
        <f>VLOOKUP(order_details__2[[#This Row],[OrderID]],orders[],18,FALSE)</f>
        <v xml:space="preserve">Northern                                          </v>
      </c>
      <c r="P1839">
        <f>VLOOKUP(order_details__2[[#This Row],[ProductID]],products[],4,FALSE)</f>
        <v>8</v>
      </c>
      <c r="Q1839" t="str">
        <f>VLOOKUP(order_details__2[[#This Row],[CategoryID]],categories[],2,FALSE)</f>
        <v>Seafood</v>
      </c>
      <c r="R1839" s="57">
        <f>VLOOKUP(order_details__2[[#This Row],[OrderID]],orders[],21,FALSE)</f>
        <v>3</v>
      </c>
    </row>
    <row r="1840" spans="1:18" x14ac:dyDescent="0.2">
      <c r="A1840">
        <v>10957</v>
      </c>
      <c r="B1840">
        <v>35</v>
      </c>
      <c r="C1840">
        <v>18</v>
      </c>
      <c r="D1840">
        <v>40</v>
      </c>
      <c r="E1840">
        <v>0</v>
      </c>
      <c r="F1840">
        <f>order_details__2[[#This Row],[UnitPrice]]*order_details__2[[#This Row],[Quantity]]</f>
        <v>720</v>
      </c>
      <c r="G1840">
        <f>VLOOKUP(order_details__2[[#This Row],[ProductID]],products[],3,FALSE)</f>
        <v>16</v>
      </c>
      <c r="H1840">
        <f>VLOOKUP(order_details__2[[#This Row],[OrderID]],orders[],20,FALSE)</f>
        <v>1998</v>
      </c>
      <c r="I1840" t="str">
        <f>VLOOKUP(order_details__2[[#This Row],[ProductID]],products[],2,FALSE)</f>
        <v>Steeleye Stout</v>
      </c>
      <c r="J1840" t="str">
        <f>VLOOKUP(order_details__2[[#This Row],[SupplierID]],suppliers[],2,FALSE)</f>
        <v>Bigfoot Breweries</v>
      </c>
      <c r="K1840" t="str">
        <f>VLOOKUP(order_details__2[[#This Row],[OrderID]],orders[],14,FALSE)</f>
        <v>Venezuela</v>
      </c>
      <c r="L1840">
        <f>VLOOKUP(order_details__2[[#This Row],[OrderID]],orders[],7,FALSE)</f>
        <v>3</v>
      </c>
      <c r="M1840" t="str">
        <f>VLOOKUP(order_details__2[[#This Row],[ShipVia ]],shippers[],2,FALSE)</f>
        <v>Federal Shipping</v>
      </c>
      <c r="N1840" t="str">
        <f>VLOOKUP(order_details__2[[#This Row],[OrderID]],orders[],2,FALSE)</f>
        <v>HILAA</v>
      </c>
      <c r="O1840" t="str">
        <f>VLOOKUP(order_details__2[[#This Row],[OrderID]],orders[],18,FALSE)</f>
        <v xml:space="preserve">Northern                                          </v>
      </c>
      <c r="P1840">
        <f>VLOOKUP(order_details__2[[#This Row],[ProductID]],products[],4,FALSE)</f>
        <v>1</v>
      </c>
      <c r="Q1840" t="str">
        <f>VLOOKUP(order_details__2[[#This Row],[CategoryID]],categories[],2,FALSE)</f>
        <v>Beverages</v>
      </c>
      <c r="R1840" s="57">
        <f>VLOOKUP(order_details__2[[#This Row],[OrderID]],orders[],21,FALSE)</f>
        <v>3</v>
      </c>
    </row>
    <row r="1841" spans="1:18" x14ac:dyDescent="0.2">
      <c r="A1841">
        <v>10957</v>
      </c>
      <c r="B1841">
        <v>64</v>
      </c>
      <c r="C1841">
        <v>33.25</v>
      </c>
      <c r="D1841">
        <v>8</v>
      </c>
      <c r="E1841">
        <v>0</v>
      </c>
      <c r="F1841">
        <f>order_details__2[[#This Row],[UnitPrice]]*order_details__2[[#This Row],[Quantity]]</f>
        <v>266</v>
      </c>
      <c r="G1841">
        <f>VLOOKUP(order_details__2[[#This Row],[ProductID]],products[],3,FALSE)</f>
        <v>12</v>
      </c>
      <c r="H1841">
        <f>VLOOKUP(order_details__2[[#This Row],[OrderID]],orders[],20,FALSE)</f>
        <v>1998</v>
      </c>
      <c r="I1841" t="str">
        <f>VLOOKUP(order_details__2[[#This Row],[ProductID]],products[],2,FALSE)</f>
        <v>Wimmers gute Semmelkndel</v>
      </c>
      <c r="J1841" t="str">
        <f>VLOOKUP(order_details__2[[#This Row],[SupplierID]],suppliers[],2,FALSE)</f>
        <v>Plutzer Lebensmittelgromrkte AG</v>
      </c>
      <c r="K1841" t="str">
        <f>VLOOKUP(order_details__2[[#This Row],[OrderID]],orders[],14,FALSE)</f>
        <v>Venezuela</v>
      </c>
      <c r="L1841">
        <f>VLOOKUP(order_details__2[[#This Row],[OrderID]],orders[],7,FALSE)</f>
        <v>3</v>
      </c>
      <c r="M1841" t="str">
        <f>VLOOKUP(order_details__2[[#This Row],[ShipVia ]],shippers[],2,FALSE)</f>
        <v>Federal Shipping</v>
      </c>
      <c r="N1841" t="str">
        <f>VLOOKUP(order_details__2[[#This Row],[OrderID]],orders[],2,FALSE)</f>
        <v>HILAA</v>
      </c>
      <c r="O1841" t="str">
        <f>VLOOKUP(order_details__2[[#This Row],[OrderID]],orders[],18,FALSE)</f>
        <v xml:space="preserve">Northern                                          </v>
      </c>
      <c r="P1841">
        <f>VLOOKUP(order_details__2[[#This Row],[ProductID]],products[],4,FALSE)</f>
        <v>5</v>
      </c>
      <c r="Q1841" t="str">
        <f>VLOOKUP(order_details__2[[#This Row],[CategoryID]],categories[],2,FALSE)</f>
        <v>Grains/Cereals</v>
      </c>
      <c r="R1841" s="57">
        <f>VLOOKUP(order_details__2[[#This Row],[OrderID]],orders[],21,FALSE)</f>
        <v>3</v>
      </c>
    </row>
    <row r="1842" spans="1:18" x14ac:dyDescent="0.2">
      <c r="A1842">
        <v>10958</v>
      </c>
      <c r="B1842">
        <v>5</v>
      </c>
      <c r="C1842">
        <v>21.35</v>
      </c>
      <c r="D1842">
        <v>20</v>
      </c>
      <c r="E1842">
        <v>0</v>
      </c>
      <c r="F1842">
        <f>order_details__2[[#This Row],[UnitPrice]]*order_details__2[[#This Row],[Quantity]]</f>
        <v>427</v>
      </c>
      <c r="G1842">
        <f>VLOOKUP(order_details__2[[#This Row],[ProductID]],products[],3,FALSE)</f>
        <v>2</v>
      </c>
      <c r="H1842">
        <f>VLOOKUP(order_details__2[[#This Row],[OrderID]],orders[],20,FALSE)</f>
        <v>1998</v>
      </c>
      <c r="I1842" t="str">
        <f>VLOOKUP(order_details__2[[#This Row],[ProductID]],products[],2,FALSE)</f>
        <v>Chef Anton's Gumbo Mix</v>
      </c>
      <c r="J1842" t="str">
        <f>VLOOKUP(order_details__2[[#This Row],[SupplierID]],suppliers[],2,FALSE)</f>
        <v>New Orleans Cajun Delights</v>
      </c>
      <c r="K1842" t="str">
        <f>VLOOKUP(order_details__2[[#This Row],[OrderID]],orders[],14,FALSE)</f>
        <v>Argentina</v>
      </c>
      <c r="L1842">
        <f>VLOOKUP(order_details__2[[#This Row],[OrderID]],orders[],7,FALSE)</f>
        <v>2</v>
      </c>
      <c r="M1842" t="str">
        <f>VLOOKUP(order_details__2[[#This Row],[ShipVia ]],shippers[],2,FALSE)</f>
        <v>United Package</v>
      </c>
      <c r="N1842" t="str">
        <f>VLOOKUP(order_details__2[[#This Row],[OrderID]],orders[],2,FALSE)</f>
        <v>OCEAN</v>
      </c>
      <c r="O1842" t="str">
        <f>VLOOKUP(order_details__2[[#This Row],[OrderID]],orders[],18,FALSE)</f>
        <v xml:space="preserve">Westerns                                          </v>
      </c>
      <c r="P1842">
        <f>VLOOKUP(order_details__2[[#This Row],[ProductID]],products[],4,FALSE)</f>
        <v>2</v>
      </c>
      <c r="Q1842" t="str">
        <f>VLOOKUP(order_details__2[[#This Row],[CategoryID]],categories[],2,FALSE)</f>
        <v>Condiments</v>
      </c>
      <c r="R1842" s="57">
        <f>VLOOKUP(order_details__2[[#This Row],[OrderID]],orders[],21,FALSE)</f>
        <v>3</v>
      </c>
    </row>
    <row r="1843" spans="1:18" x14ac:dyDescent="0.2">
      <c r="A1843">
        <v>10958</v>
      </c>
      <c r="B1843">
        <v>7</v>
      </c>
      <c r="C1843">
        <v>30</v>
      </c>
      <c r="D1843">
        <v>6</v>
      </c>
      <c r="E1843">
        <v>0</v>
      </c>
      <c r="F1843">
        <f>order_details__2[[#This Row],[UnitPrice]]*order_details__2[[#This Row],[Quantity]]</f>
        <v>180</v>
      </c>
      <c r="G1843">
        <f>VLOOKUP(order_details__2[[#This Row],[ProductID]],products[],3,FALSE)</f>
        <v>3</v>
      </c>
      <c r="H1843">
        <f>VLOOKUP(order_details__2[[#This Row],[OrderID]],orders[],20,FALSE)</f>
        <v>1998</v>
      </c>
      <c r="I1843" t="str">
        <f>VLOOKUP(order_details__2[[#This Row],[ProductID]],products[],2,FALSE)</f>
        <v>Uncle Bob's Organic Dried Pears</v>
      </c>
      <c r="J1843" t="str">
        <f>VLOOKUP(order_details__2[[#This Row],[SupplierID]],suppliers[],2,FALSE)</f>
        <v>Grandma Kelly's Homestead</v>
      </c>
      <c r="K1843" t="str">
        <f>VLOOKUP(order_details__2[[#This Row],[OrderID]],orders[],14,FALSE)</f>
        <v>Argentina</v>
      </c>
      <c r="L1843">
        <f>VLOOKUP(order_details__2[[#This Row],[OrderID]],orders[],7,FALSE)</f>
        <v>2</v>
      </c>
      <c r="M1843" t="str">
        <f>VLOOKUP(order_details__2[[#This Row],[ShipVia ]],shippers[],2,FALSE)</f>
        <v>United Package</v>
      </c>
      <c r="N1843" t="str">
        <f>VLOOKUP(order_details__2[[#This Row],[OrderID]],orders[],2,FALSE)</f>
        <v>OCEAN</v>
      </c>
      <c r="O1843" t="str">
        <f>VLOOKUP(order_details__2[[#This Row],[OrderID]],orders[],18,FALSE)</f>
        <v xml:space="preserve">Westerns                                          </v>
      </c>
      <c r="P1843">
        <f>VLOOKUP(order_details__2[[#This Row],[ProductID]],products[],4,FALSE)</f>
        <v>7</v>
      </c>
      <c r="Q1843" t="str">
        <f>VLOOKUP(order_details__2[[#This Row],[CategoryID]],categories[],2,FALSE)</f>
        <v>Produce</v>
      </c>
      <c r="R1843" s="57">
        <f>VLOOKUP(order_details__2[[#This Row],[OrderID]],orders[],21,FALSE)</f>
        <v>3</v>
      </c>
    </row>
    <row r="1844" spans="1:18" x14ac:dyDescent="0.2">
      <c r="A1844">
        <v>10958</v>
      </c>
      <c r="B1844">
        <v>72</v>
      </c>
      <c r="C1844">
        <v>34.799999999999997</v>
      </c>
      <c r="D1844">
        <v>5</v>
      </c>
      <c r="E1844">
        <v>0</v>
      </c>
      <c r="F1844">
        <f>order_details__2[[#This Row],[UnitPrice]]*order_details__2[[#This Row],[Quantity]]</f>
        <v>174</v>
      </c>
      <c r="G1844">
        <f>VLOOKUP(order_details__2[[#This Row],[ProductID]],products[],3,FALSE)</f>
        <v>14</v>
      </c>
      <c r="H1844">
        <f>VLOOKUP(order_details__2[[#This Row],[OrderID]],orders[],20,FALSE)</f>
        <v>1998</v>
      </c>
      <c r="I1844" t="str">
        <f>VLOOKUP(order_details__2[[#This Row],[ProductID]],products[],2,FALSE)</f>
        <v>Mozzarella di Giovanni</v>
      </c>
      <c r="J1844" t="str">
        <f>VLOOKUP(order_details__2[[#This Row],[SupplierID]],suppliers[],2,FALSE)</f>
        <v>Formaggi Fortini s.r.l.</v>
      </c>
      <c r="K1844" t="str">
        <f>VLOOKUP(order_details__2[[#This Row],[OrderID]],orders[],14,FALSE)</f>
        <v>Argentina</v>
      </c>
      <c r="L1844">
        <f>VLOOKUP(order_details__2[[#This Row],[OrderID]],orders[],7,FALSE)</f>
        <v>2</v>
      </c>
      <c r="M1844" t="str">
        <f>VLOOKUP(order_details__2[[#This Row],[ShipVia ]],shippers[],2,FALSE)</f>
        <v>United Package</v>
      </c>
      <c r="N1844" t="str">
        <f>VLOOKUP(order_details__2[[#This Row],[OrderID]],orders[],2,FALSE)</f>
        <v>OCEAN</v>
      </c>
      <c r="O1844" t="str">
        <f>VLOOKUP(order_details__2[[#This Row],[OrderID]],orders[],18,FALSE)</f>
        <v xml:space="preserve">Westerns                                          </v>
      </c>
      <c r="P1844">
        <f>VLOOKUP(order_details__2[[#This Row],[ProductID]],products[],4,FALSE)</f>
        <v>4</v>
      </c>
      <c r="Q1844" t="str">
        <f>VLOOKUP(order_details__2[[#This Row],[CategoryID]],categories[],2,FALSE)</f>
        <v>Dairy Products</v>
      </c>
      <c r="R1844" s="57">
        <f>VLOOKUP(order_details__2[[#This Row],[OrderID]],orders[],21,FALSE)</f>
        <v>3</v>
      </c>
    </row>
    <row r="1845" spans="1:18" x14ac:dyDescent="0.2">
      <c r="A1845">
        <v>10959</v>
      </c>
      <c r="B1845">
        <v>75</v>
      </c>
      <c r="C1845">
        <v>7.75</v>
      </c>
      <c r="D1845">
        <v>20</v>
      </c>
      <c r="E1845">
        <v>0</v>
      </c>
      <c r="F1845">
        <f>order_details__2[[#This Row],[UnitPrice]]*order_details__2[[#This Row],[Quantity]]</f>
        <v>155</v>
      </c>
      <c r="G1845">
        <f>VLOOKUP(order_details__2[[#This Row],[ProductID]],products[],3,FALSE)</f>
        <v>12</v>
      </c>
      <c r="H1845">
        <f>VLOOKUP(order_details__2[[#This Row],[OrderID]],orders[],20,FALSE)</f>
        <v>1998</v>
      </c>
      <c r="I1845" t="str">
        <f>VLOOKUP(order_details__2[[#This Row],[ProductID]],products[],2,FALSE)</f>
        <v>Rhnbru Klosterbier</v>
      </c>
      <c r="J1845" t="str">
        <f>VLOOKUP(order_details__2[[#This Row],[SupplierID]],suppliers[],2,FALSE)</f>
        <v>Plutzer Lebensmittelgromrkte AG</v>
      </c>
      <c r="K1845" t="str">
        <f>VLOOKUP(order_details__2[[#This Row],[OrderID]],orders[],14,FALSE)</f>
        <v>Brazil</v>
      </c>
      <c r="L1845">
        <f>VLOOKUP(order_details__2[[#This Row],[OrderID]],orders[],7,FALSE)</f>
        <v>2</v>
      </c>
      <c r="M1845" t="str">
        <f>VLOOKUP(order_details__2[[#This Row],[ShipVia ]],shippers[],2,FALSE)</f>
        <v>United Package</v>
      </c>
      <c r="N1845" t="str">
        <f>VLOOKUP(order_details__2[[#This Row],[OrderID]],orders[],2,FALSE)</f>
        <v>GOURL</v>
      </c>
      <c r="O1845" t="str">
        <f>VLOOKUP(order_details__2[[#This Row],[OrderID]],orders[],18,FALSE)</f>
        <v xml:space="preserve">Westerns                                          </v>
      </c>
      <c r="P1845">
        <f>VLOOKUP(order_details__2[[#This Row],[ProductID]],products[],4,FALSE)</f>
        <v>1</v>
      </c>
      <c r="Q1845" t="str">
        <f>VLOOKUP(order_details__2[[#This Row],[CategoryID]],categories[],2,FALSE)</f>
        <v>Beverages</v>
      </c>
      <c r="R1845" s="57">
        <f>VLOOKUP(order_details__2[[#This Row],[OrderID]],orders[],21,FALSE)</f>
        <v>3</v>
      </c>
    </row>
    <row r="1846" spans="1:18" x14ac:dyDescent="0.2">
      <c r="A1846">
        <v>10960</v>
      </c>
      <c r="B1846">
        <v>24</v>
      </c>
      <c r="C1846">
        <v>4.5</v>
      </c>
      <c r="D1846">
        <v>10</v>
      </c>
      <c r="E1846">
        <v>0</v>
      </c>
      <c r="F1846">
        <f>order_details__2[[#This Row],[UnitPrice]]*order_details__2[[#This Row],[Quantity]]</f>
        <v>45</v>
      </c>
      <c r="G1846">
        <f>VLOOKUP(order_details__2[[#This Row],[ProductID]],products[],3,FALSE)</f>
        <v>10</v>
      </c>
      <c r="H1846">
        <f>VLOOKUP(order_details__2[[#This Row],[OrderID]],orders[],20,FALSE)</f>
        <v>1998</v>
      </c>
      <c r="I1846" t="str">
        <f>VLOOKUP(order_details__2[[#This Row],[ProductID]],products[],2,FALSE)</f>
        <v>Guaran Fantstica</v>
      </c>
      <c r="J1846" t="str">
        <f>VLOOKUP(order_details__2[[#This Row],[SupplierID]],suppliers[],2,FALSE)</f>
        <v>Refrescos Americanas LTDA</v>
      </c>
      <c r="K1846" t="str">
        <f>VLOOKUP(order_details__2[[#This Row],[OrderID]],orders[],14,FALSE)</f>
        <v>Venezuela</v>
      </c>
      <c r="L1846">
        <f>VLOOKUP(order_details__2[[#This Row],[OrderID]],orders[],7,FALSE)</f>
        <v>1</v>
      </c>
      <c r="M1846" t="str">
        <f>VLOOKUP(order_details__2[[#This Row],[ShipVia ]],shippers[],2,FALSE)</f>
        <v>Speedy Express</v>
      </c>
      <c r="N1846" t="str">
        <f>VLOOKUP(order_details__2[[#This Row],[OrderID]],orders[],2,FALSE)</f>
        <v>HILAA</v>
      </c>
      <c r="O1846" t="str">
        <f>VLOOKUP(order_details__2[[#This Row],[OrderID]],orders[],18,FALSE)</f>
        <v xml:space="preserve">Southern                                          </v>
      </c>
      <c r="P1846">
        <f>VLOOKUP(order_details__2[[#This Row],[ProductID]],products[],4,FALSE)</f>
        <v>1</v>
      </c>
      <c r="Q1846" t="str">
        <f>VLOOKUP(order_details__2[[#This Row],[CategoryID]],categories[],2,FALSE)</f>
        <v>Beverages</v>
      </c>
      <c r="R1846" s="57">
        <f>VLOOKUP(order_details__2[[#This Row],[OrderID]],orders[],21,FALSE)</f>
        <v>3</v>
      </c>
    </row>
    <row r="1847" spans="1:18" x14ac:dyDescent="0.2">
      <c r="A1847">
        <v>10960</v>
      </c>
      <c r="B1847">
        <v>41</v>
      </c>
      <c r="C1847">
        <v>9.65</v>
      </c>
      <c r="D1847">
        <v>24</v>
      </c>
      <c r="E1847">
        <v>0</v>
      </c>
      <c r="F1847">
        <f>order_details__2[[#This Row],[UnitPrice]]*order_details__2[[#This Row],[Quantity]]</f>
        <v>231.60000000000002</v>
      </c>
      <c r="G1847">
        <f>VLOOKUP(order_details__2[[#This Row],[ProductID]],products[],3,FALSE)</f>
        <v>19</v>
      </c>
      <c r="H1847">
        <f>VLOOKUP(order_details__2[[#This Row],[OrderID]],orders[],20,FALSE)</f>
        <v>1998</v>
      </c>
      <c r="I1847" t="str">
        <f>VLOOKUP(order_details__2[[#This Row],[ProductID]],products[],2,FALSE)</f>
        <v>Jack's New England Clam Chowder</v>
      </c>
      <c r="J1847" t="str">
        <f>VLOOKUP(order_details__2[[#This Row],[SupplierID]],suppliers[],2,FALSE)</f>
        <v>New England Seafood Cannery</v>
      </c>
      <c r="K1847" t="str">
        <f>VLOOKUP(order_details__2[[#This Row],[OrderID]],orders[],14,FALSE)</f>
        <v>Venezuela</v>
      </c>
      <c r="L1847">
        <f>VLOOKUP(order_details__2[[#This Row],[OrderID]],orders[],7,FALSE)</f>
        <v>1</v>
      </c>
      <c r="M1847" t="str">
        <f>VLOOKUP(order_details__2[[#This Row],[ShipVia ]],shippers[],2,FALSE)</f>
        <v>Speedy Express</v>
      </c>
      <c r="N1847" t="str">
        <f>VLOOKUP(order_details__2[[#This Row],[OrderID]],orders[],2,FALSE)</f>
        <v>HILAA</v>
      </c>
      <c r="O1847" t="str">
        <f>VLOOKUP(order_details__2[[#This Row],[OrderID]],orders[],18,FALSE)</f>
        <v xml:space="preserve">Southern                                          </v>
      </c>
      <c r="P1847">
        <f>VLOOKUP(order_details__2[[#This Row],[ProductID]],products[],4,FALSE)</f>
        <v>8</v>
      </c>
      <c r="Q1847" t="str">
        <f>VLOOKUP(order_details__2[[#This Row],[CategoryID]],categories[],2,FALSE)</f>
        <v>Seafood</v>
      </c>
      <c r="R1847" s="57">
        <f>VLOOKUP(order_details__2[[#This Row],[OrderID]],orders[],21,FALSE)</f>
        <v>3</v>
      </c>
    </row>
    <row r="1848" spans="1:18" x14ac:dyDescent="0.2">
      <c r="A1848">
        <v>10961</v>
      </c>
      <c r="B1848">
        <v>52</v>
      </c>
      <c r="C1848">
        <v>7</v>
      </c>
      <c r="D1848">
        <v>6</v>
      </c>
      <c r="E1848">
        <v>0</v>
      </c>
      <c r="F1848">
        <f>order_details__2[[#This Row],[UnitPrice]]*order_details__2[[#This Row],[Quantity]]</f>
        <v>42</v>
      </c>
      <c r="G1848">
        <f>VLOOKUP(order_details__2[[#This Row],[ProductID]],products[],3,FALSE)</f>
        <v>24</v>
      </c>
      <c r="H1848">
        <f>VLOOKUP(order_details__2[[#This Row],[OrderID]],orders[],20,FALSE)</f>
        <v>1998</v>
      </c>
      <c r="I1848" t="str">
        <f>VLOOKUP(order_details__2[[#This Row],[ProductID]],products[],2,FALSE)</f>
        <v>Filo Mix</v>
      </c>
      <c r="J1848" t="str">
        <f>VLOOKUP(order_details__2[[#This Row],[SupplierID]],suppliers[],2,FALSE)</f>
        <v>G'day, Mate</v>
      </c>
      <c r="K1848" t="str">
        <f>VLOOKUP(order_details__2[[#This Row],[OrderID]],orders[],14,FALSE)</f>
        <v>Brazil</v>
      </c>
      <c r="L1848">
        <f>VLOOKUP(order_details__2[[#This Row],[OrderID]],orders[],7,FALSE)</f>
        <v>1</v>
      </c>
      <c r="M1848" t="str">
        <f>VLOOKUP(order_details__2[[#This Row],[ShipVia ]],shippers[],2,FALSE)</f>
        <v>Speedy Express</v>
      </c>
      <c r="N1848" t="str">
        <f>VLOOKUP(order_details__2[[#This Row],[OrderID]],orders[],2,FALSE)</f>
        <v>QUEEN</v>
      </c>
      <c r="O1848" t="str">
        <f>VLOOKUP(order_details__2[[#This Row],[OrderID]],orders[],18,FALSE)</f>
        <v xml:space="preserve">Northern                                          </v>
      </c>
      <c r="P1848">
        <f>VLOOKUP(order_details__2[[#This Row],[ProductID]],products[],4,FALSE)</f>
        <v>5</v>
      </c>
      <c r="Q1848" t="str">
        <f>VLOOKUP(order_details__2[[#This Row],[CategoryID]],categories[],2,FALSE)</f>
        <v>Grains/Cereals</v>
      </c>
      <c r="R1848" s="57">
        <f>VLOOKUP(order_details__2[[#This Row],[OrderID]],orders[],21,FALSE)</f>
        <v>3</v>
      </c>
    </row>
    <row r="1849" spans="1:18" x14ac:dyDescent="0.2">
      <c r="A1849">
        <v>10961</v>
      </c>
      <c r="B1849">
        <v>76</v>
      </c>
      <c r="C1849">
        <v>18</v>
      </c>
      <c r="D1849">
        <v>60</v>
      </c>
      <c r="E1849">
        <v>0</v>
      </c>
      <c r="F1849">
        <f>order_details__2[[#This Row],[UnitPrice]]*order_details__2[[#This Row],[Quantity]]</f>
        <v>1080</v>
      </c>
      <c r="G1849">
        <f>VLOOKUP(order_details__2[[#This Row],[ProductID]],products[],3,FALSE)</f>
        <v>23</v>
      </c>
      <c r="H1849">
        <f>VLOOKUP(order_details__2[[#This Row],[OrderID]],orders[],20,FALSE)</f>
        <v>1998</v>
      </c>
      <c r="I1849" t="str">
        <f>VLOOKUP(order_details__2[[#This Row],[ProductID]],products[],2,FALSE)</f>
        <v>Lakkalikri</v>
      </c>
      <c r="J1849" t="str">
        <f>VLOOKUP(order_details__2[[#This Row],[SupplierID]],suppliers[],2,FALSE)</f>
        <v>Karkki Oy</v>
      </c>
      <c r="K1849" t="str">
        <f>VLOOKUP(order_details__2[[#This Row],[OrderID]],orders[],14,FALSE)</f>
        <v>Brazil</v>
      </c>
      <c r="L1849">
        <f>VLOOKUP(order_details__2[[#This Row],[OrderID]],orders[],7,FALSE)</f>
        <v>1</v>
      </c>
      <c r="M1849" t="str">
        <f>VLOOKUP(order_details__2[[#This Row],[ShipVia ]],shippers[],2,FALSE)</f>
        <v>Speedy Express</v>
      </c>
      <c r="N1849" t="str">
        <f>VLOOKUP(order_details__2[[#This Row],[OrderID]],orders[],2,FALSE)</f>
        <v>QUEEN</v>
      </c>
      <c r="O1849" t="str">
        <f>VLOOKUP(order_details__2[[#This Row],[OrderID]],orders[],18,FALSE)</f>
        <v xml:space="preserve">Northern                                          </v>
      </c>
      <c r="P1849">
        <f>VLOOKUP(order_details__2[[#This Row],[ProductID]],products[],4,FALSE)</f>
        <v>1</v>
      </c>
      <c r="Q1849" t="str">
        <f>VLOOKUP(order_details__2[[#This Row],[CategoryID]],categories[],2,FALSE)</f>
        <v>Beverages</v>
      </c>
      <c r="R1849" s="57">
        <f>VLOOKUP(order_details__2[[#This Row],[OrderID]],orders[],21,FALSE)</f>
        <v>3</v>
      </c>
    </row>
    <row r="1850" spans="1:18" x14ac:dyDescent="0.2">
      <c r="A1850">
        <v>10962</v>
      </c>
      <c r="B1850">
        <v>7</v>
      </c>
      <c r="C1850">
        <v>30</v>
      </c>
      <c r="D1850">
        <v>45</v>
      </c>
      <c r="E1850">
        <v>0</v>
      </c>
      <c r="F1850">
        <f>order_details__2[[#This Row],[UnitPrice]]*order_details__2[[#This Row],[Quantity]]</f>
        <v>1350</v>
      </c>
      <c r="G1850">
        <f>VLOOKUP(order_details__2[[#This Row],[ProductID]],products[],3,FALSE)</f>
        <v>3</v>
      </c>
      <c r="H1850">
        <f>VLOOKUP(order_details__2[[#This Row],[OrderID]],orders[],20,FALSE)</f>
        <v>1998</v>
      </c>
      <c r="I1850" t="str">
        <f>VLOOKUP(order_details__2[[#This Row],[ProductID]],products[],2,FALSE)</f>
        <v>Uncle Bob's Organic Dried Pears</v>
      </c>
      <c r="J1850" t="str">
        <f>VLOOKUP(order_details__2[[#This Row],[SupplierID]],suppliers[],2,FALSE)</f>
        <v>Grandma Kelly's Homestead</v>
      </c>
      <c r="K1850" t="str">
        <f>VLOOKUP(order_details__2[[#This Row],[OrderID]],orders[],14,FALSE)</f>
        <v>Germany</v>
      </c>
      <c r="L1850">
        <f>VLOOKUP(order_details__2[[#This Row],[OrderID]],orders[],7,FALSE)</f>
        <v>2</v>
      </c>
      <c r="M1850" t="str">
        <f>VLOOKUP(order_details__2[[#This Row],[ShipVia ]],shippers[],2,FALSE)</f>
        <v>United Package</v>
      </c>
      <c r="N1850" t="str">
        <f>VLOOKUP(order_details__2[[#This Row],[OrderID]],orders[],2,FALSE)</f>
        <v>QUICK</v>
      </c>
      <c r="O1850" t="str">
        <f>VLOOKUP(order_details__2[[#This Row],[OrderID]],orders[],18,FALSE)</f>
        <v xml:space="preserve">Northern                                          </v>
      </c>
      <c r="P1850">
        <f>VLOOKUP(order_details__2[[#This Row],[ProductID]],products[],4,FALSE)</f>
        <v>7</v>
      </c>
      <c r="Q1850" t="str">
        <f>VLOOKUP(order_details__2[[#This Row],[CategoryID]],categories[],2,FALSE)</f>
        <v>Produce</v>
      </c>
      <c r="R1850" s="57">
        <f>VLOOKUP(order_details__2[[#This Row],[OrderID]],orders[],21,FALSE)</f>
        <v>3</v>
      </c>
    </row>
    <row r="1851" spans="1:18" x14ac:dyDescent="0.2">
      <c r="A1851">
        <v>10962</v>
      </c>
      <c r="B1851">
        <v>13</v>
      </c>
      <c r="C1851">
        <v>6</v>
      </c>
      <c r="D1851">
        <v>77</v>
      </c>
      <c r="E1851">
        <v>0</v>
      </c>
      <c r="F1851">
        <f>order_details__2[[#This Row],[UnitPrice]]*order_details__2[[#This Row],[Quantity]]</f>
        <v>462</v>
      </c>
      <c r="G1851">
        <f>VLOOKUP(order_details__2[[#This Row],[ProductID]],products[],3,FALSE)</f>
        <v>6</v>
      </c>
      <c r="H1851">
        <f>VLOOKUP(order_details__2[[#This Row],[OrderID]],orders[],20,FALSE)</f>
        <v>1998</v>
      </c>
      <c r="I1851" t="str">
        <f>VLOOKUP(order_details__2[[#This Row],[ProductID]],products[],2,FALSE)</f>
        <v>Konbu</v>
      </c>
      <c r="J1851" t="str">
        <f>VLOOKUP(order_details__2[[#This Row],[SupplierID]],suppliers[],2,FALSE)</f>
        <v>Mayumi's</v>
      </c>
      <c r="K1851" t="str">
        <f>VLOOKUP(order_details__2[[#This Row],[OrderID]],orders[],14,FALSE)</f>
        <v>Germany</v>
      </c>
      <c r="L1851">
        <f>VLOOKUP(order_details__2[[#This Row],[OrderID]],orders[],7,FALSE)</f>
        <v>2</v>
      </c>
      <c r="M1851" t="str">
        <f>VLOOKUP(order_details__2[[#This Row],[ShipVia ]],shippers[],2,FALSE)</f>
        <v>United Package</v>
      </c>
      <c r="N1851" t="str">
        <f>VLOOKUP(order_details__2[[#This Row],[OrderID]],orders[],2,FALSE)</f>
        <v>QUICK</v>
      </c>
      <c r="O1851" t="str">
        <f>VLOOKUP(order_details__2[[#This Row],[OrderID]],orders[],18,FALSE)</f>
        <v xml:space="preserve">Northern                                          </v>
      </c>
      <c r="P1851">
        <f>VLOOKUP(order_details__2[[#This Row],[ProductID]],products[],4,FALSE)</f>
        <v>8</v>
      </c>
      <c r="Q1851" t="str">
        <f>VLOOKUP(order_details__2[[#This Row],[CategoryID]],categories[],2,FALSE)</f>
        <v>Seafood</v>
      </c>
      <c r="R1851" s="57">
        <f>VLOOKUP(order_details__2[[#This Row],[OrderID]],orders[],21,FALSE)</f>
        <v>3</v>
      </c>
    </row>
    <row r="1852" spans="1:18" x14ac:dyDescent="0.2">
      <c r="A1852">
        <v>10962</v>
      </c>
      <c r="B1852">
        <v>53</v>
      </c>
      <c r="C1852">
        <v>32.799999999999997</v>
      </c>
      <c r="D1852">
        <v>20</v>
      </c>
      <c r="E1852">
        <v>0</v>
      </c>
      <c r="F1852">
        <f>order_details__2[[#This Row],[UnitPrice]]*order_details__2[[#This Row],[Quantity]]</f>
        <v>656</v>
      </c>
      <c r="G1852">
        <f>VLOOKUP(order_details__2[[#This Row],[ProductID]],products[],3,FALSE)</f>
        <v>24</v>
      </c>
      <c r="H1852">
        <f>VLOOKUP(order_details__2[[#This Row],[OrderID]],orders[],20,FALSE)</f>
        <v>1998</v>
      </c>
      <c r="I1852" t="str">
        <f>VLOOKUP(order_details__2[[#This Row],[ProductID]],products[],2,FALSE)</f>
        <v>Perth Pasties</v>
      </c>
      <c r="J1852" t="str">
        <f>VLOOKUP(order_details__2[[#This Row],[SupplierID]],suppliers[],2,FALSE)</f>
        <v>G'day, Mate</v>
      </c>
      <c r="K1852" t="str">
        <f>VLOOKUP(order_details__2[[#This Row],[OrderID]],orders[],14,FALSE)</f>
        <v>Germany</v>
      </c>
      <c r="L1852">
        <f>VLOOKUP(order_details__2[[#This Row],[OrderID]],orders[],7,FALSE)</f>
        <v>2</v>
      </c>
      <c r="M1852" t="str">
        <f>VLOOKUP(order_details__2[[#This Row],[ShipVia ]],shippers[],2,FALSE)</f>
        <v>United Package</v>
      </c>
      <c r="N1852" t="str">
        <f>VLOOKUP(order_details__2[[#This Row],[OrderID]],orders[],2,FALSE)</f>
        <v>QUICK</v>
      </c>
      <c r="O1852" t="str">
        <f>VLOOKUP(order_details__2[[#This Row],[OrderID]],orders[],18,FALSE)</f>
        <v xml:space="preserve">Northern                                          </v>
      </c>
      <c r="P1852">
        <f>VLOOKUP(order_details__2[[#This Row],[ProductID]],products[],4,FALSE)</f>
        <v>6</v>
      </c>
      <c r="Q1852" t="str">
        <f>VLOOKUP(order_details__2[[#This Row],[CategoryID]],categories[],2,FALSE)</f>
        <v>Meat/Poultry</v>
      </c>
      <c r="R1852" s="57">
        <f>VLOOKUP(order_details__2[[#This Row],[OrderID]],orders[],21,FALSE)</f>
        <v>3</v>
      </c>
    </row>
    <row r="1853" spans="1:18" x14ac:dyDescent="0.2">
      <c r="A1853">
        <v>10962</v>
      </c>
      <c r="B1853">
        <v>69</v>
      </c>
      <c r="C1853">
        <v>36</v>
      </c>
      <c r="D1853">
        <v>9</v>
      </c>
      <c r="E1853">
        <v>0</v>
      </c>
      <c r="F1853">
        <f>order_details__2[[#This Row],[UnitPrice]]*order_details__2[[#This Row],[Quantity]]</f>
        <v>324</v>
      </c>
      <c r="G1853">
        <f>VLOOKUP(order_details__2[[#This Row],[ProductID]],products[],3,FALSE)</f>
        <v>15</v>
      </c>
      <c r="H1853">
        <f>VLOOKUP(order_details__2[[#This Row],[OrderID]],orders[],20,FALSE)</f>
        <v>1998</v>
      </c>
      <c r="I1853" t="str">
        <f>VLOOKUP(order_details__2[[#This Row],[ProductID]],products[],2,FALSE)</f>
        <v>Gudbrandsdalsost</v>
      </c>
      <c r="J1853" t="str">
        <f>VLOOKUP(order_details__2[[#This Row],[SupplierID]],suppliers[],2,FALSE)</f>
        <v>Norske Meierier</v>
      </c>
      <c r="K1853" t="str">
        <f>VLOOKUP(order_details__2[[#This Row],[OrderID]],orders[],14,FALSE)</f>
        <v>Germany</v>
      </c>
      <c r="L1853">
        <f>VLOOKUP(order_details__2[[#This Row],[OrderID]],orders[],7,FALSE)</f>
        <v>2</v>
      </c>
      <c r="M1853" t="str">
        <f>VLOOKUP(order_details__2[[#This Row],[ShipVia ]],shippers[],2,FALSE)</f>
        <v>United Package</v>
      </c>
      <c r="N1853" t="str">
        <f>VLOOKUP(order_details__2[[#This Row],[OrderID]],orders[],2,FALSE)</f>
        <v>QUICK</v>
      </c>
      <c r="O1853" t="str">
        <f>VLOOKUP(order_details__2[[#This Row],[OrderID]],orders[],18,FALSE)</f>
        <v xml:space="preserve">Northern                                          </v>
      </c>
      <c r="P1853">
        <f>VLOOKUP(order_details__2[[#This Row],[ProductID]],products[],4,FALSE)</f>
        <v>4</v>
      </c>
      <c r="Q1853" t="str">
        <f>VLOOKUP(order_details__2[[#This Row],[CategoryID]],categories[],2,FALSE)</f>
        <v>Dairy Products</v>
      </c>
      <c r="R1853" s="57">
        <f>VLOOKUP(order_details__2[[#This Row],[OrderID]],orders[],21,FALSE)</f>
        <v>3</v>
      </c>
    </row>
    <row r="1854" spans="1:18" x14ac:dyDescent="0.2">
      <c r="A1854">
        <v>10962</v>
      </c>
      <c r="B1854">
        <v>76</v>
      </c>
      <c r="C1854">
        <v>18</v>
      </c>
      <c r="D1854">
        <v>44</v>
      </c>
      <c r="E1854">
        <v>0</v>
      </c>
      <c r="F1854">
        <f>order_details__2[[#This Row],[UnitPrice]]*order_details__2[[#This Row],[Quantity]]</f>
        <v>792</v>
      </c>
      <c r="G1854">
        <f>VLOOKUP(order_details__2[[#This Row],[ProductID]],products[],3,FALSE)</f>
        <v>23</v>
      </c>
      <c r="H1854">
        <f>VLOOKUP(order_details__2[[#This Row],[OrderID]],orders[],20,FALSE)</f>
        <v>1998</v>
      </c>
      <c r="I1854" t="str">
        <f>VLOOKUP(order_details__2[[#This Row],[ProductID]],products[],2,FALSE)</f>
        <v>Lakkalikri</v>
      </c>
      <c r="J1854" t="str">
        <f>VLOOKUP(order_details__2[[#This Row],[SupplierID]],suppliers[],2,FALSE)</f>
        <v>Karkki Oy</v>
      </c>
      <c r="K1854" t="str">
        <f>VLOOKUP(order_details__2[[#This Row],[OrderID]],orders[],14,FALSE)</f>
        <v>Germany</v>
      </c>
      <c r="L1854">
        <f>VLOOKUP(order_details__2[[#This Row],[OrderID]],orders[],7,FALSE)</f>
        <v>2</v>
      </c>
      <c r="M1854" t="str">
        <f>VLOOKUP(order_details__2[[#This Row],[ShipVia ]],shippers[],2,FALSE)</f>
        <v>United Package</v>
      </c>
      <c r="N1854" t="str">
        <f>VLOOKUP(order_details__2[[#This Row],[OrderID]],orders[],2,FALSE)</f>
        <v>QUICK</v>
      </c>
      <c r="O1854" t="str">
        <f>VLOOKUP(order_details__2[[#This Row],[OrderID]],orders[],18,FALSE)</f>
        <v xml:space="preserve">Northern                                          </v>
      </c>
      <c r="P1854">
        <f>VLOOKUP(order_details__2[[#This Row],[ProductID]],products[],4,FALSE)</f>
        <v>1</v>
      </c>
      <c r="Q1854" t="str">
        <f>VLOOKUP(order_details__2[[#This Row],[CategoryID]],categories[],2,FALSE)</f>
        <v>Beverages</v>
      </c>
      <c r="R1854" s="57">
        <f>VLOOKUP(order_details__2[[#This Row],[OrderID]],orders[],21,FALSE)</f>
        <v>3</v>
      </c>
    </row>
    <row r="1855" spans="1:18" x14ac:dyDescent="0.2">
      <c r="A1855">
        <v>10963</v>
      </c>
      <c r="B1855">
        <v>60</v>
      </c>
      <c r="C1855">
        <v>34</v>
      </c>
      <c r="D1855">
        <v>2</v>
      </c>
      <c r="E1855">
        <v>0</v>
      </c>
      <c r="F1855">
        <f>order_details__2[[#This Row],[UnitPrice]]*order_details__2[[#This Row],[Quantity]]</f>
        <v>68</v>
      </c>
      <c r="G1855">
        <f>VLOOKUP(order_details__2[[#This Row],[ProductID]],products[],3,FALSE)</f>
        <v>28</v>
      </c>
      <c r="H1855">
        <f>VLOOKUP(order_details__2[[#This Row],[OrderID]],orders[],20,FALSE)</f>
        <v>1998</v>
      </c>
      <c r="I1855" t="str">
        <f>VLOOKUP(order_details__2[[#This Row],[ProductID]],products[],2,FALSE)</f>
        <v>Camembert Pierrot</v>
      </c>
      <c r="J1855" t="str">
        <f>VLOOKUP(order_details__2[[#This Row],[SupplierID]],suppliers[],2,FALSE)</f>
        <v>Gai pturage</v>
      </c>
      <c r="K1855" t="str">
        <f>VLOOKUP(order_details__2[[#This Row],[OrderID]],orders[],14,FALSE)</f>
        <v>Portugal</v>
      </c>
      <c r="L1855">
        <f>VLOOKUP(order_details__2[[#This Row],[OrderID]],orders[],7,FALSE)</f>
        <v>3</v>
      </c>
      <c r="M1855" t="str">
        <f>VLOOKUP(order_details__2[[#This Row],[ShipVia ]],shippers[],2,FALSE)</f>
        <v>Federal Shipping</v>
      </c>
      <c r="N1855" t="str">
        <f>VLOOKUP(order_details__2[[#This Row],[OrderID]],orders[],2,FALSE)</f>
        <v>FURIB</v>
      </c>
      <c r="O1855" t="str">
        <f>VLOOKUP(order_details__2[[#This Row],[OrderID]],orders[],18,FALSE)</f>
        <v xml:space="preserve">Northern                                          </v>
      </c>
      <c r="P1855">
        <f>VLOOKUP(order_details__2[[#This Row],[ProductID]],products[],4,FALSE)</f>
        <v>4</v>
      </c>
      <c r="Q1855" t="str">
        <f>VLOOKUP(order_details__2[[#This Row],[CategoryID]],categories[],2,FALSE)</f>
        <v>Dairy Products</v>
      </c>
      <c r="R1855" s="57">
        <f>VLOOKUP(order_details__2[[#This Row],[OrderID]],orders[],21,FALSE)</f>
        <v>3</v>
      </c>
    </row>
    <row r="1856" spans="1:18" x14ac:dyDescent="0.2">
      <c r="A1856">
        <v>10964</v>
      </c>
      <c r="B1856">
        <v>18</v>
      </c>
      <c r="C1856">
        <v>62.5</v>
      </c>
      <c r="D1856">
        <v>6</v>
      </c>
      <c r="E1856">
        <v>0</v>
      </c>
      <c r="F1856">
        <f>order_details__2[[#This Row],[UnitPrice]]*order_details__2[[#This Row],[Quantity]]</f>
        <v>375</v>
      </c>
      <c r="G1856">
        <f>VLOOKUP(order_details__2[[#This Row],[ProductID]],products[],3,FALSE)</f>
        <v>7</v>
      </c>
      <c r="H1856">
        <f>VLOOKUP(order_details__2[[#This Row],[OrderID]],orders[],20,FALSE)</f>
        <v>1998</v>
      </c>
      <c r="I1856" t="str">
        <f>VLOOKUP(order_details__2[[#This Row],[ProductID]],products[],2,FALSE)</f>
        <v>Carnarvon Tigers</v>
      </c>
      <c r="J1856" t="str">
        <f>VLOOKUP(order_details__2[[#This Row],[SupplierID]],suppliers[],2,FALSE)</f>
        <v>Pavlova, Ltd.</v>
      </c>
      <c r="K1856" t="str">
        <f>VLOOKUP(order_details__2[[#This Row],[OrderID]],orders[],14,FALSE)</f>
        <v>France</v>
      </c>
      <c r="L1856">
        <f>VLOOKUP(order_details__2[[#This Row],[OrderID]],orders[],7,FALSE)</f>
        <v>2</v>
      </c>
      <c r="M1856" t="str">
        <f>VLOOKUP(order_details__2[[#This Row],[ShipVia ]],shippers[],2,FALSE)</f>
        <v>United Package</v>
      </c>
      <c r="N1856" t="str">
        <f>VLOOKUP(order_details__2[[#This Row],[OrderID]],orders[],2,FALSE)</f>
        <v>SPECD</v>
      </c>
      <c r="O1856" t="str">
        <f>VLOOKUP(order_details__2[[#This Row],[OrderID]],orders[],18,FALSE)</f>
        <v xml:space="preserve">Southern                                          </v>
      </c>
      <c r="P1856">
        <f>VLOOKUP(order_details__2[[#This Row],[ProductID]],products[],4,FALSE)</f>
        <v>8</v>
      </c>
      <c r="Q1856" t="str">
        <f>VLOOKUP(order_details__2[[#This Row],[CategoryID]],categories[],2,FALSE)</f>
        <v>Seafood</v>
      </c>
      <c r="R1856" s="57">
        <f>VLOOKUP(order_details__2[[#This Row],[OrderID]],orders[],21,FALSE)</f>
        <v>3</v>
      </c>
    </row>
    <row r="1857" spans="1:18" x14ac:dyDescent="0.2">
      <c r="A1857">
        <v>10964</v>
      </c>
      <c r="B1857">
        <v>38</v>
      </c>
      <c r="C1857">
        <v>263.5</v>
      </c>
      <c r="D1857">
        <v>5</v>
      </c>
      <c r="E1857">
        <v>0</v>
      </c>
      <c r="F1857">
        <f>order_details__2[[#This Row],[UnitPrice]]*order_details__2[[#This Row],[Quantity]]</f>
        <v>1317.5</v>
      </c>
      <c r="G1857">
        <f>VLOOKUP(order_details__2[[#This Row],[ProductID]],products[],3,FALSE)</f>
        <v>18</v>
      </c>
      <c r="H1857">
        <f>VLOOKUP(order_details__2[[#This Row],[OrderID]],orders[],20,FALSE)</f>
        <v>1998</v>
      </c>
      <c r="I1857" t="str">
        <f>VLOOKUP(order_details__2[[#This Row],[ProductID]],products[],2,FALSE)</f>
        <v>Cte de Blaye</v>
      </c>
      <c r="J1857" t="str">
        <f>VLOOKUP(order_details__2[[#This Row],[SupplierID]],suppliers[],2,FALSE)</f>
        <v>Aux joyeux ecclsiastiques</v>
      </c>
      <c r="K1857" t="str">
        <f>VLOOKUP(order_details__2[[#This Row],[OrderID]],orders[],14,FALSE)</f>
        <v>France</v>
      </c>
      <c r="L1857">
        <f>VLOOKUP(order_details__2[[#This Row],[OrderID]],orders[],7,FALSE)</f>
        <v>2</v>
      </c>
      <c r="M1857" t="str">
        <f>VLOOKUP(order_details__2[[#This Row],[ShipVia ]],shippers[],2,FALSE)</f>
        <v>United Package</v>
      </c>
      <c r="N1857" t="str">
        <f>VLOOKUP(order_details__2[[#This Row],[OrderID]],orders[],2,FALSE)</f>
        <v>SPECD</v>
      </c>
      <c r="O1857" t="str">
        <f>VLOOKUP(order_details__2[[#This Row],[OrderID]],orders[],18,FALSE)</f>
        <v xml:space="preserve">Southern                                          </v>
      </c>
      <c r="P1857">
        <f>VLOOKUP(order_details__2[[#This Row],[ProductID]],products[],4,FALSE)</f>
        <v>1</v>
      </c>
      <c r="Q1857" t="str">
        <f>VLOOKUP(order_details__2[[#This Row],[CategoryID]],categories[],2,FALSE)</f>
        <v>Beverages</v>
      </c>
      <c r="R1857" s="57">
        <f>VLOOKUP(order_details__2[[#This Row],[OrderID]],orders[],21,FALSE)</f>
        <v>3</v>
      </c>
    </row>
    <row r="1858" spans="1:18" x14ac:dyDescent="0.2">
      <c r="A1858">
        <v>10964</v>
      </c>
      <c r="B1858">
        <v>69</v>
      </c>
      <c r="C1858">
        <v>36</v>
      </c>
      <c r="D1858">
        <v>10</v>
      </c>
      <c r="E1858">
        <v>0</v>
      </c>
      <c r="F1858">
        <f>order_details__2[[#This Row],[UnitPrice]]*order_details__2[[#This Row],[Quantity]]</f>
        <v>360</v>
      </c>
      <c r="G1858">
        <f>VLOOKUP(order_details__2[[#This Row],[ProductID]],products[],3,FALSE)</f>
        <v>15</v>
      </c>
      <c r="H1858">
        <f>VLOOKUP(order_details__2[[#This Row],[OrderID]],orders[],20,FALSE)</f>
        <v>1998</v>
      </c>
      <c r="I1858" t="str">
        <f>VLOOKUP(order_details__2[[#This Row],[ProductID]],products[],2,FALSE)</f>
        <v>Gudbrandsdalsost</v>
      </c>
      <c r="J1858" t="str">
        <f>VLOOKUP(order_details__2[[#This Row],[SupplierID]],suppliers[],2,FALSE)</f>
        <v>Norske Meierier</v>
      </c>
      <c r="K1858" t="str">
        <f>VLOOKUP(order_details__2[[#This Row],[OrderID]],orders[],14,FALSE)</f>
        <v>France</v>
      </c>
      <c r="L1858">
        <f>VLOOKUP(order_details__2[[#This Row],[OrderID]],orders[],7,FALSE)</f>
        <v>2</v>
      </c>
      <c r="M1858" t="str">
        <f>VLOOKUP(order_details__2[[#This Row],[ShipVia ]],shippers[],2,FALSE)</f>
        <v>United Package</v>
      </c>
      <c r="N1858" t="str">
        <f>VLOOKUP(order_details__2[[#This Row],[OrderID]],orders[],2,FALSE)</f>
        <v>SPECD</v>
      </c>
      <c r="O1858" t="str">
        <f>VLOOKUP(order_details__2[[#This Row],[OrderID]],orders[],18,FALSE)</f>
        <v xml:space="preserve">Southern                                          </v>
      </c>
      <c r="P1858">
        <f>VLOOKUP(order_details__2[[#This Row],[ProductID]],products[],4,FALSE)</f>
        <v>4</v>
      </c>
      <c r="Q1858" t="str">
        <f>VLOOKUP(order_details__2[[#This Row],[CategoryID]],categories[],2,FALSE)</f>
        <v>Dairy Products</v>
      </c>
      <c r="R1858" s="57">
        <f>VLOOKUP(order_details__2[[#This Row],[OrderID]],orders[],21,FALSE)</f>
        <v>3</v>
      </c>
    </row>
    <row r="1859" spans="1:18" x14ac:dyDescent="0.2">
      <c r="A1859">
        <v>10965</v>
      </c>
      <c r="B1859">
        <v>51</v>
      </c>
      <c r="C1859">
        <v>53</v>
      </c>
      <c r="D1859">
        <v>16</v>
      </c>
      <c r="E1859">
        <v>0</v>
      </c>
      <c r="F1859">
        <f>order_details__2[[#This Row],[UnitPrice]]*order_details__2[[#This Row],[Quantity]]</f>
        <v>848</v>
      </c>
      <c r="G1859">
        <f>VLOOKUP(order_details__2[[#This Row],[ProductID]],products[],3,FALSE)</f>
        <v>24</v>
      </c>
      <c r="H1859">
        <f>VLOOKUP(order_details__2[[#This Row],[OrderID]],orders[],20,FALSE)</f>
        <v>1998</v>
      </c>
      <c r="I1859" t="str">
        <f>VLOOKUP(order_details__2[[#This Row],[ProductID]],products[],2,FALSE)</f>
        <v>Manjimup Dried Apples</v>
      </c>
      <c r="J1859" t="str">
        <f>VLOOKUP(order_details__2[[#This Row],[SupplierID]],suppliers[],2,FALSE)</f>
        <v>G'day, Mate</v>
      </c>
      <c r="K1859" t="str">
        <f>VLOOKUP(order_details__2[[#This Row],[OrderID]],orders[],14,FALSE)</f>
        <v>USA</v>
      </c>
      <c r="L1859">
        <f>VLOOKUP(order_details__2[[#This Row],[OrderID]],orders[],7,FALSE)</f>
        <v>3</v>
      </c>
      <c r="M1859" t="str">
        <f>VLOOKUP(order_details__2[[#This Row],[ShipVia ]],shippers[],2,FALSE)</f>
        <v>Federal Shipping</v>
      </c>
      <c r="N1859" t="str">
        <f>VLOOKUP(order_details__2[[#This Row],[OrderID]],orders[],2,FALSE)</f>
        <v>OLDWO</v>
      </c>
      <c r="O1859" t="str">
        <f>VLOOKUP(order_details__2[[#This Row],[OrderID]],orders[],18,FALSE)</f>
        <v xml:space="preserve">Westerns                                          </v>
      </c>
      <c r="P1859">
        <f>VLOOKUP(order_details__2[[#This Row],[ProductID]],products[],4,FALSE)</f>
        <v>7</v>
      </c>
      <c r="Q1859" t="str">
        <f>VLOOKUP(order_details__2[[#This Row],[CategoryID]],categories[],2,FALSE)</f>
        <v>Produce</v>
      </c>
      <c r="R1859" s="57">
        <f>VLOOKUP(order_details__2[[#This Row],[OrderID]],orders[],21,FALSE)</f>
        <v>3</v>
      </c>
    </row>
    <row r="1860" spans="1:18" x14ac:dyDescent="0.2">
      <c r="A1860">
        <v>10966</v>
      </c>
      <c r="B1860">
        <v>37</v>
      </c>
      <c r="C1860">
        <v>26</v>
      </c>
      <c r="D1860">
        <v>8</v>
      </c>
      <c r="E1860">
        <v>0</v>
      </c>
      <c r="F1860">
        <f>order_details__2[[#This Row],[UnitPrice]]*order_details__2[[#This Row],[Quantity]]</f>
        <v>208</v>
      </c>
      <c r="G1860">
        <f>VLOOKUP(order_details__2[[#This Row],[ProductID]],products[],3,FALSE)</f>
        <v>17</v>
      </c>
      <c r="H1860">
        <f>VLOOKUP(order_details__2[[#This Row],[OrderID]],orders[],20,FALSE)</f>
        <v>1998</v>
      </c>
      <c r="I1860" t="str">
        <f>VLOOKUP(order_details__2[[#This Row],[ProductID]],products[],2,FALSE)</f>
        <v>Gravad lax</v>
      </c>
      <c r="J1860" t="str">
        <f>VLOOKUP(order_details__2[[#This Row],[SupplierID]],suppliers[],2,FALSE)</f>
        <v>Svensk Sjfda AB</v>
      </c>
      <c r="K1860" t="str">
        <f>VLOOKUP(order_details__2[[#This Row],[OrderID]],orders[],14,FALSE)</f>
        <v>Switzerland</v>
      </c>
      <c r="L1860">
        <f>VLOOKUP(order_details__2[[#This Row],[OrderID]],orders[],7,FALSE)</f>
        <v>1</v>
      </c>
      <c r="M1860" t="str">
        <f>VLOOKUP(order_details__2[[#This Row],[ShipVia ]],shippers[],2,FALSE)</f>
        <v>Speedy Express</v>
      </c>
      <c r="N1860" t="str">
        <f>VLOOKUP(order_details__2[[#This Row],[OrderID]],orders[],2,FALSE)</f>
        <v>CHOPS</v>
      </c>
      <c r="O1860" t="str">
        <f>VLOOKUP(order_details__2[[#This Row],[OrderID]],orders[],18,FALSE)</f>
        <v xml:space="preserve">Eastern                                           </v>
      </c>
      <c r="P1860">
        <f>VLOOKUP(order_details__2[[#This Row],[ProductID]],products[],4,FALSE)</f>
        <v>8</v>
      </c>
      <c r="Q1860" t="str">
        <f>VLOOKUP(order_details__2[[#This Row],[CategoryID]],categories[],2,FALSE)</f>
        <v>Seafood</v>
      </c>
      <c r="R1860" s="57">
        <f>VLOOKUP(order_details__2[[#This Row],[OrderID]],orders[],21,FALSE)</f>
        <v>3</v>
      </c>
    </row>
    <row r="1861" spans="1:18" x14ac:dyDescent="0.2">
      <c r="A1861">
        <v>10966</v>
      </c>
      <c r="B1861">
        <v>56</v>
      </c>
      <c r="C1861">
        <v>38</v>
      </c>
      <c r="D1861">
        <v>12</v>
      </c>
      <c r="E1861">
        <v>0</v>
      </c>
      <c r="F1861">
        <f>order_details__2[[#This Row],[UnitPrice]]*order_details__2[[#This Row],[Quantity]]</f>
        <v>456</v>
      </c>
      <c r="G1861">
        <f>VLOOKUP(order_details__2[[#This Row],[ProductID]],products[],3,FALSE)</f>
        <v>26</v>
      </c>
      <c r="H1861">
        <f>VLOOKUP(order_details__2[[#This Row],[OrderID]],orders[],20,FALSE)</f>
        <v>1998</v>
      </c>
      <c r="I1861" t="str">
        <f>VLOOKUP(order_details__2[[#This Row],[ProductID]],products[],2,FALSE)</f>
        <v>Gnocchi di nonna Alice</v>
      </c>
      <c r="J1861" t="str">
        <f>VLOOKUP(order_details__2[[#This Row],[SupplierID]],suppliers[],2,FALSE)</f>
        <v>Pasta Buttini s.r.l.</v>
      </c>
      <c r="K1861" t="str">
        <f>VLOOKUP(order_details__2[[#This Row],[OrderID]],orders[],14,FALSE)</f>
        <v>Switzerland</v>
      </c>
      <c r="L1861">
        <f>VLOOKUP(order_details__2[[#This Row],[OrderID]],orders[],7,FALSE)</f>
        <v>1</v>
      </c>
      <c r="M1861" t="str">
        <f>VLOOKUP(order_details__2[[#This Row],[ShipVia ]],shippers[],2,FALSE)</f>
        <v>Speedy Express</v>
      </c>
      <c r="N1861" t="str">
        <f>VLOOKUP(order_details__2[[#This Row],[OrderID]],orders[],2,FALSE)</f>
        <v>CHOPS</v>
      </c>
      <c r="O1861" t="str">
        <f>VLOOKUP(order_details__2[[#This Row],[OrderID]],orders[],18,FALSE)</f>
        <v xml:space="preserve">Eastern                                           </v>
      </c>
      <c r="P1861">
        <f>VLOOKUP(order_details__2[[#This Row],[ProductID]],products[],4,FALSE)</f>
        <v>5</v>
      </c>
      <c r="Q1861" t="str">
        <f>VLOOKUP(order_details__2[[#This Row],[CategoryID]],categories[],2,FALSE)</f>
        <v>Grains/Cereals</v>
      </c>
      <c r="R1861" s="57">
        <f>VLOOKUP(order_details__2[[#This Row],[OrderID]],orders[],21,FALSE)</f>
        <v>3</v>
      </c>
    </row>
    <row r="1862" spans="1:18" x14ac:dyDescent="0.2">
      <c r="A1862">
        <v>10966</v>
      </c>
      <c r="B1862">
        <v>62</v>
      </c>
      <c r="C1862">
        <v>49.3</v>
      </c>
      <c r="D1862">
        <v>12</v>
      </c>
      <c r="E1862">
        <v>0</v>
      </c>
      <c r="F1862">
        <f>order_details__2[[#This Row],[UnitPrice]]*order_details__2[[#This Row],[Quantity]]</f>
        <v>591.59999999999991</v>
      </c>
      <c r="G1862">
        <f>VLOOKUP(order_details__2[[#This Row],[ProductID]],products[],3,FALSE)</f>
        <v>29</v>
      </c>
      <c r="H1862">
        <f>VLOOKUP(order_details__2[[#This Row],[OrderID]],orders[],20,FALSE)</f>
        <v>1998</v>
      </c>
      <c r="I1862" t="str">
        <f>VLOOKUP(order_details__2[[#This Row],[ProductID]],products[],2,FALSE)</f>
        <v>Tarte au sucre</v>
      </c>
      <c r="J1862" t="str">
        <f>VLOOKUP(order_details__2[[#This Row],[SupplierID]],suppliers[],2,FALSE)</f>
        <v>Forts d'rables</v>
      </c>
      <c r="K1862" t="str">
        <f>VLOOKUP(order_details__2[[#This Row],[OrderID]],orders[],14,FALSE)</f>
        <v>Switzerland</v>
      </c>
      <c r="L1862">
        <f>VLOOKUP(order_details__2[[#This Row],[OrderID]],orders[],7,FALSE)</f>
        <v>1</v>
      </c>
      <c r="M1862" t="str">
        <f>VLOOKUP(order_details__2[[#This Row],[ShipVia ]],shippers[],2,FALSE)</f>
        <v>Speedy Express</v>
      </c>
      <c r="N1862" t="str">
        <f>VLOOKUP(order_details__2[[#This Row],[OrderID]],orders[],2,FALSE)</f>
        <v>CHOPS</v>
      </c>
      <c r="O1862" t="str">
        <f>VLOOKUP(order_details__2[[#This Row],[OrderID]],orders[],18,FALSE)</f>
        <v xml:space="preserve">Eastern                                           </v>
      </c>
      <c r="P1862">
        <f>VLOOKUP(order_details__2[[#This Row],[ProductID]],products[],4,FALSE)</f>
        <v>3</v>
      </c>
      <c r="Q1862" t="str">
        <f>VLOOKUP(order_details__2[[#This Row],[CategoryID]],categories[],2,FALSE)</f>
        <v>Confections</v>
      </c>
      <c r="R1862" s="57">
        <f>VLOOKUP(order_details__2[[#This Row],[OrderID]],orders[],21,FALSE)</f>
        <v>3</v>
      </c>
    </row>
    <row r="1863" spans="1:18" x14ac:dyDescent="0.2">
      <c r="A1863">
        <v>10967</v>
      </c>
      <c r="B1863">
        <v>19</v>
      </c>
      <c r="C1863">
        <v>9.1999999999999993</v>
      </c>
      <c r="D1863">
        <v>12</v>
      </c>
      <c r="E1863">
        <v>0</v>
      </c>
      <c r="F1863">
        <f>order_details__2[[#This Row],[UnitPrice]]*order_details__2[[#This Row],[Quantity]]</f>
        <v>110.39999999999999</v>
      </c>
      <c r="G1863">
        <f>VLOOKUP(order_details__2[[#This Row],[ProductID]],products[],3,FALSE)</f>
        <v>8</v>
      </c>
      <c r="H1863">
        <f>VLOOKUP(order_details__2[[#This Row],[OrderID]],orders[],20,FALSE)</f>
        <v>1998</v>
      </c>
      <c r="I1863" t="str">
        <f>VLOOKUP(order_details__2[[#This Row],[ProductID]],products[],2,FALSE)</f>
        <v>Teatime Chocolate Biscuits</v>
      </c>
      <c r="J1863" t="str">
        <f>VLOOKUP(order_details__2[[#This Row],[SupplierID]],suppliers[],2,FALSE)</f>
        <v>Specialty Biscuits, Ltd.</v>
      </c>
      <c r="K1863" t="str">
        <f>VLOOKUP(order_details__2[[#This Row],[OrderID]],orders[],14,FALSE)</f>
        <v>Germany</v>
      </c>
      <c r="L1863">
        <f>VLOOKUP(order_details__2[[#This Row],[OrderID]],orders[],7,FALSE)</f>
        <v>2</v>
      </c>
      <c r="M1863" t="str">
        <f>VLOOKUP(order_details__2[[#This Row],[ShipVia ]],shippers[],2,FALSE)</f>
        <v>United Package</v>
      </c>
      <c r="N1863" t="str">
        <f>VLOOKUP(order_details__2[[#This Row],[OrderID]],orders[],2,FALSE)</f>
        <v>TOMSP</v>
      </c>
      <c r="O1863" t="str">
        <f>VLOOKUP(order_details__2[[#This Row],[OrderID]],orders[],18,FALSE)</f>
        <v xml:space="preserve">Eastern                                           </v>
      </c>
      <c r="P1863">
        <f>VLOOKUP(order_details__2[[#This Row],[ProductID]],products[],4,FALSE)</f>
        <v>3</v>
      </c>
      <c r="Q1863" t="str">
        <f>VLOOKUP(order_details__2[[#This Row],[CategoryID]],categories[],2,FALSE)</f>
        <v>Confections</v>
      </c>
      <c r="R1863" s="57">
        <f>VLOOKUP(order_details__2[[#This Row],[OrderID]],orders[],21,FALSE)</f>
        <v>3</v>
      </c>
    </row>
    <row r="1864" spans="1:18" x14ac:dyDescent="0.2">
      <c r="A1864">
        <v>10967</v>
      </c>
      <c r="B1864">
        <v>49</v>
      </c>
      <c r="C1864">
        <v>20</v>
      </c>
      <c r="D1864">
        <v>40</v>
      </c>
      <c r="E1864">
        <v>0</v>
      </c>
      <c r="F1864">
        <f>order_details__2[[#This Row],[UnitPrice]]*order_details__2[[#This Row],[Quantity]]</f>
        <v>800</v>
      </c>
      <c r="G1864">
        <f>VLOOKUP(order_details__2[[#This Row],[ProductID]],products[],3,FALSE)</f>
        <v>23</v>
      </c>
      <c r="H1864">
        <f>VLOOKUP(order_details__2[[#This Row],[OrderID]],orders[],20,FALSE)</f>
        <v>1998</v>
      </c>
      <c r="I1864" t="str">
        <f>VLOOKUP(order_details__2[[#This Row],[ProductID]],products[],2,FALSE)</f>
        <v>Maxilaku</v>
      </c>
      <c r="J1864" t="str">
        <f>VLOOKUP(order_details__2[[#This Row],[SupplierID]],suppliers[],2,FALSE)</f>
        <v>Karkki Oy</v>
      </c>
      <c r="K1864" t="str">
        <f>VLOOKUP(order_details__2[[#This Row],[OrderID]],orders[],14,FALSE)</f>
        <v>Germany</v>
      </c>
      <c r="L1864">
        <f>VLOOKUP(order_details__2[[#This Row],[OrderID]],orders[],7,FALSE)</f>
        <v>2</v>
      </c>
      <c r="M1864" t="str">
        <f>VLOOKUP(order_details__2[[#This Row],[ShipVia ]],shippers[],2,FALSE)</f>
        <v>United Package</v>
      </c>
      <c r="N1864" t="str">
        <f>VLOOKUP(order_details__2[[#This Row],[OrderID]],orders[],2,FALSE)</f>
        <v>TOMSP</v>
      </c>
      <c r="O1864" t="str">
        <f>VLOOKUP(order_details__2[[#This Row],[OrderID]],orders[],18,FALSE)</f>
        <v xml:space="preserve">Eastern                                           </v>
      </c>
      <c r="P1864">
        <f>VLOOKUP(order_details__2[[#This Row],[ProductID]],products[],4,FALSE)</f>
        <v>3</v>
      </c>
      <c r="Q1864" t="str">
        <f>VLOOKUP(order_details__2[[#This Row],[CategoryID]],categories[],2,FALSE)</f>
        <v>Confections</v>
      </c>
      <c r="R1864" s="57">
        <f>VLOOKUP(order_details__2[[#This Row],[OrderID]],orders[],21,FALSE)</f>
        <v>3</v>
      </c>
    </row>
    <row r="1865" spans="1:18" x14ac:dyDescent="0.2">
      <c r="A1865">
        <v>10968</v>
      </c>
      <c r="B1865">
        <v>12</v>
      </c>
      <c r="C1865">
        <v>38</v>
      </c>
      <c r="D1865">
        <v>30</v>
      </c>
      <c r="E1865">
        <v>0</v>
      </c>
      <c r="F1865">
        <f>order_details__2[[#This Row],[UnitPrice]]*order_details__2[[#This Row],[Quantity]]</f>
        <v>1140</v>
      </c>
      <c r="G1865">
        <f>VLOOKUP(order_details__2[[#This Row],[ProductID]],products[],3,FALSE)</f>
        <v>5</v>
      </c>
      <c r="H1865">
        <f>VLOOKUP(order_details__2[[#This Row],[OrderID]],orders[],20,FALSE)</f>
        <v>1998</v>
      </c>
      <c r="I1865" t="str">
        <f>VLOOKUP(order_details__2[[#This Row],[ProductID]],products[],2,FALSE)</f>
        <v>Queso Manchego La Pastora</v>
      </c>
      <c r="J1865" t="str">
        <f>VLOOKUP(order_details__2[[#This Row],[SupplierID]],suppliers[],2,FALSE)</f>
        <v>Cooperativa de Quesos 'Las Cabras'</v>
      </c>
      <c r="K1865" t="str">
        <f>VLOOKUP(order_details__2[[#This Row],[OrderID]],orders[],14,FALSE)</f>
        <v>Austria</v>
      </c>
      <c r="L1865">
        <f>VLOOKUP(order_details__2[[#This Row],[OrderID]],orders[],7,FALSE)</f>
        <v>3</v>
      </c>
      <c r="M1865" t="str">
        <f>VLOOKUP(order_details__2[[#This Row],[ShipVia ]],shippers[],2,FALSE)</f>
        <v>Federal Shipping</v>
      </c>
      <c r="N1865" t="str">
        <f>VLOOKUP(order_details__2[[#This Row],[OrderID]],orders[],2,FALSE)</f>
        <v>ERNSH</v>
      </c>
      <c r="O1865" t="str">
        <f>VLOOKUP(order_details__2[[#This Row],[OrderID]],orders[],18,FALSE)</f>
        <v xml:space="preserve">Eastern                                           </v>
      </c>
      <c r="P1865">
        <f>VLOOKUP(order_details__2[[#This Row],[ProductID]],products[],4,FALSE)</f>
        <v>4</v>
      </c>
      <c r="Q1865" t="str">
        <f>VLOOKUP(order_details__2[[#This Row],[CategoryID]],categories[],2,FALSE)</f>
        <v>Dairy Products</v>
      </c>
      <c r="R1865" s="57">
        <f>VLOOKUP(order_details__2[[#This Row],[OrderID]],orders[],21,FALSE)</f>
        <v>3</v>
      </c>
    </row>
    <row r="1866" spans="1:18" x14ac:dyDescent="0.2">
      <c r="A1866">
        <v>10968</v>
      </c>
      <c r="B1866">
        <v>24</v>
      </c>
      <c r="C1866">
        <v>4.5</v>
      </c>
      <c r="D1866">
        <v>30</v>
      </c>
      <c r="E1866">
        <v>0</v>
      </c>
      <c r="F1866">
        <f>order_details__2[[#This Row],[UnitPrice]]*order_details__2[[#This Row],[Quantity]]</f>
        <v>135</v>
      </c>
      <c r="G1866">
        <f>VLOOKUP(order_details__2[[#This Row],[ProductID]],products[],3,FALSE)</f>
        <v>10</v>
      </c>
      <c r="H1866">
        <f>VLOOKUP(order_details__2[[#This Row],[OrderID]],orders[],20,FALSE)</f>
        <v>1998</v>
      </c>
      <c r="I1866" t="str">
        <f>VLOOKUP(order_details__2[[#This Row],[ProductID]],products[],2,FALSE)</f>
        <v>Guaran Fantstica</v>
      </c>
      <c r="J1866" t="str">
        <f>VLOOKUP(order_details__2[[#This Row],[SupplierID]],suppliers[],2,FALSE)</f>
        <v>Refrescos Americanas LTDA</v>
      </c>
      <c r="K1866" t="str">
        <f>VLOOKUP(order_details__2[[#This Row],[OrderID]],orders[],14,FALSE)</f>
        <v>Austria</v>
      </c>
      <c r="L1866">
        <f>VLOOKUP(order_details__2[[#This Row],[OrderID]],orders[],7,FALSE)</f>
        <v>3</v>
      </c>
      <c r="M1866" t="str">
        <f>VLOOKUP(order_details__2[[#This Row],[ShipVia ]],shippers[],2,FALSE)</f>
        <v>Federal Shipping</v>
      </c>
      <c r="N1866" t="str">
        <f>VLOOKUP(order_details__2[[#This Row],[OrderID]],orders[],2,FALSE)</f>
        <v>ERNSH</v>
      </c>
      <c r="O1866" t="str">
        <f>VLOOKUP(order_details__2[[#This Row],[OrderID]],orders[],18,FALSE)</f>
        <v xml:space="preserve">Eastern                                           </v>
      </c>
      <c r="P1866">
        <f>VLOOKUP(order_details__2[[#This Row],[ProductID]],products[],4,FALSE)</f>
        <v>1</v>
      </c>
      <c r="Q1866" t="str">
        <f>VLOOKUP(order_details__2[[#This Row],[CategoryID]],categories[],2,FALSE)</f>
        <v>Beverages</v>
      </c>
      <c r="R1866" s="57">
        <f>VLOOKUP(order_details__2[[#This Row],[OrderID]],orders[],21,FALSE)</f>
        <v>3</v>
      </c>
    </row>
    <row r="1867" spans="1:18" x14ac:dyDescent="0.2">
      <c r="A1867">
        <v>10968</v>
      </c>
      <c r="B1867">
        <v>64</v>
      </c>
      <c r="C1867">
        <v>33.25</v>
      </c>
      <c r="D1867">
        <v>4</v>
      </c>
      <c r="E1867">
        <v>0</v>
      </c>
      <c r="F1867">
        <f>order_details__2[[#This Row],[UnitPrice]]*order_details__2[[#This Row],[Quantity]]</f>
        <v>133</v>
      </c>
      <c r="G1867">
        <f>VLOOKUP(order_details__2[[#This Row],[ProductID]],products[],3,FALSE)</f>
        <v>12</v>
      </c>
      <c r="H1867">
        <f>VLOOKUP(order_details__2[[#This Row],[OrderID]],orders[],20,FALSE)</f>
        <v>1998</v>
      </c>
      <c r="I1867" t="str">
        <f>VLOOKUP(order_details__2[[#This Row],[ProductID]],products[],2,FALSE)</f>
        <v>Wimmers gute Semmelkndel</v>
      </c>
      <c r="J1867" t="str">
        <f>VLOOKUP(order_details__2[[#This Row],[SupplierID]],suppliers[],2,FALSE)</f>
        <v>Plutzer Lebensmittelgromrkte AG</v>
      </c>
      <c r="K1867" t="str">
        <f>VLOOKUP(order_details__2[[#This Row],[OrderID]],orders[],14,FALSE)</f>
        <v>Austria</v>
      </c>
      <c r="L1867">
        <f>VLOOKUP(order_details__2[[#This Row],[OrderID]],orders[],7,FALSE)</f>
        <v>3</v>
      </c>
      <c r="M1867" t="str">
        <f>VLOOKUP(order_details__2[[#This Row],[ShipVia ]],shippers[],2,FALSE)</f>
        <v>Federal Shipping</v>
      </c>
      <c r="N1867" t="str">
        <f>VLOOKUP(order_details__2[[#This Row],[OrderID]],orders[],2,FALSE)</f>
        <v>ERNSH</v>
      </c>
      <c r="O1867" t="str">
        <f>VLOOKUP(order_details__2[[#This Row],[OrderID]],orders[],18,FALSE)</f>
        <v xml:space="preserve">Eastern                                           </v>
      </c>
      <c r="P1867">
        <f>VLOOKUP(order_details__2[[#This Row],[ProductID]],products[],4,FALSE)</f>
        <v>5</v>
      </c>
      <c r="Q1867" t="str">
        <f>VLOOKUP(order_details__2[[#This Row],[CategoryID]],categories[],2,FALSE)</f>
        <v>Grains/Cereals</v>
      </c>
      <c r="R1867" s="57">
        <f>VLOOKUP(order_details__2[[#This Row],[OrderID]],orders[],21,FALSE)</f>
        <v>3</v>
      </c>
    </row>
    <row r="1868" spans="1:18" x14ac:dyDescent="0.2">
      <c r="A1868">
        <v>10969</v>
      </c>
      <c r="B1868">
        <v>46</v>
      </c>
      <c r="C1868">
        <v>12</v>
      </c>
      <c r="D1868">
        <v>9</v>
      </c>
      <c r="E1868">
        <v>0</v>
      </c>
      <c r="F1868">
        <f>order_details__2[[#This Row],[UnitPrice]]*order_details__2[[#This Row],[Quantity]]</f>
        <v>108</v>
      </c>
      <c r="G1868">
        <f>VLOOKUP(order_details__2[[#This Row],[ProductID]],products[],3,FALSE)</f>
        <v>21</v>
      </c>
      <c r="H1868">
        <f>VLOOKUP(order_details__2[[#This Row],[OrderID]],orders[],20,FALSE)</f>
        <v>1998</v>
      </c>
      <c r="I1868" t="str">
        <f>VLOOKUP(order_details__2[[#This Row],[ProductID]],products[],2,FALSE)</f>
        <v>Spegesild</v>
      </c>
      <c r="J1868" t="str">
        <f>VLOOKUP(order_details__2[[#This Row],[SupplierID]],suppliers[],2,FALSE)</f>
        <v>Lyngbysild</v>
      </c>
      <c r="K1868" t="str">
        <f>VLOOKUP(order_details__2[[#This Row],[OrderID]],orders[],14,FALSE)</f>
        <v>Brazil</v>
      </c>
      <c r="L1868">
        <f>VLOOKUP(order_details__2[[#This Row],[OrderID]],orders[],7,FALSE)</f>
        <v>2</v>
      </c>
      <c r="M1868" t="str">
        <f>VLOOKUP(order_details__2[[#This Row],[ShipVia ]],shippers[],2,FALSE)</f>
        <v>United Package</v>
      </c>
      <c r="N1868" t="str">
        <f>VLOOKUP(order_details__2[[#This Row],[OrderID]],orders[],2,FALSE)</f>
        <v>COMMI</v>
      </c>
      <c r="O1868" t="str">
        <f>VLOOKUP(order_details__2[[#This Row],[OrderID]],orders[],18,FALSE)</f>
        <v xml:space="preserve">Eastern                                           </v>
      </c>
      <c r="P1868">
        <f>VLOOKUP(order_details__2[[#This Row],[ProductID]],products[],4,FALSE)</f>
        <v>8</v>
      </c>
      <c r="Q1868" t="str">
        <f>VLOOKUP(order_details__2[[#This Row],[CategoryID]],categories[],2,FALSE)</f>
        <v>Seafood</v>
      </c>
      <c r="R1868" s="57">
        <f>VLOOKUP(order_details__2[[#This Row],[OrderID]],orders[],21,FALSE)</f>
        <v>3</v>
      </c>
    </row>
    <row r="1869" spans="1:18" x14ac:dyDescent="0.2">
      <c r="A1869">
        <v>10970</v>
      </c>
      <c r="B1869">
        <v>52</v>
      </c>
      <c r="C1869">
        <v>7</v>
      </c>
      <c r="D1869">
        <v>40</v>
      </c>
      <c r="E1869">
        <v>0</v>
      </c>
      <c r="F1869">
        <f>order_details__2[[#This Row],[UnitPrice]]*order_details__2[[#This Row],[Quantity]]</f>
        <v>280</v>
      </c>
      <c r="G1869">
        <f>VLOOKUP(order_details__2[[#This Row],[ProductID]],products[],3,FALSE)</f>
        <v>24</v>
      </c>
      <c r="H1869">
        <f>VLOOKUP(order_details__2[[#This Row],[OrderID]],orders[],20,FALSE)</f>
        <v>1998</v>
      </c>
      <c r="I1869" t="str">
        <f>VLOOKUP(order_details__2[[#This Row],[ProductID]],products[],2,FALSE)</f>
        <v>Filo Mix</v>
      </c>
      <c r="J1869" t="str">
        <f>VLOOKUP(order_details__2[[#This Row],[SupplierID]],suppliers[],2,FALSE)</f>
        <v>G'day, Mate</v>
      </c>
      <c r="K1869" t="str">
        <f>VLOOKUP(order_details__2[[#This Row],[OrderID]],orders[],14,FALSE)</f>
        <v>Spain</v>
      </c>
      <c r="L1869">
        <f>VLOOKUP(order_details__2[[#This Row],[OrderID]],orders[],7,FALSE)</f>
        <v>1</v>
      </c>
      <c r="M1869" t="str">
        <f>VLOOKUP(order_details__2[[#This Row],[ShipVia ]],shippers[],2,FALSE)</f>
        <v>Speedy Express</v>
      </c>
      <c r="N1869" t="str">
        <f>VLOOKUP(order_details__2[[#This Row],[OrderID]],orders[],2,FALSE)</f>
        <v>BOLID</v>
      </c>
      <c r="O1869" t="str">
        <f>VLOOKUP(order_details__2[[#This Row],[OrderID]],orders[],18,FALSE)</f>
        <v xml:space="preserve">Northern                                          </v>
      </c>
      <c r="P1869">
        <f>VLOOKUP(order_details__2[[#This Row],[ProductID]],products[],4,FALSE)</f>
        <v>5</v>
      </c>
      <c r="Q1869" t="str">
        <f>VLOOKUP(order_details__2[[#This Row],[CategoryID]],categories[],2,FALSE)</f>
        <v>Grains/Cereals</v>
      </c>
      <c r="R1869" s="57">
        <f>VLOOKUP(order_details__2[[#This Row],[OrderID]],orders[],21,FALSE)</f>
        <v>3</v>
      </c>
    </row>
    <row r="1870" spans="1:18" x14ac:dyDescent="0.2">
      <c r="A1870">
        <v>10971</v>
      </c>
      <c r="B1870">
        <v>29</v>
      </c>
      <c r="C1870">
        <v>123.79</v>
      </c>
      <c r="D1870">
        <v>14</v>
      </c>
      <c r="E1870">
        <v>0</v>
      </c>
      <c r="F1870">
        <f>order_details__2[[#This Row],[UnitPrice]]*order_details__2[[#This Row],[Quantity]]</f>
        <v>1733.0600000000002</v>
      </c>
      <c r="G1870">
        <f>VLOOKUP(order_details__2[[#This Row],[ProductID]],products[],3,FALSE)</f>
        <v>12</v>
      </c>
      <c r="H1870">
        <f>VLOOKUP(order_details__2[[#This Row],[OrderID]],orders[],20,FALSE)</f>
        <v>1998</v>
      </c>
      <c r="I1870" t="str">
        <f>VLOOKUP(order_details__2[[#This Row],[ProductID]],products[],2,FALSE)</f>
        <v>Thringer Rostbratwurst</v>
      </c>
      <c r="J1870" t="str">
        <f>VLOOKUP(order_details__2[[#This Row],[SupplierID]],suppliers[],2,FALSE)</f>
        <v>Plutzer Lebensmittelgromrkte AG</v>
      </c>
      <c r="K1870" t="str">
        <f>VLOOKUP(order_details__2[[#This Row],[OrderID]],orders[],14,FALSE)</f>
        <v>France</v>
      </c>
      <c r="L1870">
        <f>VLOOKUP(order_details__2[[#This Row],[OrderID]],orders[],7,FALSE)</f>
        <v>2</v>
      </c>
      <c r="M1870" t="str">
        <f>VLOOKUP(order_details__2[[#This Row],[ShipVia ]],shippers[],2,FALSE)</f>
        <v>United Package</v>
      </c>
      <c r="N1870" t="str">
        <f>VLOOKUP(order_details__2[[#This Row],[OrderID]],orders[],2,FALSE)</f>
        <v>FRANR</v>
      </c>
      <c r="O1870" t="str">
        <f>VLOOKUP(order_details__2[[#This Row],[OrderID]],orders[],18,FALSE)</f>
        <v xml:space="preserve">Eastern                                           </v>
      </c>
      <c r="P1870">
        <f>VLOOKUP(order_details__2[[#This Row],[ProductID]],products[],4,FALSE)</f>
        <v>6</v>
      </c>
      <c r="Q1870" t="str">
        <f>VLOOKUP(order_details__2[[#This Row],[CategoryID]],categories[],2,FALSE)</f>
        <v>Meat/Poultry</v>
      </c>
      <c r="R1870" s="57">
        <f>VLOOKUP(order_details__2[[#This Row],[OrderID]],orders[],21,FALSE)</f>
        <v>3</v>
      </c>
    </row>
    <row r="1871" spans="1:18" x14ac:dyDescent="0.2">
      <c r="A1871">
        <v>10972</v>
      </c>
      <c r="B1871">
        <v>17</v>
      </c>
      <c r="C1871">
        <v>39</v>
      </c>
      <c r="D1871">
        <v>6</v>
      </c>
      <c r="E1871">
        <v>0</v>
      </c>
      <c r="F1871">
        <f>order_details__2[[#This Row],[UnitPrice]]*order_details__2[[#This Row],[Quantity]]</f>
        <v>234</v>
      </c>
      <c r="G1871">
        <f>VLOOKUP(order_details__2[[#This Row],[ProductID]],products[],3,FALSE)</f>
        <v>7</v>
      </c>
      <c r="H1871">
        <f>VLOOKUP(order_details__2[[#This Row],[OrderID]],orders[],20,FALSE)</f>
        <v>1998</v>
      </c>
      <c r="I1871" t="str">
        <f>VLOOKUP(order_details__2[[#This Row],[ProductID]],products[],2,FALSE)</f>
        <v>Alice Mutton</v>
      </c>
      <c r="J1871" t="str">
        <f>VLOOKUP(order_details__2[[#This Row],[SupplierID]],suppliers[],2,FALSE)</f>
        <v>Pavlova, Ltd.</v>
      </c>
      <c r="K1871" t="str">
        <f>VLOOKUP(order_details__2[[#This Row],[OrderID]],orders[],14,FALSE)</f>
        <v>France</v>
      </c>
      <c r="L1871">
        <f>VLOOKUP(order_details__2[[#This Row],[OrderID]],orders[],7,FALSE)</f>
        <v>2</v>
      </c>
      <c r="M1871" t="str">
        <f>VLOOKUP(order_details__2[[#This Row],[ShipVia ]],shippers[],2,FALSE)</f>
        <v>United Package</v>
      </c>
      <c r="N1871" t="str">
        <f>VLOOKUP(order_details__2[[#This Row],[OrderID]],orders[],2,FALSE)</f>
        <v>LACOR</v>
      </c>
      <c r="O1871" t="str">
        <f>VLOOKUP(order_details__2[[#This Row],[OrderID]],orders[],18,FALSE)</f>
        <v xml:space="preserve">Eastern                                           </v>
      </c>
      <c r="P1871">
        <f>VLOOKUP(order_details__2[[#This Row],[ProductID]],products[],4,FALSE)</f>
        <v>6</v>
      </c>
      <c r="Q1871" t="str">
        <f>VLOOKUP(order_details__2[[#This Row],[CategoryID]],categories[],2,FALSE)</f>
        <v>Meat/Poultry</v>
      </c>
      <c r="R1871" s="57">
        <f>VLOOKUP(order_details__2[[#This Row],[OrderID]],orders[],21,FALSE)</f>
        <v>3</v>
      </c>
    </row>
    <row r="1872" spans="1:18" x14ac:dyDescent="0.2">
      <c r="A1872">
        <v>10972</v>
      </c>
      <c r="B1872">
        <v>33</v>
      </c>
      <c r="C1872">
        <v>2.5</v>
      </c>
      <c r="D1872">
        <v>7</v>
      </c>
      <c r="E1872">
        <v>0</v>
      </c>
      <c r="F1872">
        <f>order_details__2[[#This Row],[UnitPrice]]*order_details__2[[#This Row],[Quantity]]</f>
        <v>17.5</v>
      </c>
      <c r="G1872">
        <f>VLOOKUP(order_details__2[[#This Row],[ProductID]],products[],3,FALSE)</f>
        <v>15</v>
      </c>
      <c r="H1872">
        <f>VLOOKUP(order_details__2[[#This Row],[OrderID]],orders[],20,FALSE)</f>
        <v>1998</v>
      </c>
      <c r="I1872" t="str">
        <f>VLOOKUP(order_details__2[[#This Row],[ProductID]],products[],2,FALSE)</f>
        <v>Geitost</v>
      </c>
      <c r="J1872" t="str">
        <f>VLOOKUP(order_details__2[[#This Row],[SupplierID]],suppliers[],2,FALSE)</f>
        <v>Norske Meierier</v>
      </c>
      <c r="K1872" t="str">
        <f>VLOOKUP(order_details__2[[#This Row],[OrderID]],orders[],14,FALSE)</f>
        <v>France</v>
      </c>
      <c r="L1872">
        <f>VLOOKUP(order_details__2[[#This Row],[OrderID]],orders[],7,FALSE)</f>
        <v>2</v>
      </c>
      <c r="M1872" t="str">
        <f>VLOOKUP(order_details__2[[#This Row],[ShipVia ]],shippers[],2,FALSE)</f>
        <v>United Package</v>
      </c>
      <c r="N1872" t="str">
        <f>VLOOKUP(order_details__2[[#This Row],[OrderID]],orders[],2,FALSE)</f>
        <v>LACOR</v>
      </c>
      <c r="O1872" t="str">
        <f>VLOOKUP(order_details__2[[#This Row],[OrderID]],orders[],18,FALSE)</f>
        <v xml:space="preserve">Eastern                                           </v>
      </c>
      <c r="P1872">
        <f>VLOOKUP(order_details__2[[#This Row],[ProductID]],products[],4,FALSE)</f>
        <v>4</v>
      </c>
      <c r="Q1872" t="str">
        <f>VLOOKUP(order_details__2[[#This Row],[CategoryID]],categories[],2,FALSE)</f>
        <v>Dairy Products</v>
      </c>
      <c r="R1872" s="57">
        <f>VLOOKUP(order_details__2[[#This Row],[OrderID]],orders[],21,FALSE)</f>
        <v>3</v>
      </c>
    </row>
    <row r="1873" spans="1:18" x14ac:dyDescent="0.2">
      <c r="A1873">
        <v>10973</v>
      </c>
      <c r="B1873">
        <v>26</v>
      </c>
      <c r="C1873">
        <v>31.23</v>
      </c>
      <c r="D1873">
        <v>5</v>
      </c>
      <c r="E1873">
        <v>0</v>
      </c>
      <c r="F1873">
        <f>order_details__2[[#This Row],[UnitPrice]]*order_details__2[[#This Row],[Quantity]]</f>
        <v>156.15</v>
      </c>
      <c r="G1873">
        <f>VLOOKUP(order_details__2[[#This Row],[ProductID]],products[],3,FALSE)</f>
        <v>11</v>
      </c>
      <c r="H1873">
        <f>VLOOKUP(order_details__2[[#This Row],[OrderID]],orders[],20,FALSE)</f>
        <v>1998</v>
      </c>
      <c r="I1873" t="str">
        <f>VLOOKUP(order_details__2[[#This Row],[ProductID]],products[],2,FALSE)</f>
        <v>Gumbr Gummibrchen</v>
      </c>
      <c r="J1873" t="str">
        <f>VLOOKUP(order_details__2[[#This Row],[SupplierID]],suppliers[],2,FALSE)</f>
        <v>Heli Swaren GmbH &amp; Co. KG</v>
      </c>
      <c r="K1873" t="str">
        <f>VLOOKUP(order_details__2[[#This Row],[OrderID]],orders[],14,FALSE)</f>
        <v>France</v>
      </c>
      <c r="L1873">
        <f>VLOOKUP(order_details__2[[#This Row],[OrderID]],orders[],7,FALSE)</f>
        <v>2</v>
      </c>
      <c r="M1873" t="str">
        <f>VLOOKUP(order_details__2[[#This Row],[ShipVia ]],shippers[],2,FALSE)</f>
        <v>United Package</v>
      </c>
      <c r="N1873" t="str">
        <f>VLOOKUP(order_details__2[[#This Row],[OrderID]],orders[],2,FALSE)</f>
        <v>LACOR</v>
      </c>
      <c r="O1873" t="str">
        <f>VLOOKUP(order_details__2[[#This Row],[OrderID]],orders[],18,FALSE)</f>
        <v xml:space="preserve">Westerns                                          </v>
      </c>
      <c r="P1873">
        <f>VLOOKUP(order_details__2[[#This Row],[ProductID]],products[],4,FALSE)</f>
        <v>3</v>
      </c>
      <c r="Q1873" t="str">
        <f>VLOOKUP(order_details__2[[#This Row],[CategoryID]],categories[],2,FALSE)</f>
        <v>Confections</v>
      </c>
      <c r="R1873" s="57">
        <f>VLOOKUP(order_details__2[[#This Row],[OrderID]],orders[],21,FALSE)</f>
        <v>3</v>
      </c>
    </row>
    <row r="1874" spans="1:18" x14ac:dyDescent="0.2">
      <c r="A1874">
        <v>10973</v>
      </c>
      <c r="B1874">
        <v>41</v>
      </c>
      <c r="C1874">
        <v>9.65</v>
      </c>
      <c r="D1874">
        <v>6</v>
      </c>
      <c r="E1874">
        <v>0</v>
      </c>
      <c r="F1874">
        <f>order_details__2[[#This Row],[UnitPrice]]*order_details__2[[#This Row],[Quantity]]</f>
        <v>57.900000000000006</v>
      </c>
      <c r="G1874">
        <f>VLOOKUP(order_details__2[[#This Row],[ProductID]],products[],3,FALSE)</f>
        <v>19</v>
      </c>
      <c r="H1874">
        <f>VLOOKUP(order_details__2[[#This Row],[OrderID]],orders[],20,FALSE)</f>
        <v>1998</v>
      </c>
      <c r="I1874" t="str">
        <f>VLOOKUP(order_details__2[[#This Row],[ProductID]],products[],2,FALSE)</f>
        <v>Jack's New England Clam Chowder</v>
      </c>
      <c r="J1874" t="str">
        <f>VLOOKUP(order_details__2[[#This Row],[SupplierID]],suppliers[],2,FALSE)</f>
        <v>New England Seafood Cannery</v>
      </c>
      <c r="K1874" t="str">
        <f>VLOOKUP(order_details__2[[#This Row],[OrderID]],orders[],14,FALSE)</f>
        <v>France</v>
      </c>
      <c r="L1874">
        <f>VLOOKUP(order_details__2[[#This Row],[OrderID]],orders[],7,FALSE)</f>
        <v>2</v>
      </c>
      <c r="M1874" t="str">
        <f>VLOOKUP(order_details__2[[#This Row],[ShipVia ]],shippers[],2,FALSE)</f>
        <v>United Package</v>
      </c>
      <c r="N1874" t="str">
        <f>VLOOKUP(order_details__2[[#This Row],[OrderID]],orders[],2,FALSE)</f>
        <v>LACOR</v>
      </c>
      <c r="O1874" t="str">
        <f>VLOOKUP(order_details__2[[#This Row],[OrderID]],orders[],18,FALSE)</f>
        <v xml:space="preserve">Westerns                                          </v>
      </c>
      <c r="P1874">
        <f>VLOOKUP(order_details__2[[#This Row],[ProductID]],products[],4,FALSE)</f>
        <v>8</v>
      </c>
      <c r="Q1874" t="str">
        <f>VLOOKUP(order_details__2[[#This Row],[CategoryID]],categories[],2,FALSE)</f>
        <v>Seafood</v>
      </c>
      <c r="R1874" s="57">
        <f>VLOOKUP(order_details__2[[#This Row],[OrderID]],orders[],21,FALSE)</f>
        <v>3</v>
      </c>
    </row>
    <row r="1875" spans="1:18" x14ac:dyDescent="0.2">
      <c r="A1875">
        <v>10973</v>
      </c>
      <c r="B1875">
        <v>75</v>
      </c>
      <c r="C1875">
        <v>7.75</v>
      </c>
      <c r="D1875">
        <v>10</v>
      </c>
      <c r="E1875">
        <v>0</v>
      </c>
      <c r="F1875">
        <f>order_details__2[[#This Row],[UnitPrice]]*order_details__2[[#This Row],[Quantity]]</f>
        <v>77.5</v>
      </c>
      <c r="G1875">
        <f>VLOOKUP(order_details__2[[#This Row],[ProductID]],products[],3,FALSE)</f>
        <v>12</v>
      </c>
      <c r="H1875">
        <f>VLOOKUP(order_details__2[[#This Row],[OrderID]],orders[],20,FALSE)</f>
        <v>1998</v>
      </c>
      <c r="I1875" t="str">
        <f>VLOOKUP(order_details__2[[#This Row],[ProductID]],products[],2,FALSE)</f>
        <v>Rhnbru Klosterbier</v>
      </c>
      <c r="J1875" t="str">
        <f>VLOOKUP(order_details__2[[#This Row],[SupplierID]],suppliers[],2,FALSE)</f>
        <v>Plutzer Lebensmittelgromrkte AG</v>
      </c>
      <c r="K1875" t="str">
        <f>VLOOKUP(order_details__2[[#This Row],[OrderID]],orders[],14,FALSE)</f>
        <v>France</v>
      </c>
      <c r="L1875">
        <f>VLOOKUP(order_details__2[[#This Row],[OrderID]],orders[],7,FALSE)</f>
        <v>2</v>
      </c>
      <c r="M1875" t="str">
        <f>VLOOKUP(order_details__2[[#This Row],[ShipVia ]],shippers[],2,FALSE)</f>
        <v>United Package</v>
      </c>
      <c r="N1875" t="str">
        <f>VLOOKUP(order_details__2[[#This Row],[OrderID]],orders[],2,FALSE)</f>
        <v>LACOR</v>
      </c>
      <c r="O1875" t="str">
        <f>VLOOKUP(order_details__2[[#This Row],[OrderID]],orders[],18,FALSE)</f>
        <v xml:space="preserve">Westerns                                          </v>
      </c>
      <c r="P1875">
        <f>VLOOKUP(order_details__2[[#This Row],[ProductID]],products[],4,FALSE)</f>
        <v>1</v>
      </c>
      <c r="Q1875" t="str">
        <f>VLOOKUP(order_details__2[[#This Row],[CategoryID]],categories[],2,FALSE)</f>
        <v>Beverages</v>
      </c>
      <c r="R1875" s="57">
        <f>VLOOKUP(order_details__2[[#This Row],[OrderID]],orders[],21,FALSE)</f>
        <v>3</v>
      </c>
    </row>
    <row r="1876" spans="1:18" x14ac:dyDescent="0.2">
      <c r="A1876">
        <v>10974</v>
      </c>
      <c r="B1876">
        <v>63</v>
      </c>
      <c r="C1876">
        <v>43.9</v>
      </c>
      <c r="D1876">
        <v>10</v>
      </c>
      <c r="E1876">
        <v>0</v>
      </c>
      <c r="F1876">
        <f>order_details__2[[#This Row],[UnitPrice]]*order_details__2[[#This Row],[Quantity]]</f>
        <v>439</v>
      </c>
      <c r="G1876">
        <f>VLOOKUP(order_details__2[[#This Row],[ProductID]],products[],3,FALSE)</f>
        <v>7</v>
      </c>
      <c r="H1876">
        <f>VLOOKUP(order_details__2[[#This Row],[OrderID]],orders[],20,FALSE)</f>
        <v>1998</v>
      </c>
      <c r="I1876" t="str">
        <f>VLOOKUP(order_details__2[[#This Row],[ProductID]],products[],2,FALSE)</f>
        <v>Vegie-spread</v>
      </c>
      <c r="J1876" t="str">
        <f>VLOOKUP(order_details__2[[#This Row],[SupplierID]],suppliers[],2,FALSE)</f>
        <v>Pavlova, Ltd.</v>
      </c>
      <c r="K1876" t="str">
        <f>VLOOKUP(order_details__2[[#This Row],[OrderID]],orders[],14,FALSE)</f>
        <v>USA</v>
      </c>
      <c r="L1876">
        <f>VLOOKUP(order_details__2[[#This Row],[OrderID]],orders[],7,FALSE)</f>
        <v>3</v>
      </c>
      <c r="M1876" t="str">
        <f>VLOOKUP(order_details__2[[#This Row],[ShipVia ]],shippers[],2,FALSE)</f>
        <v>Federal Shipping</v>
      </c>
      <c r="N1876" t="str">
        <f>VLOOKUP(order_details__2[[#This Row],[OrderID]],orders[],2,FALSE)</f>
        <v>SPLIR</v>
      </c>
      <c r="O1876" t="str">
        <f>VLOOKUP(order_details__2[[#This Row],[OrderID]],orders[],18,FALSE)</f>
        <v xml:space="preserve">Southern                                          </v>
      </c>
      <c r="P1876">
        <f>VLOOKUP(order_details__2[[#This Row],[ProductID]],products[],4,FALSE)</f>
        <v>2</v>
      </c>
      <c r="Q1876" t="str">
        <f>VLOOKUP(order_details__2[[#This Row],[CategoryID]],categories[],2,FALSE)</f>
        <v>Condiments</v>
      </c>
      <c r="R1876" s="57">
        <f>VLOOKUP(order_details__2[[#This Row],[OrderID]],orders[],21,FALSE)</f>
        <v>3</v>
      </c>
    </row>
    <row r="1877" spans="1:18" x14ac:dyDescent="0.2">
      <c r="A1877">
        <v>10975</v>
      </c>
      <c r="B1877">
        <v>8</v>
      </c>
      <c r="C1877">
        <v>40</v>
      </c>
      <c r="D1877">
        <v>16</v>
      </c>
      <c r="E1877">
        <v>0</v>
      </c>
      <c r="F1877">
        <f>order_details__2[[#This Row],[UnitPrice]]*order_details__2[[#This Row],[Quantity]]</f>
        <v>640</v>
      </c>
      <c r="G1877">
        <f>VLOOKUP(order_details__2[[#This Row],[ProductID]],products[],3,FALSE)</f>
        <v>3</v>
      </c>
      <c r="H1877">
        <f>VLOOKUP(order_details__2[[#This Row],[OrderID]],orders[],20,FALSE)</f>
        <v>1998</v>
      </c>
      <c r="I1877" t="str">
        <f>VLOOKUP(order_details__2[[#This Row],[ProductID]],products[],2,FALSE)</f>
        <v>Northwoods Cranberry Sauce</v>
      </c>
      <c r="J1877" t="str">
        <f>VLOOKUP(order_details__2[[#This Row],[SupplierID]],suppliers[],2,FALSE)</f>
        <v>Grandma Kelly's Homestead</v>
      </c>
      <c r="K1877" t="str">
        <f>VLOOKUP(order_details__2[[#This Row],[OrderID]],orders[],14,FALSE)</f>
        <v>Canada</v>
      </c>
      <c r="L1877">
        <f>VLOOKUP(order_details__2[[#This Row],[OrderID]],orders[],7,FALSE)</f>
        <v>3</v>
      </c>
      <c r="M1877" t="str">
        <f>VLOOKUP(order_details__2[[#This Row],[ShipVia ]],shippers[],2,FALSE)</f>
        <v>Federal Shipping</v>
      </c>
      <c r="N1877" t="str">
        <f>VLOOKUP(order_details__2[[#This Row],[OrderID]],orders[],2,FALSE)</f>
        <v>BOTTM</v>
      </c>
      <c r="O1877" t="str">
        <f>VLOOKUP(order_details__2[[#This Row],[OrderID]],orders[],18,FALSE)</f>
        <v xml:space="preserve">Eastern                                           </v>
      </c>
      <c r="P1877">
        <f>VLOOKUP(order_details__2[[#This Row],[ProductID]],products[],4,FALSE)</f>
        <v>2</v>
      </c>
      <c r="Q1877" t="str">
        <f>VLOOKUP(order_details__2[[#This Row],[CategoryID]],categories[],2,FALSE)</f>
        <v>Condiments</v>
      </c>
      <c r="R1877" s="57">
        <f>VLOOKUP(order_details__2[[#This Row],[OrderID]],orders[],21,FALSE)</f>
        <v>3</v>
      </c>
    </row>
    <row r="1878" spans="1:18" x14ac:dyDescent="0.2">
      <c r="A1878">
        <v>10975</v>
      </c>
      <c r="B1878">
        <v>75</v>
      </c>
      <c r="C1878">
        <v>7.75</v>
      </c>
      <c r="D1878">
        <v>10</v>
      </c>
      <c r="E1878">
        <v>0</v>
      </c>
      <c r="F1878">
        <f>order_details__2[[#This Row],[UnitPrice]]*order_details__2[[#This Row],[Quantity]]</f>
        <v>77.5</v>
      </c>
      <c r="G1878">
        <f>VLOOKUP(order_details__2[[#This Row],[ProductID]],products[],3,FALSE)</f>
        <v>12</v>
      </c>
      <c r="H1878">
        <f>VLOOKUP(order_details__2[[#This Row],[OrderID]],orders[],20,FALSE)</f>
        <v>1998</v>
      </c>
      <c r="I1878" t="str">
        <f>VLOOKUP(order_details__2[[#This Row],[ProductID]],products[],2,FALSE)</f>
        <v>Rhnbru Klosterbier</v>
      </c>
      <c r="J1878" t="str">
        <f>VLOOKUP(order_details__2[[#This Row],[SupplierID]],suppliers[],2,FALSE)</f>
        <v>Plutzer Lebensmittelgromrkte AG</v>
      </c>
      <c r="K1878" t="str">
        <f>VLOOKUP(order_details__2[[#This Row],[OrderID]],orders[],14,FALSE)</f>
        <v>Canada</v>
      </c>
      <c r="L1878">
        <f>VLOOKUP(order_details__2[[#This Row],[OrderID]],orders[],7,FALSE)</f>
        <v>3</v>
      </c>
      <c r="M1878" t="str">
        <f>VLOOKUP(order_details__2[[#This Row],[ShipVia ]],shippers[],2,FALSE)</f>
        <v>Federal Shipping</v>
      </c>
      <c r="N1878" t="str">
        <f>VLOOKUP(order_details__2[[#This Row],[OrderID]],orders[],2,FALSE)</f>
        <v>BOTTM</v>
      </c>
      <c r="O1878" t="str">
        <f>VLOOKUP(order_details__2[[#This Row],[OrderID]],orders[],18,FALSE)</f>
        <v xml:space="preserve">Eastern                                           </v>
      </c>
      <c r="P1878">
        <f>VLOOKUP(order_details__2[[#This Row],[ProductID]],products[],4,FALSE)</f>
        <v>1</v>
      </c>
      <c r="Q1878" t="str">
        <f>VLOOKUP(order_details__2[[#This Row],[CategoryID]],categories[],2,FALSE)</f>
        <v>Beverages</v>
      </c>
      <c r="R1878" s="57">
        <f>VLOOKUP(order_details__2[[#This Row],[OrderID]],orders[],21,FALSE)</f>
        <v>3</v>
      </c>
    </row>
    <row r="1879" spans="1:18" x14ac:dyDescent="0.2">
      <c r="A1879">
        <v>10976</v>
      </c>
      <c r="B1879">
        <v>28</v>
      </c>
      <c r="C1879">
        <v>45.6</v>
      </c>
      <c r="D1879">
        <v>20</v>
      </c>
      <c r="E1879">
        <v>0</v>
      </c>
      <c r="F1879">
        <f>order_details__2[[#This Row],[UnitPrice]]*order_details__2[[#This Row],[Quantity]]</f>
        <v>912</v>
      </c>
      <c r="G1879">
        <f>VLOOKUP(order_details__2[[#This Row],[ProductID]],products[],3,FALSE)</f>
        <v>12</v>
      </c>
      <c r="H1879">
        <f>VLOOKUP(order_details__2[[#This Row],[OrderID]],orders[],20,FALSE)</f>
        <v>1998</v>
      </c>
      <c r="I1879" t="str">
        <f>VLOOKUP(order_details__2[[#This Row],[ProductID]],products[],2,FALSE)</f>
        <v>Rssle Sauerkraut</v>
      </c>
      <c r="J1879" t="str">
        <f>VLOOKUP(order_details__2[[#This Row],[SupplierID]],suppliers[],2,FALSE)</f>
        <v>Plutzer Lebensmittelgromrkte AG</v>
      </c>
      <c r="K1879" t="str">
        <f>VLOOKUP(order_details__2[[#This Row],[OrderID]],orders[],14,FALSE)</f>
        <v>Venezuela</v>
      </c>
      <c r="L1879">
        <f>VLOOKUP(order_details__2[[#This Row],[OrderID]],orders[],7,FALSE)</f>
        <v>1</v>
      </c>
      <c r="M1879" t="str">
        <f>VLOOKUP(order_details__2[[#This Row],[ShipVia ]],shippers[],2,FALSE)</f>
        <v>Speedy Express</v>
      </c>
      <c r="N1879" t="str">
        <f>VLOOKUP(order_details__2[[#This Row],[OrderID]],orders[],2,FALSE)</f>
        <v>HILAA</v>
      </c>
      <c r="O1879" t="str">
        <f>VLOOKUP(order_details__2[[#This Row],[OrderID]],orders[],18,FALSE)</f>
        <v xml:space="preserve">Eastern                                           </v>
      </c>
      <c r="P1879">
        <f>VLOOKUP(order_details__2[[#This Row],[ProductID]],products[],4,FALSE)</f>
        <v>7</v>
      </c>
      <c r="Q1879" t="str">
        <f>VLOOKUP(order_details__2[[#This Row],[CategoryID]],categories[],2,FALSE)</f>
        <v>Produce</v>
      </c>
      <c r="R1879" s="57">
        <f>VLOOKUP(order_details__2[[#This Row],[OrderID]],orders[],21,FALSE)</f>
        <v>3</v>
      </c>
    </row>
    <row r="1880" spans="1:18" x14ac:dyDescent="0.2">
      <c r="A1880">
        <v>10977</v>
      </c>
      <c r="B1880">
        <v>39</v>
      </c>
      <c r="C1880">
        <v>18</v>
      </c>
      <c r="D1880">
        <v>30</v>
      </c>
      <c r="E1880">
        <v>0</v>
      </c>
      <c r="F1880">
        <f>order_details__2[[#This Row],[UnitPrice]]*order_details__2[[#This Row],[Quantity]]</f>
        <v>540</v>
      </c>
      <c r="G1880">
        <f>VLOOKUP(order_details__2[[#This Row],[ProductID]],products[],3,FALSE)</f>
        <v>18</v>
      </c>
      <c r="H1880">
        <f>VLOOKUP(order_details__2[[#This Row],[OrderID]],orders[],20,FALSE)</f>
        <v>1998</v>
      </c>
      <c r="I1880" t="str">
        <f>VLOOKUP(order_details__2[[#This Row],[ProductID]],products[],2,FALSE)</f>
        <v>Chartreuse verte</v>
      </c>
      <c r="J1880" t="str">
        <f>VLOOKUP(order_details__2[[#This Row],[SupplierID]],suppliers[],2,FALSE)</f>
        <v>Aux joyeux ecclsiastiques</v>
      </c>
      <c r="K1880" t="str">
        <f>VLOOKUP(order_details__2[[#This Row],[OrderID]],orders[],14,FALSE)</f>
        <v>Sweden</v>
      </c>
      <c r="L1880">
        <f>VLOOKUP(order_details__2[[#This Row],[OrderID]],orders[],7,FALSE)</f>
        <v>3</v>
      </c>
      <c r="M1880" t="str">
        <f>VLOOKUP(order_details__2[[#This Row],[ShipVia ]],shippers[],2,FALSE)</f>
        <v>Federal Shipping</v>
      </c>
      <c r="N1880" t="str">
        <f>VLOOKUP(order_details__2[[#This Row],[OrderID]],orders[],2,FALSE)</f>
        <v>FOLKO</v>
      </c>
      <c r="O1880" t="str">
        <f>VLOOKUP(order_details__2[[#This Row],[OrderID]],orders[],18,FALSE)</f>
        <v xml:space="preserve">Northern                                          </v>
      </c>
      <c r="P1880">
        <f>VLOOKUP(order_details__2[[#This Row],[ProductID]],products[],4,FALSE)</f>
        <v>1</v>
      </c>
      <c r="Q1880" t="str">
        <f>VLOOKUP(order_details__2[[#This Row],[CategoryID]],categories[],2,FALSE)</f>
        <v>Beverages</v>
      </c>
      <c r="R1880" s="57">
        <f>VLOOKUP(order_details__2[[#This Row],[OrderID]],orders[],21,FALSE)</f>
        <v>3</v>
      </c>
    </row>
    <row r="1881" spans="1:18" x14ac:dyDescent="0.2">
      <c r="A1881">
        <v>10977</v>
      </c>
      <c r="B1881">
        <v>47</v>
      </c>
      <c r="C1881">
        <v>9.5</v>
      </c>
      <c r="D1881">
        <v>30</v>
      </c>
      <c r="E1881">
        <v>0</v>
      </c>
      <c r="F1881">
        <f>order_details__2[[#This Row],[UnitPrice]]*order_details__2[[#This Row],[Quantity]]</f>
        <v>285</v>
      </c>
      <c r="G1881">
        <f>VLOOKUP(order_details__2[[#This Row],[ProductID]],products[],3,FALSE)</f>
        <v>22</v>
      </c>
      <c r="H1881">
        <f>VLOOKUP(order_details__2[[#This Row],[OrderID]],orders[],20,FALSE)</f>
        <v>1998</v>
      </c>
      <c r="I1881" t="str">
        <f>VLOOKUP(order_details__2[[#This Row],[ProductID]],products[],2,FALSE)</f>
        <v>Zaanse koeken</v>
      </c>
      <c r="J1881" t="str">
        <f>VLOOKUP(order_details__2[[#This Row],[SupplierID]],suppliers[],2,FALSE)</f>
        <v>Zaanse Snoepfabriek</v>
      </c>
      <c r="K1881" t="str">
        <f>VLOOKUP(order_details__2[[#This Row],[OrderID]],orders[],14,FALSE)</f>
        <v>Sweden</v>
      </c>
      <c r="L1881">
        <f>VLOOKUP(order_details__2[[#This Row],[OrderID]],orders[],7,FALSE)</f>
        <v>3</v>
      </c>
      <c r="M1881" t="str">
        <f>VLOOKUP(order_details__2[[#This Row],[ShipVia ]],shippers[],2,FALSE)</f>
        <v>Federal Shipping</v>
      </c>
      <c r="N1881" t="str">
        <f>VLOOKUP(order_details__2[[#This Row],[OrderID]],orders[],2,FALSE)</f>
        <v>FOLKO</v>
      </c>
      <c r="O1881" t="str">
        <f>VLOOKUP(order_details__2[[#This Row],[OrderID]],orders[],18,FALSE)</f>
        <v xml:space="preserve">Northern                                          </v>
      </c>
      <c r="P1881">
        <f>VLOOKUP(order_details__2[[#This Row],[ProductID]],products[],4,FALSE)</f>
        <v>3</v>
      </c>
      <c r="Q1881" t="str">
        <f>VLOOKUP(order_details__2[[#This Row],[CategoryID]],categories[],2,FALSE)</f>
        <v>Confections</v>
      </c>
      <c r="R1881" s="57">
        <f>VLOOKUP(order_details__2[[#This Row],[OrderID]],orders[],21,FALSE)</f>
        <v>3</v>
      </c>
    </row>
    <row r="1882" spans="1:18" x14ac:dyDescent="0.2">
      <c r="A1882">
        <v>10977</v>
      </c>
      <c r="B1882">
        <v>51</v>
      </c>
      <c r="C1882">
        <v>53</v>
      </c>
      <c r="D1882">
        <v>10</v>
      </c>
      <c r="E1882">
        <v>0</v>
      </c>
      <c r="F1882">
        <f>order_details__2[[#This Row],[UnitPrice]]*order_details__2[[#This Row],[Quantity]]</f>
        <v>530</v>
      </c>
      <c r="G1882">
        <f>VLOOKUP(order_details__2[[#This Row],[ProductID]],products[],3,FALSE)</f>
        <v>24</v>
      </c>
      <c r="H1882">
        <f>VLOOKUP(order_details__2[[#This Row],[OrderID]],orders[],20,FALSE)</f>
        <v>1998</v>
      </c>
      <c r="I1882" t="str">
        <f>VLOOKUP(order_details__2[[#This Row],[ProductID]],products[],2,FALSE)</f>
        <v>Manjimup Dried Apples</v>
      </c>
      <c r="J1882" t="str">
        <f>VLOOKUP(order_details__2[[#This Row],[SupplierID]],suppliers[],2,FALSE)</f>
        <v>G'day, Mate</v>
      </c>
      <c r="K1882" t="str">
        <f>VLOOKUP(order_details__2[[#This Row],[OrderID]],orders[],14,FALSE)</f>
        <v>Sweden</v>
      </c>
      <c r="L1882">
        <f>VLOOKUP(order_details__2[[#This Row],[OrderID]],orders[],7,FALSE)</f>
        <v>3</v>
      </c>
      <c r="M1882" t="str">
        <f>VLOOKUP(order_details__2[[#This Row],[ShipVia ]],shippers[],2,FALSE)</f>
        <v>Federal Shipping</v>
      </c>
      <c r="N1882" t="str">
        <f>VLOOKUP(order_details__2[[#This Row],[OrderID]],orders[],2,FALSE)</f>
        <v>FOLKO</v>
      </c>
      <c r="O1882" t="str">
        <f>VLOOKUP(order_details__2[[#This Row],[OrderID]],orders[],18,FALSE)</f>
        <v xml:space="preserve">Northern                                          </v>
      </c>
      <c r="P1882">
        <f>VLOOKUP(order_details__2[[#This Row],[ProductID]],products[],4,FALSE)</f>
        <v>7</v>
      </c>
      <c r="Q1882" t="str">
        <f>VLOOKUP(order_details__2[[#This Row],[CategoryID]],categories[],2,FALSE)</f>
        <v>Produce</v>
      </c>
      <c r="R1882" s="57">
        <f>VLOOKUP(order_details__2[[#This Row],[OrderID]],orders[],21,FALSE)</f>
        <v>3</v>
      </c>
    </row>
    <row r="1883" spans="1:18" x14ac:dyDescent="0.2">
      <c r="A1883">
        <v>10977</v>
      </c>
      <c r="B1883">
        <v>63</v>
      </c>
      <c r="C1883">
        <v>43.9</v>
      </c>
      <c r="D1883">
        <v>20</v>
      </c>
      <c r="E1883">
        <v>0</v>
      </c>
      <c r="F1883">
        <f>order_details__2[[#This Row],[UnitPrice]]*order_details__2[[#This Row],[Quantity]]</f>
        <v>878</v>
      </c>
      <c r="G1883">
        <f>VLOOKUP(order_details__2[[#This Row],[ProductID]],products[],3,FALSE)</f>
        <v>7</v>
      </c>
      <c r="H1883">
        <f>VLOOKUP(order_details__2[[#This Row],[OrderID]],orders[],20,FALSE)</f>
        <v>1998</v>
      </c>
      <c r="I1883" t="str">
        <f>VLOOKUP(order_details__2[[#This Row],[ProductID]],products[],2,FALSE)</f>
        <v>Vegie-spread</v>
      </c>
      <c r="J1883" t="str">
        <f>VLOOKUP(order_details__2[[#This Row],[SupplierID]],suppliers[],2,FALSE)</f>
        <v>Pavlova, Ltd.</v>
      </c>
      <c r="K1883" t="str">
        <f>VLOOKUP(order_details__2[[#This Row],[OrderID]],orders[],14,FALSE)</f>
        <v>Sweden</v>
      </c>
      <c r="L1883">
        <f>VLOOKUP(order_details__2[[#This Row],[OrderID]],orders[],7,FALSE)</f>
        <v>3</v>
      </c>
      <c r="M1883" t="str">
        <f>VLOOKUP(order_details__2[[#This Row],[ShipVia ]],shippers[],2,FALSE)</f>
        <v>Federal Shipping</v>
      </c>
      <c r="N1883" t="str">
        <f>VLOOKUP(order_details__2[[#This Row],[OrderID]],orders[],2,FALSE)</f>
        <v>FOLKO</v>
      </c>
      <c r="O1883" t="str">
        <f>VLOOKUP(order_details__2[[#This Row],[OrderID]],orders[],18,FALSE)</f>
        <v xml:space="preserve">Northern                                          </v>
      </c>
      <c r="P1883">
        <f>VLOOKUP(order_details__2[[#This Row],[ProductID]],products[],4,FALSE)</f>
        <v>2</v>
      </c>
      <c r="Q1883" t="str">
        <f>VLOOKUP(order_details__2[[#This Row],[CategoryID]],categories[],2,FALSE)</f>
        <v>Condiments</v>
      </c>
      <c r="R1883" s="57">
        <f>VLOOKUP(order_details__2[[#This Row],[OrderID]],orders[],21,FALSE)</f>
        <v>3</v>
      </c>
    </row>
    <row r="1884" spans="1:18" x14ac:dyDescent="0.2">
      <c r="A1884">
        <v>10978</v>
      </c>
      <c r="B1884">
        <v>8</v>
      </c>
      <c r="C1884">
        <v>40</v>
      </c>
      <c r="D1884">
        <v>20</v>
      </c>
      <c r="E1884">
        <v>0</v>
      </c>
      <c r="F1884">
        <f>order_details__2[[#This Row],[UnitPrice]]*order_details__2[[#This Row],[Quantity]]</f>
        <v>800</v>
      </c>
      <c r="G1884">
        <f>VLOOKUP(order_details__2[[#This Row],[ProductID]],products[],3,FALSE)</f>
        <v>3</v>
      </c>
      <c r="H1884">
        <f>VLOOKUP(order_details__2[[#This Row],[OrderID]],orders[],20,FALSE)</f>
        <v>1998</v>
      </c>
      <c r="I1884" t="str">
        <f>VLOOKUP(order_details__2[[#This Row],[ProductID]],products[],2,FALSE)</f>
        <v>Northwoods Cranberry Sauce</v>
      </c>
      <c r="J1884" t="str">
        <f>VLOOKUP(order_details__2[[#This Row],[SupplierID]],suppliers[],2,FALSE)</f>
        <v>Grandma Kelly's Homestead</v>
      </c>
      <c r="K1884" t="str">
        <f>VLOOKUP(order_details__2[[#This Row],[OrderID]],orders[],14,FALSE)</f>
        <v>Belgium</v>
      </c>
      <c r="L1884">
        <f>VLOOKUP(order_details__2[[#This Row],[OrderID]],orders[],7,FALSE)</f>
        <v>2</v>
      </c>
      <c r="M1884" t="str">
        <f>VLOOKUP(order_details__2[[#This Row],[ShipVia ]],shippers[],2,FALSE)</f>
        <v>United Package</v>
      </c>
      <c r="N1884" t="str">
        <f>VLOOKUP(order_details__2[[#This Row],[OrderID]],orders[],2,FALSE)</f>
        <v>MAISD</v>
      </c>
      <c r="O1884" t="str">
        <f>VLOOKUP(order_details__2[[#This Row],[OrderID]],orders[],18,FALSE)</f>
        <v xml:space="preserve">Northern                                          </v>
      </c>
      <c r="P1884">
        <f>VLOOKUP(order_details__2[[#This Row],[ProductID]],products[],4,FALSE)</f>
        <v>2</v>
      </c>
      <c r="Q1884" t="str">
        <f>VLOOKUP(order_details__2[[#This Row],[CategoryID]],categories[],2,FALSE)</f>
        <v>Condiments</v>
      </c>
      <c r="R1884" s="57">
        <f>VLOOKUP(order_details__2[[#This Row],[OrderID]],orders[],21,FALSE)</f>
        <v>3</v>
      </c>
    </row>
    <row r="1885" spans="1:18" x14ac:dyDescent="0.2">
      <c r="A1885">
        <v>10978</v>
      </c>
      <c r="B1885">
        <v>21</v>
      </c>
      <c r="C1885">
        <v>10</v>
      </c>
      <c r="D1885">
        <v>40</v>
      </c>
      <c r="E1885">
        <v>0</v>
      </c>
      <c r="F1885">
        <f>order_details__2[[#This Row],[UnitPrice]]*order_details__2[[#This Row],[Quantity]]</f>
        <v>400</v>
      </c>
      <c r="G1885">
        <f>VLOOKUP(order_details__2[[#This Row],[ProductID]],products[],3,FALSE)</f>
        <v>8</v>
      </c>
      <c r="H1885">
        <f>VLOOKUP(order_details__2[[#This Row],[OrderID]],orders[],20,FALSE)</f>
        <v>1998</v>
      </c>
      <c r="I1885" t="str">
        <f>VLOOKUP(order_details__2[[#This Row],[ProductID]],products[],2,FALSE)</f>
        <v>Sir Rodney's Scones</v>
      </c>
      <c r="J1885" t="str">
        <f>VLOOKUP(order_details__2[[#This Row],[SupplierID]],suppliers[],2,FALSE)</f>
        <v>Specialty Biscuits, Ltd.</v>
      </c>
      <c r="K1885" t="str">
        <f>VLOOKUP(order_details__2[[#This Row],[OrderID]],orders[],14,FALSE)</f>
        <v>Belgium</v>
      </c>
      <c r="L1885">
        <f>VLOOKUP(order_details__2[[#This Row],[OrderID]],orders[],7,FALSE)</f>
        <v>2</v>
      </c>
      <c r="M1885" t="str">
        <f>VLOOKUP(order_details__2[[#This Row],[ShipVia ]],shippers[],2,FALSE)</f>
        <v>United Package</v>
      </c>
      <c r="N1885" t="str">
        <f>VLOOKUP(order_details__2[[#This Row],[OrderID]],orders[],2,FALSE)</f>
        <v>MAISD</v>
      </c>
      <c r="O1885" t="str">
        <f>VLOOKUP(order_details__2[[#This Row],[OrderID]],orders[],18,FALSE)</f>
        <v xml:space="preserve">Northern                                          </v>
      </c>
      <c r="P1885">
        <f>VLOOKUP(order_details__2[[#This Row],[ProductID]],products[],4,FALSE)</f>
        <v>3</v>
      </c>
      <c r="Q1885" t="str">
        <f>VLOOKUP(order_details__2[[#This Row],[CategoryID]],categories[],2,FALSE)</f>
        <v>Confections</v>
      </c>
      <c r="R1885" s="57">
        <f>VLOOKUP(order_details__2[[#This Row],[OrderID]],orders[],21,FALSE)</f>
        <v>3</v>
      </c>
    </row>
    <row r="1886" spans="1:18" x14ac:dyDescent="0.2">
      <c r="A1886">
        <v>10978</v>
      </c>
      <c r="B1886">
        <v>40</v>
      </c>
      <c r="C1886">
        <v>18.399999999999999</v>
      </c>
      <c r="D1886">
        <v>10</v>
      </c>
      <c r="E1886">
        <v>0</v>
      </c>
      <c r="F1886">
        <f>order_details__2[[#This Row],[UnitPrice]]*order_details__2[[#This Row],[Quantity]]</f>
        <v>184</v>
      </c>
      <c r="G1886">
        <f>VLOOKUP(order_details__2[[#This Row],[ProductID]],products[],3,FALSE)</f>
        <v>19</v>
      </c>
      <c r="H1886">
        <f>VLOOKUP(order_details__2[[#This Row],[OrderID]],orders[],20,FALSE)</f>
        <v>1998</v>
      </c>
      <c r="I1886" t="str">
        <f>VLOOKUP(order_details__2[[#This Row],[ProductID]],products[],2,FALSE)</f>
        <v>Boston Crab Meat</v>
      </c>
      <c r="J1886" t="str">
        <f>VLOOKUP(order_details__2[[#This Row],[SupplierID]],suppliers[],2,FALSE)</f>
        <v>New England Seafood Cannery</v>
      </c>
      <c r="K1886" t="str">
        <f>VLOOKUP(order_details__2[[#This Row],[OrderID]],orders[],14,FALSE)</f>
        <v>Belgium</v>
      </c>
      <c r="L1886">
        <f>VLOOKUP(order_details__2[[#This Row],[OrderID]],orders[],7,FALSE)</f>
        <v>2</v>
      </c>
      <c r="M1886" t="str">
        <f>VLOOKUP(order_details__2[[#This Row],[ShipVia ]],shippers[],2,FALSE)</f>
        <v>United Package</v>
      </c>
      <c r="N1886" t="str">
        <f>VLOOKUP(order_details__2[[#This Row],[OrderID]],orders[],2,FALSE)</f>
        <v>MAISD</v>
      </c>
      <c r="O1886" t="str">
        <f>VLOOKUP(order_details__2[[#This Row],[OrderID]],orders[],18,FALSE)</f>
        <v xml:space="preserve">Northern                                          </v>
      </c>
      <c r="P1886">
        <f>VLOOKUP(order_details__2[[#This Row],[ProductID]],products[],4,FALSE)</f>
        <v>8</v>
      </c>
      <c r="Q1886" t="str">
        <f>VLOOKUP(order_details__2[[#This Row],[CategoryID]],categories[],2,FALSE)</f>
        <v>Seafood</v>
      </c>
      <c r="R1886" s="57">
        <f>VLOOKUP(order_details__2[[#This Row],[OrderID]],orders[],21,FALSE)</f>
        <v>3</v>
      </c>
    </row>
    <row r="1887" spans="1:18" x14ac:dyDescent="0.2">
      <c r="A1887">
        <v>10978</v>
      </c>
      <c r="B1887">
        <v>44</v>
      </c>
      <c r="C1887">
        <v>19.45</v>
      </c>
      <c r="D1887">
        <v>6</v>
      </c>
      <c r="E1887">
        <v>0</v>
      </c>
      <c r="F1887">
        <f>order_details__2[[#This Row],[UnitPrice]]*order_details__2[[#This Row],[Quantity]]</f>
        <v>116.69999999999999</v>
      </c>
      <c r="G1887">
        <f>VLOOKUP(order_details__2[[#This Row],[ProductID]],products[],3,FALSE)</f>
        <v>20</v>
      </c>
      <c r="H1887">
        <f>VLOOKUP(order_details__2[[#This Row],[OrderID]],orders[],20,FALSE)</f>
        <v>1998</v>
      </c>
      <c r="I1887" t="str">
        <f>VLOOKUP(order_details__2[[#This Row],[ProductID]],products[],2,FALSE)</f>
        <v>Gula Malacca</v>
      </c>
      <c r="J1887" t="str">
        <f>VLOOKUP(order_details__2[[#This Row],[SupplierID]],suppliers[],2,FALSE)</f>
        <v>Leka Trading</v>
      </c>
      <c r="K1887" t="str">
        <f>VLOOKUP(order_details__2[[#This Row],[OrderID]],orders[],14,FALSE)</f>
        <v>Belgium</v>
      </c>
      <c r="L1887">
        <f>VLOOKUP(order_details__2[[#This Row],[OrderID]],orders[],7,FALSE)</f>
        <v>2</v>
      </c>
      <c r="M1887" t="str">
        <f>VLOOKUP(order_details__2[[#This Row],[ShipVia ]],shippers[],2,FALSE)</f>
        <v>United Package</v>
      </c>
      <c r="N1887" t="str">
        <f>VLOOKUP(order_details__2[[#This Row],[OrderID]],orders[],2,FALSE)</f>
        <v>MAISD</v>
      </c>
      <c r="O1887" t="str">
        <f>VLOOKUP(order_details__2[[#This Row],[OrderID]],orders[],18,FALSE)</f>
        <v xml:space="preserve">Northern                                          </v>
      </c>
      <c r="P1887">
        <f>VLOOKUP(order_details__2[[#This Row],[ProductID]],products[],4,FALSE)</f>
        <v>2</v>
      </c>
      <c r="Q1887" t="str">
        <f>VLOOKUP(order_details__2[[#This Row],[CategoryID]],categories[],2,FALSE)</f>
        <v>Condiments</v>
      </c>
      <c r="R1887" s="57">
        <f>VLOOKUP(order_details__2[[#This Row],[OrderID]],orders[],21,FALSE)</f>
        <v>3</v>
      </c>
    </row>
    <row r="1888" spans="1:18" x14ac:dyDescent="0.2">
      <c r="A1888">
        <v>10979</v>
      </c>
      <c r="B1888">
        <v>7</v>
      </c>
      <c r="C1888">
        <v>30</v>
      </c>
      <c r="D1888">
        <v>18</v>
      </c>
      <c r="E1888">
        <v>0</v>
      </c>
      <c r="F1888">
        <f>order_details__2[[#This Row],[UnitPrice]]*order_details__2[[#This Row],[Quantity]]</f>
        <v>540</v>
      </c>
      <c r="G1888">
        <f>VLOOKUP(order_details__2[[#This Row],[ProductID]],products[],3,FALSE)</f>
        <v>3</v>
      </c>
      <c r="H1888">
        <f>VLOOKUP(order_details__2[[#This Row],[OrderID]],orders[],20,FALSE)</f>
        <v>1998</v>
      </c>
      <c r="I1888" t="str">
        <f>VLOOKUP(order_details__2[[#This Row],[ProductID]],products[],2,FALSE)</f>
        <v>Uncle Bob's Organic Dried Pears</v>
      </c>
      <c r="J1888" t="str">
        <f>VLOOKUP(order_details__2[[#This Row],[SupplierID]],suppliers[],2,FALSE)</f>
        <v>Grandma Kelly's Homestead</v>
      </c>
      <c r="K1888" t="str">
        <f>VLOOKUP(order_details__2[[#This Row],[OrderID]],orders[],14,FALSE)</f>
        <v>Austria</v>
      </c>
      <c r="L1888">
        <f>VLOOKUP(order_details__2[[#This Row],[OrderID]],orders[],7,FALSE)</f>
        <v>2</v>
      </c>
      <c r="M1888" t="str">
        <f>VLOOKUP(order_details__2[[#This Row],[ShipVia ]],shippers[],2,FALSE)</f>
        <v>United Package</v>
      </c>
      <c r="N1888" t="str">
        <f>VLOOKUP(order_details__2[[#This Row],[OrderID]],orders[],2,FALSE)</f>
        <v>ERNSH</v>
      </c>
      <c r="O1888" t="str">
        <f>VLOOKUP(order_details__2[[#This Row],[OrderID]],orders[],18,FALSE)</f>
        <v xml:space="preserve">Northern                                          </v>
      </c>
      <c r="P1888">
        <f>VLOOKUP(order_details__2[[#This Row],[ProductID]],products[],4,FALSE)</f>
        <v>7</v>
      </c>
      <c r="Q1888" t="str">
        <f>VLOOKUP(order_details__2[[#This Row],[CategoryID]],categories[],2,FALSE)</f>
        <v>Produce</v>
      </c>
      <c r="R1888" s="57">
        <f>VLOOKUP(order_details__2[[#This Row],[OrderID]],orders[],21,FALSE)</f>
        <v>3</v>
      </c>
    </row>
    <row r="1889" spans="1:18" x14ac:dyDescent="0.2">
      <c r="A1889">
        <v>10979</v>
      </c>
      <c r="B1889">
        <v>12</v>
      </c>
      <c r="C1889">
        <v>38</v>
      </c>
      <c r="D1889">
        <v>20</v>
      </c>
      <c r="E1889">
        <v>0</v>
      </c>
      <c r="F1889">
        <f>order_details__2[[#This Row],[UnitPrice]]*order_details__2[[#This Row],[Quantity]]</f>
        <v>760</v>
      </c>
      <c r="G1889">
        <f>VLOOKUP(order_details__2[[#This Row],[ProductID]],products[],3,FALSE)</f>
        <v>5</v>
      </c>
      <c r="H1889">
        <f>VLOOKUP(order_details__2[[#This Row],[OrderID]],orders[],20,FALSE)</f>
        <v>1998</v>
      </c>
      <c r="I1889" t="str">
        <f>VLOOKUP(order_details__2[[#This Row],[ProductID]],products[],2,FALSE)</f>
        <v>Queso Manchego La Pastora</v>
      </c>
      <c r="J1889" t="str">
        <f>VLOOKUP(order_details__2[[#This Row],[SupplierID]],suppliers[],2,FALSE)</f>
        <v>Cooperativa de Quesos 'Las Cabras'</v>
      </c>
      <c r="K1889" t="str">
        <f>VLOOKUP(order_details__2[[#This Row],[OrderID]],orders[],14,FALSE)</f>
        <v>Austria</v>
      </c>
      <c r="L1889">
        <f>VLOOKUP(order_details__2[[#This Row],[OrderID]],orders[],7,FALSE)</f>
        <v>2</v>
      </c>
      <c r="M1889" t="str">
        <f>VLOOKUP(order_details__2[[#This Row],[ShipVia ]],shippers[],2,FALSE)</f>
        <v>United Package</v>
      </c>
      <c r="N1889" t="str">
        <f>VLOOKUP(order_details__2[[#This Row],[OrderID]],orders[],2,FALSE)</f>
        <v>ERNSH</v>
      </c>
      <c r="O1889" t="str">
        <f>VLOOKUP(order_details__2[[#This Row],[OrderID]],orders[],18,FALSE)</f>
        <v xml:space="preserve">Northern                                          </v>
      </c>
      <c r="P1889">
        <f>VLOOKUP(order_details__2[[#This Row],[ProductID]],products[],4,FALSE)</f>
        <v>4</v>
      </c>
      <c r="Q1889" t="str">
        <f>VLOOKUP(order_details__2[[#This Row],[CategoryID]],categories[],2,FALSE)</f>
        <v>Dairy Products</v>
      </c>
      <c r="R1889" s="57">
        <f>VLOOKUP(order_details__2[[#This Row],[OrderID]],orders[],21,FALSE)</f>
        <v>3</v>
      </c>
    </row>
    <row r="1890" spans="1:18" x14ac:dyDescent="0.2">
      <c r="A1890">
        <v>10979</v>
      </c>
      <c r="B1890">
        <v>24</v>
      </c>
      <c r="C1890">
        <v>4.5</v>
      </c>
      <c r="D1890">
        <v>80</v>
      </c>
      <c r="E1890">
        <v>0</v>
      </c>
      <c r="F1890">
        <f>order_details__2[[#This Row],[UnitPrice]]*order_details__2[[#This Row],[Quantity]]</f>
        <v>360</v>
      </c>
      <c r="G1890">
        <f>VLOOKUP(order_details__2[[#This Row],[ProductID]],products[],3,FALSE)</f>
        <v>10</v>
      </c>
      <c r="H1890">
        <f>VLOOKUP(order_details__2[[#This Row],[OrderID]],orders[],20,FALSE)</f>
        <v>1998</v>
      </c>
      <c r="I1890" t="str">
        <f>VLOOKUP(order_details__2[[#This Row],[ProductID]],products[],2,FALSE)</f>
        <v>Guaran Fantstica</v>
      </c>
      <c r="J1890" t="str">
        <f>VLOOKUP(order_details__2[[#This Row],[SupplierID]],suppliers[],2,FALSE)</f>
        <v>Refrescos Americanas LTDA</v>
      </c>
      <c r="K1890" t="str">
        <f>VLOOKUP(order_details__2[[#This Row],[OrderID]],orders[],14,FALSE)</f>
        <v>Austria</v>
      </c>
      <c r="L1890">
        <f>VLOOKUP(order_details__2[[#This Row],[OrderID]],orders[],7,FALSE)</f>
        <v>2</v>
      </c>
      <c r="M1890" t="str">
        <f>VLOOKUP(order_details__2[[#This Row],[ShipVia ]],shippers[],2,FALSE)</f>
        <v>United Package</v>
      </c>
      <c r="N1890" t="str">
        <f>VLOOKUP(order_details__2[[#This Row],[OrderID]],orders[],2,FALSE)</f>
        <v>ERNSH</v>
      </c>
      <c r="O1890" t="str">
        <f>VLOOKUP(order_details__2[[#This Row],[OrderID]],orders[],18,FALSE)</f>
        <v xml:space="preserve">Northern                                          </v>
      </c>
      <c r="P1890">
        <f>VLOOKUP(order_details__2[[#This Row],[ProductID]],products[],4,FALSE)</f>
        <v>1</v>
      </c>
      <c r="Q1890" t="str">
        <f>VLOOKUP(order_details__2[[#This Row],[CategoryID]],categories[],2,FALSE)</f>
        <v>Beverages</v>
      </c>
      <c r="R1890" s="57">
        <f>VLOOKUP(order_details__2[[#This Row],[OrderID]],orders[],21,FALSE)</f>
        <v>3</v>
      </c>
    </row>
    <row r="1891" spans="1:18" x14ac:dyDescent="0.2">
      <c r="A1891">
        <v>10979</v>
      </c>
      <c r="B1891">
        <v>27</v>
      </c>
      <c r="C1891">
        <v>43.9</v>
      </c>
      <c r="D1891">
        <v>30</v>
      </c>
      <c r="E1891">
        <v>0</v>
      </c>
      <c r="F1891">
        <f>order_details__2[[#This Row],[UnitPrice]]*order_details__2[[#This Row],[Quantity]]</f>
        <v>1317</v>
      </c>
      <c r="G1891">
        <f>VLOOKUP(order_details__2[[#This Row],[ProductID]],products[],3,FALSE)</f>
        <v>11</v>
      </c>
      <c r="H1891">
        <f>VLOOKUP(order_details__2[[#This Row],[OrderID]],orders[],20,FALSE)</f>
        <v>1998</v>
      </c>
      <c r="I1891" t="str">
        <f>VLOOKUP(order_details__2[[#This Row],[ProductID]],products[],2,FALSE)</f>
        <v>Schoggi Schokolade</v>
      </c>
      <c r="J1891" t="str">
        <f>VLOOKUP(order_details__2[[#This Row],[SupplierID]],suppliers[],2,FALSE)</f>
        <v>Heli Swaren GmbH &amp; Co. KG</v>
      </c>
      <c r="K1891" t="str">
        <f>VLOOKUP(order_details__2[[#This Row],[OrderID]],orders[],14,FALSE)</f>
        <v>Austria</v>
      </c>
      <c r="L1891">
        <f>VLOOKUP(order_details__2[[#This Row],[OrderID]],orders[],7,FALSE)</f>
        <v>2</v>
      </c>
      <c r="M1891" t="str">
        <f>VLOOKUP(order_details__2[[#This Row],[ShipVia ]],shippers[],2,FALSE)</f>
        <v>United Package</v>
      </c>
      <c r="N1891" t="str">
        <f>VLOOKUP(order_details__2[[#This Row],[OrderID]],orders[],2,FALSE)</f>
        <v>ERNSH</v>
      </c>
      <c r="O1891" t="str">
        <f>VLOOKUP(order_details__2[[#This Row],[OrderID]],orders[],18,FALSE)</f>
        <v xml:space="preserve">Northern                                          </v>
      </c>
      <c r="P1891">
        <f>VLOOKUP(order_details__2[[#This Row],[ProductID]],products[],4,FALSE)</f>
        <v>3</v>
      </c>
      <c r="Q1891" t="str">
        <f>VLOOKUP(order_details__2[[#This Row],[CategoryID]],categories[],2,FALSE)</f>
        <v>Confections</v>
      </c>
      <c r="R1891" s="57">
        <f>VLOOKUP(order_details__2[[#This Row],[OrderID]],orders[],21,FALSE)</f>
        <v>3</v>
      </c>
    </row>
    <row r="1892" spans="1:18" x14ac:dyDescent="0.2">
      <c r="A1892">
        <v>10979</v>
      </c>
      <c r="B1892">
        <v>31</v>
      </c>
      <c r="C1892">
        <v>12.5</v>
      </c>
      <c r="D1892">
        <v>24</v>
      </c>
      <c r="E1892">
        <v>0</v>
      </c>
      <c r="F1892">
        <f>order_details__2[[#This Row],[UnitPrice]]*order_details__2[[#This Row],[Quantity]]</f>
        <v>300</v>
      </c>
      <c r="G1892">
        <f>VLOOKUP(order_details__2[[#This Row],[ProductID]],products[],3,FALSE)</f>
        <v>14</v>
      </c>
      <c r="H1892">
        <f>VLOOKUP(order_details__2[[#This Row],[OrderID]],orders[],20,FALSE)</f>
        <v>1998</v>
      </c>
      <c r="I1892" t="str">
        <f>VLOOKUP(order_details__2[[#This Row],[ProductID]],products[],2,FALSE)</f>
        <v>Gorgonzola Telino</v>
      </c>
      <c r="J1892" t="str">
        <f>VLOOKUP(order_details__2[[#This Row],[SupplierID]],suppliers[],2,FALSE)</f>
        <v>Formaggi Fortini s.r.l.</v>
      </c>
      <c r="K1892" t="str">
        <f>VLOOKUP(order_details__2[[#This Row],[OrderID]],orders[],14,FALSE)</f>
        <v>Austria</v>
      </c>
      <c r="L1892">
        <f>VLOOKUP(order_details__2[[#This Row],[OrderID]],orders[],7,FALSE)</f>
        <v>2</v>
      </c>
      <c r="M1892" t="str">
        <f>VLOOKUP(order_details__2[[#This Row],[ShipVia ]],shippers[],2,FALSE)</f>
        <v>United Package</v>
      </c>
      <c r="N1892" t="str">
        <f>VLOOKUP(order_details__2[[#This Row],[OrderID]],orders[],2,FALSE)</f>
        <v>ERNSH</v>
      </c>
      <c r="O1892" t="str">
        <f>VLOOKUP(order_details__2[[#This Row],[OrderID]],orders[],18,FALSE)</f>
        <v xml:space="preserve">Northern                                          </v>
      </c>
      <c r="P1892">
        <f>VLOOKUP(order_details__2[[#This Row],[ProductID]],products[],4,FALSE)</f>
        <v>4</v>
      </c>
      <c r="Q1892" t="str">
        <f>VLOOKUP(order_details__2[[#This Row],[CategoryID]],categories[],2,FALSE)</f>
        <v>Dairy Products</v>
      </c>
      <c r="R1892" s="57">
        <f>VLOOKUP(order_details__2[[#This Row],[OrderID]],orders[],21,FALSE)</f>
        <v>3</v>
      </c>
    </row>
    <row r="1893" spans="1:18" x14ac:dyDescent="0.2">
      <c r="A1893">
        <v>10979</v>
      </c>
      <c r="B1893">
        <v>63</v>
      </c>
      <c r="C1893">
        <v>43.9</v>
      </c>
      <c r="D1893">
        <v>35</v>
      </c>
      <c r="E1893">
        <v>0</v>
      </c>
      <c r="F1893">
        <f>order_details__2[[#This Row],[UnitPrice]]*order_details__2[[#This Row],[Quantity]]</f>
        <v>1536.5</v>
      </c>
      <c r="G1893">
        <f>VLOOKUP(order_details__2[[#This Row],[ProductID]],products[],3,FALSE)</f>
        <v>7</v>
      </c>
      <c r="H1893">
        <f>VLOOKUP(order_details__2[[#This Row],[OrderID]],orders[],20,FALSE)</f>
        <v>1998</v>
      </c>
      <c r="I1893" t="str">
        <f>VLOOKUP(order_details__2[[#This Row],[ProductID]],products[],2,FALSE)</f>
        <v>Vegie-spread</v>
      </c>
      <c r="J1893" t="str">
        <f>VLOOKUP(order_details__2[[#This Row],[SupplierID]],suppliers[],2,FALSE)</f>
        <v>Pavlova, Ltd.</v>
      </c>
      <c r="K1893" t="str">
        <f>VLOOKUP(order_details__2[[#This Row],[OrderID]],orders[],14,FALSE)</f>
        <v>Austria</v>
      </c>
      <c r="L1893">
        <f>VLOOKUP(order_details__2[[#This Row],[OrderID]],orders[],7,FALSE)</f>
        <v>2</v>
      </c>
      <c r="M1893" t="str">
        <f>VLOOKUP(order_details__2[[#This Row],[ShipVia ]],shippers[],2,FALSE)</f>
        <v>United Package</v>
      </c>
      <c r="N1893" t="str">
        <f>VLOOKUP(order_details__2[[#This Row],[OrderID]],orders[],2,FALSE)</f>
        <v>ERNSH</v>
      </c>
      <c r="O1893" t="str">
        <f>VLOOKUP(order_details__2[[#This Row],[OrderID]],orders[],18,FALSE)</f>
        <v xml:space="preserve">Northern                                          </v>
      </c>
      <c r="P1893">
        <f>VLOOKUP(order_details__2[[#This Row],[ProductID]],products[],4,FALSE)</f>
        <v>2</v>
      </c>
      <c r="Q1893" t="str">
        <f>VLOOKUP(order_details__2[[#This Row],[CategoryID]],categories[],2,FALSE)</f>
        <v>Condiments</v>
      </c>
      <c r="R1893" s="57">
        <f>VLOOKUP(order_details__2[[#This Row],[OrderID]],orders[],21,FALSE)</f>
        <v>3</v>
      </c>
    </row>
    <row r="1894" spans="1:18" x14ac:dyDescent="0.2">
      <c r="A1894">
        <v>10980</v>
      </c>
      <c r="B1894">
        <v>75</v>
      </c>
      <c r="C1894">
        <v>7.75</v>
      </c>
      <c r="D1894">
        <v>40</v>
      </c>
      <c r="E1894">
        <v>0</v>
      </c>
      <c r="F1894">
        <f>order_details__2[[#This Row],[UnitPrice]]*order_details__2[[#This Row],[Quantity]]</f>
        <v>310</v>
      </c>
      <c r="G1894">
        <f>VLOOKUP(order_details__2[[#This Row],[ProductID]],products[],3,FALSE)</f>
        <v>12</v>
      </c>
      <c r="H1894">
        <f>VLOOKUP(order_details__2[[#This Row],[OrderID]],orders[],20,FALSE)</f>
        <v>1998</v>
      </c>
      <c r="I1894" t="str">
        <f>VLOOKUP(order_details__2[[#This Row],[ProductID]],products[],2,FALSE)</f>
        <v>Rhnbru Klosterbier</v>
      </c>
      <c r="J1894" t="str">
        <f>VLOOKUP(order_details__2[[#This Row],[SupplierID]],suppliers[],2,FALSE)</f>
        <v>Plutzer Lebensmittelgromrkte AG</v>
      </c>
      <c r="K1894" t="str">
        <f>VLOOKUP(order_details__2[[#This Row],[OrderID]],orders[],14,FALSE)</f>
        <v>Sweden</v>
      </c>
      <c r="L1894">
        <f>VLOOKUP(order_details__2[[#This Row],[OrderID]],orders[],7,FALSE)</f>
        <v>1</v>
      </c>
      <c r="M1894" t="str">
        <f>VLOOKUP(order_details__2[[#This Row],[ShipVia ]],shippers[],2,FALSE)</f>
        <v>Speedy Express</v>
      </c>
      <c r="N1894" t="str">
        <f>VLOOKUP(order_details__2[[#This Row],[OrderID]],orders[],2,FALSE)</f>
        <v>FOLKO</v>
      </c>
      <c r="O1894" t="str">
        <f>VLOOKUP(order_details__2[[#This Row],[OrderID]],orders[],18,FALSE)</f>
        <v xml:space="preserve">Eastern                                           </v>
      </c>
      <c r="P1894">
        <f>VLOOKUP(order_details__2[[#This Row],[ProductID]],products[],4,FALSE)</f>
        <v>1</v>
      </c>
      <c r="Q1894" t="str">
        <f>VLOOKUP(order_details__2[[#This Row],[CategoryID]],categories[],2,FALSE)</f>
        <v>Beverages</v>
      </c>
      <c r="R1894" s="57">
        <f>VLOOKUP(order_details__2[[#This Row],[OrderID]],orders[],21,FALSE)</f>
        <v>3</v>
      </c>
    </row>
    <row r="1895" spans="1:18" x14ac:dyDescent="0.2">
      <c r="A1895">
        <v>10981</v>
      </c>
      <c r="B1895">
        <v>38</v>
      </c>
      <c r="C1895">
        <v>263.5</v>
      </c>
      <c r="D1895">
        <v>60</v>
      </c>
      <c r="E1895">
        <v>0</v>
      </c>
      <c r="F1895">
        <f>order_details__2[[#This Row],[UnitPrice]]*order_details__2[[#This Row],[Quantity]]</f>
        <v>15810</v>
      </c>
      <c r="G1895">
        <f>VLOOKUP(order_details__2[[#This Row],[ProductID]],products[],3,FALSE)</f>
        <v>18</v>
      </c>
      <c r="H1895">
        <f>VLOOKUP(order_details__2[[#This Row],[OrderID]],orders[],20,FALSE)</f>
        <v>1998</v>
      </c>
      <c r="I1895" t="str">
        <f>VLOOKUP(order_details__2[[#This Row],[ProductID]],products[],2,FALSE)</f>
        <v>Cte de Blaye</v>
      </c>
      <c r="J1895" t="str">
        <f>VLOOKUP(order_details__2[[#This Row],[SupplierID]],suppliers[],2,FALSE)</f>
        <v>Aux joyeux ecclsiastiques</v>
      </c>
      <c r="K1895" t="str">
        <f>VLOOKUP(order_details__2[[#This Row],[OrderID]],orders[],14,FALSE)</f>
        <v>Brazil</v>
      </c>
      <c r="L1895">
        <f>VLOOKUP(order_details__2[[#This Row],[OrderID]],orders[],7,FALSE)</f>
        <v>2</v>
      </c>
      <c r="M1895" t="str">
        <f>VLOOKUP(order_details__2[[#This Row],[ShipVia ]],shippers[],2,FALSE)</f>
        <v>United Package</v>
      </c>
      <c r="N1895" t="str">
        <f>VLOOKUP(order_details__2[[#This Row],[OrderID]],orders[],2,FALSE)</f>
        <v>HANAR</v>
      </c>
      <c r="O1895" t="str">
        <f>VLOOKUP(order_details__2[[#This Row],[OrderID]],orders[],18,FALSE)</f>
        <v xml:space="preserve">Eastern                                           </v>
      </c>
      <c r="P1895">
        <f>VLOOKUP(order_details__2[[#This Row],[ProductID]],products[],4,FALSE)</f>
        <v>1</v>
      </c>
      <c r="Q1895" t="str">
        <f>VLOOKUP(order_details__2[[#This Row],[CategoryID]],categories[],2,FALSE)</f>
        <v>Beverages</v>
      </c>
      <c r="R1895" s="57">
        <f>VLOOKUP(order_details__2[[#This Row],[OrderID]],orders[],21,FALSE)</f>
        <v>3</v>
      </c>
    </row>
    <row r="1896" spans="1:18" x14ac:dyDescent="0.2">
      <c r="A1896">
        <v>10982</v>
      </c>
      <c r="B1896">
        <v>7</v>
      </c>
      <c r="C1896">
        <v>30</v>
      </c>
      <c r="D1896">
        <v>20</v>
      </c>
      <c r="E1896">
        <v>0</v>
      </c>
      <c r="F1896">
        <f>order_details__2[[#This Row],[UnitPrice]]*order_details__2[[#This Row],[Quantity]]</f>
        <v>600</v>
      </c>
      <c r="G1896">
        <f>VLOOKUP(order_details__2[[#This Row],[ProductID]],products[],3,FALSE)</f>
        <v>3</v>
      </c>
      <c r="H1896">
        <f>VLOOKUP(order_details__2[[#This Row],[OrderID]],orders[],20,FALSE)</f>
        <v>1998</v>
      </c>
      <c r="I1896" t="str">
        <f>VLOOKUP(order_details__2[[#This Row],[ProductID]],products[],2,FALSE)</f>
        <v>Uncle Bob's Organic Dried Pears</v>
      </c>
      <c r="J1896" t="str">
        <f>VLOOKUP(order_details__2[[#This Row],[SupplierID]],suppliers[],2,FALSE)</f>
        <v>Grandma Kelly's Homestead</v>
      </c>
      <c r="K1896" t="str">
        <f>VLOOKUP(order_details__2[[#This Row],[OrderID]],orders[],14,FALSE)</f>
        <v>Canada</v>
      </c>
      <c r="L1896">
        <f>VLOOKUP(order_details__2[[#This Row],[OrderID]],orders[],7,FALSE)</f>
        <v>1</v>
      </c>
      <c r="M1896" t="str">
        <f>VLOOKUP(order_details__2[[#This Row],[ShipVia ]],shippers[],2,FALSE)</f>
        <v>Speedy Express</v>
      </c>
      <c r="N1896" t="str">
        <f>VLOOKUP(order_details__2[[#This Row],[OrderID]],orders[],2,FALSE)</f>
        <v>BOTTM</v>
      </c>
      <c r="O1896" t="str">
        <f>VLOOKUP(order_details__2[[#This Row],[OrderID]],orders[],18,FALSE)</f>
        <v xml:space="preserve">Eastern                                           </v>
      </c>
      <c r="P1896">
        <f>VLOOKUP(order_details__2[[#This Row],[ProductID]],products[],4,FALSE)</f>
        <v>7</v>
      </c>
      <c r="Q1896" t="str">
        <f>VLOOKUP(order_details__2[[#This Row],[CategoryID]],categories[],2,FALSE)</f>
        <v>Produce</v>
      </c>
      <c r="R1896" s="57">
        <f>VLOOKUP(order_details__2[[#This Row],[OrderID]],orders[],21,FALSE)</f>
        <v>3</v>
      </c>
    </row>
    <row r="1897" spans="1:18" x14ac:dyDescent="0.2">
      <c r="A1897">
        <v>10982</v>
      </c>
      <c r="B1897">
        <v>43</v>
      </c>
      <c r="C1897">
        <v>46</v>
      </c>
      <c r="D1897">
        <v>9</v>
      </c>
      <c r="E1897">
        <v>0</v>
      </c>
      <c r="F1897">
        <f>order_details__2[[#This Row],[UnitPrice]]*order_details__2[[#This Row],[Quantity]]</f>
        <v>414</v>
      </c>
      <c r="G1897">
        <f>VLOOKUP(order_details__2[[#This Row],[ProductID]],products[],3,FALSE)</f>
        <v>20</v>
      </c>
      <c r="H1897">
        <f>VLOOKUP(order_details__2[[#This Row],[OrderID]],orders[],20,FALSE)</f>
        <v>1998</v>
      </c>
      <c r="I1897" t="str">
        <f>VLOOKUP(order_details__2[[#This Row],[ProductID]],products[],2,FALSE)</f>
        <v>Ipoh Coffee</v>
      </c>
      <c r="J1897" t="str">
        <f>VLOOKUP(order_details__2[[#This Row],[SupplierID]],suppliers[],2,FALSE)</f>
        <v>Leka Trading</v>
      </c>
      <c r="K1897" t="str">
        <f>VLOOKUP(order_details__2[[#This Row],[OrderID]],orders[],14,FALSE)</f>
        <v>Canada</v>
      </c>
      <c r="L1897">
        <f>VLOOKUP(order_details__2[[#This Row],[OrderID]],orders[],7,FALSE)</f>
        <v>1</v>
      </c>
      <c r="M1897" t="str">
        <f>VLOOKUP(order_details__2[[#This Row],[ShipVia ]],shippers[],2,FALSE)</f>
        <v>Speedy Express</v>
      </c>
      <c r="N1897" t="str">
        <f>VLOOKUP(order_details__2[[#This Row],[OrderID]],orders[],2,FALSE)</f>
        <v>BOTTM</v>
      </c>
      <c r="O1897" t="str">
        <f>VLOOKUP(order_details__2[[#This Row],[OrderID]],orders[],18,FALSE)</f>
        <v xml:space="preserve">Eastern                                           </v>
      </c>
      <c r="P1897">
        <f>VLOOKUP(order_details__2[[#This Row],[ProductID]],products[],4,FALSE)</f>
        <v>1</v>
      </c>
      <c r="Q1897" t="str">
        <f>VLOOKUP(order_details__2[[#This Row],[CategoryID]],categories[],2,FALSE)</f>
        <v>Beverages</v>
      </c>
      <c r="R1897" s="57">
        <f>VLOOKUP(order_details__2[[#This Row],[OrderID]],orders[],21,FALSE)</f>
        <v>3</v>
      </c>
    </row>
    <row r="1898" spans="1:18" x14ac:dyDescent="0.2">
      <c r="A1898">
        <v>10983</v>
      </c>
      <c r="B1898">
        <v>13</v>
      </c>
      <c r="C1898">
        <v>6</v>
      </c>
      <c r="D1898">
        <v>84</v>
      </c>
      <c r="E1898">
        <v>0</v>
      </c>
      <c r="F1898">
        <f>order_details__2[[#This Row],[UnitPrice]]*order_details__2[[#This Row],[Quantity]]</f>
        <v>504</v>
      </c>
      <c r="G1898">
        <f>VLOOKUP(order_details__2[[#This Row],[ProductID]],products[],3,FALSE)</f>
        <v>6</v>
      </c>
      <c r="H1898">
        <f>VLOOKUP(order_details__2[[#This Row],[OrderID]],orders[],20,FALSE)</f>
        <v>1998</v>
      </c>
      <c r="I1898" t="str">
        <f>VLOOKUP(order_details__2[[#This Row],[ProductID]],products[],2,FALSE)</f>
        <v>Konbu</v>
      </c>
      <c r="J1898" t="str">
        <f>VLOOKUP(order_details__2[[#This Row],[SupplierID]],suppliers[],2,FALSE)</f>
        <v>Mayumi's</v>
      </c>
      <c r="K1898" t="str">
        <f>VLOOKUP(order_details__2[[#This Row],[OrderID]],orders[],14,FALSE)</f>
        <v>USA</v>
      </c>
      <c r="L1898">
        <f>VLOOKUP(order_details__2[[#This Row],[OrderID]],orders[],7,FALSE)</f>
        <v>2</v>
      </c>
      <c r="M1898" t="str">
        <f>VLOOKUP(order_details__2[[#This Row],[ShipVia ]],shippers[],2,FALSE)</f>
        <v>United Package</v>
      </c>
      <c r="N1898" t="str">
        <f>VLOOKUP(order_details__2[[#This Row],[OrderID]],orders[],2,FALSE)</f>
        <v>SAVEA</v>
      </c>
      <c r="O1898" t="str">
        <f>VLOOKUP(order_details__2[[#This Row],[OrderID]],orders[],18,FALSE)</f>
        <v xml:space="preserve">Eastern                                           </v>
      </c>
      <c r="P1898">
        <f>VLOOKUP(order_details__2[[#This Row],[ProductID]],products[],4,FALSE)</f>
        <v>8</v>
      </c>
      <c r="Q1898" t="str">
        <f>VLOOKUP(order_details__2[[#This Row],[CategoryID]],categories[],2,FALSE)</f>
        <v>Seafood</v>
      </c>
      <c r="R1898" s="57">
        <f>VLOOKUP(order_details__2[[#This Row],[OrderID]],orders[],21,FALSE)</f>
        <v>3</v>
      </c>
    </row>
    <row r="1899" spans="1:18" x14ac:dyDescent="0.2">
      <c r="A1899">
        <v>10983</v>
      </c>
      <c r="B1899">
        <v>57</v>
      </c>
      <c r="C1899">
        <v>19.5</v>
      </c>
      <c r="D1899">
        <v>15</v>
      </c>
      <c r="E1899">
        <v>0</v>
      </c>
      <c r="F1899">
        <f>order_details__2[[#This Row],[UnitPrice]]*order_details__2[[#This Row],[Quantity]]</f>
        <v>292.5</v>
      </c>
      <c r="G1899">
        <f>VLOOKUP(order_details__2[[#This Row],[ProductID]],products[],3,FALSE)</f>
        <v>26</v>
      </c>
      <c r="H1899">
        <f>VLOOKUP(order_details__2[[#This Row],[OrderID]],orders[],20,FALSE)</f>
        <v>1998</v>
      </c>
      <c r="I1899" t="str">
        <f>VLOOKUP(order_details__2[[#This Row],[ProductID]],products[],2,FALSE)</f>
        <v>Ravioli Angelo</v>
      </c>
      <c r="J1899" t="str">
        <f>VLOOKUP(order_details__2[[#This Row],[SupplierID]],suppliers[],2,FALSE)</f>
        <v>Pasta Buttini s.r.l.</v>
      </c>
      <c r="K1899" t="str">
        <f>VLOOKUP(order_details__2[[#This Row],[OrderID]],orders[],14,FALSE)</f>
        <v>USA</v>
      </c>
      <c r="L1899">
        <f>VLOOKUP(order_details__2[[#This Row],[OrderID]],orders[],7,FALSE)</f>
        <v>2</v>
      </c>
      <c r="M1899" t="str">
        <f>VLOOKUP(order_details__2[[#This Row],[ShipVia ]],shippers[],2,FALSE)</f>
        <v>United Package</v>
      </c>
      <c r="N1899" t="str">
        <f>VLOOKUP(order_details__2[[#This Row],[OrderID]],orders[],2,FALSE)</f>
        <v>SAVEA</v>
      </c>
      <c r="O1899" t="str">
        <f>VLOOKUP(order_details__2[[#This Row],[OrderID]],orders[],18,FALSE)</f>
        <v xml:space="preserve">Eastern                                           </v>
      </c>
      <c r="P1899">
        <f>VLOOKUP(order_details__2[[#This Row],[ProductID]],products[],4,FALSE)</f>
        <v>5</v>
      </c>
      <c r="Q1899" t="str">
        <f>VLOOKUP(order_details__2[[#This Row],[CategoryID]],categories[],2,FALSE)</f>
        <v>Grains/Cereals</v>
      </c>
      <c r="R1899" s="57">
        <f>VLOOKUP(order_details__2[[#This Row],[OrderID]],orders[],21,FALSE)</f>
        <v>3</v>
      </c>
    </row>
    <row r="1900" spans="1:18" x14ac:dyDescent="0.2">
      <c r="A1900">
        <v>10984</v>
      </c>
      <c r="B1900">
        <v>16</v>
      </c>
      <c r="C1900">
        <v>17.45</v>
      </c>
      <c r="D1900">
        <v>55</v>
      </c>
      <c r="E1900">
        <v>0</v>
      </c>
      <c r="F1900">
        <f>order_details__2[[#This Row],[UnitPrice]]*order_details__2[[#This Row],[Quantity]]</f>
        <v>959.75</v>
      </c>
      <c r="G1900">
        <f>VLOOKUP(order_details__2[[#This Row],[ProductID]],products[],3,FALSE)</f>
        <v>7</v>
      </c>
      <c r="H1900">
        <f>VLOOKUP(order_details__2[[#This Row],[OrderID]],orders[],20,FALSE)</f>
        <v>1998</v>
      </c>
      <c r="I1900" t="str">
        <f>VLOOKUP(order_details__2[[#This Row],[ProductID]],products[],2,FALSE)</f>
        <v>Pavlova</v>
      </c>
      <c r="J1900" t="str">
        <f>VLOOKUP(order_details__2[[#This Row],[SupplierID]],suppliers[],2,FALSE)</f>
        <v>Pavlova, Ltd.</v>
      </c>
      <c r="K1900" t="str">
        <f>VLOOKUP(order_details__2[[#This Row],[OrderID]],orders[],14,FALSE)</f>
        <v>USA</v>
      </c>
      <c r="L1900">
        <f>VLOOKUP(order_details__2[[#This Row],[OrderID]],orders[],7,FALSE)</f>
        <v>3</v>
      </c>
      <c r="M1900" t="str">
        <f>VLOOKUP(order_details__2[[#This Row],[ShipVia ]],shippers[],2,FALSE)</f>
        <v>Federal Shipping</v>
      </c>
      <c r="N1900" t="str">
        <f>VLOOKUP(order_details__2[[#This Row],[OrderID]],orders[],2,FALSE)</f>
        <v>SAVEA</v>
      </c>
      <c r="O1900" t="str">
        <f>VLOOKUP(order_details__2[[#This Row],[OrderID]],orders[],18,FALSE)</f>
        <v xml:space="preserve">Eastern                                           </v>
      </c>
      <c r="P1900">
        <f>VLOOKUP(order_details__2[[#This Row],[ProductID]],products[],4,FALSE)</f>
        <v>3</v>
      </c>
      <c r="Q1900" t="str">
        <f>VLOOKUP(order_details__2[[#This Row],[CategoryID]],categories[],2,FALSE)</f>
        <v>Confections</v>
      </c>
      <c r="R1900" s="57">
        <f>VLOOKUP(order_details__2[[#This Row],[OrderID]],orders[],21,FALSE)</f>
        <v>3</v>
      </c>
    </row>
    <row r="1901" spans="1:18" x14ac:dyDescent="0.2">
      <c r="A1901">
        <v>10984</v>
      </c>
      <c r="B1901">
        <v>24</v>
      </c>
      <c r="C1901">
        <v>4.5</v>
      </c>
      <c r="D1901">
        <v>20</v>
      </c>
      <c r="E1901">
        <v>0</v>
      </c>
      <c r="F1901">
        <f>order_details__2[[#This Row],[UnitPrice]]*order_details__2[[#This Row],[Quantity]]</f>
        <v>90</v>
      </c>
      <c r="G1901">
        <f>VLOOKUP(order_details__2[[#This Row],[ProductID]],products[],3,FALSE)</f>
        <v>10</v>
      </c>
      <c r="H1901">
        <f>VLOOKUP(order_details__2[[#This Row],[OrderID]],orders[],20,FALSE)</f>
        <v>1998</v>
      </c>
      <c r="I1901" t="str">
        <f>VLOOKUP(order_details__2[[#This Row],[ProductID]],products[],2,FALSE)</f>
        <v>Guaran Fantstica</v>
      </c>
      <c r="J1901" t="str">
        <f>VLOOKUP(order_details__2[[#This Row],[SupplierID]],suppliers[],2,FALSE)</f>
        <v>Refrescos Americanas LTDA</v>
      </c>
      <c r="K1901" t="str">
        <f>VLOOKUP(order_details__2[[#This Row],[OrderID]],orders[],14,FALSE)</f>
        <v>USA</v>
      </c>
      <c r="L1901">
        <f>VLOOKUP(order_details__2[[#This Row],[OrderID]],orders[],7,FALSE)</f>
        <v>3</v>
      </c>
      <c r="M1901" t="str">
        <f>VLOOKUP(order_details__2[[#This Row],[ShipVia ]],shippers[],2,FALSE)</f>
        <v>Federal Shipping</v>
      </c>
      <c r="N1901" t="str">
        <f>VLOOKUP(order_details__2[[#This Row],[OrderID]],orders[],2,FALSE)</f>
        <v>SAVEA</v>
      </c>
      <c r="O1901" t="str">
        <f>VLOOKUP(order_details__2[[#This Row],[OrderID]],orders[],18,FALSE)</f>
        <v xml:space="preserve">Eastern                                           </v>
      </c>
      <c r="P1901">
        <f>VLOOKUP(order_details__2[[#This Row],[ProductID]],products[],4,FALSE)</f>
        <v>1</v>
      </c>
      <c r="Q1901" t="str">
        <f>VLOOKUP(order_details__2[[#This Row],[CategoryID]],categories[],2,FALSE)</f>
        <v>Beverages</v>
      </c>
      <c r="R1901" s="57">
        <f>VLOOKUP(order_details__2[[#This Row],[OrderID]],orders[],21,FALSE)</f>
        <v>3</v>
      </c>
    </row>
    <row r="1902" spans="1:18" x14ac:dyDescent="0.2">
      <c r="A1902">
        <v>10984</v>
      </c>
      <c r="B1902">
        <v>36</v>
      </c>
      <c r="C1902">
        <v>19</v>
      </c>
      <c r="D1902">
        <v>40</v>
      </c>
      <c r="E1902">
        <v>0</v>
      </c>
      <c r="F1902">
        <f>order_details__2[[#This Row],[UnitPrice]]*order_details__2[[#This Row],[Quantity]]</f>
        <v>760</v>
      </c>
      <c r="G1902">
        <f>VLOOKUP(order_details__2[[#This Row],[ProductID]],products[],3,FALSE)</f>
        <v>17</v>
      </c>
      <c r="H1902">
        <f>VLOOKUP(order_details__2[[#This Row],[OrderID]],orders[],20,FALSE)</f>
        <v>1998</v>
      </c>
      <c r="I1902" t="str">
        <f>VLOOKUP(order_details__2[[#This Row],[ProductID]],products[],2,FALSE)</f>
        <v>Inlagd Sill</v>
      </c>
      <c r="J1902" t="str">
        <f>VLOOKUP(order_details__2[[#This Row],[SupplierID]],suppliers[],2,FALSE)</f>
        <v>Svensk Sjfda AB</v>
      </c>
      <c r="K1902" t="str">
        <f>VLOOKUP(order_details__2[[#This Row],[OrderID]],orders[],14,FALSE)</f>
        <v>USA</v>
      </c>
      <c r="L1902">
        <f>VLOOKUP(order_details__2[[#This Row],[OrderID]],orders[],7,FALSE)</f>
        <v>3</v>
      </c>
      <c r="M1902" t="str">
        <f>VLOOKUP(order_details__2[[#This Row],[ShipVia ]],shippers[],2,FALSE)</f>
        <v>Federal Shipping</v>
      </c>
      <c r="N1902" t="str">
        <f>VLOOKUP(order_details__2[[#This Row],[OrderID]],orders[],2,FALSE)</f>
        <v>SAVEA</v>
      </c>
      <c r="O1902" t="str">
        <f>VLOOKUP(order_details__2[[#This Row],[OrderID]],orders[],18,FALSE)</f>
        <v xml:space="preserve">Eastern                                           </v>
      </c>
      <c r="P1902">
        <f>VLOOKUP(order_details__2[[#This Row],[ProductID]],products[],4,FALSE)</f>
        <v>8</v>
      </c>
      <c r="Q1902" t="str">
        <f>VLOOKUP(order_details__2[[#This Row],[CategoryID]],categories[],2,FALSE)</f>
        <v>Seafood</v>
      </c>
      <c r="R1902" s="57">
        <f>VLOOKUP(order_details__2[[#This Row],[OrderID]],orders[],21,FALSE)</f>
        <v>3</v>
      </c>
    </row>
    <row r="1903" spans="1:18" x14ac:dyDescent="0.2">
      <c r="A1903">
        <v>10985</v>
      </c>
      <c r="B1903">
        <v>16</v>
      </c>
      <c r="C1903">
        <v>17.45</v>
      </c>
      <c r="D1903">
        <v>36</v>
      </c>
      <c r="E1903">
        <v>0</v>
      </c>
      <c r="F1903">
        <f>order_details__2[[#This Row],[UnitPrice]]*order_details__2[[#This Row],[Quantity]]</f>
        <v>628.19999999999993</v>
      </c>
      <c r="G1903">
        <f>VLOOKUP(order_details__2[[#This Row],[ProductID]],products[],3,FALSE)</f>
        <v>7</v>
      </c>
      <c r="H1903">
        <f>VLOOKUP(order_details__2[[#This Row],[OrderID]],orders[],20,FALSE)</f>
        <v>1998</v>
      </c>
      <c r="I1903" t="str">
        <f>VLOOKUP(order_details__2[[#This Row],[ProductID]],products[],2,FALSE)</f>
        <v>Pavlova</v>
      </c>
      <c r="J1903" t="str">
        <f>VLOOKUP(order_details__2[[#This Row],[SupplierID]],suppliers[],2,FALSE)</f>
        <v>Pavlova, Ltd.</v>
      </c>
      <c r="K1903" t="str">
        <f>VLOOKUP(order_details__2[[#This Row],[OrderID]],orders[],14,FALSE)</f>
        <v>Ireland</v>
      </c>
      <c r="L1903">
        <f>VLOOKUP(order_details__2[[#This Row],[OrderID]],orders[],7,FALSE)</f>
        <v>1</v>
      </c>
      <c r="M1903" t="str">
        <f>VLOOKUP(order_details__2[[#This Row],[ShipVia ]],shippers[],2,FALSE)</f>
        <v>Speedy Express</v>
      </c>
      <c r="N1903" t="str">
        <f>VLOOKUP(order_details__2[[#This Row],[OrderID]],orders[],2,FALSE)</f>
        <v>HUNGO</v>
      </c>
      <c r="O1903" t="str">
        <f>VLOOKUP(order_details__2[[#This Row],[OrderID]],orders[],18,FALSE)</f>
        <v xml:space="preserve">Eastern                                           </v>
      </c>
      <c r="P1903">
        <f>VLOOKUP(order_details__2[[#This Row],[ProductID]],products[],4,FALSE)</f>
        <v>3</v>
      </c>
      <c r="Q1903" t="str">
        <f>VLOOKUP(order_details__2[[#This Row],[CategoryID]],categories[],2,FALSE)</f>
        <v>Confections</v>
      </c>
      <c r="R1903" s="57">
        <f>VLOOKUP(order_details__2[[#This Row],[OrderID]],orders[],21,FALSE)</f>
        <v>3</v>
      </c>
    </row>
    <row r="1904" spans="1:18" x14ac:dyDescent="0.2">
      <c r="A1904">
        <v>10985</v>
      </c>
      <c r="B1904">
        <v>18</v>
      </c>
      <c r="C1904">
        <v>62.5</v>
      </c>
      <c r="D1904">
        <v>8</v>
      </c>
      <c r="E1904">
        <v>0</v>
      </c>
      <c r="F1904">
        <f>order_details__2[[#This Row],[UnitPrice]]*order_details__2[[#This Row],[Quantity]]</f>
        <v>500</v>
      </c>
      <c r="G1904">
        <f>VLOOKUP(order_details__2[[#This Row],[ProductID]],products[],3,FALSE)</f>
        <v>7</v>
      </c>
      <c r="H1904">
        <f>VLOOKUP(order_details__2[[#This Row],[OrderID]],orders[],20,FALSE)</f>
        <v>1998</v>
      </c>
      <c r="I1904" t="str">
        <f>VLOOKUP(order_details__2[[#This Row],[ProductID]],products[],2,FALSE)</f>
        <v>Carnarvon Tigers</v>
      </c>
      <c r="J1904" t="str">
        <f>VLOOKUP(order_details__2[[#This Row],[SupplierID]],suppliers[],2,FALSE)</f>
        <v>Pavlova, Ltd.</v>
      </c>
      <c r="K1904" t="str">
        <f>VLOOKUP(order_details__2[[#This Row],[OrderID]],orders[],14,FALSE)</f>
        <v>Ireland</v>
      </c>
      <c r="L1904">
        <f>VLOOKUP(order_details__2[[#This Row],[OrderID]],orders[],7,FALSE)</f>
        <v>1</v>
      </c>
      <c r="M1904" t="str">
        <f>VLOOKUP(order_details__2[[#This Row],[ShipVia ]],shippers[],2,FALSE)</f>
        <v>Speedy Express</v>
      </c>
      <c r="N1904" t="str">
        <f>VLOOKUP(order_details__2[[#This Row],[OrderID]],orders[],2,FALSE)</f>
        <v>HUNGO</v>
      </c>
      <c r="O1904" t="str">
        <f>VLOOKUP(order_details__2[[#This Row],[OrderID]],orders[],18,FALSE)</f>
        <v xml:space="preserve">Eastern                                           </v>
      </c>
      <c r="P1904">
        <f>VLOOKUP(order_details__2[[#This Row],[ProductID]],products[],4,FALSE)</f>
        <v>8</v>
      </c>
      <c r="Q1904" t="str">
        <f>VLOOKUP(order_details__2[[#This Row],[CategoryID]],categories[],2,FALSE)</f>
        <v>Seafood</v>
      </c>
      <c r="R1904" s="57">
        <f>VLOOKUP(order_details__2[[#This Row],[OrderID]],orders[],21,FALSE)</f>
        <v>3</v>
      </c>
    </row>
    <row r="1905" spans="1:18" x14ac:dyDescent="0.2">
      <c r="A1905">
        <v>10985</v>
      </c>
      <c r="B1905">
        <v>32</v>
      </c>
      <c r="C1905">
        <v>32</v>
      </c>
      <c r="D1905">
        <v>35</v>
      </c>
      <c r="E1905">
        <v>0</v>
      </c>
      <c r="F1905">
        <f>order_details__2[[#This Row],[UnitPrice]]*order_details__2[[#This Row],[Quantity]]</f>
        <v>1120</v>
      </c>
      <c r="G1905">
        <f>VLOOKUP(order_details__2[[#This Row],[ProductID]],products[],3,FALSE)</f>
        <v>14</v>
      </c>
      <c r="H1905">
        <f>VLOOKUP(order_details__2[[#This Row],[OrderID]],orders[],20,FALSE)</f>
        <v>1998</v>
      </c>
      <c r="I1905" t="str">
        <f>VLOOKUP(order_details__2[[#This Row],[ProductID]],products[],2,FALSE)</f>
        <v>Mascarpone Fabioli</v>
      </c>
      <c r="J1905" t="str">
        <f>VLOOKUP(order_details__2[[#This Row],[SupplierID]],suppliers[],2,FALSE)</f>
        <v>Formaggi Fortini s.r.l.</v>
      </c>
      <c r="K1905" t="str">
        <f>VLOOKUP(order_details__2[[#This Row],[OrderID]],orders[],14,FALSE)</f>
        <v>Ireland</v>
      </c>
      <c r="L1905">
        <f>VLOOKUP(order_details__2[[#This Row],[OrderID]],orders[],7,FALSE)</f>
        <v>1</v>
      </c>
      <c r="M1905" t="str">
        <f>VLOOKUP(order_details__2[[#This Row],[ShipVia ]],shippers[],2,FALSE)</f>
        <v>Speedy Express</v>
      </c>
      <c r="N1905" t="str">
        <f>VLOOKUP(order_details__2[[#This Row],[OrderID]],orders[],2,FALSE)</f>
        <v>HUNGO</v>
      </c>
      <c r="O1905" t="str">
        <f>VLOOKUP(order_details__2[[#This Row],[OrderID]],orders[],18,FALSE)</f>
        <v xml:space="preserve">Eastern                                           </v>
      </c>
      <c r="P1905">
        <f>VLOOKUP(order_details__2[[#This Row],[ProductID]],products[],4,FALSE)</f>
        <v>4</v>
      </c>
      <c r="Q1905" t="str">
        <f>VLOOKUP(order_details__2[[#This Row],[CategoryID]],categories[],2,FALSE)</f>
        <v>Dairy Products</v>
      </c>
      <c r="R1905" s="57">
        <f>VLOOKUP(order_details__2[[#This Row],[OrderID]],orders[],21,FALSE)</f>
        <v>3</v>
      </c>
    </row>
    <row r="1906" spans="1:18" x14ac:dyDescent="0.2">
      <c r="A1906">
        <v>10986</v>
      </c>
      <c r="B1906">
        <v>11</v>
      </c>
      <c r="C1906">
        <v>21</v>
      </c>
      <c r="D1906">
        <v>30</v>
      </c>
      <c r="E1906">
        <v>0</v>
      </c>
      <c r="F1906">
        <f>order_details__2[[#This Row],[UnitPrice]]*order_details__2[[#This Row],[Quantity]]</f>
        <v>630</v>
      </c>
      <c r="G1906">
        <f>VLOOKUP(order_details__2[[#This Row],[ProductID]],products[],3,FALSE)</f>
        <v>5</v>
      </c>
      <c r="H1906">
        <f>VLOOKUP(order_details__2[[#This Row],[OrderID]],orders[],20,FALSE)</f>
        <v>1998</v>
      </c>
      <c r="I1906" t="str">
        <f>VLOOKUP(order_details__2[[#This Row],[ProductID]],products[],2,FALSE)</f>
        <v>Queso Cabrales</v>
      </c>
      <c r="J1906" t="str">
        <f>VLOOKUP(order_details__2[[#This Row],[SupplierID]],suppliers[],2,FALSE)</f>
        <v>Cooperativa de Quesos 'Las Cabras'</v>
      </c>
      <c r="K1906" t="str">
        <f>VLOOKUP(order_details__2[[#This Row],[OrderID]],orders[],14,FALSE)</f>
        <v>Argentina</v>
      </c>
      <c r="L1906">
        <f>VLOOKUP(order_details__2[[#This Row],[OrderID]],orders[],7,FALSE)</f>
        <v>2</v>
      </c>
      <c r="M1906" t="str">
        <f>VLOOKUP(order_details__2[[#This Row],[ShipVia ]],shippers[],2,FALSE)</f>
        <v>United Package</v>
      </c>
      <c r="N1906" t="str">
        <f>VLOOKUP(order_details__2[[#This Row],[OrderID]],orders[],2,FALSE)</f>
        <v>OCEAN</v>
      </c>
      <c r="O1906" t="str">
        <f>VLOOKUP(order_details__2[[#This Row],[OrderID]],orders[],18,FALSE)</f>
        <v xml:space="preserve">Northern                                          </v>
      </c>
      <c r="P1906">
        <f>VLOOKUP(order_details__2[[#This Row],[ProductID]],products[],4,FALSE)</f>
        <v>4</v>
      </c>
      <c r="Q1906" t="str">
        <f>VLOOKUP(order_details__2[[#This Row],[CategoryID]],categories[],2,FALSE)</f>
        <v>Dairy Products</v>
      </c>
      <c r="R1906" s="57">
        <f>VLOOKUP(order_details__2[[#This Row],[OrderID]],orders[],21,FALSE)</f>
        <v>3</v>
      </c>
    </row>
    <row r="1907" spans="1:18" x14ac:dyDescent="0.2">
      <c r="A1907">
        <v>10986</v>
      </c>
      <c r="B1907">
        <v>20</v>
      </c>
      <c r="C1907">
        <v>81</v>
      </c>
      <c r="D1907">
        <v>15</v>
      </c>
      <c r="E1907">
        <v>0</v>
      </c>
      <c r="F1907">
        <f>order_details__2[[#This Row],[UnitPrice]]*order_details__2[[#This Row],[Quantity]]</f>
        <v>1215</v>
      </c>
      <c r="G1907">
        <f>VLOOKUP(order_details__2[[#This Row],[ProductID]],products[],3,FALSE)</f>
        <v>8</v>
      </c>
      <c r="H1907">
        <f>VLOOKUP(order_details__2[[#This Row],[OrderID]],orders[],20,FALSE)</f>
        <v>1998</v>
      </c>
      <c r="I1907" t="str">
        <f>VLOOKUP(order_details__2[[#This Row],[ProductID]],products[],2,FALSE)</f>
        <v>Sir Rodney's Marmalade</v>
      </c>
      <c r="J1907" t="str">
        <f>VLOOKUP(order_details__2[[#This Row],[SupplierID]],suppliers[],2,FALSE)</f>
        <v>Specialty Biscuits, Ltd.</v>
      </c>
      <c r="K1907" t="str">
        <f>VLOOKUP(order_details__2[[#This Row],[OrderID]],orders[],14,FALSE)</f>
        <v>Argentina</v>
      </c>
      <c r="L1907">
        <f>VLOOKUP(order_details__2[[#This Row],[OrderID]],orders[],7,FALSE)</f>
        <v>2</v>
      </c>
      <c r="M1907" t="str">
        <f>VLOOKUP(order_details__2[[#This Row],[ShipVia ]],shippers[],2,FALSE)</f>
        <v>United Package</v>
      </c>
      <c r="N1907" t="str">
        <f>VLOOKUP(order_details__2[[#This Row],[OrderID]],orders[],2,FALSE)</f>
        <v>OCEAN</v>
      </c>
      <c r="O1907" t="str">
        <f>VLOOKUP(order_details__2[[#This Row],[OrderID]],orders[],18,FALSE)</f>
        <v xml:space="preserve">Northern                                          </v>
      </c>
      <c r="P1907">
        <f>VLOOKUP(order_details__2[[#This Row],[ProductID]],products[],4,FALSE)</f>
        <v>3</v>
      </c>
      <c r="Q1907" t="str">
        <f>VLOOKUP(order_details__2[[#This Row],[CategoryID]],categories[],2,FALSE)</f>
        <v>Confections</v>
      </c>
      <c r="R1907" s="57">
        <f>VLOOKUP(order_details__2[[#This Row],[OrderID]],orders[],21,FALSE)</f>
        <v>3</v>
      </c>
    </row>
    <row r="1908" spans="1:18" x14ac:dyDescent="0.2">
      <c r="A1908">
        <v>10986</v>
      </c>
      <c r="B1908">
        <v>76</v>
      </c>
      <c r="C1908">
        <v>18</v>
      </c>
      <c r="D1908">
        <v>10</v>
      </c>
      <c r="E1908">
        <v>0</v>
      </c>
      <c r="F1908">
        <f>order_details__2[[#This Row],[UnitPrice]]*order_details__2[[#This Row],[Quantity]]</f>
        <v>180</v>
      </c>
      <c r="G1908">
        <f>VLOOKUP(order_details__2[[#This Row],[ProductID]],products[],3,FALSE)</f>
        <v>23</v>
      </c>
      <c r="H1908">
        <f>VLOOKUP(order_details__2[[#This Row],[OrderID]],orders[],20,FALSE)</f>
        <v>1998</v>
      </c>
      <c r="I1908" t="str">
        <f>VLOOKUP(order_details__2[[#This Row],[ProductID]],products[],2,FALSE)</f>
        <v>Lakkalikri</v>
      </c>
      <c r="J1908" t="str">
        <f>VLOOKUP(order_details__2[[#This Row],[SupplierID]],suppliers[],2,FALSE)</f>
        <v>Karkki Oy</v>
      </c>
      <c r="K1908" t="str">
        <f>VLOOKUP(order_details__2[[#This Row],[OrderID]],orders[],14,FALSE)</f>
        <v>Argentina</v>
      </c>
      <c r="L1908">
        <f>VLOOKUP(order_details__2[[#This Row],[OrderID]],orders[],7,FALSE)</f>
        <v>2</v>
      </c>
      <c r="M1908" t="str">
        <f>VLOOKUP(order_details__2[[#This Row],[ShipVia ]],shippers[],2,FALSE)</f>
        <v>United Package</v>
      </c>
      <c r="N1908" t="str">
        <f>VLOOKUP(order_details__2[[#This Row],[OrderID]],orders[],2,FALSE)</f>
        <v>OCEAN</v>
      </c>
      <c r="O1908" t="str">
        <f>VLOOKUP(order_details__2[[#This Row],[OrderID]],orders[],18,FALSE)</f>
        <v xml:space="preserve">Northern                                          </v>
      </c>
      <c r="P1908">
        <f>VLOOKUP(order_details__2[[#This Row],[ProductID]],products[],4,FALSE)</f>
        <v>1</v>
      </c>
      <c r="Q1908" t="str">
        <f>VLOOKUP(order_details__2[[#This Row],[CategoryID]],categories[],2,FALSE)</f>
        <v>Beverages</v>
      </c>
      <c r="R1908" s="57">
        <f>VLOOKUP(order_details__2[[#This Row],[OrderID]],orders[],21,FALSE)</f>
        <v>3</v>
      </c>
    </row>
    <row r="1909" spans="1:18" x14ac:dyDescent="0.2">
      <c r="A1909">
        <v>10986</v>
      </c>
      <c r="B1909">
        <v>77</v>
      </c>
      <c r="C1909">
        <v>13</v>
      </c>
      <c r="D1909">
        <v>15</v>
      </c>
      <c r="E1909">
        <v>0</v>
      </c>
      <c r="F1909">
        <f>order_details__2[[#This Row],[UnitPrice]]*order_details__2[[#This Row],[Quantity]]</f>
        <v>195</v>
      </c>
      <c r="G1909">
        <f>VLOOKUP(order_details__2[[#This Row],[ProductID]],products[],3,FALSE)</f>
        <v>12</v>
      </c>
      <c r="H1909">
        <f>VLOOKUP(order_details__2[[#This Row],[OrderID]],orders[],20,FALSE)</f>
        <v>1998</v>
      </c>
      <c r="I1909" t="str">
        <f>VLOOKUP(order_details__2[[#This Row],[ProductID]],products[],2,FALSE)</f>
        <v>Original Frankfurter grne Soe</v>
      </c>
      <c r="J1909" t="str">
        <f>VLOOKUP(order_details__2[[#This Row],[SupplierID]],suppliers[],2,FALSE)</f>
        <v>Plutzer Lebensmittelgromrkte AG</v>
      </c>
      <c r="K1909" t="str">
        <f>VLOOKUP(order_details__2[[#This Row],[OrderID]],orders[],14,FALSE)</f>
        <v>Argentina</v>
      </c>
      <c r="L1909">
        <f>VLOOKUP(order_details__2[[#This Row],[OrderID]],orders[],7,FALSE)</f>
        <v>2</v>
      </c>
      <c r="M1909" t="str">
        <f>VLOOKUP(order_details__2[[#This Row],[ShipVia ]],shippers[],2,FALSE)</f>
        <v>United Package</v>
      </c>
      <c r="N1909" t="str">
        <f>VLOOKUP(order_details__2[[#This Row],[OrderID]],orders[],2,FALSE)</f>
        <v>OCEAN</v>
      </c>
      <c r="O1909" t="str">
        <f>VLOOKUP(order_details__2[[#This Row],[OrderID]],orders[],18,FALSE)</f>
        <v xml:space="preserve">Northern                                          </v>
      </c>
      <c r="P1909">
        <f>VLOOKUP(order_details__2[[#This Row],[ProductID]],products[],4,FALSE)</f>
        <v>2</v>
      </c>
      <c r="Q1909" t="str">
        <f>VLOOKUP(order_details__2[[#This Row],[CategoryID]],categories[],2,FALSE)</f>
        <v>Condiments</v>
      </c>
      <c r="R1909" s="57">
        <f>VLOOKUP(order_details__2[[#This Row],[OrderID]],orders[],21,FALSE)</f>
        <v>3</v>
      </c>
    </row>
    <row r="1910" spans="1:18" x14ac:dyDescent="0.2">
      <c r="A1910">
        <v>10987</v>
      </c>
      <c r="B1910">
        <v>7</v>
      </c>
      <c r="C1910">
        <v>30</v>
      </c>
      <c r="D1910">
        <v>60</v>
      </c>
      <c r="E1910">
        <v>0</v>
      </c>
      <c r="F1910">
        <f>order_details__2[[#This Row],[UnitPrice]]*order_details__2[[#This Row],[Quantity]]</f>
        <v>1800</v>
      </c>
      <c r="G1910">
        <f>VLOOKUP(order_details__2[[#This Row],[ProductID]],products[],3,FALSE)</f>
        <v>3</v>
      </c>
      <c r="H1910">
        <f>VLOOKUP(order_details__2[[#This Row],[OrderID]],orders[],20,FALSE)</f>
        <v>1998</v>
      </c>
      <c r="I1910" t="str">
        <f>VLOOKUP(order_details__2[[#This Row],[ProductID]],products[],2,FALSE)</f>
        <v>Uncle Bob's Organic Dried Pears</v>
      </c>
      <c r="J1910" t="str">
        <f>VLOOKUP(order_details__2[[#This Row],[SupplierID]],suppliers[],2,FALSE)</f>
        <v>Grandma Kelly's Homestead</v>
      </c>
      <c r="K1910" t="str">
        <f>VLOOKUP(order_details__2[[#This Row],[OrderID]],orders[],14,FALSE)</f>
        <v>UK</v>
      </c>
      <c r="L1910">
        <f>VLOOKUP(order_details__2[[#This Row],[OrderID]],orders[],7,FALSE)</f>
        <v>1</v>
      </c>
      <c r="M1910" t="str">
        <f>VLOOKUP(order_details__2[[#This Row],[ShipVia ]],shippers[],2,FALSE)</f>
        <v>Speedy Express</v>
      </c>
      <c r="N1910" t="str">
        <f>VLOOKUP(order_details__2[[#This Row],[OrderID]],orders[],2,FALSE)</f>
        <v>EASTC</v>
      </c>
      <c r="O1910" t="str">
        <f>VLOOKUP(order_details__2[[#This Row],[OrderID]],orders[],18,FALSE)</f>
        <v xml:space="preserve">Northern                                          </v>
      </c>
      <c r="P1910">
        <f>VLOOKUP(order_details__2[[#This Row],[ProductID]],products[],4,FALSE)</f>
        <v>7</v>
      </c>
      <c r="Q1910" t="str">
        <f>VLOOKUP(order_details__2[[#This Row],[CategoryID]],categories[],2,FALSE)</f>
        <v>Produce</v>
      </c>
      <c r="R1910" s="57">
        <f>VLOOKUP(order_details__2[[#This Row],[OrderID]],orders[],21,FALSE)</f>
        <v>3</v>
      </c>
    </row>
    <row r="1911" spans="1:18" x14ac:dyDescent="0.2">
      <c r="A1911">
        <v>10987</v>
      </c>
      <c r="B1911">
        <v>43</v>
      </c>
      <c r="C1911">
        <v>46</v>
      </c>
      <c r="D1911">
        <v>6</v>
      </c>
      <c r="E1911">
        <v>0</v>
      </c>
      <c r="F1911">
        <f>order_details__2[[#This Row],[UnitPrice]]*order_details__2[[#This Row],[Quantity]]</f>
        <v>276</v>
      </c>
      <c r="G1911">
        <f>VLOOKUP(order_details__2[[#This Row],[ProductID]],products[],3,FALSE)</f>
        <v>20</v>
      </c>
      <c r="H1911">
        <f>VLOOKUP(order_details__2[[#This Row],[OrderID]],orders[],20,FALSE)</f>
        <v>1998</v>
      </c>
      <c r="I1911" t="str">
        <f>VLOOKUP(order_details__2[[#This Row],[ProductID]],products[],2,FALSE)</f>
        <v>Ipoh Coffee</v>
      </c>
      <c r="J1911" t="str">
        <f>VLOOKUP(order_details__2[[#This Row],[SupplierID]],suppliers[],2,FALSE)</f>
        <v>Leka Trading</v>
      </c>
      <c r="K1911" t="str">
        <f>VLOOKUP(order_details__2[[#This Row],[OrderID]],orders[],14,FALSE)</f>
        <v>UK</v>
      </c>
      <c r="L1911">
        <f>VLOOKUP(order_details__2[[#This Row],[OrderID]],orders[],7,FALSE)</f>
        <v>1</v>
      </c>
      <c r="M1911" t="str">
        <f>VLOOKUP(order_details__2[[#This Row],[ShipVia ]],shippers[],2,FALSE)</f>
        <v>Speedy Express</v>
      </c>
      <c r="N1911" t="str">
        <f>VLOOKUP(order_details__2[[#This Row],[OrderID]],orders[],2,FALSE)</f>
        <v>EASTC</v>
      </c>
      <c r="O1911" t="str">
        <f>VLOOKUP(order_details__2[[#This Row],[OrderID]],orders[],18,FALSE)</f>
        <v xml:space="preserve">Northern                                          </v>
      </c>
      <c r="P1911">
        <f>VLOOKUP(order_details__2[[#This Row],[ProductID]],products[],4,FALSE)</f>
        <v>1</v>
      </c>
      <c r="Q1911" t="str">
        <f>VLOOKUP(order_details__2[[#This Row],[CategoryID]],categories[],2,FALSE)</f>
        <v>Beverages</v>
      </c>
      <c r="R1911" s="57">
        <f>VLOOKUP(order_details__2[[#This Row],[OrderID]],orders[],21,FALSE)</f>
        <v>3</v>
      </c>
    </row>
    <row r="1912" spans="1:18" x14ac:dyDescent="0.2">
      <c r="A1912">
        <v>10987</v>
      </c>
      <c r="B1912">
        <v>72</v>
      </c>
      <c r="C1912">
        <v>34.799999999999997</v>
      </c>
      <c r="D1912">
        <v>20</v>
      </c>
      <c r="E1912">
        <v>0</v>
      </c>
      <c r="F1912">
        <f>order_details__2[[#This Row],[UnitPrice]]*order_details__2[[#This Row],[Quantity]]</f>
        <v>696</v>
      </c>
      <c r="G1912">
        <f>VLOOKUP(order_details__2[[#This Row],[ProductID]],products[],3,FALSE)</f>
        <v>14</v>
      </c>
      <c r="H1912">
        <f>VLOOKUP(order_details__2[[#This Row],[OrderID]],orders[],20,FALSE)</f>
        <v>1998</v>
      </c>
      <c r="I1912" t="str">
        <f>VLOOKUP(order_details__2[[#This Row],[ProductID]],products[],2,FALSE)</f>
        <v>Mozzarella di Giovanni</v>
      </c>
      <c r="J1912" t="str">
        <f>VLOOKUP(order_details__2[[#This Row],[SupplierID]],suppliers[],2,FALSE)</f>
        <v>Formaggi Fortini s.r.l.</v>
      </c>
      <c r="K1912" t="str">
        <f>VLOOKUP(order_details__2[[#This Row],[OrderID]],orders[],14,FALSE)</f>
        <v>UK</v>
      </c>
      <c r="L1912">
        <f>VLOOKUP(order_details__2[[#This Row],[OrderID]],orders[],7,FALSE)</f>
        <v>1</v>
      </c>
      <c r="M1912" t="str">
        <f>VLOOKUP(order_details__2[[#This Row],[ShipVia ]],shippers[],2,FALSE)</f>
        <v>Speedy Express</v>
      </c>
      <c r="N1912" t="str">
        <f>VLOOKUP(order_details__2[[#This Row],[OrderID]],orders[],2,FALSE)</f>
        <v>EASTC</v>
      </c>
      <c r="O1912" t="str">
        <f>VLOOKUP(order_details__2[[#This Row],[OrderID]],orders[],18,FALSE)</f>
        <v xml:space="preserve">Northern                                          </v>
      </c>
      <c r="P1912">
        <f>VLOOKUP(order_details__2[[#This Row],[ProductID]],products[],4,FALSE)</f>
        <v>4</v>
      </c>
      <c r="Q1912" t="str">
        <f>VLOOKUP(order_details__2[[#This Row],[CategoryID]],categories[],2,FALSE)</f>
        <v>Dairy Products</v>
      </c>
      <c r="R1912" s="57">
        <f>VLOOKUP(order_details__2[[#This Row],[OrderID]],orders[],21,FALSE)</f>
        <v>3</v>
      </c>
    </row>
    <row r="1913" spans="1:18" x14ac:dyDescent="0.2">
      <c r="A1913">
        <v>10988</v>
      </c>
      <c r="B1913">
        <v>7</v>
      </c>
      <c r="C1913">
        <v>30</v>
      </c>
      <c r="D1913">
        <v>60</v>
      </c>
      <c r="E1913">
        <v>0</v>
      </c>
      <c r="F1913">
        <f>order_details__2[[#This Row],[UnitPrice]]*order_details__2[[#This Row],[Quantity]]</f>
        <v>1800</v>
      </c>
      <c r="G1913">
        <f>VLOOKUP(order_details__2[[#This Row],[ProductID]],products[],3,FALSE)</f>
        <v>3</v>
      </c>
      <c r="H1913">
        <f>VLOOKUP(order_details__2[[#This Row],[OrderID]],orders[],20,FALSE)</f>
        <v>1998</v>
      </c>
      <c r="I1913" t="str">
        <f>VLOOKUP(order_details__2[[#This Row],[ProductID]],products[],2,FALSE)</f>
        <v>Uncle Bob's Organic Dried Pears</v>
      </c>
      <c r="J1913" t="str">
        <f>VLOOKUP(order_details__2[[#This Row],[SupplierID]],suppliers[],2,FALSE)</f>
        <v>Grandma Kelly's Homestead</v>
      </c>
      <c r="K1913" t="str">
        <f>VLOOKUP(order_details__2[[#This Row],[OrderID]],orders[],14,FALSE)</f>
        <v>USA</v>
      </c>
      <c r="L1913">
        <f>VLOOKUP(order_details__2[[#This Row],[OrderID]],orders[],7,FALSE)</f>
        <v>2</v>
      </c>
      <c r="M1913" t="str">
        <f>VLOOKUP(order_details__2[[#This Row],[ShipVia ]],shippers[],2,FALSE)</f>
        <v>United Package</v>
      </c>
      <c r="N1913" t="str">
        <f>VLOOKUP(order_details__2[[#This Row],[OrderID]],orders[],2,FALSE)</f>
        <v>RATTC</v>
      </c>
      <c r="O1913" t="str">
        <f>VLOOKUP(order_details__2[[#This Row],[OrderID]],orders[],18,FALSE)</f>
        <v xml:space="preserve">Southern                                          </v>
      </c>
      <c r="P1913">
        <f>VLOOKUP(order_details__2[[#This Row],[ProductID]],products[],4,FALSE)</f>
        <v>7</v>
      </c>
      <c r="Q1913" t="str">
        <f>VLOOKUP(order_details__2[[#This Row],[CategoryID]],categories[],2,FALSE)</f>
        <v>Produce</v>
      </c>
      <c r="R1913" s="57">
        <f>VLOOKUP(order_details__2[[#This Row],[OrderID]],orders[],21,FALSE)</f>
        <v>3</v>
      </c>
    </row>
    <row r="1914" spans="1:18" x14ac:dyDescent="0.2">
      <c r="A1914">
        <v>10988</v>
      </c>
      <c r="B1914">
        <v>62</v>
      </c>
      <c r="C1914">
        <v>49.3</v>
      </c>
      <c r="D1914">
        <v>40</v>
      </c>
      <c r="E1914">
        <v>0</v>
      </c>
      <c r="F1914">
        <f>order_details__2[[#This Row],[UnitPrice]]*order_details__2[[#This Row],[Quantity]]</f>
        <v>1972</v>
      </c>
      <c r="G1914">
        <f>VLOOKUP(order_details__2[[#This Row],[ProductID]],products[],3,FALSE)</f>
        <v>29</v>
      </c>
      <c r="H1914">
        <f>VLOOKUP(order_details__2[[#This Row],[OrderID]],orders[],20,FALSE)</f>
        <v>1998</v>
      </c>
      <c r="I1914" t="str">
        <f>VLOOKUP(order_details__2[[#This Row],[ProductID]],products[],2,FALSE)</f>
        <v>Tarte au sucre</v>
      </c>
      <c r="J1914" t="str">
        <f>VLOOKUP(order_details__2[[#This Row],[SupplierID]],suppliers[],2,FALSE)</f>
        <v>Forts d'rables</v>
      </c>
      <c r="K1914" t="str">
        <f>VLOOKUP(order_details__2[[#This Row],[OrderID]],orders[],14,FALSE)</f>
        <v>USA</v>
      </c>
      <c r="L1914">
        <f>VLOOKUP(order_details__2[[#This Row],[OrderID]],orders[],7,FALSE)</f>
        <v>2</v>
      </c>
      <c r="M1914" t="str">
        <f>VLOOKUP(order_details__2[[#This Row],[ShipVia ]],shippers[],2,FALSE)</f>
        <v>United Package</v>
      </c>
      <c r="N1914" t="str">
        <f>VLOOKUP(order_details__2[[#This Row],[OrderID]],orders[],2,FALSE)</f>
        <v>RATTC</v>
      </c>
      <c r="O1914" t="str">
        <f>VLOOKUP(order_details__2[[#This Row],[OrderID]],orders[],18,FALSE)</f>
        <v xml:space="preserve">Southern                                          </v>
      </c>
      <c r="P1914">
        <f>VLOOKUP(order_details__2[[#This Row],[ProductID]],products[],4,FALSE)</f>
        <v>3</v>
      </c>
      <c r="Q1914" t="str">
        <f>VLOOKUP(order_details__2[[#This Row],[CategoryID]],categories[],2,FALSE)</f>
        <v>Confections</v>
      </c>
      <c r="R1914" s="57">
        <f>VLOOKUP(order_details__2[[#This Row],[OrderID]],orders[],21,FALSE)</f>
        <v>3</v>
      </c>
    </row>
    <row r="1915" spans="1:18" x14ac:dyDescent="0.2">
      <c r="A1915">
        <v>10989</v>
      </c>
      <c r="B1915">
        <v>6</v>
      </c>
      <c r="C1915">
        <v>25</v>
      </c>
      <c r="D1915">
        <v>40</v>
      </c>
      <c r="E1915">
        <v>0</v>
      </c>
      <c r="F1915">
        <f>order_details__2[[#This Row],[UnitPrice]]*order_details__2[[#This Row],[Quantity]]</f>
        <v>1000</v>
      </c>
      <c r="G1915">
        <f>VLOOKUP(order_details__2[[#This Row],[ProductID]],products[],3,FALSE)</f>
        <v>3</v>
      </c>
      <c r="H1915">
        <f>VLOOKUP(order_details__2[[#This Row],[OrderID]],orders[],20,FALSE)</f>
        <v>1998</v>
      </c>
      <c r="I1915" t="str">
        <f>VLOOKUP(order_details__2[[#This Row],[ProductID]],products[],2,FALSE)</f>
        <v>Grandma's Boysenberry Spread</v>
      </c>
      <c r="J1915" t="str">
        <f>VLOOKUP(order_details__2[[#This Row],[SupplierID]],suppliers[],2,FALSE)</f>
        <v>Grandma Kelly's Homestead</v>
      </c>
      <c r="K1915" t="str">
        <f>VLOOKUP(order_details__2[[#This Row],[OrderID]],orders[],14,FALSE)</f>
        <v>Brazil</v>
      </c>
      <c r="L1915">
        <f>VLOOKUP(order_details__2[[#This Row],[OrderID]],orders[],7,FALSE)</f>
        <v>1</v>
      </c>
      <c r="M1915" t="str">
        <f>VLOOKUP(order_details__2[[#This Row],[ShipVia ]],shippers[],2,FALSE)</f>
        <v>Speedy Express</v>
      </c>
      <c r="N1915" t="str">
        <f>VLOOKUP(order_details__2[[#This Row],[OrderID]],orders[],2,FALSE)</f>
        <v>QUEDE</v>
      </c>
      <c r="O1915" t="str">
        <f>VLOOKUP(order_details__2[[#This Row],[OrderID]],orders[],18,FALSE)</f>
        <v xml:space="preserve">Eastern                                           </v>
      </c>
      <c r="P1915">
        <f>VLOOKUP(order_details__2[[#This Row],[ProductID]],products[],4,FALSE)</f>
        <v>2</v>
      </c>
      <c r="Q1915" t="str">
        <f>VLOOKUP(order_details__2[[#This Row],[CategoryID]],categories[],2,FALSE)</f>
        <v>Condiments</v>
      </c>
      <c r="R1915" s="57">
        <f>VLOOKUP(order_details__2[[#This Row],[OrderID]],orders[],21,FALSE)</f>
        <v>3</v>
      </c>
    </row>
    <row r="1916" spans="1:18" x14ac:dyDescent="0.2">
      <c r="A1916">
        <v>10989</v>
      </c>
      <c r="B1916">
        <v>11</v>
      </c>
      <c r="C1916">
        <v>21</v>
      </c>
      <c r="D1916">
        <v>15</v>
      </c>
      <c r="E1916">
        <v>0</v>
      </c>
      <c r="F1916">
        <f>order_details__2[[#This Row],[UnitPrice]]*order_details__2[[#This Row],[Quantity]]</f>
        <v>315</v>
      </c>
      <c r="G1916">
        <f>VLOOKUP(order_details__2[[#This Row],[ProductID]],products[],3,FALSE)</f>
        <v>5</v>
      </c>
      <c r="H1916">
        <f>VLOOKUP(order_details__2[[#This Row],[OrderID]],orders[],20,FALSE)</f>
        <v>1998</v>
      </c>
      <c r="I1916" t="str">
        <f>VLOOKUP(order_details__2[[#This Row],[ProductID]],products[],2,FALSE)</f>
        <v>Queso Cabrales</v>
      </c>
      <c r="J1916" t="str">
        <f>VLOOKUP(order_details__2[[#This Row],[SupplierID]],suppliers[],2,FALSE)</f>
        <v>Cooperativa de Quesos 'Las Cabras'</v>
      </c>
      <c r="K1916" t="str">
        <f>VLOOKUP(order_details__2[[#This Row],[OrderID]],orders[],14,FALSE)</f>
        <v>Brazil</v>
      </c>
      <c r="L1916">
        <f>VLOOKUP(order_details__2[[#This Row],[OrderID]],orders[],7,FALSE)</f>
        <v>1</v>
      </c>
      <c r="M1916" t="str">
        <f>VLOOKUP(order_details__2[[#This Row],[ShipVia ]],shippers[],2,FALSE)</f>
        <v>Speedy Express</v>
      </c>
      <c r="N1916" t="str">
        <f>VLOOKUP(order_details__2[[#This Row],[OrderID]],orders[],2,FALSE)</f>
        <v>QUEDE</v>
      </c>
      <c r="O1916" t="str">
        <f>VLOOKUP(order_details__2[[#This Row],[OrderID]],orders[],18,FALSE)</f>
        <v xml:space="preserve">Eastern                                           </v>
      </c>
      <c r="P1916">
        <f>VLOOKUP(order_details__2[[#This Row],[ProductID]],products[],4,FALSE)</f>
        <v>4</v>
      </c>
      <c r="Q1916" t="str">
        <f>VLOOKUP(order_details__2[[#This Row],[CategoryID]],categories[],2,FALSE)</f>
        <v>Dairy Products</v>
      </c>
      <c r="R1916" s="57">
        <f>VLOOKUP(order_details__2[[#This Row],[OrderID]],orders[],21,FALSE)</f>
        <v>3</v>
      </c>
    </row>
    <row r="1917" spans="1:18" x14ac:dyDescent="0.2">
      <c r="A1917">
        <v>10989</v>
      </c>
      <c r="B1917">
        <v>41</v>
      </c>
      <c r="C1917">
        <v>9.65</v>
      </c>
      <c r="D1917">
        <v>4</v>
      </c>
      <c r="E1917">
        <v>0</v>
      </c>
      <c r="F1917">
        <f>order_details__2[[#This Row],[UnitPrice]]*order_details__2[[#This Row],[Quantity]]</f>
        <v>38.6</v>
      </c>
      <c r="G1917">
        <f>VLOOKUP(order_details__2[[#This Row],[ProductID]],products[],3,FALSE)</f>
        <v>19</v>
      </c>
      <c r="H1917">
        <f>VLOOKUP(order_details__2[[#This Row],[OrderID]],orders[],20,FALSE)</f>
        <v>1998</v>
      </c>
      <c r="I1917" t="str">
        <f>VLOOKUP(order_details__2[[#This Row],[ProductID]],products[],2,FALSE)</f>
        <v>Jack's New England Clam Chowder</v>
      </c>
      <c r="J1917" t="str">
        <f>VLOOKUP(order_details__2[[#This Row],[SupplierID]],suppliers[],2,FALSE)</f>
        <v>New England Seafood Cannery</v>
      </c>
      <c r="K1917" t="str">
        <f>VLOOKUP(order_details__2[[#This Row],[OrderID]],orders[],14,FALSE)</f>
        <v>Brazil</v>
      </c>
      <c r="L1917">
        <f>VLOOKUP(order_details__2[[#This Row],[OrderID]],orders[],7,FALSE)</f>
        <v>1</v>
      </c>
      <c r="M1917" t="str">
        <f>VLOOKUP(order_details__2[[#This Row],[ShipVia ]],shippers[],2,FALSE)</f>
        <v>Speedy Express</v>
      </c>
      <c r="N1917" t="str">
        <f>VLOOKUP(order_details__2[[#This Row],[OrderID]],orders[],2,FALSE)</f>
        <v>QUEDE</v>
      </c>
      <c r="O1917" t="str">
        <f>VLOOKUP(order_details__2[[#This Row],[OrderID]],orders[],18,FALSE)</f>
        <v xml:space="preserve">Eastern                                           </v>
      </c>
      <c r="P1917">
        <f>VLOOKUP(order_details__2[[#This Row],[ProductID]],products[],4,FALSE)</f>
        <v>8</v>
      </c>
      <c r="Q1917" t="str">
        <f>VLOOKUP(order_details__2[[#This Row],[CategoryID]],categories[],2,FALSE)</f>
        <v>Seafood</v>
      </c>
      <c r="R1917" s="57">
        <f>VLOOKUP(order_details__2[[#This Row],[OrderID]],orders[],21,FALSE)</f>
        <v>3</v>
      </c>
    </row>
    <row r="1918" spans="1:18" x14ac:dyDescent="0.2">
      <c r="A1918">
        <v>10990</v>
      </c>
      <c r="B1918">
        <v>21</v>
      </c>
      <c r="C1918">
        <v>10</v>
      </c>
      <c r="D1918">
        <v>65</v>
      </c>
      <c r="E1918">
        <v>0</v>
      </c>
      <c r="F1918">
        <f>order_details__2[[#This Row],[UnitPrice]]*order_details__2[[#This Row],[Quantity]]</f>
        <v>650</v>
      </c>
      <c r="G1918">
        <f>VLOOKUP(order_details__2[[#This Row],[ProductID]],products[],3,FALSE)</f>
        <v>8</v>
      </c>
      <c r="H1918">
        <f>VLOOKUP(order_details__2[[#This Row],[OrderID]],orders[],20,FALSE)</f>
        <v>1998</v>
      </c>
      <c r="I1918" t="str">
        <f>VLOOKUP(order_details__2[[#This Row],[ProductID]],products[],2,FALSE)</f>
        <v>Sir Rodney's Scones</v>
      </c>
      <c r="J1918" t="str">
        <f>VLOOKUP(order_details__2[[#This Row],[SupplierID]],suppliers[],2,FALSE)</f>
        <v>Specialty Biscuits, Ltd.</v>
      </c>
      <c r="K1918" t="str">
        <f>VLOOKUP(order_details__2[[#This Row],[OrderID]],orders[],14,FALSE)</f>
        <v>Austria</v>
      </c>
      <c r="L1918">
        <f>VLOOKUP(order_details__2[[#This Row],[OrderID]],orders[],7,FALSE)</f>
        <v>3</v>
      </c>
      <c r="M1918" t="str">
        <f>VLOOKUP(order_details__2[[#This Row],[ShipVia ]],shippers[],2,FALSE)</f>
        <v>Federal Shipping</v>
      </c>
      <c r="N1918" t="str">
        <f>VLOOKUP(order_details__2[[#This Row],[OrderID]],orders[],2,FALSE)</f>
        <v>ERNSH</v>
      </c>
      <c r="O1918" t="str">
        <f>VLOOKUP(order_details__2[[#This Row],[OrderID]],orders[],18,FALSE)</f>
        <v xml:space="preserve">Eastern                                           </v>
      </c>
      <c r="P1918">
        <f>VLOOKUP(order_details__2[[#This Row],[ProductID]],products[],4,FALSE)</f>
        <v>3</v>
      </c>
      <c r="Q1918" t="str">
        <f>VLOOKUP(order_details__2[[#This Row],[CategoryID]],categories[],2,FALSE)</f>
        <v>Confections</v>
      </c>
      <c r="R1918" s="57">
        <f>VLOOKUP(order_details__2[[#This Row],[OrderID]],orders[],21,FALSE)</f>
        <v>4</v>
      </c>
    </row>
    <row r="1919" spans="1:18" x14ac:dyDescent="0.2">
      <c r="A1919">
        <v>10990</v>
      </c>
      <c r="B1919">
        <v>34</v>
      </c>
      <c r="C1919">
        <v>14</v>
      </c>
      <c r="D1919">
        <v>60</v>
      </c>
      <c r="E1919">
        <v>0</v>
      </c>
      <c r="F1919">
        <f>order_details__2[[#This Row],[UnitPrice]]*order_details__2[[#This Row],[Quantity]]</f>
        <v>840</v>
      </c>
      <c r="G1919">
        <f>VLOOKUP(order_details__2[[#This Row],[ProductID]],products[],3,FALSE)</f>
        <v>16</v>
      </c>
      <c r="H1919">
        <f>VLOOKUP(order_details__2[[#This Row],[OrderID]],orders[],20,FALSE)</f>
        <v>1998</v>
      </c>
      <c r="I1919" t="str">
        <f>VLOOKUP(order_details__2[[#This Row],[ProductID]],products[],2,FALSE)</f>
        <v>Sasquatch Ale</v>
      </c>
      <c r="J1919" t="str">
        <f>VLOOKUP(order_details__2[[#This Row],[SupplierID]],suppliers[],2,FALSE)</f>
        <v>Bigfoot Breweries</v>
      </c>
      <c r="K1919" t="str">
        <f>VLOOKUP(order_details__2[[#This Row],[OrderID]],orders[],14,FALSE)</f>
        <v>Austria</v>
      </c>
      <c r="L1919">
        <f>VLOOKUP(order_details__2[[#This Row],[OrderID]],orders[],7,FALSE)</f>
        <v>3</v>
      </c>
      <c r="M1919" t="str">
        <f>VLOOKUP(order_details__2[[#This Row],[ShipVia ]],shippers[],2,FALSE)</f>
        <v>Federal Shipping</v>
      </c>
      <c r="N1919" t="str">
        <f>VLOOKUP(order_details__2[[#This Row],[OrderID]],orders[],2,FALSE)</f>
        <v>ERNSH</v>
      </c>
      <c r="O1919" t="str">
        <f>VLOOKUP(order_details__2[[#This Row],[OrderID]],orders[],18,FALSE)</f>
        <v xml:space="preserve">Eastern                                           </v>
      </c>
      <c r="P1919">
        <f>VLOOKUP(order_details__2[[#This Row],[ProductID]],products[],4,FALSE)</f>
        <v>1</v>
      </c>
      <c r="Q1919" t="str">
        <f>VLOOKUP(order_details__2[[#This Row],[CategoryID]],categories[],2,FALSE)</f>
        <v>Beverages</v>
      </c>
      <c r="R1919" s="57">
        <f>VLOOKUP(order_details__2[[#This Row],[OrderID]],orders[],21,FALSE)</f>
        <v>4</v>
      </c>
    </row>
    <row r="1920" spans="1:18" x14ac:dyDescent="0.2">
      <c r="A1920">
        <v>10990</v>
      </c>
      <c r="B1920">
        <v>55</v>
      </c>
      <c r="C1920">
        <v>24</v>
      </c>
      <c r="D1920">
        <v>65</v>
      </c>
      <c r="E1920">
        <v>0</v>
      </c>
      <c r="F1920">
        <f>order_details__2[[#This Row],[UnitPrice]]*order_details__2[[#This Row],[Quantity]]</f>
        <v>1560</v>
      </c>
      <c r="G1920">
        <f>VLOOKUP(order_details__2[[#This Row],[ProductID]],products[],3,FALSE)</f>
        <v>25</v>
      </c>
      <c r="H1920">
        <f>VLOOKUP(order_details__2[[#This Row],[OrderID]],orders[],20,FALSE)</f>
        <v>1998</v>
      </c>
      <c r="I1920" t="str">
        <f>VLOOKUP(order_details__2[[#This Row],[ProductID]],products[],2,FALSE)</f>
        <v>Pt chinois</v>
      </c>
      <c r="J1920" t="str">
        <f>VLOOKUP(order_details__2[[#This Row],[SupplierID]],suppliers[],2,FALSE)</f>
        <v>Ma Maison</v>
      </c>
      <c r="K1920" t="str">
        <f>VLOOKUP(order_details__2[[#This Row],[OrderID]],orders[],14,FALSE)</f>
        <v>Austria</v>
      </c>
      <c r="L1920">
        <f>VLOOKUP(order_details__2[[#This Row],[OrderID]],orders[],7,FALSE)</f>
        <v>3</v>
      </c>
      <c r="M1920" t="str">
        <f>VLOOKUP(order_details__2[[#This Row],[ShipVia ]],shippers[],2,FALSE)</f>
        <v>Federal Shipping</v>
      </c>
      <c r="N1920" t="str">
        <f>VLOOKUP(order_details__2[[#This Row],[OrderID]],orders[],2,FALSE)</f>
        <v>ERNSH</v>
      </c>
      <c r="O1920" t="str">
        <f>VLOOKUP(order_details__2[[#This Row],[OrderID]],orders[],18,FALSE)</f>
        <v xml:space="preserve">Eastern                                           </v>
      </c>
      <c r="P1920">
        <f>VLOOKUP(order_details__2[[#This Row],[ProductID]],products[],4,FALSE)</f>
        <v>6</v>
      </c>
      <c r="Q1920" t="str">
        <f>VLOOKUP(order_details__2[[#This Row],[CategoryID]],categories[],2,FALSE)</f>
        <v>Meat/Poultry</v>
      </c>
      <c r="R1920" s="57">
        <f>VLOOKUP(order_details__2[[#This Row],[OrderID]],orders[],21,FALSE)</f>
        <v>4</v>
      </c>
    </row>
    <row r="1921" spans="1:18" x14ac:dyDescent="0.2">
      <c r="A1921">
        <v>10990</v>
      </c>
      <c r="B1921">
        <v>61</v>
      </c>
      <c r="C1921">
        <v>28.5</v>
      </c>
      <c r="D1921">
        <v>66</v>
      </c>
      <c r="E1921">
        <v>0</v>
      </c>
      <c r="F1921">
        <f>order_details__2[[#This Row],[UnitPrice]]*order_details__2[[#This Row],[Quantity]]</f>
        <v>1881</v>
      </c>
      <c r="G1921">
        <f>VLOOKUP(order_details__2[[#This Row],[ProductID]],products[],3,FALSE)</f>
        <v>29</v>
      </c>
      <c r="H1921">
        <f>VLOOKUP(order_details__2[[#This Row],[OrderID]],orders[],20,FALSE)</f>
        <v>1998</v>
      </c>
      <c r="I1921" t="str">
        <f>VLOOKUP(order_details__2[[#This Row],[ProductID]],products[],2,FALSE)</f>
        <v>Sirop d'rable</v>
      </c>
      <c r="J1921" t="str">
        <f>VLOOKUP(order_details__2[[#This Row],[SupplierID]],suppliers[],2,FALSE)</f>
        <v>Forts d'rables</v>
      </c>
      <c r="K1921" t="str">
        <f>VLOOKUP(order_details__2[[#This Row],[OrderID]],orders[],14,FALSE)</f>
        <v>Austria</v>
      </c>
      <c r="L1921">
        <f>VLOOKUP(order_details__2[[#This Row],[OrderID]],orders[],7,FALSE)</f>
        <v>3</v>
      </c>
      <c r="M1921" t="str">
        <f>VLOOKUP(order_details__2[[#This Row],[ShipVia ]],shippers[],2,FALSE)</f>
        <v>Federal Shipping</v>
      </c>
      <c r="N1921" t="str">
        <f>VLOOKUP(order_details__2[[#This Row],[OrderID]],orders[],2,FALSE)</f>
        <v>ERNSH</v>
      </c>
      <c r="O1921" t="str">
        <f>VLOOKUP(order_details__2[[#This Row],[OrderID]],orders[],18,FALSE)</f>
        <v xml:space="preserve">Eastern                                           </v>
      </c>
      <c r="P1921">
        <f>VLOOKUP(order_details__2[[#This Row],[ProductID]],products[],4,FALSE)</f>
        <v>2</v>
      </c>
      <c r="Q1921" t="str">
        <f>VLOOKUP(order_details__2[[#This Row],[CategoryID]],categories[],2,FALSE)</f>
        <v>Condiments</v>
      </c>
      <c r="R1921" s="57">
        <f>VLOOKUP(order_details__2[[#This Row],[OrderID]],orders[],21,FALSE)</f>
        <v>4</v>
      </c>
    </row>
    <row r="1922" spans="1:18" x14ac:dyDescent="0.2">
      <c r="A1922">
        <v>10991</v>
      </c>
      <c r="B1922">
        <v>2</v>
      </c>
      <c r="C1922">
        <v>19</v>
      </c>
      <c r="D1922">
        <v>50</v>
      </c>
      <c r="E1922">
        <v>0</v>
      </c>
      <c r="F1922">
        <f>order_details__2[[#This Row],[UnitPrice]]*order_details__2[[#This Row],[Quantity]]</f>
        <v>950</v>
      </c>
      <c r="G1922">
        <f>VLOOKUP(order_details__2[[#This Row],[ProductID]],products[],3,FALSE)</f>
        <v>1</v>
      </c>
      <c r="H1922">
        <f>VLOOKUP(order_details__2[[#This Row],[OrderID]],orders[],20,FALSE)</f>
        <v>1998</v>
      </c>
      <c r="I1922" t="str">
        <f>VLOOKUP(order_details__2[[#This Row],[ProductID]],products[],2,FALSE)</f>
        <v>Chang</v>
      </c>
      <c r="J1922" t="str">
        <f>VLOOKUP(order_details__2[[#This Row],[SupplierID]],suppliers[],2,FALSE)</f>
        <v>Exotic Liquids</v>
      </c>
      <c r="K1922" t="str">
        <f>VLOOKUP(order_details__2[[#This Row],[OrderID]],orders[],14,FALSE)</f>
        <v>Germany</v>
      </c>
      <c r="L1922">
        <f>VLOOKUP(order_details__2[[#This Row],[OrderID]],orders[],7,FALSE)</f>
        <v>1</v>
      </c>
      <c r="M1922" t="str">
        <f>VLOOKUP(order_details__2[[#This Row],[ShipVia ]],shippers[],2,FALSE)</f>
        <v>Speedy Express</v>
      </c>
      <c r="N1922" t="str">
        <f>VLOOKUP(order_details__2[[#This Row],[OrderID]],orders[],2,FALSE)</f>
        <v>QUICK</v>
      </c>
      <c r="O1922" t="str">
        <f>VLOOKUP(order_details__2[[#This Row],[OrderID]],orders[],18,FALSE)</f>
        <v xml:space="preserve">Eastern                                           </v>
      </c>
      <c r="P1922">
        <f>VLOOKUP(order_details__2[[#This Row],[ProductID]],products[],4,FALSE)</f>
        <v>1</v>
      </c>
      <c r="Q1922" t="str">
        <f>VLOOKUP(order_details__2[[#This Row],[CategoryID]],categories[],2,FALSE)</f>
        <v>Beverages</v>
      </c>
      <c r="R1922" s="57">
        <f>VLOOKUP(order_details__2[[#This Row],[OrderID]],orders[],21,FALSE)</f>
        <v>4</v>
      </c>
    </row>
    <row r="1923" spans="1:18" x14ac:dyDescent="0.2">
      <c r="A1923">
        <v>10991</v>
      </c>
      <c r="B1923">
        <v>70</v>
      </c>
      <c r="C1923">
        <v>15</v>
      </c>
      <c r="D1923">
        <v>20</v>
      </c>
      <c r="E1923">
        <v>0</v>
      </c>
      <c r="F1923">
        <f>order_details__2[[#This Row],[UnitPrice]]*order_details__2[[#This Row],[Quantity]]</f>
        <v>300</v>
      </c>
      <c r="G1923">
        <f>VLOOKUP(order_details__2[[#This Row],[ProductID]],products[],3,FALSE)</f>
        <v>7</v>
      </c>
      <c r="H1923">
        <f>VLOOKUP(order_details__2[[#This Row],[OrderID]],orders[],20,FALSE)</f>
        <v>1998</v>
      </c>
      <c r="I1923" t="str">
        <f>VLOOKUP(order_details__2[[#This Row],[ProductID]],products[],2,FALSE)</f>
        <v>Outback Lager</v>
      </c>
      <c r="J1923" t="str">
        <f>VLOOKUP(order_details__2[[#This Row],[SupplierID]],suppliers[],2,FALSE)</f>
        <v>Pavlova, Ltd.</v>
      </c>
      <c r="K1923" t="str">
        <f>VLOOKUP(order_details__2[[#This Row],[OrderID]],orders[],14,FALSE)</f>
        <v>Germany</v>
      </c>
      <c r="L1923">
        <f>VLOOKUP(order_details__2[[#This Row],[OrderID]],orders[],7,FALSE)</f>
        <v>1</v>
      </c>
      <c r="M1923" t="str">
        <f>VLOOKUP(order_details__2[[#This Row],[ShipVia ]],shippers[],2,FALSE)</f>
        <v>Speedy Express</v>
      </c>
      <c r="N1923" t="str">
        <f>VLOOKUP(order_details__2[[#This Row],[OrderID]],orders[],2,FALSE)</f>
        <v>QUICK</v>
      </c>
      <c r="O1923" t="str">
        <f>VLOOKUP(order_details__2[[#This Row],[OrderID]],orders[],18,FALSE)</f>
        <v xml:space="preserve">Eastern                                           </v>
      </c>
      <c r="P1923">
        <f>VLOOKUP(order_details__2[[#This Row],[ProductID]],products[],4,FALSE)</f>
        <v>1</v>
      </c>
      <c r="Q1923" t="str">
        <f>VLOOKUP(order_details__2[[#This Row],[CategoryID]],categories[],2,FALSE)</f>
        <v>Beverages</v>
      </c>
      <c r="R1923" s="57">
        <f>VLOOKUP(order_details__2[[#This Row],[OrderID]],orders[],21,FALSE)</f>
        <v>4</v>
      </c>
    </row>
    <row r="1924" spans="1:18" x14ac:dyDescent="0.2">
      <c r="A1924">
        <v>10991</v>
      </c>
      <c r="B1924">
        <v>76</v>
      </c>
      <c r="C1924">
        <v>18</v>
      </c>
      <c r="D1924">
        <v>90</v>
      </c>
      <c r="E1924">
        <v>0</v>
      </c>
      <c r="F1924">
        <f>order_details__2[[#This Row],[UnitPrice]]*order_details__2[[#This Row],[Quantity]]</f>
        <v>1620</v>
      </c>
      <c r="G1924">
        <f>VLOOKUP(order_details__2[[#This Row],[ProductID]],products[],3,FALSE)</f>
        <v>23</v>
      </c>
      <c r="H1924">
        <f>VLOOKUP(order_details__2[[#This Row],[OrderID]],orders[],20,FALSE)</f>
        <v>1998</v>
      </c>
      <c r="I1924" t="str">
        <f>VLOOKUP(order_details__2[[#This Row],[ProductID]],products[],2,FALSE)</f>
        <v>Lakkalikri</v>
      </c>
      <c r="J1924" t="str">
        <f>VLOOKUP(order_details__2[[#This Row],[SupplierID]],suppliers[],2,FALSE)</f>
        <v>Karkki Oy</v>
      </c>
      <c r="K1924" t="str">
        <f>VLOOKUP(order_details__2[[#This Row],[OrderID]],orders[],14,FALSE)</f>
        <v>Germany</v>
      </c>
      <c r="L1924">
        <f>VLOOKUP(order_details__2[[#This Row],[OrderID]],orders[],7,FALSE)</f>
        <v>1</v>
      </c>
      <c r="M1924" t="str">
        <f>VLOOKUP(order_details__2[[#This Row],[ShipVia ]],shippers[],2,FALSE)</f>
        <v>Speedy Express</v>
      </c>
      <c r="N1924" t="str">
        <f>VLOOKUP(order_details__2[[#This Row],[OrderID]],orders[],2,FALSE)</f>
        <v>QUICK</v>
      </c>
      <c r="O1924" t="str">
        <f>VLOOKUP(order_details__2[[#This Row],[OrderID]],orders[],18,FALSE)</f>
        <v xml:space="preserve">Eastern                                           </v>
      </c>
      <c r="P1924">
        <f>VLOOKUP(order_details__2[[#This Row],[ProductID]],products[],4,FALSE)</f>
        <v>1</v>
      </c>
      <c r="Q1924" t="str">
        <f>VLOOKUP(order_details__2[[#This Row],[CategoryID]],categories[],2,FALSE)</f>
        <v>Beverages</v>
      </c>
      <c r="R1924" s="57">
        <f>VLOOKUP(order_details__2[[#This Row],[OrderID]],orders[],21,FALSE)</f>
        <v>4</v>
      </c>
    </row>
    <row r="1925" spans="1:18" x14ac:dyDescent="0.2">
      <c r="A1925">
        <v>10992</v>
      </c>
      <c r="B1925">
        <v>72</v>
      </c>
      <c r="C1925">
        <v>34.799999999999997</v>
      </c>
      <c r="D1925">
        <v>2</v>
      </c>
      <c r="E1925">
        <v>0</v>
      </c>
      <c r="F1925">
        <f>order_details__2[[#This Row],[UnitPrice]]*order_details__2[[#This Row],[Quantity]]</f>
        <v>69.599999999999994</v>
      </c>
      <c r="G1925">
        <f>VLOOKUP(order_details__2[[#This Row],[ProductID]],products[],3,FALSE)</f>
        <v>14</v>
      </c>
      <c r="H1925">
        <f>VLOOKUP(order_details__2[[#This Row],[OrderID]],orders[],20,FALSE)</f>
        <v>1998</v>
      </c>
      <c r="I1925" t="str">
        <f>VLOOKUP(order_details__2[[#This Row],[ProductID]],products[],2,FALSE)</f>
        <v>Mozzarella di Giovanni</v>
      </c>
      <c r="J1925" t="str">
        <f>VLOOKUP(order_details__2[[#This Row],[SupplierID]],suppliers[],2,FALSE)</f>
        <v>Formaggi Fortini s.r.l.</v>
      </c>
      <c r="K1925" t="str">
        <f>VLOOKUP(order_details__2[[#This Row],[OrderID]],orders[],14,FALSE)</f>
        <v>USA</v>
      </c>
      <c r="L1925">
        <f>VLOOKUP(order_details__2[[#This Row],[OrderID]],orders[],7,FALSE)</f>
        <v>3</v>
      </c>
      <c r="M1925" t="str">
        <f>VLOOKUP(order_details__2[[#This Row],[ShipVia ]],shippers[],2,FALSE)</f>
        <v>Federal Shipping</v>
      </c>
      <c r="N1925" t="str">
        <f>VLOOKUP(order_details__2[[#This Row],[OrderID]],orders[],2,FALSE)</f>
        <v>THEBI</v>
      </c>
      <c r="O1925" t="str">
        <f>VLOOKUP(order_details__2[[#This Row],[OrderID]],orders[],18,FALSE)</f>
        <v xml:space="preserve">Eastern                                           </v>
      </c>
      <c r="P1925">
        <f>VLOOKUP(order_details__2[[#This Row],[ProductID]],products[],4,FALSE)</f>
        <v>4</v>
      </c>
      <c r="Q1925" t="str">
        <f>VLOOKUP(order_details__2[[#This Row],[CategoryID]],categories[],2,FALSE)</f>
        <v>Dairy Products</v>
      </c>
      <c r="R1925" s="57">
        <f>VLOOKUP(order_details__2[[#This Row],[OrderID]],orders[],21,FALSE)</f>
        <v>4</v>
      </c>
    </row>
    <row r="1926" spans="1:18" x14ac:dyDescent="0.2">
      <c r="A1926">
        <v>10993</v>
      </c>
      <c r="B1926">
        <v>29</v>
      </c>
      <c r="C1926">
        <v>123.79</v>
      </c>
      <c r="D1926">
        <v>50</v>
      </c>
      <c r="E1926">
        <v>0</v>
      </c>
      <c r="F1926">
        <f>order_details__2[[#This Row],[UnitPrice]]*order_details__2[[#This Row],[Quantity]]</f>
        <v>6189.5</v>
      </c>
      <c r="G1926">
        <f>VLOOKUP(order_details__2[[#This Row],[ProductID]],products[],3,FALSE)</f>
        <v>12</v>
      </c>
      <c r="H1926">
        <f>VLOOKUP(order_details__2[[#This Row],[OrderID]],orders[],20,FALSE)</f>
        <v>1998</v>
      </c>
      <c r="I1926" t="str">
        <f>VLOOKUP(order_details__2[[#This Row],[ProductID]],products[],2,FALSE)</f>
        <v>Thringer Rostbratwurst</v>
      </c>
      <c r="J1926" t="str">
        <f>VLOOKUP(order_details__2[[#This Row],[SupplierID]],suppliers[],2,FALSE)</f>
        <v>Plutzer Lebensmittelgromrkte AG</v>
      </c>
      <c r="K1926" t="str">
        <f>VLOOKUP(order_details__2[[#This Row],[OrderID]],orders[],14,FALSE)</f>
        <v>Sweden</v>
      </c>
      <c r="L1926">
        <f>VLOOKUP(order_details__2[[#This Row],[OrderID]],orders[],7,FALSE)</f>
        <v>3</v>
      </c>
      <c r="M1926" t="str">
        <f>VLOOKUP(order_details__2[[#This Row],[ShipVia ]],shippers[],2,FALSE)</f>
        <v>Federal Shipping</v>
      </c>
      <c r="N1926" t="str">
        <f>VLOOKUP(order_details__2[[#This Row],[OrderID]],orders[],2,FALSE)</f>
        <v>FOLKO</v>
      </c>
      <c r="O1926" t="str">
        <f>VLOOKUP(order_details__2[[#This Row],[OrderID]],orders[],18,FALSE)</f>
        <v xml:space="preserve">Westerns                                          </v>
      </c>
      <c r="P1926">
        <f>VLOOKUP(order_details__2[[#This Row],[ProductID]],products[],4,FALSE)</f>
        <v>6</v>
      </c>
      <c r="Q1926" t="str">
        <f>VLOOKUP(order_details__2[[#This Row],[CategoryID]],categories[],2,FALSE)</f>
        <v>Meat/Poultry</v>
      </c>
      <c r="R1926" s="57">
        <f>VLOOKUP(order_details__2[[#This Row],[OrderID]],orders[],21,FALSE)</f>
        <v>4</v>
      </c>
    </row>
    <row r="1927" spans="1:18" x14ac:dyDescent="0.2">
      <c r="A1927">
        <v>10993</v>
      </c>
      <c r="B1927">
        <v>41</v>
      </c>
      <c r="C1927">
        <v>9.65</v>
      </c>
      <c r="D1927">
        <v>35</v>
      </c>
      <c r="E1927">
        <v>0</v>
      </c>
      <c r="F1927">
        <f>order_details__2[[#This Row],[UnitPrice]]*order_details__2[[#This Row],[Quantity]]</f>
        <v>337.75</v>
      </c>
      <c r="G1927">
        <f>VLOOKUP(order_details__2[[#This Row],[ProductID]],products[],3,FALSE)</f>
        <v>19</v>
      </c>
      <c r="H1927">
        <f>VLOOKUP(order_details__2[[#This Row],[OrderID]],orders[],20,FALSE)</f>
        <v>1998</v>
      </c>
      <c r="I1927" t="str">
        <f>VLOOKUP(order_details__2[[#This Row],[ProductID]],products[],2,FALSE)</f>
        <v>Jack's New England Clam Chowder</v>
      </c>
      <c r="J1927" t="str">
        <f>VLOOKUP(order_details__2[[#This Row],[SupplierID]],suppliers[],2,FALSE)</f>
        <v>New England Seafood Cannery</v>
      </c>
      <c r="K1927" t="str">
        <f>VLOOKUP(order_details__2[[#This Row],[OrderID]],orders[],14,FALSE)</f>
        <v>Sweden</v>
      </c>
      <c r="L1927">
        <f>VLOOKUP(order_details__2[[#This Row],[OrderID]],orders[],7,FALSE)</f>
        <v>3</v>
      </c>
      <c r="M1927" t="str">
        <f>VLOOKUP(order_details__2[[#This Row],[ShipVia ]],shippers[],2,FALSE)</f>
        <v>Federal Shipping</v>
      </c>
      <c r="N1927" t="str">
        <f>VLOOKUP(order_details__2[[#This Row],[OrderID]],orders[],2,FALSE)</f>
        <v>FOLKO</v>
      </c>
      <c r="O1927" t="str">
        <f>VLOOKUP(order_details__2[[#This Row],[OrderID]],orders[],18,FALSE)</f>
        <v xml:space="preserve">Westerns                                          </v>
      </c>
      <c r="P1927">
        <f>VLOOKUP(order_details__2[[#This Row],[ProductID]],products[],4,FALSE)</f>
        <v>8</v>
      </c>
      <c r="Q1927" t="str">
        <f>VLOOKUP(order_details__2[[#This Row],[CategoryID]],categories[],2,FALSE)</f>
        <v>Seafood</v>
      </c>
      <c r="R1927" s="57">
        <f>VLOOKUP(order_details__2[[#This Row],[OrderID]],orders[],21,FALSE)</f>
        <v>4</v>
      </c>
    </row>
    <row r="1928" spans="1:18" x14ac:dyDescent="0.2">
      <c r="A1928">
        <v>10994</v>
      </c>
      <c r="B1928">
        <v>59</v>
      </c>
      <c r="C1928">
        <v>55</v>
      </c>
      <c r="D1928">
        <v>18</v>
      </c>
      <c r="E1928">
        <v>0</v>
      </c>
      <c r="F1928">
        <f>order_details__2[[#This Row],[UnitPrice]]*order_details__2[[#This Row],[Quantity]]</f>
        <v>990</v>
      </c>
      <c r="G1928">
        <f>VLOOKUP(order_details__2[[#This Row],[ProductID]],products[],3,FALSE)</f>
        <v>28</v>
      </c>
      <c r="H1928">
        <f>VLOOKUP(order_details__2[[#This Row],[OrderID]],orders[],20,FALSE)</f>
        <v>1998</v>
      </c>
      <c r="I1928" t="str">
        <f>VLOOKUP(order_details__2[[#This Row],[ProductID]],products[],2,FALSE)</f>
        <v>Raclette Courdavault</v>
      </c>
      <c r="J1928" t="str">
        <f>VLOOKUP(order_details__2[[#This Row],[SupplierID]],suppliers[],2,FALSE)</f>
        <v>Gai pturage</v>
      </c>
      <c r="K1928" t="str">
        <f>VLOOKUP(order_details__2[[#This Row],[OrderID]],orders[],14,FALSE)</f>
        <v>Denmark</v>
      </c>
      <c r="L1928">
        <f>VLOOKUP(order_details__2[[#This Row],[OrderID]],orders[],7,FALSE)</f>
        <v>3</v>
      </c>
      <c r="M1928" t="str">
        <f>VLOOKUP(order_details__2[[#This Row],[ShipVia ]],shippers[],2,FALSE)</f>
        <v>Federal Shipping</v>
      </c>
      <c r="N1928" t="str">
        <f>VLOOKUP(order_details__2[[#This Row],[OrderID]],orders[],2,FALSE)</f>
        <v>VAFFE</v>
      </c>
      <c r="O1928" t="str">
        <f>VLOOKUP(order_details__2[[#This Row],[OrderID]],orders[],18,FALSE)</f>
        <v xml:space="preserve">Eastern                                           </v>
      </c>
      <c r="P1928">
        <f>VLOOKUP(order_details__2[[#This Row],[ProductID]],products[],4,FALSE)</f>
        <v>4</v>
      </c>
      <c r="Q1928" t="str">
        <f>VLOOKUP(order_details__2[[#This Row],[CategoryID]],categories[],2,FALSE)</f>
        <v>Dairy Products</v>
      </c>
      <c r="R1928" s="57">
        <f>VLOOKUP(order_details__2[[#This Row],[OrderID]],orders[],21,FALSE)</f>
        <v>4</v>
      </c>
    </row>
    <row r="1929" spans="1:18" x14ac:dyDescent="0.2">
      <c r="A1929">
        <v>10995</v>
      </c>
      <c r="B1929">
        <v>51</v>
      </c>
      <c r="C1929">
        <v>53</v>
      </c>
      <c r="D1929">
        <v>20</v>
      </c>
      <c r="E1929">
        <v>0</v>
      </c>
      <c r="F1929">
        <f>order_details__2[[#This Row],[UnitPrice]]*order_details__2[[#This Row],[Quantity]]</f>
        <v>1060</v>
      </c>
      <c r="G1929">
        <f>VLOOKUP(order_details__2[[#This Row],[ProductID]],products[],3,FALSE)</f>
        <v>24</v>
      </c>
      <c r="H1929">
        <f>VLOOKUP(order_details__2[[#This Row],[OrderID]],orders[],20,FALSE)</f>
        <v>1998</v>
      </c>
      <c r="I1929" t="str">
        <f>VLOOKUP(order_details__2[[#This Row],[ProductID]],products[],2,FALSE)</f>
        <v>Manjimup Dried Apples</v>
      </c>
      <c r="J1929" t="str">
        <f>VLOOKUP(order_details__2[[#This Row],[SupplierID]],suppliers[],2,FALSE)</f>
        <v>G'day, Mate</v>
      </c>
      <c r="K1929" t="str">
        <f>VLOOKUP(order_details__2[[#This Row],[OrderID]],orders[],14,FALSE)</f>
        <v>Mexico</v>
      </c>
      <c r="L1929">
        <f>VLOOKUP(order_details__2[[#This Row],[OrderID]],orders[],7,FALSE)</f>
        <v>3</v>
      </c>
      <c r="M1929" t="str">
        <f>VLOOKUP(order_details__2[[#This Row],[ShipVia ]],shippers[],2,FALSE)</f>
        <v>Federal Shipping</v>
      </c>
      <c r="N1929" t="str">
        <f>VLOOKUP(order_details__2[[#This Row],[OrderID]],orders[],2,FALSE)</f>
        <v>PERIC</v>
      </c>
      <c r="O1929" t="str">
        <f>VLOOKUP(order_details__2[[#This Row],[OrderID]],orders[],18,FALSE)</f>
        <v xml:space="preserve">Eastern                                           </v>
      </c>
      <c r="P1929">
        <f>VLOOKUP(order_details__2[[#This Row],[ProductID]],products[],4,FALSE)</f>
        <v>7</v>
      </c>
      <c r="Q1929" t="str">
        <f>VLOOKUP(order_details__2[[#This Row],[CategoryID]],categories[],2,FALSE)</f>
        <v>Produce</v>
      </c>
      <c r="R1929" s="57">
        <f>VLOOKUP(order_details__2[[#This Row],[OrderID]],orders[],21,FALSE)</f>
        <v>4</v>
      </c>
    </row>
    <row r="1930" spans="1:18" x14ac:dyDescent="0.2">
      <c r="A1930">
        <v>10995</v>
      </c>
      <c r="B1930">
        <v>60</v>
      </c>
      <c r="C1930">
        <v>34</v>
      </c>
      <c r="D1930">
        <v>4</v>
      </c>
      <c r="E1930">
        <v>0</v>
      </c>
      <c r="F1930">
        <f>order_details__2[[#This Row],[UnitPrice]]*order_details__2[[#This Row],[Quantity]]</f>
        <v>136</v>
      </c>
      <c r="G1930">
        <f>VLOOKUP(order_details__2[[#This Row],[ProductID]],products[],3,FALSE)</f>
        <v>28</v>
      </c>
      <c r="H1930">
        <f>VLOOKUP(order_details__2[[#This Row],[OrderID]],orders[],20,FALSE)</f>
        <v>1998</v>
      </c>
      <c r="I1930" t="str">
        <f>VLOOKUP(order_details__2[[#This Row],[ProductID]],products[],2,FALSE)</f>
        <v>Camembert Pierrot</v>
      </c>
      <c r="J1930" t="str">
        <f>VLOOKUP(order_details__2[[#This Row],[SupplierID]],suppliers[],2,FALSE)</f>
        <v>Gai pturage</v>
      </c>
      <c r="K1930" t="str">
        <f>VLOOKUP(order_details__2[[#This Row],[OrderID]],orders[],14,FALSE)</f>
        <v>Mexico</v>
      </c>
      <c r="L1930">
        <f>VLOOKUP(order_details__2[[#This Row],[OrderID]],orders[],7,FALSE)</f>
        <v>3</v>
      </c>
      <c r="M1930" t="str">
        <f>VLOOKUP(order_details__2[[#This Row],[ShipVia ]],shippers[],2,FALSE)</f>
        <v>Federal Shipping</v>
      </c>
      <c r="N1930" t="str">
        <f>VLOOKUP(order_details__2[[#This Row],[OrderID]],orders[],2,FALSE)</f>
        <v>PERIC</v>
      </c>
      <c r="O1930" t="str">
        <f>VLOOKUP(order_details__2[[#This Row],[OrderID]],orders[],18,FALSE)</f>
        <v xml:space="preserve">Eastern                                           </v>
      </c>
      <c r="P1930">
        <f>VLOOKUP(order_details__2[[#This Row],[ProductID]],products[],4,FALSE)</f>
        <v>4</v>
      </c>
      <c r="Q1930" t="str">
        <f>VLOOKUP(order_details__2[[#This Row],[CategoryID]],categories[],2,FALSE)</f>
        <v>Dairy Products</v>
      </c>
      <c r="R1930" s="57">
        <f>VLOOKUP(order_details__2[[#This Row],[OrderID]],orders[],21,FALSE)</f>
        <v>4</v>
      </c>
    </row>
    <row r="1931" spans="1:18" x14ac:dyDescent="0.2">
      <c r="A1931">
        <v>10996</v>
      </c>
      <c r="B1931">
        <v>42</v>
      </c>
      <c r="C1931">
        <v>14</v>
      </c>
      <c r="D1931">
        <v>40</v>
      </c>
      <c r="E1931">
        <v>0</v>
      </c>
      <c r="F1931">
        <f>order_details__2[[#This Row],[UnitPrice]]*order_details__2[[#This Row],[Quantity]]</f>
        <v>560</v>
      </c>
      <c r="G1931">
        <f>VLOOKUP(order_details__2[[#This Row],[ProductID]],products[],3,FALSE)</f>
        <v>20</v>
      </c>
      <c r="H1931">
        <f>VLOOKUP(order_details__2[[#This Row],[OrderID]],orders[],20,FALSE)</f>
        <v>1998</v>
      </c>
      <c r="I1931" t="str">
        <f>VLOOKUP(order_details__2[[#This Row],[ProductID]],products[],2,FALSE)</f>
        <v>Singaporean Hokkien Fried Mee</v>
      </c>
      <c r="J1931" t="str">
        <f>VLOOKUP(order_details__2[[#This Row],[SupplierID]],suppliers[],2,FALSE)</f>
        <v>Leka Trading</v>
      </c>
      <c r="K1931" t="str">
        <f>VLOOKUP(order_details__2[[#This Row],[OrderID]],orders[],14,FALSE)</f>
        <v>Germany</v>
      </c>
      <c r="L1931">
        <f>VLOOKUP(order_details__2[[#This Row],[OrderID]],orders[],7,FALSE)</f>
        <v>2</v>
      </c>
      <c r="M1931" t="str">
        <f>VLOOKUP(order_details__2[[#This Row],[ShipVia ]],shippers[],2,FALSE)</f>
        <v>United Package</v>
      </c>
      <c r="N1931" t="str">
        <f>VLOOKUP(order_details__2[[#This Row],[OrderID]],orders[],2,FALSE)</f>
        <v>QUICK</v>
      </c>
      <c r="O1931" t="str">
        <f>VLOOKUP(order_details__2[[#This Row],[OrderID]],orders[],18,FALSE)</f>
        <v xml:space="preserve">Eastern                                           </v>
      </c>
      <c r="P1931">
        <f>VLOOKUP(order_details__2[[#This Row],[ProductID]],products[],4,FALSE)</f>
        <v>5</v>
      </c>
      <c r="Q1931" t="str">
        <f>VLOOKUP(order_details__2[[#This Row],[CategoryID]],categories[],2,FALSE)</f>
        <v>Grains/Cereals</v>
      </c>
      <c r="R1931" s="57">
        <f>VLOOKUP(order_details__2[[#This Row],[OrderID]],orders[],21,FALSE)</f>
        <v>4</v>
      </c>
    </row>
    <row r="1932" spans="1:18" x14ac:dyDescent="0.2">
      <c r="A1932">
        <v>10997</v>
      </c>
      <c r="B1932">
        <v>32</v>
      </c>
      <c r="C1932">
        <v>32</v>
      </c>
      <c r="D1932">
        <v>50</v>
      </c>
      <c r="E1932">
        <v>0</v>
      </c>
      <c r="F1932">
        <f>order_details__2[[#This Row],[UnitPrice]]*order_details__2[[#This Row],[Quantity]]</f>
        <v>1600</v>
      </c>
      <c r="G1932">
        <f>VLOOKUP(order_details__2[[#This Row],[ProductID]],products[],3,FALSE)</f>
        <v>14</v>
      </c>
      <c r="H1932">
        <f>VLOOKUP(order_details__2[[#This Row],[OrderID]],orders[],20,FALSE)</f>
        <v>1998</v>
      </c>
      <c r="I1932" t="str">
        <f>VLOOKUP(order_details__2[[#This Row],[ProductID]],products[],2,FALSE)</f>
        <v>Mascarpone Fabioli</v>
      </c>
      <c r="J1932" t="str">
        <f>VLOOKUP(order_details__2[[#This Row],[SupplierID]],suppliers[],2,FALSE)</f>
        <v>Formaggi Fortini s.r.l.</v>
      </c>
      <c r="K1932" t="str">
        <f>VLOOKUP(order_details__2[[#This Row],[OrderID]],orders[],14,FALSE)</f>
        <v>Venezuela</v>
      </c>
      <c r="L1932">
        <f>VLOOKUP(order_details__2[[#This Row],[OrderID]],orders[],7,FALSE)</f>
        <v>2</v>
      </c>
      <c r="M1932" t="str">
        <f>VLOOKUP(order_details__2[[#This Row],[ShipVia ]],shippers[],2,FALSE)</f>
        <v>United Package</v>
      </c>
      <c r="N1932" t="str">
        <f>VLOOKUP(order_details__2[[#This Row],[OrderID]],orders[],2,FALSE)</f>
        <v>LILAS</v>
      </c>
      <c r="O1932" t="str">
        <f>VLOOKUP(order_details__2[[#This Row],[OrderID]],orders[],18,FALSE)</f>
        <v xml:space="preserve">Northern                                          </v>
      </c>
      <c r="P1932">
        <f>VLOOKUP(order_details__2[[#This Row],[ProductID]],products[],4,FALSE)</f>
        <v>4</v>
      </c>
      <c r="Q1932" t="str">
        <f>VLOOKUP(order_details__2[[#This Row],[CategoryID]],categories[],2,FALSE)</f>
        <v>Dairy Products</v>
      </c>
      <c r="R1932" s="57">
        <f>VLOOKUP(order_details__2[[#This Row],[OrderID]],orders[],21,FALSE)</f>
        <v>4</v>
      </c>
    </row>
    <row r="1933" spans="1:18" x14ac:dyDescent="0.2">
      <c r="A1933">
        <v>10997</v>
      </c>
      <c r="B1933">
        <v>46</v>
      </c>
      <c r="C1933">
        <v>12</v>
      </c>
      <c r="D1933">
        <v>20</v>
      </c>
      <c r="E1933">
        <v>0</v>
      </c>
      <c r="F1933">
        <f>order_details__2[[#This Row],[UnitPrice]]*order_details__2[[#This Row],[Quantity]]</f>
        <v>240</v>
      </c>
      <c r="G1933">
        <f>VLOOKUP(order_details__2[[#This Row],[ProductID]],products[],3,FALSE)</f>
        <v>21</v>
      </c>
      <c r="H1933">
        <f>VLOOKUP(order_details__2[[#This Row],[OrderID]],orders[],20,FALSE)</f>
        <v>1998</v>
      </c>
      <c r="I1933" t="str">
        <f>VLOOKUP(order_details__2[[#This Row],[ProductID]],products[],2,FALSE)</f>
        <v>Spegesild</v>
      </c>
      <c r="J1933" t="str">
        <f>VLOOKUP(order_details__2[[#This Row],[SupplierID]],suppliers[],2,FALSE)</f>
        <v>Lyngbysild</v>
      </c>
      <c r="K1933" t="str">
        <f>VLOOKUP(order_details__2[[#This Row],[OrderID]],orders[],14,FALSE)</f>
        <v>Venezuela</v>
      </c>
      <c r="L1933">
        <f>VLOOKUP(order_details__2[[#This Row],[OrderID]],orders[],7,FALSE)</f>
        <v>2</v>
      </c>
      <c r="M1933" t="str">
        <f>VLOOKUP(order_details__2[[#This Row],[ShipVia ]],shippers[],2,FALSE)</f>
        <v>United Package</v>
      </c>
      <c r="N1933" t="str">
        <f>VLOOKUP(order_details__2[[#This Row],[OrderID]],orders[],2,FALSE)</f>
        <v>LILAS</v>
      </c>
      <c r="O1933" t="str">
        <f>VLOOKUP(order_details__2[[#This Row],[OrderID]],orders[],18,FALSE)</f>
        <v xml:space="preserve">Northern                                          </v>
      </c>
      <c r="P1933">
        <f>VLOOKUP(order_details__2[[#This Row],[ProductID]],products[],4,FALSE)</f>
        <v>8</v>
      </c>
      <c r="Q1933" t="str">
        <f>VLOOKUP(order_details__2[[#This Row],[CategoryID]],categories[],2,FALSE)</f>
        <v>Seafood</v>
      </c>
      <c r="R1933" s="57">
        <f>VLOOKUP(order_details__2[[#This Row],[OrderID]],orders[],21,FALSE)</f>
        <v>4</v>
      </c>
    </row>
    <row r="1934" spans="1:18" x14ac:dyDescent="0.2">
      <c r="A1934">
        <v>10997</v>
      </c>
      <c r="B1934">
        <v>52</v>
      </c>
      <c r="C1934">
        <v>7</v>
      </c>
      <c r="D1934">
        <v>20</v>
      </c>
      <c r="E1934">
        <v>0</v>
      </c>
      <c r="F1934">
        <f>order_details__2[[#This Row],[UnitPrice]]*order_details__2[[#This Row],[Quantity]]</f>
        <v>140</v>
      </c>
      <c r="G1934">
        <f>VLOOKUP(order_details__2[[#This Row],[ProductID]],products[],3,FALSE)</f>
        <v>24</v>
      </c>
      <c r="H1934">
        <f>VLOOKUP(order_details__2[[#This Row],[OrderID]],orders[],20,FALSE)</f>
        <v>1998</v>
      </c>
      <c r="I1934" t="str">
        <f>VLOOKUP(order_details__2[[#This Row],[ProductID]],products[],2,FALSE)</f>
        <v>Filo Mix</v>
      </c>
      <c r="J1934" t="str">
        <f>VLOOKUP(order_details__2[[#This Row],[SupplierID]],suppliers[],2,FALSE)</f>
        <v>G'day, Mate</v>
      </c>
      <c r="K1934" t="str">
        <f>VLOOKUP(order_details__2[[#This Row],[OrderID]],orders[],14,FALSE)</f>
        <v>Venezuela</v>
      </c>
      <c r="L1934">
        <f>VLOOKUP(order_details__2[[#This Row],[OrderID]],orders[],7,FALSE)</f>
        <v>2</v>
      </c>
      <c r="M1934" t="str">
        <f>VLOOKUP(order_details__2[[#This Row],[ShipVia ]],shippers[],2,FALSE)</f>
        <v>United Package</v>
      </c>
      <c r="N1934" t="str">
        <f>VLOOKUP(order_details__2[[#This Row],[OrderID]],orders[],2,FALSE)</f>
        <v>LILAS</v>
      </c>
      <c r="O1934" t="str">
        <f>VLOOKUP(order_details__2[[#This Row],[OrderID]],orders[],18,FALSE)</f>
        <v xml:space="preserve">Northern                                          </v>
      </c>
      <c r="P1934">
        <f>VLOOKUP(order_details__2[[#This Row],[ProductID]],products[],4,FALSE)</f>
        <v>5</v>
      </c>
      <c r="Q1934" t="str">
        <f>VLOOKUP(order_details__2[[#This Row],[CategoryID]],categories[],2,FALSE)</f>
        <v>Grains/Cereals</v>
      </c>
      <c r="R1934" s="57">
        <f>VLOOKUP(order_details__2[[#This Row],[OrderID]],orders[],21,FALSE)</f>
        <v>4</v>
      </c>
    </row>
    <row r="1935" spans="1:18" x14ac:dyDescent="0.2">
      <c r="A1935">
        <v>10998</v>
      </c>
      <c r="B1935">
        <v>24</v>
      </c>
      <c r="C1935">
        <v>4.5</v>
      </c>
      <c r="D1935">
        <v>12</v>
      </c>
      <c r="E1935">
        <v>0</v>
      </c>
      <c r="F1935">
        <f>order_details__2[[#This Row],[UnitPrice]]*order_details__2[[#This Row],[Quantity]]</f>
        <v>54</v>
      </c>
      <c r="G1935">
        <f>VLOOKUP(order_details__2[[#This Row],[ProductID]],products[],3,FALSE)</f>
        <v>10</v>
      </c>
      <c r="H1935">
        <f>VLOOKUP(order_details__2[[#This Row],[OrderID]],orders[],20,FALSE)</f>
        <v>1998</v>
      </c>
      <c r="I1935" t="str">
        <f>VLOOKUP(order_details__2[[#This Row],[ProductID]],products[],2,FALSE)</f>
        <v>Guaran Fantstica</v>
      </c>
      <c r="J1935" t="str">
        <f>VLOOKUP(order_details__2[[#This Row],[SupplierID]],suppliers[],2,FALSE)</f>
        <v>Refrescos Americanas LTDA</v>
      </c>
      <c r="K1935" t="str">
        <f>VLOOKUP(order_details__2[[#This Row],[OrderID]],orders[],14,FALSE)</f>
        <v>Poland</v>
      </c>
      <c r="L1935">
        <f>VLOOKUP(order_details__2[[#This Row],[OrderID]],orders[],7,FALSE)</f>
        <v>2</v>
      </c>
      <c r="M1935" t="str">
        <f>VLOOKUP(order_details__2[[#This Row],[ShipVia ]],shippers[],2,FALSE)</f>
        <v>United Package</v>
      </c>
      <c r="N1935" t="str">
        <f>VLOOKUP(order_details__2[[#This Row],[OrderID]],orders[],2,FALSE)</f>
        <v>WOLZA</v>
      </c>
      <c r="O1935" t="str">
        <f>VLOOKUP(order_details__2[[#This Row],[OrderID]],orders[],18,FALSE)</f>
        <v xml:space="preserve">Northern                                          </v>
      </c>
      <c r="P1935">
        <f>VLOOKUP(order_details__2[[#This Row],[ProductID]],products[],4,FALSE)</f>
        <v>1</v>
      </c>
      <c r="Q1935" t="str">
        <f>VLOOKUP(order_details__2[[#This Row],[CategoryID]],categories[],2,FALSE)</f>
        <v>Beverages</v>
      </c>
      <c r="R1935" s="57">
        <f>VLOOKUP(order_details__2[[#This Row],[OrderID]],orders[],21,FALSE)</f>
        <v>4</v>
      </c>
    </row>
    <row r="1936" spans="1:18" x14ac:dyDescent="0.2">
      <c r="A1936">
        <v>10998</v>
      </c>
      <c r="B1936">
        <v>61</v>
      </c>
      <c r="C1936">
        <v>28.5</v>
      </c>
      <c r="D1936">
        <v>7</v>
      </c>
      <c r="E1936">
        <v>0</v>
      </c>
      <c r="F1936">
        <f>order_details__2[[#This Row],[UnitPrice]]*order_details__2[[#This Row],[Quantity]]</f>
        <v>199.5</v>
      </c>
      <c r="G1936">
        <f>VLOOKUP(order_details__2[[#This Row],[ProductID]],products[],3,FALSE)</f>
        <v>29</v>
      </c>
      <c r="H1936">
        <f>VLOOKUP(order_details__2[[#This Row],[OrderID]],orders[],20,FALSE)</f>
        <v>1998</v>
      </c>
      <c r="I1936" t="str">
        <f>VLOOKUP(order_details__2[[#This Row],[ProductID]],products[],2,FALSE)</f>
        <v>Sirop d'rable</v>
      </c>
      <c r="J1936" t="str">
        <f>VLOOKUP(order_details__2[[#This Row],[SupplierID]],suppliers[],2,FALSE)</f>
        <v>Forts d'rables</v>
      </c>
      <c r="K1936" t="str">
        <f>VLOOKUP(order_details__2[[#This Row],[OrderID]],orders[],14,FALSE)</f>
        <v>Poland</v>
      </c>
      <c r="L1936">
        <f>VLOOKUP(order_details__2[[#This Row],[OrderID]],orders[],7,FALSE)</f>
        <v>2</v>
      </c>
      <c r="M1936" t="str">
        <f>VLOOKUP(order_details__2[[#This Row],[ShipVia ]],shippers[],2,FALSE)</f>
        <v>United Package</v>
      </c>
      <c r="N1936" t="str">
        <f>VLOOKUP(order_details__2[[#This Row],[OrderID]],orders[],2,FALSE)</f>
        <v>WOLZA</v>
      </c>
      <c r="O1936" t="str">
        <f>VLOOKUP(order_details__2[[#This Row],[OrderID]],orders[],18,FALSE)</f>
        <v xml:space="preserve">Northern                                          </v>
      </c>
      <c r="P1936">
        <f>VLOOKUP(order_details__2[[#This Row],[ProductID]],products[],4,FALSE)</f>
        <v>2</v>
      </c>
      <c r="Q1936" t="str">
        <f>VLOOKUP(order_details__2[[#This Row],[CategoryID]],categories[],2,FALSE)</f>
        <v>Condiments</v>
      </c>
      <c r="R1936" s="57">
        <f>VLOOKUP(order_details__2[[#This Row],[OrderID]],orders[],21,FALSE)</f>
        <v>4</v>
      </c>
    </row>
    <row r="1937" spans="1:18" x14ac:dyDescent="0.2">
      <c r="A1937">
        <v>10998</v>
      </c>
      <c r="B1937">
        <v>74</v>
      </c>
      <c r="C1937">
        <v>10</v>
      </c>
      <c r="D1937">
        <v>20</v>
      </c>
      <c r="E1937">
        <v>0</v>
      </c>
      <c r="F1937">
        <f>order_details__2[[#This Row],[UnitPrice]]*order_details__2[[#This Row],[Quantity]]</f>
        <v>200</v>
      </c>
      <c r="G1937">
        <f>VLOOKUP(order_details__2[[#This Row],[ProductID]],products[],3,FALSE)</f>
        <v>4</v>
      </c>
      <c r="H1937">
        <f>VLOOKUP(order_details__2[[#This Row],[OrderID]],orders[],20,FALSE)</f>
        <v>1998</v>
      </c>
      <c r="I1937" t="str">
        <f>VLOOKUP(order_details__2[[#This Row],[ProductID]],products[],2,FALSE)</f>
        <v>Longlife Tofu</v>
      </c>
      <c r="J1937" t="str">
        <f>VLOOKUP(order_details__2[[#This Row],[SupplierID]],suppliers[],2,FALSE)</f>
        <v>Tokyo Traders</v>
      </c>
      <c r="K1937" t="str">
        <f>VLOOKUP(order_details__2[[#This Row],[OrderID]],orders[],14,FALSE)</f>
        <v>Poland</v>
      </c>
      <c r="L1937">
        <f>VLOOKUP(order_details__2[[#This Row],[OrderID]],orders[],7,FALSE)</f>
        <v>2</v>
      </c>
      <c r="M1937" t="str">
        <f>VLOOKUP(order_details__2[[#This Row],[ShipVia ]],shippers[],2,FALSE)</f>
        <v>United Package</v>
      </c>
      <c r="N1937" t="str">
        <f>VLOOKUP(order_details__2[[#This Row],[OrderID]],orders[],2,FALSE)</f>
        <v>WOLZA</v>
      </c>
      <c r="O1937" t="str">
        <f>VLOOKUP(order_details__2[[#This Row],[OrderID]],orders[],18,FALSE)</f>
        <v xml:space="preserve">Northern                                          </v>
      </c>
      <c r="P1937">
        <f>VLOOKUP(order_details__2[[#This Row],[ProductID]],products[],4,FALSE)</f>
        <v>7</v>
      </c>
      <c r="Q1937" t="str">
        <f>VLOOKUP(order_details__2[[#This Row],[CategoryID]],categories[],2,FALSE)</f>
        <v>Produce</v>
      </c>
      <c r="R1937" s="57">
        <f>VLOOKUP(order_details__2[[#This Row],[OrderID]],orders[],21,FALSE)</f>
        <v>4</v>
      </c>
    </row>
    <row r="1938" spans="1:18" x14ac:dyDescent="0.2">
      <c r="A1938">
        <v>10998</v>
      </c>
      <c r="B1938">
        <v>75</v>
      </c>
      <c r="C1938">
        <v>7.75</v>
      </c>
      <c r="D1938">
        <v>30</v>
      </c>
      <c r="E1938">
        <v>0</v>
      </c>
      <c r="F1938">
        <f>order_details__2[[#This Row],[UnitPrice]]*order_details__2[[#This Row],[Quantity]]</f>
        <v>232.5</v>
      </c>
      <c r="G1938">
        <f>VLOOKUP(order_details__2[[#This Row],[ProductID]],products[],3,FALSE)</f>
        <v>12</v>
      </c>
      <c r="H1938">
        <f>VLOOKUP(order_details__2[[#This Row],[OrderID]],orders[],20,FALSE)</f>
        <v>1998</v>
      </c>
      <c r="I1938" t="str">
        <f>VLOOKUP(order_details__2[[#This Row],[ProductID]],products[],2,FALSE)</f>
        <v>Rhnbru Klosterbier</v>
      </c>
      <c r="J1938" t="str">
        <f>VLOOKUP(order_details__2[[#This Row],[SupplierID]],suppliers[],2,FALSE)</f>
        <v>Plutzer Lebensmittelgromrkte AG</v>
      </c>
      <c r="K1938" t="str">
        <f>VLOOKUP(order_details__2[[#This Row],[OrderID]],orders[],14,FALSE)</f>
        <v>Poland</v>
      </c>
      <c r="L1938">
        <f>VLOOKUP(order_details__2[[#This Row],[OrderID]],orders[],7,FALSE)</f>
        <v>2</v>
      </c>
      <c r="M1938" t="str">
        <f>VLOOKUP(order_details__2[[#This Row],[ShipVia ]],shippers[],2,FALSE)</f>
        <v>United Package</v>
      </c>
      <c r="N1938" t="str">
        <f>VLOOKUP(order_details__2[[#This Row],[OrderID]],orders[],2,FALSE)</f>
        <v>WOLZA</v>
      </c>
      <c r="O1938" t="str">
        <f>VLOOKUP(order_details__2[[#This Row],[OrderID]],orders[],18,FALSE)</f>
        <v xml:space="preserve">Northern                                          </v>
      </c>
      <c r="P1938">
        <f>VLOOKUP(order_details__2[[#This Row],[ProductID]],products[],4,FALSE)</f>
        <v>1</v>
      </c>
      <c r="Q1938" t="str">
        <f>VLOOKUP(order_details__2[[#This Row],[CategoryID]],categories[],2,FALSE)</f>
        <v>Beverages</v>
      </c>
      <c r="R1938" s="57">
        <f>VLOOKUP(order_details__2[[#This Row],[OrderID]],orders[],21,FALSE)</f>
        <v>4</v>
      </c>
    </row>
    <row r="1939" spans="1:18" x14ac:dyDescent="0.2">
      <c r="A1939">
        <v>10999</v>
      </c>
      <c r="B1939">
        <v>41</v>
      </c>
      <c r="C1939">
        <v>9.65</v>
      </c>
      <c r="D1939">
        <v>20</v>
      </c>
      <c r="E1939">
        <v>0</v>
      </c>
      <c r="F1939">
        <f>order_details__2[[#This Row],[UnitPrice]]*order_details__2[[#This Row],[Quantity]]</f>
        <v>193</v>
      </c>
      <c r="G1939">
        <f>VLOOKUP(order_details__2[[#This Row],[ProductID]],products[],3,FALSE)</f>
        <v>19</v>
      </c>
      <c r="H1939">
        <f>VLOOKUP(order_details__2[[#This Row],[OrderID]],orders[],20,FALSE)</f>
        <v>1998</v>
      </c>
      <c r="I1939" t="str">
        <f>VLOOKUP(order_details__2[[#This Row],[ProductID]],products[],2,FALSE)</f>
        <v>Jack's New England Clam Chowder</v>
      </c>
      <c r="J1939" t="str">
        <f>VLOOKUP(order_details__2[[#This Row],[SupplierID]],suppliers[],2,FALSE)</f>
        <v>New England Seafood Cannery</v>
      </c>
      <c r="K1939" t="str">
        <f>VLOOKUP(order_details__2[[#This Row],[OrderID]],orders[],14,FALSE)</f>
        <v>Germany</v>
      </c>
      <c r="L1939">
        <f>VLOOKUP(order_details__2[[#This Row],[OrderID]],orders[],7,FALSE)</f>
        <v>2</v>
      </c>
      <c r="M1939" t="str">
        <f>VLOOKUP(order_details__2[[#This Row],[ShipVia ]],shippers[],2,FALSE)</f>
        <v>United Package</v>
      </c>
      <c r="N1939" t="str">
        <f>VLOOKUP(order_details__2[[#This Row],[OrderID]],orders[],2,FALSE)</f>
        <v>OTTIK</v>
      </c>
      <c r="O1939" t="str">
        <f>VLOOKUP(order_details__2[[#This Row],[OrderID]],orders[],18,FALSE)</f>
        <v xml:space="preserve">Westerns                                          </v>
      </c>
      <c r="P1939">
        <f>VLOOKUP(order_details__2[[#This Row],[ProductID]],products[],4,FALSE)</f>
        <v>8</v>
      </c>
      <c r="Q1939" t="str">
        <f>VLOOKUP(order_details__2[[#This Row],[CategoryID]],categories[],2,FALSE)</f>
        <v>Seafood</v>
      </c>
      <c r="R1939" s="57">
        <f>VLOOKUP(order_details__2[[#This Row],[OrderID]],orders[],21,FALSE)</f>
        <v>4</v>
      </c>
    </row>
    <row r="1940" spans="1:18" x14ac:dyDescent="0.2">
      <c r="A1940">
        <v>10999</v>
      </c>
      <c r="B1940">
        <v>51</v>
      </c>
      <c r="C1940">
        <v>53</v>
      </c>
      <c r="D1940">
        <v>15</v>
      </c>
      <c r="E1940">
        <v>0</v>
      </c>
      <c r="F1940">
        <f>order_details__2[[#This Row],[UnitPrice]]*order_details__2[[#This Row],[Quantity]]</f>
        <v>795</v>
      </c>
      <c r="G1940">
        <f>VLOOKUP(order_details__2[[#This Row],[ProductID]],products[],3,FALSE)</f>
        <v>24</v>
      </c>
      <c r="H1940">
        <f>VLOOKUP(order_details__2[[#This Row],[OrderID]],orders[],20,FALSE)</f>
        <v>1998</v>
      </c>
      <c r="I1940" t="str">
        <f>VLOOKUP(order_details__2[[#This Row],[ProductID]],products[],2,FALSE)</f>
        <v>Manjimup Dried Apples</v>
      </c>
      <c r="J1940" t="str">
        <f>VLOOKUP(order_details__2[[#This Row],[SupplierID]],suppliers[],2,FALSE)</f>
        <v>G'day, Mate</v>
      </c>
      <c r="K1940" t="str">
        <f>VLOOKUP(order_details__2[[#This Row],[OrderID]],orders[],14,FALSE)</f>
        <v>Germany</v>
      </c>
      <c r="L1940">
        <f>VLOOKUP(order_details__2[[#This Row],[OrderID]],orders[],7,FALSE)</f>
        <v>2</v>
      </c>
      <c r="M1940" t="str">
        <f>VLOOKUP(order_details__2[[#This Row],[ShipVia ]],shippers[],2,FALSE)</f>
        <v>United Package</v>
      </c>
      <c r="N1940" t="str">
        <f>VLOOKUP(order_details__2[[#This Row],[OrderID]],orders[],2,FALSE)</f>
        <v>OTTIK</v>
      </c>
      <c r="O1940" t="str">
        <f>VLOOKUP(order_details__2[[#This Row],[OrderID]],orders[],18,FALSE)</f>
        <v xml:space="preserve">Westerns                                          </v>
      </c>
      <c r="P1940">
        <f>VLOOKUP(order_details__2[[#This Row],[ProductID]],products[],4,FALSE)</f>
        <v>7</v>
      </c>
      <c r="Q1940" t="str">
        <f>VLOOKUP(order_details__2[[#This Row],[CategoryID]],categories[],2,FALSE)</f>
        <v>Produce</v>
      </c>
      <c r="R1940" s="57">
        <f>VLOOKUP(order_details__2[[#This Row],[OrderID]],orders[],21,FALSE)</f>
        <v>4</v>
      </c>
    </row>
    <row r="1941" spans="1:18" x14ac:dyDescent="0.2">
      <c r="A1941">
        <v>10999</v>
      </c>
      <c r="B1941">
        <v>77</v>
      </c>
      <c r="C1941">
        <v>13</v>
      </c>
      <c r="D1941">
        <v>21</v>
      </c>
      <c r="E1941">
        <v>0</v>
      </c>
      <c r="F1941">
        <f>order_details__2[[#This Row],[UnitPrice]]*order_details__2[[#This Row],[Quantity]]</f>
        <v>273</v>
      </c>
      <c r="G1941">
        <f>VLOOKUP(order_details__2[[#This Row],[ProductID]],products[],3,FALSE)</f>
        <v>12</v>
      </c>
      <c r="H1941">
        <f>VLOOKUP(order_details__2[[#This Row],[OrderID]],orders[],20,FALSE)</f>
        <v>1998</v>
      </c>
      <c r="I1941" t="str">
        <f>VLOOKUP(order_details__2[[#This Row],[ProductID]],products[],2,FALSE)</f>
        <v>Original Frankfurter grne Soe</v>
      </c>
      <c r="J1941" t="str">
        <f>VLOOKUP(order_details__2[[#This Row],[SupplierID]],suppliers[],2,FALSE)</f>
        <v>Plutzer Lebensmittelgromrkte AG</v>
      </c>
      <c r="K1941" t="str">
        <f>VLOOKUP(order_details__2[[#This Row],[OrderID]],orders[],14,FALSE)</f>
        <v>Germany</v>
      </c>
      <c r="L1941">
        <f>VLOOKUP(order_details__2[[#This Row],[OrderID]],orders[],7,FALSE)</f>
        <v>2</v>
      </c>
      <c r="M1941" t="str">
        <f>VLOOKUP(order_details__2[[#This Row],[ShipVia ]],shippers[],2,FALSE)</f>
        <v>United Package</v>
      </c>
      <c r="N1941" t="str">
        <f>VLOOKUP(order_details__2[[#This Row],[OrderID]],orders[],2,FALSE)</f>
        <v>OTTIK</v>
      </c>
      <c r="O1941" t="str">
        <f>VLOOKUP(order_details__2[[#This Row],[OrderID]],orders[],18,FALSE)</f>
        <v xml:space="preserve">Westerns                                          </v>
      </c>
      <c r="P1941">
        <f>VLOOKUP(order_details__2[[#This Row],[ProductID]],products[],4,FALSE)</f>
        <v>2</v>
      </c>
      <c r="Q1941" t="str">
        <f>VLOOKUP(order_details__2[[#This Row],[CategoryID]],categories[],2,FALSE)</f>
        <v>Condiments</v>
      </c>
      <c r="R1941" s="57">
        <f>VLOOKUP(order_details__2[[#This Row],[OrderID]],orders[],21,FALSE)</f>
        <v>4</v>
      </c>
    </row>
    <row r="1942" spans="1:18" x14ac:dyDescent="0.2">
      <c r="A1942">
        <v>11000</v>
      </c>
      <c r="B1942">
        <v>4</v>
      </c>
      <c r="C1942">
        <v>22</v>
      </c>
      <c r="D1942">
        <v>25</v>
      </c>
      <c r="E1942">
        <v>0</v>
      </c>
      <c r="F1942">
        <f>order_details__2[[#This Row],[UnitPrice]]*order_details__2[[#This Row],[Quantity]]</f>
        <v>550</v>
      </c>
      <c r="G1942">
        <f>VLOOKUP(order_details__2[[#This Row],[ProductID]],products[],3,FALSE)</f>
        <v>2</v>
      </c>
      <c r="H1942">
        <f>VLOOKUP(order_details__2[[#This Row],[OrderID]],orders[],20,FALSE)</f>
        <v>1998</v>
      </c>
      <c r="I1942" t="str">
        <f>VLOOKUP(order_details__2[[#This Row],[ProductID]],products[],2,FALSE)</f>
        <v>Chef Anton's Cajun Seasoning</v>
      </c>
      <c r="J1942" t="str">
        <f>VLOOKUP(order_details__2[[#This Row],[SupplierID]],suppliers[],2,FALSE)</f>
        <v>New Orleans Cajun Delights</v>
      </c>
      <c r="K1942" t="str">
        <f>VLOOKUP(order_details__2[[#This Row],[OrderID]],orders[],14,FALSE)</f>
        <v>USA</v>
      </c>
      <c r="L1942">
        <f>VLOOKUP(order_details__2[[#This Row],[OrderID]],orders[],7,FALSE)</f>
        <v>3</v>
      </c>
      <c r="M1942" t="str">
        <f>VLOOKUP(order_details__2[[#This Row],[ShipVia ]],shippers[],2,FALSE)</f>
        <v>Federal Shipping</v>
      </c>
      <c r="N1942" t="str">
        <f>VLOOKUP(order_details__2[[#This Row],[OrderID]],orders[],2,FALSE)</f>
        <v>RATTC</v>
      </c>
      <c r="O1942" t="str">
        <f>VLOOKUP(order_details__2[[#This Row],[OrderID]],orders[],18,FALSE)</f>
        <v xml:space="preserve">Eastern                                           </v>
      </c>
      <c r="P1942">
        <f>VLOOKUP(order_details__2[[#This Row],[ProductID]],products[],4,FALSE)</f>
        <v>2</v>
      </c>
      <c r="Q1942" t="str">
        <f>VLOOKUP(order_details__2[[#This Row],[CategoryID]],categories[],2,FALSE)</f>
        <v>Condiments</v>
      </c>
      <c r="R1942" s="57">
        <f>VLOOKUP(order_details__2[[#This Row],[OrderID]],orders[],21,FALSE)</f>
        <v>4</v>
      </c>
    </row>
    <row r="1943" spans="1:18" x14ac:dyDescent="0.2">
      <c r="A1943">
        <v>11000</v>
      </c>
      <c r="B1943">
        <v>24</v>
      </c>
      <c r="C1943">
        <v>4.5</v>
      </c>
      <c r="D1943">
        <v>30</v>
      </c>
      <c r="E1943">
        <v>0</v>
      </c>
      <c r="F1943">
        <f>order_details__2[[#This Row],[UnitPrice]]*order_details__2[[#This Row],[Quantity]]</f>
        <v>135</v>
      </c>
      <c r="G1943">
        <f>VLOOKUP(order_details__2[[#This Row],[ProductID]],products[],3,FALSE)</f>
        <v>10</v>
      </c>
      <c r="H1943">
        <f>VLOOKUP(order_details__2[[#This Row],[OrderID]],orders[],20,FALSE)</f>
        <v>1998</v>
      </c>
      <c r="I1943" t="str">
        <f>VLOOKUP(order_details__2[[#This Row],[ProductID]],products[],2,FALSE)</f>
        <v>Guaran Fantstica</v>
      </c>
      <c r="J1943" t="str">
        <f>VLOOKUP(order_details__2[[#This Row],[SupplierID]],suppliers[],2,FALSE)</f>
        <v>Refrescos Americanas LTDA</v>
      </c>
      <c r="K1943" t="str">
        <f>VLOOKUP(order_details__2[[#This Row],[OrderID]],orders[],14,FALSE)</f>
        <v>USA</v>
      </c>
      <c r="L1943">
        <f>VLOOKUP(order_details__2[[#This Row],[OrderID]],orders[],7,FALSE)</f>
        <v>3</v>
      </c>
      <c r="M1943" t="str">
        <f>VLOOKUP(order_details__2[[#This Row],[ShipVia ]],shippers[],2,FALSE)</f>
        <v>Federal Shipping</v>
      </c>
      <c r="N1943" t="str">
        <f>VLOOKUP(order_details__2[[#This Row],[OrderID]],orders[],2,FALSE)</f>
        <v>RATTC</v>
      </c>
      <c r="O1943" t="str">
        <f>VLOOKUP(order_details__2[[#This Row],[OrderID]],orders[],18,FALSE)</f>
        <v xml:space="preserve">Eastern                                           </v>
      </c>
      <c r="P1943">
        <f>VLOOKUP(order_details__2[[#This Row],[ProductID]],products[],4,FALSE)</f>
        <v>1</v>
      </c>
      <c r="Q1943" t="str">
        <f>VLOOKUP(order_details__2[[#This Row],[CategoryID]],categories[],2,FALSE)</f>
        <v>Beverages</v>
      </c>
      <c r="R1943" s="57">
        <f>VLOOKUP(order_details__2[[#This Row],[OrderID]],orders[],21,FALSE)</f>
        <v>4</v>
      </c>
    </row>
    <row r="1944" spans="1:18" x14ac:dyDescent="0.2">
      <c r="A1944">
        <v>11000</v>
      </c>
      <c r="B1944">
        <v>77</v>
      </c>
      <c r="C1944">
        <v>13</v>
      </c>
      <c r="D1944">
        <v>30</v>
      </c>
      <c r="E1944">
        <v>0</v>
      </c>
      <c r="F1944">
        <f>order_details__2[[#This Row],[UnitPrice]]*order_details__2[[#This Row],[Quantity]]</f>
        <v>390</v>
      </c>
      <c r="G1944">
        <f>VLOOKUP(order_details__2[[#This Row],[ProductID]],products[],3,FALSE)</f>
        <v>12</v>
      </c>
      <c r="H1944">
        <f>VLOOKUP(order_details__2[[#This Row],[OrderID]],orders[],20,FALSE)</f>
        <v>1998</v>
      </c>
      <c r="I1944" t="str">
        <f>VLOOKUP(order_details__2[[#This Row],[ProductID]],products[],2,FALSE)</f>
        <v>Original Frankfurter grne Soe</v>
      </c>
      <c r="J1944" t="str">
        <f>VLOOKUP(order_details__2[[#This Row],[SupplierID]],suppliers[],2,FALSE)</f>
        <v>Plutzer Lebensmittelgromrkte AG</v>
      </c>
      <c r="K1944" t="str">
        <f>VLOOKUP(order_details__2[[#This Row],[OrderID]],orders[],14,FALSE)</f>
        <v>USA</v>
      </c>
      <c r="L1944">
        <f>VLOOKUP(order_details__2[[#This Row],[OrderID]],orders[],7,FALSE)</f>
        <v>3</v>
      </c>
      <c r="M1944" t="str">
        <f>VLOOKUP(order_details__2[[#This Row],[ShipVia ]],shippers[],2,FALSE)</f>
        <v>Federal Shipping</v>
      </c>
      <c r="N1944" t="str">
        <f>VLOOKUP(order_details__2[[#This Row],[OrderID]],orders[],2,FALSE)</f>
        <v>RATTC</v>
      </c>
      <c r="O1944" t="str">
        <f>VLOOKUP(order_details__2[[#This Row],[OrderID]],orders[],18,FALSE)</f>
        <v xml:space="preserve">Eastern                                           </v>
      </c>
      <c r="P1944">
        <f>VLOOKUP(order_details__2[[#This Row],[ProductID]],products[],4,FALSE)</f>
        <v>2</v>
      </c>
      <c r="Q1944" t="str">
        <f>VLOOKUP(order_details__2[[#This Row],[CategoryID]],categories[],2,FALSE)</f>
        <v>Condiments</v>
      </c>
      <c r="R1944" s="57">
        <f>VLOOKUP(order_details__2[[#This Row],[OrderID]],orders[],21,FALSE)</f>
        <v>4</v>
      </c>
    </row>
    <row r="1945" spans="1:18" x14ac:dyDescent="0.2">
      <c r="A1945">
        <v>11001</v>
      </c>
      <c r="B1945">
        <v>7</v>
      </c>
      <c r="C1945">
        <v>30</v>
      </c>
      <c r="D1945">
        <v>60</v>
      </c>
      <c r="E1945">
        <v>0</v>
      </c>
      <c r="F1945">
        <f>order_details__2[[#This Row],[UnitPrice]]*order_details__2[[#This Row],[Quantity]]</f>
        <v>1800</v>
      </c>
      <c r="G1945">
        <f>VLOOKUP(order_details__2[[#This Row],[ProductID]],products[],3,FALSE)</f>
        <v>3</v>
      </c>
      <c r="H1945">
        <f>VLOOKUP(order_details__2[[#This Row],[OrderID]],orders[],20,FALSE)</f>
        <v>1998</v>
      </c>
      <c r="I1945" t="str">
        <f>VLOOKUP(order_details__2[[#This Row],[ProductID]],products[],2,FALSE)</f>
        <v>Uncle Bob's Organic Dried Pears</v>
      </c>
      <c r="J1945" t="str">
        <f>VLOOKUP(order_details__2[[#This Row],[SupplierID]],suppliers[],2,FALSE)</f>
        <v>Grandma Kelly's Homestead</v>
      </c>
      <c r="K1945" t="str">
        <f>VLOOKUP(order_details__2[[#This Row],[OrderID]],orders[],14,FALSE)</f>
        <v>Sweden</v>
      </c>
      <c r="L1945">
        <f>VLOOKUP(order_details__2[[#This Row],[OrderID]],orders[],7,FALSE)</f>
        <v>2</v>
      </c>
      <c r="M1945" t="str">
        <f>VLOOKUP(order_details__2[[#This Row],[ShipVia ]],shippers[],2,FALSE)</f>
        <v>United Package</v>
      </c>
      <c r="N1945" t="str">
        <f>VLOOKUP(order_details__2[[#This Row],[OrderID]],orders[],2,FALSE)</f>
        <v>FOLKO</v>
      </c>
      <c r="O1945" t="str">
        <f>VLOOKUP(order_details__2[[#This Row],[OrderID]],orders[],18,FALSE)</f>
        <v xml:space="preserve">Eastern                                           </v>
      </c>
      <c r="P1945">
        <f>VLOOKUP(order_details__2[[#This Row],[ProductID]],products[],4,FALSE)</f>
        <v>7</v>
      </c>
      <c r="Q1945" t="str">
        <f>VLOOKUP(order_details__2[[#This Row],[CategoryID]],categories[],2,FALSE)</f>
        <v>Produce</v>
      </c>
      <c r="R1945" s="57">
        <f>VLOOKUP(order_details__2[[#This Row],[OrderID]],orders[],21,FALSE)</f>
        <v>4</v>
      </c>
    </row>
    <row r="1946" spans="1:18" x14ac:dyDescent="0.2">
      <c r="A1946">
        <v>11001</v>
      </c>
      <c r="B1946">
        <v>22</v>
      </c>
      <c r="C1946">
        <v>21</v>
      </c>
      <c r="D1946">
        <v>25</v>
      </c>
      <c r="E1946">
        <v>0</v>
      </c>
      <c r="F1946">
        <f>order_details__2[[#This Row],[UnitPrice]]*order_details__2[[#This Row],[Quantity]]</f>
        <v>525</v>
      </c>
      <c r="G1946">
        <f>VLOOKUP(order_details__2[[#This Row],[ProductID]],products[],3,FALSE)</f>
        <v>9</v>
      </c>
      <c r="H1946">
        <f>VLOOKUP(order_details__2[[#This Row],[OrderID]],orders[],20,FALSE)</f>
        <v>1998</v>
      </c>
      <c r="I1946" t="str">
        <f>VLOOKUP(order_details__2[[#This Row],[ProductID]],products[],2,FALSE)</f>
        <v>Gustaf's Knckebrd</v>
      </c>
      <c r="J1946" t="str">
        <f>VLOOKUP(order_details__2[[#This Row],[SupplierID]],suppliers[],2,FALSE)</f>
        <v>PB Knckebrd AB</v>
      </c>
      <c r="K1946" t="str">
        <f>VLOOKUP(order_details__2[[#This Row],[OrderID]],orders[],14,FALSE)</f>
        <v>Sweden</v>
      </c>
      <c r="L1946">
        <f>VLOOKUP(order_details__2[[#This Row],[OrderID]],orders[],7,FALSE)</f>
        <v>2</v>
      </c>
      <c r="M1946" t="str">
        <f>VLOOKUP(order_details__2[[#This Row],[ShipVia ]],shippers[],2,FALSE)</f>
        <v>United Package</v>
      </c>
      <c r="N1946" t="str">
        <f>VLOOKUP(order_details__2[[#This Row],[OrderID]],orders[],2,FALSE)</f>
        <v>FOLKO</v>
      </c>
      <c r="O1946" t="str">
        <f>VLOOKUP(order_details__2[[#This Row],[OrderID]],orders[],18,FALSE)</f>
        <v xml:space="preserve">Eastern                                           </v>
      </c>
      <c r="P1946">
        <f>VLOOKUP(order_details__2[[#This Row],[ProductID]],products[],4,FALSE)</f>
        <v>5</v>
      </c>
      <c r="Q1946" t="str">
        <f>VLOOKUP(order_details__2[[#This Row],[CategoryID]],categories[],2,FALSE)</f>
        <v>Grains/Cereals</v>
      </c>
      <c r="R1946" s="57">
        <f>VLOOKUP(order_details__2[[#This Row],[OrderID]],orders[],21,FALSE)</f>
        <v>4</v>
      </c>
    </row>
    <row r="1947" spans="1:18" x14ac:dyDescent="0.2">
      <c r="A1947">
        <v>11001</v>
      </c>
      <c r="B1947">
        <v>46</v>
      </c>
      <c r="C1947">
        <v>12</v>
      </c>
      <c r="D1947">
        <v>25</v>
      </c>
      <c r="E1947">
        <v>0</v>
      </c>
      <c r="F1947">
        <f>order_details__2[[#This Row],[UnitPrice]]*order_details__2[[#This Row],[Quantity]]</f>
        <v>300</v>
      </c>
      <c r="G1947">
        <f>VLOOKUP(order_details__2[[#This Row],[ProductID]],products[],3,FALSE)</f>
        <v>21</v>
      </c>
      <c r="H1947">
        <f>VLOOKUP(order_details__2[[#This Row],[OrderID]],orders[],20,FALSE)</f>
        <v>1998</v>
      </c>
      <c r="I1947" t="str">
        <f>VLOOKUP(order_details__2[[#This Row],[ProductID]],products[],2,FALSE)</f>
        <v>Spegesild</v>
      </c>
      <c r="J1947" t="str">
        <f>VLOOKUP(order_details__2[[#This Row],[SupplierID]],suppliers[],2,FALSE)</f>
        <v>Lyngbysild</v>
      </c>
      <c r="K1947" t="str">
        <f>VLOOKUP(order_details__2[[#This Row],[OrderID]],orders[],14,FALSE)</f>
        <v>Sweden</v>
      </c>
      <c r="L1947">
        <f>VLOOKUP(order_details__2[[#This Row],[OrderID]],orders[],7,FALSE)</f>
        <v>2</v>
      </c>
      <c r="M1947" t="str">
        <f>VLOOKUP(order_details__2[[#This Row],[ShipVia ]],shippers[],2,FALSE)</f>
        <v>United Package</v>
      </c>
      <c r="N1947" t="str">
        <f>VLOOKUP(order_details__2[[#This Row],[OrderID]],orders[],2,FALSE)</f>
        <v>FOLKO</v>
      </c>
      <c r="O1947" t="str">
        <f>VLOOKUP(order_details__2[[#This Row],[OrderID]],orders[],18,FALSE)</f>
        <v xml:space="preserve">Eastern                                           </v>
      </c>
      <c r="P1947">
        <f>VLOOKUP(order_details__2[[#This Row],[ProductID]],products[],4,FALSE)</f>
        <v>8</v>
      </c>
      <c r="Q1947" t="str">
        <f>VLOOKUP(order_details__2[[#This Row],[CategoryID]],categories[],2,FALSE)</f>
        <v>Seafood</v>
      </c>
      <c r="R1947" s="57">
        <f>VLOOKUP(order_details__2[[#This Row],[OrderID]],orders[],21,FALSE)</f>
        <v>4</v>
      </c>
    </row>
    <row r="1948" spans="1:18" x14ac:dyDescent="0.2">
      <c r="A1948">
        <v>11001</v>
      </c>
      <c r="B1948">
        <v>55</v>
      </c>
      <c r="C1948">
        <v>24</v>
      </c>
      <c r="D1948">
        <v>6</v>
      </c>
      <c r="E1948">
        <v>0</v>
      </c>
      <c r="F1948">
        <f>order_details__2[[#This Row],[UnitPrice]]*order_details__2[[#This Row],[Quantity]]</f>
        <v>144</v>
      </c>
      <c r="G1948">
        <f>VLOOKUP(order_details__2[[#This Row],[ProductID]],products[],3,FALSE)</f>
        <v>25</v>
      </c>
      <c r="H1948">
        <f>VLOOKUP(order_details__2[[#This Row],[OrderID]],orders[],20,FALSE)</f>
        <v>1998</v>
      </c>
      <c r="I1948" t="str">
        <f>VLOOKUP(order_details__2[[#This Row],[ProductID]],products[],2,FALSE)</f>
        <v>Pt chinois</v>
      </c>
      <c r="J1948" t="str">
        <f>VLOOKUP(order_details__2[[#This Row],[SupplierID]],suppliers[],2,FALSE)</f>
        <v>Ma Maison</v>
      </c>
      <c r="K1948" t="str">
        <f>VLOOKUP(order_details__2[[#This Row],[OrderID]],orders[],14,FALSE)</f>
        <v>Sweden</v>
      </c>
      <c r="L1948">
        <f>VLOOKUP(order_details__2[[#This Row],[OrderID]],orders[],7,FALSE)</f>
        <v>2</v>
      </c>
      <c r="M1948" t="str">
        <f>VLOOKUP(order_details__2[[#This Row],[ShipVia ]],shippers[],2,FALSE)</f>
        <v>United Package</v>
      </c>
      <c r="N1948" t="str">
        <f>VLOOKUP(order_details__2[[#This Row],[OrderID]],orders[],2,FALSE)</f>
        <v>FOLKO</v>
      </c>
      <c r="O1948" t="str">
        <f>VLOOKUP(order_details__2[[#This Row],[OrderID]],orders[],18,FALSE)</f>
        <v xml:space="preserve">Eastern                                           </v>
      </c>
      <c r="P1948">
        <f>VLOOKUP(order_details__2[[#This Row],[ProductID]],products[],4,FALSE)</f>
        <v>6</v>
      </c>
      <c r="Q1948" t="str">
        <f>VLOOKUP(order_details__2[[#This Row],[CategoryID]],categories[],2,FALSE)</f>
        <v>Meat/Poultry</v>
      </c>
      <c r="R1948" s="57">
        <f>VLOOKUP(order_details__2[[#This Row],[OrderID]],orders[],21,FALSE)</f>
        <v>4</v>
      </c>
    </row>
    <row r="1949" spans="1:18" x14ac:dyDescent="0.2">
      <c r="A1949">
        <v>11002</v>
      </c>
      <c r="B1949">
        <v>13</v>
      </c>
      <c r="C1949">
        <v>6</v>
      </c>
      <c r="D1949">
        <v>56</v>
      </c>
      <c r="E1949">
        <v>0</v>
      </c>
      <c r="F1949">
        <f>order_details__2[[#This Row],[UnitPrice]]*order_details__2[[#This Row],[Quantity]]</f>
        <v>336</v>
      </c>
      <c r="G1949">
        <f>VLOOKUP(order_details__2[[#This Row],[ProductID]],products[],3,FALSE)</f>
        <v>6</v>
      </c>
      <c r="H1949">
        <f>VLOOKUP(order_details__2[[#This Row],[OrderID]],orders[],20,FALSE)</f>
        <v>1998</v>
      </c>
      <c r="I1949" t="str">
        <f>VLOOKUP(order_details__2[[#This Row],[ProductID]],products[],2,FALSE)</f>
        <v>Konbu</v>
      </c>
      <c r="J1949" t="str">
        <f>VLOOKUP(order_details__2[[#This Row],[SupplierID]],suppliers[],2,FALSE)</f>
        <v>Mayumi's</v>
      </c>
      <c r="K1949" t="str">
        <f>VLOOKUP(order_details__2[[#This Row],[OrderID]],orders[],14,FALSE)</f>
        <v>USA</v>
      </c>
      <c r="L1949">
        <f>VLOOKUP(order_details__2[[#This Row],[OrderID]],orders[],7,FALSE)</f>
        <v>1</v>
      </c>
      <c r="M1949" t="str">
        <f>VLOOKUP(order_details__2[[#This Row],[ShipVia ]],shippers[],2,FALSE)</f>
        <v>Speedy Express</v>
      </c>
      <c r="N1949" t="str">
        <f>VLOOKUP(order_details__2[[#This Row],[OrderID]],orders[],2,FALSE)</f>
        <v>SAVEA</v>
      </c>
      <c r="O1949" t="str">
        <f>VLOOKUP(order_details__2[[#This Row],[OrderID]],orders[],18,FALSE)</f>
        <v xml:space="preserve">Eastern                                           </v>
      </c>
      <c r="P1949">
        <f>VLOOKUP(order_details__2[[#This Row],[ProductID]],products[],4,FALSE)</f>
        <v>8</v>
      </c>
      <c r="Q1949" t="str">
        <f>VLOOKUP(order_details__2[[#This Row],[CategoryID]],categories[],2,FALSE)</f>
        <v>Seafood</v>
      </c>
      <c r="R1949" s="57">
        <f>VLOOKUP(order_details__2[[#This Row],[OrderID]],orders[],21,FALSE)</f>
        <v>4</v>
      </c>
    </row>
    <row r="1950" spans="1:18" x14ac:dyDescent="0.2">
      <c r="A1950">
        <v>11002</v>
      </c>
      <c r="B1950">
        <v>35</v>
      </c>
      <c r="C1950">
        <v>18</v>
      </c>
      <c r="D1950">
        <v>15</v>
      </c>
      <c r="E1950">
        <v>0</v>
      </c>
      <c r="F1950">
        <f>order_details__2[[#This Row],[UnitPrice]]*order_details__2[[#This Row],[Quantity]]</f>
        <v>270</v>
      </c>
      <c r="G1950">
        <f>VLOOKUP(order_details__2[[#This Row],[ProductID]],products[],3,FALSE)</f>
        <v>16</v>
      </c>
      <c r="H1950">
        <f>VLOOKUP(order_details__2[[#This Row],[OrderID]],orders[],20,FALSE)</f>
        <v>1998</v>
      </c>
      <c r="I1950" t="str">
        <f>VLOOKUP(order_details__2[[#This Row],[ProductID]],products[],2,FALSE)</f>
        <v>Steeleye Stout</v>
      </c>
      <c r="J1950" t="str">
        <f>VLOOKUP(order_details__2[[#This Row],[SupplierID]],suppliers[],2,FALSE)</f>
        <v>Bigfoot Breweries</v>
      </c>
      <c r="K1950" t="str">
        <f>VLOOKUP(order_details__2[[#This Row],[OrderID]],orders[],14,FALSE)</f>
        <v>USA</v>
      </c>
      <c r="L1950">
        <f>VLOOKUP(order_details__2[[#This Row],[OrderID]],orders[],7,FALSE)</f>
        <v>1</v>
      </c>
      <c r="M1950" t="str">
        <f>VLOOKUP(order_details__2[[#This Row],[ShipVia ]],shippers[],2,FALSE)</f>
        <v>Speedy Express</v>
      </c>
      <c r="N1950" t="str">
        <f>VLOOKUP(order_details__2[[#This Row],[OrderID]],orders[],2,FALSE)</f>
        <v>SAVEA</v>
      </c>
      <c r="O1950" t="str">
        <f>VLOOKUP(order_details__2[[#This Row],[OrderID]],orders[],18,FALSE)</f>
        <v xml:space="preserve">Eastern                                           </v>
      </c>
      <c r="P1950">
        <f>VLOOKUP(order_details__2[[#This Row],[ProductID]],products[],4,FALSE)</f>
        <v>1</v>
      </c>
      <c r="Q1950" t="str">
        <f>VLOOKUP(order_details__2[[#This Row],[CategoryID]],categories[],2,FALSE)</f>
        <v>Beverages</v>
      </c>
      <c r="R1950" s="57">
        <f>VLOOKUP(order_details__2[[#This Row],[OrderID]],orders[],21,FALSE)</f>
        <v>4</v>
      </c>
    </row>
    <row r="1951" spans="1:18" x14ac:dyDescent="0.2">
      <c r="A1951">
        <v>11002</v>
      </c>
      <c r="B1951">
        <v>42</v>
      </c>
      <c r="C1951">
        <v>14</v>
      </c>
      <c r="D1951">
        <v>24</v>
      </c>
      <c r="E1951">
        <v>0</v>
      </c>
      <c r="F1951">
        <f>order_details__2[[#This Row],[UnitPrice]]*order_details__2[[#This Row],[Quantity]]</f>
        <v>336</v>
      </c>
      <c r="G1951">
        <f>VLOOKUP(order_details__2[[#This Row],[ProductID]],products[],3,FALSE)</f>
        <v>20</v>
      </c>
      <c r="H1951">
        <f>VLOOKUP(order_details__2[[#This Row],[OrderID]],orders[],20,FALSE)</f>
        <v>1998</v>
      </c>
      <c r="I1951" t="str">
        <f>VLOOKUP(order_details__2[[#This Row],[ProductID]],products[],2,FALSE)</f>
        <v>Singaporean Hokkien Fried Mee</v>
      </c>
      <c r="J1951" t="str">
        <f>VLOOKUP(order_details__2[[#This Row],[SupplierID]],suppliers[],2,FALSE)</f>
        <v>Leka Trading</v>
      </c>
      <c r="K1951" t="str">
        <f>VLOOKUP(order_details__2[[#This Row],[OrderID]],orders[],14,FALSE)</f>
        <v>USA</v>
      </c>
      <c r="L1951">
        <f>VLOOKUP(order_details__2[[#This Row],[OrderID]],orders[],7,FALSE)</f>
        <v>1</v>
      </c>
      <c r="M1951" t="str">
        <f>VLOOKUP(order_details__2[[#This Row],[ShipVia ]],shippers[],2,FALSE)</f>
        <v>Speedy Express</v>
      </c>
      <c r="N1951" t="str">
        <f>VLOOKUP(order_details__2[[#This Row],[OrderID]],orders[],2,FALSE)</f>
        <v>SAVEA</v>
      </c>
      <c r="O1951" t="str">
        <f>VLOOKUP(order_details__2[[#This Row],[OrderID]],orders[],18,FALSE)</f>
        <v xml:space="preserve">Eastern                                           </v>
      </c>
      <c r="P1951">
        <f>VLOOKUP(order_details__2[[#This Row],[ProductID]],products[],4,FALSE)</f>
        <v>5</v>
      </c>
      <c r="Q1951" t="str">
        <f>VLOOKUP(order_details__2[[#This Row],[CategoryID]],categories[],2,FALSE)</f>
        <v>Grains/Cereals</v>
      </c>
      <c r="R1951" s="57">
        <f>VLOOKUP(order_details__2[[#This Row],[OrderID]],orders[],21,FALSE)</f>
        <v>4</v>
      </c>
    </row>
    <row r="1952" spans="1:18" x14ac:dyDescent="0.2">
      <c r="A1952">
        <v>11002</v>
      </c>
      <c r="B1952">
        <v>55</v>
      </c>
      <c r="C1952">
        <v>24</v>
      </c>
      <c r="D1952">
        <v>40</v>
      </c>
      <c r="E1952">
        <v>0</v>
      </c>
      <c r="F1952">
        <f>order_details__2[[#This Row],[UnitPrice]]*order_details__2[[#This Row],[Quantity]]</f>
        <v>960</v>
      </c>
      <c r="G1952">
        <f>VLOOKUP(order_details__2[[#This Row],[ProductID]],products[],3,FALSE)</f>
        <v>25</v>
      </c>
      <c r="H1952">
        <f>VLOOKUP(order_details__2[[#This Row],[OrderID]],orders[],20,FALSE)</f>
        <v>1998</v>
      </c>
      <c r="I1952" t="str">
        <f>VLOOKUP(order_details__2[[#This Row],[ProductID]],products[],2,FALSE)</f>
        <v>Pt chinois</v>
      </c>
      <c r="J1952" t="str">
        <f>VLOOKUP(order_details__2[[#This Row],[SupplierID]],suppliers[],2,FALSE)</f>
        <v>Ma Maison</v>
      </c>
      <c r="K1952" t="str">
        <f>VLOOKUP(order_details__2[[#This Row],[OrderID]],orders[],14,FALSE)</f>
        <v>USA</v>
      </c>
      <c r="L1952">
        <f>VLOOKUP(order_details__2[[#This Row],[OrderID]],orders[],7,FALSE)</f>
        <v>1</v>
      </c>
      <c r="M1952" t="str">
        <f>VLOOKUP(order_details__2[[#This Row],[ShipVia ]],shippers[],2,FALSE)</f>
        <v>Speedy Express</v>
      </c>
      <c r="N1952" t="str">
        <f>VLOOKUP(order_details__2[[#This Row],[OrderID]],orders[],2,FALSE)</f>
        <v>SAVEA</v>
      </c>
      <c r="O1952" t="str">
        <f>VLOOKUP(order_details__2[[#This Row],[OrderID]],orders[],18,FALSE)</f>
        <v xml:space="preserve">Eastern                                           </v>
      </c>
      <c r="P1952">
        <f>VLOOKUP(order_details__2[[#This Row],[ProductID]],products[],4,FALSE)</f>
        <v>6</v>
      </c>
      <c r="Q1952" t="str">
        <f>VLOOKUP(order_details__2[[#This Row],[CategoryID]],categories[],2,FALSE)</f>
        <v>Meat/Poultry</v>
      </c>
      <c r="R1952" s="57">
        <f>VLOOKUP(order_details__2[[#This Row],[OrderID]],orders[],21,FALSE)</f>
        <v>4</v>
      </c>
    </row>
    <row r="1953" spans="1:18" x14ac:dyDescent="0.2">
      <c r="A1953">
        <v>11003</v>
      </c>
      <c r="B1953">
        <v>1</v>
      </c>
      <c r="C1953">
        <v>18</v>
      </c>
      <c r="D1953">
        <v>4</v>
      </c>
      <c r="E1953">
        <v>0</v>
      </c>
      <c r="F1953">
        <f>order_details__2[[#This Row],[UnitPrice]]*order_details__2[[#This Row],[Quantity]]</f>
        <v>72</v>
      </c>
      <c r="G1953">
        <f>VLOOKUP(order_details__2[[#This Row],[ProductID]],products[],3,FALSE)</f>
        <v>1</v>
      </c>
      <c r="H1953">
        <f>VLOOKUP(order_details__2[[#This Row],[OrderID]],orders[],20,FALSE)</f>
        <v>1998</v>
      </c>
      <c r="I1953" t="str">
        <f>VLOOKUP(order_details__2[[#This Row],[ProductID]],products[],2,FALSE)</f>
        <v>Chai</v>
      </c>
      <c r="J1953" t="str">
        <f>VLOOKUP(order_details__2[[#This Row],[SupplierID]],suppliers[],2,FALSE)</f>
        <v>Exotic Liquids</v>
      </c>
      <c r="K1953" t="str">
        <f>VLOOKUP(order_details__2[[#This Row],[OrderID]],orders[],14,FALSE)</f>
        <v>USA</v>
      </c>
      <c r="L1953">
        <f>VLOOKUP(order_details__2[[#This Row],[OrderID]],orders[],7,FALSE)</f>
        <v>3</v>
      </c>
      <c r="M1953" t="str">
        <f>VLOOKUP(order_details__2[[#This Row],[ShipVia ]],shippers[],2,FALSE)</f>
        <v>Federal Shipping</v>
      </c>
      <c r="N1953" t="str">
        <f>VLOOKUP(order_details__2[[#This Row],[OrderID]],orders[],2,FALSE)</f>
        <v>THECR</v>
      </c>
      <c r="O1953" t="str">
        <f>VLOOKUP(order_details__2[[#This Row],[OrderID]],orders[],18,FALSE)</f>
        <v xml:space="preserve">Southern                                          </v>
      </c>
      <c r="P1953">
        <f>VLOOKUP(order_details__2[[#This Row],[ProductID]],products[],4,FALSE)</f>
        <v>1</v>
      </c>
      <c r="Q1953" t="str">
        <f>VLOOKUP(order_details__2[[#This Row],[CategoryID]],categories[],2,FALSE)</f>
        <v>Beverages</v>
      </c>
      <c r="R1953" s="57">
        <f>VLOOKUP(order_details__2[[#This Row],[OrderID]],orders[],21,FALSE)</f>
        <v>4</v>
      </c>
    </row>
    <row r="1954" spans="1:18" x14ac:dyDescent="0.2">
      <c r="A1954">
        <v>11003</v>
      </c>
      <c r="B1954">
        <v>40</v>
      </c>
      <c r="C1954">
        <v>18.399999999999999</v>
      </c>
      <c r="D1954">
        <v>10</v>
      </c>
      <c r="E1954">
        <v>0</v>
      </c>
      <c r="F1954">
        <f>order_details__2[[#This Row],[UnitPrice]]*order_details__2[[#This Row],[Quantity]]</f>
        <v>184</v>
      </c>
      <c r="G1954">
        <f>VLOOKUP(order_details__2[[#This Row],[ProductID]],products[],3,FALSE)</f>
        <v>19</v>
      </c>
      <c r="H1954">
        <f>VLOOKUP(order_details__2[[#This Row],[OrderID]],orders[],20,FALSE)</f>
        <v>1998</v>
      </c>
      <c r="I1954" t="str">
        <f>VLOOKUP(order_details__2[[#This Row],[ProductID]],products[],2,FALSE)</f>
        <v>Boston Crab Meat</v>
      </c>
      <c r="J1954" t="str">
        <f>VLOOKUP(order_details__2[[#This Row],[SupplierID]],suppliers[],2,FALSE)</f>
        <v>New England Seafood Cannery</v>
      </c>
      <c r="K1954" t="str">
        <f>VLOOKUP(order_details__2[[#This Row],[OrderID]],orders[],14,FALSE)</f>
        <v>USA</v>
      </c>
      <c r="L1954">
        <f>VLOOKUP(order_details__2[[#This Row],[OrderID]],orders[],7,FALSE)</f>
        <v>3</v>
      </c>
      <c r="M1954" t="str">
        <f>VLOOKUP(order_details__2[[#This Row],[ShipVia ]],shippers[],2,FALSE)</f>
        <v>Federal Shipping</v>
      </c>
      <c r="N1954" t="str">
        <f>VLOOKUP(order_details__2[[#This Row],[OrderID]],orders[],2,FALSE)</f>
        <v>THECR</v>
      </c>
      <c r="O1954" t="str">
        <f>VLOOKUP(order_details__2[[#This Row],[OrderID]],orders[],18,FALSE)</f>
        <v xml:space="preserve">Southern                                          </v>
      </c>
      <c r="P1954">
        <f>VLOOKUP(order_details__2[[#This Row],[ProductID]],products[],4,FALSE)</f>
        <v>8</v>
      </c>
      <c r="Q1954" t="str">
        <f>VLOOKUP(order_details__2[[#This Row],[CategoryID]],categories[],2,FALSE)</f>
        <v>Seafood</v>
      </c>
      <c r="R1954" s="57">
        <f>VLOOKUP(order_details__2[[#This Row],[OrderID]],orders[],21,FALSE)</f>
        <v>4</v>
      </c>
    </row>
    <row r="1955" spans="1:18" x14ac:dyDescent="0.2">
      <c r="A1955">
        <v>11003</v>
      </c>
      <c r="B1955">
        <v>52</v>
      </c>
      <c r="C1955">
        <v>7</v>
      </c>
      <c r="D1955">
        <v>10</v>
      </c>
      <c r="E1955">
        <v>0</v>
      </c>
      <c r="F1955">
        <f>order_details__2[[#This Row],[UnitPrice]]*order_details__2[[#This Row],[Quantity]]</f>
        <v>70</v>
      </c>
      <c r="G1955">
        <f>VLOOKUP(order_details__2[[#This Row],[ProductID]],products[],3,FALSE)</f>
        <v>24</v>
      </c>
      <c r="H1955">
        <f>VLOOKUP(order_details__2[[#This Row],[OrderID]],orders[],20,FALSE)</f>
        <v>1998</v>
      </c>
      <c r="I1955" t="str">
        <f>VLOOKUP(order_details__2[[#This Row],[ProductID]],products[],2,FALSE)</f>
        <v>Filo Mix</v>
      </c>
      <c r="J1955" t="str">
        <f>VLOOKUP(order_details__2[[#This Row],[SupplierID]],suppliers[],2,FALSE)</f>
        <v>G'day, Mate</v>
      </c>
      <c r="K1955" t="str">
        <f>VLOOKUP(order_details__2[[#This Row],[OrderID]],orders[],14,FALSE)</f>
        <v>USA</v>
      </c>
      <c r="L1955">
        <f>VLOOKUP(order_details__2[[#This Row],[OrderID]],orders[],7,FALSE)</f>
        <v>3</v>
      </c>
      <c r="M1955" t="str">
        <f>VLOOKUP(order_details__2[[#This Row],[ShipVia ]],shippers[],2,FALSE)</f>
        <v>Federal Shipping</v>
      </c>
      <c r="N1955" t="str">
        <f>VLOOKUP(order_details__2[[#This Row],[OrderID]],orders[],2,FALSE)</f>
        <v>THECR</v>
      </c>
      <c r="O1955" t="str">
        <f>VLOOKUP(order_details__2[[#This Row],[OrderID]],orders[],18,FALSE)</f>
        <v xml:space="preserve">Southern                                          </v>
      </c>
      <c r="P1955">
        <f>VLOOKUP(order_details__2[[#This Row],[ProductID]],products[],4,FALSE)</f>
        <v>5</v>
      </c>
      <c r="Q1955" t="str">
        <f>VLOOKUP(order_details__2[[#This Row],[CategoryID]],categories[],2,FALSE)</f>
        <v>Grains/Cereals</v>
      </c>
      <c r="R1955" s="57">
        <f>VLOOKUP(order_details__2[[#This Row],[OrderID]],orders[],21,FALSE)</f>
        <v>4</v>
      </c>
    </row>
    <row r="1956" spans="1:18" x14ac:dyDescent="0.2">
      <c r="A1956">
        <v>11004</v>
      </c>
      <c r="B1956">
        <v>26</v>
      </c>
      <c r="C1956">
        <v>31.23</v>
      </c>
      <c r="D1956">
        <v>6</v>
      </c>
      <c r="E1956">
        <v>0</v>
      </c>
      <c r="F1956">
        <f>order_details__2[[#This Row],[UnitPrice]]*order_details__2[[#This Row],[Quantity]]</f>
        <v>187.38</v>
      </c>
      <c r="G1956">
        <f>VLOOKUP(order_details__2[[#This Row],[ProductID]],products[],3,FALSE)</f>
        <v>11</v>
      </c>
      <c r="H1956">
        <f>VLOOKUP(order_details__2[[#This Row],[OrderID]],orders[],20,FALSE)</f>
        <v>1998</v>
      </c>
      <c r="I1956" t="str">
        <f>VLOOKUP(order_details__2[[#This Row],[ProductID]],products[],2,FALSE)</f>
        <v>Gumbr Gummibrchen</v>
      </c>
      <c r="J1956" t="str">
        <f>VLOOKUP(order_details__2[[#This Row],[SupplierID]],suppliers[],2,FALSE)</f>
        <v>Heli Swaren GmbH &amp; Co. KG</v>
      </c>
      <c r="K1956" t="str">
        <f>VLOOKUP(order_details__2[[#This Row],[OrderID]],orders[],14,FALSE)</f>
        <v>Belgium</v>
      </c>
      <c r="L1956">
        <f>VLOOKUP(order_details__2[[#This Row],[OrderID]],orders[],7,FALSE)</f>
        <v>1</v>
      </c>
      <c r="M1956" t="str">
        <f>VLOOKUP(order_details__2[[#This Row],[ShipVia ]],shippers[],2,FALSE)</f>
        <v>Speedy Express</v>
      </c>
      <c r="N1956" t="str">
        <f>VLOOKUP(order_details__2[[#This Row],[OrderID]],orders[],2,FALSE)</f>
        <v>MAISD</v>
      </c>
      <c r="O1956" t="str">
        <f>VLOOKUP(order_details__2[[#This Row],[OrderID]],orders[],18,FALSE)</f>
        <v xml:space="preserve">Southern                                          </v>
      </c>
      <c r="P1956">
        <f>VLOOKUP(order_details__2[[#This Row],[ProductID]],products[],4,FALSE)</f>
        <v>3</v>
      </c>
      <c r="Q1956" t="str">
        <f>VLOOKUP(order_details__2[[#This Row],[CategoryID]],categories[],2,FALSE)</f>
        <v>Confections</v>
      </c>
      <c r="R1956" s="57">
        <f>VLOOKUP(order_details__2[[#This Row],[OrderID]],orders[],21,FALSE)</f>
        <v>4</v>
      </c>
    </row>
    <row r="1957" spans="1:18" x14ac:dyDescent="0.2">
      <c r="A1957">
        <v>11004</v>
      </c>
      <c r="B1957">
        <v>76</v>
      </c>
      <c r="C1957">
        <v>18</v>
      </c>
      <c r="D1957">
        <v>6</v>
      </c>
      <c r="E1957">
        <v>0</v>
      </c>
      <c r="F1957">
        <f>order_details__2[[#This Row],[UnitPrice]]*order_details__2[[#This Row],[Quantity]]</f>
        <v>108</v>
      </c>
      <c r="G1957">
        <f>VLOOKUP(order_details__2[[#This Row],[ProductID]],products[],3,FALSE)</f>
        <v>23</v>
      </c>
      <c r="H1957">
        <f>VLOOKUP(order_details__2[[#This Row],[OrderID]],orders[],20,FALSE)</f>
        <v>1998</v>
      </c>
      <c r="I1957" t="str">
        <f>VLOOKUP(order_details__2[[#This Row],[ProductID]],products[],2,FALSE)</f>
        <v>Lakkalikri</v>
      </c>
      <c r="J1957" t="str">
        <f>VLOOKUP(order_details__2[[#This Row],[SupplierID]],suppliers[],2,FALSE)</f>
        <v>Karkki Oy</v>
      </c>
      <c r="K1957" t="str">
        <f>VLOOKUP(order_details__2[[#This Row],[OrderID]],orders[],14,FALSE)</f>
        <v>Belgium</v>
      </c>
      <c r="L1957">
        <f>VLOOKUP(order_details__2[[#This Row],[OrderID]],orders[],7,FALSE)</f>
        <v>1</v>
      </c>
      <c r="M1957" t="str">
        <f>VLOOKUP(order_details__2[[#This Row],[ShipVia ]],shippers[],2,FALSE)</f>
        <v>Speedy Express</v>
      </c>
      <c r="N1957" t="str">
        <f>VLOOKUP(order_details__2[[#This Row],[OrderID]],orders[],2,FALSE)</f>
        <v>MAISD</v>
      </c>
      <c r="O1957" t="str">
        <f>VLOOKUP(order_details__2[[#This Row],[OrderID]],orders[],18,FALSE)</f>
        <v xml:space="preserve">Southern                                          </v>
      </c>
      <c r="P1957">
        <f>VLOOKUP(order_details__2[[#This Row],[ProductID]],products[],4,FALSE)</f>
        <v>1</v>
      </c>
      <c r="Q1957" t="str">
        <f>VLOOKUP(order_details__2[[#This Row],[CategoryID]],categories[],2,FALSE)</f>
        <v>Beverages</v>
      </c>
      <c r="R1957" s="57">
        <f>VLOOKUP(order_details__2[[#This Row],[OrderID]],orders[],21,FALSE)</f>
        <v>4</v>
      </c>
    </row>
    <row r="1958" spans="1:18" x14ac:dyDescent="0.2">
      <c r="A1958">
        <v>11005</v>
      </c>
      <c r="B1958">
        <v>1</v>
      </c>
      <c r="C1958">
        <v>18</v>
      </c>
      <c r="D1958">
        <v>2</v>
      </c>
      <c r="E1958">
        <v>0</v>
      </c>
      <c r="F1958">
        <f>order_details__2[[#This Row],[UnitPrice]]*order_details__2[[#This Row],[Quantity]]</f>
        <v>36</v>
      </c>
      <c r="G1958">
        <f>VLOOKUP(order_details__2[[#This Row],[ProductID]],products[],3,FALSE)</f>
        <v>1</v>
      </c>
      <c r="H1958">
        <f>VLOOKUP(order_details__2[[#This Row],[OrderID]],orders[],20,FALSE)</f>
        <v>1998</v>
      </c>
      <c r="I1958" t="str">
        <f>VLOOKUP(order_details__2[[#This Row],[ProductID]],products[],2,FALSE)</f>
        <v>Chai</v>
      </c>
      <c r="J1958" t="str">
        <f>VLOOKUP(order_details__2[[#This Row],[SupplierID]],suppliers[],2,FALSE)</f>
        <v>Exotic Liquids</v>
      </c>
      <c r="K1958" t="str">
        <f>VLOOKUP(order_details__2[[#This Row],[OrderID]],orders[],14,FALSE)</f>
        <v>Finland</v>
      </c>
      <c r="L1958">
        <f>VLOOKUP(order_details__2[[#This Row],[OrderID]],orders[],7,FALSE)</f>
        <v>1</v>
      </c>
      <c r="M1958" t="str">
        <f>VLOOKUP(order_details__2[[#This Row],[ShipVia ]],shippers[],2,FALSE)</f>
        <v>Speedy Express</v>
      </c>
      <c r="N1958" t="str">
        <f>VLOOKUP(order_details__2[[#This Row],[OrderID]],orders[],2,FALSE)</f>
        <v>WILMK</v>
      </c>
      <c r="O1958" t="str">
        <f>VLOOKUP(order_details__2[[#This Row],[OrderID]],orders[],18,FALSE)</f>
        <v xml:space="preserve">Eastern                                           </v>
      </c>
      <c r="P1958">
        <f>VLOOKUP(order_details__2[[#This Row],[ProductID]],products[],4,FALSE)</f>
        <v>1</v>
      </c>
      <c r="Q1958" t="str">
        <f>VLOOKUP(order_details__2[[#This Row],[CategoryID]],categories[],2,FALSE)</f>
        <v>Beverages</v>
      </c>
      <c r="R1958" s="57">
        <f>VLOOKUP(order_details__2[[#This Row],[OrderID]],orders[],21,FALSE)</f>
        <v>4</v>
      </c>
    </row>
    <row r="1959" spans="1:18" x14ac:dyDescent="0.2">
      <c r="A1959">
        <v>11005</v>
      </c>
      <c r="B1959">
        <v>59</v>
      </c>
      <c r="C1959">
        <v>55</v>
      </c>
      <c r="D1959">
        <v>10</v>
      </c>
      <c r="E1959">
        <v>0</v>
      </c>
      <c r="F1959">
        <f>order_details__2[[#This Row],[UnitPrice]]*order_details__2[[#This Row],[Quantity]]</f>
        <v>550</v>
      </c>
      <c r="G1959">
        <f>VLOOKUP(order_details__2[[#This Row],[ProductID]],products[],3,FALSE)</f>
        <v>28</v>
      </c>
      <c r="H1959">
        <f>VLOOKUP(order_details__2[[#This Row],[OrderID]],orders[],20,FALSE)</f>
        <v>1998</v>
      </c>
      <c r="I1959" t="str">
        <f>VLOOKUP(order_details__2[[#This Row],[ProductID]],products[],2,FALSE)</f>
        <v>Raclette Courdavault</v>
      </c>
      <c r="J1959" t="str">
        <f>VLOOKUP(order_details__2[[#This Row],[SupplierID]],suppliers[],2,FALSE)</f>
        <v>Gai pturage</v>
      </c>
      <c r="K1959" t="str">
        <f>VLOOKUP(order_details__2[[#This Row],[OrderID]],orders[],14,FALSE)</f>
        <v>Finland</v>
      </c>
      <c r="L1959">
        <f>VLOOKUP(order_details__2[[#This Row],[OrderID]],orders[],7,FALSE)</f>
        <v>1</v>
      </c>
      <c r="M1959" t="str">
        <f>VLOOKUP(order_details__2[[#This Row],[ShipVia ]],shippers[],2,FALSE)</f>
        <v>Speedy Express</v>
      </c>
      <c r="N1959" t="str">
        <f>VLOOKUP(order_details__2[[#This Row],[OrderID]],orders[],2,FALSE)</f>
        <v>WILMK</v>
      </c>
      <c r="O1959" t="str">
        <f>VLOOKUP(order_details__2[[#This Row],[OrderID]],orders[],18,FALSE)</f>
        <v xml:space="preserve">Eastern                                           </v>
      </c>
      <c r="P1959">
        <f>VLOOKUP(order_details__2[[#This Row],[ProductID]],products[],4,FALSE)</f>
        <v>4</v>
      </c>
      <c r="Q1959" t="str">
        <f>VLOOKUP(order_details__2[[#This Row],[CategoryID]],categories[],2,FALSE)</f>
        <v>Dairy Products</v>
      </c>
      <c r="R1959" s="57">
        <f>VLOOKUP(order_details__2[[#This Row],[OrderID]],orders[],21,FALSE)</f>
        <v>4</v>
      </c>
    </row>
    <row r="1960" spans="1:18" x14ac:dyDescent="0.2">
      <c r="A1960">
        <v>11006</v>
      </c>
      <c r="B1960">
        <v>1</v>
      </c>
      <c r="C1960">
        <v>18</v>
      </c>
      <c r="D1960">
        <v>8</v>
      </c>
      <c r="E1960">
        <v>0</v>
      </c>
      <c r="F1960">
        <f>order_details__2[[#This Row],[UnitPrice]]*order_details__2[[#This Row],[Quantity]]</f>
        <v>144</v>
      </c>
      <c r="G1960">
        <f>VLOOKUP(order_details__2[[#This Row],[ProductID]],products[],3,FALSE)</f>
        <v>1</v>
      </c>
      <c r="H1960">
        <f>VLOOKUP(order_details__2[[#This Row],[OrderID]],orders[],20,FALSE)</f>
        <v>1998</v>
      </c>
      <c r="I1960" t="str">
        <f>VLOOKUP(order_details__2[[#This Row],[ProductID]],products[],2,FALSE)</f>
        <v>Chai</v>
      </c>
      <c r="J1960" t="str">
        <f>VLOOKUP(order_details__2[[#This Row],[SupplierID]],suppliers[],2,FALSE)</f>
        <v>Exotic Liquids</v>
      </c>
      <c r="K1960" t="str">
        <f>VLOOKUP(order_details__2[[#This Row],[OrderID]],orders[],14,FALSE)</f>
        <v>USA</v>
      </c>
      <c r="L1960">
        <f>VLOOKUP(order_details__2[[#This Row],[OrderID]],orders[],7,FALSE)</f>
        <v>2</v>
      </c>
      <c r="M1960" t="str">
        <f>VLOOKUP(order_details__2[[#This Row],[ShipVia ]],shippers[],2,FALSE)</f>
        <v>United Package</v>
      </c>
      <c r="N1960" t="str">
        <f>VLOOKUP(order_details__2[[#This Row],[OrderID]],orders[],2,FALSE)</f>
        <v>GREAL</v>
      </c>
      <c r="O1960" t="str">
        <f>VLOOKUP(order_details__2[[#This Row],[OrderID]],orders[],18,FALSE)</f>
        <v xml:space="preserve">Southern                                          </v>
      </c>
      <c r="P1960">
        <f>VLOOKUP(order_details__2[[#This Row],[ProductID]],products[],4,FALSE)</f>
        <v>1</v>
      </c>
      <c r="Q1960" t="str">
        <f>VLOOKUP(order_details__2[[#This Row],[CategoryID]],categories[],2,FALSE)</f>
        <v>Beverages</v>
      </c>
      <c r="R1960" s="57">
        <f>VLOOKUP(order_details__2[[#This Row],[OrderID]],orders[],21,FALSE)</f>
        <v>4</v>
      </c>
    </row>
    <row r="1961" spans="1:18" x14ac:dyDescent="0.2">
      <c r="A1961">
        <v>11006</v>
      </c>
      <c r="B1961">
        <v>29</v>
      </c>
      <c r="C1961">
        <v>123.79</v>
      </c>
      <c r="D1961">
        <v>2</v>
      </c>
      <c r="E1961">
        <v>0</v>
      </c>
      <c r="F1961">
        <f>order_details__2[[#This Row],[UnitPrice]]*order_details__2[[#This Row],[Quantity]]</f>
        <v>247.58</v>
      </c>
      <c r="G1961">
        <f>VLOOKUP(order_details__2[[#This Row],[ProductID]],products[],3,FALSE)</f>
        <v>12</v>
      </c>
      <c r="H1961">
        <f>VLOOKUP(order_details__2[[#This Row],[OrderID]],orders[],20,FALSE)</f>
        <v>1998</v>
      </c>
      <c r="I1961" t="str">
        <f>VLOOKUP(order_details__2[[#This Row],[ProductID]],products[],2,FALSE)</f>
        <v>Thringer Rostbratwurst</v>
      </c>
      <c r="J1961" t="str">
        <f>VLOOKUP(order_details__2[[#This Row],[SupplierID]],suppliers[],2,FALSE)</f>
        <v>Plutzer Lebensmittelgromrkte AG</v>
      </c>
      <c r="K1961" t="str">
        <f>VLOOKUP(order_details__2[[#This Row],[OrderID]],orders[],14,FALSE)</f>
        <v>USA</v>
      </c>
      <c r="L1961">
        <f>VLOOKUP(order_details__2[[#This Row],[OrderID]],orders[],7,FALSE)</f>
        <v>2</v>
      </c>
      <c r="M1961" t="str">
        <f>VLOOKUP(order_details__2[[#This Row],[ShipVia ]],shippers[],2,FALSE)</f>
        <v>United Package</v>
      </c>
      <c r="N1961" t="str">
        <f>VLOOKUP(order_details__2[[#This Row],[OrderID]],orders[],2,FALSE)</f>
        <v>GREAL</v>
      </c>
      <c r="O1961" t="str">
        <f>VLOOKUP(order_details__2[[#This Row],[OrderID]],orders[],18,FALSE)</f>
        <v xml:space="preserve">Southern                                          </v>
      </c>
      <c r="P1961">
        <f>VLOOKUP(order_details__2[[#This Row],[ProductID]],products[],4,FALSE)</f>
        <v>6</v>
      </c>
      <c r="Q1961" t="str">
        <f>VLOOKUP(order_details__2[[#This Row],[CategoryID]],categories[],2,FALSE)</f>
        <v>Meat/Poultry</v>
      </c>
      <c r="R1961" s="57">
        <f>VLOOKUP(order_details__2[[#This Row],[OrderID]],orders[],21,FALSE)</f>
        <v>4</v>
      </c>
    </row>
    <row r="1962" spans="1:18" x14ac:dyDescent="0.2">
      <c r="A1962">
        <v>11007</v>
      </c>
      <c r="B1962">
        <v>8</v>
      </c>
      <c r="C1962">
        <v>40</v>
      </c>
      <c r="D1962">
        <v>30</v>
      </c>
      <c r="E1962">
        <v>0</v>
      </c>
      <c r="F1962">
        <f>order_details__2[[#This Row],[UnitPrice]]*order_details__2[[#This Row],[Quantity]]</f>
        <v>1200</v>
      </c>
      <c r="G1962">
        <f>VLOOKUP(order_details__2[[#This Row],[ProductID]],products[],3,FALSE)</f>
        <v>3</v>
      </c>
      <c r="H1962">
        <f>VLOOKUP(order_details__2[[#This Row],[OrderID]],orders[],20,FALSE)</f>
        <v>1998</v>
      </c>
      <c r="I1962" t="str">
        <f>VLOOKUP(order_details__2[[#This Row],[ProductID]],products[],2,FALSE)</f>
        <v>Northwoods Cranberry Sauce</v>
      </c>
      <c r="J1962" t="str">
        <f>VLOOKUP(order_details__2[[#This Row],[SupplierID]],suppliers[],2,FALSE)</f>
        <v>Grandma Kelly's Homestead</v>
      </c>
      <c r="K1962" t="str">
        <f>VLOOKUP(order_details__2[[#This Row],[OrderID]],orders[],14,FALSE)</f>
        <v>Portugal</v>
      </c>
      <c r="L1962">
        <f>VLOOKUP(order_details__2[[#This Row],[OrderID]],orders[],7,FALSE)</f>
        <v>2</v>
      </c>
      <c r="M1962" t="str">
        <f>VLOOKUP(order_details__2[[#This Row],[ShipVia ]],shippers[],2,FALSE)</f>
        <v>United Package</v>
      </c>
      <c r="N1962" t="str">
        <f>VLOOKUP(order_details__2[[#This Row],[OrderID]],orders[],2,FALSE)</f>
        <v>PRINI</v>
      </c>
      <c r="O1962" t="str">
        <f>VLOOKUP(order_details__2[[#This Row],[OrderID]],orders[],18,FALSE)</f>
        <v xml:space="preserve">Northern                                          </v>
      </c>
      <c r="P1962">
        <f>VLOOKUP(order_details__2[[#This Row],[ProductID]],products[],4,FALSE)</f>
        <v>2</v>
      </c>
      <c r="Q1962" t="str">
        <f>VLOOKUP(order_details__2[[#This Row],[CategoryID]],categories[],2,FALSE)</f>
        <v>Condiments</v>
      </c>
      <c r="R1962" s="57">
        <f>VLOOKUP(order_details__2[[#This Row],[OrderID]],orders[],21,FALSE)</f>
        <v>4</v>
      </c>
    </row>
    <row r="1963" spans="1:18" x14ac:dyDescent="0.2">
      <c r="A1963">
        <v>11007</v>
      </c>
      <c r="B1963">
        <v>29</v>
      </c>
      <c r="C1963">
        <v>123.79</v>
      </c>
      <c r="D1963">
        <v>10</v>
      </c>
      <c r="E1963">
        <v>0</v>
      </c>
      <c r="F1963">
        <f>order_details__2[[#This Row],[UnitPrice]]*order_details__2[[#This Row],[Quantity]]</f>
        <v>1237.9000000000001</v>
      </c>
      <c r="G1963">
        <f>VLOOKUP(order_details__2[[#This Row],[ProductID]],products[],3,FALSE)</f>
        <v>12</v>
      </c>
      <c r="H1963">
        <f>VLOOKUP(order_details__2[[#This Row],[OrderID]],orders[],20,FALSE)</f>
        <v>1998</v>
      </c>
      <c r="I1963" t="str">
        <f>VLOOKUP(order_details__2[[#This Row],[ProductID]],products[],2,FALSE)</f>
        <v>Thringer Rostbratwurst</v>
      </c>
      <c r="J1963" t="str">
        <f>VLOOKUP(order_details__2[[#This Row],[SupplierID]],suppliers[],2,FALSE)</f>
        <v>Plutzer Lebensmittelgromrkte AG</v>
      </c>
      <c r="K1963" t="str">
        <f>VLOOKUP(order_details__2[[#This Row],[OrderID]],orders[],14,FALSE)</f>
        <v>Portugal</v>
      </c>
      <c r="L1963">
        <f>VLOOKUP(order_details__2[[#This Row],[OrderID]],orders[],7,FALSE)</f>
        <v>2</v>
      </c>
      <c r="M1963" t="str">
        <f>VLOOKUP(order_details__2[[#This Row],[ShipVia ]],shippers[],2,FALSE)</f>
        <v>United Package</v>
      </c>
      <c r="N1963" t="str">
        <f>VLOOKUP(order_details__2[[#This Row],[OrderID]],orders[],2,FALSE)</f>
        <v>PRINI</v>
      </c>
      <c r="O1963" t="str">
        <f>VLOOKUP(order_details__2[[#This Row],[OrderID]],orders[],18,FALSE)</f>
        <v xml:space="preserve">Northern                                          </v>
      </c>
      <c r="P1963">
        <f>VLOOKUP(order_details__2[[#This Row],[ProductID]],products[],4,FALSE)</f>
        <v>6</v>
      </c>
      <c r="Q1963" t="str">
        <f>VLOOKUP(order_details__2[[#This Row],[CategoryID]],categories[],2,FALSE)</f>
        <v>Meat/Poultry</v>
      </c>
      <c r="R1963" s="57">
        <f>VLOOKUP(order_details__2[[#This Row],[OrderID]],orders[],21,FALSE)</f>
        <v>4</v>
      </c>
    </row>
    <row r="1964" spans="1:18" x14ac:dyDescent="0.2">
      <c r="A1964">
        <v>11007</v>
      </c>
      <c r="B1964">
        <v>42</v>
      </c>
      <c r="C1964">
        <v>14</v>
      </c>
      <c r="D1964">
        <v>14</v>
      </c>
      <c r="E1964">
        <v>0</v>
      </c>
      <c r="F1964">
        <f>order_details__2[[#This Row],[UnitPrice]]*order_details__2[[#This Row],[Quantity]]</f>
        <v>196</v>
      </c>
      <c r="G1964">
        <f>VLOOKUP(order_details__2[[#This Row],[ProductID]],products[],3,FALSE)</f>
        <v>20</v>
      </c>
      <c r="H1964">
        <f>VLOOKUP(order_details__2[[#This Row],[OrderID]],orders[],20,FALSE)</f>
        <v>1998</v>
      </c>
      <c r="I1964" t="str">
        <f>VLOOKUP(order_details__2[[#This Row],[ProductID]],products[],2,FALSE)</f>
        <v>Singaporean Hokkien Fried Mee</v>
      </c>
      <c r="J1964" t="str">
        <f>VLOOKUP(order_details__2[[#This Row],[SupplierID]],suppliers[],2,FALSE)</f>
        <v>Leka Trading</v>
      </c>
      <c r="K1964" t="str">
        <f>VLOOKUP(order_details__2[[#This Row],[OrderID]],orders[],14,FALSE)</f>
        <v>Portugal</v>
      </c>
      <c r="L1964">
        <f>VLOOKUP(order_details__2[[#This Row],[OrderID]],orders[],7,FALSE)</f>
        <v>2</v>
      </c>
      <c r="M1964" t="str">
        <f>VLOOKUP(order_details__2[[#This Row],[ShipVia ]],shippers[],2,FALSE)</f>
        <v>United Package</v>
      </c>
      <c r="N1964" t="str">
        <f>VLOOKUP(order_details__2[[#This Row],[OrderID]],orders[],2,FALSE)</f>
        <v>PRINI</v>
      </c>
      <c r="O1964" t="str">
        <f>VLOOKUP(order_details__2[[#This Row],[OrderID]],orders[],18,FALSE)</f>
        <v xml:space="preserve">Northern                                          </v>
      </c>
      <c r="P1964">
        <f>VLOOKUP(order_details__2[[#This Row],[ProductID]],products[],4,FALSE)</f>
        <v>5</v>
      </c>
      <c r="Q1964" t="str">
        <f>VLOOKUP(order_details__2[[#This Row],[CategoryID]],categories[],2,FALSE)</f>
        <v>Grains/Cereals</v>
      </c>
      <c r="R1964" s="57">
        <f>VLOOKUP(order_details__2[[#This Row],[OrderID]],orders[],21,FALSE)</f>
        <v>4</v>
      </c>
    </row>
    <row r="1965" spans="1:18" x14ac:dyDescent="0.2">
      <c r="A1965">
        <v>11008</v>
      </c>
      <c r="B1965">
        <v>28</v>
      </c>
      <c r="C1965">
        <v>45.6</v>
      </c>
      <c r="D1965">
        <v>70</v>
      </c>
      <c r="E1965">
        <v>0</v>
      </c>
      <c r="F1965">
        <f>order_details__2[[#This Row],[UnitPrice]]*order_details__2[[#This Row],[Quantity]]</f>
        <v>3192</v>
      </c>
      <c r="G1965">
        <f>VLOOKUP(order_details__2[[#This Row],[ProductID]],products[],3,FALSE)</f>
        <v>12</v>
      </c>
      <c r="H1965">
        <f>VLOOKUP(order_details__2[[#This Row],[OrderID]],orders[],20,FALSE)</f>
        <v>1998</v>
      </c>
      <c r="I1965" t="str">
        <f>VLOOKUP(order_details__2[[#This Row],[ProductID]],products[],2,FALSE)</f>
        <v>Rssle Sauerkraut</v>
      </c>
      <c r="J1965" t="str">
        <f>VLOOKUP(order_details__2[[#This Row],[SupplierID]],suppliers[],2,FALSE)</f>
        <v>Plutzer Lebensmittelgromrkte AG</v>
      </c>
      <c r="K1965" t="str">
        <f>VLOOKUP(order_details__2[[#This Row],[OrderID]],orders[],14,FALSE)</f>
        <v>Austria</v>
      </c>
      <c r="L1965">
        <f>VLOOKUP(order_details__2[[#This Row],[OrderID]],orders[],7,FALSE)</f>
        <v>3</v>
      </c>
      <c r="M1965" t="str">
        <f>VLOOKUP(order_details__2[[#This Row],[ShipVia ]],shippers[],2,FALSE)</f>
        <v>Federal Shipping</v>
      </c>
      <c r="N1965" t="str">
        <f>VLOOKUP(order_details__2[[#This Row],[OrderID]],orders[],2,FALSE)</f>
        <v>ERNSH</v>
      </c>
      <c r="O1965" t="str">
        <f>VLOOKUP(order_details__2[[#This Row],[OrderID]],orders[],18,FALSE)</f>
        <v xml:space="preserve">Westerns                                          </v>
      </c>
      <c r="P1965">
        <f>VLOOKUP(order_details__2[[#This Row],[ProductID]],products[],4,FALSE)</f>
        <v>7</v>
      </c>
      <c r="Q1965" t="str">
        <f>VLOOKUP(order_details__2[[#This Row],[CategoryID]],categories[],2,FALSE)</f>
        <v>Produce</v>
      </c>
      <c r="R1965" s="57">
        <f>VLOOKUP(order_details__2[[#This Row],[OrderID]],orders[],21,FALSE)</f>
        <v>4</v>
      </c>
    </row>
    <row r="1966" spans="1:18" x14ac:dyDescent="0.2">
      <c r="A1966">
        <v>11008</v>
      </c>
      <c r="B1966">
        <v>34</v>
      </c>
      <c r="C1966">
        <v>14</v>
      </c>
      <c r="D1966">
        <v>90</v>
      </c>
      <c r="E1966">
        <v>0</v>
      </c>
      <c r="F1966">
        <f>order_details__2[[#This Row],[UnitPrice]]*order_details__2[[#This Row],[Quantity]]</f>
        <v>1260</v>
      </c>
      <c r="G1966">
        <f>VLOOKUP(order_details__2[[#This Row],[ProductID]],products[],3,FALSE)</f>
        <v>16</v>
      </c>
      <c r="H1966">
        <f>VLOOKUP(order_details__2[[#This Row],[OrderID]],orders[],20,FALSE)</f>
        <v>1998</v>
      </c>
      <c r="I1966" t="str">
        <f>VLOOKUP(order_details__2[[#This Row],[ProductID]],products[],2,FALSE)</f>
        <v>Sasquatch Ale</v>
      </c>
      <c r="J1966" t="str">
        <f>VLOOKUP(order_details__2[[#This Row],[SupplierID]],suppliers[],2,FALSE)</f>
        <v>Bigfoot Breweries</v>
      </c>
      <c r="K1966" t="str">
        <f>VLOOKUP(order_details__2[[#This Row],[OrderID]],orders[],14,FALSE)</f>
        <v>Austria</v>
      </c>
      <c r="L1966">
        <f>VLOOKUP(order_details__2[[#This Row],[OrderID]],orders[],7,FALSE)</f>
        <v>3</v>
      </c>
      <c r="M1966" t="str">
        <f>VLOOKUP(order_details__2[[#This Row],[ShipVia ]],shippers[],2,FALSE)</f>
        <v>Federal Shipping</v>
      </c>
      <c r="N1966" t="str">
        <f>VLOOKUP(order_details__2[[#This Row],[OrderID]],orders[],2,FALSE)</f>
        <v>ERNSH</v>
      </c>
      <c r="O1966" t="str">
        <f>VLOOKUP(order_details__2[[#This Row],[OrderID]],orders[],18,FALSE)</f>
        <v xml:space="preserve">Westerns                                          </v>
      </c>
      <c r="P1966">
        <f>VLOOKUP(order_details__2[[#This Row],[ProductID]],products[],4,FALSE)</f>
        <v>1</v>
      </c>
      <c r="Q1966" t="str">
        <f>VLOOKUP(order_details__2[[#This Row],[CategoryID]],categories[],2,FALSE)</f>
        <v>Beverages</v>
      </c>
      <c r="R1966" s="57">
        <f>VLOOKUP(order_details__2[[#This Row],[OrderID]],orders[],21,FALSE)</f>
        <v>4</v>
      </c>
    </row>
    <row r="1967" spans="1:18" x14ac:dyDescent="0.2">
      <c r="A1967">
        <v>11008</v>
      </c>
      <c r="B1967">
        <v>71</v>
      </c>
      <c r="C1967">
        <v>21.5</v>
      </c>
      <c r="D1967">
        <v>21</v>
      </c>
      <c r="E1967">
        <v>0</v>
      </c>
      <c r="F1967">
        <f>order_details__2[[#This Row],[UnitPrice]]*order_details__2[[#This Row],[Quantity]]</f>
        <v>451.5</v>
      </c>
      <c r="G1967">
        <f>VLOOKUP(order_details__2[[#This Row],[ProductID]],products[],3,FALSE)</f>
        <v>15</v>
      </c>
      <c r="H1967">
        <f>VLOOKUP(order_details__2[[#This Row],[OrderID]],orders[],20,FALSE)</f>
        <v>1998</v>
      </c>
      <c r="I1967" t="str">
        <f>VLOOKUP(order_details__2[[#This Row],[ProductID]],products[],2,FALSE)</f>
        <v>Flotemysost</v>
      </c>
      <c r="J1967" t="str">
        <f>VLOOKUP(order_details__2[[#This Row],[SupplierID]],suppliers[],2,FALSE)</f>
        <v>Norske Meierier</v>
      </c>
      <c r="K1967" t="str">
        <f>VLOOKUP(order_details__2[[#This Row],[OrderID]],orders[],14,FALSE)</f>
        <v>Austria</v>
      </c>
      <c r="L1967">
        <f>VLOOKUP(order_details__2[[#This Row],[OrderID]],orders[],7,FALSE)</f>
        <v>3</v>
      </c>
      <c r="M1967" t="str">
        <f>VLOOKUP(order_details__2[[#This Row],[ShipVia ]],shippers[],2,FALSE)</f>
        <v>Federal Shipping</v>
      </c>
      <c r="N1967" t="str">
        <f>VLOOKUP(order_details__2[[#This Row],[OrderID]],orders[],2,FALSE)</f>
        <v>ERNSH</v>
      </c>
      <c r="O1967" t="str">
        <f>VLOOKUP(order_details__2[[#This Row],[OrderID]],orders[],18,FALSE)</f>
        <v xml:space="preserve">Westerns                                          </v>
      </c>
      <c r="P1967">
        <f>VLOOKUP(order_details__2[[#This Row],[ProductID]],products[],4,FALSE)</f>
        <v>4</v>
      </c>
      <c r="Q1967" t="str">
        <f>VLOOKUP(order_details__2[[#This Row],[CategoryID]],categories[],2,FALSE)</f>
        <v>Dairy Products</v>
      </c>
      <c r="R1967" s="57">
        <f>VLOOKUP(order_details__2[[#This Row],[OrderID]],orders[],21,FALSE)</f>
        <v>4</v>
      </c>
    </row>
    <row r="1968" spans="1:18" x14ac:dyDescent="0.2">
      <c r="A1968">
        <v>11009</v>
      </c>
      <c r="B1968">
        <v>24</v>
      </c>
      <c r="C1968">
        <v>4.5</v>
      </c>
      <c r="D1968">
        <v>12</v>
      </c>
      <c r="E1968">
        <v>0</v>
      </c>
      <c r="F1968">
        <f>order_details__2[[#This Row],[UnitPrice]]*order_details__2[[#This Row],[Quantity]]</f>
        <v>54</v>
      </c>
      <c r="G1968">
        <f>VLOOKUP(order_details__2[[#This Row],[ProductID]],products[],3,FALSE)</f>
        <v>10</v>
      </c>
      <c r="H1968">
        <f>VLOOKUP(order_details__2[[#This Row],[OrderID]],orders[],20,FALSE)</f>
        <v>1998</v>
      </c>
      <c r="I1968" t="str">
        <f>VLOOKUP(order_details__2[[#This Row],[ProductID]],products[],2,FALSE)</f>
        <v>Guaran Fantstica</v>
      </c>
      <c r="J1968" t="str">
        <f>VLOOKUP(order_details__2[[#This Row],[SupplierID]],suppliers[],2,FALSE)</f>
        <v>Refrescos Americanas LTDA</v>
      </c>
      <c r="K1968" t="str">
        <f>VLOOKUP(order_details__2[[#This Row],[OrderID]],orders[],14,FALSE)</f>
        <v>Spain</v>
      </c>
      <c r="L1968">
        <f>VLOOKUP(order_details__2[[#This Row],[OrderID]],orders[],7,FALSE)</f>
        <v>1</v>
      </c>
      <c r="M1968" t="str">
        <f>VLOOKUP(order_details__2[[#This Row],[ShipVia ]],shippers[],2,FALSE)</f>
        <v>Speedy Express</v>
      </c>
      <c r="N1968" t="str">
        <f>VLOOKUP(order_details__2[[#This Row],[OrderID]],orders[],2,FALSE)</f>
        <v>GODOS</v>
      </c>
      <c r="O1968" t="str">
        <f>VLOOKUP(order_details__2[[#This Row],[OrderID]],orders[],18,FALSE)</f>
        <v xml:space="preserve">Eastern                                           </v>
      </c>
      <c r="P1968">
        <f>VLOOKUP(order_details__2[[#This Row],[ProductID]],products[],4,FALSE)</f>
        <v>1</v>
      </c>
      <c r="Q1968" t="str">
        <f>VLOOKUP(order_details__2[[#This Row],[CategoryID]],categories[],2,FALSE)</f>
        <v>Beverages</v>
      </c>
      <c r="R1968" s="57">
        <f>VLOOKUP(order_details__2[[#This Row],[OrderID]],orders[],21,FALSE)</f>
        <v>4</v>
      </c>
    </row>
    <row r="1969" spans="1:18" x14ac:dyDescent="0.2">
      <c r="A1969">
        <v>11009</v>
      </c>
      <c r="B1969">
        <v>36</v>
      </c>
      <c r="C1969">
        <v>19</v>
      </c>
      <c r="D1969">
        <v>18</v>
      </c>
      <c r="E1969">
        <v>0</v>
      </c>
      <c r="F1969">
        <f>order_details__2[[#This Row],[UnitPrice]]*order_details__2[[#This Row],[Quantity]]</f>
        <v>342</v>
      </c>
      <c r="G1969">
        <f>VLOOKUP(order_details__2[[#This Row],[ProductID]],products[],3,FALSE)</f>
        <v>17</v>
      </c>
      <c r="H1969">
        <f>VLOOKUP(order_details__2[[#This Row],[OrderID]],orders[],20,FALSE)</f>
        <v>1998</v>
      </c>
      <c r="I1969" t="str">
        <f>VLOOKUP(order_details__2[[#This Row],[ProductID]],products[],2,FALSE)</f>
        <v>Inlagd Sill</v>
      </c>
      <c r="J1969" t="str">
        <f>VLOOKUP(order_details__2[[#This Row],[SupplierID]],suppliers[],2,FALSE)</f>
        <v>Svensk Sjfda AB</v>
      </c>
      <c r="K1969" t="str">
        <f>VLOOKUP(order_details__2[[#This Row],[OrderID]],orders[],14,FALSE)</f>
        <v>Spain</v>
      </c>
      <c r="L1969">
        <f>VLOOKUP(order_details__2[[#This Row],[OrderID]],orders[],7,FALSE)</f>
        <v>1</v>
      </c>
      <c r="M1969" t="str">
        <f>VLOOKUP(order_details__2[[#This Row],[ShipVia ]],shippers[],2,FALSE)</f>
        <v>Speedy Express</v>
      </c>
      <c r="N1969" t="str">
        <f>VLOOKUP(order_details__2[[#This Row],[OrderID]],orders[],2,FALSE)</f>
        <v>GODOS</v>
      </c>
      <c r="O1969" t="str">
        <f>VLOOKUP(order_details__2[[#This Row],[OrderID]],orders[],18,FALSE)</f>
        <v xml:space="preserve">Eastern                                           </v>
      </c>
      <c r="P1969">
        <f>VLOOKUP(order_details__2[[#This Row],[ProductID]],products[],4,FALSE)</f>
        <v>8</v>
      </c>
      <c r="Q1969" t="str">
        <f>VLOOKUP(order_details__2[[#This Row],[CategoryID]],categories[],2,FALSE)</f>
        <v>Seafood</v>
      </c>
      <c r="R1969" s="57">
        <f>VLOOKUP(order_details__2[[#This Row],[OrderID]],orders[],21,FALSE)</f>
        <v>4</v>
      </c>
    </row>
    <row r="1970" spans="1:18" x14ac:dyDescent="0.2">
      <c r="A1970">
        <v>11009</v>
      </c>
      <c r="B1970">
        <v>60</v>
      </c>
      <c r="C1970">
        <v>34</v>
      </c>
      <c r="D1970">
        <v>9</v>
      </c>
      <c r="E1970">
        <v>0</v>
      </c>
      <c r="F1970">
        <f>order_details__2[[#This Row],[UnitPrice]]*order_details__2[[#This Row],[Quantity]]</f>
        <v>306</v>
      </c>
      <c r="G1970">
        <f>VLOOKUP(order_details__2[[#This Row],[ProductID]],products[],3,FALSE)</f>
        <v>28</v>
      </c>
      <c r="H1970">
        <f>VLOOKUP(order_details__2[[#This Row],[OrderID]],orders[],20,FALSE)</f>
        <v>1998</v>
      </c>
      <c r="I1970" t="str">
        <f>VLOOKUP(order_details__2[[#This Row],[ProductID]],products[],2,FALSE)</f>
        <v>Camembert Pierrot</v>
      </c>
      <c r="J1970" t="str">
        <f>VLOOKUP(order_details__2[[#This Row],[SupplierID]],suppliers[],2,FALSE)</f>
        <v>Gai pturage</v>
      </c>
      <c r="K1970" t="str">
        <f>VLOOKUP(order_details__2[[#This Row],[OrderID]],orders[],14,FALSE)</f>
        <v>Spain</v>
      </c>
      <c r="L1970">
        <f>VLOOKUP(order_details__2[[#This Row],[OrderID]],orders[],7,FALSE)</f>
        <v>1</v>
      </c>
      <c r="M1970" t="str">
        <f>VLOOKUP(order_details__2[[#This Row],[ShipVia ]],shippers[],2,FALSE)</f>
        <v>Speedy Express</v>
      </c>
      <c r="N1970" t="str">
        <f>VLOOKUP(order_details__2[[#This Row],[OrderID]],orders[],2,FALSE)</f>
        <v>GODOS</v>
      </c>
      <c r="O1970" t="str">
        <f>VLOOKUP(order_details__2[[#This Row],[OrderID]],orders[],18,FALSE)</f>
        <v xml:space="preserve">Eastern                                           </v>
      </c>
      <c r="P1970">
        <f>VLOOKUP(order_details__2[[#This Row],[ProductID]],products[],4,FALSE)</f>
        <v>4</v>
      </c>
      <c r="Q1970" t="str">
        <f>VLOOKUP(order_details__2[[#This Row],[CategoryID]],categories[],2,FALSE)</f>
        <v>Dairy Products</v>
      </c>
      <c r="R1970" s="57">
        <f>VLOOKUP(order_details__2[[#This Row],[OrderID]],orders[],21,FALSE)</f>
        <v>4</v>
      </c>
    </row>
    <row r="1971" spans="1:18" x14ac:dyDescent="0.2">
      <c r="A1971">
        <v>11010</v>
      </c>
      <c r="B1971">
        <v>7</v>
      </c>
      <c r="C1971">
        <v>30</v>
      </c>
      <c r="D1971">
        <v>20</v>
      </c>
      <c r="E1971">
        <v>0</v>
      </c>
      <c r="F1971">
        <f>order_details__2[[#This Row],[UnitPrice]]*order_details__2[[#This Row],[Quantity]]</f>
        <v>600</v>
      </c>
      <c r="G1971">
        <f>VLOOKUP(order_details__2[[#This Row],[ProductID]],products[],3,FALSE)</f>
        <v>3</v>
      </c>
      <c r="H1971">
        <f>VLOOKUP(order_details__2[[#This Row],[OrderID]],orders[],20,FALSE)</f>
        <v>1998</v>
      </c>
      <c r="I1971" t="str">
        <f>VLOOKUP(order_details__2[[#This Row],[ProductID]],products[],2,FALSE)</f>
        <v>Uncle Bob's Organic Dried Pears</v>
      </c>
      <c r="J1971" t="str">
        <f>VLOOKUP(order_details__2[[#This Row],[SupplierID]],suppliers[],2,FALSE)</f>
        <v>Grandma Kelly's Homestead</v>
      </c>
      <c r="K1971" t="str">
        <f>VLOOKUP(order_details__2[[#This Row],[OrderID]],orders[],14,FALSE)</f>
        <v>Italy</v>
      </c>
      <c r="L1971">
        <f>VLOOKUP(order_details__2[[#This Row],[OrderID]],orders[],7,FALSE)</f>
        <v>2</v>
      </c>
      <c r="M1971" t="str">
        <f>VLOOKUP(order_details__2[[#This Row],[ShipVia ]],shippers[],2,FALSE)</f>
        <v>United Package</v>
      </c>
      <c r="N1971" t="str">
        <f>VLOOKUP(order_details__2[[#This Row],[OrderID]],orders[],2,FALSE)</f>
        <v>REGGC</v>
      </c>
      <c r="O1971" t="str">
        <f>VLOOKUP(order_details__2[[#This Row],[OrderID]],orders[],18,FALSE)</f>
        <v xml:space="preserve">Eastern                                           </v>
      </c>
      <c r="P1971">
        <f>VLOOKUP(order_details__2[[#This Row],[ProductID]],products[],4,FALSE)</f>
        <v>7</v>
      </c>
      <c r="Q1971" t="str">
        <f>VLOOKUP(order_details__2[[#This Row],[CategoryID]],categories[],2,FALSE)</f>
        <v>Produce</v>
      </c>
      <c r="R1971" s="57">
        <f>VLOOKUP(order_details__2[[#This Row],[OrderID]],orders[],21,FALSE)</f>
        <v>4</v>
      </c>
    </row>
    <row r="1972" spans="1:18" x14ac:dyDescent="0.2">
      <c r="A1972">
        <v>11010</v>
      </c>
      <c r="B1972">
        <v>24</v>
      </c>
      <c r="C1972">
        <v>4.5</v>
      </c>
      <c r="D1972">
        <v>10</v>
      </c>
      <c r="E1972">
        <v>0</v>
      </c>
      <c r="F1972">
        <f>order_details__2[[#This Row],[UnitPrice]]*order_details__2[[#This Row],[Quantity]]</f>
        <v>45</v>
      </c>
      <c r="G1972">
        <f>VLOOKUP(order_details__2[[#This Row],[ProductID]],products[],3,FALSE)</f>
        <v>10</v>
      </c>
      <c r="H1972">
        <f>VLOOKUP(order_details__2[[#This Row],[OrderID]],orders[],20,FALSE)</f>
        <v>1998</v>
      </c>
      <c r="I1972" t="str">
        <f>VLOOKUP(order_details__2[[#This Row],[ProductID]],products[],2,FALSE)</f>
        <v>Guaran Fantstica</v>
      </c>
      <c r="J1972" t="str">
        <f>VLOOKUP(order_details__2[[#This Row],[SupplierID]],suppliers[],2,FALSE)</f>
        <v>Refrescos Americanas LTDA</v>
      </c>
      <c r="K1972" t="str">
        <f>VLOOKUP(order_details__2[[#This Row],[OrderID]],orders[],14,FALSE)</f>
        <v>Italy</v>
      </c>
      <c r="L1972">
        <f>VLOOKUP(order_details__2[[#This Row],[OrderID]],orders[],7,FALSE)</f>
        <v>2</v>
      </c>
      <c r="M1972" t="str">
        <f>VLOOKUP(order_details__2[[#This Row],[ShipVia ]],shippers[],2,FALSE)</f>
        <v>United Package</v>
      </c>
      <c r="N1972" t="str">
        <f>VLOOKUP(order_details__2[[#This Row],[OrderID]],orders[],2,FALSE)</f>
        <v>REGGC</v>
      </c>
      <c r="O1972" t="str">
        <f>VLOOKUP(order_details__2[[#This Row],[OrderID]],orders[],18,FALSE)</f>
        <v xml:space="preserve">Eastern                                           </v>
      </c>
      <c r="P1972">
        <f>VLOOKUP(order_details__2[[#This Row],[ProductID]],products[],4,FALSE)</f>
        <v>1</v>
      </c>
      <c r="Q1972" t="str">
        <f>VLOOKUP(order_details__2[[#This Row],[CategoryID]],categories[],2,FALSE)</f>
        <v>Beverages</v>
      </c>
      <c r="R1972" s="57">
        <f>VLOOKUP(order_details__2[[#This Row],[OrderID]],orders[],21,FALSE)</f>
        <v>4</v>
      </c>
    </row>
    <row r="1973" spans="1:18" x14ac:dyDescent="0.2">
      <c r="A1973">
        <v>11011</v>
      </c>
      <c r="B1973">
        <v>58</v>
      </c>
      <c r="C1973">
        <v>13.25</v>
      </c>
      <c r="D1973">
        <v>40</v>
      </c>
      <c r="E1973">
        <v>0</v>
      </c>
      <c r="F1973">
        <f>order_details__2[[#This Row],[UnitPrice]]*order_details__2[[#This Row],[Quantity]]</f>
        <v>530</v>
      </c>
      <c r="G1973">
        <f>VLOOKUP(order_details__2[[#This Row],[ProductID]],products[],3,FALSE)</f>
        <v>27</v>
      </c>
      <c r="H1973">
        <f>VLOOKUP(order_details__2[[#This Row],[OrderID]],orders[],20,FALSE)</f>
        <v>1998</v>
      </c>
      <c r="I1973" t="str">
        <f>VLOOKUP(order_details__2[[#This Row],[ProductID]],products[],2,FALSE)</f>
        <v>Escargots de Bourgogne</v>
      </c>
      <c r="J1973" t="str">
        <f>VLOOKUP(order_details__2[[#This Row],[SupplierID]],suppliers[],2,FALSE)</f>
        <v>Escargots Nouveaux</v>
      </c>
      <c r="K1973" t="str">
        <f>VLOOKUP(order_details__2[[#This Row],[OrderID]],orders[],14,FALSE)</f>
        <v>Germany</v>
      </c>
      <c r="L1973">
        <f>VLOOKUP(order_details__2[[#This Row],[OrderID]],orders[],7,FALSE)</f>
        <v>1</v>
      </c>
      <c r="M1973" t="str">
        <f>VLOOKUP(order_details__2[[#This Row],[ShipVia ]],shippers[],2,FALSE)</f>
        <v>Speedy Express</v>
      </c>
      <c r="N1973" t="str">
        <f>VLOOKUP(order_details__2[[#This Row],[OrderID]],orders[],2,FALSE)</f>
        <v>ALFKI</v>
      </c>
      <c r="O1973" t="str">
        <f>VLOOKUP(order_details__2[[#This Row],[OrderID]],orders[],18,FALSE)</f>
        <v xml:space="preserve">Southern                                          </v>
      </c>
      <c r="P1973">
        <f>VLOOKUP(order_details__2[[#This Row],[ProductID]],products[],4,FALSE)</f>
        <v>8</v>
      </c>
      <c r="Q1973" t="str">
        <f>VLOOKUP(order_details__2[[#This Row],[CategoryID]],categories[],2,FALSE)</f>
        <v>Seafood</v>
      </c>
      <c r="R1973" s="57">
        <f>VLOOKUP(order_details__2[[#This Row],[OrderID]],orders[],21,FALSE)</f>
        <v>4</v>
      </c>
    </row>
    <row r="1974" spans="1:18" x14ac:dyDescent="0.2">
      <c r="A1974">
        <v>11011</v>
      </c>
      <c r="B1974">
        <v>71</v>
      </c>
      <c r="C1974">
        <v>21.5</v>
      </c>
      <c r="D1974">
        <v>20</v>
      </c>
      <c r="E1974">
        <v>0</v>
      </c>
      <c r="F1974">
        <f>order_details__2[[#This Row],[UnitPrice]]*order_details__2[[#This Row],[Quantity]]</f>
        <v>430</v>
      </c>
      <c r="G1974">
        <f>VLOOKUP(order_details__2[[#This Row],[ProductID]],products[],3,FALSE)</f>
        <v>15</v>
      </c>
      <c r="H1974">
        <f>VLOOKUP(order_details__2[[#This Row],[OrderID]],orders[],20,FALSE)</f>
        <v>1998</v>
      </c>
      <c r="I1974" t="str">
        <f>VLOOKUP(order_details__2[[#This Row],[ProductID]],products[],2,FALSE)</f>
        <v>Flotemysost</v>
      </c>
      <c r="J1974" t="str">
        <f>VLOOKUP(order_details__2[[#This Row],[SupplierID]],suppliers[],2,FALSE)</f>
        <v>Norske Meierier</v>
      </c>
      <c r="K1974" t="str">
        <f>VLOOKUP(order_details__2[[#This Row],[OrderID]],orders[],14,FALSE)</f>
        <v>Germany</v>
      </c>
      <c r="L1974">
        <f>VLOOKUP(order_details__2[[#This Row],[OrderID]],orders[],7,FALSE)</f>
        <v>1</v>
      </c>
      <c r="M1974" t="str">
        <f>VLOOKUP(order_details__2[[#This Row],[ShipVia ]],shippers[],2,FALSE)</f>
        <v>Speedy Express</v>
      </c>
      <c r="N1974" t="str">
        <f>VLOOKUP(order_details__2[[#This Row],[OrderID]],orders[],2,FALSE)</f>
        <v>ALFKI</v>
      </c>
      <c r="O1974" t="str">
        <f>VLOOKUP(order_details__2[[#This Row],[OrderID]],orders[],18,FALSE)</f>
        <v xml:space="preserve">Southern                                          </v>
      </c>
      <c r="P1974">
        <f>VLOOKUP(order_details__2[[#This Row],[ProductID]],products[],4,FALSE)</f>
        <v>4</v>
      </c>
      <c r="Q1974" t="str">
        <f>VLOOKUP(order_details__2[[#This Row],[CategoryID]],categories[],2,FALSE)</f>
        <v>Dairy Products</v>
      </c>
      <c r="R1974" s="57">
        <f>VLOOKUP(order_details__2[[#This Row],[OrderID]],orders[],21,FALSE)</f>
        <v>4</v>
      </c>
    </row>
    <row r="1975" spans="1:18" x14ac:dyDescent="0.2">
      <c r="A1975">
        <v>11012</v>
      </c>
      <c r="B1975">
        <v>19</v>
      </c>
      <c r="C1975">
        <v>9.1999999999999993</v>
      </c>
      <c r="D1975">
        <v>50</v>
      </c>
      <c r="E1975">
        <v>0</v>
      </c>
      <c r="F1975">
        <f>order_details__2[[#This Row],[UnitPrice]]*order_details__2[[#This Row],[Quantity]]</f>
        <v>459.99999999999994</v>
      </c>
      <c r="G1975">
        <f>VLOOKUP(order_details__2[[#This Row],[ProductID]],products[],3,FALSE)</f>
        <v>8</v>
      </c>
      <c r="H1975">
        <f>VLOOKUP(order_details__2[[#This Row],[OrderID]],orders[],20,FALSE)</f>
        <v>1998</v>
      </c>
      <c r="I1975" t="str">
        <f>VLOOKUP(order_details__2[[#This Row],[ProductID]],products[],2,FALSE)</f>
        <v>Teatime Chocolate Biscuits</v>
      </c>
      <c r="J1975" t="str">
        <f>VLOOKUP(order_details__2[[#This Row],[SupplierID]],suppliers[],2,FALSE)</f>
        <v>Specialty Biscuits, Ltd.</v>
      </c>
      <c r="K1975" t="str">
        <f>VLOOKUP(order_details__2[[#This Row],[OrderID]],orders[],14,FALSE)</f>
        <v>Germany</v>
      </c>
      <c r="L1975">
        <f>VLOOKUP(order_details__2[[#This Row],[OrderID]],orders[],7,FALSE)</f>
        <v>3</v>
      </c>
      <c r="M1975" t="str">
        <f>VLOOKUP(order_details__2[[#This Row],[ShipVia ]],shippers[],2,FALSE)</f>
        <v>Federal Shipping</v>
      </c>
      <c r="N1975" t="str">
        <f>VLOOKUP(order_details__2[[#This Row],[OrderID]],orders[],2,FALSE)</f>
        <v>FRANK</v>
      </c>
      <c r="O1975" t="str">
        <f>VLOOKUP(order_details__2[[#This Row],[OrderID]],orders[],18,FALSE)</f>
        <v xml:space="preserve">Eastern                                           </v>
      </c>
      <c r="P1975">
        <f>VLOOKUP(order_details__2[[#This Row],[ProductID]],products[],4,FALSE)</f>
        <v>3</v>
      </c>
      <c r="Q1975" t="str">
        <f>VLOOKUP(order_details__2[[#This Row],[CategoryID]],categories[],2,FALSE)</f>
        <v>Confections</v>
      </c>
      <c r="R1975" s="57">
        <f>VLOOKUP(order_details__2[[#This Row],[OrderID]],orders[],21,FALSE)</f>
        <v>4</v>
      </c>
    </row>
    <row r="1976" spans="1:18" x14ac:dyDescent="0.2">
      <c r="A1976">
        <v>11012</v>
      </c>
      <c r="B1976">
        <v>60</v>
      </c>
      <c r="C1976">
        <v>34</v>
      </c>
      <c r="D1976">
        <v>36</v>
      </c>
      <c r="E1976">
        <v>0</v>
      </c>
      <c r="F1976">
        <f>order_details__2[[#This Row],[UnitPrice]]*order_details__2[[#This Row],[Quantity]]</f>
        <v>1224</v>
      </c>
      <c r="G1976">
        <f>VLOOKUP(order_details__2[[#This Row],[ProductID]],products[],3,FALSE)</f>
        <v>28</v>
      </c>
      <c r="H1976">
        <f>VLOOKUP(order_details__2[[#This Row],[OrderID]],orders[],20,FALSE)</f>
        <v>1998</v>
      </c>
      <c r="I1976" t="str">
        <f>VLOOKUP(order_details__2[[#This Row],[ProductID]],products[],2,FALSE)</f>
        <v>Camembert Pierrot</v>
      </c>
      <c r="J1976" t="str">
        <f>VLOOKUP(order_details__2[[#This Row],[SupplierID]],suppliers[],2,FALSE)</f>
        <v>Gai pturage</v>
      </c>
      <c r="K1976" t="str">
        <f>VLOOKUP(order_details__2[[#This Row],[OrderID]],orders[],14,FALSE)</f>
        <v>Germany</v>
      </c>
      <c r="L1976">
        <f>VLOOKUP(order_details__2[[#This Row],[OrderID]],orders[],7,FALSE)</f>
        <v>3</v>
      </c>
      <c r="M1976" t="str">
        <f>VLOOKUP(order_details__2[[#This Row],[ShipVia ]],shippers[],2,FALSE)</f>
        <v>Federal Shipping</v>
      </c>
      <c r="N1976" t="str">
        <f>VLOOKUP(order_details__2[[#This Row],[OrderID]],orders[],2,FALSE)</f>
        <v>FRANK</v>
      </c>
      <c r="O1976" t="str">
        <f>VLOOKUP(order_details__2[[#This Row],[OrderID]],orders[],18,FALSE)</f>
        <v xml:space="preserve">Eastern                                           </v>
      </c>
      <c r="P1976">
        <f>VLOOKUP(order_details__2[[#This Row],[ProductID]],products[],4,FALSE)</f>
        <v>4</v>
      </c>
      <c r="Q1976" t="str">
        <f>VLOOKUP(order_details__2[[#This Row],[CategoryID]],categories[],2,FALSE)</f>
        <v>Dairy Products</v>
      </c>
      <c r="R1976" s="57">
        <f>VLOOKUP(order_details__2[[#This Row],[OrderID]],orders[],21,FALSE)</f>
        <v>4</v>
      </c>
    </row>
    <row r="1977" spans="1:18" x14ac:dyDescent="0.2">
      <c r="A1977">
        <v>11012</v>
      </c>
      <c r="B1977">
        <v>71</v>
      </c>
      <c r="C1977">
        <v>21.5</v>
      </c>
      <c r="D1977">
        <v>60</v>
      </c>
      <c r="E1977">
        <v>0</v>
      </c>
      <c r="F1977">
        <f>order_details__2[[#This Row],[UnitPrice]]*order_details__2[[#This Row],[Quantity]]</f>
        <v>1290</v>
      </c>
      <c r="G1977">
        <f>VLOOKUP(order_details__2[[#This Row],[ProductID]],products[],3,FALSE)</f>
        <v>15</v>
      </c>
      <c r="H1977">
        <f>VLOOKUP(order_details__2[[#This Row],[OrderID]],orders[],20,FALSE)</f>
        <v>1998</v>
      </c>
      <c r="I1977" t="str">
        <f>VLOOKUP(order_details__2[[#This Row],[ProductID]],products[],2,FALSE)</f>
        <v>Flotemysost</v>
      </c>
      <c r="J1977" t="str">
        <f>VLOOKUP(order_details__2[[#This Row],[SupplierID]],suppliers[],2,FALSE)</f>
        <v>Norske Meierier</v>
      </c>
      <c r="K1977" t="str">
        <f>VLOOKUP(order_details__2[[#This Row],[OrderID]],orders[],14,FALSE)</f>
        <v>Germany</v>
      </c>
      <c r="L1977">
        <f>VLOOKUP(order_details__2[[#This Row],[OrderID]],orders[],7,FALSE)</f>
        <v>3</v>
      </c>
      <c r="M1977" t="str">
        <f>VLOOKUP(order_details__2[[#This Row],[ShipVia ]],shippers[],2,FALSE)</f>
        <v>Federal Shipping</v>
      </c>
      <c r="N1977" t="str">
        <f>VLOOKUP(order_details__2[[#This Row],[OrderID]],orders[],2,FALSE)</f>
        <v>FRANK</v>
      </c>
      <c r="O1977" t="str">
        <f>VLOOKUP(order_details__2[[#This Row],[OrderID]],orders[],18,FALSE)</f>
        <v xml:space="preserve">Eastern                                           </v>
      </c>
      <c r="P1977">
        <f>VLOOKUP(order_details__2[[#This Row],[ProductID]],products[],4,FALSE)</f>
        <v>4</v>
      </c>
      <c r="Q1977" t="str">
        <f>VLOOKUP(order_details__2[[#This Row],[CategoryID]],categories[],2,FALSE)</f>
        <v>Dairy Products</v>
      </c>
      <c r="R1977" s="57">
        <f>VLOOKUP(order_details__2[[#This Row],[OrderID]],orders[],21,FALSE)</f>
        <v>4</v>
      </c>
    </row>
    <row r="1978" spans="1:18" x14ac:dyDescent="0.2">
      <c r="A1978">
        <v>11013</v>
      </c>
      <c r="B1978">
        <v>23</v>
      </c>
      <c r="C1978">
        <v>9</v>
      </c>
      <c r="D1978">
        <v>10</v>
      </c>
      <c r="E1978">
        <v>0</v>
      </c>
      <c r="F1978">
        <f>order_details__2[[#This Row],[UnitPrice]]*order_details__2[[#This Row],[Quantity]]</f>
        <v>90</v>
      </c>
      <c r="G1978">
        <f>VLOOKUP(order_details__2[[#This Row],[ProductID]],products[],3,FALSE)</f>
        <v>9</v>
      </c>
      <c r="H1978">
        <f>VLOOKUP(order_details__2[[#This Row],[OrderID]],orders[],20,FALSE)</f>
        <v>1998</v>
      </c>
      <c r="I1978" t="str">
        <f>VLOOKUP(order_details__2[[#This Row],[ProductID]],products[],2,FALSE)</f>
        <v>Tunnbrd</v>
      </c>
      <c r="J1978" t="str">
        <f>VLOOKUP(order_details__2[[#This Row],[SupplierID]],suppliers[],2,FALSE)</f>
        <v>PB Knckebrd AB</v>
      </c>
      <c r="K1978" t="str">
        <f>VLOOKUP(order_details__2[[#This Row],[OrderID]],orders[],14,FALSE)</f>
        <v>Spain</v>
      </c>
      <c r="L1978">
        <f>VLOOKUP(order_details__2[[#This Row],[OrderID]],orders[],7,FALSE)</f>
        <v>1</v>
      </c>
      <c r="M1978" t="str">
        <f>VLOOKUP(order_details__2[[#This Row],[ShipVia ]],shippers[],2,FALSE)</f>
        <v>Speedy Express</v>
      </c>
      <c r="N1978" t="str">
        <f>VLOOKUP(order_details__2[[#This Row],[OrderID]],orders[],2,FALSE)</f>
        <v>ROMEY</v>
      </c>
      <c r="O1978" t="str">
        <f>VLOOKUP(order_details__2[[#This Row],[OrderID]],orders[],18,FALSE)</f>
        <v xml:space="preserve">Eastern                                           </v>
      </c>
      <c r="P1978">
        <f>VLOOKUP(order_details__2[[#This Row],[ProductID]],products[],4,FALSE)</f>
        <v>5</v>
      </c>
      <c r="Q1978" t="str">
        <f>VLOOKUP(order_details__2[[#This Row],[CategoryID]],categories[],2,FALSE)</f>
        <v>Grains/Cereals</v>
      </c>
      <c r="R1978" s="57">
        <f>VLOOKUP(order_details__2[[#This Row],[OrderID]],orders[],21,FALSE)</f>
        <v>4</v>
      </c>
    </row>
    <row r="1979" spans="1:18" x14ac:dyDescent="0.2">
      <c r="A1979">
        <v>11013</v>
      </c>
      <c r="B1979">
        <v>42</v>
      </c>
      <c r="C1979">
        <v>14</v>
      </c>
      <c r="D1979">
        <v>4</v>
      </c>
      <c r="E1979">
        <v>0</v>
      </c>
      <c r="F1979">
        <f>order_details__2[[#This Row],[UnitPrice]]*order_details__2[[#This Row],[Quantity]]</f>
        <v>56</v>
      </c>
      <c r="G1979">
        <f>VLOOKUP(order_details__2[[#This Row],[ProductID]],products[],3,FALSE)</f>
        <v>20</v>
      </c>
      <c r="H1979">
        <f>VLOOKUP(order_details__2[[#This Row],[OrderID]],orders[],20,FALSE)</f>
        <v>1998</v>
      </c>
      <c r="I1979" t="str">
        <f>VLOOKUP(order_details__2[[#This Row],[ProductID]],products[],2,FALSE)</f>
        <v>Singaporean Hokkien Fried Mee</v>
      </c>
      <c r="J1979" t="str">
        <f>VLOOKUP(order_details__2[[#This Row],[SupplierID]],suppliers[],2,FALSE)</f>
        <v>Leka Trading</v>
      </c>
      <c r="K1979" t="str">
        <f>VLOOKUP(order_details__2[[#This Row],[OrderID]],orders[],14,FALSE)</f>
        <v>Spain</v>
      </c>
      <c r="L1979">
        <f>VLOOKUP(order_details__2[[#This Row],[OrderID]],orders[],7,FALSE)</f>
        <v>1</v>
      </c>
      <c r="M1979" t="str">
        <f>VLOOKUP(order_details__2[[#This Row],[ShipVia ]],shippers[],2,FALSE)</f>
        <v>Speedy Express</v>
      </c>
      <c r="N1979" t="str">
        <f>VLOOKUP(order_details__2[[#This Row],[OrderID]],orders[],2,FALSE)</f>
        <v>ROMEY</v>
      </c>
      <c r="O1979" t="str">
        <f>VLOOKUP(order_details__2[[#This Row],[OrderID]],orders[],18,FALSE)</f>
        <v xml:space="preserve">Eastern                                           </v>
      </c>
      <c r="P1979">
        <f>VLOOKUP(order_details__2[[#This Row],[ProductID]],products[],4,FALSE)</f>
        <v>5</v>
      </c>
      <c r="Q1979" t="str">
        <f>VLOOKUP(order_details__2[[#This Row],[CategoryID]],categories[],2,FALSE)</f>
        <v>Grains/Cereals</v>
      </c>
      <c r="R1979" s="57">
        <f>VLOOKUP(order_details__2[[#This Row],[OrderID]],orders[],21,FALSE)</f>
        <v>4</v>
      </c>
    </row>
    <row r="1980" spans="1:18" x14ac:dyDescent="0.2">
      <c r="A1980">
        <v>11013</v>
      </c>
      <c r="B1980">
        <v>45</v>
      </c>
      <c r="C1980">
        <v>9.5</v>
      </c>
      <c r="D1980">
        <v>20</v>
      </c>
      <c r="E1980">
        <v>0</v>
      </c>
      <c r="F1980">
        <f>order_details__2[[#This Row],[UnitPrice]]*order_details__2[[#This Row],[Quantity]]</f>
        <v>190</v>
      </c>
      <c r="G1980">
        <f>VLOOKUP(order_details__2[[#This Row],[ProductID]],products[],3,FALSE)</f>
        <v>21</v>
      </c>
      <c r="H1980">
        <f>VLOOKUP(order_details__2[[#This Row],[OrderID]],orders[],20,FALSE)</f>
        <v>1998</v>
      </c>
      <c r="I1980" t="str">
        <f>VLOOKUP(order_details__2[[#This Row],[ProductID]],products[],2,FALSE)</f>
        <v>Rogede sild</v>
      </c>
      <c r="J1980" t="str">
        <f>VLOOKUP(order_details__2[[#This Row],[SupplierID]],suppliers[],2,FALSE)</f>
        <v>Lyngbysild</v>
      </c>
      <c r="K1980" t="str">
        <f>VLOOKUP(order_details__2[[#This Row],[OrderID]],orders[],14,FALSE)</f>
        <v>Spain</v>
      </c>
      <c r="L1980">
        <f>VLOOKUP(order_details__2[[#This Row],[OrderID]],orders[],7,FALSE)</f>
        <v>1</v>
      </c>
      <c r="M1980" t="str">
        <f>VLOOKUP(order_details__2[[#This Row],[ShipVia ]],shippers[],2,FALSE)</f>
        <v>Speedy Express</v>
      </c>
      <c r="N1980" t="str">
        <f>VLOOKUP(order_details__2[[#This Row],[OrderID]],orders[],2,FALSE)</f>
        <v>ROMEY</v>
      </c>
      <c r="O1980" t="str">
        <f>VLOOKUP(order_details__2[[#This Row],[OrderID]],orders[],18,FALSE)</f>
        <v xml:space="preserve">Eastern                                           </v>
      </c>
      <c r="P1980">
        <f>VLOOKUP(order_details__2[[#This Row],[ProductID]],products[],4,FALSE)</f>
        <v>8</v>
      </c>
      <c r="Q1980" t="str">
        <f>VLOOKUP(order_details__2[[#This Row],[CategoryID]],categories[],2,FALSE)</f>
        <v>Seafood</v>
      </c>
      <c r="R1980" s="57">
        <f>VLOOKUP(order_details__2[[#This Row],[OrderID]],orders[],21,FALSE)</f>
        <v>4</v>
      </c>
    </row>
    <row r="1981" spans="1:18" x14ac:dyDescent="0.2">
      <c r="A1981">
        <v>11013</v>
      </c>
      <c r="B1981">
        <v>68</v>
      </c>
      <c r="C1981">
        <v>12.5</v>
      </c>
      <c r="D1981">
        <v>2</v>
      </c>
      <c r="E1981">
        <v>0</v>
      </c>
      <c r="F1981">
        <f>order_details__2[[#This Row],[UnitPrice]]*order_details__2[[#This Row],[Quantity]]</f>
        <v>25</v>
      </c>
      <c r="G1981">
        <f>VLOOKUP(order_details__2[[#This Row],[ProductID]],products[],3,FALSE)</f>
        <v>8</v>
      </c>
      <c r="H1981">
        <f>VLOOKUP(order_details__2[[#This Row],[OrderID]],orders[],20,FALSE)</f>
        <v>1998</v>
      </c>
      <c r="I1981" t="str">
        <f>VLOOKUP(order_details__2[[#This Row],[ProductID]],products[],2,FALSE)</f>
        <v>Scottish Longbreads</v>
      </c>
      <c r="J1981" t="str">
        <f>VLOOKUP(order_details__2[[#This Row],[SupplierID]],suppliers[],2,FALSE)</f>
        <v>Specialty Biscuits, Ltd.</v>
      </c>
      <c r="K1981" t="str">
        <f>VLOOKUP(order_details__2[[#This Row],[OrderID]],orders[],14,FALSE)</f>
        <v>Spain</v>
      </c>
      <c r="L1981">
        <f>VLOOKUP(order_details__2[[#This Row],[OrderID]],orders[],7,FALSE)</f>
        <v>1</v>
      </c>
      <c r="M1981" t="str">
        <f>VLOOKUP(order_details__2[[#This Row],[ShipVia ]],shippers[],2,FALSE)</f>
        <v>Speedy Express</v>
      </c>
      <c r="N1981" t="str">
        <f>VLOOKUP(order_details__2[[#This Row],[OrderID]],orders[],2,FALSE)</f>
        <v>ROMEY</v>
      </c>
      <c r="O1981" t="str">
        <f>VLOOKUP(order_details__2[[#This Row],[OrderID]],orders[],18,FALSE)</f>
        <v xml:space="preserve">Eastern                                           </v>
      </c>
      <c r="P1981">
        <f>VLOOKUP(order_details__2[[#This Row],[ProductID]],products[],4,FALSE)</f>
        <v>3</v>
      </c>
      <c r="Q1981" t="str">
        <f>VLOOKUP(order_details__2[[#This Row],[CategoryID]],categories[],2,FALSE)</f>
        <v>Confections</v>
      </c>
      <c r="R1981" s="57">
        <f>VLOOKUP(order_details__2[[#This Row],[OrderID]],orders[],21,FALSE)</f>
        <v>4</v>
      </c>
    </row>
    <row r="1982" spans="1:18" x14ac:dyDescent="0.2">
      <c r="A1982">
        <v>11014</v>
      </c>
      <c r="B1982">
        <v>41</v>
      </c>
      <c r="C1982">
        <v>9.65</v>
      </c>
      <c r="D1982">
        <v>28</v>
      </c>
      <c r="E1982">
        <v>0</v>
      </c>
      <c r="F1982">
        <f>order_details__2[[#This Row],[UnitPrice]]*order_details__2[[#This Row],[Quantity]]</f>
        <v>270.2</v>
      </c>
      <c r="G1982">
        <f>VLOOKUP(order_details__2[[#This Row],[ProductID]],products[],3,FALSE)</f>
        <v>19</v>
      </c>
      <c r="H1982">
        <f>VLOOKUP(order_details__2[[#This Row],[OrderID]],orders[],20,FALSE)</f>
        <v>1998</v>
      </c>
      <c r="I1982" t="str">
        <f>VLOOKUP(order_details__2[[#This Row],[ProductID]],products[],2,FALSE)</f>
        <v>Jack's New England Clam Chowder</v>
      </c>
      <c r="J1982" t="str">
        <f>VLOOKUP(order_details__2[[#This Row],[SupplierID]],suppliers[],2,FALSE)</f>
        <v>New England Seafood Cannery</v>
      </c>
      <c r="K1982" t="str">
        <f>VLOOKUP(order_details__2[[#This Row],[OrderID]],orders[],14,FALSE)</f>
        <v>Venezuela</v>
      </c>
      <c r="L1982">
        <f>VLOOKUP(order_details__2[[#This Row],[OrderID]],orders[],7,FALSE)</f>
        <v>3</v>
      </c>
      <c r="M1982" t="str">
        <f>VLOOKUP(order_details__2[[#This Row],[ShipVia ]],shippers[],2,FALSE)</f>
        <v>Federal Shipping</v>
      </c>
      <c r="N1982" t="str">
        <f>VLOOKUP(order_details__2[[#This Row],[OrderID]],orders[],2,FALSE)</f>
        <v>LINOD</v>
      </c>
      <c r="O1982" t="str">
        <f>VLOOKUP(order_details__2[[#This Row],[OrderID]],orders[],18,FALSE)</f>
        <v xml:space="preserve">Eastern                                           </v>
      </c>
      <c r="P1982">
        <f>VLOOKUP(order_details__2[[#This Row],[ProductID]],products[],4,FALSE)</f>
        <v>8</v>
      </c>
      <c r="Q1982" t="str">
        <f>VLOOKUP(order_details__2[[#This Row],[CategoryID]],categories[],2,FALSE)</f>
        <v>Seafood</v>
      </c>
      <c r="R1982" s="57">
        <f>VLOOKUP(order_details__2[[#This Row],[OrderID]],orders[],21,FALSE)</f>
        <v>4</v>
      </c>
    </row>
    <row r="1983" spans="1:18" x14ac:dyDescent="0.2">
      <c r="A1983">
        <v>11015</v>
      </c>
      <c r="B1983">
        <v>30</v>
      </c>
      <c r="C1983">
        <v>25.89</v>
      </c>
      <c r="D1983">
        <v>15</v>
      </c>
      <c r="E1983">
        <v>0</v>
      </c>
      <c r="F1983">
        <f>order_details__2[[#This Row],[UnitPrice]]*order_details__2[[#This Row],[Quantity]]</f>
        <v>388.35</v>
      </c>
      <c r="G1983">
        <f>VLOOKUP(order_details__2[[#This Row],[ProductID]],products[],3,FALSE)</f>
        <v>13</v>
      </c>
      <c r="H1983">
        <f>VLOOKUP(order_details__2[[#This Row],[OrderID]],orders[],20,FALSE)</f>
        <v>1998</v>
      </c>
      <c r="I1983" t="str">
        <f>VLOOKUP(order_details__2[[#This Row],[ProductID]],products[],2,FALSE)</f>
        <v>Nord-Ost Matjeshering</v>
      </c>
      <c r="J1983" t="str">
        <f>VLOOKUP(order_details__2[[#This Row],[SupplierID]],suppliers[],2,FALSE)</f>
        <v>Nord-Ost-Fisch Handelsgesellschaft mbH</v>
      </c>
      <c r="K1983" t="str">
        <f>VLOOKUP(order_details__2[[#This Row],[OrderID]],orders[],14,FALSE)</f>
        <v>Norway</v>
      </c>
      <c r="L1983">
        <f>VLOOKUP(order_details__2[[#This Row],[OrderID]],orders[],7,FALSE)</f>
        <v>2</v>
      </c>
      <c r="M1983" t="str">
        <f>VLOOKUP(order_details__2[[#This Row],[ShipVia ]],shippers[],2,FALSE)</f>
        <v>United Package</v>
      </c>
      <c r="N1983" t="str">
        <f>VLOOKUP(order_details__2[[#This Row],[OrderID]],orders[],2,FALSE)</f>
        <v>SANTG</v>
      </c>
      <c r="O1983" t="str">
        <f>VLOOKUP(order_details__2[[#This Row],[OrderID]],orders[],18,FALSE)</f>
        <v xml:space="preserve">Eastern                                           </v>
      </c>
      <c r="P1983">
        <f>VLOOKUP(order_details__2[[#This Row],[ProductID]],products[],4,FALSE)</f>
        <v>8</v>
      </c>
      <c r="Q1983" t="str">
        <f>VLOOKUP(order_details__2[[#This Row],[CategoryID]],categories[],2,FALSE)</f>
        <v>Seafood</v>
      </c>
      <c r="R1983" s="57">
        <f>VLOOKUP(order_details__2[[#This Row],[OrderID]],orders[],21,FALSE)</f>
        <v>4</v>
      </c>
    </row>
    <row r="1984" spans="1:18" x14ac:dyDescent="0.2">
      <c r="A1984">
        <v>11015</v>
      </c>
      <c r="B1984">
        <v>77</v>
      </c>
      <c r="C1984">
        <v>13</v>
      </c>
      <c r="D1984">
        <v>18</v>
      </c>
      <c r="E1984">
        <v>0</v>
      </c>
      <c r="F1984">
        <f>order_details__2[[#This Row],[UnitPrice]]*order_details__2[[#This Row],[Quantity]]</f>
        <v>234</v>
      </c>
      <c r="G1984">
        <f>VLOOKUP(order_details__2[[#This Row],[ProductID]],products[],3,FALSE)</f>
        <v>12</v>
      </c>
      <c r="H1984">
        <f>VLOOKUP(order_details__2[[#This Row],[OrderID]],orders[],20,FALSE)</f>
        <v>1998</v>
      </c>
      <c r="I1984" t="str">
        <f>VLOOKUP(order_details__2[[#This Row],[ProductID]],products[],2,FALSE)</f>
        <v>Original Frankfurter grne Soe</v>
      </c>
      <c r="J1984" t="str">
        <f>VLOOKUP(order_details__2[[#This Row],[SupplierID]],suppliers[],2,FALSE)</f>
        <v>Plutzer Lebensmittelgromrkte AG</v>
      </c>
      <c r="K1984" t="str">
        <f>VLOOKUP(order_details__2[[#This Row],[OrderID]],orders[],14,FALSE)</f>
        <v>Norway</v>
      </c>
      <c r="L1984">
        <f>VLOOKUP(order_details__2[[#This Row],[OrderID]],orders[],7,FALSE)</f>
        <v>2</v>
      </c>
      <c r="M1984" t="str">
        <f>VLOOKUP(order_details__2[[#This Row],[ShipVia ]],shippers[],2,FALSE)</f>
        <v>United Package</v>
      </c>
      <c r="N1984" t="str">
        <f>VLOOKUP(order_details__2[[#This Row],[OrderID]],orders[],2,FALSE)</f>
        <v>SANTG</v>
      </c>
      <c r="O1984" t="str">
        <f>VLOOKUP(order_details__2[[#This Row],[OrderID]],orders[],18,FALSE)</f>
        <v xml:space="preserve">Eastern                                           </v>
      </c>
      <c r="P1984">
        <f>VLOOKUP(order_details__2[[#This Row],[ProductID]],products[],4,FALSE)</f>
        <v>2</v>
      </c>
      <c r="Q1984" t="str">
        <f>VLOOKUP(order_details__2[[#This Row],[CategoryID]],categories[],2,FALSE)</f>
        <v>Condiments</v>
      </c>
      <c r="R1984" s="57">
        <f>VLOOKUP(order_details__2[[#This Row],[OrderID]],orders[],21,FALSE)</f>
        <v>4</v>
      </c>
    </row>
    <row r="1985" spans="1:18" x14ac:dyDescent="0.2">
      <c r="A1985">
        <v>11016</v>
      </c>
      <c r="B1985">
        <v>31</v>
      </c>
      <c r="C1985">
        <v>12.5</v>
      </c>
      <c r="D1985">
        <v>15</v>
      </c>
      <c r="E1985">
        <v>0</v>
      </c>
      <c r="F1985">
        <f>order_details__2[[#This Row],[UnitPrice]]*order_details__2[[#This Row],[Quantity]]</f>
        <v>187.5</v>
      </c>
      <c r="G1985">
        <f>VLOOKUP(order_details__2[[#This Row],[ProductID]],products[],3,FALSE)</f>
        <v>14</v>
      </c>
      <c r="H1985">
        <f>VLOOKUP(order_details__2[[#This Row],[OrderID]],orders[],20,FALSE)</f>
        <v>1998</v>
      </c>
      <c r="I1985" t="str">
        <f>VLOOKUP(order_details__2[[#This Row],[ProductID]],products[],2,FALSE)</f>
        <v>Gorgonzola Telino</v>
      </c>
      <c r="J1985" t="str">
        <f>VLOOKUP(order_details__2[[#This Row],[SupplierID]],suppliers[],2,FALSE)</f>
        <v>Formaggi Fortini s.r.l.</v>
      </c>
      <c r="K1985" t="str">
        <f>VLOOKUP(order_details__2[[#This Row],[OrderID]],orders[],14,FALSE)</f>
        <v>UK</v>
      </c>
      <c r="L1985">
        <f>VLOOKUP(order_details__2[[#This Row],[OrderID]],orders[],7,FALSE)</f>
        <v>2</v>
      </c>
      <c r="M1985" t="str">
        <f>VLOOKUP(order_details__2[[#This Row],[ShipVia ]],shippers[],2,FALSE)</f>
        <v>United Package</v>
      </c>
      <c r="N1985" t="str">
        <f>VLOOKUP(order_details__2[[#This Row],[OrderID]],orders[],2,FALSE)</f>
        <v>AROUT</v>
      </c>
      <c r="O1985" t="str">
        <f>VLOOKUP(order_details__2[[#This Row],[OrderID]],orders[],18,FALSE)</f>
        <v xml:space="preserve">Northern                                          </v>
      </c>
      <c r="P1985">
        <f>VLOOKUP(order_details__2[[#This Row],[ProductID]],products[],4,FALSE)</f>
        <v>4</v>
      </c>
      <c r="Q1985" t="str">
        <f>VLOOKUP(order_details__2[[#This Row],[CategoryID]],categories[],2,FALSE)</f>
        <v>Dairy Products</v>
      </c>
      <c r="R1985" s="57">
        <f>VLOOKUP(order_details__2[[#This Row],[OrderID]],orders[],21,FALSE)</f>
        <v>4</v>
      </c>
    </row>
    <row r="1986" spans="1:18" x14ac:dyDescent="0.2">
      <c r="A1986">
        <v>11016</v>
      </c>
      <c r="B1986">
        <v>36</v>
      </c>
      <c r="C1986">
        <v>19</v>
      </c>
      <c r="D1986">
        <v>16</v>
      </c>
      <c r="E1986">
        <v>0</v>
      </c>
      <c r="F1986">
        <f>order_details__2[[#This Row],[UnitPrice]]*order_details__2[[#This Row],[Quantity]]</f>
        <v>304</v>
      </c>
      <c r="G1986">
        <f>VLOOKUP(order_details__2[[#This Row],[ProductID]],products[],3,FALSE)</f>
        <v>17</v>
      </c>
      <c r="H1986">
        <f>VLOOKUP(order_details__2[[#This Row],[OrderID]],orders[],20,FALSE)</f>
        <v>1998</v>
      </c>
      <c r="I1986" t="str">
        <f>VLOOKUP(order_details__2[[#This Row],[ProductID]],products[],2,FALSE)</f>
        <v>Inlagd Sill</v>
      </c>
      <c r="J1986" t="str">
        <f>VLOOKUP(order_details__2[[#This Row],[SupplierID]],suppliers[],2,FALSE)</f>
        <v>Svensk Sjfda AB</v>
      </c>
      <c r="K1986" t="str">
        <f>VLOOKUP(order_details__2[[#This Row],[OrderID]],orders[],14,FALSE)</f>
        <v>UK</v>
      </c>
      <c r="L1986">
        <f>VLOOKUP(order_details__2[[#This Row],[OrderID]],orders[],7,FALSE)</f>
        <v>2</v>
      </c>
      <c r="M1986" t="str">
        <f>VLOOKUP(order_details__2[[#This Row],[ShipVia ]],shippers[],2,FALSE)</f>
        <v>United Package</v>
      </c>
      <c r="N1986" t="str">
        <f>VLOOKUP(order_details__2[[#This Row],[OrderID]],orders[],2,FALSE)</f>
        <v>AROUT</v>
      </c>
      <c r="O1986" t="str">
        <f>VLOOKUP(order_details__2[[#This Row],[OrderID]],orders[],18,FALSE)</f>
        <v xml:space="preserve">Northern                                          </v>
      </c>
      <c r="P1986">
        <f>VLOOKUP(order_details__2[[#This Row],[ProductID]],products[],4,FALSE)</f>
        <v>8</v>
      </c>
      <c r="Q1986" t="str">
        <f>VLOOKUP(order_details__2[[#This Row],[CategoryID]],categories[],2,FALSE)</f>
        <v>Seafood</v>
      </c>
      <c r="R1986" s="57">
        <f>VLOOKUP(order_details__2[[#This Row],[OrderID]],orders[],21,FALSE)</f>
        <v>4</v>
      </c>
    </row>
    <row r="1987" spans="1:18" x14ac:dyDescent="0.2">
      <c r="A1987">
        <v>11017</v>
      </c>
      <c r="B1987">
        <v>3</v>
      </c>
      <c r="C1987">
        <v>10</v>
      </c>
      <c r="D1987">
        <v>25</v>
      </c>
      <c r="E1987">
        <v>0</v>
      </c>
      <c r="F1987">
        <f>order_details__2[[#This Row],[UnitPrice]]*order_details__2[[#This Row],[Quantity]]</f>
        <v>250</v>
      </c>
      <c r="G1987">
        <f>VLOOKUP(order_details__2[[#This Row],[ProductID]],products[],3,FALSE)</f>
        <v>1</v>
      </c>
      <c r="H1987">
        <f>VLOOKUP(order_details__2[[#This Row],[OrderID]],orders[],20,FALSE)</f>
        <v>1998</v>
      </c>
      <c r="I1987" t="str">
        <f>VLOOKUP(order_details__2[[#This Row],[ProductID]],products[],2,FALSE)</f>
        <v>Aniseed Syrup</v>
      </c>
      <c r="J1987" t="str">
        <f>VLOOKUP(order_details__2[[#This Row],[SupplierID]],suppliers[],2,FALSE)</f>
        <v>Exotic Liquids</v>
      </c>
      <c r="K1987" t="str">
        <f>VLOOKUP(order_details__2[[#This Row],[OrderID]],orders[],14,FALSE)</f>
        <v>Austria</v>
      </c>
      <c r="L1987">
        <f>VLOOKUP(order_details__2[[#This Row],[OrderID]],orders[],7,FALSE)</f>
        <v>2</v>
      </c>
      <c r="M1987" t="str">
        <f>VLOOKUP(order_details__2[[#This Row],[ShipVia ]],shippers[],2,FALSE)</f>
        <v>United Package</v>
      </c>
      <c r="N1987" t="str">
        <f>VLOOKUP(order_details__2[[#This Row],[OrderID]],orders[],2,FALSE)</f>
        <v>ERNSH</v>
      </c>
      <c r="O1987" t="str">
        <f>VLOOKUP(order_details__2[[#This Row],[OrderID]],orders[],18,FALSE)</f>
        <v xml:space="preserve">Northern                                          </v>
      </c>
      <c r="P1987">
        <f>VLOOKUP(order_details__2[[#This Row],[ProductID]],products[],4,FALSE)</f>
        <v>2</v>
      </c>
      <c r="Q1987" t="str">
        <f>VLOOKUP(order_details__2[[#This Row],[CategoryID]],categories[],2,FALSE)</f>
        <v>Condiments</v>
      </c>
      <c r="R1987" s="57">
        <f>VLOOKUP(order_details__2[[#This Row],[OrderID]],orders[],21,FALSE)</f>
        <v>4</v>
      </c>
    </row>
    <row r="1988" spans="1:18" x14ac:dyDescent="0.2">
      <c r="A1988">
        <v>11017</v>
      </c>
      <c r="B1988">
        <v>59</v>
      </c>
      <c r="C1988">
        <v>55</v>
      </c>
      <c r="D1988">
        <v>110</v>
      </c>
      <c r="E1988">
        <v>0</v>
      </c>
      <c r="F1988">
        <f>order_details__2[[#This Row],[UnitPrice]]*order_details__2[[#This Row],[Quantity]]</f>
        <v>6050</v>
      </c>
      <c r="G1988">
        <f>VLOOKUP(order_details__2[[#This Row],[ProductID]],products[],3,FALSE)</f>
        <v>28</v>
      </c>
      <c r="H1988">
        <f>VLOOKUP(order_details__2[[#This Row],[OrderID]],orders[],20,FALSE)</f>
        <v>1998</v>
      </c>
      <c r="I1988" t="str">
        <f>VLOOKUP(order_details__2[[#This Row],[ProductID]],products[],2,FALSE)</f>
        <v>Raclette Courdavault</v>
      </c>
      <c r="J1988" t="str">
        <f>VLOOKUP(order_details__2[[#This Row],[SupplierID]],suppliers[],2,FALSE)</f>
        <v>Gai pturage</v>
      </c>
      <c r="K1988" t="str">
        <f>VLOOKUP(order_details__2[[#This Row],[OrderID]],orders[],14,FALSE)</f>
        <v>Austria</v>
      </c>
      <c r="L1988">
        <f>VLOOKUP(order_details__2[[#This Row],[OrderID]],orders[],7,FALSE)</f>
        <v>2</v>
      </c>
      <c r="M1988" t="str">
        <f>VLOOKUP(order_details__2[[#This Row],[ShipVia ]],shippers[],2,FALSE)</f>
        <v>United Package</v>
      </c>
      <c r="N1988" t="str">
        <f>VLOOKUP(order_details__2[[#This Row],[OrderID]],orders[],2,FALSE)</f>
        <v>ERNSH</v>
      </c>
      <c r="O1988" t="str">
        <f>VLOOKUP(order_details__2[[#This Row],[OrderID]],orders[],18,FALSE)</f>
        <v xml:space="preserve">Northern                                          </v>
      </c>
      <c r="P1988">
        <f>VLOOKUP(order_details__2[[#This Row],[ProductID]],products[],4,FALSE)</f>
        <v>4</v>
      </c>
      <c r="Q1988" t="str">
        <f>VLOOKUP(order_details__2[[#This Row],[CategoryID]],categories[],2,FALSE)</f>
        <v>Dairy Products</v>
      </c>
      <c r="R1988" s="57">
        <f>VLOOKUP(order_details__2[[#This Row],[OrderID]],orders[],21,FALSE)</f>
        <v>4</v>
      </c>
    </row>
    <row r="1989" spans="1:18" x14ac:dyDescent="0.2">
      <c r="A1989">
        <v>11017</v>
      </c>
      <c r="B1989">
        <v>70</v>
      </c>
      <c r="C1989">
        <v>15</v>
      </c>
      <c r="D1989">
        <v>30</v>
      </c>
      <c r="E1989">
        <v>0</v>
      </c>
      <c r="F1989">
        <f>order_details__2[[#This Row],[UnitPrice]]*order_details__2[[#This Row],[Quantity]]</f>
        <v>450</v>
      </c>
      <c r="G1989">
        <f>VLOOKUP(order_details__2[[#This Row],[ProductID]],products[],3,FALSE)</f>
        <v>7</v>
      </c>
      <c r="H1989">
        <f>VLOOKUP(order_details__2[[#This Row],[OrderID]],orders[],20,FALSE)</f>
        <v>1998</v>
      </c>
      <c r="I1989" t="str">
        <f>VLOOKUP(order_details__2[[#This Row],[ProductID]],products[],2,FALSE)</f>
        <v>Outback Lager</v>
      </c>
      <c r="J1989" t="str">
        <f>VLOOKUP(order_details__2[[#This Row],[SupplierID]],suppliers[],2,FALSE)</f>
        <v>Pavlova, Ltd.</v>
      </c>
      <c r="K1989" t="str">
        <f>VLOOKUP(order_details__2[[#This Row],[OrderID]],orders[],14,FALSE)</f>
        <v>Austria</v>
      </c>
      <c r="L1989">
        <f>VLOOKUP(order_details__2[[#This Row],[OrderID]],orders[],7,FALSE)</f>
        <v>2</v>
      </c>
      <c r="M1989" t="str">
        <f>VLOOKUP(order_details__2[[#This Row],[ShipVia ]],shippers[],2,FALSE)</f>
        <v>United Package</v>
      </c>
      <c r="N1989" t="str">
        <f>VLOOKUP(order_details__2[[#This Row],[OrderID]],orders[],2,FALSE)</f>
        <v>ERNSH</v>
      </c>
      <c r="O1989" t="str">
        <f>VLOOKUP(order_details__2[[#This Row],[OrderID]],orders[],18,FALSE)</f>
        <v xml:space="preserve">Northern                                          </v>
      </c>
      <c r="P1989">
        <f>VLOOKUP(order_details__2[[#This Row],[ProductID]],products[],4,FALSE)</f>
        <v>1</v>
      </c>
      <c r="Q1989" t="str">
        <f>VLOOKUP(order_details__2[[#This Row],[CategoryID]],categories[],2,FALSE)</f>
        <v>Beverages</v>
      </c>
      <c r="R1989" s="57">
        <f>VLOOKUP(order_details__2[[#This Row],[OrderID]],orders[],21,FALSE)</f>
        <v>4</v>
      </c>
    </row>
    <row r="1990" spans="1:18" x14ac:dyDescent="0.2">
      <c r="A1990">
        <v>11018</v>
      </c>
      <c r="B1990">
        <v>12</v>
      </c>
      <c r="C1990">
        <v>38</v>
      </c>
      <c r="D1990">
        <v>20</v>
      </c>
      <c r="E1990">
        <v>0</v>
      </c>
      <c r="F1990">
        <f>order_details__2[[#This Row],[UnitPrice]]*order_details__2[[#This Row],[Quantity]]</f>
        <v>760</v>
      </c>
      <c r="G1990">
        <f>VLOOKUP(order_details__2[[#This Row],[ProductID]],products[],3,FALSE)</f>
        <v>5</v>
      </c>
      <c r="H1990">
        <f>VLOOKUP(order_details__2[[#This Row],[OrderID]],orders[],20,FALSE)</f>
        <v>1998</v>
      </c>
      <c r="I1990" t="str">
        <f>VLOOKUP(order_details__2[[#This Row],[ProductID]],products[],2,FALSE)</f>
        <v>Queso Manchego La Pastora</v>
      </c>
      <c r="J1990" t="str">
        <f>VLOOKUP(order_details__2[[#This Row],[SupplierID]],suppliers[],2,FALSE)</f>
        <v>Cooperativa de Quesos 'Las Cabras'</v>
      </c>
      <c r="K1990" t="str">
        <f>VLOOKUP(order_details__2[[#This Row],[OrderID]],orders[],14,FALSE)</f>
        <v>USA</v>
      </c>
      <c r="L1990">
        <f>VLOOKUP(order_details__2[[#This Row],[OrderID]],orders[],7,FALSE)</f>
        <v>2</v>
      </c>
      <c r="M1990" t="str">
        <f>VLOOKUP(order_details__2[[#This Row],[ShipVia ]],shippers[],2,FALSE)</f>
        <v>United Package</v>
      </c>
      <c r="N1990" t="str">
        <f>VLOOKUP(order_details__2[[#This Row],[OrderID]],orders[],2,FALSE)</f>
        <v>LONEP</v>
      </c>
      <c r="O1990" t="str">
        <f>VLOOKUP(order_details__2[[#This Row],[OrderID]],orders[],18,FALSE)</f>
        <v xml:space="preserve">Eastern                                           </v>
      </c>
      <c r="P1990">
        <f>VLOOKUP(order_details__2[[#This Row],[ProductID]],products[],4,FALSE)</f>
        <v>4</v>
      </c>
      <c r="Q1990" t="str">
        <f>VLOOKUP(order_details__2[[#This Row],[CategoryID]],categories[],2,FALSE)</f>
        <v>Dairy Products</v>
      </c>
      <c r="R1990" s="57">
        <f>VLOOKUP(order_details__2[[#This Row],[OrderID]],orders[],21,FALSE)</f>
        <v>4</v>
      </c>
    </row>
    <row r="1991" spans="1:18" x14ac:dyDescent="0.2">
      <c r="A1991">
        <v>11018</v>
      </c>
      <c r="B1991">
        <v>18</v>
      </c>
      <c r="C1991">
        <v>62.5</v>
      </c>
      <c r="D1991">
        <v>10</v>
      </c>
      <c r="E1991">
        <v>0</v>
      </c>
      <c r="F1991">
        <f>order_details__2[[#This Row],[UnitPrice]]*order_details__2[[#This Row],[Quantity]]</f>
        <v>625</v>
      </c>
      <c r="G1991">
        <f>VLOOKUP(order_details__2[[#This Row],[ProductID]],products[],3,FALSE)</f>
        <v>7</v>
      </c>
      <c r="H1991">
        <f>VLOOKUP(order_details__2[[#This Row],[OrderID]],orders[],20,FALSE)</f>
        <v>1998</v>
      </c>
      <c r="I1991" t="str">
        <f>VLOOKUP(order_details__2[[#This Row],[ProductID]],products[],2,FALSE)</f>
        <v>Carnarvon Tigers</v>
      </c>
      <c r="J1991" t="str">
        <f>VLOOKUP(order_details__2[[#This Row],[SupplierID]],suppliers[],2,FALSE)</f>
        <v>Pavlova, Ltd.</v>
      </c>
      <c r="K1991" t="str">
        <f>VLOOKUP(order_details__2[[#This Row],[OrderID]],orders[],14,FALSE)</f>
        <v>USA</v>
      </c>
      <c r="L1991">
        <f>VLOOKUP(order_details__2[[#This Row],[OrderID]],orders[],7,FALSE)</f>
        <v>2</v>
      </c>
      <c r="M1991" t="str">
        <f>VLOOKUP(order_details__2[[#This Row],[ShipVia ]],shippers[],2,FALSE)</f>
        <v>United Package</v>
      </c>
      <c r="N1991" t="str">
        <f>VLOOKUP(order_details__2[[#This Row],[OrderID]],orders[],2,FALSE)</f>
        <v>LONEP</v>
      </c>
      <c r="O1991" t="str">
        <f>VLOOKUP(order_details__2[[#This Row],[OrderID]],orders[],18,FALSE)</f>
        <v xml:space="preserve">Eastern                                           </v>
      </c>
      <c r="P1991">
        <f>VLOOKUP(order_details__2[[#This Row],[ProductID]],products[],4,FALSE)</f>
        <v>8</v>
      </c>
      <c r="Q1991" t="str">
        <f>VLOOKUP(order_details__2[[#This Row],[CategoryID]],categories[],2,FALSE)</f>
        <v>Seafood</v>
      </c>
      <c r="R1991" s="57">
        <f>VLOOKUP(order_details__2[[#This Row],[OrderID]],orders[],21,FALSE)</f>
        <v>4</v>
      </c>
    </row>
    <row r="1992" spans="1:18" x14ac:dyDescent="0.2">
      <c r="A1992">
        <v>11018</v>
      </c>
      <c r="B1992">
        <v>56</v>
      </c>
      <c r="C1992">
        <v>38</v>
      </c>
      <c r="D1992">
        <v>5</v>
      </c>
      <c r="E1992">
        <v>0</v>
      </c>
      <c r="F1992">
        <f>order_details__2[[#This Row],[UnitPrice]]*order_details__2[[#This Row],[Quantity]]</f>
        <v>190</v>
      </c>
      <c r="G1992">
        <f>VLOOKUP(order_details__2[[#This Row],[ProductID]],products[],3,FALSE)</f>
        <v>26</v>
      </c>
      <c r="H1992">
        <f>VLOOKUP(order_details__2[[#This Row],[OrderID]],orders[],20,FALSE)</f>
        <v>1998</v>
      </c>
      <c r="I1992" t="str">
        <f>VLOOKUP(order_details__2[[#This Row],[ProductID]],products[],2,FALSE)</f>
        <v>Gnocchi di nonna Alice</v>
      </c>
      <c r="J1992" t="str">
        <f>VLOOKUP(order_details__2[[#This Row],[SupplierID]],suppliers[],2,FALSE)</f>
        <v>Pasta Buttini s.r.l.</v>
      </c>
      <c r="K1992" t="str">
        <f>VLOOKUP(order_details__2[[#This Row],[OrderID]],orders[],14,FALSE)</f>
        <v>USA</v>
      </c>
      <c r="L1992">
        <f>VLOOKUP(order_details__2[[#This Row],[OrderID]],orders[],7,FALSE)</f>
        <v>2</v>
      </c>
      <c r="M1992" t="str">
        <f>VLOOKUP(order_details__2[[#This Row],[ShipVia ]],shippers[],2,FALSE)</f>
        <v>United Package</v>
      </c>
      <c r="N1992" t="str">
        <f>VLOOKUP(order_details__2[[#This Row],[OrderID]],orders[],2,FALSE)</f>
        <v>LONEP</v>
      </c>
      <c r="O1992" t="str">
        <f>VLOOKUP(order_details__2[[#This Row],[OrderID]],orders[],18,FALSE)</f>
        <v xml:space="preserve">Eastern                                           </v>
      </c>
      <c r="P1992">
        <f>VLOOKUP(order_details__2[[#This Row],[ProductID]],products[],4,FALSE)</f>
        <v>5</v>
      </c>
      <c r="Q1992" t="str">
        <f>VLOOKUP(order_details__2[[#This Row],[CategoryID]],categories[],2,FALSE)</f>
        <v>Grains/Cereals</v>
      </c>
      <c r="R1992" s="57">
        <f>VLOOKUP(order_details__2[[#This Row],[OrderID]],orders[],21,FALSE)</f>
        <v>4</v>
      </c>
    </row>
    <row r="1993" spans="1:18" x14ac:dyDescent="0.2">
      <c r="A1993">
        <v>11019</v>
      </c>
      <c r="B1993">
        <v>46</v>
      </c>
      <c r="C1993">
        <v>12</v>
      </c>
      <c r="D1993">
        <v>3</v>
      </c>
      <c r="E1993">
        <v>0</v>
      </c>
      <c r="F1993">
        <f>order_details__2[[#This Row],[UnitPrice]]*order_details__2[[#This Row],[Quantity]]</f>
        <v>36</v>
      </c>
      <c r="G1993">
        <f>VLOOKUP(order_details__2[[#This Row],[ProductID]],products[],3,FALSE)</f>
        <v>21</v>
      </c>
      <c r="H1993">
        <f>VLOOKUP(order_details__2[[#This Row],[OrderID]],orders[],20,FALSE)</f>
        <v>1998</v>
      </c>
      <c r="I1993" t="str">
        <f>VLOOKUP(order_details__2[[#This Row],[ProductID]],products[],2,FALSE)</f>
        <v>Spegesild</v>
      </c>
      <c r="J1993" t="str">
        <f>VLOOKUP(order_details__2[[#This Row],[SupplierID]],suppliers[],2,FALSE)</f>
        <v>Lyngbysild</v>
      </c>
      <c r="K1993" t="str">
        <f>VLOOKUP(order_details__2[[#This Row],[OrderID]],orders[],14,FALSE)</f>
        <v>Argentina</v>
      </c>
      <c r="L1993">
        <f>VLOOKUP(order_details__2[[#This Row],[OrderID]],orders[],7,FALSE)</f>
        <v>3</v>
      </c>
      <c r="M1993" t="str">
        <f>VLOOKUP(order_details__2[[#This Row],[ShipVia ]],shippers[],2,FALSE)</f>
        <v>Federal Shipping</v>
      </c>
      <c r="N1993" t="str">
        <f>VLOOKUP(order_details__2[[#This Row],[OrderID]],orders[],2,FALSE)</f>
        <v>RANCH</v>
      </c>
      <c r="O1993" t="str">
        <f>VLOOKUP(order_details__2[[#This Row],[OrderID]],orders[],18,FALSE)</f>
        <v xml:space="preserve">Westerns                                          </v>
      </c>
      <c r="P1993">
        <f>VLOOKUP(order_details__2[[#This Row],[ProductID]],products[],4,FALSE)</f>
        <v>8</v>
      </c>
      <c r="Q1993" t="str">
        <f>VLOOKUP(order_details__2[[#This Row],[CategoryID]],categories[],2,FALSE)</f>
        <v>Seafood</v>
      </c>
      <c r="R1993" s="57">
        <f>VLOOKUP(order_details__2[[#This Row],[OrderID]],orders[],21,FALSE)</f>
        <v>4</v>
      </c>
    </row>
    <row r="1994" spans="1:18" x14ac:dyDescent="0.2">
      <c r="A1994">
        <v>11019</v>
      </c>
      <c r="B1994">
        <v>49</v>
      </c>
      <c r="C1994">
        <v>20</v>
      </c>
      <c r="D1994">
        <v>2</v>
      </c>
      <c r="E1994">
        <v>0</v>
      </c>
      <c r="F1994">
        <f>order_details__2[[#This Row],[UnitPrice]]*order_details__2[[#This Row],[Quantity]]</f>
        <v>40</v>
      </c>
      <c r="G1994">
        <f>VLOOKUP(order_details__2[[#This Row],[ProductID]],products[],3,FALSE)</f>
        <v>23</v>
      </c>
      <c r="H1994">
        <f>VLOOKUP(order_details__2[[#This Row],[OrderID]],orders[],20,FALSE)</f>
        <v>1998</v>
      </c>
      <c r="I1994" t="str">
        <f>VLOOKUP(order_details__2[[#This Row],[ProductID]],products[],2,FALSE)</f>
        <v>Maxilaku</v>
      </c>
      <c r="J1994" t="str">
        <f>VLOOKUP(order_details__2[[#This Row],[SupplierID]],suppliers[],2,FALSE)</f>
        <v>Karkki Oy</v>
      </c>
      <c r="K1994" t="str">
        <f>VLOOKUP(order_details__2[[#This Row],[OrderID]],orders[],14,FALSE)</f>
        <v>Argentina</v>
      </c>
      <c r="L1994">
        <f>VLOOKUP(order_details__2[[#This Row],[OrderID]],orders[],7,FALSE)</f>
        <v>3</v>
      </c>
      <c r="M1994" t="str">
        <f>VLOOKUP(order_details__2[[#This Row],[ShipVia ]],shippers[],2,FALSE)</f>
        <v>Federal Shipping</v>
      </c>
      <c r="N1994" t="str">
        <f>VLOOKUP(order_details__2[[#This Row],[OrderID]],orders[],2,FALSE)</f>
        <v>RANCH</v>
      </c>
      <c r="O1994" t="str">
        <f>VLOOKUP(order_details__2[[#This Row],[OrderID]],orders[],18,FALSE)</f>
        <v xml:space="preserve">Westerns                                          </v>
      </c>
      <c r="P1994">
        <f>VLOOKUP(order_details__2[[#This Row],[ProductID]],products[],4,FALSE)</f>
        <v>3</v>
      </c>
      <c r="Q1994" t="str">
        <f>VLOOKUP(order_details__2[[#This Row],[CategoryID]],categories[],2,FALSE)</f>
        <v>Confections</v>
      </c>
      <c r="R1994" s="57">
        <f>VLOOKUP(order_details__2[[#This Row],[OrderID]],orders[],21,FALSE)</f>
        <v>4</v>
      </c>
    </row>
    <row r="1995" spans="1:18" x14ac:dyDescent="0.2">
      <c r="A1995">
        <v>11020</v>
      </c>
      <c r="B1995">
        <v>10</v>
      </c>
      <c r="C1995">
        <v>31</v>
      </c>
      <c r="D1995">
        <v>24</v>
      </c>
      <c r="E1995">
        <v>0</v>
      </c>
      <c r="F1995">
        <f>order_details__2[[#This Row],[UnitPrice]]*order_details__2[[#This Row],[Quantity]]</f>
        <v>744</v>
      </c>
      <c r="G1995">
        <f>VLOOKUP(order_details__2[[#This Row],[ProductID]],products[],3,FALSE)</f>
        <v>4</v>
      </c>
      <c r="H1995">
        <f>VLOOKUP(order_details__2[[#This Row],[OrderID]],orders[],20,FALSE)</f>
        <v>1998</v>
      </c>
      <c r="I1995" t="str">
        <f>VLOOKUP(order_details__2[[#This Row],[ProductID]],products[],2,FALSE)</f>
        <v>Ikura</v>
      </c>
      <c r="J1995" t="str">
        <f>VLOOKUP(order_details__2[[#This Row],[SupplierID]],suppliers[],2,FALSE)</f>
        <v>Tokyo Traders</v>
      </c>
      <c r="K1995" t="str">
        <f>VLOOKUP(order_details__2[[#This Row],[OrderID]],orders[],14,FALSE)</f>
        <v>Germany</v>
      </c>
      <c r="L1995">
        <f>VLOOKUP(order_details__2[[#This Row],[OrderID]],orders[],7,FALSE)</f>
        <v>2</v>
      </c>
      <c r="M1995" t="str">
        <f>VLOOKUP(order_details__2[[#This Row],[ShipVia ]],shippers[],2,FALSE)</f>
        <v>United Package</v>
      </c>
      <c r="N1995" t="str">
        <f>VLOOKUP(order_details__2[[#This Row],[OrderID]],orders[],2,FALSE)</f>
        <v>OTTIK</v>
      </c>
      <c r="O1995" t="str">
        <f>VLOOKUP(order_details__2[[#This Row],[OrderID]],orders[],18,FALSE)</f>
        <v xml:space="preserve">Eastern                                           </v>
      </c>
      <c r="P1995">
        <f>VLOOKUP(order_details__2[[#This Row],[ProductID]],products[],4,FALSE)</f>
        <v>8</v>
      </c>
      <c r="Q1995" t="str">
        <f>VLOOKUP(order_details__2[[#This Row],[CategoryID]],categories[],2,FALSE)</f>
        <v>Seafood</v>
      </c>
      <c r="R1995" s="57">
        <f>VLOOKUP(order_details__2[[#This Row],[OrderID]],orders[],21,FALSE)</f>
        <v>4</v>
      </c>
    </row>
    <row r="1996" spans="1:18" x14ac:dyDescent="0.2">
      <c r="A1996">
        <v>11021</v>
      </c>
      <c r="B1996">
        <v>2</v>
      </c>
      <c r="C1996">
        <v>19</v>
      </c>
      <c r="D1996">
        <v>11</v>
      </c>
      <c r="E1996">
        <v>0</v>
      </c>
      <c r="F1996">
        <f>order_details__2[[#This Row],[UnitPrice]]*order_details__2[[#This Row],[Quantity]]</f>
        <v>209</v>
      </c>
      <c r="G1996">
        <f>VLOOKUP(order_details__2[[#This Row],[ProductID]],products[],3,FALSE)</f>
        <v>1</v>
      </c>
      <c r="H1996">
        <f>VLOOKUP(order_details__2[[#This Row],[OrderID]],orders[],20,FALSE)</f>
        <v>1998</v>
      </c>
      <c r="I1996" t="str">
        <f>VLOOKUP(order_details__2[[#This Row],[ProductID]],products[],2,FALSE)</f>
        <v>Chang</v>
      </c>
      <c r="J1996" t="str">
        <f>VLOOKUP(order_details__2[[#This Row],[SupplierID]],suppliers[],2,FALSE)</f>
        <v>Exotic Liquids</v>
      </c>
      <c r="K1996" t="str">
        <f>VLOOKUP(order_details__2[[#This Row],[OrderID]],orders[],14,FALSE)</f>
        <v>Germany</v>
      </c>
      <c r="L1996">
        <f>VLOOKUP(order_details__2[[#This Row],[OrderID]],orders[],7,FALSE)</f>
        <v>1</v>
      </c>
      <c r="M1996" t="str">
        <f>VLOOKUP(order_details__2[[#This Row],[ShipVia ]],shippers[],2,FALSE)</f>
        <v>Speedy Express</v>
      </c>
      <c r="N1996" t="str">
        <f>VLOOKUP(order_details__2[[#This Row],[OrderID]],orders[],2,FALSE)</f>
        <v>QUICK</v>
      </c>
      <c r="O1996" t="str">
        <f>VLOOKUP(order_details__2[[#This Row],[OrderID]],orders[],18,FALSE)</f>
        <v xml:space="preserve">Southern                                          </v>
      </c>
      <c r="P1996">
        <f>VLOOKUP(order_details__2[[#This Row],[ProductID]],products[],4,FALSE)</f>
        <v>1</v>
      </c>
      <c r="Q1996" t="str">
        <f>VLOOKUP(order_details__2[[#This Row],[CategoryID]],categories[],2,FALSE)</f>
        <v>Beverages</v>
      </c>
      <c r="R1996" s="57">
        <f>VLOOKUP(order_details__2[[#This Row],[OrderID]],orders[],21,FALSE)</f>
        <v>4</v>
      </c>
    </row>
    <row r="1997" spans="1:18" x14ac:dyDescent="0.2">
      <c r="A1997">
        <v>11021</v>
      </c>
      <c r="B1997">
        <v>20</v>
      </c>
      <c r="C1997">
        <v>81</v>
      </c>
      <c r="D1997">
        <v>15</v>
      </c>
      <c r="E1997">
        <v>0</v>
      </c>
      <c r="F1997">
        <f>order_details__2[[#This Row],[UnitPrice]]*order_details__2[[#This Row],[Quantity]]</f>
        <v>1215</v>
      </c>
      <c r="G1997">
        <f>VLOOKUP(order_details__2[[#This Row],[ProductID]],products[],3,FALSE)</f>
        <v>8</v>
      </c>
      <c r="H1997">
        <f>VLOOKUP(order_details__2[[#This Row],[OrderID]],orders[],20,FALSE)</f>
        <v>1998</v>
      </c>
      <c r="I1997" t="str">
        <f>VLOOKUP(order_details__2[[#This Row],[ProductID]],products[],2,FALSE)</f>
        <v>Sir Rodney's Marmalade</v>
      </c>
      <c r="J1997" t="str">
        <f>VLOOKUP(order_details__2[[#This Row],[SupplierID]],suppliers[],2,FALSE)</f>
        <v>Specialty Biscuits, Ltd.</v>
      </c>
      <c r="K1997" t="str">
        <f>VLOOKUP(order_details__2[[#This Row],[OrderID]],orders[],14,FALSE)</f>
        <v>Germany</v>
      </c>
      <c r="L1997">
        <f>VLOOKUP(order_details__2[[#This Row],[OrderID]],orders[],7,FALSE)</f>
        <v>1</v>
      </c>
      <c r="M1997" t="str">
        <f>VLOOKUP(order_details__2[[#This Row],[ShipVia ]],shippers[],2,FALSE)</f>
        <v>Speedy Express</v>
      </c>
      <c r="N1997" t="str">
        <f>VLOOKUP(order_details__2[[#This Row],[OrderID]],orders[],2,FALSE)</f>
        <v>QUICK</v>
      </c>
      <c r="O1997" t="str">
        <f>VLOOKUP(order_details__2[[#This Row],[OrderID]],orders[],18,FALSE)</f>
        <v xml:space="preserve">Southern                                          </v>
      </c>
      <c r="P1997">
        <f>VLOOKUP(order_details__2[[#This Row],[ProductID]],products[],4,FALSE)</f>
        <v>3</v>
      </c>
      <c r="Q1997" t="str">
        <f>VLOOKUP(order_details__2[[#This Row],[CategoryID]],categories[],2,FALSE)</f>
        <v>Confections</v>
      </c>
      <c r="R1997" s="57">
        <f>VLOOKUP(order_details__2[[#This Row],[OrderID]],orders[],21,FALSE)</f>
        <v>4</v>
      </c>
    </row>
    <row r="1998" spans="1:18" x14ac:dyDescent="0.2">
      <c r="A1998">
        <v>11021</v>
      </c>
      <c r="B1998">
        <v>26</v>
      </c>
      <c r="C1998">
        <v>31.23</v>
      </c>
      <c r="D1998">
        <v>63</v>
      </c>
      <c r="E1998">
        <v>0</v>
      </c>
      <c r="F1998">
        <f>order_details__2[[#This Row],[UnitPrice]]*order_details__2[[#This Row],[Quantity]]</f>
        <v>1967.49</v>
      </c>
      <c r="G1998">
        <f>VLOOKUP(order_details__2[[#This Row],[ProductID]],products[],3,FALSE)</f>
        <v>11</v>
      </c>
      <c r="H1998">
        <f>VLOOKUP(order_details__2[[#This Row],[OrderID]],orders[],20,FALSE)</f>
        <v>1998</v>
      </c>
      <c r="I1998" t="str">
        <f>VLOOKUP(order_details__2[[#This Row],[ProductID]],products[],2,FALSE)</f>
        <v>Gumbr Gummibrchen</v>
      </c>
      <c r="J1998" t="str">
        <f>VLOOKUP(order_details__2[[#This Row],[SupplierID]],suppliers[],2,FALSE)</f>
        <v>Heli Swaren GmbH &amp; Co. KG</v>
      </c>
      <c r="K1998" t="str">
        <f>VLOOKUP(order_details__2[[#This Row],[OrderID]],orders[],14,FALSE)</f>
        <v>Germany</v>
      </c>
      <c r="L1998">
        <f>VLOOKUP(order_details__2[[#This Row],[OrderID]],orders[],7,FALSE)</f>
        <v>1</v>
      </c>
      <c r="M1998" t="str">
        <f>VLOOKUP(order_details__2[[#This Row],[ShipVia ]],shippers[],2,FALSE)</f>
        <v>Speedy Express</v>
      </c>
      <c r="N1998" t="str">
        <f>VLOOKUP(order_details__2[[#This Row],[OrderID]],orders[],2,FALSE)</f>
        <v>QUICK</v>
      </c>
      <c r="O1998" t="str">
        <f>VLOOKUP(order_details__2[[#This Row],[OrderID]],orders[],18,FALSE)</f>
        <v xml:space="preserve">Southern                                          </v>
      </c>
      <c r="P1998">
        <f>VLOOKUP(order_details__2[[#This Row],[ProductID]],products[],4,FALSE)</f>
        <v>3</v>
      </c>
      <c r="Q1998" t="str">
        <f>VLOOKUP(order_details__2[[#This Row],[CategoryID]],categories[],2,FALSE)</f>
        <v>Confections</v>
      </c>
      <c r="R1998" s="57">
        <f>VLOOKUP(order_details__2[[#This Row],[OrderID]],orders[],21,FALSE)</f>
        <v>4</v>
      </c>
    </row>
    <row r="1999" spans="1:18" x14ac:dyDescent="0.2">
      <c r="A1999">
        <v>11021</v>
      </c>
      <c r="B1999">
        <v>51</v>
      </c>
      <c r="C1999">
        <v>53</v>
      </c>
      <c r="D1999">
        <v>44</v>
      </c>
      <c r="E1999">
        <v>0</v>
      </c>
      <c r="F1999">
        <f>order_details__2[[#This Row],[UnitPrice]]*order_details__2[[#This Row],[Quantity]]</f>
        <v>2332</v>
      </c>
      <c r="G1999">
        <f>VLOOKUP(order_details__2[[#This Row],[ProductID]],products[],3,FALSE)</f>
        <v>24</v>
      </c>
      <c r="H1999">
        <f>VLOOKUP(order_details__2[[#This Row],[OrderID]],orders[],20,FALSE)</f>
        <v>1998</v>
      </c>
      <c r="I1999" t="str">
        <f>VLOOKUP(order_details__2[[#This Row],[ProductID]],products[],2,FALSE)</f>
        <v>Manjimup Dried Apples</v>
      </c>
      <c r="J1999" t="str">
        <f>VLOOKUP(order_details__2[[#This Row],[SupplierID]],suppliers[],2,FALSE)</f>
        <v>G'day, Mate</v>
      </c>
      <c r="K1999" t="str">
        <f>VLOOKUP(order_details__2[[#This Row],[OrderID]],orders[],14,FALSE)</f>
        <v>Germany</v>
      </c>
      <c r="L1999">
        <f>VLOOKUP(order_details__2[[#This Row],[OrderID]],orders[],7,FALSE)</f>
        <v>1</v>
      </c>
      <c r="M1999" t="str">
        <f>VLOOKUP(order_details__2[[#This Row],[ShipVia ]],shippers[],2,FALSE)</f>
        <v>Speedy Express</v>
      </c>
      <c r="N1999" t="str">
        <f>VLOOKUP(order_details__2[[#This Row],[OrderID]],orders[],2,FALSE)</f>
        <v>QUICK</v>
      </c>
      <c r="O1999" t="str">
        <f>VLOOKUP(order_details__2[[#This Row],[OrderID]],orders[],18,FALSE)</f>
        <v xml:space="preserve">Southern                                          </v>
      </c>
      <c r="P1999">
        <f>VLOOKUP(order_details__2[[#This Row],[ProductID]],products[],4,FALSE)</f>
        <v>7</v>
      </c>
      <c r="Q1999" t="str">
        <f>VLOOKUP(order_details__2[[#This Row],[CategoryID]],categories[],2,FALSE)</f>
        <v>Produce</v>
      </c>
      <c r="R1999" s="57">
        <f>VLOOKUP(order_details__2[[#This Row],[OrderID]],orders[],21,FALSE)</f>
        <v>4</v>
      </c>
    </row>
    <row r="2000" spans="1:18" x14ac:dyDescent="0.2">
      <c r="A2000">
        <v>11021</v>
      </c>
      <c r="B2000">
        <v>72</v>
      </c>
      <c r="C2000">
        <v>34.799999999999997</v>
      </c>
      <c r="D2000">
        <v>35</v>
      </c>
      <c r="E2000">
        <v>0</v>
      </c>
      <c r="F2000">
        <f>order_details__2[[#This Row],[UnitPrice]]*order_details__2[[#This Row],[Quantity]]</f>
        <v>1218</v>
      </c>
      <c r="G2000">
        <f>VLOOKUP(order_details__2[[#This Row],[ProductID]],products[],3,FALSE)</f>
        <v>14</v>
      </c>
      <c r="H2000">
        <f>VLOOKUP(order_details__2[[#This Row],[OrderID]],orders[],20,FALSE)</f>
        <v>1998</v>
      </c>
      <c r="I2000" t="str">
        <f>VLOOKUP(order_details__2[[#This Row],[ProductID]],products[],2,FALSE)</f>
        <v>Mozzarella di Giovanni</v>
      </c>
      <c r="J2000" t="str">
        <f>VLOOKUP(order_details__2[[#This Row],[SupplierID]],suppliers[],2,FALSE)</f>
        <v>Formaggi Fortini s.r.l.</v>
      </c>
      <c r="K2000" t="str">
        <f>VLOOKUP(order_details__2[[#This Row],[OrderID]],orders[],14,FALSE)</f>
        <v>Germany</v>
      </c>
      <c r="L2000">
        <f>VLOOKUP(order_details__2[[#This Row],[OrderID]],orders[],7,FALSE)</f>
        <v>1</v>
      </c>
      <c r="M2000" t="str">
        <f>VLOOKUP(order_details__2[[#This Row],[ShipVia ]],shippers[],2,FALSE)</f>
        <v>Speedy Express</v>
      </c>
      <c r="N2000" t="str">
        <f>VLOOKUP(order_details__2[[#This Row],[OrderID]],orders[],2,FALSE)</f>
        <v>QUICK</v>
      </c>
      <c r="O2000" t="str">
        <f>VLOOKUP(order_details__2[[#This Row],[OrderID]],orders[],18,FALSE)</f>
        <v xml:space="preserve">Southern                                          </v>
      </c>
      <c r="P2000">
        <f>VLOOKUP(order_details__2[[#This Row],[ProductID]],products[],4,FALSE)</f>
        <v>4</v>
      </c>
      <c r="Q2000" t="str">
        <f>VLOOKUP(order_details__2[[#This Row],[CategoryID]],categories[],2,FALSE)</f>
        <v>Dairy Products</v>
      </c>
      <c r="R2000" s="57">
        <f>VLOOKUP(order_details__2[[#This Row],[OrderID]],orders[],21,FALSE)</f>
        <v>4</v>
      </c>
    </row>
    <row r="2001" spans="1:18" x14ac:dyDescent="0.2">
      <c r="A2001">
        <v>11022</v>
      </c>
      <c r="B2001">
        <v>19</v>
      </c>
      <c r="C2001">
        <v>9.1999999999999993</v>
      </c>
      <c r="D2001">
        <v>35</v>
      </c>
      <c r="E2001">
        <v>0</v>
      </c>
      <c r="F2001">
        <f>order_details__2[[#This Row],[UnitPrice]]*order_details__2[[#This Row],[Quantity]]</f>
        <v>322</v>
      </c>
      <c r="G2001">
        <f>VLOOKUP(order_details__2[[#This Row],[ProductID]],products[],3,FALSE)</f>
        <v>8</v>
      </c>
      <c r="H2001">
        <f>VLOOKUP(order_details__2[[#This Row],[OrderID]],orders[],20,FALSE)</f>
        <v>1998</v>
      </c>
      <c r="I2001" t="str">
        <f>VLOOKUP(order_details__2[[#This Row],[ProductID]],products[],2,FALSE)</f>
        <v>Teatime Chocolate Biscuits</v>
      </c>
      <c r="J2001" t="str">
        <f>VLOOKUP(order_details__2[[#This Row],[SupplierID]],suppliers[],2,FALSE)</f>
        <v>Specialty Biscuits, Ltd.</v>
      </c>
      <c r="K2001" t="str">
        <f>VLOOKUP(order_details__2[[#This Row],[OrderID]],orders[],14,FALSE)</f>
        <v>Brazil</v>
      </c>
      <c r="L2001">
        <f>VLOOKUP(order_details__2[[#This Row],[OrderID]],orders[],7,FALSE)</f>
        <v>2</v>
      </c>
      <c r="M2001" t="str">
        <f>VLOOKUP(order_details__2[[#This Row],[ShipVia ]],shippers[],2,FALSE)</f>
        <v>United Package</v>
      </c>
      <c r="N2001" t="str">
        <f>VLOOKUP(order_details__2[[#This Row],[OrderID]],orders[],2,FALSE)</f>
        <v>HANAR</v>
      </c>
      <c r="O2001" t="str">
        <f>VLOOKUP(order_details__2[[#This Row],[OrderID]],orders[],18,FALSE)</f>
        <v xml:space="preserve">Northern                                          </v>
      </c>
      <c r="P2001">
        <f>VLOOKUP(order_details__2[[#This Row],[ProductID]],products[],4,FALSE)</f>
        <v>3</v>
      </c>
      <c r="Q2001" t="str">
        <f>VLOOKUP(order_details__2[[#This Row],[CategoryID]],categories[],2,FALSE)</f>
        <v>Confections</v>
      </c>
      <c r="R2001" s="57">
        <f>VLOOKUP(order_details__2[[#This Row],[OrderID]],orders[],21,FALSE)</f>
        <v>4</v>
      </c>
    </row>
    <row r="2002" spans="1:18" x14ac:dyDescent="0.2">
      <c r="A2002">
        <v>11022</v>
      </c>
      <c r="B2002">
        <v>69</v>
      </c>
      <c r="C2002">
        <v>36</v>
      </c>
      <c r="D2002">
        <v>30</v>
      </c>
      <c r="E2002">
        <v>0</v>
      </c>
      <c r="F2002">
        <f>order_details__2[[#This Row],[UnitPrice]]*order_details__2[[#This Row],[Quantity]]</f>
        <v>1080</v>
      </c>
      <c r="G2002">
        <f>VLOOKUP(order_details__2[[#This Row],[ProductID]],products[],3,FALSE)</f>
        <v>15</v>
      </c>
      <c r="H2002">
        <f>VLOOKUP(order_details__2[[#This Row],[OrderID]],orders[],20,FALSE)</f>
        <v>1998</v>
      </c>
      <c r="I2002" t="str">
        <f>VLOOKUP(order_details__2[[#This Row],[ProductID]],products[],2,FALSE)</f>
        <v>Gudbrandsdalsost</v>
      </c>
      <c r="J2002" t="str">
        <f>VLOOKUP(order_details__2[[#This Row],[SupplierID]],suppliers[],2,FALSE)</f>
        <v>Norske Meierier</v>
      </c>
      <c r="K2002" t="str">
        <f>VLOOKUP(order_details__2[[#This Row],[OrderID]],orders[],14,FALSE)</f>
        <v>Brazil</v>
      </c>
      <c r="L2002">
        <f>VLOOKUP(order_details__2[[#This Row],[OrderID]],orders[],7,FALSE)</f>
        <v>2</v>
      </c>
      <c r="M2002" t="str">
        <f>VLOOKUP(order_details__2[[#This Row],[ShipVia ]],shippers[],2,FALSE)</f>
        <v>United Package</v>
      </c>
      <c r="N2002" t="str">
        <f>VLOOKUP(order_details__2[[#This Row],[OrderID]],orders[],2,FALSE)</f>
        <v>HANAR</v>
      </c>
      <c r="O2002" t="str">
        <f>VLOOKUP(order_details__2[[#This Row],[OrderID]],orders[],18,FALSE)</f>
        <v xml:space="preserve">Northern                                          </v>
      </c>
      <c r="P2002">
        <f>VLOOKUP(order_details__2[[#This Row],[ProductID]],products[],4,FALSE)</f>
        <v>4</v>
      </c>
      <c r="Q2002" t="str">
        <f>VLOOKUP(order_details__2[[#This Row],[CategoryID]],categories[],2,FALSE)</f>
        <v>Dairy Products</v>
      </c>
      <c r="R2002" s="57">
        <f>VLOOKUP(order_details__2[[#This Row],[OrderID]],orders[],21,FALSE)</f>
        <v>4</v>
      </c>
    </row>
    <row r="2003" spans="1:18" x14ac:dyDescent="0.2">
      <c r="A2003">
        <v>11023</v>
      </c>
      <c r="B2003">
        <v>7</v>
      </c>
      <c r="C2003">
        <v>30</v>
      </c>
      <c r="D2003">
        <v>4</v>
      </c>
      <c r="E2003">
        <v>0</v>
      </c>
      <c r="F2003">
        <f>order_details__2[[#This Row],[UnitPrice]]*order_details__2[[#This Row],[Quantity]]</f>
        <v>120</v>
      </c>
      <c r="G2003">
        <f>VLOOKUP(order_details__2[[#This Row],[ProductID]],products[],3,FALSE)</f>
        <v>3</v>
      </c>
      <c r="H2003">
        <f>VLOOKUP(order_details__2[[#This Row],[OrderID]],orders[],20,FALSE)</f>
        <v>1998</v>
      </c>
      <c r="I2003" t="str">
        <f>VLOOKUP(order_details__2[[#This Row],[ProductID]],products[],2,FALSE)</f>
        <v>Uncle Bob's Organic Dried Pears</v>
      </c>
      <c r="J2003" t="str">
        <f>VLOOKUP(order_details__2[[#This Row],[SupplierID]],suppliers[],2,FALSE)</f>
        <v>Grandma Kelly's Homestead</v>
      </c>
      <c r="K2003" t="str">
        <f>VLOOKUP(order_details__2[[#This Row],[OrderID]],orders[],14,FALSE)</f>
        <v>UK</v>
      </c>
      <c r="L2003">
        <f>VLOOKUP(order_details__2[[#This Row],[OrderID]],orders[],7,FALSE)</f>
        <v>2</v>
      </c>
      <c r="M2003" t="str">
        <f>VLOOKUP(order_details__2[[#This Row],[ShipVia ]],shippers[],2,FALSE)</f>
        <v>United Package</v>
      </c>
      <c r="N2003" t="str">
        <f>VLOOKUP(order_details__2[[#This Row],[OrderID]],orders[],2,FALSE)</f>
        <v>BSBEV</v>
      </c>
      <c r="O2003" t="str">
        <f>VLOOKUP(order_details__2[[#This Row],[OrderID]],orders[],18,FALSE)</f>
        <v xml:space="preserve">Eastern                                           </v>
      </c>
      <c r="P2003">
        <f>VLOOKUP(order_details__2[[#This Row],[ProductID]],products[],4,FALSE)</f>
        <v>7</v>
      </c>
      <c r="Q2003" t="str">
        <f>VLOOKUP(order_details__2[[#This Row],[CategoryID]],categories[],2,FALSE)</f>
        <v>Produce</v>
      </c>
      <c r="R2003" s="57">
        <f>VLOOKUP(order_details__2[[#This Row],[OrderID]],orders[],21,FALSE)</f>
        <v>4</v>
      </c>
    </row>
    <row r="2004" spans="1:18" x14ac:dyDescent="0.2">
      <c r="A2004">
        <v>11023</v>
      </c>
      <c r="B2004">
        <v>43</v>
      </c>
      <c r="C2004">
        <v>46</v>
      </c>
      <c r="D2004">
        <v>30</v>
      </c>
      <c r="E2004">
        <v>0</v>
      </c>
      <c r="F2004">
        <f>order_details__2[[#This Row],[UnitPrice]]*order_details__2[[#This Row],[Quantity]]</f>
        <v>1380</v>
      </c>
      <c r="G2004">
        <f>VLOOKUP(order_details__2[[#This Row],[ProductID]],products[],3,FALSE)</f>
        <v>20</v>
      </c>
      <c r="H2004">
        <f>VLOOKUP(order_details__2[[#This Row],[OrderID]],orders[],20,FALSE)</f>
        <v>1998</v>
      </c>
      <c r="I2004" t="str">
        <f>VLOOKUP(order_details__2[[#This Row],[ProductID]],products[],2,FALSE)</f>
        <v>Ipoh Coffee</v>
      </c>
      <c r="J2004" t="str">
        <f>VLOOKUP(order_details__2[[#This Row],[SupplierID]],suppliers[],2,FALSE)</f>
        <v>Leka Trading</v>
      </c>
      <c r="K2004" t="str">
        <f>VLOOKUP(order_details__2[[#This Row],[OrderID]],orders[],14,FALSE)</f>
        <v>UK</v>
      </c>
      <c r="L2004">
        <f>VLOOKUP(order_details__2[[#This Row],[OrderID]],orders[],7,FALSE)</f>
        <v>2</v>
      </c>
      <c r="M2004" t="str">
        <f>VLOOKUP(order_details__2[[#This Row],[ShipVia ]],shippers[],2,FALSE)</f>
        <v>United Package</v>
      </c>
      <c r="N2004" t="str">
        <f>VLOOKUP(order_details__2[[#This Row],[OrderID]],orders[],2,FALSE)</f>
        <v>BSBEV</v>
      </c>
      <c r="O2004" t="str">
        <f>VLOOKUP(order_details__2[[#This Row],[OrderID]],orders[],18,FALSE)</f>
        <v xml:space="preserve">Eastern                                           </v>
      </c>
      <c r="P2004">
        <f>VLOOKUP(order_details__2[[#This Row],[ProductID]],products[],4,FALSE)</f>
        <v>1</v>
      </c>
      <c r="Q2004" t="str">
        <f>VLOOKUP(order_details__2[[#This Row],[CategoryID]],categories[],2,FALSE)</f>
        <v>Beverages</v>
      </c>
      <c r="R2004" s="57">
        <f>VLOOKUP(order_details__2[[#This Row],[OrderID]],orders[],21,FALSE)</f>
        <v>4</v>
      </c>
    </row>
    <row r="2005" spans="1:18" x14ac:dyDescent="0.2">
      <c r="A2005">
        <v>11024</v>
      </c>
      <c r="B2005">
        <v>26</v>
      </c>
      <c r="C2005">
        <v>31.23</v>
      </c>
      <c r="D2005">
        <v>12</v>
      </c>
      <c r="E2005">
        <v>0</v>
      </c>
      <c r="F2005">
        <f>order_details__2[[#This Row],[UnitPrice]]*order_details__2[[#This Row],[Quantity]]</f>
        <v>374.76</v>
      </c>
      <c r="G2005">
        <f>VLOOKUP(order_details__2[[#This Row],[ProductID]],products[],3,FALSE)</f>
        <v>11</v>
      </c>
      <c r="H2005">
        <f>VLOOKUP(order_details__2[[#This Row],[OrderID]],orders[],20,FALSE)</f>
        <v>1998</v>
      </c>
      <c r="I2005" t="str">
        <f>VLOOKUP(order_details__2[[#This Row],[ProductID]],products[],2,FALSE)</f>
        <v>Gumbr Gummibrchen</v>
      </c>
      <c r="J2005" t="str">
        <f>VLOOKUP(order_details__2[[#This Row],[SupplierID]],suppliers[],2,FALSE)</f>
        <v>Heli Swaren GmbH &amp; Co. KG</v>
      </c>
      <c r="K2005" t="str">
        <f>VLOOKUP(order_details__2[[#This Row],[OrderID]],orders[],14,FALSE)</f>
        <v>UK</v>
      </c>
      <c r="L2005">
        <f>VLOOKUP(order_details__2[[#This Row],[OrderID]],orders[],7,FALSE)</f>
        <v>1</v>
      </c>
      <c r="M2005" t="str">
        <f>VLOOKUP(order_details__2[[#This Row],[ShipVia ]],shippers[],2,FALSE)</f>
        <v>Speedy Express</v>
      </c>
      <c r="N2005" t="str">
        <f>VLOOKUP(order_details__2[[#This Row],[OrderID]],orders[],2,FALSE)</f>
        <v>EASTC</v>
      </c>
      <c r="O2005" t="str">
        <f>VLOOKUP(order_details__2[[#This Row],[OrderID]],orders[],18,FALSE)</f>
        <v xml:space="preserve">Eastern                                           </v>
      </c>
      <c r="P2005">
        <f>VLOOKUP(order_details__2[[#This Row],[ProductID]],products[],4,FALSE)</f>
        <v>3</v>
      </c>
      <c r="Q2005" t="str">
        <f>VLOOKUP(order_details__2[[#This Row],[CategoryID]],categories[],2,FALSE)</f>
        <v>Confections</v>
      </c>
      <c r="R2005" s="57">
        <f>VLOOKUP(order_details__2[[#This Row],[OrderID]],orders[],21,FALSE)</f>
        <v>4</v>
      </c>
    </row>
    <row r="2006" spans="1:18" x14ac:dyDescent="0.2">
      <c r="A2006">
        <v>11024</v>
      </c>
      <c r="B2006">
        <v>33</v>
      </c>
      <c r="C2006">
        <v>2.5</v>
      </c>
      <c r="D2006">
        <v>30</v>
      </c>
      <c r="E2006">
        <v>0</v>
      </c>
      <c r="F2006">
        <f>order_details__2[[#This Row],[UnitPrice]]*order_details__2[[#This Row],[Quantity]]</f>
        <v>75</v>
      </c>
      <c r="G2006">
        <f>VLOOKUP(order_details__2[[#This Row],[ProductID]],products[],3,FALSE)</f>
        <v>15</v>
      </c>
      <c r="H2006">
        <f>VLOOKUP(order_details__2[[#This Row],[OrderID]],orders[],20,FALSE)</f>
        <v>1998</v>
      </c>
      <c r="I2006" t="str">
        <f>VLOOKUP(order_details__2[[#This Row],[ProductID]],products[],2,FALSE)</f>
        <v>Geitost</v>
      </c>
      <c r="J2006" t="str">
        <f>VLOOKUP(order_details__2[[#This Row],[SupplierID]],suppliers[],2,FALSE)</f>
        <v>Norske Meierier</v>
      </c>
      <c r="K2006" t="str">
        <f>VLOOKUP(order_details__2[[#This Row],[OrderID]],orders[],14,FALSE)</f>
        <v>UK</v>
      </c>
      <c r="L2006">
        <f>VLOOKUP(order_details__2[[#This Row],[OrderID]],orders[],7,FALSE)</f>
        <v>1</v>
      </c>
      <c r="M2006" t="str">
        <f>VLOOKUP(order_details__2[[#This Row],[ShipVia ]],shippers[],2,FALSE)</f>
        <v>Speedy Express</v>
      </c>
      <c r="N2006" t="str">
        <f>VLOOKUP(order_details__2[[#This Row],[OrderID]],orders[],2,FALSE)</f>
        <v>EASTC</v>
      </c>
      <c r="O2006" t="str">
        <f>VLOOKUP(order_details__2[[#This Row],[OrderID]],orders[],18,FALSE)</f>
        <v xml:space="preserve">Eastern                                           </v>
      </c>
      <c r="P2006">
        <f>VLOOKUP(order_details__2[[#This Row],[ProductID]],products[],4,FALSE)</f>
        <v>4</v>
      </c>
      <c r="Q2006" t="str">
        <f>VLOOKUP(order_details__2[[#This Row],[CategoryID]],categories[],2,FALSE)</f>
        <v>Dairy Products</v>
      </c>
      <c r="R2006" s="57">
        <f>VLOOKUP(order_details__2[[#This Row],[OrderID]],orders[],21,FALSE)</f>
        <v>4</v>
      </c>
    </row>
    <row r="2007" spans="1:18" x14ac:dyDescent="0.2">
      <c r="A2007">
        <v>11024</v>
      </c>
      <c r="B2007">
        <v>65</v>
      </c>
      <c r="C2007">
        <v>21.05</v>
      </c>
      <c r="D2007">
        <v>21</v>
      </c>
      <c r="E2007">
        <v>0</v>
      </c>
      <c r="F2007">
        <f>order_details__2[[#This Row],[UnitPrice]]*order_details__2[[#This Row],[Quantity]]</f>
        <v>442.05</v>
      </c>
      <c r="G2007">
        <f>VLOOKUP(order_details__2[[#This Row],[ProductID]],products[],3,FALSE)</f>
        <v>2</v>
      </c>
      <c r="H2007">
        <f>VLOOKUP(order_details__2[[#This Row],[OrderID]],orders[],20,FALSE)</f>
        <v>1998</v>
      </c>
      <c r="I2007" t="str">
        <f>VLOOKUP(order_details__2[[#This Row],[ProductID]],products[],2,FALSE)</f>
        <v>Louisiana Fiery Hot Pepper Sauce</v>
      </c>
      <c r="J2007" t="str">
        <f>VLOOKUP(order_details__2[[#This Row],[SupplierID]],suppliers[],2,FALSE)</f>
        <v>New Orleans Cajun Delights</v>
      </c>
      <c r="K2007" t="str">
        <f>VLOOKUP(order_details__2[[#This Row],[OrderID]],orders[],14,FALSE)</f>
        <v>UK</v>
      </c>
      <c r="L2007">
        <f>VLOOKUP(order_details__2[[#This Row],[OrderID]],orders[],7,FALSE)</f>
        <v>1</v>
      </c>
      <c r="M2007" t="str">
        <f>VLOOKUP(order_details__2[[#This Row],[ShipVia ]],shippers[],2,FALSE)</f>
        <v>Speedy Express</v>
      </c>
      <c r="N2007" t="str">
        <f>VLOOKUP(order_details__2[[#This Row],[OrderID]],orders[],2,FALSE)</f>
        <v>EASTC</v>
      </c>
      <c r="O2007" t="str">
        <f>VLOOKUP(order_details__2[[#This Row],[OrderID]],orders[],18,FALSE)</f>
        <v xml:space="preserve">Eastern                                           </v>
      </c>
      <c r="P2007">
        <f>VLOOKUP(order_details__2[[#This Row],[ProductID]],products[],4,FALSE)</f>
        <v>2</v>
      </c>
      <c r="Q2007" t="str">
        <f>VLOOKUP(order_details__2[[#This Row],[CategoryID]],categories[],2,FALSE)</f>
        <v>Condiments</v>
      </c>
      <c r="R2007" s="57">
        <f>VLOOKUP(order_details__2[[#This Row],[OrderID]],orders[],21,FALSE)</f>
        <v>4</v>
      </c>
    </row>
    <row r="2008" spans="1:18" x14ac:dyDescent="0.2">
      <c r="A2008">
        <v>11024</v>
      </c>
      <c r="B2008">
        <v>71</v>
      </c>
      <c r="C2008">
        <v>21.5</v>
      </c>
      <c r="D2008">
        <v>50</v>
      </c>
      <c r="E2008">
        <v>0</v>
      </c>
      <c r="F2008">
        <f>order_details__2[[#This Row],[UnitPrice]]*order_details__2[[#This Row],[Quantity]]</f>
        <v>1075</v>
      </c>
      <c r="G2008">
        <f>VLOOKUP(order_details__2[[#This Row],[ProductID]],products[],3,FALSE)</f>
        <v>15</v>
      </c>
      <c r="H2008">
        <f>VLOOKUP(order_details__2[[#This Row],[OrderID]],orders[],20,FALSE)</f>
        <v>1998</v>
      </c>
      <c r="I2008" t="str">
        <f>VLOOKUP(order_details__2[[#This Row],[ProductID]],products[],2,FALSE)</f>
        <v>Flotemysost</v>
      </c>
      <c r="J2008" t="str">
        <f>VLOOKUP(order_details__2[[#This Row],[SupplierID]],suppliers[],2,FALSE)</f>
        <v>Norske Meierier</v>
      </c>
      <c r="K2008" t="str">
        <f>VLOOKUP(order_details__2[[#This Row],[OrderID]],orders[],14,FALSE)</f>
        <v>UK</v>
      </c>
      <c r="L2008">
        <f>VLOOKUP(order_details__2[[#This Row],[OrderID]],orders[],7,FALSE)</f>
        <v>1</v>
      </c>
      <c r="M2008" t="str">
        <f>VLOOKUP(order_details__2[[#This Row],[ShipVia ]],shippers[],2,FALSE)</f>
        <v>Speedy Express</v>
      </c>
      <c r="N2008" t="str">
        <f>VLOOKUP(order_details__2[[#This Row],[OrderID]],orders[],2,FALSE)</f>
        <v>EASTC</v>
      </c>
      <c r="O2008" t="str">
        <f>VLOOKUP(order_details__2[[#This Row],[OrderID]],orders[],18,FALSE)</f>
        <v xml:space="preserve">Eastern                                           </v>
      </c>
      <c r="P2008">
        <f>VLOOKUP(order_details__2[[#This Row],[ProductID]],products[],4,FALSE)</f>
        <v>4</v>
      </c>
      <c r="Q2008" t="str">
        <f>VLOOKUP(order_details__2[[#This Row],[CategoryID]],categories[],2,FALSE)</f>
        <v>Dairy Products</v>
      </c>
      <c r="R2008" s="57">
        <f>VLOOKUP(order_details__2[[#This Row],[OrderID]],orders[],21,FALSE)</f>
        <v>4</v>
      </c>
    </row>
    <row r="2009" spans="1:18" x14ac:dyDescent="0.2">
      <c r="A2009">
        <v>11025</v>
      </c>
      <c r="B2009">
        <v>1</v>
      </c>
      <c r="C2009">
        <v>18</v>
      </c>
      <c r="D2009">
        <v>10</v>
      </c>
      <c r="E2009">
        <v>0</v>
      </c>
      <c r="F2009">
        <f>order_details__2[[#This Row],[UnitPrice]]*order_details__2[[#This Row],[Quantity]]</f>
        <v>180</v>
      </c>
      <c r="G2009">
        <f>VLOOKUP(order_details__2[[#This Row],[ProductID]],products[],3,FALSE)</f>
        <v>1</v>
      </c>
      <c r="H2009">
        <f>VLOOKUP(order_details__2[[#This Row],[OrderID]],orders[],20,FALSE)</f>
        <v>1998</v>
      </c>
      <c r="I2009" t="str">
        <f>VLOOKUP(order_details__2[[#This Row],[ProductID]],products[],2,FALSE)</f>
        <v>Chai</v>
      </c>
      <c r="J2009" t="str">
        <f>VLOOKUP(order_details__2[[#This Row],[SupplierID]],suppliers[],2,FALSE)</f>
        <v>Exotic Liquids</v>
      </c>
      <c r="K2009" t="str">
        <f>VLOOKUP(order_details__2[[#This Row],[OrderID]],orders[],14,FALSE)</f>
        <v>Finland</v>
      </c>
      <c r="L2009">
        <f>VLOOKUP(order_details__2[[#This Row],[OrderID]],orders[],7,FALSE)</f>
        <v>3</v>
      </c>
      <c r="M2009" t="str">
        <f>VLOOKUP(order_details__2[[#This Row],[ShipVia ]],shippers[],2,FALSE)</f>
        <v>Federal Shipping</v>
      </c>
      <c r="N2009" t="str">
        <f>VLOOKUP(order_details__2[[#This Row],[OrderID]],orders[],2,FALSE)</f>
        <v>WARTH</v>
      </c>
      <c r="O2009" t="str">
        <f>VLOOKUP(order_details__2[[#This Row],[OrderID]],orders[],18,FALSE)</f>
        <v xml:space="preserve">Westerns                                          </v>
      </c>
      <c r="P2009">
        <f>VLOOKUP(order_details__2[[#This Row],[ProductID]],products[],4,FALSE)</f>
        <v>1</v>
      </c>
      <c r="Q2009" t="str">
        <f>VLOOKUP(order_details__2[[#This Row],[CategoryID]],categories[],2,FALSE)</f>
        <v>Beverages</v>
      </c>
      <c r="R2009" s="57">
        <f>VLOOKUP(order_details__2[[#This Row],[OrderID]],orders[],21,FALSE)</f>
        <v>4</v>
      </c>
    </row>
    <row r="2010" spans="1:18" x14ac:dyDescent="0.2">
      <c r="A2010">
        <v>11025</v>
      </c>
      <c r="B2010">
        <v>13</v>
      </c>
      <c r="C2010">
        <v>6</v>
      </c>
      <c r="D2010">
        <v>20</v>
      </c>
      <c r="E2010">
        <v>0</v>
      </c>
      <c r="F2010">
        <f>order_details__2[[#This Row],[UnitPrice]]*order_details__2[[#This Row],[Quantity]]</f>
        <v>120</v>
      </c>
      <c r="G2010">
        <f>VLOOKUP(order_details__2[[#This Row],[ProductID]],products[],3,FALSE)</f>
        <v>6</v>
      </c>
      <c r="H2010">
        <f>VLOOKUP(order_details__2[[#This Row],[OrderID]],orders[],20,FALSE)</f>
        <v>1998</v>
      </c>
      <c r="I2010" t="str">
        <f>VLOOKUP(order_details__2[[#This Row],[ProductID]],products[],2,FALSE)</f>
        <v>Konbu</v>
      </c>
      <c r="J2010" t="str">
        <f>VLOOKUP(order_details__2[[#This Row],[SupplierID]],suppliers[],2,FALSE)</f>
        <v>Mayumi's</v>
      </c>
      <c r="K2010" t="str">
        <f>VLOOKUP(order_details__2[[#This Row],[OrderID]],orders[],14,FALSE)</f>
        <v>Finland</v>
      </c>
      <c r="L2010">
        <f>VLOOKUP(order_details__2[[#This Row],[OrderID]],orders[],7,FALSE)</f>
        <v>3</v>
      </c>
      <c r="M2010" t="str">
        <f>VLOOKUP(order_details__2[[#This Row],[ShipVia ]],shippers[],2,FALSE)</f>
        <v>Federal Shipping</v>
      </c>
      <c r="N2010" t="str">
        <f>VLOOKUP(order_details__2[[#This Row],[OrderID]],orders[],2,FALSE)</f>
        <v>WARTH</v>
      </c>
      <c r="O2010" t="str">
        <f>VLOOKUP(order_details__2[[#This Row],[OrderID]],orders[],18,FALSE)</f>
        <v xml:space="preserve">Westerns                                          </v>
      </c>
      <c r="P2010">
        <f>VLOOKUP(order_details__2[[#This Row],[ProductID]],products[],4,FALSE)</f>
        <v>8</v>
      </c>
      <c r="Q2010" t="str">
        <f>VLOOKUP(order_details__2[[#This Row],[CategoryID]],categories[],2,FALSE)</f>
        <v>Seafood</v>
      </c>
      <c r="R2010" s="57">
        <f>VLOOKUP(order_details__2[[#This Row],[OrderID]],orders[],21,FALSE)</f>
        <v>4</v>
      </c>
    </row>
    <row r="2011" spans="1:18" x14ac:dyDescent="0.2">
      <c r="A2011">
        <v>11026</v>
      </c>
      <c r="B2011">
        <v>18</v>
      </c>
      <c r="C2011">
        <v>62.5</v>
      </c>
      <c r="D2011">
        <v>8</v>
      </c>
      <c r="E2011">
        <v>0</v>
      </c>
      <c r="F2011">
        <f>order_details__2[[#This Row],[UnitPrice]]*order_details__2[[#This Row],[Quantity]]</f>
        <v>500</v>
      </c>
      <c r="G2011">
        <f>VLOOKUP(order_details__2[[#This Row],[ProductID]],products[],3,FALSE)</f>
        <v>7</v>
      </c>
      <c r="H2011">
        <f>VLOOKUP(order_details__2[[#This Row],[OrderID]],orders[],20,FALSE)</f>
        <v>1998</v>
      </c>
      <c r="I2011" t="str">
        <f>VLOOKUP(order_details__2[[#This Row],[ProductID]],products[],2,FALSE)</f>
        <v>Carnarvon Tigers</v>
      </c>
      <c r="J2011" t="str">
        <f>VLOOKUP(order_details__2[[#This Row],[SupplierID]],suppliers[],2,FALSE)</f>
        <v>Pavlova, Ltd.</v>
      </c>
      <c r="K2011" t="str">
        <f>VLOOKUP(order_details__2[[#This Row],[OrderID]],orders[],14,FALSE)</f>
        <v>Italy</v>
      </c>
      <c r="L2011">
        <f>VLOOKUP(order_details__2[[#This Row],[OrderID]],orders[],7,FALSE)</f>
        <v>1</v>
      </c>
      <c r="M2011" t="str">
        <f>VLOOKUP(order_details__2[[#This Row],[ShipVia ]],shippers[],2,FALSE)</f>
        <v>Speedy Express</v>
      </c>
      <c r="N2011" t="str">
        <f>VLOOKUP(order_details__2[[#This Row],[OrderID]],orders[],2,FALSE)</f>
        <v>FRANS</v>
      </c>
      <c r="O2011" t="str">
        <f>VLOOKUP(order_details__2[[#This Row],[OrderID]],orders[],18,FALSE)</f>
        <v xml:space="preserve">Eastern                                           </v>
      </c>
      <c r="P2011">
        <f>VLOOKUP(order_details__2[[#This Row],[ProductID]],products[],4,FALSE)</f>
        <v>8</v>
      </c>
      <c r="Q2011" t="str">
        <f>VLOOKUP(order_details__2[[#This Row],[CategoryID]],categories[],2,FALSE)</f>
        <v>Seafood</v>
      </c>
      <c r="R2011" s="57">
        <f>VLOOKUP(order_details__2[[#This Row],[OrderID]],orders[],21,FALSE)</f>
        <v>4</v>
      </c>
    </row>
    <row r="2012" spans="1:18" x14ac:dyDescent="0.2">
      <c r="A2012">
        <v>11026</v>
      </c>
      <c r="B2012">
        <v>51</v>
      </c>
      <c r="C2012">
        <v>53</v>
      </c>
      <c r="D2012">
        <v>10</v>
      </c>
      <c r="E2012">
        <v>0</v>
      </c>
      <c r="F2012">
        <f>order_details__2[[#This Row],[UnitPrice]]*order_details__2[[#This Row],[Quantity]]</f>
        <v>530</v>
      </c>
      <c r="G2012">
        <f>VLOOKUP(order_details__2[[#This Row],[ProductID]],products[],3,FALSE)</f>
        <v>24</v>
      </c>
      <c r="H2012">
        <f>VLOOKUP(order_details__2[[#This Row],[OrderID]],orders[],20,FALSE)</f>
        <v>1998</v>
      </c>
      <c r="I2012" t="str">
        <f>VLOOKUP(order_details__2[[#This Row],[ProductID]],products[],2,FALSE)</f>
        <v>Manjimup Dried Apples</v>
      </c>
      <c r="J2012" t="str">
        <f>VLOOKUP(order_details__2[[#This Row],[SupplierID]],suppliers[],2,FALSE)</f>
        <v>G'day, Mate</v>
      </c>
      <c r="K2012" t="str">
        <f>VLOOKUP(order_details__2[[#This Row],[OrderID]],orders[],14,FALSE)</f>
        <v>Italy</v>
      </c>
      <c r="L2012">
        <f>VLOOKUP(order_details__2[[#This Row],[OrderID]],orders[],7,FALSE)</f>
        <v>1</v>
      </c>
      <c r="M2012" t="str">
        <f>VLOOKUP(order_details__2[[#This Row],[ShipVia ]],shippers[],2,FALSE)</f>
        <v>Speedy Express</v>
      </c>
      <c r="N2012" t="str">
        <f>VLOOKUP(order_details__2[[#This Row],[OrderID]],orders[],2,FALSE)</f>
        <v>FRANS</v>
      </c>
      <c r="O2012" t="str">
        <f>VLOOKUP(order_details__2[[#This Row],[OrderID]],orders[],18,FALSE)</f>
        <v xml:space="preserve">Eastern                                           </v>
      </c>
      <c r="P2012">
        <f>VLOOKUP(order_details__2[[#This Row],[ProductID]],products[],4,FALSE)</f>
        <v>7</v>
      </c>
      <c r="Q2012" t="str">
        <f>VLOOKUP(order_details__2[[#This Row],[CategoryID]],categories[],2,FALSE)</f>
        <v>Produce</v>
      </c>
      <c r="R2012" s="57">
        <f>VLOOKUP(order_details__2[[#This Row],[OrderID]],orders[],21,FALSE)</f>
        <v>4</v>
      </c>
    </row>
    <row r="2013" spans="1:18" x14ac:dyDescent="0.2">
      <c r="A2013">
        <v>11027</v>
      </c>
      <c r="B2013">
        <v>24</v>
      </c>
      <c r="C2013">
        <v>4.5</v>
      </c>
      <c r="D2013">
        <v>30</v>
      </c>
      <c r="E2013">
        <v>0</v>
      </c>
      <c r="F2013">
        <f>order_details__2[[#This Row],[UnitPrice]]*order_details__2[[#This Row],[Quantity]]</f>
        <v>135</v>
      </c>
      <c r="G2013">
        <f>VLOOKUP(order_details__2[[#This Row],[ProductID]],products[],3,FALSE)</f>
        <v>10</v>
      </c>
      <c r="H2013">
        <f>VLOOKUP(order_details__2[[#This Row],[OrderID]],orders[],20,FALSE)</f>
        <v>1998</v>
      </c>
      <c r="I2013" t="str">
        <f>VLOOKUP(order_details__2[[#This Row],[ProductID]],products[],2,FALSE)</f>
        <v>Guaran Fantstica</v>
      </c>
      <c r="J2013" t="str">
        <f>VLOOKUP(order_details__2[[#This Row],[SupplierID]],suppliers[],2,FALSE)</f>
        <v>Refrescos Americanas LTDA</v>
      </c>
      <c r="K2013" t="str">
        <f>VLOOKUP(order_details__2[[#This Row],[OrderID]],orders[],14,FALSE)</f>
        <v>Canada</v>
      </c>
      <c r="L2013">
        <f>VLOOKUP(order_details__2[[#This Row],[OrderID]],orders[],7,FALSE)</f>
        <v>1</v>
      </c>
      <c r="M2013" t="str">
        <f>VLOOKUP(order_details__2[[#This Row],[ShipVia ]],shippers[],2,FALSE)</f>
        <v>Speedy Express</v>
      </c>
      <c r="N2013" t="str">
        <f>VLOOKUP(order_details__2[[#This Row],[OrderID]],orders[],2,FALSE)</f>
        <v>BOTTM</v>
      </c>
      <c r="O2013" t="str">
        <f>VLOOKUP(order_details__2[[#This Row],[OrderID]],orders[],18,FALSE)</f>
        <v xml:space="preserve">Eastern                                           </v>
      </c>
      <c r="P2013">
        <f>VLOOKUP(order_details__2[[#This Row],[ProductID]],products[],4,FALSE)</f>
        <v>1</v>
      </c>
      <c r="Q2013" t="str">
        <f>VLOOKUP(order_details__2[[#This Row],[CategoryID]],categories[],2,FALSE)</f>
        <v>Beverages</v>
      </c>
      <c r="R2013" s="57">
        <f>VLOOKUP(order_details__2[[#This Row],[OrderID]],orders[],21,FALSE)</f>
        <v>4</v>
      </c>
    </row>
    <row r="2014" spans="1:18" x14ac:dyDescent="0.2">
      <c r="A2014">
        <v>11027</v>
      </c>
      <c r="B2014">
        <v>62</v>
      </c>
      <c r="C2014">
        <v>49.3</v>
      </c>
      <c r="D2014">
        <v>21</v>
      </c>
      <c r="E2014">
        <v>0</v>
      </c>
      <c r="F2014">
        <f>order_details__2[[#This Row],[UnitPrice]]*order_details__2[[#This Row],[Quantity]]</f>
        <v>1035.3</v>
      </c>
      <c r="G2014">
        <f>VLOOKUP(order_details__2[[#This Row],[ProductID]],products[],3,FALSE)</f>
        <v>29</v>
      </c>
      <c r="H2014">
        <f>VLOOKUP(order_details__2[[#This Row],[OrderID]],orders[],20,FALSE)</f>
        <v>1998</v>
      </c>
      <c r="I2014" t="str">
        <f>VLOOKUP(order_details__2[[#This Row],[ProductID]],products[],2,FALSE)</f>
        <v>Tarte au sucre</v>
      </c>
      <c r="J2014" t="str">
        <f>VLOOKUP(order_details__2[[#This Row],[SupplierID]],suppliers[],2,FALSE)</f>
        <v>Forts d'rables</v>
      </c>
      <c r="K2014" t="str">
        <f>VLOOKUP(order_details__2[[#This Row],[OrderID]],orders[],14,FALSE)</f>
        <v>Canada</v>
      </c>
      <c r="L2014">
        <f>VLOOKUP(order_details__2[[#This Row],[OrderID]],orders[],7,FALSE)</f>
        <v>1</v>
      </c>
      <c r="M2014" t="str">
        <f>VLOOKUP(order_details__2[[#This Row],[ShipVia ]],shippers[],2,FALSE)</f>
        <v>Speedy Express</v>
      </c>
      <c r="N2014" t="str">
        <f>VLOOKUP(order_details__2[[#This Row],[OrderID]],orders[],2,FALSE)</f>
        <v>BOTTM</v>
      </c>
      <c r="O2014" t="str">
        <f>VLOOKUP(order_details__2[[#This Row],[OrderID]],orders[],18,FALSE)</f>
        <v xml:space="preserve">Eastern                                           </v>
      </c>
      <c r="P2014">
        <f>VLOOKUP(order_details__2[[#This Row],[ProductID]],products[],4,FALSE)</f>
        <v>3</v>
      </c>
      <c r="Q2014" t="str">
        <f>VLOOKUP(order_details__2[[#This Row],[CategoryID]],categories[],2,FALSE)</f>
        <v>Confections</v>
      </c>
      <c r="R2014" s="57">
        <f>VLOOKUP(order_details__2[[#This Row],[OrderID]],orders[],21,FALSE)</f>
        <v>4</v>
      </c>
    </row>
    <row r="2015" spans="1:18" x14ac:dyDescent="0.2">
      <c r="A2015">
        <v>11028</v>
      </c>
      <c r="B2015">
        <v>55</v>
      </c>
      <c r="C2015">
        <v>24</v>
      </c>
      <c r="D2015">
        <v>35</v>
      </c>
      <c r="E2015">
        <v>0</v>
      </c>
      <c r="F2015">
        <f>order_details__2[[#This Row],[UnitPrice]]*order_details__2[[#This Row],[Quantity]]</f>
        <v>840</v>
      </c>
      <c r="G2015">
        <f>VLOOKUP(order_details__2[[#This Row],[ProductID]],products[],3,FALSE)</f>
        <v>25</v>
      </c>
      <c r="H2015">
        <f>VLOOKUP(order_details__2[[#This Row],[OrderID]],orders[],20,FALSE)</f>
        <v>1998</v>
      </c>
      <c r="I2015" t="str">
        <f>VLOOKUP(order_details__2[[#This Row],[ProductID]],products[],2,FALSE)</f>
        <v>Pt chinois</v>
      </c>
      <c r="J2015" t="str">
        <f>VLOOKUP(order_details__2[[#This Row],[SupplierID]],suppliers[],2,FALSE)</f>
        <v>Ma Maison</v>
      </c>
      <c r="K2015" t="str">
        <f>VLOOKUP(order_details__2[[#This Row],[OrderID]],orders[],14,FALSE)</f>
        <v>Germany</v>
      </c>
      <c r="L2015">
        <f>VLOOKUP(order_details__2[[#This Row],[OrderID]],orders[],7,FALSE)</f>
        <v>1</v>
      </c>
      <c r="M2015" t="str">
        <f>VLOOKUP(order_details__2[[#This Row],[ShipVia ]],shippers[],2,FALSE)</f>
        <v>Speedy Express</v>
      </c>
      <c r="N2015" t="str">
        <f>VLOOKUP(order_details__2[[#This Row],[OrderID]],orders[],2,FALSE)</f>
        <v>KOENE</v>
      </c>
      <c r="O2015" t="str">
        <f>VLOOKUP(order_details__2[[#This Row],[OrderID]],orders[],18,FALSE)</f>
        <v xml:space="preserve">Eastern                                           </v>
      </c>
      <c r="P2015">
        <f>VLOOKUP(order_details__2[[#This Row],[ProductID]],products[],4,FALSE)</f>
        <v>6</v>
      </c>
      <c r="Q2015" t="str">
        <f>VLOOKUP(order_details__2[[#This Row],[CategoryID]],categories[],2,FALSE)</f>
        <v>Meat/Poultry</v>
      </c>
      <c r="R2015" s="57">
        <f>VLOOKUP(order_details__2[[#This Row],[OrderID]],orders[],21,FALSE)</f>
        <v>4</v>
      </c>
    </row>
    <row r="2016" spans="1:18" x14ac:dyDescent="0.2">
      <c r="A2016">
        <v>11028</v>
      </c>
      <c r="B2016">
        <v>59</v>
      </c>
      <c r="C2016">
        <v>55</v>
      </c>
      <c r="D2016">
        <v>24</v>
      </c>
      <c r="E2016">
        <v>0</v>
      </c>
      <c r="F2016">
        <f>order_details__2[[#This Row],[UnitPrice]]*order_details__2[[#This Row],[Quantity]]</f>
        <v>1320</v>
      </c>
      <c r="G2016">
        <f>VLOOKUP(order_details__2[[#This Row],[ProductID]],products[],3,FALSE)</f>
        <v>28</v>
      </c>
      <c r="H2016">
        <f>VLOOKUP(order_details__2[[#This Row],[OrderID]],orders[],20,FALSE)</f>
        <v>1998</v>
      </c>
      <c r="I2016" t="str">
        <f>VLOOKUP(order_details__2[[#This Row],[ProductID]],products[],2,FALSE)</f>
        <v>Raclette Courdavault</v>
      </c>
      <c r="J2016" t="str">
        <f>VLOOKUP(order_details__2[[#This Row],[SupplierID]],suppliers[],2,FALSE)</f>
        <v>Gai pturage</v>
      </c>
      <c r="K2016" t="str">
        <f>VLOOKUP(order_details__2[[#This Row],[OrderID]],orders[],14,FALSE)</f>
        <v>Germany</v>
      </c>
      <c r="L2016">
        <f>VLOOKUP(order_details__2[[#This Row],[OrderID]],orders[],7,FALSE)</f>
        <v>1</v>
      </c>
      <c r="M2016" t="str">
        <f>VLOOKUP(order_details__2[[#This Row],[ShipVia ]],shippers[],2,FALSE)</f>
        <v>Speedy Express</v>
      </c>
      <c r="N2016" t="str">
        <f>VLOOKUP(order_details__2[[#This Row],[OrderID]],orders[],2,FALSE)</f>
        <v>KOENE</v>
      </c>
      <c r="O2016" t="str">
        <f>VLOOKUP(order_details__2[[#This Row],[OrderID]],orders[],18,FALSE)</f>
        <v xml:space="preserve">Eastern                                           </v>
      </c>
      <c r="P2016">
        <f>VLOOKUP(order_details__2[[#This Row],[ProductID]],products[],4,FALSE)</f>
        <v>4</v>
      </c>
      <c r="Q2016" t="str">
        <f>VLOOKUP(order_details__2[[#This Row],[CategoryID]],categories[],2,FALSE)</f>
        <v>Dairy Products</v>
      </c>
      <c r="R2016" s="57">
        <f>VLOOKUP(order_details__2[[#This Row],[OrderID]],orders[],21,FALSE)</f>
        <v>4</v>
      </c>
    </row>
    <row r="2017" spans="1:18" x14ac:dyDescent="0.2">
      <c r="A2017">
        <v>11029</v>
      </c>
      <c r="B2017">
        <v>56</v>
      </c>
      <c r="C2017">
        <v>38</v>
      </c>
      <c r="D2017">
        <v>20</v>
      </c>
      <c r="E2017">
        <v>0</v>
      </c>
      <c r="F2017">
        <f>order_details__2[[#This Row],[UnitPrice]]*order_details__2[[#This Row],[Quantity]]</f>
        <v>760</v>
      </c>
      <c r="G2017">
        <f>VLOOKUP(order_details__2[[#This Row],[ProductID]],products[],3,FALSE)</f>
        <v>26</v>
      </c>
      <c r="H2017">
        <f>VLOOKUP(order_details__2[[#This Row],[OrderID]],orders[],20,FALSE)</f>
        <v>1998</v>
      </c>
      <c r="I2017" t="str">
        <f>VLOOKUP(order_details__2[[#This Row],[ProductID]],products[],2,FALSE)</f>
        <v>Gnocchi di nonna Alice</v>
      </c>
      <c r="J2017" t="str">
        <f>VLOOKUP(order_details__2[[#This Row],[SupplierID]],suppliers[],2,FALSE)</f>
        <v>Pasta Buttini s.r.l.</v>
      </c>
      <c r="K2017" t="str">
        <f>VLOOKUP(order_details__2[[#This Row],[OrderID]],orders[],14,FALSE)</f>
        <v>Switzerland</v>
      </c>
      <c r="L2017">
        <f>VLOOKUP(order_details__2[[#This Row],[OrderID]],orders[],7,FALSE)</f>
        <v>1</v>
      </c>
      <c r="M2017" t="str">
        <f>VLOOKUP(order_details__2[[#This Row],[ShipVia ]],shippers[],2,FALSE)</f>
        <v>Speedy Express</v>
      </c>
      <c r="N2017" t="str">
        <f>VLOOKUP(order_details__2[[#This Row],[OrderID]],orders[],2,FALSE)</f>
        <v>CHOPS</v>
      </c>
      <c r="O2017" t="str">
        <f>VLOOKUP(order_details__2[[#This Row],[OrderID]],orders[],18,FALSE)</f>
        <v xml:space="preserve">Eastern                                           </v>
      </c>
      <c r="P2017">
        <f>VLOOKUP(order_details__2[[#This Row],[ProductID]],products[],4,FALSE)</f>
        <v>5</v>
      </c>
      <c r="Q2017" t="str">
        <f>VLOOKUP(order_details__2[[#This Row],[CategoryID]],categories[],2,FALSE)</f>
        <v>Grains/Cereals</v>
      </c>
      <c r="R2017" s="57">
        <f>VLOOKUP(order_details__2[[#This Row],[OrderID]],orders[],21,FALSE)</f>
        <v>4</v>
      </c>
    </row>
    <row r="2018" spans="1:18" x14ac:dyDescent="0.2">
      <c r="A2018">
        <v>11029</v>
      </c>
      <c r="B2018">
        <v>63</v>
      </c>
      <c r="C2018">
        <v>43.9</v>
      </c>
      <c r="D2018">
        <v>12</v>
      </c>
      <c r="E2018">
        <v>0</v>
      </c>
      <c r="F2018">
        <f>order_details__2[[#This Row],[UnitPrice]]*order_details__2[[#This Row],[Quantity]]</f>
        <v>526.79999999999995</v>
      </c>
      <c r="G2018">
        <f>VLOOKUP(order_details__2[[#This Row],[ProductID]],products[],3,FALSE)</f>
        <v>7</v>
      </c>
      <c r="H2018">
        <f>VLOOKUP(order_details__2[[#This Row],[OrderID]],orders[],20,FALSE)</f>
        <v>1998</v>
      </c>
      <c r="I2018" t="str">
        <f>VLOOKUP(order_details__2[[#This Row],[ProductID]],products[],2,FALSE)</f>
        <v>Vegie-spread</v>
      </c>
      <c r="J2018" t="str">
        <f>VLOOKUP(order_details__2[[#This Row],[SupplierID]],suppliers[],2,FALSE)</f>
        <v>Pavlova, Ltd.</v>
      </c>
      <c r="K2018" t="str">
        <f>VLOOKUP(order_details__2[[#This Row],[OrderID]],orders[],14,FALSE)</f>
        <v>Switzerland</v>
      </c>
      <c r="L2018">
        <f>VLOOKUP(order_details__2[[#This Row],[OrderID]],orders[],7,FALSE)</f>
        <v>1</v>
      </c>
      <c r="M2018" t="str">
        <f>VLOOKUP(order_details__2[[#This Row],[ShipVia ]],shippers[],2,FALSE)</f>
        <v>Speedy Express</v>
      </c>
      <c r="N2018" t="str">
        <f>VLOOKUP(order_details__2[[#This Row],[OrderID]],orders[],2,FALSE)</f>
        <v>CHOPS</v>
      </c>
      <c r="O2018" t="str">
        <f>VLOOKUP(order_details__2[[#This Row],[OrderID]],orders[],18,FALSE)</f>
        <v xml:space="preserve">Eastern                                           </v>
      </c>
      <c r="P2018">
        <f>VLOOKUP(order_details__2[[#This Row],[ProductID]],products[],4,FALSE)</f>
        <v>2</v>
      </c>
      <c r="Q2018" t="str">
        <f>VLOOKUP(order_details__2[[#This Row],[CategoryID]],categories[],2,FALSE)</f>
        <v>Condiments</v>
      </c>
      <c r="R2018" s="57">
        <f>VLOOKUP(order_details__2[[#This Row],[OrderID]],orders[],21,FALSE)</f>
        <v>4</v>
      </c>
    </row>
    <row r="2019" spans="1:18" x14ac:dyDescent="0.2">
      <c r="A2019">
        <v>11030</v>
      </c>
      <c r="B2019">
        <v>2</v>
      </c>
      <c r="C2019">
        <v>19</v>
      </c>
      <c r="D2019">
        <v>100</v>
      </c>
      <c r="E2019">
        <v>0</v>
      </c>
      <c r="F2019">
        <f>order_details__2[[#This Row],[UnitPrice]]*order_details__2[[#This Row],[Quantity]]</f>
        <v>1900</v>
      </c>
      <c r="G2019">
        <f>VLOOKUP(order_details__2[[#This Row],[ProductID]],products[],3,FALSE)</f>
        <v>1</v>
      </c>
      <c r="H2019">
        <f>VLOOKUP(order_details__2[[#This Row],[OrderID]],orders[],20,FALSE)</f>
        <v>1998</v>
      </c>
      <c r="I2019" t="str">
        <f>VLOOKUP(order_details__2[[#This Row],[ProductID]],products[],2,FALSE)</f>
        <v>Chang</v>
      </c>
      <c r="J2019" t="str">
        <f>VLOOKUP(order_details__2[[#This Row],[SupplierID]],suppliers[],2,FALSE)</f>
        <v>Exotic Liquids</v>
      </c>
      <c r="K2019" t="str">
        <f>VLOOKUP(order_details__2[[#This Row],[OrderID]],orders[],14,FALSE)</f>
        <v>USA</v>
      </c>
      <c r="L2019">
        <f>VLOOKUP(order_details__2[[#This Row],[OrderID]],orders[],7,FALSE)</f>
        <v>2</v>
      </c>
      <c r="M2019" t="str">
        <f>VLOOKUP(order_details__2[[#This Row],[ShipVia ]],shippers[],2,FALSE)</f>
        <v>United Package</v>
      </c>
      <c r="N2019" t="str">
        <f>VLOOKUP(order_details__2[[#This Row],[OrderID]],orders[],2,FALSE)</f>
        <v>SAVEA</v>
      </c>
      <c r="O2019" t="str">
        <f>VLOOKUP(order_details__2[[#This Row],[OrderID]],orders[],18,FALSE)</f>
        <v xml:space="preserve">Westerns                                          </v>
      </c>
      <c r="P2019">
        <f>VLOOKUP(order_details__2[[#This Row],[ProductID]],products[],4,FALSE)</f>
        <v>1</v>
      </c>
      <c r="Q2019" t="str">
        <f>VLOOKUP(order_details__2[[#This Row],[CategoryID]],categories[],2,FALSE)</f>
        <v>Beverages</v>
      </c>
      <c r="R2019" s="57">
        <f>VLOOKUP(order_details__2[[#This Row],[OrderID]],orders[],21,FALSE)</f>
        <v>4</v>
      </c>
    </row>
    <row r="2020" spans="1:18" x14ac:dyDescent="0.2">
      <c r="A2020">
        <v>11030</v>
      </c>
      <c r="B2020">
        <v>5</v>
      </c>
      <c r="C2020">
        <v>21.35</v>
      </c>
      <c r="D2020">
        <v>70</v>
      </c>
      <c r="E2020">
        <v>0</v>
      </c>
      <c r="F2020">
        <f>order_details__2[[#This Row],[UnitPrice]]*order_details__2[[#This Row],[Quantity]]</f>
        <v>1494.5</v>
      </c>
      <c r="G2020">
        <f>VLOOKUP(order_details__2[[#This Row],[ProductID]],products[],3,FALSE)</f>
        <v>2</v>
      </c>
      <c r="H2020">
        <f>VLOOKUP(order_details__2[[#This Row],[OrderID]],orders[],20,FALSE)</f>
        <v>1998</v>
      </c>
      <c r="I2020" t="str">
        <f>VLOOKUP(order_details__2[[#This Row],[ProductID]],products[],2,FALSE)</f>
        <v>Chef Anton's Gumbo Mix</v>
      </c>
      <c r="J2020" t="str">
        <f>VLOOKUP(order_details__2[[#This Row],[SupplierID]],suppliers[],2,FALSE)</f>
        <v>New Orleans Cajun Delights</v>
      </c>
      <c r="K2020" t="str">
        <f>VLOOKUP(order_details__2[[#This Row],[OrderID]],orders[],14,FALSE)</f>
        <v>USA</v>
      </c>
      <c r="L2020">
        <f>VLOOKUP(order_details__2[[#This Row],[OrderID]],orders[],7,FALSE)</f>
        <v>2</v>
      </c>
      <c r="M2020" t="str">
        <f>VLOOKUP(order_details__2[[#This Row],[ShipVia ]],shippers[],2,FALSE)</f>
        <v>United Package</v>
      </c>
      <c r="N2020" t="str">
        <f>VLOOKUP(order_details__2[[#This Row],[OrderID]],orders[],2,FALSE)</f>
        <v>SAVEA</v>
      </c>
      <c r="O2020" t="str">
        <f>VLOOKUP(order_details__2[[#This Row],[OrderID]],orders[],18,FALSE)</f>
        <v xml:space="preserve">Westerns                                          </v>
      </c>
      <c r="P2020">
        <f>VLOOKUP(order_details__2[[#This Row],[ProductID]],products[],4,FALSE)</f>
        <v>2</v>
      </c>
      <c r="Q2020" t="str">
        <f>VLOOKUP(order_details__2[[#This Row],[CategoryID]],categories[],2,FALSE)</f>
        <v>Condiments</v>
      </c>
      <c r="R2020" s="57">
        <f>VLOOKUP(order_details__2[[#This Row],[OrderID]],orders[],21,FALSE)</f>
        <v>4</v>
      </c>
    </row>
    <row r="2021" spans="1:18" x14ac:dyDescent="0.2">
      <c r="A2021">
        <v>11030</v>
      </c>
      <c r="B2021">
        <v>29</v>
      </c>
      <c r="C2021">
        <v>123.79</v>
      </c>
      <c r="D2021">
        <v>60</v>
      </c>
      <c r="E2021">
        <v>0</v>
      </c>
      <c r="F2021">
        <f>order_details__2[[#This Row],[UnitPrice]]*order_details__2[[#This Row],[Quantity]]</f>
        <v>7427.4000000000005</v>
      </c>
      <c r="G2021">
        <f>VLOOKUP(order_details__2[[#This Row],[ProductID]],products[],3,FALSE)</f>
        <v>12</v>
      </c>
      <c r="H2021">
        <f>VLOOKUP(order_details__2[[#This Row],[OrderID]],orders[],20,FALSE)</f>
        <v>1998</v>
      </c>
      <c r="I2021" t="str">
        <f>VLOOKUP(order_details__2[[#This Row],[ProductID]],products[],2,FALSE)</f>
        <v>Thringer Rostbratwurst</v>
      </c>
      <c r="J2021" t="str">
        <f>VLOOKUP(order_details__2[[#This Row],[SupplierID]],suppliers[],2,FALSE)</f>
        <v>Plutzer Lebensmittelgromrkte AG</v>
      </c>
      <c r="K2021" t="str">
        <f>VLOOKUP(order_details__2[[#This Row],[OrderID]],orders[],14,FALSE)</f>
        <v>USA</v>
      </c>
      <c r="L2021">
        <f>VLOOKUP(order_details__2[[#This Row],[OrderID]],orders[],7,FALSE)</f>
        <v>2</v>
      </c>
      <c r="M2021" t="str">
        <f>VLOOKUP(order_details__2[[#This Row],[ShipVia ]],shippers[],2,FALSE)</f>
        <v>United Package</v>
      </c>
      <c r="N2021" t="str">
        <f>VLOOKUP(order_details__2[[#This Row],[OrderID]],orders[],2,FALSE)</f>
        <v>SAVEA</v>
      </c>
      <c r="O2021" t="str">
        <f>VLOOKUP(order_details__2[[#This Row],[OrderID]],orders[],18,FALSE)</f>
        <v xml:space="preserve">Westerns                                          </v>
      </c>
      <c r="P2021">
        <f>VLOOKUP(order_details__2[[#This Row],[ProductID]],products[],4,FALSE)</f>
        <v>6</v>
      </c>
      <c r="Q2021" t="str">
        <f>VLOOKUP(order_details__2[[#This Row],[CategoryID]],categories[],2,FALSE)</f>
        <v>Meat/Poultry</v>
      </c>
      <c r="R2021" s="57">
        <f>VLOOKUP(order_details__2[[#This Row],[OrderID]],orders[],21,FALSE)</f>
        <v>4</v>
      </c>
    </row>
    <row r="2022" spans="1:18" x14ac:dyDescent="0.2">
      <c r="A2022">
        <v>11030</v>
      </c>
      <c r="B2022">
        <v>59</v>
      </c>
      <c r="C2022">
        <v>55</v>
      </c>
      <c r="D2022">
        <v>100</v>
      </c>
      <c r="E2022">
        <v>0</v>
      </c>
      <c r="F2022">
        <f>order_details__2[[#This Row],[UnitPrice]]*order_details__2[[#This Row],[Quantity]]</f>
        <v>5500</v>
      </c>
      <c r="G2022">
        <f>VLOOKUP(order_details__2[[#This Row],[ProductID]],products[],3,FALSE)</f>
        <v>28</v>
      </c>
      <c r="H2022">
        <f>VLOOKUP(order_details__2[[#This Row],[OrderID]],orders[],20,FALSE)</f>
        <v>1998</v>
      </c>
      <c r="I2022" t="str">
        <f>VLOOKUP(order_details__2[[#This Row],[ProductID]],products[],2,FALSE)</f>
        <v>Raclette Courdavault</v>
      </c>
      <c r="J2022" t="str">
        <f>VLOOKUP(order_details__2[[#This Row],[SupplierID]],suppliers[],2,FALSE)</f>
        <v>Gai pturage</v>
      </c>
      <c r="K2022" t="str">
        <f>VLOOKUP(order_details__2[[#This Row],[OrderID]],orders[],14,FALSE)</f>
        <v>USA</v>
      </c>
      <c r="L2022">
        <f>VLOOKUP(order_details__2[[#This Row],[OrderID]],orders[],7,FALSE)</f>
        <v>2</v>
      </c>
      <c r="M2022" t="str">
        <f>VLOOKUP(order_details__2[[#This Row],[ShipVia ]],shippers[],2,FALSE)</f>
        <v>United Package</v>
      </c>
      <c r="N2022" t="str">
        <f>VLOOKUP(order_details__2[[#This Row],[OrderID]],orders[],2,FALSE)</f>
        <v>SAVEA</v>
      </c>
      <c r="O2022" t="str">
        <f>VLOOKUP(order_details__2[[#This Row],[OrderID]],orders[],18,FALSE)</f>
        <v xml:space="preserve">Westerns                                          </v>
      </c>
      <c r="P2022">
        <f>VLOOKUP(order_details__2[[#This Row],[ProductID]],products[],4,FALSE)</f>
        <v>4</v>
      </c>
      <c r="Q2022" t="str">
        <f>VLOOKUP(order_details__2[[#This Row],[CategoryID]],categories[],2,FALSE)</f>
        <v>Dairy Products</v>
      </c>
      <c r="R2022" s="57">
        <f>VLOOKUP(order_details__2[[#This Row],[OrderID]],orders[],21,FALSE)</f>
        <v>4</v>
      </c>
    </row>
    <row r="2023" spans="1:18" x14ac:dyDescent="0.2">
      <c r="A2023">
        <v>11031</v>
      </c>
      <c r="B2023">
        <v>1</v>
      </c>
      <c r="C2023">
        <v>18</v>
      </c>
      <c r="D2023">
        <v>45</v>
      </c>
      <c r="E2023">
        <v>0</v>
      </c>
      <c r="F2023">
        <f>order_details__2[[#This Row],[UnitPrice]]*order_details__2[[#This Row],[Quantity]]</f>
        <v>810</v>
      </c>
      <c r="G2023">
        <f>VLOOKUP(order_details__2[[#This Row],[ProductID]],products[],3,FALSE)</f>
        <v>1</v>
      </c>
      <c r="H2023">
        <f>VLOOKUP(order_details__2[[#This Row],[OrderID]],orders[],20,FALSE)</f>
        <v>1998</v>
      </c>
      <c r="I2023" t="str">
        <f>VLOOKUP(order_details__2[[#This Row],[ProductID]],products[],2,FALSE)</f>
        <v>Chai</v>
      </c>
      <c r="J2023" t="str">
        <f>VLOOKUP(order_details__2[[#This Row],[SupplierID]],suppliers[],2,FALSE)</f>
        <v>Exotic Liquids</v>
      </c>
      <c r="K2023" t="str">
        <f>VLOOKUP(order_details__2[[#This Row],[OrderID]],orders[],14,FALSE)</f>
        <v>USA</v>
      </c>
      <c r="L2023">
        <f>VLOOKUP(order_details__2[[#This Row],[OrderID]],orders[],7,FALSE)</f>
        <v>2</v>
      </c>
      <c r="M2023" t="str">
        <f>VLOOKUP(order_details__2[[#This Row],[ShipVia ]],shippers[],2,FALSE)</f>
        <v>United Package</v>
      </c>
      <c r="N2023" t="str">
        <f>VLOOKUP(order_details__2[[#This Row],[OrderID]],orders[],2,FALSE)</f>
        <v>SAVEA</v>
      </c>
      <c r="O2023" t="str">
        <f>VLOOKUP(order_details__2[[#This Row],[OrderID]],orders[],18,FALSE)</f>
        <v xml:space="preserve">Westerns                                          </v>
      </c>
      <c r="P2023">
        <f>VLOOKUP(order_details__2[[#This Row],[ProductID]],products[],4,FALSE)</f>
        <v>1</v>
      </c>
      <c r="Q2023" t="str">
        <f>VLOOKUP(order_details__2[[#This Row],[CategoryID]],categories[],2,FALSE)</f>
        <v>Beverages</v>
      </c>
      <c r="R2023" s="57">
        <f>VLOOKUP(order_details__2[[#This Row],[OrderID]],orders[],21,FALSE)</f>
        <v>4</v>
      </c>
    </row>
    <row r="2024" spans="1:18" x14ac:dyDescent="0.2">
      <c r="A2024">
        <v>11031</v>
      </c>
      <c r="B2024">
        <v>13</v>
      </c>
      <c r="C2024">
        <v>6</v>
      </c>
      <c r="D2024">
        <v>80</v>
      </c>
      <c r="E2024">
        <v>0</v>
      </c>
      <c r="F2024">
        <f>order_details__2[[#This Row],[UnitPrice]]*order_details__2[[#This Row],[Quantity]]</f>
        <v>480</v>
      </c>
      <c r="G2024">
        <f>VLOOKUP(order_details__2[[#This Row],[ProductID]],products[],3,FALSE)</f>
        <v>6</v>
      </c>
      <c r="H2024">
        <f>VLOOKUP(order_details__2[[#This Row],[OrderID]],orders[],20,FALSE)</f>
        <v>1998</v>
      </c>
      <c r="I2024" t="str">
        <f>VLOOKUP(order_details__2[[#This Row],[ProductID]],products[],2,FALSE)</f>
        <v>Konbu</v>
      </c>
      <c r="J2024" t="str">
        <f>VLOOKUP(order_details__2[[#This Row],[SupplierID]],suppliers[],2,FALSE)</f>
        <v>Mayumi's</v>
      </c>
      <c r="K2024" t="str">
        <f>VLOOKUP(order_details__2[[#This Row],[OrderID]],orders[],14,FALSE)</f>
        <v>USA</v>
      </c>
      <c r="L2024">
        <f>VLOOKUP(order_details__2[[#This Row],[OrderID]],orders[],7,FALSE)</f>
        <v>2</v>
      </c>
      <c r="M2024" t="str">
        <f>VLOOKUP(order_details__2[[#This Row],[ShipVia ]],shippers[],2,FALSE)</f>
        <v>United Package</v>
      </c>
      <c r="N2024" t="str">
        <f>VLOOKUP(order_details__2[[#This Row],[OrderID]],orders[],2,FALSE)</f>
        <v>SAVEA</v>
      </c>
      <c r="O2024" t="str">
        <f>VLOOKUP(order_details__2[[#This Row],[OrderID]],orders[],18,FALSE)</f>
        <v xml:space="preserve">Westerns                                          </v>
      </c>
      <c r="P2024">
        <f>VLOOKUP(order_details__2[[#This Row],[ProductID]],products[],4,FALSE)</f>
        <v>8</v>
      </c>
      <c r="Q2024" t="str">
        <f>VLOOKUP(order_details__2[[#This Row],[CategoryID]],categories[],2,FALSE)</f>
        <v>Seafood</v>
      </c>
      <c r="R2024" s="57">
        <f>VLOOKUP(order_details__2[[#This Row],[OrderID]],orders[],21,FALSE)</f>
        <v>4</v>
      </c>
    </row>
    <row r="2025" spans="1:18" x14ac:dyDescent="0.2">
      <c r="A2025">
        <v>11031</v>
      </c>
      <c r="B2025">
        <v>24</v>
      </c>
      <c r="C2025">
        <v>4.5</v>
      </c>
      <c r="D2025">
        <v>21</v>
      </c>
      <c r="E2025">
        <v>0</v>
      </c>
      <c r="F2025">
        <f>order_details__2[[#This Row],[UnitPrice]]*order_details__2[[#This Row],[Quantity]]</f>
        <v>94.5</v>
      </c>
      <c r="G2025">
        <f>VLOOKUP(order_details__2[[#This Row],[ProductID]],products[],3,FALSE)</f>
        <v>10</v>
      </c>
      <c r="H2025">
        <f>VLOOKUP(order_details__2[[#This Row],[OrderID]],orders[],20,FALSE)</f>
        <v>1998</v>
      </c>
      <c r="I2025" t="str">
        <f>VLOOKUP(order_details__2[[#This Row],[ProductID]],products[],2,FALSE)</f>
        <v>Guaran Fantstica</v>
      </c>
      <c r="J2025" t="str">
        <f>VLOOKUP(order_details__2[[#This Row],[SupplierID]],suppliers[],2,FALSE)</f>
        <v>Refrescos Americanas LTDA</v>
      </c>
      <c r="K2025" t="str">
        <f>VLOOKUP(order_details__2[[#This Row],[OrderID]],orders[],14,FALSE)</f>
        <v>USA</v>
      </c>
      <c r="L2025">
        <f>VLOOKUP(order_details__2[[#This Row],[OrderID]],orders[],7,FALSE)</f>
        <v>2</v>
      </c>
      <c r="M2025" t="str">
        <f>VLOOKUP(order_details__2[[#This Row],[ShipVia ]],shippers[],2,FALSE)</f>
        <v>United Package</v>
      </c>
      <c r="N2025" t="str">
        <f>VLOOKUP(order_details__2[[#This Row],[OrderID]],orders[],2,FALSE)</f>
        <v>SAVEA</v>
      </c>
      <c r="O2025" t="str">
        <f>VLOOKUP(order_details__2[[#This Row],[OrderID]],orders[],18,FALSE)</f>
        <v xml:space="preserve">Westerns                                          </v>
      </c>
      <c r="P2025">
        <f>VLOOKUP(order_details__2[[#This Row],[ProductID]],products[],4,FALSE)</f>
        <v>1</v>
      </c>
      <c r="Q2025" t="str">
        <f>VLOOKUP(order_details__2[[#This Row],[CategoryID]],categories[],2,FALSE)</f>
        <v>Beverages</v>
      </c>
      <c r="R2025" s="57">
        <f>VLOOKUP(order_details__2[[#This Row],[OrderID]],orders[],21,FALSE)</f>
        <v>4</v>
      </c>
    </row>
    <row r="2026" spans="1:18" x14ac:dyDescent="0.2">
      <c r="A2026">
        <v>11031</v>
      </c>
      <c r="B2026">
        <v>64</v>
      </c>
      <c r="C2026">
        <v>33.25</v>
      </c>
      <c r="D2026">
        <v>20</v>
      </c>
      <c r="E2026">
        <v>0</v>
      </c>
      <c r="F2026">
        <f>order_details__2[[#This Row],[UnitPrice]]*order_details__2[[#This Row],[Quantity]]</f>
        <v>665</v>
      </c>
      <c r="G2026">
        <f>VLOOKUP(order_details__2[[#This Row],[ProductID]],products[],3,FALSE)</f>
        <v>12</v>
      </c>
      <c r="H2026">
        <f>VLOOKUP(order_details__2[[#This Row],[OrderID]],orders[],20,FALSE)</f>
        <v>1998</v>
      </c>
      <c r="I2026" t="str">
        <f>VLOOKUP(order_details__2[[#This Row],[ProductID]],products[],2,FALSE)</f>
        <v>Wimmers gute Semmelkndel</v>
      </c>
      <c r="J2026" t="str">
        <f>VLOOKUP(order_details__2[[#This Row],[SupplierID]],suppliers[],2,FALSE)</f>
        <v>Plutzer Lebensmittelgromrkte AG</v>
      </c>
      <c r="K2026" t="str">
        <f>VLOOKUP(order_details__2[[#This Row],[OrderID]],orders[],14,FALSE)</f>
        <v>USA</v>
      </c>
      <c r="L2026">
        <f>VLOOKUP(order_details__2[[#This Row],[OrderID]],orders[],7,FALSE)</f>
        <v>2</v>
      </c>
      <c r="M2026" t="str">
        <f>VLOOKUP(order_details__2[[#This Row],[ShipVia ]],shippers[],2,FALSE)</f>
        <v>United Package</v>
      </c>
      <c r="N2026" t="str">
        <f>VLOOKUP(order_details__2[[#This Row],[OrderID]],orders[],2,FALSE)</f>
        <v>SAVEA</v>
      </c>
      <c r="O2026" t="str">
        <f>VLOOKUP(order_details__2[[#This Row],[OrderID]],orders[],18,FALSE)</f>
        <v xml:space="preserve">Westerns                                          </v>
      </c>
      <c r="P2026">
        <f>VLOOKUP(order_details__2[[#This Row],[ProductID]],products[],4,FALSE)</f>
        <v>5</v>
      </c>
      <c r="Q2026" t="str">
        <f>VLOOKUP(order_details__2[[#This Row],[CategoryID]],categories[],2,FALSE)</f>
        <v>Grains/Cereals</v>
      </c>
      <c r="R2026" s="57">
        <f>VLOOKUP(order_details__2[[#This Row],[OrderID]],orders[],21,FALSE)</f>
        <v>4</v>
      </c>
    </row>
    <row r="2027" spans="1:18" x14ac:dyDescent="0.2">
      <c r="A2027">
        <v>11031</v>
      </c>
      <c r="B2027">
        <v>71</v>
      </c>
      <c r="C2027">
        <v>21.5</v>
      </c>
      <c r="D2027">
        <v>16</v>
      </c>
      <c r="E2027">
        <v>0</v>
      </c>
      <c r="F2027">
        <f>order_details__2[[#This Row],[UnitPrice]]*order_details__2[[#This Row],[Quantity]]</f>
        <v>344</v>
      </c>
      <c r="G2027">
        <f>VLOOKUP(order_details__2[[#This Row],[ProductID]],products[],3,FALSE)</f>
        <v>15</v>
      </c>
      <c r="H2027">
        <f>VLOOKUP(order_details__2[[#This Row],[OrderID]],orders[],20,FALSE)</f>
        <v>1998</v>
      </c>
      <c r="I2027" t="str">
        <f>VLOOKUP(order_details__2[[#This Row],[ProductID]],products[],2,FALSE)</f>
        <v>Flotemysost</v>
      </c>
      <c r="J2027" t="str">
        <f>VLOOKUP(order_details__2[[#This Row],[SupplierID]],suppliers[],2,FALSE)</f>
        <v>Norske Meierier</v>
      </c>
      <c r="K2027" t="str">
        <f>VLOOKUP(order_details__2[[#This Row],[OrderID]],orders[],14,FALSE)</f>
        <v>USA</v>
      </c>
      <c r="L2027">
        <f>VLOOKUP(order_details__2[[#This Row],[OrderID]],orders[],7,FALSE)</f>
        <v>2</v>
      </c>
      <c r="M2027" t="str">
        <f>VLOOKUP(order_details__2[[#This Row],[ShipVia ]],shippers[],2,FALSE)</f>
        <v>United Package</v>
      </c>
      <c r="N2027" t="str">
        <f>VLOOKUP(order_details__2[[#This Row],[OrderID]],orders[],2,FALSE)</f>
        <v>SAVEA</v>
      </c>
      <c r="O2027" t="str">
        <f>VLOOKUP(order_details__2[[#This Row],[OrderID]],orders[],18,FALSE)</f>
        <v xml:space="preserve">Westerns                                          </v>
      </c>
      <c r="P2027">
        <f>VLOOKUP(order_details__2[[#This Row],[ProductID]],products[],4,FALSE)</f>
        <v>4</v>
      </c>
      <c r="Q2027" t="str">
        <f>VLOOKUP(order_details__2[[#This Row],[CategoryID]],categories[],2,FALSE)</f>
        <v>Dairy Products</v>
      </c>
      <c r="R2027" s="57">
        <f>VLOOKUP(order_details__2[[#This Row],[OrderID]],orders[],21,FALSE)</f>
        <v>4</v>
      </c>
    </row>
    <row r="2028" spans="1:18" x14ac:dyDescent="0.2">
      <c r="A2028">
        <v>11032</v>
      </c>
      <c r="B2028">
        <v>36</v>
      </c>
      <c r="C2028">
        <v>19</v>
      </c>
      <c r="D2028">
        <v>35</v>
      </c>
      <c r="E2028">
        <v>0</v>
      </c>
      <c r="F2028">
        <f>order_details__2[[#This Row],[UnitPrice]]*order_details__2[[#This Row],[Quantity]]</f>
        <v>665</v>
      </c>
      <c r="G2028">
        <f>VLOOKUP(order_details__2[[#This Row],[ProductID]],products[],3,FALSE)</f>
        <v>17</v>
      </c>
      <c r="H2028">
        <f>VLOOKUP(order_details__2[[#This Row],[OrderID]],orders[],20,FALSE)</f>
        <v>1998</v>
      </c>
      <c r="I2028" t="str">
        <f>VLOOKUP(order_details__2[[#This Row],[ProductID]],products[],2,FALSE)</f>
        <v>Inlagd Sill</v>
      </c>
      <c r="J2028" t="str">
        <f>VLOOKUP(order_details__2[[#This Row],[SupplierID]],suppliers[],2,FALSE)</f>
        <v>Svensk Sjfda AB</v>
      </c>
      <c r="K2028" t="str">
        <f>VLOOKUP(order_details__2[[#This Row],[OrderID]],orders[],14,FALSE)</f>
        <v>USA</v>
      </c>
      <c r="L2028">
        <f>VLOOKUP(order_details__2[[#This Row],[OrderID]],orders[],7,FALSE)</f>
        <v>3</v>
      </c>
      <c r="M2028" t="str">
        <f>VLOOKUP(order_details__2[[#This Row],[ShipVia ]],shippers[],2,FALSE)</f>
        <v>Federal Shipping</v>
      </c>
      <c r="N2028" t="str">
        <f>VLOOKUP(order_details__2[[#This Row],[OrderID]],orders[],2,FALSE)</f>
        <v>WHITC</v>
      </c>
      <c r="O2028" t="str">
        <f>VLOOKUP(order_details__2[[#This Row],[OrderID]],orders[],18,FALSE)</f>
        <v xml:space="preserve">Eastern                                           </v>
      </c>
      <c r="P2028">
        <f>VLOOKUP(order_details__2[[#This Row],[ProductID]],products[],4,FALSE)</f>
        <v>8</v>
      </c>
      <c r="Q2028" t="str">
        <f>VLOOKUP(order_details__2[[#This Row],[CategoryID]],categories[],2,FALSE)</f>
        <v>Seafood</v>
      </c>
      <c r="R2028" s="57">
        <f>VLOOKUP(order_details__2[[#This Row],[OrderID]],orders[],21,FALSE)</f>
        <v>4</v>
      </c>
    </row>
    <row r="2029" spans="1:18" x14ac:dyDescent="0.2">
      <c r="A2029">
        <v>11032</v>
      </c>
      <c r="B2029">
        <v>38</v>
      </c>
      <c r="C2029">
        <v>263.5</v>
      </c>
      <c r="D2029">
        <v>25</v>
      </c>
      <c r="E2029">
        <v>0</v>
      </c>
      <c r="F2029">
        <f>order_details__2[[#This Row],[UnitPrice]]*order_details__2[[#This Row],[Quantity]]</f>
        <v>6587.5</v>
      </c>
      <c r="G2029">
        <f>VLOOKUP(order_details__2[[#This Row],[ProductID]],products[],3,FALSE)</f>
        <v>18</v>
      </c>
      <c r="H2029">
        <f>VLOOKUP(order_details__2[[#This Row],[OrderID]],orders[],20,FALSE)</f>
        <v>1998</v>
      </c>
      <c r="I2029" t="str">
        <f>VLOOKUP(order_details__2[[#This Row],[ProductID]],products[],2,FALSE)</f>
        <v>Cte de Blaye</v>
      </c>
      <c r="J2029" t="str">
        <f>VLOOKUP(order_details__2[[#This Row],[SupplierID]],suppliers[],2,FALSE)</f>
        <v>Aux joyeux ecclsiastiques</v>
      </c>
      <c r="K2029" t="str">
        <f>VLOOKUP(order_details__2[[#This Row],[OrderID]],orders[],14,FALSE)</f>
        <v>USA</v>
      </c>
      <c r="L2029">
        <f>VLOOKUP(order_details__2[[#This Row],[OrderID]],orders[],7,FALSE)</f>
        <v>3</v>
      </c>
      <c r="M2029" t="str">
        <f>VLOOKUP(order_details__2[[#This Row],[ShipVia ]],shippers[],2,FALSE)</f>
        <v>Federal Shipping</v>
      </c>
      <c r="N2029" t="str">
        <f>VLOOKUP(order_details__2[[#This Row],[OrderID]],orders[],2,FALSE)</f>
        <v>WHITC</v>
      </c>
      <c r="O2029" t="str">
        <f>VLOOKUP(order_details__2[[#This Row],[OrderID]],orders[],18,FALSE)</f>
        <v xml:space="preserve">Eastern                                           </v>
      </c>
      <c r="P2029">
        <f>VLOOKUP(order_details__2[[#This Row],[ProductID]],products[],4,FALSE)</f>
        <v>1</v>
      </c>
      <c r="Q2029" t="str">
        <f>VLOOKUP(order_details__2[[#This Row],[CategoryID]],categories[],2,FALSE)</f>
        <v>Beverages</v>
      </c>
      <c r="R2029" s="57">
        <f>VLOOKUP(order_details__2[[#This Row],[OrderID]],orders[],21,FALSE)</f>
        <v>4</v>
      </c>
    </row>
    <row r="2030" spans="1:18" x14ac:dyDescent="0.2">
      <c r="A2030">
        <v>11032</v>
      </c>
      <c r="B2030">
        <v>59</v>
      </c>
      <c r="C2030">
        <v>55</v>
      </c>
      <c r="D2030">
        <v>30</v>
      </c>
      <c r="E2030">
        <v>0</v>
      </c>
      <c r="F2030">
        <f>order_details__2[[#This Row],[UnitPrice]]*order_details__2[[#This Row],[Quantity]]</f>
        <v>1650</v>
      </c>
      <c r="G2030">
        <f>VLOOKUP(order_details__2[[#This Row],[ProductID]],products[],3,FALSE)</f>
        <v>28</v>
      </c>
      <c r="H2030">
        <f>VLOOKUP(order_details__2[[#This Row],[OrderID]],orders[],20,FALSE)</f>
        <v>1998</v>
      </c>
      <c r="I2030" t="str">
        <f>VLOOKUP(order_details__2[[#This Row],[ProductID]],products[],2,FALSE)</f>
        <v>Raclette Courdavault</v>
      </c>
      <c r="J2030" t="str">
        <f>VLOOKUP(order_details__2[[#This Row],[SupplierID]],suppliers[],2,FALSE)</f>
        <v>Gai pturage</v>
      </c>
      <c r="K2030" t="str">
        <f>VLOOKUP(order_details__2[[#This Row],[OrderID]],orders[],14,FALSE)</f>
        <v>USA</v>
      </c>
      <c r="L2030">
        <f>VLOOKUP(order_details__2[[#This Row],[OrderID]],orders[],7,FALSE)</f>
        <v>3</v>
      </c>
      <c r="M2030" t="str">
        <f>VLOOKUP(order_details__2[[#This Row],[ShipVia ]],shippers[],2,FALSE)</f>
        <v>Federal Shipping</v>
      </c>
      <c r="N2030" t="str">
        <f>VLOOKUP(order_details__2[[#This Row],[OrderID]],orders[],2,FALSE)</f>
        <v>WHITC</v>
      </c>
      <c r="O2030" t="str">
        <f>VLOOKUP(order_details__2[[#This Row],[OrderID]],orders[],18,FALSE)</f>
        <v xml:space="preserve">Eastern                                           </v>
      </c>
      <c r="P2030">
        <f>VLOOKUP(order_details__2[[#This Row],[ProductID]],products[],4,FALSE)</f>
        <v>4</v>
      </c>
      <c r="Q2030" t="str">
        <f>VLOOKUP(order_details__2[[#This Row],[CategoryID]],categories[],2,FALSE)</f>
        <v>Dairy Products</v>
      </c>
      <c r="R2030" s="57">
        <f>VLOOKUP(order_details__2[[#This Row],[OrderID]],orders[],21,FALSE)</f>
        <v>4</v>
      </c>
    </row>
    <row r="2031" spans="1:18" x14ac:dyDescent="0.2">
      <c r="A2031">
        <v>11033</v>
      </c>
      <c r="B2031">
        <v>53</v>
      </c>
      <c r="C2031">
        <v>32.799999999999997</v>
      </c>
      <c r="D2031">
        <v>70</v>
      </c>
      <c r="E2031">
        <v>0</v>
      </c>
      <c r="F2031">
        <f>order_details__2[[#This Row],[UnitPrice]]*order_details__2[[#This Row],[Quantity]]</f>
        <v>2296</v>
      </c>
      <c r="G2031">
        <f>VLOOKUP(order_details__2[[#This Row],[ProductID]],products[],3,FALSE)</f>
        <v>24</v>
      </c>
      <c r="H2031">
        <f>VLOOKUP(order_details__2[[#This Row],[OrderID]],orders[],20,FALSE)</f>
        <v>1998</v>
      </c>
      <c r="I2031" t="str">
        <f>VLOOKUP(order_details__2[[#This Row],[ProductID]],products[],2,FALSE)</f>
        <v>Perth Pasties</v>
      </c>
      <c r="J2031" t="str">
        <f>VLOOKUP(order_details__2[[#This Row],[SupplierID]],suppliers[],2,FALSE)</f>
        <v>G'day, Mate</v>
      </c>
      <c r="K2031" t="str">
        <f>VLOOKUP(order_details__2[[#This Row],[OrderID]],orders[],14,FALSE)</f>
        <v>Switzerland</v>
      </c>
      <c r="L2031">
        <f>VLOOKUP(order_details__2[[#This Row],[OrderID]],orders[],7,FALSE)</f>
        <v>3</v>
      </c>
      <c r="M2031" t="str">
        <f>VLOOKUP(order_details__2[[#This Row],[ShipVia ]],shippers[],2,FALSE)</f>
        <v>Federal Shipping</v>
      </c>
      <c r="N2031" t="str">
        <f>VLOOKUP(order_details__2[[#This Row],[OrderID]],orders[],2,FALSE)</f>
        <v>RICSU</v>
      </c>
      <c r="O2031" t="str">
        <f>VLOOKUP(order_details__2[[#This Row],[OrderID]],orders[],18,FALSE)</f>
        <v xml:space="preserve">Westerns                                          </v>
      </c>
      <c r="P2031">
        <f>VLOOKUP(order_details__2[[#This Row],[ProductID]],products[],4,FALSE)</f>
        <v>6</v>
      </c>
      <c r="Q2031" t="str">
        <f>VLOOKUP(order_details__2[[#This Row],[CategoryID]],categories[],2,FALSE)</f>
        <v>Meat/Poultry</v>
      </c>
      <c r="R2031" s="57">
        <f>VLOOKUP(order_details__2[[#This Row],[OrderID]],orders[],21,FALSE)</f>
        <v>4</v>
      </c>
    </row>
    <row r="2032" spans="1:18" x14ac:dyDescent="0.2">
      <c r="A2032">
        <v>11033</v>
      </c>
      <c r="B2032">
        <v>69</v>
      </c>
      <c r="C2032">
        <v>36</v>
      </c>
      <c r="D2032">
        <v>36</v>
      </c>
      <c r="E2032">
        <v>0</v>
      </c>
      <c r="F2032">
        <f>order_details__2[[#This Row],[UnitPrice]]*order_details__2[[#This Row],[Quantity]]</f>
        <v>1296</v>
      </c>
      <c r="G2032">
        <f>VLOOKUP(order_details__2[[#This Row],[ProductID]],products[],3,FALSE)</f>
        <v>15</v>
      </c>
      <c r="H2032">
        <f>VLOOKUP(order_details__2[[#This Row],[OrderID]],orders[],20,FALSE)</f>
        <v>1998</v>
      </c>
      <c r="I2032" t="str">
        <f>VLOOKUP(order_details__2[[#This Row],[ProductID]],products[],2,FALSE)</f>
        <v>Gudbrandsdalsost</v>
      </c>
      <c r="J2032" t="str">
        <f>VLOOKUP(order_details__2[[#This Row],[SupplierID]],suppliers[],2,FALSE)</f>
        <v>Norske Meierier</v>
      </c>
      <c r="K2032" t="str">
        <f>VLOOKUP(order_details__2[[#This Row],[OrderID]],orders[],14,FALSE)</f>
        <v>Switzerland</v>
      </c>
      <c r="L2032">
        <f>VLOOKUP(order_details__2[[#This Row],[OrderID]],orders[],7,FALSE)</f>
        <v>3</v>
      </c>
      <c r="M2032" t="str">
        <f>VLOOKUP(order_details__2[[#This Row],[ShipVia ]],shippers[],2,FALSE)</f>
        <v>Federal Shipping</v>
      </c>
      <c r="N2032" t="str">
        <f>VLOOKUP(order_details__2[[#This Row],[OrderID]],orders[],2,FALSE)</f>
        <v>RICSU</v>
      </c>
      <c r="O2032" t="str">
        <f>VLOOKUP(order_details__2[[#This Row],[OrderID]],orders[],18,FALSE)</f>
        <v xml:space="preserve">Westerns                                          </v>
      </c>
      <c r="P2032">
        <f>VLOOKUP(order_details__2[[#This Row],[ProductID]],products[],4,FALSE)</f>
        <v>4</v>
      </c>
      <c r="Q2032" t="str">
        <f>VLOOKUP(order_details__2[[#This Row],[CategoryID]],categories[],2,FALSE)</f>
        <v>Dairy Products</v>
      </c>
      <c r="R2032" s="57">
        <f>VLOOKUP(order_details__2[[#This Row],[OrderID]],orders[],21,FALSE)</f>
        <v>4</v>
      </c>
    </row>
    <row r="2033" spans="1:18" x14ac:dyDescent="0.2">
      <c r="A2033">
        <v>11034</v>
      </c>
      <c r="B2033">
        <v>21</v>
      </c>
      <c r="C2033">
        <v>10</v>
      </c>
      <c r="D2033">
        <v>15</v>
      </c>
      <c r="E2033">
        <v>0</v>
      </c>
      <c r="F2033">
        <f>order_details__2[[#This Row],[UnitPrice]]*order_details__2[[#This Row],[Quantity]]</f>
        <v>150</v>
      </c>
      <c r="G2033">
        <f>VLOOKUP(order_details__2[[#This Row],[ProductID]],products[],3,FALSE)</f>
        <v>8</v>
      </c>
      <c r="H2033">
        <f>VLOOKUP(order_details__2[[#This Row],[OrderID]],orders[],20,FALSE)</f>
        <v>1998</v>
      </c>
      <c r="I2033" t="str">
        <f>VLOOKUP(order_details__2[[#This Row],[ProductID]],products[],2,FALSE)</f>
        <v>Sir Rodney's Scones</v>
      </c>
      <c r="J2033" t="str">
        <f>VLOOKUP(order_details__2[[#This Row],[SupplierID]],suppliers[],2,FALSE)</f>
        <v>Specialty Biscuits, Ltd.</v>
      </c>
      <c r="K2033" t="str">
        <f>VLOOKUP(order_details__2[[#This Row],[OrderID]],orders[],14,FALSE)</f>
        <v>USA</v>
      </c>
      <c r="L2033">
        <f>VLOOKUP(order_details__2[[#This Row],[OrderID]],orders[],7,FALSE)</f>
        <v>1</v>
      </c>
      <c r="M2033" t="str">
        <f>VLOOKUP(order_details__2[[#This Row],[ShipVia ]],shippers[],2,FALSE)</f>
        <v>Speedy Express</v>
      </c>
      <c r="N2033" t="str">
        <f>VLOOKUP(order_details__2[[#This Row],[OrderID]],orders[],2,FALSE)</f>
        <v>OLDWO</v>
      </c>
      <c r="O2033" t="str">
        <f>VLOOKUP(order_details__2[[#This Row],[OrderID]],orders[],18,FALSE)</f>
        <v xml:space="preserve">Northern                                          </v>
      </c>
      <c r="P2033">
        <f>VLOOKUP(order_details__2[[#This Row],[ProductID]],products[],4,FALSE)</f>
        <v>3</v>
      </c>
      <c r="Q2033" t="str">
        <f>VLOOKUP(order_details__2[[#This Row],[CategoryID]],categories[],2,FALSE)</f>
        <v>Confections</v>
      </c>
      <c r="R2033" s="57">
        <f>VLOOKUP(order_details__2[[#This Row],[OrderID]],orders[],21,FALSE)</f>
        <v>4</v>
      </c>
    </row>
    <row r="2034" spans="1:18" x14ac:dyDescent="0.2">
      <c r="A2034">
        <v>11034</v>
      </c>
      <c r="B2034">
        <v>44</v>
      </c>
      <c r="C2034">
        <v>19.45</v>
      </c>
      <c r="D2034">
        <v>12</v>
      </c>
      <c r="E2034">
        <v>0</v>
      </c>
      <c r="F2034">
        <f>order_details__2[[#This Row],[UnitPrice]]*order_details__2[[#This Row],[Quantity]]</f>
        <v>233.39999999999998</v>
      </c>
      <c r="G2034">
        <f>VLOOKUP(order_details__2[[#This Row],[ProductID]],products[],3,FALSE)</f>
        <v>20</v>
      </c>
      <c r="H2034">
        <f>VLOOKUP(order_details__2[[#This Row],[OrderID]],orders[],20,FALSE)</f>
        <v>1998</v>
      </c>
      <c r="I2034" t="str">
        <f>VLOOKUP(order_details__2[[#This Row],[ProductID]],products[],2,FALSE)</f>
        <v>Gula Malacca</v>
      </c>
      <c r="J2034" t="str">
        <f>VLOOKUP(order_details__2[[#This Row],[SupplierID]],suppliers[],2,FALSE)</f>
        <v>Leka Trading</v>
      </c>
      <c r="K2034" t="str">
        <f>VLOOKUP(order_details__2[[#This Row],[OrderID]],orders[],14,FALSE)</f>
        <v>USA</v>
      </c>
      <c r="L2034">
        <f>VLOOKUP(order_details__2[[#This Row],[OrderID]],orders[],7,FALSE)</f>
        <v>1</v>
      </c>
      <c r="M2034" t="str">
        <f>VLOOKUP(order_details__2[[#This Row],[ShipVia ]],shippers[],2,FALSE)</f>
        <v>Speedy Express</v>
      </c>
      <c r="N2034" t="str">
        <f>VLOOKUP(order_details__2[[#This Row],[OrderID]],orders[],2,FALSE)</f>
        <v>OLDWO</v>
      </c>
      <c r="O2034" t="str">
        <f>VLOOKUP(order_details__2[[#This Row],[OrderID]],orders[],18,FALSE)</f>
        <v xml:space="preserve">Northern                                          </v>
      </c>
      <c r="P2034">
        <f>VLOOKUP(order_details__2[[#This Row],[ProductID]],products[],4,FALSE)</f>
        <v>2</v>
      </c>
      <c r="Q2034" t="str">
        <f>VLOOKUP(order_details__2[[#This Row],[CategoryID]],categories[],2,FALSE)</f>
        <v>Condiments</v>
      </c>
      <c r="R2034" s="57">
        <f>VLOOKUP(order_details__2[[#This Row],[OrderID]],orders[],21,FALSE)</f>
        <v>4</v>
      </c>
    </row>
    <row r="2035" spans="1:18" x14ac:dyDescent="0.2">
      <c r="A2035">
        <v>11034</v>
      </c>
      <c r="B2035">
        <v>61</v>
      </c>
      <c r="C2035">
        <v>28.5</v>
      </c>
      <c r="D2035">
        <v>6</v>
      </c>
      <c r="E2035">
        <v>0</v>
      </c>
      <c r="F2035">
        <f>order_details__2[[#This Row],[UnitPrice]]*order_details__2[[#This Row],[Quantity]]</f>
        <v>171</v>
      </c>
      <c r="G2035">
        <f>VLOOKUP(order_details__2[[#This Row],[ProductID]],products[],3,FALSE)</f>
        <v>29</v>
      </c>
      <c r="H2035">
        <f>VLOOKUP(order_details__2[[#This Row],[OrderID]],orders[],20,FALSE)</f>
        <v>1998</v>
      </c>
      <c r="I2035" t="str">
        <f>VLOOKUP(order_details__2[[#This Row],[ProductID]],products[],2,FALSE)</f>
        <v>Sirop d'rable</v>
      </c>
      <c r="J2035" t="str">
        <f>VLOOKUP(order_details__2[[#This Row],[SupplierID]],suppliers[],2,FALSE)</f>
        <v>Forts d'rables</v>
      </c>
      <c r="K2035" t="str">
        <f>VLOOKUP(order_details__2[[#This Row],[OrderID]],orders[],14,FALSE)</f>
        <v>USA</v>
      </c>
      <c r="L2035">
        <f>VLOOKUP(order_details__2[[#This Row],[OrderID]],orders[],7,FALSE)</f>
        <v>1</v>
      </c>
      <c r="M2035" t="str">
        <f>VLOOKUP(order_details__2[[#This Row],[ShipVia ]],shippers[],2,FALSE)</f>
        <v>Speedy Express</v>
      </c>
      <c r="N2035" t="str">
        <f>VLOOKUP(order_details__2[[#This Row],[OrderID]],orders[],2,FALSE)</f>
        <v>OLDWO</v>
      </c>
      <c r="O2035" t="str">
        <f>VLOOKUP(order_details__2[[#This Row],[OrderID]],orders[],18,FALSE)</f>
        <v xml:space="preserve">Northern                                          </v>
      </c>
      <c r="P2035">
        <f>VLOOKUP(order_details__2[[#This Row],[ProductID]],products[],4,FALSE)</f>
        <v>2</v>
      </c>
      <c r="Q2035" t="str">
        <f>VLOOKUP(order_details__2[[#This Row],[CategoryID]],categories[],2,FALSE)</f>
        <v>Condiments</v>
      </c>
      <c r="R2035" s="57">
        <f>VLOOKUP(order_details__2[[#This Row],[OrderID]],orders[],21,FALSE)</f>
        <v>4</v>
      </c>
    </row>
    <row r="2036" spans="1:18" x14ac:dyDescent="0.2">
      <c r="A2036">
        <v>11035</v>
      </c>
      <c r="B2036">
        <v>1</v>
      </c>
      <c r="C2036">
        <v>18</v>
      </c>
      <c r="D2036">
        <v>10</v>
      </c>
      <c r="E2036">
        <v>0</v>
      </c>
      <c r="F2036">
        <f>order_details__2[[#This Row],[UnitPrice]]*order_details__2[[#This Row],[Quantity]]</f>
        <v>180</v>
      </c>
      <c r="G2036">
        <f>VLOOKUP(order_details__2[[#This Row],[ProductID]],products[],3,FALSE)</f>
        <v>1</v>
      </c>
      <c r="H2036">
        <f>VLOOKUP(order_details__2[[#This Row],[OrderID]],orders[],20,FALSE)</f>
        <v>1998</v>
      </c>
      <c r="I2036" t="str">
        <f>VLOOKUP(order_details__2[[#This Row],[ProductID]],products[],2,FALSE)</f>
        <v>Chai</v>
      </c>
      <c r="J2036" t="str">
        <f>VLOOKUP(order_details__2[[#This Row],[SupplierID]],suppliers[],2,FALSE)</f>
        <v>Exotic Liquids</v>
      </c>
      <c r="K2036" t="str">
        <f>VLOOKUP(order_details__2[[#This Row],[OrderID]],orders[],14,FALSE)</f>
        <v>Belgium</v>
      </c>
      <c r="L2036">
        <f>VLOOKUP(order_details__2[[#This Row],[OrderID]],orders[],7,FALSE)</f>
        <v>2</v>
      </c>
      <c r="M2036" t="str">
        <f>VLOOKUP(order_details__2[[#This Row],[ShipVia ]],shippers[],2,FALSE)</f>
        <v>United Package</v>
      </c>
      <c r="N2036" t="str">
        <f>VLOOKUP(order_details__2[[#This Row],[OrderID]],orders[],2,FALSE)</f>
        <v>SUPRD</v>
      </c>
      <c r="O2036" t="str">
        <f>VLOOKUP(order_details__2[[#This Row],[OrderID]],orders[],18,FALSE)</f>
        <v xml:space="preserve">Eastern                                           </v>
      </c>
      <c r="P2036">
        <f>VLOOKUP(order_details__2[[#This Row],[ProductID]],products[],4,FALSE)</f>
        <v>1</v>
      </c>
      <c r="Q2036" t="str">
        <f>VLOOKUP(order_details__2[[#This Row],[CategoryID]],categories[],2,FALSE)</f>
        <v>Beverages</v>
      </c>
      <c r="R2036" s="57">
        <f>VLOOKUP(order_details__2[[#This Row],[OrderID]],orders[],21,FALSE)</f>
        <v>4</v>
      </c>
    </row>
    <row r="2037" spans="1:18" x14ac:dyDescent="0.2">
      <c r="A2037">
        <v>11035</v>
      </c>
      <c r="B2037">
        <v>35</v>
      </c>
      <c r="C2037">
        <v>18</v>
      </c>
      <c r="D2037">
        <v>60</v>
      </c>
      <c r="E2037">
        <v>0</v>
      </c>
      <c r="F2037">
        <f>order_details__2[[#This Row],[UnitPrice]]*order_details__2[[#This Row],[Quantity]]</f>
        <v>1080</v>
      </c>
      <c r="G2037">
        <f>VLOOKUP(order_details__2[[#This Row],[ProductID]],products[],3,FALSE)</f>
        <v>16</v>
      </c>
      <c r="H2037">
        <f>VLOOKUP(order_details__2[[#This Row],[OrderID]],orders[],20,FALSE)</f>
        <v>1998</v>
      </c>
      <c r="I2037" t="str">
        <f>VLOOKUP(order_details__2[[#This Row],[ProductID]],products[],2,FALSE)</f>
        <v>Steeleye Stout</v>
      </c>
      <c r="J2037" t="str">
        <f>VLOOKUP(order_details__2[[#This Row],[SupplierID]],suppliers[],2,FALSE)</f>
        <v>Bigfoot Breweries</v>
      </c>
      <c r="K2037" t="str">
        <f>VLOOKUP(order_details__2[[#This Row],[OrderID]],orders[],14,FALSE)</f>
        <v>Belgium</v>
      </c>
      <c r="L2037">
        <f>VLOOKUP(order_details__2[[#This Row],[OrderID]],orders[],7,FALSE)</f>
        <v>2</v>
      </c>
      <c r="M2037" t="str">
        <f>VLOOKUP(order_details__2[[#This Row],[ShipVia ]],shippers[],2,FALSE)</f>
        <v>United Package</v>
      </c>
      <c r="N2037" t="str">
        <f>VLOOKUP(order_details__2[[#This Row],[OrderID]],orders[],2,FALSE)</f>
        <v>SUPRD</v>
      </c>
      <c r="O2037" t="str">
        <f>VLOOKUP(order_details__2[[#This Row],[OrderID]],orders[],18,FALSE)</f>
        <v xml:space="preserve">Eastern                                           </v>
      </c>
      <c r="P2037">
        <f>VLOOKUP(order_details__2[[#This Row],[ProductID]],products[],4,FALSE)</f>
        <v>1</v>
      </c>
      <c r="Q2037" t="str">
        <f>VLOOKUP(order_details__2[[#This Row],[CategoryID]],categories[],2,FALSE)</f>
        <v>Beverages</v>
      </c>
      <c r="R2037" s="57">
        <f>VLOOKUP(order_details__2[[#This Row],[OrderID]],orders[],21,FALSE)</f>
        <v>4</v>
      </c>
    </row>
    <row r="2038" spans="1:18" x14ac:dyDescent="0.2">
      <c r="A2038">
        <v>11035</v>
      </c>
      <c r="B2038">
        <v>42</v>
      </c>
      <c r="C2038">
        <v>14</v>
      </c>
      <c r="D2038">
        <v>30</v>
      </c>
      <c r="E2038">
        <v>0</v>
      </c>
      <c r="F2038">
        <f>order_details__2[[#This Row],[UnitPrice]]*order_details__2[[#This Row],[Quantity]]</f>
        <v>420</v>
      </c>
      <c r="G2038">
        <f>VLOOKUP(order_details__2[[#This Row],[ProductID]],products[],3,FALSE)</f>
        <v>20</v>
      </c>
      <c r="H2038">
        <f>VLOOKUP(order_details__2[[#This Row],[OrderID]],orders[],20,FALSE)</f>
        <v>1998</v>
      </c>
      <c r="I2038" t="str">
        <f>VLOOKUP(order_details__2[[#This Row],[ProductID]],products[],2,FALSE)</f>
        <v>Singaporean Hokkien Fried Mee</v>
      </c>
      <c r="J2038" t="str">
        <f>VLOOKUP(order_details__2[[#This Row],[SupplierID]],suppliers[],2,FALSE)</f>
        <v>Leka Trading</v>
      </c>
      <c r="K2038" t="str">
        <f>VLOOKUP(order_details__2[[#This Row],[OrderID]],orders[],14,FALSE)</f>
        <v>Belgium</v>
      </c>
      <c r="L2038">
        <f>VLOOKUP(order_details__2[[#This Row],[OrderID]],orders[],7,FALSE)</f>
        <v>2</v>
      </c>
      <c r="M2038" t="str">
        <f>VLOOKUP(order_details__2[[#This Row],[ShipVia ]],shippers[],2,FALSE)</f>
        <v>United Package</v>
      </c>
      <c r="N2038" t="str">
        <f>VLOOKUP(order_details__2[[#This Row],[OrderID]],orders[],2,FALSE)</f>
        <v>SUPRD</v>
      </c>
      <c r="O2038" t="str">
        <f>VLOOKUP(order_details__2[[#This Row],[OrderID]],orders[],18,FALSE)</f>
        <v xml:space="preserve">Eastern                                           </v>
      </c>
      <c r="P2038">
        <f>VLOOKUP(order_details__2[[#This Row],[ProductID]],products[],4,FALSE)</f>
        <v>5</v>
      </c>
      <c r="Q2038" t="str">
        <f>VLOOKUP(order_details__2[[#This Row],[CategoryID]],categories[],2,FALSE)</f>
        <v>Grains/Cereals</v>
      </c>
      <c r="R2038" s="57">
        <f>VLOOKUP(order_details__2[[#This Row],[OrderID]],orders[],21,FALSE)</f>
        <v>4</v>
      </c>
    </row>
    <row r="2039" spans="1:18" x14ac:dyDescent="0.2">
      <c r="A2039">
        <v>11035</v>
      </c>
      <c r="B2039">
        <v>54</v>
      </c>
      <c r="C2039">
        <v>7.45</v>
      </c>
      <c r="D2039">
        <v>10</v>
      </c>
      <c r="E2039">
        <v>0</v>
      </c>
      <c r="F2039">
        <f>order_details__2[[#This Row],[UnitPrice]]*order_details__2[[#This Row],[Quantity]]</f>
        <v>74.5</v>
      </c>
      <c r="G2039">
        <f>VLOOKUP(order_details__2[[#This Row],[ProductID]],products[],3,FALSE)</f>
        <v>25</v>
      </c>
      <c r="H2039">
        <f>VLOOKUP(order_details__2[[#This Row],[OrderID]],orders[],20,FALSE)</f>
        <v>1998</v>
      </c>
      <c r="I2039" t="str">
        <f>VLOOKUP(order_details__2[[#This Row],[ProductID]],products[],2,FALSE)</f>
        <v>Tourtire</v>
      </c>
      <c r="J2039" t="str">
        <f>VLOOKUP(order_details__2[[#This Row],[SupplierID]],suppliers[],2,FALSE)</f>
        <v>Ma Maison</v>
      </c>
      <c r="K2039" t="str">
        <f>VLOOKUP(order_details__2[[#This Row],[OrderID]],orders[],14,FALSE)</f>
        <v>Belgium</v>
      </c>
      <c r="L2039">
        <f>VLOOKUP(order_details__2[[#This Row],[OrderID]],orders[],7,FALSE)</f>
        <v>2</v>
      </c>
      <c r="M2039" t="str">
        <f>VLOOKUP(order_details__2[[#This Row],[ShipVia ]],shippers[],2,FALSE)</f>
        <v>United Package</v>
      </c>
      <c r="N2039" t="str">
        <f>VLOOKUP(order_details__2[[#This Row],[OrderID]],orders[],2,FALSE)</f>
        <v>SUPRD</v>
      </c>
      <c r="O2039" t="str">
        <f>VLOOKUP(order_details__2[[#This Row],[OrderID]],orders[],18,FALSE)</f>
        <v xml:space="preserve">Eastern                                           </v>
      </c>
      <c r="P2039">
        <f>VLOOKUP(order_details__2[[#This Row],[ProductID]],products[],4,FALSE)</f>
        <v>6</v>
      </c>
      <c r="Q2039" t="str">
        <f>VLOOKUP(order_details__2[[#This Row],[CategoryID]],categories[],2,FALSE)</f>
        <v>Meat/Poultry</v>
      </c>
      <c r="R2039" s="57">
        <f>VLOOKUP(order_details__2[[#This Row],[OrderID]],orders[],21,FALSE)</f>
        <v>4</v>
      </c>
    </row>
    <row r="2040" spans="1:18" x14ac:dyDescent="0.2">
      <c r="A2040">
        <v>11036</v>
      </c>
      <c r="B2040">
        <v>13</v>
      </c>
      <c r="C2040">
        <v>6</v>
      </c>
      <c r="D2040">
        <v>7</v>
      </c>
      <c r="E2040">
        <v>0</v>
      </c>
      <c r="F2040">
        <f>order_details__2[[#This Row],[UnitPrice]]*order_details__2[[#This Row],[Quantity]]</f>
        <v>42</v>
      </c>
      <c r="G2040">
        <f>VLOOKUP(order_details__2[[#This Row],[ProductID]],products[],3,FALSE)</f>
        <v>6</v>
      </c>
      <c r="H2040">
        <f>VLOOKUP(order_details__2[[#This Row],[OrderID]],orders[],20,FALSE)</f>
        <v>1998</v>
      </c>
      <c r="I2040" t="str">
        <f>VLOOKUP(order_details__2[[#This Row],[ProductID]],products[],2,FALSE)</f>
        <v>Konbu</v>
      </c>
      <c r="J2040" t="str">
        <f>VLOOKUP(order_details__2[[#This Row],[SupplierID]],suppliers[],2,FALSE)</f>
        <v>Mayumi's</v>
      </c>
      <c r="K2040" t="str">
        <f>VLOOKUP(order_details__2[[#This Row],[OrderID]],orders[],14,FALSE)</f>
        <v>Germany</v>
      </c>
      <c r="L2040">
        <f>VLOOKUP(order_details__2[[#This Row],[OrderID]],orders[],7,FALSE)</f>
        <v>3</v>
      </c>
      <c r="M2040" t="str">
        <f>VLOOKUP(order_details__2[[#This Row],[ShipVia ]],shippers[],2,FALSE)</f>
        <v>Federal Shipping</v>
      </c>
      <c r="N2040" t="str">
        <f>VLOOKUP(order_details__2[[#This Row],[OrderID]],orders[],2,FALSE)</f>
        <v>DRACD</v>
      </c>
      <c r="O2040" t="str">
        <f>VLOOKUP(order_details__2[[#This Row],[OrderID]],orders[],18,FALSE)</f>
        <v xml:space="preserve">Northern                                          </v>
      </c>
      <c r="P2040">
        <f>VLOOKUP(order_details__2[[#This Row],[ProductID]],products[],4,FALSE)</f>
        <v>8</v>
      </c>
      <c r="Q2040" t="str">
        <f>VLOOKUP(order_details__2[[#This Row],[CategoryID]],categories[],2,FALSE)</f>
        <v>Seafood</v>
      </c>
      <c r="R2040" s="57">
        <f>VLOOKUP(order_details__2[[#This Row],[OrderID]],orders[],21,FALSE)</f>
        <v>4</v>
      </c>
    </row>
    <row r="2041" spans="1:18" x14ac:dyDescent="0.2">
      <c r="A2041">
        <v>11036</v>
      </c>
      <c r="B2041">
        <v>59</v>
      </c>
      <c r="C2041">
        <v>55</v>
      </c>
      <c r="D2041">
        <v>30</v>
      </c>
      <c r="E2041">
        <v>0</v>
      </c>
      <c r="F2041">
        <f>order_details__2[[#This Row],[UnitPrice]]*order_details__2[[#This Row],[Quantity]]</f>
        <v>1650</v>
      </c>
      <c r="G2041">
        <f>VLOOKUP(order_details__2[[#This Row],[ProductID]],products[],3,FALSE)</f>
        <v>28</v>
      </c>
      <c r="H2041">
        <f>VLOOKUP(order_details__2[[#This Row],[OrderID]],orders[],20,FALSE)</f>
        <v>1998</v>
      </c>
      <c r="I2041" t="str">
        <f>VLOOKUP(order_details__2[[#This Row],[ProductID]],products[],2,FALSE)</f>
        <v>Raclette Courdavault</v>
      </c>
      <c r="J2041" t="str">
        <f>VLOOKUP(order_details__2[[#This Row],[SupplierID]],suppliers[],2,FALSE)</f>
        <v>Gai pturage</v>
      </c>
      <c r="K2041" t="str">
        <f>VLOOKUP(order_details__2[[#This Row],[OrderID]],orders[],14,FALSE)</f>
        <v>Germany</v>
      </c>
      <c r="L2041">
        <f>VLOOKUP(order_details__2[[#This Row],[OrderID]],orders[],7,FALSE)</f>
        <v>3</v>
      </c>
      <c r="M2041" t="str">
        <f>VLOOKUP(order_details__2[[#This Row],[ShipVia ]],shippers[],2,FALSE)</f>
        <v>Federal Shipping</v>
      </c>
      <c r="N2041" t="str">
        <f>VLOOKUP(order_details__2[[#This Row],[OrderID]],orders[],2,FALSE)</f>
        <v>DRACD</v>
      </c>
      <c r="O2041" t="str">
        <f>VLOOKUP(order_details__2[[#This Row],[OrderID]],orders[],18,FALSE)</f>
        <v xml:space="preserve">Northern                                          </v>
      </c>
      <c r="P2041">
        <f>VLOOKUP(order_details__2[[#This Row],[ProductID]],products[],4,FALSE)</f>
        <v>4</v>
      </c>
      <c r="Q2041" t="str">
        <f>VLOOKUP(order_details__2[[#This Row],[CategoryID]],categories[],2,FALSE)</f>
        <v>Dairy Products</v>
      </c>
      <c r="R2041" s="57">
        <f>VLOOKUP(order_details__2[[#This Row],[OrderID]],orders[],21,FALSE)</f>
        <v>4</v>
      </c>
    </row>
    <row r="2042" spans="1:18" x14ac:dyDescent="0.2">
      <c r="A2042">
        <v>11037</v>
      </c>
      <c r="B2042">
        <v>70</v>
      </c>
      <c r="C2042">
        <v>15</v>
      </c>
      <c r="D2042">
        <v>4</v>
      </c>
      <c r="E2042">
        <v>0</v>
      </c>
      <c r="F2042">
        <f>order_details__2[[#This Row],[UnitPrice]]*order_details__2[[#This Row],[Quantity]]</f>
        <v>60</v>
      </c>
      <c r="G2042">
        <f>VLOOKUP(order_details__2[[#This Row],[ProductID]],products[],3,FALSE)</f>
        <v>7</v>
      </c>
      <c r="H2042">
        <f>VLOOKUP(order_details__2[[#This Row],[OrderID]],orders[],20,FALSE)</f>
        <v>1998</v>
      </c>
      <c r="I2042" t="str">
        <f>VLOOKUP(order_details__2[[#This Row],[ProductID]],products[],2,FALSE)</f>
        <v>Outback Lager</v>
      </c>
      <c r="J2042" t="str">
        <f>VLOOKUP(order_details__2[[#This Row],[SupplierID]],suppliers[],2,FALSE)</f>
        <v>Pavlova, Ltd.</v>
      </c>
      <c r="K2042" t="str">
        <f>VLOOKUP(order_details__2[[#This Row],[OrderID]],orders[],14,FALSE)</f>
        <v>Spain</v>
      </c>
      <c r="L2042">
        <f>VLOOKUP(order_details__2[[#This Row],[OrderID]],orders[],7,FALSE)</f>
        <v>1</v>
      </c>
      <c r="M2042" t="str">
        <f>VLOOKUP(order_details__2[[#This Row],[ShipVia ]],shippers[],2,FALSE)</f>
        <v>Speedy Express</v>
      </c>
      <c r="N2042" t="str">
        <f>VLOOKUP(order_details__2[[#This Row],[OrderID]],orders[],2,FALSE)</f>
        <v>GODOS</v>
      </c>
      <c r="O2042" t="str">
        <f>VLOOKUP(order_details__2[[#This Row],[OrderID]],orders[],18,FALSE)</f>
        <v xml:space="preserve">Westerns                                          </v>
      </c>
      <c r="P2042">
        <f>VLOOKUP(order_details__2[[#This Row],[ProductID]],products[],4,FALSE)</f>
        <v>1</v>
      </c>
      <c r="Q2042" t="str">
        <f>VLOOKUP(order_details__2[[#This Row],[CategoryID]],categories[],2,FALSE)</f>
        <v>Beverages</v>
      </c>
      <c r="R2042" s="57">
        <f>VLOOKUP(order_details__2[[#This Row],[OrderID]],orders[],21,FALSE)</f>
        <v>4</v>
      </c>
    </row>
    <row r="2043" spans="1:18" x14ac:dyDescent="0.2">
      <c r="A2043">
        <v>11038</v>
      </c>
      <c r="B2043">
        <v>40</v>
      </c>
      <c r="C2043">
        <v>18.399999999999999</v>
      </c>
      <c r="D2043">
        <v>5</v>
      </c>
      <c r="E2043">
        <v>0</v>
      </c>
      <c r="F2043">
        <f>order_details__2[[#This Row],[UnitPrice]]*order_details__2[[#This Row],[Quantity]]</f>
        <v>92</v>
      </c>
      <c r="G2043">
        <f>VLOOKUP(order_details__2[[#This Row],[ProductID]],products[],3,FALSE)</f>
        <v>19</v>
      </c>
      <c r="H2043">
        <f>VLOOKUP(order_details__2[[#This Row],[OrderID]],orders[],20,FALSE)</f>
        <v>1998</v>
      </c>
      <c r="I2043" t="str">
        <f>VLOOKUP(order_details__2[[#This Row],[ProductID]],products[],2,FALSE)</f>
        <v>Boston Crab Meat</v>
      </c>
      <c r="J2043" t="str">
        <f>VLOOKUP(order_details__2[[#This Row],[SupplierID]],suppliers[],2,FALSE)</f>
        <v>New England Seafood Cannery</v>
      </c>
      <c r="K2043" t="str">
        <f>VLOOKUP(order_details__2[[#This Row],[OrderID]],orders[],14,FALSE)</f>
        <v>Belgium</v>
      </c>
      <c r="L2043">
        <f>VLOOKUP(order_details__2[[#This Row],[OrderID]],orders[],7,FALSE)</f>
        <v>2</v>
      </c>
      <c r="M2043" t="str">
        <f>VLOOKUP(order_details__2[[#This Row],[ShipVia ]],shippers[],2,FALSE)</f>
        <v>United Package</v>
      </c>
      <c r="N2043" t="str">
        <f>VLOOKUP(order_details__2[[#This Row],[OrderID]],orders[],2,FALSE)</f>
        <v>SUPRD</v>
      </c>
      <c r="O2043" t="str">
        <f>VLOOKUP(order_details__2[[#This Row],[OrderID]],orders[],18,FALSE)</f>
        <v xml:space="preserve">Eastern                                           </v>
      </c>
      <c r="P2043">
        <f>VLOOKUP(order_details__2[[#This Row],[ProductID]],products[],4,FALSE)</f>
        <v>8</v>
      </c>
      <c r="Q2043" t="str">
        <f>VLOOKUP(order_details__2[[#This Row],[CategoryID]],categories[],2,FALSE)</f>
        <v>Seafood</v>
      </c>
      <c r="R2043" s="57">
        <f>VLOOKUP(order_details__2[[#This Row],[OrderID]],orders[],21,FALSE)</f>
        <v>4</v>
      </c>
    </row>
    <row r="2044" spans="1:18" x14ac:dyDescent="0.2">
      <c r="A2044">
        <v>11038</v>
      </c>
      <c r="B2044">
        <v>52</v>
      </c>
      <c r="C2044">
        <v>7</v>
      </c>
      <c r="D2044">
        <v>2</v>
      </c>
      <c r="E2044">
        <v>0</v>
      </c>
      <c r="F2044">
        <f>order_details__2[[#This Row],[UnitPrice]]*order_details__2[[#This Row],[Quantity]]</f>
        <v>14</v>
      </c>
      <c r="G2044">
        <f>VLOOKUP(order_details__2[[#This Row],[ProductID]],products[],3,FALSE)</f>
        <v>24</v>
      </c>
      <c r="H2044">
        <f>VLOOKUP(order_details__2[[#This Row],[OrderID]],orders[],20,FALSE)</f>
        <v>1998</v>
      </c>
      <c r="I2044" t="str">
        <f>VLOOKUP(order_details__2[[#This Row],[ProductID]],products[],2,FALSE)</f>
        <v>Filo Mix</v>
      </c>
      <c r="J2044" t="str">
        <f>VLOOKUP(order_details__2[[#This Row],[SupplierID]],suppliers[],2,FALSE)</f>
        <v>G'day, Mate</v>
      </c>
      <c r="K2044" t="str">
        <f>VLOOKUP(order_details__2[[#This Row],[OrderID]],orders[],14,FALSE)</f>
        <v>Belgium</v>
      </c>
      <c r="L2044">
        <f>VLOOKUP(order_details__2[[#This Row],[OrderID]],orders[],7,FALSE)</f>
        <v>2</v>
      </c>
      <c r="M2044" t="str">
        <f>VLOOKUP(order_details__2[[#This Row],[ShipVia ]],shippers[],2,FALSE)</f>
        <v>United Package</v>
      </c>
      <c r="N2044" t="str">
        <f>VLOOKUP(order_details__2[[#This Row],[OrderID]],orders[],2,FALSE)</f>
        <v>SUPRD</v>
      </c>
      <c r="O2044" t="str">
        <f>VLOOKUP(order_details__2[[#This Row],[OrderID]],orders[],18,FALSE)</f>
        <v xml:space="preserve">Eastern                                           </v>
      </c>
      <c r="P2044">
        <f>VLOOKUP(order_details__2[[#This Row],[ProductID]],products[],4,FALSE)</f>
        <v>5</v>
      </c>
      <c r="Q2044" t="str">
        <f>VLOOKUP(order_details__2[[#This Row],[CategoryID]],categories[],2,FALSE)</f>
        <v>Grains/Cereals</v>
      </c>
      <c r="R2044" s="57">
        <f>VLOOKUP(order_details__2[[#This Row],[OrderID]],orders[],21,FALSE)</f>
        <v>4</v>
      </c>
    </row>
    <row r="2045" spans="1:18" x14ac:dyDescent="0.2">
      <c r="A2045">
        <v>11038</v>
      </c>
      <c r="B2045">
        <v>71</v>
      </c>
      <c r="C2045">
        <v>21.5</v>
      </c>
      <c r="D2045">
        <v>30</v>
      </c>
      <c r="E2045">
        <v>0</v>
      </c>
      <c r="F2045">
        <f>order_details__2[[#This Row],[UnitPrice]]*order_details__2[[#This Row],[Quantity]]</f>
        <v>645</v>
      </c>
      <c r="G2045">
        <f>VLOOKUP(order_details__2[[#This Row],[ProductID]],products[],3,FALSE)</f>
        <v>15</v>
      </c>
      <c r="H2045">
        <f>VLOOKUP(order_details__2[[#This Row],[OrderID]],orders[],20,FALSE)</f>
        <v>1998</v>
      </c>
      <c r="I2045" t="str">
        <f>VLOOKUP(order_details__2[[#This Row],[ProductID]],products[],2,FALSE)</f>
        <v>Flotemysost</v>
      </c>
      <c r="J2045" t="str">
        <f>VLOOKUP(order_details__2[[#This Row],[SupplierID]],suppliers[],2,FALSE)</f>
        <v>Norske Meierier</v>
      </c>
      <c r="K2045" t="str">
        <f>VLOOKUP(order_details__2[[#This Row],[OrderID]],orders[],14,FALSE)</f>
        <v>Belgium</v>
      </c>
      <c r="L2045">
        <f>VLOOKUP(order_details__2[[#This Row],[OrderID]],orders[],7,FALSE)</f>
        <v>2</v>
      </c>
      <c r="M2045" t="str">
        <f>VLOOKUP(order_details__2[[#This Row],[ShipVia ]],shippers[],2,FALSE)</f>
        <v>United Package</v>
      </c>
      <c r="N2045" t="str">
        <f>VLOOKUP(order_details__2[[#This Row],[OrderID]],orders[],2,FALSE)</f>
        <v>SUPRD</v>
      </c>
      <c r="O2045" t="str">
        <f>VLOOKUP(order_details__2[[#This Row],[OrderID]],orders[],18,FALSE)</f>
        <v xml:space="preserve">Eastern                                           </v>
      </c>
      <c r="P2045">
        <f>VLOOKUP(order_details__2[[#This Row],[ProductID]],products[],4,FALSE)</f>
        <v>4</v>
      </c>
      <c r="Q2045" t="str">
        <f>VLOOKUP(order_details__2[[#This Row],[CategoryID]],categories[],2,FALSE)</f>
        <v>Dairy Products</v>
      </c>
      <c r="R2045" s="57">
        <f>VLOOKUP(order_details__2[[#This Row],[OrderID]],orders[],21,FALSE)</f>
        <v>4</v>
      </c>
    </row>
    <row r="2046" spans="1:18" x14ac:dyDescent="0.2">
      <c r="A2046">
        <v>11039</v>
      </c>
      <c r="B2046">
        <v>28</v>
      </c>
      <c r="C2046">
        <v>45.6</v>
      </c>
      <c r="D2046">
        <v>20</v>
      </c>
      <c r="E2046">
        <v>0</v>
      </c>
      <c r="F2046">
        <f>order_details__2[[#This Row],[UnitPrice]]*order_details__2[[#This Row],[Quantity]]</f>
        <v>912</v>
      </c>
      <c r="G2046">
        <f>VLOOKUP(order_details__2[[#This Row],[ProductID]],products[],3,FALSE)</f>
        <v>12</v>
      </c>
      <c r="H2046">
        <f>VLOOKUP(order_details__2[[#This Row],[OrderID]],orders[],20,FALSE)</f>
        <v>1998</v>
      </c>
      <c r="I2046" t="str">
        <f>VLOOKUP(order_details__2[[#This Row],[ProductID]],products[],2,FALSE)</f>
        <v>Rssle Sauerkraut</v>
      </c>
      <c r="J2046" t="str">
        <f>VLOOKUP(order_details__2[[#This Row],[SupplierID]],suppliers[],2,FALSE)</f>
        <v>Plutzer Lebensmittelgromrkte AG</v>
      </c>
      <c r="K2046" t="str">
        <f>VLOOKUP(order_details__2[[#This Row],[OrderID]],orders[],14,FALSE)</f>
        <v>Venezuela</v>
      </c>
      <c r="L2046">
        <f>VLOOKUP(order_details__2[[#This Row],[OrderID]],orders[],7,FALSE)</f>
        <v>2</v>
      </c>
      <c r="M2046" t="str">
        <f>VLOOKUP(order_details__2[[#This Row],[ShipVia ]],shippers[],2,FALSE)</f>
        <v>United Package</v>
      </c>
      <c r="N2046" t="str">
        <f>VLOOKUP(order_details__2[[#This Row],[OrderID]],orders[],2,FALSE)</f>
        <v>LINOD</v>
      </c>
      <c r="O2046" t="str">
        <f>VLOOKUP(order_details__2[[#This Row],[OrderID]],orders[],18,FALSE)</f>
        <v xml:space="preserve">Eastern                                           </v>
      </c>
      <c r="P2046">
        <f>VLOOKUP(order_details__2[[#This Row],[ProductID]],products[],4,FALSE)</f>
        <v>7</v>
      </c>
      <c r="Q2046" t="str">
        <f>VLOOKUP(order_details__2[[#This Row],[CategoryID]],categories[],2,FALSE)</f>
        <v>Produce</v>
      </c>
      <c r="R2046" s="57">
        <f>VLOOKUP(order_details__2[[#This Row],[OrderID]],orders[],21,FALSE)</f>
        <v>4</v>
      </c>
    </row>
    <row r="2047" spans="1:18" x14ac:dyDescent="0.2">
      <c r="A2047">
        <v>11039</v>
      </c>
      <c r="B2047">
        <v>35</v>
      </c>
      <c r="C2047">
        <v>18</v>
      </c>
      <c r="D2047">
        <v>24</v>
      </c>
      <c r="E2047">
        <v>0</v>
      </c>
      <c r="F2047">
        <f>order_details__2[[#This Row],[UnitPrice]]*order_details__2[[#This Row],[Quantity]]</f>
        <v>432</v>
      </c>
      <c r="G2047">
        <f>VLOOKUP(order_details__2[[#This Row],[ProductID]],products[],3,FALSE)</f>
        <v>16</v>
      </c>
      <c r="H2047">
        <f>VLOOKUP(order_details__2[[#This Row],[OrderID]],orders[],20,FALSE)</f>
        <v>1998</v>
      </c>
      <c r="I2047" t="str">
        <f>VLOOKUP(order_details__2[[#This Row],[ProductID]],products[],2,FALSE)</f>
        <v>Steeleye Stout</v>
      </c>
      <c r="J2047" t="str">
        <f>VLOOKUP(order_details__2[[#This Row],[SupplierID]],suppliers[],2,FALSE)</f>
        <v>Bigfoot Breweries</v>
      </c>
      <c r="K2047" t="str">
        <f>VLOOKUP(order_details__2[[#This Row],[OrderID]],orders[],14,FALSE)</f>
        <v>Venezuela</v>
      </c>
      <c r="L2047">
        <f>VLOOKUP(order_details__2[[#This Row],[OrderID]],orders[],7,FALSE)</f>
        <v>2</v>
      </c>
      <c r="M2047" t="str">
        <f>VLOOKUP(order_details__2[[#This Row],[ShipVia ]],shippers[],2,FALSE)</f>
        <v>United Package</v>
      </c>
      <c r="N2047" t="str">
        <f>VLOOKUP(order_details__2[[#This Row],[OrderID]],orders[],2,FALSE)</f>
        <v>LINOD</v>
      </c>
      <c r="O2047" t="str">
        <f>VLOOKUP(order_details__2[[#This Row],[OrderID]],orders[],18,FALSE)</f>
        <v xml:space="preserve">Eastern                                           </v>
      </c>
      <c r="P2047">
        <f>VLOOKUP(order_details__2[[#This Row],[ProductID]],products[],4,FALSE)</f>
        <v>1</v>
      </c>
      <c r="Q2047" t="str">
        <f>VLOOKUP(order_details__2[[#This Row],[CategoryID]],categories[],2,FALSE)</f>
        <v>Beverages</v>
      </c>
      <c r="R2047" s="57">
        <f>VLOOKUP(order_details__2[[#This Row],[OrderID]],orders[],21,FALSE)</f>
        <v>4</v>
      </c>
    </row>
    <row r="2048" spans="1:18" x14ac:dyDescent="0.2">
      <c r="A2048">
        <v>11039</v>
      </c>
      <c r="B2048">
        <v>49</v>
      </c>
      <c r="C2048">
        <v>20</v>
      </c>
      <c r="D2048">
        <v>60</v>
      </c>
      <c r="E2048">
        <v>0</v>
      </c>
      <c r="F2048">
        <f>order_details__2[[#This Row],[UnitPrice]]*order_details__2[[#This Row],[Quantity]]</f>
        <v>1200</v>
      </c>
      <c r="G2048">
        <f>VLOOKUP(order_details__2[[#This Row],[ProductID]],products[],3,FALSE)</f>
        <v>23</v>
      </c>
      <c r="H2048">
        <f>VLOOKUP(order_details__2[[#This Row],[OrderID]],orders[],20,FALSE)</f>
        <v>1998</v>
      </c>
      <c r="I2048" t="str">
        <f>VLOOKUP(order_details__2[[#This Row],[ProductID]],products[],2,FALSE)</f>
        <v>Maxilaku</v>
      </c>
      <c r="J2048" t="str">
        <f>VLOOKUP(order_details__2[[#This Row],[SupplierID]],suppliers[],2,FALSE)</f>
        <v>Karkki Oy</v>
      </c>
      <c r="K2048" t="str">
        <f>VLOOKUP(order_details__2[[#This Row],[OrderID]],orders[],14,FALSE)</f>
        <v>Venezuela</v>
      </c>
      <c r="L2048">
        <f>VLOOKUP(order_details__2[[#This Row],[OrderID]],orders[],7,FALSE)</f>
        <v>2</v>
      </c>
      <c r="M2048" t="str">
        <f>VLOOKUP(order_details__2[[#This Row],[ShipVia ]],shippers[],2,FALSE)</f>
        <v>United Package</v>
      </c>
      <c r="N2048" t="str">
        <f>VLOOKUP(order_details__2[[#This Row],[OrderID]],orders[],2,FALSE)</f>
        <v>LINOD</v>
      </c>
      <c r="O2048" t="str">
        <f>VLOOKUP(order_details__2[[#This Row],[OrderID]],orders[],18,FALSE)</f>
        <v xml:space="preserve">Eastern                                           </v>
      </c>
      <c r="P2048">
        <f>VLOOKUP(order_details__2[[#This Row],[ProductID]],products[],4,FALSE)</f>
        <v>3</v>
      </c>
      <c r="Q2048" t="str">
        <f>VLOOKUP(order_details__2[[#This Row],[CategoryID]],categories[],2,FALSE)</f>
        <v>Confections</v>
      </c>
      <c r="R2048" s="57">
        <f>VLOOKUP(order_details__2[[#This Row],[OrderID]],orders[],21,FALSE)</f>
        <v>4</v>
      </c>
    </row>
    <row r="2049" spans="1:18" x14ac:dyDescent="0.2">
      <c r="A2049">
        <v>11039</v>
      </c>
      <c r="B2049">
        <v>57</v>
      </c>
      <c r="C2049">
        <v>19.5</v>
      </c>
      <c r="D2049">
        <v>28</v>
      </c>
      <c r="E2049">
        <v>0</v>
      </c>
      <c r="F2049">
        <f>order_details__2[[#This Row],[UnitPrice]]*order_details__2[[#This Row],[Quantity]]</f>
        <v>546</v>
      </c>
      <c r="G2049">
        <f>VLOOKUP(order_details__2[[#This Row],[ProductID]],products[],3,FALSE)</f>
        <v>26</v>
      </c>
      <c r="H2049">
        <f>VLOOKUP(order_details__2[[#This Row],[OrderID]],orders[],20,FALSE)</f>
        <v>1998</v>
      </c>
      <c r="I2049" t="str">
        <f>VLOOKUP(order_details__2[[#This Row],[ProductID]],products[],2,FALSE)</f>
        <v>Ravioli Angelo</v>
      </c>
      <c r="J2049" t="str">
        <f>VLOOKUP(order_details__2[[#This Row],[SupplierID]],suppliers[],2,FALSE)</f>
        <v>Pasta Buttini s.r.l.</v>
      </c>
      <c r="K2049" t="str">
        <f>VLOOKUP(order_details__2[[#This Row],[OrderID]],orders[],14,FALSE)</f>
        <v>Venezuela</v>
      </c>
      <c r="L2049">
        <f>VLOOKUP(order_details__2[[#This Row],[OrderID]],orders[],7,FALSE)</f>
        <v>2</v>
      </c>
      <c r="M2049" t="str">
        <f>VLOOKUP(order_details__2[[#This Row],[ShipVia ]],shippers[],2,FALSE)</f>
        <v>United Package</v>
      </c>
      <c r="N2049" t="str">
        <f>VLOOKUP(order_details__2[[#This Row],[OrderID]],orders[],2,FALSE)</f>
        <v>LINOD</v>
      </c>
      <c r="O2049" t="str">
        <f>VLOOKUP(order_details__2[[#This Row],[OrderID]],orders[],18,FALSE)</f>
        <v xml:space="preserve">Eastern                                           </v>
      </c>
      <c r="P2049">
        <f>VLOOKUP(order_details__2[[#This Row],[ProductID]],products[],4,FALSE)</f>
        <v>5</v>
      </c>
      <c r="Q2049" t="str">
        <f>VLOOKUP(order_details__2[[#This Row],[CategoryID]],categories[],2,FALSE)</f>
        <v>Grains/Cereals</v>
      </c>
      <c r="R2049" s="57">
        <f>VLOOKUP(order_details__2[[#This Row],[OrderID]],orders[],21,FALSE)</f>
        <v>4</v>
      </c>
    </row>
    <row r="2050" spans="1:18" x14ac:dyDescent="0.2">
      <c r="A2050">
        <v>11040</v>
      </c>
      <c r="B2050">
        <v>21</v>
      </c>
      <c r="C2050">
        <v>10</v>
      </c>
      <c r="D2050">
        <v>20</v>
      </c>
      <c r="E2050">
        <v>0</v>
      </c>
      <c r="F2050">
        <f>order_details__2[[#This Row],[UnitPrice]]*order_details__2[[#This Row],[Quantity]]</f>
        <v>200</v>
      </c>
      <c r="G2050">
        <f>VLOOKUP(order_details__2[[#This Row],[ProductID]],products[],3,FALSE)</f>
        <v>8</v>
      </c>
      <c r="H2050">
        <f>VLOOKUP(order_details__2[[#This Row],[OrderID]],orders[],20,FALSE)</f>
        <v>1998</v>
      </c>
      <c r="I2050" t="str">
        <f>VLOOKUP(order_details__2[[#This Row],[ProductID]],products[],2,FALSE)</f>
        <v>Sir Rodney's Scones</v>
      </c>
      <c r="J2050" t="str">
        <f>VLOOKUP(order_details__2[[#This Row],[SupplierID]],suppliers[],2,FALSE)</f>
        <v>Specialty Biscuits, Ltd.</v>
      </c>
      <c r="K2050" t="str">
        <f>VLOOKUP(order_details__2[[#This Row],[OrderID]],orders[],14,FALSE)</f>
        <v>USA</v>
      </c>
      <c r="L2050">
        <f>VLOOKUP(order_details__2[[#This Row],[OrderID]],orders[],7,FALSE)</f>
        <v>3</v>
      </c>
      <c r="M2050" t="str">
        <f>VLOOKUP(order_details__2[[#This Row],[ShipVia ]],shippers[],2,FALSE)</f>
        <v>Federal Shipping</v>
      </c>
      <c r="N2050" t="str">
        <f>VLOOKUP(order_details__2[[#This Row],[OrderID]],orders[],2,FALSE)</f>
        <v>GREAL</v>
      </c>
      <c r="O2050" t="str">
        <f>VLOOKUP(order_details__2[[#This Row],[OrderID]],orders[],18,FALSE)</f>
        <v xml:space="preserve">Eastern                                           </v>
      </c>
      <c r="P2050">
        <f>VLOOKUP(order_details__2[[#This Row],[ProductID]],products[],4,FALSE)</f>
        <v>3</v>
      </c>
      <c r="Q2050" t="str">
        <f>VLOOKUP(order_details__2[[#This Row],[CategoryID]],categories[],2,FALSE)</f>
        <v>Confections</v>
      </c>
      <c r="R2050" s="57">
        <f>VLOOKUP(order_details__2[[#This Row],[OrderID]],orders[],21,FALSE)</f>
        <v>4</v>
      </c>
    </row>
    <row r="2051" spans="1:18" x14ac:dyDescent="0.2">
      <c r="A2051">
        <v>11041</v>
      </c>
      <c r="B2051">
        <v>2</v>
      </c>
      <c r="C2051">
        <v>19</v>
      </c>
      <c r="D2051">
        <v>30</v>
      </c>
      <c r="E2051">
        <v>0</v>
      </c>
      <c r="F2051">
        <f>order_details__2[[#This Row],[UnitPrice]]*order_details__2[[#This Row],[Quantity]]</f>
        <v>570</v>
      </c>
      <c r="G2051">
        <f>VLOOKUP(order_details__2[[#This Row],[ProductID]],products[],3,FALSE)</f>
        <v>1</v>
      </c>
      <c r="H2051">
        <f>VLOOKUP(order_details__2[[#This Row],[OrderID]],orders[],20,FALSE)</f>
        <v>1998</v>
      </c>
      <c r="I2051" t="str">
        <f>VLOOKUP(order_details__2[[#This Row],[ProductID]],products[],2,FALSE)</f>
        <v>Chang</v>
      </c>
      <c r="J2051" t="str">
        <f>VLOOKUP(order_details__2[[#This Row],[SupplierID]],suppliers[],2,FALSE)</f>
        <v>Exotic Liquids</v>
      </c>
      <c r="K2051" t="str">
        <f>VLOOKUP(order_details__2[[#This Row],[OrderID]],orders[],14,FALSE)</f>
        <v>Switzerland</v>
      </c>
      <c r="L2051">
        <f>VLOOKUP(order_details__2[[#This Row],[OrderID]],orders[],7,FALSE)</f>
        <v>2</v>
      </c>
      <c r="M2051" t="str">
        <f>VLOOKUP(order_details__2[[#This Row],[ShipVia ]],shippers[],2,FALSE)</f>
        <v>United Package</v>
      </c>
      <c r="N2051" t="str">
        <f>VLOOKUP(order_details__2[[#This Row],[OrderID]],orders[],2,FALSE)</f>
        <v>CHOPS</v>
      </c>
      <c r="O2051" t="str">
        <f>VLOOKUP(order_details__2[[#This Row],[OrderID]],orders[],18,FALSE)</f>
        <v xml:space="preserve">Southern                                          </v>
      </c>
      <c r="P2051">
        <f>VLOOKUP(order_details__2[[#This Row],[ProductID]],products[],4,FALSE)</f>
        <v>1</v>
      </c>
      <c r="Q2051" t="str">
        <f>VLOOKUP(order_details__2[[#This Row],[CategoryID]],categories[],2,FALSE)</f>
        <v>Beverages</v>
      </c>
      <c r="R2051" s="57">
        <f>VLOOKUP(order_details__2[[#This Row],[OrderID]],orders[],21,FALSE)</f>
        <v>4</v>
      </c>
    </row>
    <row r="2052" spans="1:18" x14ac:dyDescent="0.2">
      <c r="A2052">
        <v>11041</v>
      </c>
      <c r="B2052">
        <v>63</v>
      </c>
      <c r="C2052">
        <v>43.9</v>
      </c>
      <c r="D2052">
        <v>30</v>
      </c>
      <c r="E2052">
        <v>0</v>
      </c>
      <c r="F2052">
        <f>order_details__2[[#This Row],[UnitPrice]]*order_details__2[[#This Row],[Quantity]]</f>
        <v>1317</v>
      </c>
      <c r="G2052">
        <f>VLOOKUP(order_details__2[[#This Row],[ProductID]],products[],3,FALSE)</f>
        <v>7</v>
      </c>
      <c r="H2052">
        <f>VLOOKUP(order_details__2[[#This Row],[OrderID]],orders[],20,FALSE)</f>
        <v>1998</v>
      </c>
      <c r="I2052" t="str">
        <f>VLOOKUP(order_details__2[[#This Row],[ProductID]],products[],2,FALSE)</f>
        <v>Vegie-spread</v>
      </c>
      <c r="J2052" t="str">
        <f>VLOOKUP(order_details__2[[#This Row],[SupplierID]],suppliers[],2,FALSE)</f>
        <v>Pavlova, Ltd.</v>
      </c>
      <c r="K2052" t="str">
        <f>VLOOKUP(order_details__2[[#This Row],[OrderID]],orders[],14,FALSE)</f>
        <v>Switzerland</v>
      </c>
      <c r="L2052">
        <f>VLOOKUP(order_details__2[[#This Row],[OrderID]],orders[],7,FALSE)</f>
        <v>2</v>
      </c>
      <c r="M2052" t="str">
        <f>VLOOKUP(order_details__2[[#This Row],[ShipVia ]],shippers[],2,FALSE)</f>
        <v>United Package</v>
      </c>
      <c r="N2052" t="str">
        <f>VLOOKUP(order_details__2[[#This Row],[OrderID]],orders[],2,FALSE)</f>
        <v>CHOPS</v>
      </c>
      <c r="O2052" t="str">
        <f>VLOOKUP(order_details__2[[#This Row],[OrderID]],orders[],18,FALSE)</f>
        <v xml:space="preserve">Southern                                          </v>
      </c>
      <c r="P2052">
        <f>VLOOKUP(order_details__2[[#This Row],[ProductID]],products[],4,FALSE)</f>
        <v>2</v>
      </c>
      <c r="Q2052" t="str">
        <f>VLOOKUP(order_details__2[[#This Row],[CategoryID]],categories[],2,FALSE)</f>
        <v>Condiments</v>
      </c>
      <c r="R2052" s="57">
        <f>VLOOKUP(order_details__2[[#This Row],[OrderID]],orders[],21,FALSE)</f>
        <v>4</v>
      </c>
    </row>
    <row r="2053" spans="1:18" x14ac:dyDescent="0.2">
      <c r="A2053">
        <v>11042</v>
      </c>
      <c r="B2053">
        <v>44</v>
      </c>
      <c r="C2053">
        <v>19.45</v>
      </c>
      <c r="D2053">
        <v>15</v>
      </c>
      <c r="E2053">
        <v>0</v>
      </c>
      <c r="F2053">
        <f>order_details__2[[#This Row],[UnitPrice]]*order_details__2[[#This Row],[Quantity]]</f>
        <v>291.75</v>
      </c>
      <c r="G2053">
        <f>VLOOKUP(order_details__2[[#This Row],[ProductID]],products[],3,FALSE)</f>
        <v>20</v>
      </c>
      <c r="H2053">
        <f>VLOOKUP(order_details__2[[#This Row],[OrderID]],orders[],20,FALSE)</f>
        <v>1998</v>
      </c>
      <c r="I2053" t="str">
        <f>VLOOKUP(order_details__2[[#This Row],[ProductID]],products[],2,FALSE)</f>
        <v>Gula Malacca</v>
      </c>
      <c r="J2053" t="str">
        <f>VLOOKUP(order_details__2[[#This Row],[SupplierID]],suppliers[],2,FALSE)</f>
        <v>Leka Trading</v>
      </c>
      <c r="K2053" t="str">
        <f>VLOOKUP(order_details__2[[#This Row],[OrderID]],orders[],14,FALSE)</f>
        <v>Brazil</v>
      </c>
      <c r="L2053">
        <f>VLOOKUP(order_details__2[[#This Row],[OrderID]],orders[],7,FALSE)</f>
        <v>1</v>
      </c>
      <c r="M2053" t="str">
        <f>VLOOKUP(order_details__2[[#This Row],[ShipVia ]],shippers[],2,FALSE)</f>
        <v>Speedy Express</v>
      </c>
      <c r="N2053" t="str">
        <f>VLOOKUP(order_details__2[[#This Row],[OrderID]],orders[],2,FALSE)</f>
        <v>COMMI</v>
      </c>
      <c r="O2053" t="str">
        <f>VLOOKUP(order_details__2[[#This Row],[OrderID]],orders[],18,FALSE)</f>
        <v xml:space="preserve">Eastern                                           </v>
      </c>
      <c r="P2053">
        <f>VLOOKUP(order_details__2[[#This Row],[ProductID]],products[],4,FALSE)</f>
        <v>2</v>
      </c>
      <c r="Q2053" t="str">
        <f>VLOOKUP(order_details__2[[#This Row],[CategoryID]],categories[],2,FALSE)</f>
        <v>Condiments</v>
      </c>
      <c r="R2053" s="57">
        <f>VLOOKUP(order_details__2[[#This Row],[OrderID]],orders[],21,FALSE)</f>
        <v>4</v>
      </c>
    </row>
    <row r="2054" spans="1:18" x14ac:dyDescent="0.2">
      <c r="A2054">
        <v>11042</v>
      </c>
      <c r="B2054">
        <v>61</v>
      </c>
      <c r="C2054">
        <v>28.5</v>
      </c>
      <c r="D2054">
        <v>4</v>
      </c>
      <c r="E2054">
        <v>0</v>
      </c>
      <c r="F2054">
        <f>order_details__2[[#This Row],[UnitPrice]]*order_details__2[[#This Row],[Quantity]]</f>
        <v>114</v>
      </c>
      <c r="G2054">
        <f>VLOOKUP(order_details__2[[#This Row],[ProductID]],products[],3,FALSE)</f>
        <v>29</v>
      </c>
      <c r="H2054">
        <f>VLOOKUP(order_details__2[[#This Row],[OrderID]],orders[],20,FALSE)</f>
        <v>1998</v>
      </c>
      <c r="I2054" t="str">
        <f>VLOOKUP(order_details__2[[#This Row],[ProductID]],products[],2,FALSE)</f>
        <v>Sirop d'rable</v>
      </c>
      <c r="J2054" t="str">
        <f>VLOOKUP(order_details__2[[#This Row],[SupplierID]],suppliers[],2,FALSE)</f>
        <v>Forts d'rables</v>
      </c>
      <c r="K2054" t="str">
        <f>VLOOKUP(order_details__2[[#This Row],[OrderID]],orders[],14,FALSE)</f>
        <v>Brazil</v>
      </c>
      <c r="L2054">
        <f>VLOOKUP(order_details__2[[#This Row],[OrderID]],orders[],7,FALSE)</f>
        <v>1</v>
      </c>
      <c r="M2054" t="str">
        <f>VLOOKUP(order_details__2[[#This Row],[ShipVia ]],shippers[],2,FALSE)</f>
        <v>Speedy Express</v>
      </c>
      <c r="N2054" t="str">
        <f>VLOOKUP(order_details__2[[#This Row],[OrderID]],orders[],2,FALSE)</f>
        <v>COMMI</v>
      </c>
      <c r="O2054" t="str">
        <f>VLOOKUP(order_details__2[[#This Row],[OrderID]],orders[],18,FALSE)</f>
        <v xml:space="preserve">Eastern                                           </v>
      </c>
      <c r="P2054">
        <f>VLOOKUP(order_details__2[[#This Row],[ProductID]],products[],4,FALSE)</f>
        <v>2</v>
      </c>
      <c r="Q2054" t="str">
        <f>VLOOKUP(order_details__2[[#This Row],[CategoryID]],categories[],2,FALSE)</f>
        <v>Condiments</v>
      </c>
      <c r="R2054" s="57">
        <f>VLOOKUP(order_details__2[[#This Row],[OrderID]],orders[],21,FALSE)</f>
        <v>4</v>
      </c>
    </row>
    <row r="2055" spans="1:18" x14ac:dyDescent="0.2">
      <c r="A2055">
        <v>11043</v>
      </c>
      <c r="B2055">
        <v>11</v>
      </c>
      <c r="C2055">
        <v>21</v>
      </c>
      <c r="D2055">
        <v>10</v>
      </c>
      <c r="E2055">
        <v>0</v>
      </c>
      <c r="F2055">
        <f>order_details__2[[#This Row],[UnitPrice]]*order_details__2[[#This Row],[Quantity]]</f>
        <v>210</v>
      </c>
      <c r="G2055">
        <f>VLOOKUP(order_details__2[[#This Row],[ProductID]],products[],3,FALSE)</f>
        <v>5</v>
      </c>
      <c r="H2055">
        <f>VLOOKUP(order_details__2[[#This Row],[OrderID]],orders[],20,FALSE)</f>
        <v>1998</v>
      </c>
      <c r="I2055" t="str">
        <f>VLOOKUP(order_details__2[[#This Row],[ProductID]],products[],2,FALSE)</f>
        <v>Queso Cabrales</v>
      </c>
      <c r="J2055" t="str">
        <f>VLOOKUP(order_details__2[[#This Row],[SupplierID]],suppliers[],2,FALSE)</f>
        <v>Cooperativa de Quesos 'Las Cabras'</v>
      </c>
      <c r="K2055" t="str">
        <f>VLOOKUP(order_details__2[[#This Row],[OrderID]],orders[],14,FALSE)</f>
        <v>France</v>
      </c>
      <c r="L2055">
        <f>VLOOKUP(order_details__2[[#This Row],[OrderID]],orders[],7,FALSE)</f>
        <v>2</v>
      </c>
      <c r="M2055" t="str">
        <f>VLOOKUP(order_details__2[[#This Row],[ShipVia ]],shippers[],2,FALSE)</f>
        <v>United Package</v>
      </c>
      <c r="N2055" t="str">
        <f>VLOOKUP(order_details__2[[#This Row],[OrderID]],orders[],2,FALSE)</f>
        <v>SPECD</v>
      </c>
      <c r="O2055" t="str">
        <f>VLOOKUP(order_details__2[[#This Row],[OrderID]],orders[],18,FALSE)</f>
        <v xml:space="preserve">Eastern                                           </v>
      </c>
      <c r="P2055">
        <f>VLOOKUP(order_details__2[[#This Row],[ProductID]],products[],4,FALSE)</f>
        <v>4</v>
      </c>
      <c r="Q2055" t="str">
        <f>VLOOKUP(order_details__2[[#This Row],[CategoryID]],categories[],2,FALSE)</f>
        <v>Dairy Products</v>
      </c>
      <c r="R2055" s="57">
        <f>VLOOKUP(order_details__2[[#This Row],[OrderID]],orders[],21,FALSE)</f>
        <v>4</v>
      </c>
    </row>
    <row r="2056" spans="1:18" x14ac:dyDescent="0.2">
      <c r="A2056">
        <v>11044</v>
      </c>
      <c r="B2056">
        <v>62</v>
      </c>
      <c r="C2056">
        <v>49.3</v>
      </c>
      <c r="D2056">
        <v>12</v>
      </c>
      <c r="E2056">
        <v>0</v>
      </c>
      <c r="F2056">
        <f>order_details__2[[#This Row],[UnitPrice]]*order_details__2[[#This Row],[Quantity]]</f>
        <v>591.59999999999991</v>
      </c>
      <c r="G2056">
        <f>VLOOKUP(order_details__2[[#This Row],[ProductID]],products[],3,FALSE)</f>
        <v>29</v>
      </c>
      <c r="H2056">
        <f>VLOOKUP(order_details__2[[#This Row],[OrderID]],orders[],20,FALSE)</f>
        <v>1998</v>
      </c>
      <c r="I2056" t="str">
        <f>VLOOKUP(order_details__2[[#This Row],[ProductID]],products[],2,FALSE)</f>
        <v>Tarte au sucre</v>
      </c>
      <c r="J2056" t="str">
        <f>VLOOKUP(order_details__2[[#This Row],[SupplierID]],suppliers[],2,FALSE)</f>
        <v>Forts d'rables</v>
      </c>
      <c r="K2056" t="str">
        <f>VLOOKUP(order_details__2[[#This Row],[OrderID]],orders[],14,FALSE)</f>
        <v>Poland</v>
      </c>
      <c r="L2056">
        <f>VLOOKUP(order_details__2[[#This Row],[OrderID]],orders[],7,FALSE)</f>
        <v>1</v>
      </c>
      <c r="M2056" t="str">
        <f>VLOOKUP(order_details__2[[#This Row],[ShipVia ]],shippers[],2,FALSE)</f>
        <v>Speedy Express</v>
      </c>
      <c r="N2056" t="str">
        <f>VLOOKUP(order_details__2[[#This Row],[OrderID]],orders[],2,FALSE)</f>
        <v>WOLZA</v>
      </c>
      <c r="O2056" t="str">
        <f>VLOOKUP(order_details__2[[#This Row],[OrderID]],orders[],18,FALSE)</f>
        <v xml:space="preserve">Eastern                                           </v>
      </c>
      <c r="P2056">
        <f>VLOOKUP(order_details__2[[#This Row],[ProductID]],products[],4,FALSE)</f>
        <v>3</v>
      </c>
      <c r="Q2056" t="str">
        <f>VLOOKUP(order_details__2[[#This Row],[CategoryID]],categories[],2,FALSE)</f>
        <v>Confections</v>
      </c>
      <c r="R2056" s="57">
        <f>VLOOKUP(order_details__2[[#This Row],[OrderID]],orders[],21,FALSE)</f>
        <v>4</v>
      </c>
    </row>
    <row r="2057" spans="1:18" x14ac:dyDescent="0.2">
      <c r="A2057">
        <v>11045</v>
      </c>
      <c r="B2057">
        <v>33</v>
      </c>
      <c r="C2057">
        <v>2.5</v>
      </c>
      <c r="D2057">
        <v>15</v>
      </c>
      <c r="E2057">
        <v>0</v>
      </c>
      <c r="F2057">
        <f>order_details__2[[#This Row],[UnitPrice]]*order_details__2[[#This Row],[Quantity]]</f>
        <v>37.5</v>
      </c>
      <c r="G2057">
        <f>VLOOKUP(order_details__2[[#This Row],[ProductID]],products[],3,FALSE)</f>
        <v>15</v>
      </c>
      <c r="H2057">
        <f>VLOOKUP(order_details__2[[#This Row],[OrderID]],orders[],20,FALSE)</f>
        <v>1998</v>
      </c>
      <c r="I2057" t="str">
        <f>VLOOKUP(order_details__2[[#This Row],[ProductID]],products[],2,FALSE)</f>
        <v>Geitost</v>
      </c>
      <c r="J2057" t="str">
        <f>VLOOKUP(order_details__2[[#This Row],[SupplierID]],suppliers[],2,FALSE)</f>
        <v>Norske Meierier</v>
      </c>
      <c r="K2057" t="str">
        <f>VLOOKUP(order_details__2[[#This Row],[OrderID]],orders[],14,FALSE)</f>
        <v>Canada</v>
      </c>
      <c r="L2057">
        <f>VLOOKUP(order_details__2[[#This Row],[OrderID]],orders[],7,FALSE)</f>
        <v>2</v>
      </c>
      <c r="M2057" t="str">
        <f>VLOOKUP(order_details__2[[#This Row],[ShipVia ]],shippers[],2,FALSE)</f>
        <v>United Package</v>
      </c>
      <c r="N2057" t="str">
        <f>VLOOKUP(order_details__2[[#This Row],[OrderID]],orders[],2,FALSE)</f>
        <v>BOTTM</v>
      </c>
      <c r="O2057" t="str">
        <f>VLOOKUP(order_details__2[[#This Row],[OrderID]],orders[],18,FALSE)</f>
        <v xml:space="preserve">Westerns                                          </v>
      </c>
      <c r="P2057">
        <f>VLOOKUP(order_details__2[[#This Row],[ProductID]],products[],4,FALSE)</f>
        <v>4</v>
      </c>
      <c r="Q2057" t="str">
        <f>VLOOKUP(order_details__2[[#This Row],[CategoryID]],categories[],2,FALSE)</f>
        <v>Dairy Products</v>
      </c>
      <c r="R2057" s="57">
        <f>VLOOKUP(order_details__2[[#This Row],[OrderID]],orders[],21,FALSE)</f>
        <v>4</v>
      </c>
    </row>
    <row r="2058" spans="1:18" x14ac:dyDescent="0.2">
      <c r="A2058">
        <v>11045</v>
      </c>
      <c r="B2058">
        <v>51</v>
      </c>
      <c r="C2058">
        <v>53</v>
      </c>
      <c r="D2058">
        <v>24</v>
      </c>
      <c r="E2058">
        <v>0</v>
      </c>
      <c r="F2058">
        <f>order_details__2[[#This Row],[UnitPrice]]*order_details__2[[#This Row],[Quantity]]</f>
        <v>1272</v>
      </c>
      <c r="G2058">
        <f>VLOOKUP(order_details__2[[#This Row],[ProductID]],products[],3,FALSE)</f>
        <v>24</v>
      </c>
      <c r="H2058">
        <f>VLOOKUP(order_details__2[[#This Row],[OrderID]],orders[],20,FALSE)</f>
        <v>1998</v>
      </c>
      <c r="I2058" t="str">
        <f>VLOOKUP(order_details__2[[#This Row],[ProductID]],products[],2,FALSE)</f>
        <v>Manjimup Dried Apples</v>
      </c>
      <c r="J2058" t="str">
        <f>VLOOKUP(order_details__2[[#This Row],[SupplierID]],suppliers[],2,FALSE)</f>
        <v>G'day, Mate</v>
      </c>
      <c r="K2058" t="str">
        <f>VLOOKUP(order_details__2[[#This Row],[OrderID]],orders[],14,FALSE)</f>
        <v>Canada</v>
      </c>
      <c r="L2058">
        <f>VLOOKUP(order_details__2[[#This Row],[OrderID]],orders[],7,FALSE)</f>
        <v>2</v>
      </c>
      <c r="M2058" t="str">
        <f>VLOOKUP(order_details__2[[#This Row],[ShipVia ]],shippers[],2,FALSE)</f>
        <v>United Package</v>
      </c>
      <c r="N2058" t="str">
        <f>VLOOKUP(order_details__2[[#This Row],[OrderID]],orders[],2,FALSE)</f>
        <v>BOTTM</v>
      </c>
      <c r="O2058" t="str">
        <f>VLOOKUP(order_details__2[[#This Row],[OrderID]],orders[],18,FALSE)</f>
        <v xml:space="preserve">Westerns                                          </v>
      </c>
      <c r="P2058">
        <f>VLOOKUP(order_details__2[[#This Row],[ProductID]],products[],4,FALSE)</f>
        <v>7</v>
      </c>
      <c r="Q2058" t="str">
        <f>VLOOKUP(order_details__2[[#This Row],[CategoryID]],categories[],2,FALSE)</f>
        <v>Produce</v>
      </c>
      <c r="R2058" s="57">
        <f>VLOOKUP(order_details__2[[#This Row],[OrderID]],orders[],21,FALSE)</f>
        <v>4</v>
      </c>
    </row>
    <row r="2059" spans="1:18" x14ac:dyDescent="0.2">
      <c r="A2059">
        <v>11046</v>
      </c>
      <c r="B2059">
        <v>12</v>
      </c>
      <c r="C2059">
        <v>38</v>
      </c>
      <c r="D2059">
        <v>20</v>
      </c>
      <c r="E2059">
        <v>0</v>
      </c>
      <c r="F2059">
        <f>order_details__2[[#This Row],[UnitPrice]]*order_details__2[[#This Row],[Quantity]]</f>
        <v>760</v>
      </c>
      <c r="G2059">
        <f>VLOOKUP(order_details__2[[#This Row],[ProductID]],products[],3,FALSE)</f>
        <v>5</v>
      </c>
      <c r="H2059">
        <f>VLOOKUP(order_details__2[[#This Row],[OrderID]],orders[],20,FALSE)</f>
        <v>1998</v>
      </c>
      <c r="I2059" t="str">
        <f>VLOOKUP(order_details__2[[#This Row],[ProductID]],products[],2,FALSE)</f>
        <v>Queso Manchego La Pastora</v>
      </c>
      <c r="J2059" t="str">
        <f>VLOOKUP(order_details__2[[#This Row],[SupplierID]],suppliers[],2,FALSE)</f>
        <v>Cooperativa de Quesos 'Las Cabras'</v>
      </c>
      <c r="K2059" t="str">
        <f>VLOOKUP(order_details__2[[#This Row],[OrderID]],orders[],14,FALSE)</f>
        <v>Germany</v>
      </c>
      <c r="L2059">
        <f>VLOOKUP(order_details__2[[#This Row],[OrderID]],orders[],7,FALSE)</f>
        <v>2</v>
      </c>
      <c r="M2059" t="str">
        <f>VLOOKUP(order_details__2[[#This Row],[ShipVia ]],shippers[],2,FALSE)</f>
        <v>United Package</v>
      </c>
      <c r="N2059" t="str">
        <f>VLOOKUP(order_details__2[[#This Row],[OrderID]],orders[],2,FALSE)</f>
        <v>WANDK</v>
      </c>
      <c r="O2059" t="str">
        <f>VLOOKUP(order_details__2[[#This Row],[OrderID]],orders[],18,FALSE)</f>
        <v xml:space="preserve">Northern                                          </v>
      </c>
      <c r="P2059">
        <f>VLOOKUP(order_details__2[[#This Row],[ProductID]],products[],4,FALSE)</f>
        <v>4</v>
      </c>
      <c r="Q2059" t="str">
        <f>VLOOKUP(order_details__2[[#This Row],[CategoryID]],categories[],2,FALSE)</f>
        <v>Dairy Products</v>
      </c>
      <c r="R2059" s="57">
        <f>VLOOKUP(order_details__2[[#This Row],[OrderID]],orders[],21,FALSE)</f>
        <v>4</v>
      </c>
    </row>
    <row r="2060" spans="1:18" x14ac:dyDescent="0.2">
      <c r="A2060">
        <v>11046</v>
      </c>
      <c r="B2060">
        <v>32</v>
      </c>
      <c r="C2060">
        <v>32</v>
      </c>
      <c r="D2060">
        <v>15</v>
      </c>
      <c r="E2060">
        <v>0</v>
      </c>
      <c r="F2060">
        <f>order_details__2[[#This Row],[UnitPrice]]*order_details__2[[#This Row],[Quantity]]</f>
        <v>480</v>
      </c>
      <c r="G2060">
        <f>VLOOKUP(order_details__2[[#This Row],[ProductID]],products[],3,FALSE)</f>
        <v>14</v>
      </c>
      <c r="H2060">
        <f>VLOOKUP(order_details__2[[#This Row],[OrderID]],orders[],20,FALSE)</f>
        <v>1998</v>
      </c>
      <c r="I2060" t="str">
        <f>VLOOKUP(order_details__2[[#This Row],[ProductID]],products[],2,FALSE)</f>
        <v>Mascarpone Fabioli</v>
      </c>
      <c r="J2060" t="str">
        <f>VLOOKUP(order_details__2[[#This Row],[SupplierID]],suppliers[],2,FALSE)</f>
        <v>Formaggi Fortini s.r.l.</v>
      </c>
      <c r="K2060" t="str">
        <f>VLOOKUP(order_details__2[[#This Row],[OrderID]],orders[],14,FALSE)</f>
        <v>Germany</v>
      </c>
      <c r="L2060">
        <f>VLOOKUP(order_details__2[[#This Row],[OrderID]],orders[],7,FALSE)</f>
        <v>2</v>
      </c>
      <c r="M2060" t="str">
        <f>VLOOKUP(order_details__2[[#This Row],[ShipVia ]],shippers[],2,FALSE)</f>
        <v>United Package</v>
      </c>
      <c r="N2060" t="str">
        <f>VLOOKUP(order_details__2[[#This Row],[OrderID]],orders[],2,FALSE)</f>
        <v>WANDK</v>
      </c>
      <c r="O2060" t="str">
        <f>VLOOKUP(order_details__2[[#This Row],[OrderID]],orders[],18,FALSE)</f>
        <v xml:space="preserve">Northern                                          </v>
      </c>
      <c r="P2060">
        <f>VLOOKUP(order_details__2[[#This Row],[ProductID]],products[],4,FALSE)</f>
        <v>4</v>
      </c>
      <c r="Q2060" t="str">
        <f>VLOOKUP(order_details__2[[#This Row],[CategoryID]],categories[],2,FALSE)</f>
        <v>Dairy Products</v>
      </c>
      <c r="R2060" s="57">
        <f>VLOOKUP(order_details__2[[#This Row],[OrderID]],orders[],21,FALSE)</f>
        <v>4</v>
      </c>
    </row>
    <row r="2061" spans="1:18" x14ac:dyDescent="0.2">
      <c r="A2061">
        <v>11046</v>
      </c>
      <c r="B2061">
        <v>35</v>
      </c>
      <c r="C2061">
        <v>18</v>
      </c>
      <c r="D2061">
        <v>18</v>
      </c>
      <c r="E2061">
        <v>0</v>
      </c>
      <c r="F2061">
        <f>order_details__2[[#This Row],[UnitPrice]]*order_details__2[[#This Row],[Quantity]]</f>
        <v>324</v>
      </c>
      <c r="G2061">
        <f>VLOOKUP(order_details__2[[#This Row],[ProductID]],products[],3,FALSE)</f>
        <v>16</v>
      </c>
      <c r="H2061">
        <f>VLOOKUP(order_details__2[[#This Row],[OrderID]],orders[],20,FALSE)</f>
        <v>1998</v>
      </c>
      <c r="I2061" t="str">
        <f>VLOOKUP(order_details__2[[#This Row],[ProductID]],products[],2,FALSE)</f>
        <v>Steeleye Stout</v>
      </c>
      <c r="J2061" t="str">
        <f>VLOOKUP(order_details__2[[#This Row],[SupplierID]],suppliers[],2,FALSE)</f>
        <v>Bigfoot Breweries</v>
      </c>
      <c r="K2061" t="str">
        <f>VLOOKUP(order_details__2[[#This Row],[OrderID]],orders[],14,FALSE)</f>
        <v>Germany</v>
      </c>
      <c r="L2061">
        <f>VLOOKUP(order_details__2[[#This Row],[OrderID]],orders[],7,FALSE)</f>
        <v>2</v>
      </c>
      <c r="M2061" t="str">
        <f>VLOOKUP(order_details__2[[#This Row],[ShipVia ]],shippers[],2,FALSE)</f>
        <v>United Package</v>
      </c>
      <c r="N2061" t="str">
        <f>VLOOKUP(order_details__2[[#This Row],[OrderID]],orders[],2,FALSE)</f>
        <v>WANDK</v>
      </c>
      <c r="O2061" t="str">
        <f>VLOOKUP(order_details__2[[#This Row],[OrderID]],orders[],18,FALSE)</f>
        <v xml:space="preserve">Northern                                          </v>
      </c>
      <c r="P2061">
        <f>VLOOKUP(order_details__2[[#This Row],[ProductID]],products[],4,FALSE)</f>
        <v>1</v>
      </c>
      <c r="Q2061" t="str">
        <f>VLOOKUP(order_details__2[[#This Row],[CategoryID]],categories[],2,FALSE)</f>
        <v>Beverages</v>
      </c>
      <c r="R2061" s="57">
        <f>VLOOKUP(order_details__2[[#This Row],[OrderID]],orders[],21,FALSE)</f>
        <v>4</v>
      </c>
    </row>
    <row r="2062" spans="1:18" x14ac:dyDescent="0.2">
      <c r="A2062">
        <v>11047</v>
      </c>
      <c r="B2062">
        <v>1</v>
      </c>
      <c r="C2062">
        <v>18</v>
      </c>
      <c r="D2062">
        <v>25</v>
      </c>
      <c r="E2062">
        <v>0</v>
      </c>
      <c r="F2062">
        <f>order_details__2[[#This Row],[UnitPrice]]*order_details__2[[#This Row],[Quantity]]</f>
        <v>450</v>
      </c>
      <c r="G2062">
        <f>VLOOKUP(order_details__2[[#This Row],[ProductID]],products[],3,FALSE)</f>
        <v>1</v>
      </c>
      <c r="H2062">
        <f>VLOOKUP(order_details__2[[#This Row],[OrderID]],orders[],20,FALSE)</f>
        <v>1998</v>
      </c>
      <c r="I2062" t="str">
        <f>VLOOKUP(order_details__2[[#This Row],[ProductID]],products[],2,FALSE)</f>
        <v>Chai</v>
      </c>
      <c r="J2062" t="str">
        <f>VLOOKUP(order_details__2[[#This Row],[SupplierID]],suppliers[],2,FALSE)</f>
        <v>Exotic Liquids</v>
      </c>
      <c r="K2062" t="str">
        <f>VLOOKUP(order_details__2[[#This Row],[OrderID]],orders[],14,FALSE)</f>
        <v>UK</v>
      </c>
      <c r="L2062">
        <f>VLOOKUP(order_details__2[[#This Row],[OrderID]],orders[],7,FALSE)</f>
        <v>3</v>
      </c>
      <c r="M2062" t="str">
        <f>VLOOKUP(order_details__2[[#This Row],[ShipVia ]],shippers[],2,FALSE)</f>
        <v>Federal Shipping</v>
      </c>
      <c r="N2062" t="str">
        <f>VLOOKUP(order_details__2[[#This Row],[OrderID]],orders[],2,FALSE)</f>
        <v>EASTC</v>
      </c>
      <c r="O2062" t="str">
        <f>VLOOKUP(order_details__2[[#This Row],[OrderID]],orders[],18,FALSE)</f>
        <v xml:space="preserve">Westerns                                          </v>
      </c>
      <c r="P2062">
        <f>VLOOKUP(order_details__2[[#This Row],[ProductID]],products[],4,FALSE)</f>
        <v>1</v>
      </c>
      <c r="Q2062" t="str">
        <f>VLOOKUP(order_details__2[[#This Row],[CategoryID]],categories[],2,FALSE)</f>
        <v>Beverages</v>
      </c>
      <c r="R2062" s="57">
        <f>VLOOKUP(order_details__2[[#This Row],[OrderID]],orders[],21,FALSE)</f>
        <v>4</v>
      </c>
    </row>
    <row r="2063" spans="1:18" x14ac:dyDescent="0.2">
      <c r="A2063">
        <v>11047</v>
      </c>
      <c r="B2063">
        <v>5</v>
      </c>
      <c r="C2063">
        <v>21.35</v>
      </c>
      <c r="D2063">
        <v>30</v>
      </c>
      <c r="E2063">
        <v>0</v>
      </c>
      <c r="F2063">
        <f>order_details__2[[#This Row],[UnitPrice]]*order_details__2[[#This Row],[Quantity]]</f>
        <v>640.5</v>
      </c>
      <c r="G2063">
        <f>VLOOKUP(order_details__2[[#This Row],[ProductID]],products[],3,FALSE)</f>
        <v>2</v>
      </c>
      <c r="H2063">
        <f>VLOOKUP(order_details__2[[#This Row],[OrderID]],orders[],20,FALSE)</f>
        <v>1998</v>
      </c>
      <c r="I2063" t="str">
        <f>VLOOKUP(order_details__2[[#This Row],[ProductID]],products[],2,FALSE)</f>
        <v>Chef Anton's Gumbo Mix</v>
      </c>
      <c r="J2063" t="str">
        <f>VLOOKUP(order_details__2[[#This Row],[SupplierID]],suppliers[],2,FALSE)</f>
        <v>New Orleans Cajun Delights</v>
      </c>
      <c r="K2063" t="str">
        <f>VLOOKUP(order_details__2[[#This Row],[OrderID]],orders[],14,FALSE)</f>
        <v>UK</v>
      </c>
      <c r="L2063">
        <f>VLOOKUP(order_details__2[[#This Row],[OrderID]],orders[],7,FALSE)</f>
        <v>3</v>
      </c>
      <c r="M2063" t="str">
        <f>VLOOKUP(order_details__2[[#This Row],[ShipVia ]],shippers[],2,FALSE)</f>
        <v>Federal Shipping</v>
      </c>
      <c r="N2063" t="str">
        <f>VLOOKUP(order_details__2[[#This Row],[OrderID]],orders[],2,FALSE)</f>
        <v>EASTC</v>
      </c>
      <c r="O2063" t="str">
        <f>VLOOKUP(order_details__2[[#This Row],[OrderID]],orders[],18,FALSE)</f>
        <v xml:space="preserve">Westerns                                          </v>
      </c>
      <c r="P2063">
        <f>VLOOKUP(order_details__2[[#This Row],[ProductID]],products[],4,FALSE)</f>
        <v>2</v>
      </c>
      <c r="Q2063" t="str">
        <f>VLOOKUP(order_details__2[[#This Row],[CategoryID]],categories[],2,FALSE)</f>
        <v>Condiments</v>
      </c>
      <c r="R2063" s="57">
        <f>VLOOKUP(order_details__2[[#This Row],[OrderID]],orders[],21,FALSE)</f>
        <v>4</v>
      </c>
    </row>
    <row r="2064" spans="1:18" x14ac:dyDescent="0.2">
      <c r="A2064">
        <v>11048</v>
      </c>
      <c r="B2064">
        <v>68</v>
      </c>
      <c r="C2064">
        <v>12.5</v>
      </c>
      <c r="D2064">
        <v>42</v>
      </c>
      <c r="E2064">
        <v>0</v>
      </c>
      <c r="F2064">
        <f>order_details__2[[#This Row],[UnitPrice]]*order_details__2[[#This Row],[Quantity]]</f>
        <v>525</v>
      </c>
      <c r="G2064">
        <f>VLOOKUP(order_details__2[[#This Row],[ProductID]],products[],3,FALSE)</f>
        <v>8</v>
      </c>
      <c r="H2064">
        <f>VLOOKUP(order_details__2[[#This Row],[OrderID]],orders[],20,FALSE)</f>
        <v>1998</v>
      </c>
      <c r="I2064" t="str">
        <f>VLOOKUP(order_details__2[[#This Row],[ProductID]],products[],2,FALSE)</f>
        <v>Scottish Longbreads</v>
      </c>
      <c r="J2064" t="str">
        <f>VLOOKUP(order_details__2[[#This Row],[SupplierID]],suppliers[],2,FALSE)</f>
        <v>Specialty Biscuits, Ltd.</v>
      </c>
      <c r="K2064" t="str">
        <f>VLOOKUP(order_details__2[[#This Row],[OrderID]],orders[],14,FALSE)</f>
        <v>Canada</v>
      </c>
      <c r="L2064">
        <f>VLOOKUP(order_details__2[[#This Row],[OrderID]],orders[],7,FALSE)</f>
        <v>3</v>
      </c>
      <c r="M2064" t="str">
        <f>VLOOKUP(order_details__2[[#This Row],[ShipVia ]],shippers[],2,FALSE)</f>
        <v>Federal Shipping</v>
      </c>
      <c r="N2064" t="str">
        <f>VLOOKUP(order_details__2[[#This Row],[OrderID]],orders[],2,FALSE)</f>
        <v>BOTTM</v>
      </c>
      <c r="O2064" t="str">
        <f>VLOOKUP(order_details__2[[#This Row],[OrderID]],orders[],18,FALSE)</f>
        <v xml:space="preserve">Westerns                                          </v>
      </c>
      <c r="P2064">
        <f>VLOOKUP(order_details__2[[#This Row],[ProductID]],products[],4,FALSE)</f>
        <v>3</v>
      </c>
      <c r="Q2064" t="str">
        <f>VLOOKUP(order_details__2[[#This Row],[CategoryID]],categories[],2,FALSE)</f>
        <v>Confections</v>
      </c>
      <c r="R2064" s="57">
        <f>VLOOKUP(order_details__2[[#This Row],[OrderID]],orders[],21,FALSE)</f>
        <v>4</v>
      </c>
    </row>
    <row r="2065" spans="1:18" x14ac:dyDescent="0.2">
      <c r="A2065">
        <v>11049</v>
      </c>
      <c r="B2065">
        <v>2</v>
      </c>
      <c r="C2065">
        <v>19</v>
      </c>
      <c r="D2065">
        <v>10</v>
      </c>
      <c r="E2065">
        <v>0</v>
      </c>
      <c r="F2065">
        <f>order_details__2[[#This Row],[UnitPrice]]*order_details__2[[#This Row],[Quantity]]</f>
        <v>190</v>
      </c>
      <c r="G2065">
        <f>VLOOKUP(order_details__2[[#This Row],[ProductID]],products[],3,FALSE)</f>
        <v>1</v>
      </c>
      <c r="H2065">
        <f>VLOOKUP(order_details__2[[#This Row],[OrderID]],orders[],20,FALSE)</f>
        <v>1998</v>
      </c>
      <c r="I2065" t="str">
        <f>VLOOKUP(order_details__2[[#This Row],[ProductID]],products[],2,FALSE)</f>
        <v>Chang</v>
      </c>
      <c r="J2065" t="str">
        <f>VLOOKUP(order_details__2[[#This Row],[SupplierID]],suppliers[],2,FALSE)</f>
        <v>Exotic Liquids</v>
      </c>
      <c r="K2065" t="str">
        <f>VLOOKUP(order_details__2[[#This Row],[OrderID]],orders[],14,FALSE)</f>
        <v>Brazil</v>
      </c>
      <c r="L2065">
        <f>VLOOKUP(order_details__2[[#This Row],[OrderID]],orders[],7,FALSE)</f>
        <v>1</v>
      </c>
      <c r="M2065" t="str">
        <f>VLOOKUP(order_details__2[[#This Row],[ShipVia ]],shippers[],2,FALSE)</f>
        <v>Speedy Express</v>
      </c>
      <c r="N2065" t="str">
        <f>VLOOKUP(order_details__2[[#This Row],[OrderID]],orders[],2,FALSE)</f>
        <v>GOURL</v>
      </c>
      <c r="O2065" t="str">
        <f>VLOOKUP(order_details__2[[#This Row],[OrderID]],orders[],18,FALSE)</f>
        <v xml:space="preserve">Southern                                          </v>
      </c>
      <c r="P2065">
        <f>VLOOKUP(order_details__2[[#This Row],[ProductID]],products[],4,FALSE)</f>
        <v>1</v>
      </c>
      <c r="Q2065" t="str">
        <f>VLOOKUP(order_details__2[[#This Row],[CategoryID]],categories[],2,FALSE)</f>
        <v>Beverages</v>
      </c>
      <c r="R2065" s="57">
        <f>VLOOKUP(order_details__2[[#This Row],[OrderID]],orders[],21,FALSE)</f>
        <v>4</v>
      </c>
    </row>
    <row r="2066" spans="1:18" x14ac:dyDescent="0.2">
      <c r="A2066">
        <v>11049</v>
      </c>
      <c r="B2066">
        <v>12</v>
      </c>
      <c r="C2066">
        <v>38</v>
      </c>
      <c r="D2066">
        <v>4</v>
      </c>
      <c r="E2066">
        <v>0</v>
      </c>
      <c r="F2066">
        <f>order_details__2[[#This Row],[UnitPrice]]*order_details__2[[#This Row],[Quantity]]</f>
        <v>152</v>
      </c>
      <c r="G2066">
        <f>VLOOKUP(order_details__2[[#This Row],[ProductID]],products[],3,FALSE)</f>
        <v>5</v>
      </c>
      <c r="H2066">
        <f>VLOOKUP(order_details__2[[#This Row],[OrderID]],orders[],20,FALSE)</f>
        <v>1998</v>
      </c>
      <c r="I2066" t="str">
        <f>VLOOKUP(order_details__2[[#This Row],[ProductID]],products[],2,FALSE)</f>
        <v>Queso Manchego La Pastora</v>
      </c>
      <c r="J2066" t="str">
        <f>VLOOKUP(order_details__2[[#This Row],[SupplierID]],suppliers[],2,FALSE)</f>
        <v>Cooperativa de Quesos 'Las Cabras'</v>
      </c>
      <c r="K2066" t="str">
        <f>VLOOKUP(order_details__2[[#This Row],[OrderID]],orders[],14,FALSE)</f>
        <v>Brazil</v>
      </c>
      <c r="L2066">
        <f>VLOOKUP(order_details__2[[#This Row],[OrderID]],orders[],7,FALSE)</f>
        <v>1</v>
      </c>
      <c r="M2066" t="str">
        <f>VLOOKUP(order_details__2[[#This Row],[ShipVia ]],shippers[],2,FALSE)</f>
        <v>Speedy Express</v>
      </c>
      <c r="N2066" t="str">
        <f>VLOOKUP(order_details__2[[#This Row],[OrderID]],orders[],2,FALSE)</f>
        <v>GOURL</v>
      </c>
      <c r="O2066" t="str">
        <f>VLOOKUP(order_details__2[[#This Row],[OrderID]],orders[],18,FALSE)</f>
        <v xml:space="preserve">Southern                                          </v>
      </c>
      <c r="P2066">
        <f>VLOOKUP(order_details__2[[#This Row],[ProductID]],products[],4,FALSE)</f>
        <v>4</v>
      </c>
      <c r="Q2066" t="str">
        <f>VLOOKUP(order_details__2[[#This Row],[CategoryID]],categories[],2,FALSE)</f>
        <v>Dairy Products</v>
      </c>
      <c r="R2066" s="57">
        <f>VLOOKUP(order_details__2[[#This Row],[OrderID]],orders[],21,FALSE)</f>
        <v>4</v>
      </c>
    </row>
    <row r="2067" spans="1:18" x14ac:dyDescent="0.2">
      <c r="A2067">
        <v>11050</v>
      </c>
      <c r="B2067">
        <v>76</v>
      </c>
      <c r="C2067">
        <v>18</v>
      </c>
      <c r="D2067">
        <v>50</v>
      </c>
      <c r="E2067">
        <v>0</v>
      </c>
      <c r="F2067">
        <f>order_details__2[[#This Row],[UnitPrice]]*order_details__2[[#This Row],[Quantity]]</f>
        <v>900</v>
      </c>
      <c r="G2067">
        <f>VLOOKUP(order_details__2[[#This Row],[ProductID]],products[],3,FALSE)</f>
        <v>23</v>
      </c>
      <c r="H2067">
        <f>VLOOKUP(order_details__2[[#This Row],[OrderID]],orders[],20,FALSE)</f>
        <v>1998</v>
      </c>
      <c r="I2067" t="str">
        <f>VLOOKUP(order_details__2[[#This Row],[ProductID]],products[],2,FALSE)</f>
        <v>Lakkalikri</v>
      </c>
      <c r="J2067" t="str">
        <f>VLOOKUP(order_details__2[[#This Row],[SupplierID]],suppliers[],2,FALSE)</f>
        <v>Karkki Oy</v>
      </c>
      <c r="K2067" t="str">
        <f>VLOOKUP(order_details__2[[#This Row],[OrderID]],orders[],14,FALSE)</f>
        <v>Sweden</v>
      </c>
      <c r="L2067">
        <f>VLOOKUP(order_details__2[[#This Row],[OrderID]],orders[],7,FALSE)</f>
        <v>2</v>
      </c>
      <c r="M2067" t="str">
        <f>VLOOKUP(order_details__2[[#This Row],[ShipVia ]],shippers[],2,FALSE)</f>
        <v>United Package</v>
      </c>
      <c r="N2067" t="str">
        <f>VLOOKUP(order_details__2[[#This Row],[OrderID]],orders[],2,FALSE)</f>
        <v>FOLKO</v>
      </c>
      <c r="O2067" t="str">
        <f>VLOOKUP(order_details__2[[#This Row],[OrderID]],orders[],18,FALSE)</f>
        <v xml:space="preserve">Northern                                          </v>
      </c>
      <c r="P2067">
        <f>VLOOKUP(order_details__2[[#This Row],[ProductID]],products[],4,FALSE)</f>
        <v>1</v>
      </c>
      <c r="Q2067" t="str">
        <f>VLOOKUP(order_details__2[[#This Row],[CategoryID]],categories[],2,FALSE)</f>
        <v>Beverages</v>
      </c>
      <c r="R2067" s="57">
        <f>VLOOKUP(order_details__2[[#This Row],[OrderID]],orders[],21,FALSE)</f>
        <v>4</v>
      </c>
    </row>
    <row r="2068" spans="1:18" x14ac:dyDescent="0.2">
      <c r="A2068">
        <v>11051</v>
      </c>
      <c r="B2068">
        <v>24</v>
      </c>
      <c r="C2068">
        <v>4.5</v>
      </c>
      <c r="D2068">
        <v>10</v>
      </c>
      <c r="E2068">
        <v>0</v>
      </c>
      <c r="F2068">
        <f>order_details__2[[#This Row],[UnitPrice]]*order_details__2[[#This Row],[Quantity]]</f>
        <v>45</v>
      </c>
      <c r="G2068">
        <f>VLOOKUP(order_details__2[[#This Row],[ProductID]],products[],3,FALSE)</f>
        <v>10</v>
      </c>
      <c r="H2068">
        <f>VLOOKUP(order_details__2[[#This Row],[OrderID]],orders[],20,FALSE)</f>
        <v>1998</v>
      </c>
      <c r="I2068" t="str">
        <f>VLOOKUP(order_details__2[[#This Row],[ProductID]],products[],2,FALSE)</f>
        <v>Guaran Fantstica</v>
      </c>
      <c r="J2068" t="str">
        <f>VLOOKUP(order_details__2[[#This Row],[SupplierID]],suppliers[],2,FALSE)</f>
        <v>Refrescos Americanas LTDA</v>
      </c>
      <c r="K2068" t="str">
        <f>VLOOKUP(order_details__2[[#This Row],[OrderID]],orders[],14,FALSE)</f>
        <v>France</v>
      </c>
      <c r="L2068">
        <f>VLOOKUP(order_details__2[[#This Row],[OrderID]],orders[],7,FALSE)</f>
        <v>3</v>
      </c>
      <c r="M2068" t="str">
        <f>VLOOKUP(order_details__2[[#This Row],[ShipVia ]],shippers[],2,FALSE)</f>
        <v>Federal Shipping</v>
      </c>
      <c r="N2068" t="str">
        <f>VLOOKUP(order_details__2[[#This Row],[OrderID]],orders[],2,FALSE)</f>
        <v>LAMAI</v>
      </c>
      <c r="O2068" t="str">
        <f>VLOOKUP(order_details__2[[#This Row],[OrderID]],orders[],18,FALSE)</f>
        <v xml:space="preserve">Westerns                                          </v>
      </c>
      <c r="P2068">
        <f>VLOOKUP(order_details__2[[#This Row],[ProductID]],products[],4,FALSE)</f>
        <v>1</v>
      </c>
      <c r="Q2068" t="str">
        <f>VLOOKUP(order_details__2[[#This Row],[CategoryID]],categories[],2,FALSE)</f>
        <v>Beverages</v>
      </c>
      <c r="R2068" s="57">
        <f>VLOOKUP(order_details__2[[#This Row],[OrderID]],orders[],21,FALSE)</f>
        <v>4</v>
      </c>
    </row>
    <row r="2069" spans="1:18" x14ac:dyDescent="0.2">
      <c r="A2069">
        <v>11052</v>
      </c>
      <c r="B2069">
        <v>43</v>
      </c>
      <c r="C2069">
        <v>46</v>
      </c>
      <c r="D2069">
        <v>30</v>
      </c>
      <c r="E2069">
        <v>0</v>
      </c>
      <c r="F2069">
        <f>order_details__2[[#This Row],[UnitPrice]]*order_details__2[[#This Row],[Quantity]]</f>
        <v>1380</v>
      </c>
      <c r="G2069">
        <f>VLOOKUP(order_details__2[[#This Row],[ProductID]],products[],3,FALSE)</f>
        <v>20</v>
      </c>
      <c r="H2069">
        <f>VLOOKUP(order_details__2[[#This Row],[OrderID]],orders[],20,FALSE)</f>
        <v>1998</v>
      </c>
      <c r="I2069" t="str">
        <f>VLOOKUP(order_details__2[[#This Row],[ProductID]],products[],2,FALSE)</f>
        <v>Ipoh Coffee</v>
      </c>
      <c r="J2069" t="str">
        <f>VLOOKUP(order_details__2[[#This Row],[SupplierID]],suppliers[],2,FALSE)</f>
        <v>Leka Trading</v>
      </c>
      <c r="K2069" t="str">
        <f>VLOOKUP(order_details__2[[#This Row],[OrderID]],orders[],14,FALSE)</f>
        <v>Brazil</v>
      </c>
      <c r="L2069">
        <f>VLOOKUP(order_details__2[[#This Row],[OrderID]],orders[],7,FALSE)</f>
        <v>1</v>
      </c>
      <c r="M2069" t="str">
        <f>VLOOKUP(order_details__2[[#This Row],[ShipVia ]],shippers[],2,FALSE)</f>
        <v>Speedy Express</v>
      </c>
      <c r="N2069" t="str">
        <f>VLOOKUP(order_details__2[[#This Row],[OrderID]],orders[],2,FALSE)</f>
        <v>HANAR</v>
      </c>
      <c r="O2069" t="str">
        <f>VLOOKUP(order_details__2[[#This Row],[OrderID]],orders[],18,FALSE)</f>
        <v xml:space="preserve">Southern                                          </v>
      </c>
      <c r="P2069">
        <f>VLOOKUP(order_details__2[[#This Row],[ProductID]],products[],4,FALSE)</f>
        <v>1</v>
      </c>
      <c r="Q2069" t="str">
        <f>VLOOKUP(order_details__2[[#This Row],[CategoryID]],categories[],2,FALSE)</f>
        <v>Beverages</v>
      </c>
      <c r="R2069" s="57">
        <f>VLOOKUP(order_details__2[[#This Row],[OrderID]],orders[],21,FALSE)</f>
        <v>4</v>
      </c>
    </row>
    <row r="2070" spans="1:18" x14ac:dyDescent="0.2">
      <c r="A2070">
        <v>11052</v>
      </c>
      <c r="B2070">
        <v>61</v>
      </c>
      <c r="C2070">
        <v>28.5</v>
      </c>
      <c r="D2070">
        <v>10</v>
      </c>
      <c r="E2070">
        <v>0</v>
      </c>
      <c r="F2070">
        <f>order_details__2[[#This Row],[UnitPrice]]*order_details__2[[#This Row],[Quantity]]</f>
        <v>285</v>
      </c>
      <c r="G2070">
        <f>VLOOKUP(order_details__2[[#This Row],[ProductID]],products[],3,FALSE)</f>
        <v>29</v>
      </c>
      <c r="H2070">
        <f>VLOOKUP(order_details__2[[#This Row],[OrderID]],orders[],20,FALSE)</f>
        <v>1998</v>
      </c>
      <c r="I2070" t="str">
        <f>VLOOKUP(order_details__2[[#This Row],[ProductID]],products[],2,FALSE)</f>
        <v>Sirop d'rable</v>
      </c>
      <c r="J2070" t="str">
        <f>VLOOKUP(order_details__2[[#This Row],[SupplierID]],suppliers[],2,FALSE)</f>
        <v>Forts d'rables</v>
      </c>
      <c r="K2070" t="str">
        <f>VLOOKUP(order_details__2[[#This Row],[OrderID]],orders[],14,FALSE)</f>
        <v>Brazil</v>
      </c>
      <c r="L2070">
        <f>VLOOKUP(order_details__2[[#This Row],[OrderID]],orders[],7,FALSE)</f>
        <v>1</v>
      </c>
      <c r="M2070" t="str">
        <f>VLOOKUP(order_details__2[[#This Row],[ShipVia ]],shippers[],2,FALSE)</f>
        <v>Speedy Express</v>
      </c>
      <c r="N2070" t="str">
        <f>VLOOKUP(order_details__2[[#This Row],[OrderID]],orders[],2,FALSE)</f>
        <v>HANAR</v>
      </c>
      <c r="O2070" t="str">
        <f>VLOOKUP(order_details__2[[#This Row],[OrderID]],orders[],18,FALSE)</f>
        <v xml:space="preserve">Southern                                          </v>
      </c>
      <c r="P2070">
        <f>VLOOKUP(order_details__2[[#This Row],[ProductID]],products[],4,FALSE)</f>
        <v>2</v>
      </c>
      <c r="Q2070" t="str">
        <f>VLOOKUP(order_details__2[[#This Row],[CategoryID]],categories[],2,FALSE)</f>
        <v>Condiments</v>
      </c>
      <c r="R2070" s="57">
        <f>VLOOKUP(order_details__2[[#This Row],[OrderID]],orders[],21,FALSE)</f>
        <v>4</v>
      </c>
    </row>
    <row r="2071" spans="1:18" x14ac:dyDescent="0.2">
      <c r="A2071">
        <v>11053</v>
      </c>
      <c r="B2071">
        <v>18</v>
      </c>
      <c r="C2071">
        <v>62.5</v>
      </c>
      <c r="D2071">
        <v>35</v>
      </c>
      <c r="E2071">
        <v>0</v>
      </c>
      <c r="F2071">
        <f>order_details__2[[#This Row],[UnitPrice]]*order_details__2[[#This Row],[Quantity]]</f>
        <v>2187.5</v>
      </c>
      <c r="G2071">
        <f>VLOOKUP(order_details__2[[#This Row],[ProductID]],products[],3,FALSE)</f>
        <v>7</v>
      </c>
      <c r="H2071">
        <f>VLOOKUP(order_details__2[[#This Row],[OrderID]],orders[],20,FALSE)</f>
        <v>1998</v>
      </c>
      <c r="I2071" t="str">
        <f>VLOOKUP(order_details__2[[#This Row],[ProductID]],products[],2,FALSE)</f>
        <v>Carnarvon Tigers</v>
      </c>
      <c r="J2071" t="str">
        <f>VLOOKUP(order_details__2[[#This Row],[SupplierID]],suppliers[],2,FALSE)</f>
        <v>Pavlova, Ltd.</v>
      </c>
      <c r="K2071" t="str">
        <f>VLOOKUP(order_details__2[[#This Row],[OrderID]],orders[],14,FALSE)</f>
        <v>Austria</v>
      </c>
      <c r="L2071">
        <f>VLOOKUP(order_details__2[[#This Row],[OrderID]],orders[],7,FALSE)</f>
        <v>2</v>
      </c>
      <c r="M2071" t="str">
        <f>VLOOKUP(order_details__2[[#This Row],[ShipVia ]],shippers[],2,FALSE)</f>
        <v>United Package</v>
      </c>
      <c r="N2071" t="str">
        <f>VLOOKUP(order_details__2[[#This Row],[OrderID]],orders[],2,FALSE)</f>
        <v>PICCO</v>
      </c>
      <c r="O2071" t="str">
        <f>VLOOKUP(order_details__2[[#This Row],[OrderID]],orders[],18,FALSE)</f>
        <v xml:space="preserve">Eastern                                           </v>
      </c>
      <c r="P2071">
        <f>VLOOKUP(order_details__2[[#This Row],[ProductID]],products[],4,FALSE)</f>
        <v>8</v>
      </c>
      <c r="Q2071" t="str">
        <f>VLOOKUP(order_details__2[[#This Row],[CategoryID]],categories[],2,FALSE)</f>
        <v>Seafood</v>
      </c>
      <c r="R2071" s="57">
        <f>VLOOKUP(order_details__2[[#This Row],[OrderID]],orders[],21,FALSE)</f>
        <v>4</v>
      </c>
    </row>
    <row r="2072" spans="1:18" x14ac:dyDescent="0.2">
      <c r="A2072">
        <v>11053</v>
      </c>
      <c r="B2072">
        <v>32</v>
      </c>
      <c r="C2072">
        <v>32</v>
      </c>
      <c r="D2072">
        <v>20</v>
      </c>
      <c r="E2072">
        <v>0</v>
      </c>
      <c r="F2072">
        <f>order_details__2[[#This Row],[UnitPrice]]*order_details__2[[#This Row],[Quantity]]</f>
        <v>640</v>
      </c>
      <c r="G2072">
        <f>VLOOKUP(order_details__2[[#This Row],[ProductID]],products[],3,FALSE)</f>
        <v>14</v>
      </c>
      <c r="H2072">
        <f>VLOOKUP(order_details__2[[#This Row],[OrderID]],orders[],20,FALSE)</f>
        <v>1998</v>
      </c>
      <c r="I2072" t="str">
        <f>VLOOKUP(order_details__2[[#This Row],[ProductID]],products[],2,FALSE)</f>
        <v>Mascarpone Fabioli</v>
      </c>
      <c r="J2072" t="str">
        <f>VLOOKUP(order_details__2[[#This Row],[SupplierID]],suppliers[],2,FALSE)</f>
        <v>Formaggi Fortini s.r.l.</v>
      </c>
      <c r="K2072" t="str">
        <f>VLOOKUP(order_details__2[[#This Row],[OrderID]],orders[],14,FALSE)</f>
        <v>Austria</v>
      </c>
      <c r="L2072">
        <f>VLOOKUP(order_details__2[[#This Row],[OrderID]],orders[],7,FALSE)</f>
        <v>2</v>
      </c>
      <c r="M2072" t="str">
        <f>VLOOKUP(order_details__2[[#This Row],[ShipVia ]],shippers[],2,FALSE)</f>
        <v>United Package</v>
      </c>
      <c r="N2072" t="str">
        <f>VLOOKUP(order_details__2[[#This Row],[OrderID]],orders[],2,FALSE)</f>
        <v>PICCO</v>
      </c>
      <c r="O2072" t="str">
        <f>VLOOKUP(order_details__2[[#This Row],[OrderID]],orders[],18,FALSE)</f>
        <v xml:space="preserve">Eastern                                           </v>
      </c>
      <c r="P2072">
        <f>VLOOKUP(order_details__2[[#This Row],[ProductID]],products[],4,FALSE)</f>
        <v>4</v>
      </c>
      <c r="Q2072" t="str">
        <f>VLOOKUP(order_details__2[[#This Row],[CategoryID]],categories[],2,FALSE)</f>
        <v>Dairy Products</v>
      </c>
      <c r="R2072" s="57">
        <f>VLOOKUP(order_details__2[[#This Row],[OrderID]],orders[],21,FALSE)</f>
        <v>4</v>
      </c>
    </row>
    <row r="2073" spans="1:18" x14ac:dyDescent="0.2">
      <c r="A2073">
        <v>11053</v>
      </c>
      <c r="B2073">
        <v>64</v>
      </c>
      <c r="C2073">
        <v>33.25</v>
      </c>
      <c r="D2073">
        <v>25</v>
      </c>
      <c r="E2073">
        <v>0</v>
      </c>
      <c r="F2073">
        <f>order_details__2[[#This Row],[UnitPrice]]*order_details__2[[#This Row],[Quantity]]</f>
        <v>831.25</v>
      </c>
      <c r="G2073">
        <f>VLOOKUP(order_details__2[[#This Row],[ProductID]],products[],3,FALSE)</f>
        <v>12</v>
      </c>
      <c r="H2073">
        <f>VLOOKUP(order_details__2[[#This Row],[OrderID]],orders[],20,FALSE)</f>
        <v>1998</v>
      </c>
      <c r="I2073" t="str">
        <f>VLOOKUP(order_details__2[[#This Row],[ProductID]],products[],2,FALSE)</f>
        <v>Wimmers gute Semmelkndel</v>
      </c>
      <c r="J2073" t="str">
        <f>VLOOKUP(order_details__2[[#This Row],[SupplierID]],suppliers[],2,FALSE)</f>
        <v>Plutzer Lebensmittelgromrkte AG</v>
      </c>
      <c r="K2073" t="str">
        <f>VLOOKUP(order_details__2[[#This Row],[OrderID]],orders[],14,FALSE)</f>
        <v>Austria</v>
      </c>
      <c r="L2073">
        <f>VLOOKUP(order_details__2[[#This Row],[OrderID]],orders[],7,FALSE)</f>
        <v>2</v>
      </c>
      <c r="M2073" t="str">
        <f>VLOOKUP(order_details__2[[#This Row],[ShipVia ]],shippers[],2,FALSE)</f>
        <v>United Package</v>
      </c>
      <c r="N2073" t="str">
        <f>VLOOKUP(order_details__2[[#This Row],[OrderID]],orders[],2,FALSE)</f>
        <v>PICCO</v>
      </c>
      <c r="O2073" t="str">
        <f>VLOOKUP(order_details__2[[#This Row],[OrderID]],orders[],18,FALSE)</f>
        <v xml:space="preserve">Eastern                                           </v>
      </c>
      <c r="P2073">
        <f>VLOOKUP(order_details__2[[#This Row],[ProductID]],products[],4,FALSE)</f>
        <v>5</v>
      </c>
      <c r="Q2073" t="str">
        <f>VLOOKUP(order_details__2[[#This Row],[CategoryID]],categories[],2,FALSE)</f>
        <v>Grains/Cereals</v>
      </c>
      <c r="R2073" s="57">
        <f>VLOOKUP(order_details__2[[#This Row],[OrderID]],orders[],21,FALSE)</f>
        <v>4</v>
      </c>
    </row>
    <row r="2074" spans="1:18" x14ac:dyDescent="0.2">
      <c r="A2074">
        <v>11054</v>
      </c>
      <c r="B2074">
        <v>33</v>
      </c>
      <c r="C2074">
        <v>2.5</v>
      </c>
      <c r="D2074">
        <v>10</v>
      </c>
      <c r="E2074">
        <v>0</v>
      </c>
      <c r="F2074">
        <f>order_details__2[[#This Row],[UnitPrice]]*order_details__2[[#This Row],[Quantity]]</f>
        <v>25</v>
      </c>
      <c r="G2074">
        <f>VLOOKUP(order_details__2[[#This Row],[ProductID]],products[],3,FALSE)</f>
        <v>15</v>
      </c>
      <c r="H2074">
        <f>VLOOKUP(order_details__2[[#This Row],[OrderID]],orders[],20,FALSE)</f>
        <v>1998</v>
      </c>
      <c r="I2074" t="str">
        <f>VLOOKUP(order_details__2[[#This Row],[ProductID]],products[],2,FALSE)</f>
        <v>Geitost</v>
      </c>
      <c r="J2074" t="str">
        <f>VLOOKUP(order_details__2[[#This Row],[SupplierID]],suppliers[],2,FALSE)</f>
        <v>Norske Meierier</v>
      </c>
      <c r="K2074" t="str">
        <f>VLOOKUP(order_details__2[[#This Row],[OrderID]],orders[],14,FALSE)</f>
        <v>Argentina</v>
      </c>
      <c r="L2074">
        <f>VLOOKUP(order_details__2[[#This Row],[OrderID]],orders[],7,FALSE)</f>
        <v>1</v>
      </c>
      <c r="M2074" t="str">
        <f>VLOOKUP(order_details__2[[#This Row],[ShipVia ]],shippers[],2,FALSE)</f>
        <v>Speedy Express</v>
      </c>
      <c r="N2074" t="str">
        <f>VLOOKUP(order_details__2[[#This Row],[OrderID]],orders[],2,FALSE)</f>
        <v>CACTU</v>
      </c>
      <c r="O2074" t="str">
        <f>VLOOKUP(order_details__2[[#This Row],[OrderID]],orders[],18,FALSE)</f>
        <v xml:space="preserve">Northern                                          </v>
      </c>
      <c r="P2074">
        <f>VLOOKUP(order_details__2[[#This Row],[ProductID]],products[],4,FALSE)</f>
        <v>4</v>
      </c>
      <c r="Q2074" t="str">
        <f>VLOOKUP(order_details__2[[#This Row],[CategoryID]],categories[],2,FALSE)</f>
        <v>Dairy Products</v>
      </c>
      <c r="R2074" s="57">
        <f>VLOOKUP(order_details__2[[#This Row],[OrderID]],orders[],21,FALSE)</f>
        <v>4</v>
      </c>
    </row>
    <row r="2075" spans="1:18" x14ac:dyDescent="0.2">
      <c r="A2075">
        <v>11054</v>
      </c>
      <c r="B2075">
        <v>67</v>
      </c>
      <c r="C2075">
        <v>14</v>
      </c>
      <c r="D2075">
        <v>20</v>
      </c>
      <c r="E2075">
        <v>0</v>
      </c>
      <c r="F2075">
        <f>order_details__2[[#This Row],[UnitPrice]]*order_details__2[[#This Row],[Quantity]]</f>
        <v>280</v>
      </c>
      <c r="G2075">
        <f>VLOOKUP(order_details__2[[#This Row],[ProductID]],products[],3,FALSE)</f>
        <v>16</v>
      </c>
      <c r="H2075">
        <f>VLOOKUP(order_details__2[[#This Row],[OrderID]],orders[],20,FALSE)</f>
        <v>1998</v>
      </c>
      <c r="I2075" t="str">
        <f>VLOOKUP(order_details__2[[#This Row],[ProductID]],products[],2,FALSE)</f>
        <v>Laughing Lumberjack Lager</v>
      </c>
      <c r="J2075" t="str">
        <f>VLOOKUP(order_details__2[[#This Row],[SupplierID]],suppliers[],2,FALSE)</f>
        <v>Bigfoot Breweries</v>
      </c>
      <c r="K2075" t="str">
        <f>VLOOKUP(order_details__2[[#This Row],[OrderID]],orders[],14,FALSE)</f>
        <v>Argentina</v>
      </c>
      <c r="L2075">
        <f>VLOOKUP(order_details__2[[#This Row],[OrderID]],orders[],7,FALSE)</f>
        <v>1</v>
      </c>
      <c r="M2075" t="str">
        <f>VLOOKUP(order_details__2[[#This Row],[ShipVia ]],shippers[],2,FALSE)</f>
        <v>Speedy Express</v>
      </c>
      <c r="N2075" t="str">
        <f>VLOOKUP(order_details__2[[#This Row],[OrderID]],orders[],2,FALSE)</f>
        <v>CACTU</v>
      </c>
      <c r="O2075" t="str">
        <f>VLOOKUP(order_details__2[[#This Row],[OrderID]],orders[],18,FALSE)</f>
        <v xml:space="preserve">Northern                                          </v>
      </c>
      <c r="P2075">
        <f>VLOOKUP(order_details__2[[#This Row],[ProductID]],products[],4,FALSE)</f>
        <v>1</v>
      </c>
      <c r="Q2075" t="str">
        <f>VLOOKUP(order_details__2[[#This Row],[CategoryID]],categories[],2,FALSE)</f>
        <v>Beverages</v>
      </c>
      <c r="R2075" s="57">
        <f>VLOOKUP(order_details__2[[#This Row],[OrderID]],orders[],21,FALSE)</f>
        <v>4</v>
      </c>
    </row>
    <row r="2076" spans="1:18" x14ac:dyDescent="0.2">
      <c r="A2076">
        <v>11055</v>
      </c>
      <c r="B2076">
        <v>24</v>
      </c>
      <c r="C2076">
        <v>4.5</v>
      </c>
      <c r="D2076">
        <v>15</v>
      </c>
      <c r="E2076">
        <v>0</v>
      </c>
      <c r="F2076">
        <f>order_details__2[[#This Row],[UnitPrice]]*order_details__2[[#This Row],[Quantity]]</f>
        <v>67.5</v>
      </c>
      <c r="G2076">
        <f>VLOOKUP(order_details__2[[#This Row],[ProductID]],products[],3,FALSE)</f>
        <v>10</v>
      </c>
      <c r="H2076">
        <f>VLOOKUP(order_details__2[[#This Row],[OrderID]],orders[],20,FALSE)</f>
        <v>1998</v>
      </c>
      <c r="I2076" t="str">
        <f>VLOOKUP(order_details__2[[#This Row],[ProductID]],products[],2,FALSE)</f>
        <v>Guaran Fantstica</v>
      </c>
      <c r="J2076" t="str">
        <f>VLOOKUP(order_details__2[[#This Row],[SupplierID]],suppliers[],2,FALSE)</f>
        <v>Refrescos Americanas LTDA</v>
      </c>
      <c r="K2076" t="str">
        <f>VLOOKUP(order_details__2[[#This Row],[OrderID]],orders[],14,FALSE)</f>
        <v>Venezuela</v>
      </c>
      <c r="L2076">
        <f>VLOOKUP(order_details__2[[#This Row],[OrderID]],orders[],7,FALSE)</f>
        <v>2</v>
      </c>
      <c r="M2076" t="str">
        <f>VLOOKUP(order_details__2[[#This Row],[ShipVia ]],shippers[],2,FALSE)</f>
        <v>United Package</v>
      </c>
      <c r="N2076" t="str">
        <f>VLOOKUP(order_details__2[[#This Row],[OrderID]],orders[],2,FALSE)</f>
        <v>HILAA</v>
      </c>
      <c r="O2076" t="str">
        <f>VLOOKUP(order_details__2[[#This Row],[OrderID]],orders[],18,FALSE)</f>
        <v xml:space="preserve">Westerns                                          </v>
      </c>
      <c r="P2076">
        <f>VLOOKUP(order_details__2[[#This Row],[ProductID]],products[],4,FALSE)</f>
        <v>1</v>
      </c>
      <c r="Q2076" t="str">
        <f>VLOOKUP(order_details__2[[#This Row],[CategoryID]],categories[],2,FALSE)</f>
        <v>Beverages</v>
      </c>
      <c r="R2076" s="57">
        <f>VLOOKUP(order_details__2[[#This Row],[OrderID]],orders[],21,FALSE)</f>
        <v>4</v>
      </c>
    </row>
    <row r="2077" spans="1:18" x14ac:dyDescent="0.2">
      <c r="A2077">
        <v>11055</v>
      </c>
      <c r="B2077">
        <v>25</v>
      </c>
      <c r="C2077">
        <v>14</v>
      </c>
      <c r="D2077">
        <v>15</v>
      </c>
      <c r="E2077">
        <v>0</v>
      </c>
      <c r="F2077">
        <f>order_details__2[[#This Row],[UnitPrice]]*order_details__2[[#This Row],[Quantity]]</f>
        <v>210</v>
      </c>
      <c r="G2077">
        <f>VLOOKUP(order_details__2[[#This Row],[ProductID]],products[],3,FALSE)</f>
        <v>11</v>
      </c>
      <c r="H2077">
        <f>VLOOKUP(order_details__2[[#This Row],[OrderID]],orders[],20,FALSE)</f>
        <v>1998</v>
      </c>
      <c r="I2077" t="str">
        <f>VLOOKUP(order_details__2[[#This Row],[ProductID]],products[],2,FALSE)</f>
        <v>NuNuCa Nu-Nougat-Creme</v>
      </c>
      <c r="J2077" t="str">
        <f>VLOOKUP(order_details__2[[#This Row],[SupplierID]],suppliers[],2,FALSE)</f>
        <v>Heli Swaren GmbH &amp; Co. KG</v>
      </c>
      <c r="K2077" t="str">
        <f>VLOOKUP(order_details__2[[#This Row],[OrderID]],orders[],14,FALSE)</f>
        <v>Venezuela</v>
      </c>
      <c r="L2077">
        <f>VLOOKUP(order_details__2[[#This Row],[OrderID]],orders[],7,FALSE)</f>
        <v>2</v>
      </c>
      <c r="M2077" t="str">
        <f>VLOOKUP(order_details__2[[#This Row],[ShipVia ]],shippers[],2,FALSE)</f>
        <v>United Package</v>
      </c>
      <c r="N2077" t="str">
        <f>VLOOKUP(order_details__2[[#This Row],[OrderID]],orders[],2,FALSE)</f>
        <v>HILAA</v>
      </c>
      <c r="O2077" t="str">
        <f>VLOOKUP(order_details__2[[#This Row],[OrderID]],orders[],18,FALSE)</f>
        <v xml:space="preserve">Westerns                                          </v>
      </c>
      <c r="P2077">
        <f>VLOOKUP(order_details__2[[#This Row],[ProductID]],products[],4,FALSE)</f>
        <v>3</v>
      </c>
      <c r="Q2077" t="str">
        <f>VLOOKUP(order_details__2[[#This Row],[CategoryID]],categories[],2,FALSE)</f>
        <v>Confections</v>
      </c>
      <c r="R2077" s="57">
        <f>VLOOKUP(order_details__2[[#This Row],[OrderID]],orders[],21,FALSE)</f>
        <v>4</v>
      </c>
    </row>
    <row r="2078" spans="1:18" x14ac:dyDescent="0.2">
      <c r="A2078">
        <v>11055</v>
      </c>
      <c r="B2078">
        <v>51</v>
      </c>
      <c r="C2078">
        <v>53</v>
      </c>
      <c r="D2078">
        <v>20</v>
      </c>
      <c r="E2078">
        <v>0</v>
      </c>
      <c r="F2078">
        <f>order_details__2[[#This Row],[UnitPrice]]*order_details__2[[#This Row],[Quantity]]</f>
        <v>1060</v>
      </c>
      <c r="G2078">
        <f>VLOOKUP(order_details__2[[#This Row],[ProductID]],products[],3,FALSE)</f>
        <v>24</v>
      </c>
      <c r="H2078">
        <f>VLOOKUP(order_details__2[[#This Row],[OrderID]],orders[],20,FALSE)</f>
        <v>1998</v>
      </c>
      <c r="I2078" t="str">
        <f>VLOOKUP(order_details__2[[#This Row],[ProductID]],products[],2,FALSE)</f>
        <v>Manjimup Dried Apples</v>
      </c>
      <c r="J2078" t="str">
        <f>VLOOKUP(order_details__2[[#This Row],[SupplierID]],suppliers[],2,FALSE)</f>
        <v>G'day, Mate</v>
      </c>
      <c r="K2078" t="str">
        <f>VLOOKUP(order_details__2[[#This Row],[OrderID]],orders[],14,FALSE)</f>
        <v>Venezuela</v>
      </c>
      <c r="L2078">
        <f>VLOOKUP(order_details__2[[#This Row],[OrderID]],orders[],7,FALSE)</f>
        <v>2</v>
      </c>
      <c r="M2078" t="str">
        <f>VLOOKUP(order_details__2[[#This Row],[ShipVia ]],shippers[],2,FALSE)</f>
        <v>United Package</v>
      </c>
      <c r="N2078" t="str">
        <f>VLOOKUP(order_details__2[[#This Row],[OrderID]],orders[],2,FALSE)</f>
        <v>HILAA</v>
      </c>
      <c r="O2078" t="str">
        <f>VLOOKUP(order_details__2[[#This Row],[OrderID]],orders[],18,FALSE)</f>
        <v xml:space="preserve">Westerns                                          </v>
      </c>
      <c r="P2078">
        <f>VLOOKUP(order_details__2[[#This Row],[ProductID]],products[],4,FALSE)</f>
        <v>7</v>
      </c>
      <c r="Q2078" t="str">
        <f>VLOOKUP(order_details__2[[#This Row],[CategoryID]],categories[],2,FALSE)</f>
        <v>Produce</v>
      </c>
      <c r="R2078" s="57">
        <f>VLOOKUP(order_details__2[[#This Row],[OrderID]],orders[],21,FALSE)</f>
        <v>4</v>
      </c>
    </row>
    <row r="2079" spans="1:18" x14ac:dyDescent="0.2">
      <c r="A2079">
        <v>11055</v>
      </c>
      <c r="B2079">
        <v>57</v>
      </c>
      <c r="C2079">
        <v>19.5</v>
      </c>
      <c r="D2079">
        <v>20</v>
      </c>
      <c r="E2079">
        <v>0</v>
      </c>
      <c r="F2079">
        <f>order_details__2[[#This Row],[UnitPrice]]*order_details__2[[#This Row],[Quantity]]</f>
        <v>390</v>
      </c>
      <c r="G2079">
        <f>VLOOKUP(order_details__2[[#This Row],[ProductID]],products[],3,FALSE)</f>
        <v>26</v>
      </c>
      <c r="H2079">
        <f>VLOOKUP(order_details__2[[#This Row],[OrderID]],orders[],20,FALSE)</f>
        <v>1998</v>
      </c>
      <c r="I2079" t="str">
        <f>VLOOKUP(order_details__2[[#This Row],[ProductID]],products[],2,FALSE)</f>
        <v>Ravioli Angelo</v>
      </c>
      <c r="J2079" t="str">
        <f>VLOOKUP(order_details__2[[#This Row],[SupplierID]],suppliers[],2,FALSE)</f>
        <v>Pasta Buttini s.r.l.</v>
      </c>
      <c r="K2079" t="str">
        <f>VLOOKUP(order_details__2[[#This Row],[OrderID]],orders[],14,FALSE)</f>
        <v>Venezuela</v>
      </c>
      <c r="L2079">
        <f>VLOOKUP(order_details__2[[#This Row],[OrderID]],orders[],7,FALSE)</f>
        <v>2</v>
      </c>
      <c r="M2079" t="str">
        <f>VLOOKUP(order_details__2[[#This Row],[ShipVia ]],shippers[],2,FALSE)</f>
        <v>United Package</v>
      </c>
      <c r="N2079" t="str">
        <f>VLOOKUP(order_details__2[[#This Row],[OrderID]],orders[],2,FALSE)</f>
        <v>HILAA</v>
      </c>
      <c r="O2079" t="str">
        <f>VLOOKUP(order_details__2[[#This Row],[OrderID]],orders[],18,FALSE)</f>
        <v xml:space="preserve">Westerns                                          </v>
      </c>
      <c r="P2079">
        <f>VLOOKUP(order_details__2[[#This Row],[ProductID]],products[],4,FALSE)</f>
        <v>5</v>
      </c>
      <c r="Q2079" t="str">
        <f>VLOOKUP(order_details__2[[#This Row],[CategoryID]],categories[],2,FALSE)</f>
        <v>Grains/Cereals</v>
      </c>
      <c r="R2079" s="57">
        <f>VLOOKUP(order_details__2[[#This Row],[OrderID]],orders[],21,FALSE)</f>
        <v>4</v>
      </c>
    </row>
    <row r="2080" spans="1:18" x14ac:dyDescent="0.2">
      <c r="A2080">
        <v>11056</v>
      </c>
      <c r="B2080">
        <v>7</v>
      </c>
      <c r="C2080">
        <v>30</v>
      </c>
      <c r="D2080">
        <v>40</v>
      </c>
      <c r="E2080">
        <v>0</v>
      </c>
      <c r="F2080">
        <f>order_details__2[[#This Row],[UnitPrice]]*order_details__2[[#This Row],[Quantity]]</f>
        <v>1200</v>
      </c>
      <c r="G2080">
        <f>VLOOKUP(order_details__2[[#This Row],[ProductID]],products[],3,FALSE)</f>
        <v>3</v>
      </c>
      <c r="H2080">
        <f>VLOOKUP(order_details__2[[#This Row],[OrderID]],orders[],20,FALSE)</f>
        <v>1998</v>
      </c>
      <c r="I2080" t="str">
        <f>VLOOKUP(order_details__2[[#This Row],[ProductID]],products[],2,FALSE)</f>
        <v>Uncle Bob's Organic Dried Pears</v>
      </c>
      <c r="J2080" t="str">
        <f>VLOOKUP(order_details__2[[#This Row],[SupplierID]],suppliers[],2,FALSE)</f>
        <v>Grandma Kelly's Homestead</v>
      </c>
      <c r="K2080" t="str">
        <f>VLOOKUP(order_details__2[[#This Row],[OrderID]],orders[],14,FALSE)</f>
        <v>UK</v>
      </c>
      <c r="L2080">
        <f>VLOOKUP(order_details__2[[#This Row],[OrderID]],orders[],7,FALSE)</f>
        <v>2</v>
      </c>
      <c r="M2080" t="str">
        <f>VLOOKUP(order_details__2[[#This Row],[ShipVia ]],shippers[],2,FALSE)</f>
        <v>United Package</v>
      </c>
      <c r="N2080" t="str">
        <f>VLOOKUP(order_details__2[[#This Row],[OrderID]],orders[],2,FALSE)</f>
        <v>EASTC</v>
      </c>
      <c r="O2080" t="str">
        <f>VLOOKUP(order_details__2[[#This Row],[OrderID]],orders[],18,FALSE)</f>
        <v xml:space="preserve">Northern                                          </v>
      </c>
      <c r="P2080">
        <f>VLOOKUP(order_details__2[[#This Row],[ProductID]],products[],4,FALSE)</f>
        <v>7</v>
      </c>
      <c r="Q2080" t="str">
        <f>VLOOKUP(order_details__2[[#This Row],[CategoryID]],categories[],2,FALSE)</f>
        <v>Produce</v>
      </c>
      <c r="R2080" s="57">
        <f>VLOOKUP(order_details__2[[#This Row],[OrderID]],orders[],21,FALSE)</f>
        <v>4</v>
      </c>
    </row>
    <row r="2081" spans="1:18" x14ac:dyDescent="0.2">
      <c r="A2081">
        <v>11056</v>
      </c>
      <c r="B2081">
        <v>55</v>
      </c>
      <c r="C2081">
        <v>24</v>
      </c>
      <c r="D2081">
        <v>35</v>
      </c>
      <c r="E2081">
        <v>0</v>
      </c>
      <c r="F2081">
        <f>order_details__2[[#This Row],[UnitPrice]]*order_details__2[[#This Row],[Quantity]]</f>
        <v>840</v>
      </c>
      <c r="G2081">
        <f>VLOOKUP(order_details__2[[#This Row],[ProductID]],products[],3,FALSE)</f>
        <v>25</v>
      </c>
      <c r="H2081">
        <f>VLOOKUP(order_details__2[[#This Row],[OrderID]],orders[],20,FALSE)</f>
        <v>1998</v>
      </c>
      <c r="I2081" t="str">
        <f>VLOOKUP(order_details__2[[#This Row],[ProductID]],products[],2,FALSE)</f>
        <v>Pt chinois</v>
      </c>
      <c r="J2081" t="str">
        <f>VLOOKUP(order_details__2[[#This Row],[SupplierID]],suppliers[],2,FALSE)</f>
        <v>Ma Maison</v>
      </c>
      <c r="K2081" t="str">
        <f>VLOOKUP(order_details__2[[#This Row],[OrderID]],orders[],14,FALSE)</f>
        <v>UK</v>
      </c>
      <c r="L2081">
        <f>VLOOKUP(order_details__2[[#This Row],[OrderID]],orders[],7,FALSE)</f>
        <v>2</v>
      </c>
      <c r="M2081" t="str">
        <f>VLOOKUP(order_details__2[[#This Row],[ShipVia ]],shippers[],2,FALSE)</f>
        <v>United Package</v>
      </c>
      <c r="N2081" t="str">
        <f>VLOOKUP(order_details__2[[#This Row],[OrderID]],orders[],2,FALSE)</f>
        <v>EASTC</v>
      </c>
      <c r="O2081" t="str">
        <f>VLOOKUP(order_details__2[[#This Row],[OrderID]],orders[],18,FALSE)</f>
        <v xml:space="preserve">Northern                                          </v>
      </c>
      <c r="P2081">
        <f>VLOOKUP(order_details__2[[#This Row],[ProductID]],products[],4,FALSE)</f>
        <v>6</v>
      </c>
      <c r="Q2081" t="str">
        <f>VLOOKUP(order_details__2[[#This Row],[CategoryID]],categories[],2,FALSE)</f>
        <v>Meat/Poultry</v>
      </c>
      <c r="R2081" s="57">
        <f>VLOOKUP(order_details__2[[#This Row],[OrderID]],orders[],21,FALSE)</f>
        <v>4</v>
      </c>
    </row>
    <row r="2082" spans="1:18" x14ac:dyDescent="0.2">
      <c r="A2082">
        <v>11056</v>
      </c>
      <c r="B2082">
        <v>60</v>
      </c>
      <c r="C2082">
        <v>34</v>
      </c>
      <c r="D2082">
        <v>50</v>
      </c>
      <c r="E2082">
        <v>0</v>
      </c>
      <c r="F2082">
        <f>order_details__2[[#This Row],[UnitPrice]]*order_details__2[[#This Row],[Quantity]]</f>
        <v>1700</v>
      </c>
      <c r="G2082">
        <f>VLOOKUP(order_details__2[[#This Row],[ProductID]],products[],3,FALSE)</f>
        <v>28</v>
      </c>
      <c r="H2082">
        <f>VLOOKUP(order_details__2[[#This Row],[OrderID]],orders[],20,FALSE)</f>
        <v>1998</v>
      </c>
      <c r="I2082" t="str">
        <f>VLOOKUP(order_details__2[[#This Row],[ProductID]],products[],2,FALSE)</f>
        <v>Camembert Pierrot</v>
      </c>
      <c r="J2082" t="str">
        <f>VLOOKUP(order_details__2[[#This Row],[SupplierID]],suppliers[],2,FALSE)</f>
        <v>Gai pturage</v>
      </c>
      <c r="K2082" t="str">
        <f>VLOOKUP(order_details__2[[#This Row],[OrderID]],orders[],14,FALSE)</f>
        <v>UK</v>
      </c>
      <c r="L2082">
        <f>VLOOKUP(order_details__2[[#This Row],[OrderID]],orders[],7,FALSE)</f>
        <v>2</v>
      </c>
      <c r="M2082" t="str">
        <f>VLOOKUP(order_details__2[[#This Row],[ShipVia ]],shippers[],2,FALSE)</f>
        <v>United Package</v>
      </c>
      <c r="N2082" t="str">
        <f>VLOOKUP(order_details__2[[#This Row],[OrderID]],orders[],2,FALSE)</f>
        <v>EASTC</v>
      </c>
      <c r="O2082" t="str">
        <f>VLOOKUP(order_details__2[[#This Row],[OrderID]],orders[],18,FALSE)</f>
        <v xml:space="preserve">Northern                                          </v>
      </c>
      <c r="P2082">
        <f>VLOOKUP(order_details__2[[#This Row],[ProductID]],products[],4,FALSE)</f>
        <v>4</v>
      </c>
      <c r="Q2082" t="str">
        <f>VLOOKUP(order_details__2[[#This Row],[CategoryID]],categories[],2,FALSE)</f>
        <v>Dairy Products</v>
      </c>
      <c r="R2082" s="57">
        <f>VLOOKUP(order_details__2[[#This Row],[OrderID]],orders[],21,FALSE)</f>
        <v>4</v>
      </c>
    </row>
    <row r="2083" spans="1:18" x14ac:dyDescent="0.2">
      <c r="A2083">
        <v>11057</v>
      </c>
      <c r="B2083">
        <v>70</v>
      </c>
      <c r="C2083">
        <v>15</v>
      </c>
      <c r="D2083">
        <v>3</v>
      </c>
      <c r="E2083">
        <v>0</v>
      </c>
      <c r="F2083">
        <f>order_details__2[[#This Row],[UnitPrice]]*order_details__2[[#This Row],[Quantity]]</f>
        <v>45</v>
      </c>
      <c r="G2083">
        <f>VLOOKUP(order_details__2[[#This Row],[ProductID]],products[],3,FALSE)</f>
        <v>7</v>
      </c>
      <c r="H2083">
        <f>VLOOKUP(order_details__2[[#This Row],[OrderID]],orders[],20,FALSE)</f>
        <v>1998</v>
      </c>
      <c r="I2083" t="str">
        <f>VLOOKUP(order_details__2[[#This Row],[ProductID]],products[],2,FALSE)</f>
        <v>Outback Lager</v>
      </c>
      <c r="J2083" t="str">
        <f>VLOOKUP(order_details__2[[#This Row],[SupplierID]],suppliers[],2,FALSE)</f>
        <v>Pavlova, Ltd.</v>
      </c>
      <c r="K2083" t="str">
        <f>VLOOKUP(order_details__2[[#This Row],[OrderID]],orders[],14,FALSE)</f>
        <v>UK</v>
      </c>
      <c r="L2083">
        <f>VLOOKUP(order_details__2[[#This Row],[OrderID]],orders[],7,FALSE)</f>
        <v>3</v>
      </c>
      <c r="M2083" t="str">
        <f>VLOOKUP(order_details__2[[#This Row],[ShipVia ]],shippers[],2,FALSE)</f>
        <v>Federal Shipping</v>
      </c>
      <c r="N2083" t="str">
        <f>VLOOKUP(order_details__2[[#This Row],[OrderID]],orders[],2,FALSE)</f>
        <v>NORTS</v>
      </c>
      <c r="O2083" t="str">
        <f>VLOOKUP(order_details__2[[#This Row],[OrderID]],orders[],18,FALSE)</f>
        <v xml:space="preserve">Southern                                          </v>
      </c>
      <c r="P2083">
        <f>VLOOKUP(order_details__2[[#This Row],[ProductID]],products[],4,FALSE)</f>
        <v>1</v>
      </c>
      <c r="Q2083" t="str">
        <f>VLOOKUP(order_details__2[[#This Row],[CategoryID]],categories[],2,FALSE)</f>
        <v>Beverages</v>
      </c>
      <c r="R2083" s="57">
        <f>VLOOKUP(order_details__2[[#This Row],[OrderID]],orders[],21,FALSE)</f>
        <v>4</v>
      </c>
    </row>
    <row r="2084" spans="1:18" x14ac:dyDescent="0.2">
      <c r="A2084">
        <v>11058</v>
      </c>
      <c r="B2084">
        <v>21</v>
      </c>
      <c r="C2084">
        <v>10</v>
      </c>
      <c r="D2084">
        <v>3</v>
      </c>
      <c r="E2084">
        <v>0</v>
      </c>
      <c r="F2084">
        <f>order_details__2[[#This Row],[UnitPrice]]*order_details__2[[#This Row],[Quantity]]</f>
        <v>30</v>
      </c>
      <c r="G2084">
        <f>VLOOKUP(order_details__2[[#This Row],[ProductID]],products[],3,FALSE)</f>
        <v>8</v>
      </c>
      <c r="H2084">
        <f>VLOOKUP(order_details__2[[#This Row],[OrderID]],orders[],20,FALSE)</f>
        <v>1998</v>
      </c>
      <c r="I2084" t="str">
        <f>VLOOKUP(order_details__2[[#This Row],[ProductID]],products[],2,FALSE)</f>
        <v>Sir Rodney's Scones</v>
      </c>
      <c r="J2084" t="str">
        <f>VLOOKUP(order_details__2[[#This Row],[SupplierID]],suppliers[],2,FALSE)</f>
        <v>Specialty Biscuits, Ltd.</v>
      </c>
      <c r="K2084" t="str">
        <f>VLOOKUP(order_details__2[[#This Row],[OrderID]],orders[],14,FALSE)</f>
        <v>Germany</v>
      </c>
      <c r="L2084">
        <f>VLOOKUP(order_details__2[[#This Row],[OrderID]],orders[],7,FALSE)</f>
        <v>3</v>
      </c>
      <c r="M2084" t="str">
        <f>VLOOKUP(order_details__2[[#This Row],[ShipVia ]],shippers[],2,FALSE)</f>
        <v>Federal Shipping</v>
      </c>
      <c r="N2084" t="str">
        <f>VLOOKUP(order_details__2[[#This Row],[OrderID]],orders[],2,FALSE)</f>
        <v>BLAUS</v>
      </c>
      <c r="O2084" t="str">
        <f>VLOOKUP(order_details__2[[#This Row],[OrderID]],orders[],18,FALSE)</f>
        <v xml:space="preserve">Northern                                          </v>
      </c>
      <c r="P2084">
        <f>VLOOKUP(order_details__2[[#This Row],[ProductID]],products[],4,FALSE)</f>
        <v>3</v>
      </c>
      <c r="Q2084" t="str">
        <f>VLOOKUP(order_details__2[[#This Row],[CategoryID]],categories[],2,FALSE)</f>
        <v>Confections</v>
      </c>
      <c r="R2084" s="57">
        <f>VLOOKUP(order_details__2[[#This Row],[OrderID]],orders[],21,FALSE)</f>
        <v>4</v>
      </c>
    </row>
    <row r="2085" spans="1:18" x14ac:dyDescent="0.2">
      <c r="A2085">
        <v>11058</v>
      </c>
      <c r="B2085">
        <v>60</v>
      </c>
      <c r="C2085">
        <v>34</v>
      </c>
      <c r="D2085">
        <v>21</v>
      </c>
      <c r="E2085">
        <v>0</v>
      </c>
      <c r="F2085">
        <f>order_details__2[[#This Row],[UnitPrice]]*order_details__2[[#This Row],[Quantity]]</f>
        <v>714</v>
      </c>
      <c r="G2085">
        <f>VLOOKUP(order_details__2[[#This Row],[ProductID]],products[],3,FALSE)</f>
        <v>28</v>
      </c>
      <c r="H2085">
        <f>VLOOKUP(order_details__2[[#This Row],[OrderID]],orders[],20,FALSE)</f>
        <v>1998</v>
      </c>
      <c r="I2085" t="str">
        <f>VLOOKUP(order_details__2[[#This Row],[ProductID]],products[],2,FALSE)</f>
        <v>Camembert Pierrot</v>
      </c>
      <c r="J2085" t="str">
        <f>VLOOKUP(order_details__2[[#This Row],[SupplierID]],suppliers[],2,FALSE)</f>
        <v>Gai pturage</v>
      </c>
      <c r="K2085" t="str">
        <f>VLOOKUP(order_details__2[[#This Row],[OrderID]],orders[],14,FALSE)</f>
        <v>Germany</v>
      </c>
      <c r="L2085">
        <f>VLOOKUP(order_details__2[[#This Row],[OrderID]],orders[],7,FALSE)</f>
        <v>3</v>
      </c>
      <c r="M2085" t="str">
        <f>VLOOKUP(order_details__2[[#This Row],[ShipVia ]],shippers[],2,FALSE)</f>
        <v>Federal Shipping</v>
      </c>
      <c r="N2085" t="str">
        <f>VLOOKUP(order_details__2[[#This Row],[OrderID]],orders[],2,FALSE)</f>
        <v>BLAUS</v>
      </c>
      <c r="O2085" t="str">
        <f>VLOOKUP(order_details__2[[#This Row],[OrderID]],orders[],18,FALSE)</f>
        <v xml:space="preserve">Northern                                          </v>
      </c>
      <c r="P2085">
        <f>VLOOKUP(order_details__2[[#This Row],[ProductID]],products[],4,FALSE)</f>
        <v>4</v>
      </c>
      <c r="Q2085" t="str">
        <f>VLOOKUP(order_details__2[[#This Row],[CategoryID]],categories[],2,FALSE)</f>
        <v>Dairy Products</v>
      </c>
      <c r="R2085" s="57">
        <f>VLOOKUP(order_details__2[[#This Row],[OrderID]],orders[],21,FALSE)</f>
        <v>4</v>
      </c>
    </row>
    <row r="2086" spans="1:18" x14ac:dyDescent="0.2">
      <c r="A2086">
        <v>11058</v>
      </c>
      <c r="B2086">
        <v>61</v>
      </c>
      <c r="C2086">
        <v>28.5</v>
      </c>
      <c r="D2086">
        <v>4</v>
      </c>
      <c r="E2086">
        <v>0</v>
      </c>
      <c r="F2086">
        <f>order_details__2[[#This Row],[UnitPrice]]*order_details__2[[#This Row],[Quantity]]</f>
        <v>114</v>
      </c>
      <c r="G2086">
        <f>VLOOKUP(order_details__2[[#This Row],[ProductID]],products[],3,FALSE)</f>
        <v>29</v>
      </c>
      <c r="H2086">
        <f>VLOOKUP(order_details__2[[#This Row],[OrderID]],orders[],20,FALSE)</f>
        <v>1998</v>
      </c>
      <c r="I2086" t="str">
        <f>VLOOKUP(order_details__2[[#This Row],[ProductID]],products[],2,FALSE)</f>
        <v>Sirop d'rable</v>
      </c>
      <c r="J2086" t="str">
        <f>VLOOKUP(order_details__2[[#This Row],[SupplierID]],suppliers[],2,FALSE)</f>
        <v>Forts d'rables</v>
      </c>
      <c r="K2086" t="str">
        <f>VLOOKUP(order_details__2[[#This Row],[OrderID]],orders[],14,FALSE)</f>
        <v>Germany</v>
      </c>
      <c r="L2086">
        <f>VLOOKUP(order_details__2[[#This Row],[OrderID]],orders[],7,FALSE)</f>
        <v>3</v>
      </c>
      <c r="M2086" t="str">
        <f>VLOOKUP(order_details__2[[#This Row],[ShipVia ]],shippers[],2,FALSE)</f>
        <v>Federal Shipping</v>
      </c>
      <c r="N2086" t="str">
        <f>VLOOKUP(order_details__2[[#This Row],[OrderID]],orders[],2,FALSE)</f>
        <v>BLAUS</v>
      </c>
      <c r="O2086" t="str">
        <f>VLOOKUP(order_details__2[[#This Row],[OrderID]],orders[],18,FALSE)</f>
        <v xml:space="preserve">Northern                                          </v>
      </c>
      <c r="P2086">
        <f>VLOOKUP(order_details__2[[#This Row],[ProductID]],products[],4,FALSE)</f>
        <v>2</v>
      </c>
      <c r="Q2086" t="str">
        <f>VLOOKUP(order_details__2[[#This Row],[CategoryID]],categories[],2,FALSE)</f>
        <v>Condiments</v>
      </c>
      <c r="R2086" s="57">
        <f>VLOOKUP(order_details__2[[#This Row],[OrderID]],orders[],21,FALSE)</f>
        <v>4</v>
      </c>
    </row>
    <row r="2087" spans="1:18" x14ac:dyDescent="0.2">
      <c r="A2087">
        <v>11059</v>
      </c>
      <c r="B2087">
        <v>13</v>
      </c>
      <c r="C2087">
        <v>6</v>
      </c>
      <c r="D2087">
        <v>30</v>
      </c>
      <c r="E2087">
        <v>0</v>
      </c>
      <c r="F2087">
        <f>order_details__2[[#This Row],[UnitPrice]]*order_details__2[[#This Row],[Quantity]]</f>
        <v>180</v>
      </c>
      <c r="G2087">
        <f>VLOOKUP(order_details__2[[#This Row],[ProductID]],products[],3,FALSE)</f>
        <v>6</v>
      </c>
      <c r="H2087">
        <f>VLOOKUP(order_details__2[[#This Row],[OrderID]],orders[],20,FALSE)</f>
        <v>1998</v>
      </c>
      <c r="I2087" t="str">
        <f>VLOOKUP(order_details__2[[#This Row],[ProductID]],products[],2,FALSE)</f>
        <v>Konbu</v>
      </c>
      <c r="J2087" t="str">
        <f>VLOOKUP(order_details__2[[#This Row],[SupplierID]],suppliers[],2,FALSE)</f>
        <v>Mayumi's</v>
      </c>
      <c r="K2087" t="str">
        <f>VLOOKUP(order_details__2[[#This Row],[OrderID]],orders[],14,FALSE)</f>
        <v>Brazil</v>
      </c>
      <c r="L2087">
        <f>VLOOKUP(order_details__2[[#This Row],[OrderID]],orders[],7,FALSE)</f>
        <v>2</v>
      </c>
      <c r="M2087" t="str">
        <f>VLOOKUP(order_details__2[[#This Row],[ShipVia ]],shippers[],2,FALSE)</f>
        <v>United Package</v>
      </c>
      <c r="N2087" t="str">
        <f>VLOOKUP(order_details__2[[#This Row],[OrderID]],orders[],2,FALSE)</f>
        <v>RICAR</v>
      </c>
      <c r="O2087" t="str">
        <f>VLOOKUP(order_details__2[[#This Row],[OrderID]],orders[],18,FALSE)</f>
        <v xml:space="preserve">Eastern                                           </v>
      </c>
      <c r="P2087">
        <f>VLOOKUP(order_details__2[[#This Row],[ProductID]],products[],4,FALSE)</f>
        <v>8</v>
      </c>
      <c r="Q2087" t="str">
        <f>VLOOKUP(order_details__2[[#This Row],[CategoryID]],categories[],2,FALSE)</f>
        <v>Seafood</v>
      </c>
      <c r="R2087" s="57">
        <f>VLOOKUP(order_details__2[[#This Row],[OrderID]],orders[],21,FALSE)</f>
        <v>4</v>
      </c>
    </row>
    <row r="2088" spans="1:18" x14ac:dyDescent="0.2">
      <c r="A2088">
        <v>11059</v>
      </c>
      <c r="B2088">
        <v>17</v>
      </c>
      <c r="C2088">
        <v>39</v>
      </c>
      <c r="D2088">
        <v>12</v>
      </c>
      <c r="E2088">
        <v>0</v>
      </c>
      <c r="F2088">
        <f>order_details__2[[#This Row],[UnitPrice]]*order_details__2[[#This Row],[Quantity]]</f>
        <v>468</v>
      </c>
      <c r="G2088">
        <f>VLOOKUP(order_details__2[[#This Row],[ProductID]],products[],3,FALSE)</f>
        <v>7</v>
      </c>
      <c r="H2088">
        <f>VLOOKUP(order_details__2[[#This Row],[OrderID]],orders[],20,FALSE)</f>
        <v>1998</v>
      </c>
      <c r="I2088" t="str">
        <f>VLOOKUP(order_details__2[[#This Row],[ProductID]],products[],2,FALSE)</f>
        <v>Alice Mutton</v>
      </c>
      <c r="J2088" t="str">
        <f>VLOOKUP(order_details__2[[#This Row],[SupplierID]],suppliers[],2,FALSE)</f>
        <v>Pavlova, Ltd.</v>
      </c>
      <c r="K2088" t="str">
        <f>VLOOKUP(order_details__2[[#This Row],[OrderID]],orders[],14,FALSE)</f>
        <v>Brazil</v>
      </c>
      <c r="L2088">
        <f>VLOOKUP(order_details__2[[#This Row],[OrderID]],orders[],7,FALSE)</f>
        <v>2</v>
      </c>
      <c r="M2088" t="str">
        <f>VLOOKUP(order_details__2[[#This Row],[ShipVia ]],shippers[],2,FALSE)</f>
        <v>United Package</v>
      </c>
      <c r="N2088" t="str">
        <f>VLOOKUP(order_details__2[[#This Row],[OrderID]],orders[],2,FALSE)</f>
        <v>RICAR</v>
      </c>
      <c r="O2088" t="str">
        <f>VLOOKUP(order_details__2[[#This Row],[OrderID]],orders[],18,FALSE)</f>
        <v xml:space="preserve">Eastern                                           </v>
      </c>
      <c r="P2088">
        <f>VLOOKUP(order_details__2[[#This Row],[ProductID]],products[],4,FALSE)</f>
        <v>6</v>
      </c>
      <c r="Q2088" t="str">
        <f>VLOOKUP(order_details__2[[#This Row],[CategoryID]],categories[],2,FALSE)</f>
        <v>Meat/Poultry</v>
      </c>
      <c r="R2088" s="57">
        <f>VLOOKUP(order_details__2[[#This Row],[OrderID]],orders[],21,FALSE)</f>
        <v>4</v>
      </c>
    </row>
    <row r="2089" spans="1:18" x14ac:dyDescent="0.2">
      <c r="A2089">
        <v>11059</v>
      </c>
      <c r="B2089">
        <v>60</v>
      </c>
      <c r="C2089">
        <v>34</v>
      </c>
      <c r="D2089">
        <v>35</v>
      </c>
      <c r="E2089">
        <v>0</v>
      </c>
      <c r="F2089">
        <f>order_details__2[[#This Row],[UnitPrice]]*order_details__2[[#This Row],[Quantity]]</f>
        <v>1190</v>
      </c>
      <c r="G2089">
        <f>VLOOKUP(order_details__2[[#This Row],[ProductID]],products[],3,FALSE)</f>
        <v>28</v>
      </c>
      <c r="H2089">
        <f>VLOOKUP(order_details__2[[#This Row],[OrderID]],orders[],20,FALSE)</f>
        <v>1998</v>
      </c>
      <c r="I2089" t="str">
        <f>VLOOKUP(order_details__2[[#This Row],[ProductID]],products[],2,FALSE)</f>
        <v>Camembert Pierrot</v>
      </c>
      <c r="J2089" t="str">
        <f>VLOOKUP(order_details__2[[#This Row],[SupplierID]],suppliers[],2,FALSE)</f>
        <v>Gai pturage</v>
      </c>
      <c r="K2089" t="str">
        <f>VLOOKUP(order_details__2[[#This Row],[OrderID]],orders[],14,FALSE)</f>
        <v>Brazil</v>
      </c>
      <c r="L2089">
        <f>VLOOKUP(order_details__2[[#This Row],[OrderID]],orders[],7,FALSE)</f>
        <v>2</v>
      </c>
      <c r="M2089" t="str">
        <f>VLOOKUP(order_details__2[[#This Row],[ShipVia ]],shippers[],2,FALSE)</f>
        <v>United Package</v>
      </c>
      <c r="N2089" t="str">
        <f>VLOOKUP(order_details__2[[#This Row],[OrderID]],orders[],2,FALSE)</f>
        <v>RICAR</v>
      </c>
      <c r="O2089" t="str">
        <f>VLOOKUP(order_details__2[[#This Row],[OrderID]],orders[],18,FALSE)</f>
        <v xml:space="preserve">Eastern                                           </v>
      </c>
      <c r="P2089">
        <f>VLOOKUP(order_details__2[[#This Row],[ProductID]],products[],4,FALSE)</f>
        <v>4</v>
      </c>
      <c r="Q2089" t="str">
        <f>VLOOKUP(order_details__2[[#This Row],[CategoryID]],categories[],2,FALSE)</f>
        <v>Dairy Products</v>
      </c>
      <c r="R2089" s="57">
        <f>VLOOKUP(order_details__2[[#This Row],[OrderID]],orders[],21,FALSE)</f>
        <v>4</v>
      </c>
    </row>
    <row r="2090" spans="1:18" x14ac:dyDescent="0.2">
      <c r="A2090">
        <v>11060</v>
      </c>
      <c r="B2090">
        <v>60</v>
      </c>
      <c r="C2090">
        <v>34</v>
      </c>
      <c r="D2090">
        <v>4</v>
      </c>
      <c r="E2090">
        <v>0</v>
      </c>
      <c r="F2090">
        <f>order_details__2[[#This Row],[UnitPrice]]*order_details__2[[#This Row],[Quantity]]</f>
        <v>136</v>
      </c>
      <c r="G2090">
        <f>VLOOKUP(order_details__2[[#This Row],[ProductID]],products[],3,FALSE)</f>
        <v>28</v>
      </c>
      <c r="H2090">
        <f>VLOOKUP(order_details__2[[#This Row],[OrderID]],orders[],20,FALSE)</f>
        <v>1998</v>
      </c>
      <c r="I2090" t="str">
        <f>VLOOKUP(order_details__2[[#This Row],[ProductID]],products[],2,FALSE)</f>
        <v>Camembert Pierrot</v>
      </c>
      <c r="J2090" t="str">
        <f>VLOOKUP(order_details__2[[#This Row],[SupplierID]],suppliers[],2,FALSE)</f>
        <v>Gai pturage</v>
      </c>
      <c r="K2090" t="str">
        <f>VLOOKUP(order_details__2[[#This Row],[OrderID]],orders[],14,FALSE)</f>
        <v>Italy</v>
      </c>
      <c r="L2090">
        <f>VLOOKUP(order_details__2[[#This Row],[OrderID]],orders[],7,FALSE)</f>
        <v>2</v>
      </c>
      <c r="M2090" t="str">
        <f>VLOOKUP(order_details__2[[#This Row],[ShipVia ]],shippers[],2,FALSE)</f>
        <v>United Package</v>
      </c>
      <c r="N2090" t="str">
        <f>VLOOKUP(order_details__2[[#This Row],[OrderID]],orders[],2,FALSE)</f>
        <v>FRANS</v>
      </c>
      <c r="O2090" t="str">
        <f>VLOOKUP(order_details__2[[#This Row],[OrderID]],orders[],18,FALSE)</f>
        <v xml:space="preserve">Eastern                                           </v>
      </c>
      <c r="P2090">
        <f>VLOOKUP(order_details__2[[#This Row],[ProductID]],products[],4,FALSE)</f>
        <v>4</v>
      </c>
      <c r="Q2090" t="str">
        <f>VLOOKUP(order_details__2[[#This Row],[CategoryID]],categories[],2,FALSE)</f>
        <v>Dairy Products</v>
      </c>
      <c r="R2090" s="57">
        <f>VLOOKUP(order_details__2[[#This Row],[OrderID]],orders[],21,FALSE)</f>
        <v>4</v>
      </c>
    </row>
    <row r="2091" spans="1:18" x14ac:dyDescent="0.2">
      <c r="A2091">
        <v>11060</v>
      </c>
      <c r="B2091">
        <v>77</v>
      </c>
      <c r="C2091">
        <v>13</v>
      </c>
      <c r="D2091">
        <v>10</v>
      </c>
      <c r="E2091">
        <v>0</v>
      </c>
      <c r="F2091">
        <f>order_details__2[[#This Row],[UnitPrice]]*order_details__2[[#This Row],[Quantity]]</f>
        <v>130</v>
      </c>
      <c r="G2091">
        <f>VLOOKUP(order_details__2[[#This Row],[ProductID]],products[],3,FALSE)</f>
        <v>12</v>
      </c>
      <c r="H2091">
        <f>VLOOKUP(order_details__2[[#This Row],[OrderID]],orders[],20,FALSE)</f>
        <v>1998</v>
      </c>
      <c r="I2091" t="str">
        <f>VLOOKUP(order_details__2[[#This Row],[ProductID]],products[],2,FALSE)</f>
        <v>Original Frankfurter grne Soe</v>
      </c>
      <c r="J2091" t="str">
        <f>VLOOKUP(order_details__2[[#This Row],[SupplierID]],suppliers[],2,FALSE)</f>
        <v>Plutzer Lebensmittelgromrkte AG</v>
      </c>
      <c r="K2091" t="str">
        <f>VLOOKUP(order_details__2[[#This Row],[OrderID]],orders[],14,FALSE)</f>
        <v>Italy</v>
      </c>
      <c r="L2091">
        <f>VLOOKUP(order_details__2[[#This Row],[OrderID]],orders[],7,FALSE)</f>
        <v>2</v>
      </c>
      <c r="M2091" t="str">
        <f>VLOOKUP(order_details__2[[#This Row],[ShipVia ]],shippers[],2,FALSE)</f>
        <v>United Package</v>
      </c>
      <c r="N2091" t="str">
        <f>VLOOKUP(order_details__2[[#This Row],[OrderID]],orders[],2,FALSE)</f>
        <v>FRANS</v>
      </c>
      <c r="O2091" t="str">
        <f>VLOOKUP(order_details__2[[#This Row],[OrderID]],orders[],18,FALSE)</f>
        <v xml:space="preserve">Eastern                                           </v>
      </c>
      <c r="P2091">
        <f>VLOOKUP(order_details__2[[#This Row],[ProductID]],products[],4,FALSE)</f>
        <v>2</v>
      </c>
      <c r="Q2091" t="str">
        <f>VLOOKUP(order_details__2[[#This Row],[CategoryID]],categories[],2,FALSE)</f>
        <v>Condiments</v>
      </c>
      <c r="R2091" s="57">
        <f>VLOOKUP(order_details__2[[#This Row],[OrderID]],orders[],21,FALSE)</f>
        <v>4</v>
      </c>
    </row>
    <row r="2092" spans="1:18" x14ac:dyDescent="0.2">
      <c r="A2092">
        <v>11061</v>
      </c>
      <c r="B2092">
        <v>60</v>
      </c>
      <c r="C2092">
        <v>34</v>
      </c>
      <c r="D2092">
        <v>15</v>
      </c>
      <c r="E2092">
        <v>0</v>
      </c>
      <c r="F2092">
        <f>order_details__2[[#This Row],[UnitPrice]]*order_details__2[[#This Row],[Quantity]]</f>
        <v>510</v>
      </c>
      <c r="G2092">
        <f>VLOOKUP(order_details__2[[#This Row],[ProductID]],products[],3,FALSE)</f>
        <v>28</v>
      </c>
      <c r="H2092">
        <f>VLOOKUP(order_details__2[[#This Row],[OrderID]],orders[],20,FALSE)</f>
        <v>1998</v>
      </c>
      <c r="I2092" t="str">
        <f>VLOOKUP(order_details__2[[#This Row],[ProductID]],products[],2,FALSE)</f>
        <v>Camembert Pierrot</v>
      </c>
      <c r="J2092" t="str">
        <f>VLOOKUP(order_details__2[[#This Row],[SupplierID]],suppliers[],2,FALSE)</f>
        <v>Gai pturage</v>
      </c>
      <c r="K2092" t="str">
        <f>VLOOKUP(order_details__2[[#This Row],[OrderID]],orders[],14,FALSE)</f>
        <v>USA</v>
      </c>
      <c r="L2092">
        <f>VLOOKUP(order_details__2[[#This Row],[OrderID]],orders[],7,FALSE)</f>
        <v>3</v>
      </c>
      <c r="M2092" t="str">
        <f>VLOOKUP(order_details__2[[#This Row],[ShipVia ]],shippers[],2,FALSE)</f>
        <v>Federal Shipping</v>
      </c>
      <c r="N2092" t="str">
        <f>VLOOKUP(order_details__2[[#This Row],[OrderID]],orders[],2,FALSE)</f>
        <v>GREAL</v>
      </c>
      <c r="O2092" t="str">
        <f>VLOOKUP(order_details__2[[#This Row],[OrderID]],orders[],18,FALSE)</f>
        <v xml:space="preserve">Eastern                                           </v>
      </c>
      <c r="P2092">
        <f>VLOOKUP(order_details__2[[#This Row],[ProductID]],products[],4,FALSE)</f>
        <v>4</v>
      </c>
      <c r="Q2092" t="str">
        <f>VLOOKUP(order_details__2[[#This Row],[CategoryID]],categories[],2,FALSE)</f>
        <v>Dairy Products</v>
      </c>
      <c r="R2092" s="57">
        <f>VLOOKUP(order_details__2[[#This Row],[OrderID]],orders[],21,FALSE)</f>
        <v>4</v>
      </c>
    </row>
    <row r="2093" spans="1:18" x14ac:dyDescent="0.2">
      <c r="A2093">
        <v>11062</v>
      </c>
      <c r="B2093">
        <v>53</v>
      </c>
      <c r="C2093">
        <v>32.799999999999997</v>
      </c>
      <c r="D2093">
        <v>10</v>
      </c>
      <c r="E2093">
        <v>0</v>
      </c>
      <c r="F2093">
        <f>order_details__2[[#This Row],[UnitPrice]]*order_details__2[[#This Row],[Quantity]]</f>
        <v>328</v>
      </c>
      <c r="G2093">
        <f>VLOOKUP(order_details__2[[#This Row],[ProductID]],products[],3,FALSE)</f>
        <v>24</v>
      </c>
      <c r="H2093">
        <f>VLOOKUP(order_details__2[[#This Row],[OrderID]],orders[],20,FALSE)</f>
        <v>1998</v>
      </c>
      <c r="I2093" t="str">
        <f>VLOOKUP(order_details__2[[#This Row],[ProductID]],products[],2,FALSE)</f>
        <v>Perth Pasties</v>
      </c>
      <c r="J2093" t="str">
        <f>VLOOKUP(order_details__2[[#This Row],[SupplierID]],suppliers[],2,FALSE)</f>
        <v>G'day, Mate</v>
      </c>
      <c r="K2093" t="str">
        <f>VLOOKUP(order_details__2[[#This Row],[OrderID]],orders[],14,FALSE)</f>
        <v>Italy</v>
      </c>
      <c r="L2093">
        <f>VLOOKUP(order_details__2[[#This Row],[OrderID]],orders[],7,FALSE)</f>
        <v>2</v>
      </c>
      <c r="M2093" t="str">
        <f>VLOOKUP(order_details__2[[#This Row],[ShipVia ]],shippers[],2,FALSE)</f>
        <v>United Package</v>
      </c>
      <c r="N2093" t="str">
        <f>VLOOKUP(order_details__2[[#This Row],[OrderID]],orders[],2,FALSE)</f>
        <v>REGGC</v>
      </c>
      <c r="O2093" t="str">
        <f>VLOOKUP(order_details__2[[#This Row],[OrderID]],orders[],18,FALSE)</f>
        <v xml:space="preserve">Eastern                                           </v>
      </c>
      <c r="P2093">
        <f>VLOOKUP(order_details__2[[#This Row],[ProductID]],products[],4,FALSE)</f>
        <v>6</v>
      </c>
      <c r="Q2093" t="str">
        <f>VLOOKUP(order_details__2[[#This Row],[CategoryID]],categories[],2,FALSE)</f>
        <v>Meat/Poultry</v>
      </c>
      <c r="R2093" s="57">
        <f>VLOOKUP(order_details__2[[#This Row],[OrderID]],orders[],21,FALSE)</f>
        <v>4</v>
      </c>
    </row>
    <row r="2094" spans="1:18" x14ac:dyDescent="0.2">
      <c r="A2094">
        <v>11062</v>
      </c>
      <c r="B2094">
        <v>70</v>
      </c>
      <c r="C2094">
        <v>15</v>
      </c>
      <c r="D2094">
        <v>12</v>
      </c>
      <c r="E2094">
        <v>0</v>
      </c>
      <c r="F2094">
        <f>order_details__2[[#This Row],[UnitPrice]]*order_details__2[[#This Row],[Quantity]]</f>
        <v>180</v>
      </c>
      <c r="G2094">
        <f>VLOOKUP(order_details__2[[#This Row],[ProductID]],products[],3,FALSE)</f>
        <v>7</v>
      </c>
      <c r="H2094">
        <f>VLOOKUP(order_details__2[[#This Row],[OrderID]],orders[],20,FALSE)</f>
        <v>1998</v>
      </c>
      <c r="I2094" t="str">
        <f>VLOOKUP(order_details__2[[#This Row],[ProductID]],products[],2,FALSE)</f>
        <v>Outback Lager</v>
      </c>
      <c r="J2094" t="str">
        <f>VLOOKUP(order_details__2[[#This Row],[SupplierID]],suppliers[],2,FALSE)</f>
        <v>Pavlova, Ltd.</v>
      </c>
      <c r="K2094" t="str">
        <f>VLOOKUP(order_details__2[[#This Row],[OrderID]],orders[],14,FALSE)</f>
        <v>Italy</v>
      </c>
      <c r="L2094">
        <f>VLOOKUP(order_details__2[[#This Row],[OrderID]],orders[],7,FALSE)</f>
        <v>2</v>
      </c>
      <c r="M2094" t="str">
        <f>VLOOKUP(order_details__2[[#This Row],[ShipVia ]],shippers[],2,FALSE)</f>
        <v>United Package</v>
      </c>
      <c r="N2094" t="str">
        <f>VLOOKUP(order_details__2[[#This Row],[OrderID]],orders[],2,FALSE)</f>
        <v>REGGC</v>
      </c>
      <c r="O2094" t="str">
        <f>VLOOKUP(order_details__2[[#This Row],[OrderID]],orders[],18,FALSE)</f>
        <v xml:space="preserve">Eastern                                           </v>
      </c>
      <c r="P2094">
        <f>VLOOKUP(order_details__2[[#This Row],[ProductID]],products[],4,FALSE)</f>
        <v>1</v>
      </c>
      <c r="Q2094" t="str">
        <f>VLOOKUP(order_details__2[[#This Row],[CategoryID]],categories[],2,FALSE)</f>
        <v>Beverages</v>
      </c>
      <c r="R2094" s="57">
        <f>VLOOKUP(order_details__2[[#This Row],[OrderID]],orders[],21,FALSE)</f>
        <v>4</v>
      </c>
    </row>
    <row r="2095" spans="1:18" x14ac:dyDescent="0.2">
      <c r="A2095">
        <v>11063</v>
      </c>
      <c r="B2095">
        <v>34</v>
      </c>
      <c r="C2095">
        <v>14</v>
      </c>
      <c r="D2095">
        <v>30</v>
      </c>
      <c r="E2095">
        <v>0</v>
      </c>
      <c r="F2095">
        <f>order_details__2[[#This Row],[UnitPrice]]*order_details__2[[#This Row],[Quantity]]</f>
        <v>420</v>
      </c>
      <c r="G2095">
        <f>VLOOKUP(order_details__2[[#This Row],[ProductID]],products[],3,FALSE)</f>
        <v>16</v>
      </c>
      <c r="H2095">
        <f>VLOOKUP(order_details__2[[#This Row],[OrderID]],orders[],20,FALSE)</f>
        <v>1998</v>
      </c>
      <c r="I2095" t="str">
        <f>VLOOKUP(order_details__2[[#This Row],[ProductID]],products[],2,FALSE)</f>
        <v>Sasquatch Ale</v>
      </c>
      <c r="J2095" t="str">
        <f>VLOOKUP(order_details__2[[#This Row],[SupplierID]],suppliers[],2,FALSE)</f>
        <v>Bigfoot Breweries</v>
      </c>
      <c r="K2095" t="str">
        <f>VLOOKUP(order_details__2[[#This Row],[OrderID]],orders[],14,FALSE)</f>
        <v>Ireland</v>
      </c>
      <c r="L2095">
        <f>VLOOKUP(order_details__2[[#This Row],[OrderID]],orders[],7,FALSE)</f>
        <v>2</v>
      </c>
      <c r="M2095" t="str">
        <f>VLOOKUP(order_details__2[[#This Row],[ShipVia ]],shippers[],2,FALSE)</f>
        <v>United Package</v>
      </c>
      <c r="N2095" t="str">
        <f>VLOOKUP(order_details__2[[#This Row],[OrderID]],orders[],2,FALSE)</f>
        <v>HUNGO</v>
      </c>
      <c r="O2095" t="str">
        <f>VLOOKUP(order_details__2[[#This Row],[OrderID]],orders[],18,FALSE)</f>
        <v xml:space="preserve">Southern                                          </v>
      </c>
      <c r="P2095">
        <f>VLOOKUP(order_details__2[[#This Row],[ProductID]],products[],4,FALSE)</f>
        <v>1</v>
      </c>
      <c r="Q2095" t="str">
        <f>VLOOKUP(order_details__2[[#This Row],[CategoryID]],categories[],2,FALSE)</f>
        <v>Beverages</v>
      </c>
      <c r="R2095" s="57">
        <f>VLOOKUP(order_details__2[[#This Row],[OrderID]],orders[],21,FALSE)</f>
        <v>4</v>
      </c>
    </row>
    <row r="2096" spans="1:18" x14ac:dyDescent="0.2">
      <c r="A2096">
        <v>11063</v>
      </c>
      <c r="B2096">
        <v>40</v>
      </c>
      <c r="C2096">
        <v>18.399999999999999</v>
      </c>
      <c r="D2096">
        <v>40</v>
      </c>
      <c r="E2096">
        <v>0</v>
      </c>
      <c r="F2096">
        <f>order_details__2[[#This Row],[UnitPrice]]*order_details__2[[#This Row],[Quantity]]</f>
        <v>736</v>
      </c>
      <c r="G2096">
        <f>VLOOKUP(order_details__2[[#This Row],[ProductID]],products[],3,FALSE)</f>
        <v>19</v>
      </c>
      <c r="H2096">
        <f>VLOOKUP(order_details__2[[#This Row],[OrderID]],orders[],20,FALSE)</f>
        <v>1998</v>
      </c>
      <c r="I2096" t="str">
        <f>VLOOKUP(order_details__2[[#This Row],[ProductID]],products[],2,FALSE)</f>
        <v>Boston Crab Meat</v>
      </c>
      <c r="J2096" t="str">
        <f>VLOOKUP(order_details__2[[#This Row],[SupplierID]],suppliers[],2,FALSE)</f>
        <v>New England Seafood Cannery</v>
      </c>
      <c r="K2096" t="str">
        <f>VLOOKUP(order_details__2[[#This Row],[OrderID]],orders[],14,FALSE)</f>
        <v>Ireland</v>
      </c>
      <c r="L2096">
        <f>VLOOKUP(order_details__2[[#This Row],[OrderID]],orders[],7,FALSE)</f>
        <v>2</v>
      </c>
      <c r="M2096" t="str">
        <f>VLOOKUP(order_details__2[[#This Row],[ShipVia ]],shippers[],2,FALSE)</f>
        <v>United Package</v>
      </c>
      <c r="N2096" t="str">
        <f>VLOOKUP(order_details__2[[#This Row],[OrderID]],orders[],2,FALSE)</f>
        <v>HUNGO</v>
      </c>
      <c r="O2096" t="str">
        <f>VLOOKUP(order_details__2[[#This Row],[OrderID]],orders[],18,FALSE)</f>
        <v xml:space="preserve">Southern                                          </v>
      </c>
      <c r="P2096">
        <f>VLOOKUP(order_details__2[[#This Row],[ProductID]],products[],4,FALSE)</f>
        <v>8</v>
      </c>
      <c r="Q2096" t="str">
        <f>VLOOKUP(order_details__2[[#This Row],[CategoryID]],categories[],2,FALSE)</f>
        <v>Seafood</v>
      </c>
      <c r="R2096" s="57">
        <f>VLOOKUP(order_details__2[[#This Row],[OrderID]],orders[],21,FALSE)</f>
        <v>4</v>
      </c>
    </row>
    <row r="2097" spans="1:18" x14ac:dyDescent="0.2">
      <c r="A2097">
        <v>11063</v>
      </c>
      <c r="B2097">
        <v>41</v>
      </c>
      <c r="C2097">
        <v>9.65</v>
      </c>
      <c r="D2097">
        <v>30</v>
      </c>
      <c r="E2097">
        <v>0</v>
      </c>
      <c r="F2097">
        <f>order_details__2[[#This Row],[UnitPrice]]*order_details__2[[#This Row],[Quantity]]</f>
        <v>289.5</v>
      </c>
      <c r="G2097">
        <f>VLOOKUP(order_details__2[[#This Row],[ProductID]],products[],3,FALSE)</f>
        <v>19</v>
      </c>
      <c r="H2097">
        <f>VLOOKUP(order_details__2[[#This Row],[OrderID]],orders[],20,FALSE)</f>
        <v>1998</v>
      </c>
      <c r="I2097" t="str">
        <f>VLOOKUP(order_details__2[[#This Row],[ProductID]],products[],2,FALSE)</f>
        <v>Jack's New England Clam Chowder</v>
      </c>
      <c r="J2097" t="str">
        <f>VLOOKUP(order_details__2[[#This Row],[SupplierID]],suppliers[],2,FALSE)</f>
        <v>New England Seafood Cannery</v>
      </c>
      <c r="K2097" t="str">
        <f>VLOOKUP(order_details__2[[#This Row],[OrderID]],orders[],14,FALSE)</f>
        <v>Ireland</v>
      </c>
      <c r="L2097">
        <f>VLOOKUP(order_details__2[[#This Row],[OrderID]],orders[],7,FALSE)</f>
        <v>2</v>
      </c>
      <c r="M2097" t="str">
        <f>VLOOKUP(order_details__2[[#This Row],[ShipVia ]],shippers[],2,FALSE)</f>
        <v>United Package</v>
      </c>
      <c r="N2097" t="str">
        <f>VLOOKUP(order_details__2[[#This Row],[OrderID]],orders[],2,FALSE)</f>
        <v>HUNGO</v>
      </c>
      <c r="O2097" t="str">
        <f>VLOOKUP(order_details__2[[#This Row],[OrderID]],orders[],18,FALSE)</f>
        <v xml:space="preserve">Southern                                          </v>
      </c>
      <c r="P2097">
        <f>VLOOKUP(order_details__2[[#This Row],[ProductID]],products[],4,FALSE)</f>
        <v>8</v>
      </c>
      <c r="Q2097" t="str">
        <f>VLOOKUP(order_details__2[[#This Row],[CategoryID]],categories[],2,FALSE)</f>
        <v>Seafood</v>
      </c>
      <c r="R2097" s="57">
        <f>VLOOKUP(order_details__2[[#This Row],[OrderID]],orders[],21,FALSE)</f>
        <v>4</v>
      </c>
    </row>
    <row r="2098" spans="1:18" x14ac:dyDescent="0.2">
      <c r="A2098">
        <v>11064</v>
      </c>
      <c r="B2098">
        <v>17</v>
      </c>
      <c r="C2098">
        <v>39</v>
      </c>
      <c r="D2098">
        <v>77</v>
      </c>
      <c r="E2098">
        <v>0</v>
      </c>
      <c r="F2098">
        <f>order_details__2[[#This Row],[UnitPrice]]*order_details__2[[#This Row],[Quantity]]</f>
        <v>3003</v>
      </c>
      <c r="G2098">
        <f>VLOOKUP(order_details__2[[#This Row],[ProductID]],products[],3,FALSE)</f>
        <v>7</v>
      </c>
      <c r="H2098">
        <f>VLOOKUP(order_details__2[[#This Row],[OrderID]],orders[],20,FALSE)</f>
        <v>1998</v>
      </c>
      <c r="I2098" t="str">
        <f>VLOOKUP(order_details__2[[#This Row],[ProductID]],products[],2,FALSE)</f>
        <v>Alice Mutton</v>
      </c>
      <c r="J2098" t="str">
        <f>VLOOKUP(order_details__2[[#This Row],[SupplierID]],suppliers[],2,FALSE)</f>
        <v>Pavlova, Ltd.</v>
      </c>
      <c r="K2098" t="str">
        <f>VLOOKUP(order_details__2[[#This Row],[OrderID]],orders[],14,FALSE)</f>
        <v>USA</v>
      </c>
      <c r="L2098">
        <f>VLOOKUP(order_details__2[[#This Row],[OrderID]],orders[],7,FALSE)</f>
        <v>1</v>
      </c>
      <c r="M2098" t="str">
        <f>VLOOKUP(order_details__2[[#This Row],[ShipVia ]],shippers[],2,FALSE)</f>
        <v>Speedy Express</v>
      </c>
      <c r="N2098" t="str">
        <f>VLOOKUP(order_details__2[[#This Row],[OrderID]],orders[],2,FALSE)</f>
        <v>SAVEA</v>
      </c>
      <c r="O2098" t="str">
        <f>VLOOKUP(order_details__2[[#This Row],[OrderID]],orders[],18,FALSE)</f>
        <v xml:space="preserve">Eastern                                           </v>
      </c>
      <c r="P2098">
        <f>VLOOKUP(order_details__2[[#This Row],[ProductID]],products[],4,FALSE)</f>
        <v>6</v>
      </c>
      <c r="Q2098" t="str">
        <f>VLOOKUP(order_details__2[[#This Row],[CategoryID]],categories[],2,FALSE)</f>
        <v>Meat/Poultry</v>
      </c>
      <c r="R2098" s="57">
        <f>VLOOKUP(order_details__2[[#This Row],[OrderID]],orders[],21,FALSE)</f>
        <v>5</v>
      </c>
    </row>
    <row r="2099" spans="1:18" x14ac:dyDescent="0.2">
      <c r="A2099">
        <v>11064</v>
      </c>
      <c r="B2099">
        <v>41</v>
      </c>
      <c r="C2099">
        <v>9.65</v>
      </c>
      <c r="D2099">
        <v>12</v>
      </c>
      <c r="E2099">
        <v>0</v>
      </c>
      <c r="F2099">
        <f>order_details__2[[#This Row],[UnitPrice]]*order_details__2[[#This Row],[Quantity]]</f>
        <v>115.80000000000001</v>
      </c>
      <c r="G2099">
        <f>VLOOKUP(order_details__2[[#This Row],[ProductID]],products[],3,FALSE)</f>
        <v>19</v>
      </c>
      <c r="H2099">
        <f>VLOOKUP(order_details__2[[#This Row],[OrderID]],orders[],20,FALSE)</f>
        <v>1998</v>
      </c>
      <c r="I2099" t="str">
        <f>VLOOKUP(order_details__2[[#This Row],[ProductID]],products[],2,FALSE)</f>
        <v>Jack's New England Clam Chowder</v>
      </c>
      <c r="J2099" t="str">
        <f>VLOOKUP(order_details__2[[#This Row],[SupplierID]],suppliers[],2,FALSE)</f>
        <v>New England Seafood Cannery</v>
      </c>
      <c r="K2099" t="str">
        <f>VLOOKUP(order_details__2[[#This Row],[OrderID]],orders[],14,FALSE)</f>
        <v>USA</v>
      </c>
      <c r="L2099">
        <f>VLOOKUP(order_details__2[[#This Row],[OrderID]],orders[],7,FALSE)</f>
        <v>1</v>
      </c>
      <c r="M2099" t="str">
        <f>VLOOKUP(order_details__2[[#This Row],[ShipVia ]],shippers[],2,FALSE)</f>
        <v>Speedy Express</v>
      </c>
      <c r="N2099" t="str">
        <f>VLOOKUP(order_details__2[[#This Row],[OrderID]],orders[],2,FALSE)</f>
        <v>SAVEA</v>
      </c>
      <c r="O2099" t="str">
        <f>VLOOKUP(order_details__2[[#This Row],[OrderID]],orders[],18,FALSE)</f>
        <v xml:space="preserve">Eastern                                           </v>
      </c>
      <c r="P2099">
        <f>VLOOKUP(order_details__2[[#This Row],[ProductID]],products[],4,FALSE)</f>
        <v>8</v>
      </c>
      <c r="Q2099" t="str">
        <f>VLOOKUP(order_details__2[[#This Row],[CategoryID]],categories[],2,FALSE)</f>
        <v>Seafood</v>
      </c>
      <c r="R2099" s="57">
        <f>VLOOKUP(order_details__2[[#This Row],[OrderID]],orders[],21,FALSE)</f>
        <v>5</v>
      </c>
    </row>
    <row r="2100" spans="1:18" x14ac:dyDescent="0.2">
      <c r="A2100">
        <v>11064</v>
      </c>
      <c r="B2100">
        <v>53</v>
      </c>
      <c r="C2100">
        <v>32.799999999999997</v>
      </c>
      <c r="D2100">
        <v>25</v>
      </c>
      <c r="E2100">
        <v>0</v>
      </c>
      <c r="F2100">
        <f>order_details__2[[#This Row],[UnitPrice]]*order_details__2[[#This Row],[Quantity]]</f>
        <v>819.99999999999989</v>
      </c>
      <c r="G2100">
        <f>VLOOKUP(order_details__2[[#This Row],[ProductID]],products[],3,FALSE)</f>
        <v>24</v>
      </c>
      <c r="H2100">
        <f>VLOOKUP(order_details__2[[#This Row],[OrderID]],orders[],20,FALSE)</f>
        <v>1998</v>
      </c>
      <c r="I2100" t="str">
        <f>VLOOKUP(order_details__2[[#This Row],[ProductID]],products[],2,FALSE)</f>
        <v>Perth Pasties</v>
      </c>
      <c r="J2100" t="str">
        <f>VLOOKUP(order_details__2[[#This Row],[SupplierID]],suppliers[],2,FALSE)</f>
        <v>G'day, Mate</v>
      </c>
      <c r="K2100" t="str">
        <f>VLOOKUP(order_details__2[[#This Row],[OrderID]],orders[],14,FALSE)</f>
        <v>USA</v>
      </c>
      <c r="L2100">
        <f>VLOOKUP(order_details__2[[#This Row],[OrderID]],orders[],7,FALSE)</f>
        <v>1</v>
      </c>
      <c r="M2100" t="str">
        <f>VLOOKUP(order_details__2[[#This Row],[ShipVia ]],shippers[],2,FALSE)</f>
        <v>Speedy Express</v>
      </c>
      <c r="N2100" t="str">
        <f>VLOOKUP(order_details__2[[#This Row],[OrderID]],orders[],2,FALSE)</f>
        <v>SAVEA</v>
      </c>
      <c r="O2100" t="str">
        <f>VLOOKUP(order_details__2[[#This Row],[OrderID]],orders[],18,FALSE)</f>
        <v xml:space="preserve">Eastern                                           </v>
      </c>
      <c r="P2100">
        <f>VLOOKUP(order_details__2[[#This Row],[ProductID]],products[],4,FALSE)</f>
        <v>6</v>
      </c>
      <c r="Q2100" t="str">
        <f>VLOOKUP(order_details__2[[#This Row],[CategoryID]],categories[],2,FALSE)</f>
        <v>Meat/Poultry</v>
      </c>
      <c r="R2100" s="57">
        <f>VLOOKUP(order_details__2[[#This Row],[OrderID]],orders[],21,FALSE)</f>
        <v>5</v>
      </c>
    </row>
    <row r="2101" spans="1:18" x14ac:dyDescent="0.2">
      <c r="A2101">
        <v>11064</v>
      </c>
      <c r="B2101">
        <v>55</v>
      </c>
      <c r="C2101">
        <v>24</v>
      </c>
      <c r="D2101">
        <v>4</v>
      </c>
      <c r="E2101">
        <v>0</v>
      </c>
      <c r="F2101">
        <f>order_details__2[[#This Row],[UnitPrice]]*order_details__2[[#This Row],[Quantity]]</f>
        <v>96</v>
      </c>
      <c r="G2101">
        <f>VLOOKUP(order_details__2[[#This Row],[ProductID]],products[],3,FALSE)</f>
        <v>25</v>
      </c>
      <c r="H2101">
        <f>VLOOKUP(order_details__2[[#This Row],[OrderID]],orders[],20,FALSE)</f>
        <v>1998</v>
      </c>
      <c r="I2101" t="str">
        <f>VLOOKUP(order_details__2[[#This Row],[ProductID]],products[],2,FALSE)</f>
        <v>Pt chinois</v>
      </c>
      <c r="J2101" t="str">
        <f>VLOOKUP(order_details__2[[#This Row],[SupplierID]],suppliers[],2,FALSE)</f>
        <v>Ma Maison</v>
      </c>
      <c r="K2101" t="str">
        <f>VLOOKUP(order_details__2[[#This Row],[OrderID]],orders[],14,FALSE)</f>
        <v>USA</v>
      </c>
      <c r="L2101">
        <f>VLOOKUP(order_details__2[[#This Row],[OrderID]],orders[],7,FALSE)</f>
        <v>1</v>
      </c>
      <c r="M2101" t="str">
        <f>VLOOKUP(order_details__2[[#This Row],[ShipVia ]],shippers[],2,FALSE)</f>
        <v>Speedy Express</v>
      </c>
      <c r="N2101" t="str">
        <f>VLOOKUP(order_details__2[[#This Row],[OrderID]],orders[],2,FALSE)</f>
        <v>SAVEA</v>
      </c>
      <c r="O2101" t="str">
        <f>VLOOKUP(order_details__2[[#This Row],[OrderID]],orders[],18,FALSE)</f>
        <v xml:space="preserve">Eastern                                           </v>
      </c>
      <c r="P2101">
        <f>VLOOKUP(order_details__2[[#This Row],[ProductID]],products[],4,FALSE)</f>
        <v>6</v>
      </c>
      <c r="Q2101" t="str">
        <f>VLOOKUP(order_details__2[[#This Row],[CategoryID]],categories[],2,FALSE)</f>
        <v>Meat/Poultry</v>
      </c>
      <c r="R2101" s="57">
        <f>VLOOKUP(order_details__2[[#This Row],[OrderID]],orders[],21,FALSE)</f>
        <v>5</v>
      </c>
    </row>
    <row r="2102" spans="1:18" x14ac:dyDescent="0.2">
      <c r="A2102">
        <v>11064</v>
      </c>
      <c r="B2102">
        <v>68</v>
      </c>
      <c r="C2102">
        <v>12.5</v>
      </c>
      <c r="D2102">
        <v>55</v>
      </c>
      <c r="E2102">
        <v>0</v>
      </c>
      <c r="F2102">
        <f>order_details__2[[#This Row],[UnitPrice]]*order_details__2[[#This Row],[Quantity]]</f>
        <v>687.5</v>
      </c>
      <c r="G2102">
        <f>VLOOKUP(order_details__2[[#This Row],[ProductID]],products[],3,FALSE)</f>
        <v>8</v>
      </c>
      <c r="H2102">
        <f>VLOOKUP(order_details__2[[#This Row],[OrderID]],orders[],20,FALSE)</f>
        <v>1998</v>
      </c>
      <c r="I2102" t="str">
        <f>VLOOKUP(order_details__2[[#This Row],[ProductID]],products[],2,FALSE)</f>
        <v>Scottish Longbreads</v>
      </c>
      <c r="J2102" t="str">
        <f>VLOOKUP(order_details__2[[#This Row],[SupplierID]],suppliers[],2,FALSE)</f>
        <v>Specialty Biscuits, Ltd.</v>
      </c>
      <c r="K2102" t="str">
        <f>VLOOKUP(order_details__2[[#This Row],[OrderID]],orders[],14,FALSE)</f>
        <v>USA</v>
      </c>
      <c r="L2102">
        <f>VLOOKUP(order_details__2[[#This Row],[OrderID]],orders[],7,FALSE)</f>
        <v>1</v>
      </c>
      <c r="M2102" t="str">
        <f>VLOOKUP(order_details__2[[#This Row],[ShipVia ]],shippers[],2,FALSE)</f>
        <v>Speedy Express</v>
      </c>
      <c r="N2102" t="str">
        <f>VLOOKUP(order_details__2[[#This Row],[OrderID]],orders[],2,FALSE)</f>
        <v>SAVEA</v>
      </c>
      <c r="O2102" t="str">
        <f>VLOOKUP(order_details__2[[#This Row],[OrderID]],orders[],18,FALSE)</f>
        <v xml:space="preserve">Eastern                                           </v>
      </c>
      <c r="P2102">
        <f>VLOOKUP(order_details__2[[#This Row],[ProductID]],products[],4,FALSE)</f>
        <v>3</v>
      </c>
      <c r="Q2102" t="str">
        <f>VLOOKUP(order_details__2[[#This Row],[CategoryID]],categories[],2,FALSE)</f>
        <v>Confections</v>
      </c>
      <c r="R2102" s="57">
        <f>VLOOKUP(order_details__2[[#This Row],[OrderID]],orders[],21,FALSE)</f>
        <v>5</v>
      </c>
    </row>
    <row r="2103" spans="1:18" x14ac:dyDescent="0.2">
      <c r="A2103">
        <v>11065</v>
      </c>
      <c r="B2103">
        <v>30</v>
      </c>
      <c r="C2103">
        <v>25.89</v>
      </c>
      <c r="D2103">
        <v>4</v>
      </c>
      <c r="E2103">
        <v>0</v>
      </c>
      <c r="F2103">
        <f>order_details__2[[#This Row],[UnitPrice]]*order_details__2[[#This Row],[Quantity]]</f>
        <v>103.56</v>
      </c>
      <c r="G2103">
        <f>VLOOKUP(order_details__2[[#This Row],[ProductID]],products[],3,FALSE)</f>
        <v>13</v>
      </c>
      <c r="H2103">
        <f>VLOOKUP(order_details__2[[#This Row],[OrderID]],orders[],20,FALSE)</f>
        <v>1998</v>
      </c>
      <c r="I2103" t="str">
        <f>VLOOKUP(order_details__2[[#This Row],[ProductID]],products[],2,FALSE)</f>
        <v>Nord-Ost Matjeshering</v>
      </c>
      <c r="J2103" t="str">
        <f>VLOOKUP(order_details__2[[#This Row],[SupplierID]],suppliers[],2,FALSE)</f>
        <v>Nord-Ost-Fisch Handelsgesellschaft mbH</v>
      </c>
      <c r="K2103" t="str">
        <f>VLOOKUP(order_details__2[[#This Row],[OrderID]],orders[],14,FALSE)</f>
        <v>Venezuela</v>
      </c>
      <c r="L2103">
        <f>VLOOKUP(order_details__2[[#This Row],[OrderID]],orders[],7,FALSE)</f>
        <v>1</v>
      </c>
      <c r="M2103" t="str">
        <f>VLOOKUP(order_details__2[[#This Row],[ShipVia ]],shippers[],2,FALSE)</f>
        <v>Speedy Express</v>
      </c>
      <c r="N2103" t="str">
        <f>VLOOKUP(order_details__2[[#This Row],[OrderID]],orders[],2,FALSE)</f>
        <v>LILAS</v>
      </c>
      <c r="O2103" t="str">
        <f>VLOOKUP(order_details__2[[#This Row],[OrderID]],orders[],18,FALSE)</f>
        <v xml:space="preserve">Northern                                          </v>
      </c>
      <c r="P2103">
        <f>VLOOKUP(order_details__2[[#This Row],[ProductID]],products[],4,FALSE)</f>
        <v>8</v>
      </c>
      <c r="Q2103" t="str">
        <f>VLOOKUP(order_details__2[[#This Row],[CategoryID]],categories[],2,FALSE)</f>
        <v>Seafood</v>
      </c>
      <c r="R2103" s="57">
        <f>VLOOKUP(order_details__2[[#This Row],[OrderID]],orders[],21,FALSE)</f>
        <v>5</v>
      </c>
    </row>
    <row r="2104" spans="1:18" x14ac:dyDescent="0.2">
      <c r="A2104">
        <v>11065</v>
      </c>
      <c r="B2104">
        <v>54</v>
      </c>
      <c r="C2104">
        <v>7.45</v>
      </c>
      <c r="D2104">
        <v>20</v>
      </c>
      <c r="E2104">
        <v>0</v>
      </c>
      <c r="F2104">
        <f>order_details__2[[#This Row],[UnitPrice]]*order_details__2[[#This Row],[Quantity]]</f>
        <v>149</v>
      </c>
      <c r="G2104">
        <f>VLOOKUP(order_details__2[[#This Row],[ProductID]],products[],3,FALSE)</f>
        <v>25</v>
      </c>
      <c r="H2104">
        <f>VLOOKUP(order_details__2[[#This Row],[OrderID]],orders[],20,FALSE)</f>
        <v>1998</v>
      </c>
      <c r="I2104" t="str">
        <f>VLOOKUP(order_details__2[[#This Row],[ProductID]],products[],2,FALSE)</f>
        <v>Tourtire</v>
      </c>
      <c r="J2104" t="str">
        <f>VLOOKUP(order_details__2[[#This Row],[SupplierID]],suppliers[],2,FALSE)</f>
        <v>Ma Maison</v>
      </c>
      <c r="K2104" t="str">
        <f>VLOOKUP(order_details__2[[#This Row],[OrderID]],orders[],14,FALSE)</f>
        <v>Venezuela</v>
      </c>
      <c r="L2104">
        <f>VLOOKUP(order_details__2[[#This Row],[OrderID]],orders[],7,FALSE)</f>
        <v>1</v>
      </c>
      <c r="M2104" t="str">
        <f>VLOOKUP(order_details__2[[#This Row],[ShipVia ]],shippers[],2,FALSE)</f>
        <v>Speedy Express</v>
      </c>
      <c r="N2104" t="str">
        <f>VLOOKUP(order_details__2[[#This Row],[OrderID]],orders[],2,FALSE)</f>
        <v>LILAS</v>
      </c>
      <c r="O2104" t="str">
        <f>VLOOKUP(order_details__2[[#This Row],[OrderID]],orders[],18,FALSE)</f>
        <v xml:space="preserve">Northern                                          </v>
      </c>
      <c r="P2104">
        <f>VLOOKUP(order_details__2[[#This Row],[ProductID]],products[],4,FALSE)</f>
        <v>6</v>
      </c>
      <c r="Q2104" t="str">
        <f>VLOOKUP(order_details__2[[#This Row],[CategoryID]],categories[],2,FALSE)</f>
        <v>Meat/Poultry</v>
      </c>
      <c r="R2104" s="57">
        <f>VLOOKUP(order_details__2[[#This Row],[OrderID]],orders[],21,FALSE)</f>
        <v>5</v>
      </c>
    </row>
    <row r="2105" spans="1:18" x14ac:dyDescent="0.2">
      <c r="A2105">
        <v>11066</v>
      </c>
      <c r="B2105">
        <v>16</v>
      </c>
      <c r="C2105">
        <v>17.45</v>
      </c>
      <c r="D2105">
        <v>3</v>
      </c>
      <c r="E2105">
        <v>0</v>
      </c>
      <c r="F2105">
        <f>order_details__2[[#This Row],[UnitPrice]]*order_details__2[[#This Row],[Quantity]]</f>
        <v>52.349999999999994</v>
      </c>
      <c r="G2105">
        <f>VLOOKUP(order_details__2[[#This Row],[ProductID]],products[],3,FALSE)</f>
        <v>7</v>
      </c>
      <c r="H2105">
        <f>VLOOKUP(order_details__2[[#This Row],[OrderID]],orders[],20,FALSE)</f>
        <v>1998</v>
      </c>
      <c r="I2105" t="str">
        <f>VLOOKUP(order_details__2[[#This Row],[ProductID]],products[],2,FALSE)</f>
        <v>Pavlova</v>
      </c>
      <c r="J2105" t="str">
        <f>VLOOKUP(order_details__2[[#This Row],[SupplierID]],suppliers[],2,FALSE)</f>
        <v>Pavlova, Ltd.</v>
      </c>
      <c r="K2105" t="str">
        <f>VLOOKUP(order_details__2[[#This Row],[OrderID]],orders[],14,FALSE)</f>
        <v>USA</v>
      </c>
      <c r="L2105">
        <f>VLOOKUP(order_details__2[[#This Row],[OrderID]],orders[],7,FALSE)</f>
        <v>2</v>
      </c>
      <c r="M2105" t="str">
        <f>VLOOKUP(order_details__2[[#This Row],[ShipVia ]],shippers[],2,FALSE)</f>
        <v>United Package</v>
      </c>
      <c r="N2105" t="str">
        <f>VLOOKUP(order_details__2[[#This Row],[OrderID]],orders[],2,FALSE)</f>
        <v>WHITC</v>
      </c>
      <c r="O2105" t="str">
        <f>VLOOKUP(order_details__2[[#This Row],[OrderID]],orders[],18,FALSE)</f>
        <v xml:space="preserve">Westerns                                          </v>
      </c>
      <c r="P2105">
        <f>VLOOKUP(order_details__2[[#This Row],[ProductID]],products[],4,FALSE)</f>
        <v>3</v>
      </c>
      <c r="Q2105" t="str">
        <f>VLOOKUP(order_details__2[[#This Row],[CategoryID]],categories[],2,FALSE)</f>
        <v>Confections</v>
      </c>
      <c r="R2105" s="57">
        <f>VLOOKUP(order_details__2[[#This Row],[OrderID]],orders[],21,FALSE)</f>
        <v>5</v>
      </c>
    </row>
    <row r="2106" spans="1:18" x14ac:dyDescent="0.2">
      <c r="A2106">
        <v>11066</v>
      </c>
      <c r="B2106">
        <v>19</v>
      </c>
      <c r="C2106">
        <v>9.1999999999999993</v>
      </c>
      <c r="D2106">
        <v>42</v>
      </c>
      <c r="E2106">
        <v>0</v>
      </c>
      <c r="F2106">
        <f>order_details__2[[#This Row],[UnitPrice]]*order_details__2[[#This Row],[Quantity]]</f>
        <v>386.4</v>
      </c>
      <c r="G2106">
        <f>VLOOKUP(order_details__2[[#This Row],[ProductID]],products[],3,FALSE)</f>
        <v>8</v>
      </c>
      <c r="H2106">
        <f>VLOOKUP(order_details__2[[#This Row],[OrderID]],orders[],20,FALSE)</f>
        <v>1998</v>
      </c>
      <c r="I2106" t="str">
        <f>VLOOKUP(order_details__2[[#This Row],[ProductID]],products[],2,FALSE)</f>
        <v>Teatime Chocolate Biscuits</v>
      </c>
      <c r="J2106" t="str">
        <f>VLOOKUP(order_details__2[[#This Row],[SupplierID]],suppliers[],2,FALSE)</f>
        <v>Specialty Biscuits, Ltd.</v>
      </c>
      <c r="K2106" t="str">
        <f>VLOOKUP(order_details__2[[#This Row],[OrderID]],orders[],14,FALSE)</f>
        <v>USA</v>
      </c>
      <c r="L2106">
        <f>VLOOKUP(order_details__2[[#This Row],[OrderID]],orders[],7,FALSE)</f>
        <v>2</v>
      </c>
      <c r="M2106" t="str">
        <f>VLOOKUP(order_details__2[[#This Row],[ShipVia ]],shippers[],2,FALSE)</f>
        <v>United Package</v>
      </c>
      <c r="N2106" t="str">
        <f>VLOOKUP(order_details__2[[#This Row],[OrderID]],orders[],2,FALSE)</f>
        <v>WHITC</v>
      </c>
      <c r="O2106" t="str">
        <f>VLOOKUP(order_details__2[[#This Row],[OrderID]],orders[],18,FALSE)</f>
        <v xml:space="preserve">Westerns                                          </v>
      </c>
      <c r="P2106">
        <f>VLOOKUP(order_details__2[[#This Row],[ProductID]],products[],4,FALSE)</f>
        <v>3</v>
      </c>
      <c r="Q2106" t="str">
        <f>VLOOKUP(order_details__2[[#This Row],[CategoryID]],categories[],2,FALSE)</f>
        <v>Confections</v>
      </c>
      <c r="R2106" s="57">
        <f>VLOOKUP(order_details__2[[#This Row],[OrderID]],orders[],21,FALSE)</f>
        <v>5</v>
      </c>
    </row>
    <row r="2107" spans="1:18" x14ac:dyDescent="0.2">
      <c r="A2107">
        <v>11066</v>
      </c>
      <c r="B2107">
        <v>34</v>
      </c>
      <c r="C2107">
        <v>14</v>
      </c>
      <c r="D2107">
        <v>35</v>
      </c>
      <c r="E2107">
        <v>0</v>
      </c>
      <c r="F2107">
        <f>order_details__2[[#This Row],[UnitPrice]]*order_details__2[[#This Row],[Quantity]]</f>
        <v>490</v>
      </c>
      <c r="G2107">
        <f>VLOOKUP(order_details__2[[#This Row],[ProductID]],products[],3,FALSE)</f>
        <v>16</v>
      </c>
      <c r="H2107">
        <f>VLOOKUP(order_details__2[[#This Row],[OrderID]],orders[],20,FALSE)</f>
        <v>1998</v>
      </c>
      <c r="I2107" t="str">
        <f>VLOOKUP(order_details__2[[#This Row],[ProductID]],products[],2,FALSE)</f>
        <v>Sasquatch Ale</v>
      </c>
      <c r="J2107" t="str">
        <f>VLOOKUP(order_details__2[[#This Row],[SupplierID]],suppliers[],2,FALSE)</f>
        <v>Bigfoot Breweries</v>
      </c>
      <c r="K2107" t="str">
        <f>VLOOKUP(order_details__2[[#This Row],[OrderID]],orders[],14,FALSE)</f>
        <v>USA</v>
      </c>
      <c r="L2107">
        <f>VLOOKUP(order_details__2[[#This Row],[OrderID]],orders[],7,FALSE)</f>
        <v>2</v>
      </c>
      <c r="M2107" t="str">
        <f>VLOOKUP(order_details__2[[#This Row],[ShipVia ]],shippers[],2,FALSE)</f>
        <v>United Package</v>
      </c>
      <c r="N2107" t="str">
        <f>VLOOKUP(order_details__2[[#This Row],[OrderID]],orders[],2,FALSE)</f>
        <v>WHITC</v>
      </c>
      <c r="O2107" t="str">
        <f>VLOOKUP(order_details__2[[#This Row],[OrderID]],orders[],18,FALSE)</f>
        <v xml:space="preserve">Westerns                                          </v>
      </c>
      <c r="P2107">
        <f>VLOOKUP(order_details__2[[#This Row],[ProductID]],products[],4,FALSE)</f>
        <v>1</v>
      </c>
      <c r="Q2107" t="str">
        <f>VLOOKUP(order_details__2[[#This Row],[CategoryID]],categories[],2,FALSE)</f>
        <v>Beverages</v>
      </c>
      <c r="R2107" s="57">
        <f>VLOOKUP(order_details__2[[#This Row],[OrderID]],orders[],21,FALSE)</f>
        <v>5</v>
      </c>
    </row>
    <row r="2108" spans="1:18" x14ac:dyDescent="0.2">
      <c r="A2108">
        <v>11067</v>
      </c>
      <c r="B2108">
        <v>41</v>
      </c>
      <c r="C2108">
        <v>9.65</v>
      </c>
      <c r="D2108">
        <v>9</v>
      </c>
      <c r="E2108">
        <v>0</v>
      </c>
      <c r="F2108">
        <f>order_details__2[[#This Row],[UnitPrice]]*order_details__2[[#This Row],[Quantity]]</f>
        <v>86.850000000000009</v>
      </c>
      <c r="G2108">
        <f>VLOOKUP(order_details__2[[#This Row],[ProductID]],products[],3,FALSE)</f>
        <v>19</v>
      </c>
      <c r="H2108">
        <f>VLOOKUP(order_details__2[[#This Row],[OrderID]],orders[],20,FALSE)</f>
        <v>1998</v>
      </c>
      <c r="I2108" t="str">
        <f>VLOOKUP(order_details__2[[#This Row],[ProductID]],products[],2,FALSE)</f>
        <v>Jack's New England Clam Chowder</v>
      </c>
      <c r="J2108" t="str">
        <f>VLOOKUP(order_details__2[[#This Row],[SupplierID]],suppliers[],2,FALSE)</f>
        <v>New England Seafood Cannery</v>
      </c>
      <c r="K2108" t="str">
        <f>VLOOKUP(order_details__2[[#This Row],[OrderID]],orders[],14,FALSE)</f>
        <v>Germany</v>
      </c>
      <c r="L2108">
        <f>VLOOKUP(order_details__2[[#This Row],[OrderID]],orders[],7,FALSE)</f>
        <v>2</v>
      </c>
      <c r="M2108" t="str">
        <f>VLOOKUP(order_details__2[[#This Row],[ShipVia ]],shippers[],2,FALSE)</f>
        <v>United Package</v>
      </c>
      <c r="N2108" t="str">
        <f>VLOOKUP(order_details__2[[#This Row],[OrderID]],orders[],2,FALSE)</f>
        <v>DRACD</v>
      </c>
      <c r="O2108" t="str">
        <f>VLOOKUP(order_details__2[[#This Row],[OrderID]],orders[],18,FALSE)</f>
        <v xml:space="preserve">Eastern                                           </v>
      </c>
      <c r="P2108">
        <f>VLOOKUP(order_details__2[[#This Row],[ProductID]],products[],4,FALSE)</f>
        <v>8</v>
      </c>
      <c r="Q2108" t="str">
        <f>VLOOKUP(order_details__2[[#This Row],[CategoryID]],categories[],2,FALSE)</f>
        <v>Seafood</v>
      </c>
      <c r="R2108" s="57">
        <f>VLOOKUP(order_details__2[[#This Row],[OrderID]],orders[],21,FALSE)</f>
        <v>5</v>
      </c>
    </row>
    <row r="2109" spans="1:18" x14ac:dyDescent="0.2">
      <c r="A2109">
        <v>11068</v>
      </c>
      <c r="B2109">
        <v>28</v>
      </c>
      <c r="C2109">
        <v>45.6</v>
      </c>
      <c r="D2109">
        <v>8</v>
      </c>
      <c r="E2109">
        <v>0</v>
      </c>
      <c r="F2109">
        <f>order_details__2[[#This Row],[UnitPrice]]*order_details__2[[#This Row],[Quantity]]</f>
        <v>364.8</v>
      </c>
      <c r="G2109">
        <f>VLOOKUP(order_details__2[[#This Row],[ProductID]],products[],3,FALSE)</f>
        <v>12</v>
      </c>
      <c r="H2109">
        <f>VLOOKUP(order_details__2[[#This Row],[OrderID]],orders[],20,FALSE)</f>
        <v>1998</v>
      </c>
      <c r="I2109" t="str">
        <f>VLOOKUP(order_details__2[[#This Row],[ProductID]],products[],2,FALSE)</f>
        <v>Rssle Sauerkraut</v>
      </c>
      <c r="J2109" t="str">
        <f>VLOOKUP(order_details__2[[#This Row],[SupplierID]],suppliers[],2,FALSE)</f>
        <v>Plutzer Lebensmittelgromrkte AG</v>
      </c>
      <c r="K2109" t="str">
        <f>VLOOKUP(order_details__2[[#This Row],[OrderID]],orders[],14,FALSE)</f>
        <v>Brazil</v>
      </c>
      <c r="L2109">
        <f>VLOOKUP(order_details__2[[#This Row],[OrderID]],orders[],7,FALSE)</f>
        <v>2</v>
      </c>
      <c r="M2109" t="str">
        <f>VLOOKUP(order_details__2[[#This Row],[ShipVia ]],shippers[],2,FALSE)</f>
        <v>United Package</v>
      </c>
      <c r="N2109" t="str">
        <f>VLOOKUP(order_details__2[[#This Row],[OrderID]],orders[],2,FALSE)</f>
        <v>QUEEN</v>
      </c>
      <c r="O2109" t="str">
        <f>VLOOKUP(order_details__2[[#This Row],[OrderID]],orders[],18,FALSE)</f>
        <v xml:space="preserve">Northern                                          </v>
      </c>
      <c r="P2109">
        <f>VLOOKUP(order_details__2[[#This Row],[ProductID]],products[],4,FALSE)</f>
        <v>7</v>
      </c>
      <c r="Q2109" t="str">
        <f>VLOOKUP(order_details__2[[#This Row],[CategoryID]],categories[],2,FALSE)</f>
        <v>Produce</v>
      </c>
      <c r="R2109" s="57">
        <f>VLOOKUP(order_details__2[[#This Row],[OrderID]],orders[],21,FALSE)</f>
        <v>5</v>
      </c>
    </row>
    <row r="2110" spans="1:18" x14ac:dyDescent="0.2">
      <c r="A2110">
        <v>11068</v>
      </c>
      <c r="B2110">
        <v>43</v>
      </c>
      <c r="C2110">
        <v>46</v>
      </c>
      <c r="D2110">
        <v>36</v>
      </c>
      <c r="E2110">
        <v>0</v>
      </c>
      <c r="F2110">
        <f>order_details__2[[#This Row],[UnitPrice]]*order_details__2[[#This Row],[Quantity]]</f>
        <v>1656</v>
      </c>
      <c r="G2110">
        <f>VLOOKUP(order_details__2[[#This Row],[ProductID]],products[],3,FALSE)</f>
        <v>20</v>
      </c>
      <c r="H2110">
        <f>VLOOKUP(order_details__2[[#This Row],[OrderID]],orders[],20,FALSE)</f>
        <v>1998</v>
      </c>
      <c r="I2110" t="str">
        <f>VLOOKUP(order_details__2[[#This Row],[ProductID]],products[],2,FALSE)</f>
        <v>Ipoh Coffee</v>
      </c>
      <c r="J2110" t="str">
        <f>VLOOKUP(order_details__2[[#This Row],[SupplierID]],suppliers[],2,FALSE)</f>
        <v>Leka Trading</v>
      </c>
      <c r="K2110" t="str">
        <f>VLOOKUP(order_details__2[[#This Row],[OrderID]],orders[],14,FALSE)</f>
        <v>Brazil</v>
      </c>
      <c r="L2110">
        <f>VLOOKUP(order_details__2[[#This Row],[OrderID]],orders[],7,FALSE)</f>
        <v>2</v>
      </c>
      <c r="M2110" t="str">
        <f>VLOOKUP(order_details__2[[#This Row],[ShipVia ]],shippers[],2,FALSE)</f>
        <v>United Package</v>
      </c>
      <c r="N2110" t="str">
        <f>VLOOKUP(order_details__2[[#This Row],[OrderID]],orders[],2,FALSE)</f>
        <v>QUEEN</v>
      </c>
      <c r="O2110" t="str">
        <f>VLOOKUP(order_details__2[[#This Row],[OrderID]],orders[],18,FALSE)</f>
        <v xml:space="preserve">Northern                                          </v>
      </c>
      <c r="P2110">
        <f>VLOOKUP(order_details__2[[#This Row],[ProductID]],products[],4,FALSE)</f>
        <v>1</v>
      </c>
      <c r="Q2110" t="str">
        <f>VLOOKUP(order_details__2[[#This Row],[CategoryID]],categories[],2,FALSE)</f>
        <v>Beverages</v>
      </c>
      <c r="R2110" s="57">
        <f>VLOOKUP(order_details__2[[#This Row],[OrderID]],orders[],21,FALSE)</f>
        <v>5</v>
      </c>
    </row>
    <row r="2111" spans="1:18" x14ac:dyDescent="0.2">
      <c r="A2111">
        <v>11068</v>
      </c>
      <c r="B2111">
        <v>77</v>
      </c>
      <c r="C2111">
        <v>13</v>
      </c>
      <c r="D2111">
        <v>28</v>
      </c>
      <c r="E2111">
        <v>0</v>
      </c>
      <c r="F2111">
        <f>order_details__2[[#This Row],[UnitPrice]]*order_details__2[[#This Row],[Quantity]]</f>
        <v>364</v>
      </c>
      <c r="G2111">
        <f>VLOOKUP(order_details__2[[#This Row],[ProductID]],products[],3,FALSE)</f>
        <v>12</v>
      </c>
      <c r="H2111">
        <f>VLOOKUP(order_details__2[[#This Row],[OrderID]],orders[],20,FALSE)</f>
        <v>1998</v>
      </c>
      <c r="I2111" t="str">
        <f>VLOOKUP(order_details__2[[#This Row],[ProductID]],products[],2,FALSE)</f>
        <v>Original Frankfurter grne Soe</v>
      </c>
      <c r="J2111" t="str">
        <f>VLOOKUP(order_details__2[[#This Row],[SupplierID]],suppliers[],2,FALSE)</f>
        <v>Plutzer Lebensmittelgromrkte AG</v>
      </c>
      <c r="K2111" t="str">
        <f>VLOOKUP(order_details__2[[#This Row],[OrderID]],orders[],14,FALSE)</f>
        <v>Brazil</v>
      </c>
      <c r="L2111">
        <f>VLOOKUP(order_details__2[[#This Row],[OrderID]],orders[],7,FALSE)</f>
        <v>2</v>
      </c>
      <c r="M2111" t="str">
        <f>VLOOKUP(order_details__2[[#This Row],[ShipVia ]],shippers[],2,FALSE)</f>
        <v>United Package</v>
      </c>
      <c r="N2111" t="str">
        <f>VLOOKUP(order_details__2[[#This Row],[OrderID]],orders[],2,FALSE)</f>
        <v>QUEEN</v>
      </c>
      <c r="O2111" t="str">
        <f>VLOOKUP(order_details__2[[#This Row],[OrderID]],orders[],18,FALSE)</f>
        <v xml:space="preserve">Northern                                          </v>
      </c>
      <c r="P2111">
        <f>VLOOKUP(order_details__2[[#This Row],[ProductID]],products[],4,FALSE)</f>
        <v>2</v>
      </c>
      <c r="Q2111" t="str">
        <f>VLOOKUP(order_details__2[[#This Row],[CategoryID]],categories[],2,FALSE)</f>
        <v>Condiments</v>
      </c>
      <c r="R2111" s="57">
        <f>VLOOKUP(order_details__2[[#This Row],[OrderID]],orders[],21,FALSE)</f>
        <v>5</v>
      </c>
    </row>
    <row r="2112" spans="1:18" x14ac:dyDescent="0.2">
      <c r="A2112">
        <v>11069</v>
      </c>
      <c r="B2112">
        <v>39</v>
      </c>
      <c r="C2112">
        <v>18</v>
      </c>
      <c r="D2112">
        <v>20</v>
      </c>
      <c r="E2112">
        <v>0</v>
      </c>
      <c r="F2112">
        <f>order_details__2[[#This Row],[UnitPrice]]*order_details__2[[#This Row],[Quantity]]</f>
        <v>360</v>
      </c>
      <c r="G2112">
        <f>VLOOKUP(order_details__2[[#This Row],[ProductID]],products[],3,FALSE)</f>
        <v>18</v>
      </c>
      <c r="H2112">
        <f>VLOOKUP(order_details__2[[#This Row],[OrderID]],orders[],20,FALSE)</f>
        <v>1998</v>
      </c>
      <c r="I2112" t="str">
        <f>VLOOKUP(order_details__2[[#This Row],[ProductID]],products[],2,FALSE)</f>
        <v>Chartreuse verte</v>
      </c>
      <c r="J2112" t="str">
        <f>VLOOKUP(order_details__2[[#This Row],[SupplierID]],suppliers[],2,FALSE)</f>
        <v>Aux joyeux ecclsiastiques</v>
      </c>
      <c r="K2112" t="str">
        <f>VLOOKUP(order_details__2[[#This Row],[OrderID]],orders[],14,FALSE)</f>
        <v>Mexico</v>
      </c>
      <c r="L2112">
        <f>VLOOKUP(order_details__2[[#This Row],[OrderID]],orders[],7,FALSE)</f>
        <v>2</v>
      </c>
      <c r="M2112" t="str">
        <f>VLOOKUP(order_details__2[[#This Row],[ShipVia ]],shippers[],2,FALSE)</f>
        <v>United Package</v>
      </c>
      <c r="N2112" t="str">
        <f>VLOOKUP(order_details__2[[#This Row],[OrderID]],orders[],2,FALSE)</f>
        <v>TORTU</v>
      </c>
      <c r="O2112" t="str">
        <f>VLOOKUP(order_details__2[[#This Row],[OrderID]],orders[],18,FALSE)</f>
        <v xml:space="preserve">Eastern                                           </v>
      </c>
      <c r="P2112">
        <f>VLOOKUP(order_details__2[[#This Row],[ProductID]],products[],4,FALSE)</f>
        <v>1</v>
      </c>
      <c r="Q2112" t="str">
        <f>VLOOKUP(order_details__2[[#This Row],[CategoryID]],categories[],2,FALSE)</f>
        <v>Beverages</v>
      </c>
      <c r="R2112" s="57">
        <f>VLOOKUP(order_details__2[[#This Row],[OrderID]],orders[],21,FALSE)</f>
        <v>5</v>
      </c>
    </row>
    <row r="2113" spans="1:18" x14ac:dyDescent="0.2">
      <c r="A2113">
        <v>11070</v>
      </c>
      <c r="B2113">
        <v>1</v>
      </c>
      <c r="C2113">
        <v>18</v>
      </c>
      <c r="D2113">
        <v>40</v>
      </c>
      <c r="E2113">
        <v>0</v>
      </c>
      <c r="F2113">
        <f>order_details__2[[#This Row],[UnitPrice]]*order_details__2[[#This Row],[Quantity]]</f>
        <v>720</v>
      </c>
      <c r="G2113">
        <f>VLOOKUP(order_details__2[[#This Row],[ProductID]],products[],3,FALSE)</f>
        <v>1</v>
      </c>
      <c r="H2113">
        <f>VLOOKUP(order_details__2[[#This Row],[OrderID]],orders[],20,FALSE)</f>
        <v>1998</v>
      </c>
      <c r="I2113" t="str">
        <f>VLOOKUP(order_details__2[[#This Row],[ProductID]],products[],2,FALSE)</f>
        <v>Chai</v>
      </c>
      <c r="J2113" t="str">
        <f>VLOOKUP(order_details__2[[#This Row],[SupplierID]],suppliers[],2,FALSE)</f>
        <v>Exotic Liquids</v>
      </c>
      <c r="K2113" t="str">
        <f>VLOOKUP(order_details__2[[#This Row],[OrderID]],orders[],14,FALSE)</f>
        <v>Germany</v>
      </c>
      <c r="L2113">
        <f>VLOOKUP(order_details__2[[#This Row],[OrderID]],orders[],7,FALSE)</f>
        <v>1</v>
      </c>
      <c r="M2113" t="str">
        <f>VLOOKUP(order_details__2[[#This Row],[ShipVia ]],shippers[],2,FALSE)</f>
        <v>Speedy Express</v>
      </c>
      <c r="N2113" t="str">
        <f>VLOOKUP(order_details__2[[#This Row],[OrderID]],orders[],2,FALSE)</f>
        <v>LEHMS</v>
      </c>
      <c r="O2113" t="str">
        <f>VLOOKUP(order_details__2[[#This Row],[OrderID]],orders[],18,FALSE)</f>
        <v xml:space="preserve">Eastern                                           </v>
      </c>
      <c r="P2113">
        <f>VLOOKUP(order_details__2[[#This Row],[ProductID]],products[],4,FALSE)</f>
        <v>1</v>
      </c>
      <c r="Q2113" t="str">
        <f>VLOOKUP(order_details__2[[#This Row],[CategoryID]],categories[],2,FALSE)</f>
        <v>Beverages</v>
      </c>
      <c r="R2113" s="57">
        <f>VLOOKUP(order_details__2[[#This Row],[OrderID]],orders[],21,FALSE)</f>
        <v>5</v>
      </c>
    </row>
    <row r="2114" spans="1:18" x14ac:dyDescent="0.2">
      <c r="A2114">
        <v>11070</v>
      </c>
      <c r="B2114">
        <v>2</v>
      </c>
      <c r="C2114">
        <v>19</v>
      </c>
      <c r="D2114">
        <v>20</v>
      </c>
      <c r="E2114">
        <v>0</v>
      </c>
      <c r="F2114">
        <f>order_details__2[[#This Row],[UnitPrice]]*order_details__2[[#This Row],[Quantity]]</f>
        <v>380</v>
      </c>
      <c r="G2114">
        <f>VLOOKUP(order_details__2[[#This Row],[ProductID]],products[],3,FALSE)</f>
        <v>1</v>
      </c>
      <c r="H2114">
        <f>VLOOKUP(order_details__2[[#This Row],[OrderID]],orders[],20,FALSE)</f>
        <v>1998</v>
      </c>
      <c r="I2114" t="str">
        <f>VLOOKUP(order_details__2[[#This Row],[ProductID]],products[],2,FALSE)</f>
        <v>Chang</v>
      </c>
      <c r="J2114" t="str">
        <f>VLOOKUP(order_details__2[[#This Row],[SupplierID]],suppliers[],2,FALSE)</f>
        <v>Exotic Liquids</v>
      </c>
      <c r="K2114" t="str">
        <f>VLOOKUP(order_details__2[[#This Row],[OrderID]],orders[],14,FALSE)</f>
        <v>Germany</v>
      </c>
      <c r="L2114">
        <f>VLOOKUP(order_details__2[[#This Row],[OrderID]],orders[],7,FALSE)</f>
        <v>1</v>
      </c>
      <c r="M2114" t="str">
        <f>VLOOKUP(order_details__2[[#This Row],[ShipVia ]],shippers[],2,FALSE)</f>
        <v>Speedy Express</v>
      </c>
      <c r="N2114" t="str">
        <f>VLOOKUP(order_details__2[[#This Row],[OrderID]],orders[],2,FALSE)</f>
        <v>LEHMS</v>
      </c>
      <c r="O2114" t="str">
        <f>VLOOKUP(order_details__2[[#This Row],[OrderID]],orders[],18,FALSE)</f>
        <v xml:space="preserve">Eastern                                           </v>
      </c>
      <c r="P2114">
        <f>VLOOKUP(order_details__2[[#This Row],[ProductID]],products[],4,FALSE)</f>
        <v>1</v>
      </c>
      <c r="Q2114" t="str">
        <f>VLOOKUP(order_details__2[[#This Row],[CategoryID]],categories[],2,FALSE)</f>
        <v>Beverages</v>
      </c>
      <c r="R2114" s="57">
        <f>VLOOKUP(order_details__2[[#This Row],[OrderID]],orders[],21,FALSE)</f>
        <v>5</v>
      </c>
    </row>
    <row r="2115" spans="1:18" x14ac:dyDescent="0.2">
      <c r="A2115">
        <v>11070</v>
      </c>
      <c r="B2115">
        <v>16</v>
      </c>
      <c r="C2115">
        <v>17.45</v>
      </c>
      <c r="D2115">
        <v>30</v>
      </c>
      <c r="E2115">
        <v>0</v>
      </c>
      <c r="F2115">
        <f>order_details__2[[#This Row],[UnitPrice]]*order_details__2[[#This Row],[Quantity]]</f>
        <v>523.5</v>
      </c>
      <c r="G2115">
        <f>VLOOKUP(order_details__2[[#This Row],[ProductID]],products[],3,FALSE)</f>
        <v>7</v>
      </c>
      <c r="H2115">
        <f>VLOOKUP(order_details__2[[#This Row],[OrderID]],orders[],20,FALSE)</f>
        <v>1998</v>
      </c>
      <c r="I2115" t="str">
        <f>VLOOKUP(order_details__2[[#This Row],[ProductID]],products[],2,FALSE)</f>
        <v>Pavlova</v>
      </c>
      <c r="J2115" t="str">
        <f>VLOOKUP(order_details__2[[#This Row],[SupplierID]],suppliers[],2,FALSE)</f>
        <v>Pavlova, Ltd.</v>
      </c>
      <c r="K2115" t="str">
        <f>VLOOKUP(order_details__2[[#This Row],[OrderID]],orders[],14,FALSE)</f>
        <v>Germany</v>
      </c>
      <c r="L2115">
        <f>VLOOKUP(order_details__2[[#This Row],[OrderID]],orders[],7,FALSE)</f>
        <v>1</v>
      </c>
      <c r="M2115" t="str">
        <f>VLOOKUP(order_details__2[[#This Row],[ShipVia ]],shippers[],2,FALSE)</f>
        <v>Speedy Express</v>
      </c>
      <c r="N2115" t="str">
        <f>VLOOKUP(order_details__2[[#This Row],[OrderID]],orders[],2,FALSE)</f>
        <v>LEHMS</v>
      </c>
      <c r="O2115" t="str">
        <f>VLOOKUP(order_details__2[[#This Row],[OrderID]],orders[],18,FALSE)</f>
        <v xml:space="preserve">Eastern                                           </v>
      </c>
      <c r="P2115">
        <f>VLOOKUP(order_details__2[[#This Row],[ProductID]],products[],4,FALSE)</f>
        <v>3</v>
      </c>
      <c r="Q2115" t="str">
        <f>VLOOKUP(order_details__2[[#This Row],[CategoryID]],categories[],2,FALSE)</f>
        <v>Confections</v>
      </c>
      <c r="R2115" s="57">
        <f>VLOOKUP(order_details__2[[#This Row],[OrderID]],orders[],21,FALSE)</f>
        <v>5</v>
      </c>
    </row>
    <row r="2116" spans="1:18" x14ac:dyDescent="0.2">
      <c r="A2116">
        <v>11070</v>
      </c>
      <c r="B2116">
        <v>31</v>
      </c>
      <c r="C2116">
        <v>12.5</v>
      </c>
      <c r="D2116">
        <v>20</v>
      </c>
      <c r="E2116">
        <v>0</v>
      </c>
      <c r="F2116">
        <f>order_details__2[[#This Row],[UnitPrice]]*order_details__2[[#This Row],[Quantity]]</f>
        <v>250</v>
      </c>
      <c r="G2116">
        <f>VLOOKUP(order_details__2[[#This Row],[ProductID]],products[],3,FALSE)</f>
        <v>14</v>
      </c>
      <c r="H2116">
        <f>VLOOKUP(order_details__2[[#This Row],[OrderID]],orders[],20,FALSE)</f>
        <v>1998</v>
      </c>
      <c r="I2116" t="str">
        <f>VLOOKUP(order_details__2[[#This Row],[ProductID]],products[],2,FALSE)</f>
        <v>Gorgonzola Telino</v>
      </c>
      <c r="J2116" t="str">
        <f>VLOOKUP(order_details__2[[#This Row],[SupplierID]],suppliers[],2,FALSE)</f>
        <v>Formaggi Fortini s.r.l.</v>
      </c>
      <c r="K2116" t="str">
        <f>VLOOKUP(order_details__2[[#This Row],[OrderID]],orders[],14,FALSE)</f>
        <v>Germany</v>
      </c>
      <c r="L2116">
        <f>VLOOKUP(order_details__2[[#This Row],[OrderID]],orders[],7,FALSE)</f>
        <v>1</v>
      </c>
      <c r="M2116" t="str">
        <f>VLOOKUP(order_details__2[[#This Row],[ShipVia ]],shippers[],2,FALSE)</f>
        <v>Speedy Express</v>
      </c>
      <c r="N2116" t="str">
        <f>VLOOKUP(order_details__2[[#This Row],[OrderID]],orders[],2,FALSE)</f>
        <v>LEHMS</v>
      </c>
      <c r="O2116" t="str">
        <f>VLOOKUP(order_details__2[[#This Row],[OrderID]],orders[],18,FALSE)</f>
        <v xml:space="preserve">Eastern                                           </v>
      </c>
      <c r="P2116">
        <f>VLOOKUP(order_details__2[[#This Row],[ProductID]],products[],4,FALSE)</f>
        <v>4</v>
      </c>
      <c r="Q2116" t="str">
        <f>VLOOKUP(order_details__2[[#This Row],[CategoryID]],categories[],2,FALSE)</f>
        <v>Dairy Products</v>
      </c>
      <c r="R2116" s="57">
        <f>VLOOKUP(order_details__2[[#This Row],[OrderID]],orders[],21,FALSE)</f>
        <v>5</v>
      </c>
    </row>
    <row r="2117" spans="1:18" x14ac:dyDescent="0.2">
      <c r="A2117">
        <v>11071</v>
      </c>
      <c r="B2117">
        <v>7</v>
      </c>
      <c r="C2117">
        <v>30</v>
      </c>
      <c r="D2117">
        <v>15</v>
      </c>
      <c r="E2117">
        <v>0</v>
      </c>
      <c r="F2117">
        <f>order_details__2[[#This Row],[UnitPrice]]*order_details__2[[#This Row],[Quantity]]</f>
        <v>450</v>
      </c>
      <c r="G2117">
        <f>VLOOKUP(order_details__2[[#This Row],[ProductID]],products[],3,FALSE)</f>
        <v>3</v>
      </c>
      <c r="H2117">
        <f>VLOOKUP(order_details__2[[#This Row],[OrderID]],orders[],20,FALSE)</f>
        <v>1998</v>
      </c>
      <c r="I2117" t="str">
        <f>VLOOKUP(order_details__2[[#This Row],[ProductID]],products[],2,FALSE)</f>
        <v>Uncle Bob's Organic Dried Pears</v>
      </c>
      <c r="J2117" t="str">
        <f>VLOOKUP(order_details__2[[#This Row],[SupplierID]],suppliers[],2,FALSE)</f>
        <v>Grandma Kelly's Homestead</v>
      </c>
      <c r="K2117" t="str">
        <f>VLOOKUP(order_details__2[[#This Row],[OrderID]],orders[],14,FALSE)</f>
        <v>Venezuela</v>
      </c>
      <c r="L2117">
        <f>VLOOKUP(order_details__2[[#This Row],[OrderID]],orders[],7,FALSE)</f>
        <v>1</v>
      </c>
      <c r="M2117" t="str">
        <f>VLOOKUP(order_details__2[[#This Row],[ShipVia ]],shippers[],2,FALSE)</f>
        <v>Speedy Express</v>
      </c>
      <c r="N2117" t="str">
        <f>VLOOKUP(order_details__2[[#This Row],[OrderID]],orders[],2,FALSE)</f>
        <v>LILAS</v>
      </c>
      <c r="O2117" t="str">
        <f>VLOOKUP(order_details__2[[#This Row],[OrderID]],orders[],18,FALSE)</f>
        <v xml:space="preserve">Eastern                                           </v>
      </c>
      <c r="P2117">
        <f>VLOOKUP(order_details__2[[#This Row],[ProductID]],products[],4,FALSE)</f>
        <v>7</v>
      </c>
      <c r="Q2117" t="str">
        <f>VLOOKUP(order_details__2[[#This Row],[CategoryID]],categories[],2,FALSE)</f>
        <v>Produce</v>
      </c>
      <c r="R2117" s="57">
        <f>VLOOKUP(order_details__2[[#This Row],[OrderID]],orders[],21,FALSE)</f>
        <v>5</v>
      </c>
    </row>
    <row r="2118" spans="1:18" x14ac:dyDescent="0.2">
      <c r="A2118">
        <v>11071</v>
      </c>
      <c r="B2118">
        <v>13</v>
      </c>
      <c r="C2118">
        <v>6</v>
      </c>
      <c r="D2118">
        <v>10</v>
      </c>
      <c r="E2118">
        <v>0</v>
      </c>
      <c r="F2118">
        <f>order_details__2[[#This Row],[UnitPrice]]*order_details__2[[#This Row],[Quantity]]</f>
        <v>60</v>
      </c>
      <c r="G2118">
        <f>VLOOKUP(order_details__2[[#This Row],[ProductID]],products[],3,FALSE)</f>
        <v>6</v>
      </c>
      <c r="H2118">
        <f>VLOOKUP(order_details__2[[#This Row],[OrderID]],orders[],20,FALSE)</f>
        <v>1998</v>
      </c>
      <c r="I2118" t="str">
        <f>VLOOKUP(order_details__2[[#This Row],[ProductID]],products[],2,FALSE)</f>
        <v>Konbu</v>
      </c>
      <c r="J2118" t="str">
        <f>VLOOKUP(order_details__2[[#This Row],[SupplierID]],suppliers[],2,FALSE)</f>
        <v>Mayumi's</v>
      </c>
      <c r="K2118" t="str">
        <f>VLOOKUP(order_details__2[[#This Row],[OrderID]],orders[],14,FALSE)</f>
        <v>Venezuela</v>
      </c>
      <c r="L2118">
        <f>VLOOKUP(order_details__2[[#This Row],[OrderID]],orders[],7,FALSE)</f>
        <v>1</v>
      </c>
      <c r="M2118" t="str">
        <f>VLOOKUP(order_details__2[[#This Row],[ShipVia ]],shippers[],2,FALSE)</f>
        <v>Speedy Express</v>
      </c>
      <c r="N2118" t="str">
        <f>VLOOKUP(order_details__2[[#This Row],[OrderID]],orders[],2,FALSE)</f>
        <v>LILAS</v>
      </c>
      <c r="O2118" t="str">
        <f>VLOOKUP(order_details__2[[#This Row],[OrderID]],orders[],18,FALSE)</f>
        <v xml:space="preserve">Eastern                                           </v>
      </c>
      <c r="P2118">
        <f>VLOOKUP(order_details__2[[#This Row],[ProductID]],products[],4,FALSE)</f>
        <v>8</v>
      </c>
      <c r="Q2118" t="str">
        <f>VLOOKUP(order_details__2[[#This Row],[CategoryID]],categories[],2,FALSE)</f>
        <v>Seafood</v>
      </c>
      <c r="R2118" s="57">
        <f>VLOOKUP(order_details__2[[#This Row],[OrderID]],orders[],21,FALSE)</f>
        <v>5</v>
      </c>
    </row>
    <row r="2119" spans="1:18" x14ac:dyDescent="0.2">
      <c r="A2119">
        <v>11072</v>
      </c>
      <c r="B2119">
        <v>2</v>
      </c>
      <c r="C2119">
        <v>19</v>
      </c>
      <c r="D2119">
        <v>8</v>
      </c>
      <c r="E2119">
        <v>0</v>
      </c>
      <c r="F2119">
        <f>order_details__2[[#This Row],[UnitPrice]]*order_details__2[[#This Row],[Quantity]]</f>
        <v>152</v>
      </c>
      <c r="G2119">
        <f>VLOOKUP(order_details__2[[#This Row],[ProductID]],products[],3,FALSE)</f>
        <v>1</v>
      </c>
      <c r="H2119">
        <f>VLOOKUP(order_details__2[[#This Row],[OrderID]],orders[],20,FALSE)</f>
        <v>1998</v>
      </c>
      <c r="I2119" t="str">
        <f>VLOOKUP(order_details__2[[#This Row],[ProductID]],products[],2,FALSE)</f>
        <v>Chang</v>
      </c>
      <c r="J2119" t="str">
        <f>VLOOKUP(order_details__2[[#This Row],[SupplierID]],suppliers[],2,FALSE)</f>
        <v>Exotic Liquids</v>
      </c>
      <c r="K2119" t="str">
        <f>VLOOKUP(order_details__2[[#This Row],[OrderID]],orders[],14,FALSE)</f>
        <v>Austria</v>
      </c>
      <c r="L2119">
        <f>VLOOKUP(order_details__2[[#This Row],[OrderID]],orders[],7,FALSE)</f>
        <v>2</v>
      </c>
      <c r="M2119" t="str">
        <f>VLOOKUP(order_details__2[[#This Row],[ShipVia ]],shippers[],2,FALSE)</f>
        <v>United Package</v>
      </c>
      <c r="N2119" t="str">
        <f>VLOOKUP(order_details__2[[#This Row],[OrderID]],orders[],2,FALSE)</f>
        <v>ERNSH</v>
      </c>
      <c r="O2119" t="str">
        <f>VLOOKUP(order_details__2[[#This Row],[OrderID]],orders[],18,FALSE)</f>
        <v xml:space="preserve">Eastern                                           </v>
      </c>
      <c r="P2119">
        <f>VLOOKUP(order_details__2[[#This Row],[ProductID]],products[],4,FALSE)</f>
        <v>1</v>
      </c>
      <c r="Q2119" t="str">
        <f>VLOOKUP(order_details__2[[#This Row],[CategoryID]],categories[],2,FALSE)</f>
        <v>Beverages</v>
      </c>
      <c r="R2119" s="57">
        <f>VLOOKUP(order_details__2[[#This Row],[OrderID]],orders[],21,FALSE)</f>
        <v>5</v>
      </c>
    </row>
    <row r="2120" spans="1:18" x14ac:dyDescent="0.2">
      <c r="A2120">
        <v>11072</v>
      </c>
      <c r="B2120">
        <v>41</v>
      </c>
      <c r="C2120">
        <v>9.65</v>
      </c>
      <c r="D2120">
        <v>40</v>
      </c>
      <c r="E2120">
        <v>0</v>
      </c>
      <c r="F2120">
        <f>order_details__2[[#This Row],[UnitPrice]]*order_details__2[[#This Row],[Quantity]]</f>
        <v>386</v>
      </c>
      <c r="G2120">
        <f>VLOOKUP(order_details__2[[#This Row],[ProductID]],products[],3,FALSE)</f>
        <v>19</v>
      </c>
      <c r="H2120">
        <f>VLOOKUP(order_details__2[[#This Row],[OrderID]],orders[],20,FALSE)</f>
        <v>1998</v>
      </c>
      <c r="I2120" t="str">
        <f>VLOOKUP(order_details__2[[#This Row],[ProductID]],products[],2,FALSE)</f>
        <v>Jack's New England Clam Chowder</v>
      </c>
      <c r="J2120" t="str">
        <f>VLOOKUP(order_details__2[[#This Row],[SupplierID]],suppliers[],2,FALSE)</f>
        <v>New England Seafood Cannery</v>
      </c>
      <c r="K2120" t="str">
        <f>VLOOKUP(order_details__2[[#This Row],[OrderID]],orders[],14,FALSE)</f>
        <v>Austria</v>
      </c>
      <c r="L2120">
        <f>VLOOKUP(order_details__2[[#This Row],[OrderID]],orders[],7,FALSE)</f>
        <v>2</v>
      </c>
      <c r="M2120" t="str">
        <f>VLOOKUP(order_details__2[[#This Row],[ShipVia ]],shippers[],2,FALSE)</f>
        <v>United Package</v>
      </c>
      <c r="N2120" t="str">
        <f>VLOOKUP(order_details__2[[#This Row],[OrderID]],orders[],2,FALSE)</f>
        <v>ERNSH</v>
      </c>
      <c r="O2120" t="str">
        <f>VLOOKUP(order_details__2[[#This Row],[OrderID]],orders[],18,FALSE)</f>
        <v xml:space="preserve">Eastern                                           </v>
      </c>
      <c r="P2120">
        <f>VLOOKUP(order_details__2[[#This Row],[ProductID]],products[],4,FALSE)</f>
        <v>8</v>
      </c>
      <c r="Q2120" t="str">
        <f>VLOOKUP(order_details__2[[#This Row],[CategoryID]],categories[],2,FALSE)</f>
        <v>Seafood</v>
      </c>
      <c r="R2120" s="57">
        <f>VLOOKUP(order_details__2[[#This Row],[OrderID]],orders[],21,FALSE)</f>
        <v>5</v>
      </c>
    </row>
    <row r="2121" spans="1:18" x14ac:dyDescent="0.2">
      <c r="A2121">
        <v>11072</v>
      </c>
      <c r="B2121">
        <v>50</v>
      </c>
      <c r="C2121">
        <v>16.25</v>
      </c>
      <c r="D2121">
        <v>22</v>
      </c>
      <c r="E2121">
        <v>0</v>
      </c>
      <c r="F2121">
        <f>order_details__2[[#This Row],[UnitPrice]]*order_details__2[[#This Row],[Quantity]]</f>
        <v>357.5</v>
      </c>
      <c r="G2121">
        <f>VLOOKUP(order_details__2[[#This Row],[ProductID]],products[],3,FALSE)</f>
        <v>23</v>
      </c>
      <c r="H2121">
        <f>VLOOKUP(order_details__2[[#This Row],[OrderID]],orders[],20,FALSE)</f>
        <v>1998</v>
      </c>
      <c r="I2121" t="str">
        <f>VLOOKUP(order_details__2[[#This Row],[ProductID]],products[],2,FALSE)</f>
        <v>Valkoinen suklaa</v>
      </c>
      <c r="J2121" t="str">
        <f>VLOOKUP(order_details__2[[#This Row],[SupplierID]],suppliers[],2,FALSE)</f>
        <v>Karkki Oy</v>
      </c>
      <c r="K2121" t="str">
        <f>VLOOKUP(order_details__2[[#This Row],[OrderID]],orders[],14,FALSE)</f>
        <v>Austria</v>
      </c>
      <c r="L2121">
        <f>VLOOKUP(order_details__2[[#This Row],[OrderID]],orders[],7,FALSE)</f>
        <v>2</v>
      </c>
      <c r="M2121" t="str">
        <f>VLOOKUP(order_details__2[[#This Row],[ShipVia ]],shippers[],2,FALSE)</f>
        <v>United Package</v>
      </c>
      <c r="N2121" t="str">
        <f>VLOOKUP(order_details__2[[#This Row],[OrderID]],orders[],2,FALSE)</f>
        <v>ERNSH</v>
      </c>
      <c r="O2121" t="str">
        <f>VLOOKUP(order_details__2[[#This Row],[OrderID]],orders[],18,FALSE)</f>
        <v xml:space="preserve">Eastern                                           </v>
      </c>
      <c r="P2121">
        <f>VLOOKUP(order_details__2[[#This Row],[ProductID]],products[],4,FALSE)</f>
        <v>3</v>
      </c>
      <c r="Q2121" t="str">
        <f>VLOOKUP(order_details__2[[#This Row],[CategoryID]],categories[],2,FALSE)</f>
        <v>Confections</v>
      </c>
      <c r="R2121" s="57">
        <f>VLOOKUP(order_details__2[[#This Row],[OrderID]],orders[],21,FALSE)</f>
        <v>5</v>
      </c>
    </row>
    <row r="2122" spans="1:18" x14ac:dyDescent="0.2">
      <c r="A2122">
        <v>11072</v>
      </c>
      <c r="B2122">
        <v>64</v>
      </c>
      <c r="C2122">
        <v>33.25</v>
      </c>
      <c r="D2122">
        <v>130</v>
      </c>
      <c r="E2122">
        <v>0</v>
      </c>
      <c r="F2122">
        <f>order_details__2[[#This Row],[UnitPrice]]*order_details__2[[#This Row],[Quantity]]</f>
        <v>4322.5</v>
      </c>
      <c r="G2122">
        <f>VLOOKUP(order_details__2[[#This Row],[ProductID]],products[],3,FALSE)</f>
        <v>12</v>
      </c>
      <c r="H2122">
        <f>VLOOKUP(order_details__2[[#This Row],[OrderID]],orders[],20,FALSE)</f>
        <v>1998</v>
      </c>
      <c r="I2122" t="str">
        <f>VLOOKUP(order_details__2[[#This Row],[ProductID]],products[],2,FALSE)</f>
        <v>Wimmers gute Semmelkndel</v>
      </c>
      <c r="J2122" t="str">
        <f>VLOOKUP(order_details__2[[#This Row],[SupplierID]],suppliers[],2,FALSE)</f>
        <v>Plutzer Lebensmittelgromrkte AG</v>
      </c>
      <c r="K2122" t="str">
        <f>VLOOKUP(order_details__2[[#This Row],[OrderID]],orders[],14,FALSE)</f>
        <v>Austria</v>
      </c>
      <c r="L2122">
        <f>VLOOKUP(order_details__2[[#This Row],[OrderID]],orders[],7,FALSE)</f>
        <v>2</v>
      </c>
      <c r="M2122" t="str">
        <f>VLOOKUP(order_details__2[[#This Row],[ShipVia ]],shippers[],2,FALSE)</f>
        <v>United Package</v>
      </c>
      <c r="N2122" t="str">
        <f>VLOOKUP(order_details__2[[#This Row],[OrderID]],orders[],2,FALSE)</f>
        <v>ERNSH</v>
      </c>
      <c r="O2122" t="str">
        <f>VLOOKUP(order_details__2[[#This Row],[OrderID]],orders[],18,FALSE)</f>
        <v xml:space="preserve">Eastern                                           </v>
      </c>
      <c r="P2122">
        <f>VLOOKUP(order_details__2[[#This Row],[ProductID]],products[],4,FALSE)</f>
        <v>5</v>
      </c>
      <c r="Q2122" t="str">
        <f>VLOOKUP(order_details__2[[#This Row],[CategoryID]],categories[],2,FALSE)</f>
        <v>Grains/Cereals</v>
      </c>
      <c r="R2122" s="57">
        <f>VLOOKUP(order_details__2[[#This Row],[OrderID]],orders[],21,FALSE)</f>
        <v>5</v>
      </c>
    </row>
    <row r="2123" spans="1:18" x14ac:dyDescent="0.2">
      <c r="A2123">
        <v>11073</v>
      </c>
      <c r="B2123">
        <v>11</v>
      </c>
      <c r="C2123">
        <v>21</v>
      </c>
      <c r="D2123">
        <v>10</v>
      </c>
      <c r="E2123">
        <v>0</v>
      </c>
      <c r="F2123">
        <f>order_details__2[[#This Row],[UnitPrice]]*order_details__2[[#This Row],[Quantity]]</f>
        <v>210</v>
      </c>
      <c r="G2123">
        <f>VLOOKUP(order_details__2[[#This Row],[ProductID]],products[],3,FALSE)</f>
        <v>5</v>
      </c>
      <c r="H2123">
        <f>VLOOKUP(order_details__2[[#This Row],[OrderID]],orders[],20,FALSE)</f>
        <v>1998</v>
      </c>
      <c r="I2123" t="str">
        <f>VLOOKUP(order_details__2[[#This Row],[ProductID]],products[],2,FALSE)</f>
        <v>Queso Cabrales</v>
      </c>
      <c r="J2123" t="str">
        <f>VLOOKUP(order_details__2[[#This Row],[SupplierID]],suppliers[],2,FALSE)</f>
        <v>Cooperativa de Quesos 'Las Cabras'</v>
      </c>
      <c r="K2123" t="str">
        <f>VLOOKUP(order_details__2[[#This Row],[OrderID]],orders[],14,FALSE)</f>
        <v>Mexico</v>
      </c>
      <c r="L2123">
        <f>VLOOKUP(order_details__2[[#This Row],[OrderID]],orders[],7,FALSE)</f>
        <v>2</v>
      </c>
      <c r="M2123" t="str">
        <f>VLOOKUP(order_details__2[[#This Row],[ShipVia ]],shippers[],2,FALSE)</f>
        <v>United Package</v>
      </c>
      <c r="N2123" t="str">
        <f>VLOOKUP(order_details__2[[#This Row],[OrderID]],orders[],2,FALSE)</f>
        <v>PERIC</v>
      </c>
      <c r="O2123" t="str">
        <f>VLOOKUP(order_details__2[[#This Row],[OrderID]],orders[],18,FALSE)</f>
        <v xml:space="preserve">Eastern                                           </v>
      </c>
      <c r="P2123">
        <f>VLOOKUP(order_details__2[[#This Row],[ProductID]],products[],4,FALSE)</f>
        <v>4</v>
      </c>
      <c r="Q2123" t="str">
        <f>VLOOKUP(order_details__2[[#This Row],[CategoryID]],categories[],2,FALSE)</f>
        <v>Dairy Products</v>
      </c>
      <c r="R2123" s="57">
        <f>VLOOKUP(order_details__2[[#This Row],[OrderID]],orders[],21,FALSE)</f>
        <v>5</v>
      </c>
    </row>
    <row r="2124" spans="1:18" x14ac:dyDescent="0.2">
      <c r="A2124">
        <v>11073</v>
      </c>
      <c r="B2124">
        <v>24</v>
      </c>
      <c r="C2124">
        <v>4.5</v>
      </c>
      <c r="D2124">
        <v>20</v>
      </c>
      <c r="E2124">
        <v>0</v>
      </c>
      <c r="F2124">
        <f>order_details__2[[#This Row],[UnitPrice]]*order_details__2[[#This Row],[Quantity]]</f>
        <v>90</v>
      </c>
      <c r="G2124">
        <f>VLOOKUP(order_details__2[[#This Row],[ProductID]],products[],3,FALSE)</f>
        <v>10</v>
      </c>
      <c r="H2124">
        <f>VLOOKUP(order_details__2[[#This Row],[OrderID]],orders[],20,FALSE)</f>
        <v>1998</v>
      </c>
      <c r="I2124" t="str">
        <f>VLOOKUP(order_details__2[[#This Row],[ProductID]],products[],2,FALSE)</f>
        <v>Guaran Fantstica</v>
      </c>
      <c r="J2124" t="str">
        <f>VLOOKUP(order_details__2[[#This Row],[SupplierID]],suppliers[],2,FALSE)</f>
        <v>Refrescos Americanas LTDA</v>
      </c>
      <c r="K2124" t="str">
        <f>VLOOKUP(order_details__2[[#This Row],[OrderID]],orders[],14,FALSE)</f>
        <v>Mexico</v>
      </c>
      <c r="L2124">
        <f>VLOOKUP(order_details__2[[#This Row],[OrderID]],orders[],7,FALSE)</f>
        <v>2</v>
      </c>
      <c r="M2124" t="str">
        <f>VLOOKUP(order_details__2[[#This Row],[ShipVia ]],shippers[],2,FALSE)</f>
        <v>United Package</v>
      </c>
      <c r="N2124" t="str">
        <f>VLOOKUP(order_details__2[[#This Row],[OrderID]],orders[],2,FALSE)</f>
        <v>PERIC</v>
      </c>
      <c r="O2124" t="str">
        <f>VLOOKUP(order_details__2[[#This Row],[OrderID]],orders[],18,FALSE)</f>
        <v xml:space="preserve">Eastern                                           </v>
      </c>
      <c r="P2124">
        <f>VLOOKUP(order_details__2[[#This Row],[ProductID]],products[],4,FALSE)</f>
        <v>1</v>
      </c>
      <c r="Q2124" t="str">
        <f>VLOOKUP(order_details__2[[#This Row],[CategoryID]],categories[],2,FALSE)</f>
        <v>Beverages</v>
      </c>
      <c r="R2124" s="57">
        <f>VLOOKUP(order_details__2[[#This Row],[OrderID]],orders[],21,FALSE)</f>
        <v>5</v>
      </c>
    </row>
    <row r="2125" spans="1:18" x14ac:dyDescent="0.2">
      <c r="A2125">
        <v>11074</v>
      </c>
      <c r="B2125">
        <v>16</v>
      </c>
      <c r="C2125">
        <v>17.45</v>
      </c>
      <c r="D2125">
        <v>14</v>
      </c>
      <c r="E2125">
        <v>0</v>
      </c>
      <c r="F2125">
        <f>order_details__2[[#This Row],[UnitPrice]]*order_details__2[[#This Row],[Quantity]]</f>
        <v>244.29999999999998</v>
      </c>
      <c r="G2125">
        <f>VLOOKUP(order_details__2[[#This Row],[ProductID]],products[],3,FALSE)</f>
        <v>7</v>
      </c>
      <c r="H2125">
        <f>VLOOKUP(order_details__2[[#This Row],[OrderID]],orders[],20,FALSE)</f>
        <v>1998</v>
      </c>
      <c r="I2125" t="str">
        <f>VLOOKUP(order_details__2[[#This Row],[ProductID]],products[],2,FALSE)</f>
        <v>Pavlova</v>
      </c>
      <c r="J2125" t="str">
        <f>VLOOKUP(order_details__2[[#This Row],[SupplierID]],suppliers[],2,FALSE)</f>
        <v>Pavlova, Ltd.</v>
      </c>
      <c r="K2125" t="str">
        <f>VLOOKUP(order_details__2[[#This Row],[OrderID]],orders[],14,FALSE)</f>
        <v>Denmark</v>
      </c>
      <c r="L2125">
        <f>VLOOKUP(order_details__2[[#This Row],[OrderID]],orders[],7,FALSE)</f>
        <v>2</v>
      </c>
      <c r="M2125" t="str">
        <f>VLOOKUP(order_details__2[[#This Row],[ShipVia ]],shippers[],2,FALSE)</f>
        <v>United Package</v>
      </c>
      <c r="N2125" t="str">
        <f>VLOOKUP(order_details__2[[#This Row],[OrderID]],orders[],2,FALSE)</f>
        <v>SIMOB</v>
      </c>
      <c r="O2125" t="str">
        <f>VLOOKUP(order_details__2[[#This Row],[OrderID]],orders[],18,FALSE)</f>
        <v xml:space="preserve">Westerns                                          </v>
      </c>
      <c r="P2125">
        <f>VLOOKUP(order_details__2[[#This Row],[ProductID]],products[],4,FALSE)</f>
        <v>3</v>
      </c>
      <c r="Q2125" t="str">
        <f>VLOOKUP(order_details__2[[#This Row],[CategoryID]],categories[],2,FALSE)</f>
        <v>Confections</v>
      </c>
      <c r="R2125" s="57">
        <f>VLOOKUP(order_details__2[[#This Row],[OrderID]],orders[],21,FALSE)</f>
        <v>5</v>
      </c>
    </row>
    <row r="2126" spans="1:18" x14ac:dyDescent="0.2">
      <c r="A2126">
        <v>11075</v>
      </c>
      <c r="B2126">
        <v>2</v>
      </c>
      <c r="C2126">
        <v>19</v>
      </c>
      <c r="D2126">
        <v>10</v>
      </c>
      <c r="E2126">
        <v>0</v>
      </c>
      <c r="F2126">
        <f>order_details__2[[#This Row],[UnitPrice]]*order_details__2[[#This Row],[Quantity]]</f>
        <v>190</v>
      </c>
      <c r="G2126">
        <f>VLOOKUP(order_details__2[[#This Row],[ProductID]],products[],3,FALSE)</f>
        <v>1</v>
      </c>
      <c r="H2126">
        <f>VLOOKUP(order_details__2[[#This Row],[OrderID]],orders[],20,FALSE)</f>
        <v>1998</v>
      </c>
      <c r="I2126" t="str">
        <f>VLOOKUP(order_details__2[[#This Row],[ProductID]],products[],2,FALSE)</f>
        <v>Chang</v>
      </c>
      <c r="J2126" t="str">
        <f>VLOOKUP(order_details__2[[#This Row],[SupplierID]],suppliers[],2,FALSE)</f>
        <v>Exotic Liquids</v>
      </c>
      <c r="K2126" t="str">
        <f>VLOOKUP(order_details__2[[#This Row],[OrderID]],orders[],14,FALSE)</f>
        <v>Switzerland</v>
      </c>
      <c r="L2126">
        <f>VLOOKUP(order_details__2[[#This Row],[OrderID]],orders[],7,FALSE)</f>
        <v>2</v>
      </c>
      <c r="M2126" t="str">
        <f>VLOOKUP(order_details__2[[#This Row],[ShipVia ]],shippers[],2,FALSE)</f>
        <v>United Package</v>
      </c>
      <c r="N2126" t="str">
        <f>VLOOKUP(order_details__2[[#This Row],[OrderID]],orders[],2,FALSE)</f>
        <v>RICSU</v>
      </c>
      <c r="O2126" t="str">
        <f>VLOOKUP(order_details__2[[#This Row],[OrderID]],orders[],18,FALSE)</f>
        <v xml:space="preserve">Northern                                          </v>
      </c>
      <c r="P2126">
        <f>VLOOKUP(order_details__2[[#This Row],[ProductID]],products[],4,FALSE)</f>
        <v>1</v>
      </c>
      <c r="Q2126" t="str">
        <f>VLOOKUP(order_details__2[[#This Row],[CategoryID]],categories[],2,FALSE)</f>
        <v>Beverages</v>
      </c>
      <c r="R2126" s="57">
        <f>VLOOKUP(order_details__2[[#This Row],[OrderID]],orders[],21,FALSE)</f>
        <v>5</v>
      </c>
    </row>
    <row r="2127" spans="1:18" x14ac:dyDescent="0.2">
      <c r="A2127">
        <v>11075</v>
      </c>
      <c r="B2127">
        <v>46</v>
      </c>
      <c r="C2127">
        <v>12</v>
      </c>
      <c r="D2127">
        <v>30</v>
      </c>
      <c r="E2127">
        <v>0</v>
      </c>
      <c r="F2127">
        <f>order_details__2[[#This Row],[UnitPrice]]*order_details__2[[#This Row],[Quantity]]</f>
        <v>360</v>
      </c>
      <c r="G2127">
        <f>VLOOKUP(order_details__2[[#This Row],[ProductID]],products[],3,FALSE)</f>
        <v>21</v>
      </c>
      <c r="H2127">
        <f>VLOOKUP(order_details__2[[#This Row],[OrderID]],orders[],20,FALSE)</f>
        <v>1998</v>
      </c>
      <c r="I2127" t="str">
        <f>VLOOKUP(order_details__2[[#This Row],[ProductID]],products[],2,FALSE)</f>
        <v>Spegesild</v>
      </c>
      <c r="J2127" t="str">
        <f>VLOOKUP(order_details__2[[#This Row],[SupplierID]],suppliers[],2,FALSE)</f>
        <v>Lyngbysild</v>
      </c>
      <c r="K2127" t="str">
        <f>VLOOKUP(order_details__2[[#This Row],[OrderID]],orders[],14,FALSE)</f>
        <v>Switzerland</v>
      </c>
      <c r="L2127">
        <f>VLOOKUP(order_details__2[[#This Row],[OrderID]],orders[],7,FALSE)</f>
        <v>2</v>
      </c>
      <c r="M2127" t="str">
        <f>VLOOKUP(order_details__2[[#This Row],[ShipVia ]],shippers[],2,FALSE)</f>
        <v>United Package</v>
      </c>
      <c r="N2127" t="str">
        <f>VLOOKUP(order_details__2[[#This Row],[OrderID]],orders[],2,FALSE)</f>
        <v>RICSU</v>
      </c>
      <c r="O2127" t="str">
        <f>VLOOKUP(order_details__2[[#This Row],[OrderID]],orders[],18,FALSE)</f>
        <v xml:space="preserve">Northern                                          </v>
      </c>
      <c r="P2127">
        <f>VLOOKUP(order_details__2[[#This Row],[ProductID]],products[],4,FALSE)</f>
        <v>8</v>
      </c>
      <c r="Q2127" t="str">
        <f>VLOOKUP(order_details__2[[#This Row],[CategoryID]],categories[],2,FALSE)</f>
        <v>Seafood</v>
      </c>
      <c r="R2127" s="57">
        <f>VLOOKUP(order_details__2[[#This Row],[OrderID]],orders[],21,FALSE)</f>
        <v>5</v>
      </c>
    </row>
    <row r="2128" spans="1:18" x14ac:dyDescent="0.2">
      <c r="A2128">
        <v>11075</v>
      </c>
      <c r="B2128">
        <v>76</v>
      </c>
      <c r="C2128">
        <v>18</v>
      </c>
      <c r="D2128">
        <v>2</v>
      </c>
      <c r="E2128">
        <v>0</v>
      </c>
      <c r="F2128">
        <f>order_details__2[[#This Row],[UnitPrice]]*order_details__2[[#This Row],[Quantity]]</f>
        <v>36</v>
      </c>
      <c r="G2128">
        <f>VLOOKUP(order_details__2[[#This Row],[ProductID]],products[],3,FALSE)</f>
        <v>23</v>
      </c>
      <c r="H2128">
        <f>VLOOKUP(order_details__2[[#This Row],[OrderID]],orders[],20,FALSE)</f>
        <v>1998</v>
      </c>
      <c r="I2128" t="str">
        <f>VLOOKUP(order_details__2[[#This Row],[ProductID]],products[],2,FALSE)</f>
        <v>Lakkalikri</v>
      </c>
      <c r="J2128" t="str">
        <f>VLOOKUP(order_details__2[[#This Row],[SupplierID]],suppliers[],2,FALSE)</f>
        <v>Karkki Oy</v>
      </c>
      <c r="K2128" t="str">
        <f>VLOOKUP(order_details__2[[#This Row],[OrderID]],orders[],14,FALSE)</f>
        <v>Switzerland</v>
      </c>
      <c r="L2128">
        <f>VLOOKUP(order_details__2[[#This Row],[OrderID]],orders[],7,FALSE)</f>
        <v>2</v>
      </c>
      <c r="M2128" t="str">
        <f>VLOOKUP(order_details__2[[#This Row],[ShipVia ]],shippers[],2,FALSE)</f>
        <v>United Package</v>
      </c>
      <c r="N2128" t="str">
        <f>VLOOKUP(order_details__2[[#This Row],[OrderID]],orders[],2,FALSE)</f>
        <v>RICSU</v>
      </c>
      <c r="O2128" t="str">
        <f>VLOOKUP(order_details__2[[#This Row],[OrderID]],orders[],18,FALSE)</f>
        <v xml:space="preserve">Northern                                          </v>
      </c>
      <c r="P2128">
        <f>VLOOKUP(order_details__2[[#This Row],[ProductID]],products[],4,FALSE)</f>
        <v>1</v>
      </c>
      <c r="Q2128" t="str">
        <f>VLOOKUP(order_details__2[[#This Row],[CategoryID]],categories[],2,FALSE)</f>
        <v>Beverages</v>
      </c>
      <c r="R2128" s="57">
        <f>VLOOKUP(order_details__2[[#This Row],[OrderID]],orders[],21,FALSE)</f>
        <v>5</v>
      </c>
    </row>
    <row r="2129" spans="1:18" x14ac:dyDescent="0.2">
      <c r="A2129">
        <v>11076</v>
      </c>
      <c r="B2129">
        <v>6</v>
      </c>
      <c r="C2129">
        <v>25</v>
      </c>
      <c r="D2129">
        <v>20</v>
      </c>
      <c r="E2129">
        <v>0</v>
      </c>
      <c r="F2129">
        <f>order_details__2[[#This Row],[UnitPrice]]*order_details__2[[#This Row],[Quantity]]</f>
        <v>500</v>
      </c>
      <c r="G2129">
        <f>VLOOKUP(order_details__2[[#This Row],[ProductID]],products[],3,FALSE)</f>
        <v>3</v>
      </c>
      <c r="H2129">
        <f>VLOOKUP(order_details__2[[#This Row],[OrderID]],orders[],20,FALSE)</f>
        <v>1998</v>
      </c>
      <c r="I2129" t="str">
        <f>VLOOKUP(order_details__2[[#This Row],[ProductID]],products[],2,FALSE)</f>
        <v>Grandma's Boysenberry Spread</v>
      </c>
      <c r="J2129" t="str">
        <f>VLOOKUP(order_details__2[[#This Row],[SupplierID]],suppliers[],2,FALSE)</f>
        <v>Grandma Kelly's Homestead</v>
      </c>
      <c r="K2129" t="str">
        <f>VLOOKUP(order_details__2[[#This Row],[OrderID]],orders[],14,FALSE)</f>
        <v>France</v>
      </c>
      <c r="L2129">
        <f>VLOOKUP(order_details__2[[#This Row],[OrderID]],orders[],7,FALSE)</f>
        <v>2</v>
      </c>
      <c r="M2129" t="str">
        <f>VLOOKUP(order_details__2[[#This Row],[ShipVia ]],shippers[],2,FALSE)</f>
        <v>United Package</v>
      </c>
      <c r="N2129" t="str">
        <f>VLOOKUP(order_details__2[[#This Row],[OrderID]],orders[],2,FALSE)</f>
        <v>BONAP</v>
      </c>
      <c r="O2129" t="str">
        <f>VLOOKUP(order_details__2[[#This Row],[OrderID]],orders[],18,FALSE)</f>
        <v xml:space="preserve">Eastern                                           </v>
      </c>
      <c r="P2129">
        <f>VLOOKUP(order_details__2[[#This Row],[ProductID]],products[],4,FALSE)</f>
        <v>2</v>
      </c>
      <c r="Q2129" t="str">
        <f>VLOOKUP(order_details__2[[#This Row],[CategoryID]],categories[],2,FALSE)</f>
        <v>Condiments</v>
      </c>
      <c r="R2129" s="57">
        <f>VLOOKUP(order_details__2[[#This Row],[OrderID]],orders[],21,FALSE)</f>
        <v>5</v>
      </c>
    </row>
    <row r="2130" spans="1:18" x14ac:dyDescent="0.2">
      <c r="A2130">
        <v>11076</v>
      </c>
      <c r="B2130">
        <v>14</v>
      </c>
      <c r="C2130">
        <v>23.25</v>
      </c>
      <c r="D2130">
        <v>20</v>
      </c>
      <c r="E2130">
        <v>0</v>
      </c>
      <c r="F2130">
        <f>order_details__2[[#This Row],[UnitPrice]]*order_details__2[[#This Row],[Quantity]]</f>
        <v>465</v>
      </c>
      <c r="G2130">
        <f>VLOOKUP(order_details__2[[#This Row],[ProductID]],products[],3,FALSE)</f>
        <v>6</v>
      </c>
      <c r="H2130">
        <f>VLOOKUP(order_details__2[[#This Row],[OrderID]],orders[],20,FALSE)</f>
        <v>1998</v>
      </c>
      <c r="I2130" t="str">
        <f>VLOOKUP(order_details__2[[#This Row],[ProductID]],products[],2,FALSE)</f>
        <v>Tofu</v>
      </c>
      <c r="J2130" t="str">
        <f>VLOOKUP(order_details__2[[#This Row],[SupplierID]],suppliers[],2,FALSE)</f>
        <v>Mayumi's</v>
      </c>
      <c r="K2130" t="str">
        <f>VLOOKUP(order_details__2[[#This Row],[OrderID]],orders[],14,FALSE)</f>
        <v>France</v>
      </c>
      <c r="L2130">
        <f>VLOOKUP(order_details__2[[#This Row],[OrderID]],orders[],7,FALSE)</f>
        <v>2</v>
      </c>
      <c r="M2130" t="str">
        <f>VLOOKUP(order_details__2[[#This Row],[ShipVia ]],shippers[],2,FALSE)</f>
        <v>United Package</v>
      </c>
      <c r="N2130" t="str">
        <f>VLOOKUP(order_details__2[[#This Row],[OrderID]],orders[],2,FALSE)</f>
        <v>BONAP</v>
      </c>
      <c r="O2130" t="str">
        <f>VLOOKUP(order_details__2[[#This Row],[OrderID]],orders[],18,FALSE)</f>
        <v xml:space="preserve">Eastern                                           </v>
      </c>
      <c r="P2130">
        <f>VLOOKUP(order_details__2[[#This Row],[ProductID]],products[],4,FALSE)</f>
        <v>7</v>
      </c>
      <c r="Q2130" t="str">
        <f>VLOOKUP(order_details__2[[#This Row],[CategoryID]],categories[],2,FALSE)</f>
        <v>Produce</v>
      </c>
      <c r="R2130" s="57">
        <f>VLOOKUP(order_details__2[[#This Row],[OrderID]],orders[],21,FALSE)</f>
        <v>5</v>
      </c>
    </row>
    <row r="2131" spans="1:18" x14ac:dyDescent="0.2">
      <c r="A2131">
        <v>11076</v>
      </c>
      <c r="B2131">
        <v>19</v>
      </c>
      <c r="C2131">
        <v>9.1999999999999993</v>
      </c>
      <c r="D2131">
        <v>10</v>
      </c>
      <c r="E2131">
        <v>0</v>
      </c>
      <c r="F2131">
        <f>order_details__2[[#This Row],[UnitPrice]]*order_details__2[[#This Row],[Quantity]]</f>
        <v>92</v>
      </c>
      <c r="G2131">
        <f>VLOOKUP(order_details__2[[#This Row],[ProductID]],products[],3,FALSE)</f>
        <v>8</v>
      </c>
      <c r="H2131">
        <f>VLOOKUP(order_details__2[[#This Row],[OrderID]],orders[],20,FALSE)</f>
        <v>1998</v>
      </c>
      <c r="I2131" t="str">
        <f>VLOOKUP(order_details__2[[#This Row],[ProductID]],products[],2,FALSE)</f>
        <v>Teatime Chocolate Biscuits</v>
      </c>
      <c r="J2131" t="str">
        <f>VLOOKUP(order_details__2[[#This Row],[SupplierID]],suppliers[],2,FALSE)</f>
        <v>Specialty Biscuits, Ltd.</v>
      </c>
      <c r="K2131" t="str">
        <f>VLOOKUP(order_details__2[[#This Row],[OrderID]],orders[],14,FALSE)</f>
        <v>France</v>
      </c>
      <c r="L2131">
        <f>VLOOKUP(order_details__2[[#This Row],[OrderID]],orders[],7,FALSE)</f>
        <v>2</v>
      </c>
      <c r="M2131" t="str">
        <f>VLOOKUP(order_details__2[[#This Row],[ShipVia ]],shippers[],2,FALSE)</f>
        <v>United Package</v>
      </c>
      <c r="N2131" t="str">
        <f>VLOOKUP(order_details__2[[#This Row],[OrderID]],orders[],2,FALSE)</f>
        <v>BONAP</v>
      </c>
      <c r="O2131" t="str">
        <f>VLOOKUP(order_details__2[[#This Row],[OrderID]],orders[],18,FALSE)</f>
        <v xml:space="preserve">Eastern                                           </v>
      </c>
      <c r="P2131">
        <f>VLOOKUP(order_details__2[[#This Row],[ProductID]],products[],4,FALSE)</f>
        <v>3</v>
      </c>
      <c r="Q2131" t="str">
        <f>VLOOKUP(order_details__2[[#This Row],[CategoryID]],categories[],2,FALSE)</f>
        <v>Confections</v>
      </c>
      <c r="R2131" s="57">
        <f>VLOOKUP(order_details__2[[#This Row],[OrderID]],orders[],21,FALSE)</f>
        <v>5</v>
      </c>
    </row>
    <row r="2132" spans="1:18" x14ac:dyDescent="0.2">
      <c r="A2132">
        <v>11077</v>
      </c>
      <c r="B2132">
        <v>2</v>
      </c>
      <c r="C2132">
        <v>19</v>
      </c>
      <c r="D2132">
        <v>24</v>
      </c>
      <c r="E2132">
        <v>0</v>
      </c>
      <c r="F2132">
        <f>order_details__2[[#This Row],[UnitPrice]]*order_details__2[[#This Row],[Quantity]]</f>
        <v>456</v>
      </c>
      <c r="G2132">
        <f>VLOOKUP(order_details__2[[#This Row],[ProductID]],products[],3,FALSE)</f>
        <v>1</v>
      </c>
      <c r="H2132">
        <f>VLOOKUP(order_details__2[[#This Row],[OrderID]],orders[],20,FALSE)</f>
        <v>1998</v>
      </c>
      <c r="I2132" t="str">
        <f>VLOOKUP(order_details__2[[#This Row],[ProductID]],products[],2,FALSE)</f>
        <v>Chang</v>
      </c>
      <c r="J2132" t="str">
        <f>VLOOKUP(order_details__2[[#This Row],[SupplierID]],suppliers[],2,FALSE)</f>
        <v>Exotic Liquids</v>
      </c>
      <c r="K2132" t="str">
        <f>VLOOKUP(order_details__2[[#This Row],[OrderID]],orders[],14,FALSE)</f>
        <v>USA</v>
      </c>
      <c r="L2132">
        <f>VLOOKUP(order_details__2[[#This Row],[OrderID]],orders[],7,FALSE)</f>
        <v>2</v>
      </c>
      <c r="M2132" t="str">
        <f>VLOOKUP(order_details__2[[#This Row],[ShipVia ]],shippers[],2,FALSE)</f>
        <v>United Package</v>
      </c>
      <c r="N2132" t="str">
        <f>VLOOKUP(order_details__2[[#This Row],[OrderID]],orders[],2,FALSE)</f>
        <v>RATTC</v>
      </c>
      <c r="O2132" t="str">
        <f>VLOOKUP(order_details__2[[#This Row],[OrderID]],orders[],18,FALSE)</f>
        <v xml:space="preserve">Eastern                                           </v>
      </c>
      <c r="P2132">
        <f>VLOOKUP(order_details__2[[#This Row],[ProductID]],products[],4,FALSE)</f>
        <v>1</v>
      </c>
      <c r="Q2132" t="str">
        <f>VLOOKUP(order_details__2[[#This Row],[CategoryID]],categories[],2,FALSE)</f>
        <v>Beverages</v>
      </c>
      <c r="R2132" s="57">
        <f>VLOOKUP(order_details__2[[#This Row],[OrderID]],orders[],21,FALSE)</f>
        <v>5</v>
      </c>
    </row>
    <row r="2133" spans="1:18" x14ac:dyDescent="0.2">
      <c r="A2133">
        <v>11077</v>
      </c>
      <c r="B2133">
        <v>3</v>
      </c>
      <c r="C2133">
        <v>10</v>
      </c>
      <c r="D2133">
        <v>4</v>
      </c>
      <c r="E2133">
        <v>0</v>
      </c>
      <c r="F2133">
        <f>order_details__2[[#This Row],[UnitPrice]]*order_details__2[[#This Row],[Quantity]]</f>
        <v>40</v>
      </c>
      <c r="G2133">
        <f>VLOOKUP(order_details__2[[#This Row],[ProductID]],products[],3,FALSE)</f>
        <v>1</v>
      </c>
      <c r="H2133">
        <f>VLOOKUP(order_details__2[[#This Row],[OrderID]],orders[],20,FALSE)</f>
        <v>1998</v>
      </c>
      <c r="I2133" t="str">
        <f>VLOOKUP(order_details__2[[#This Row],[ProductID]],products[],2,FALSE)</f>
        <v>Aniseed Syrup</v>
      </c>
      <c r="J2133" t="str">
        <f>VLOOKUP(order_details__2[[#This Row],[SupplierID]],suppliers[],2,FALSE)</f>
        <v>Exotic Liquids</v>
      </c>
      <c r="K2133" t="str">
        <f>VLOOKUP(order_details__2[[#This Row],[OrderID]],orders[],14,FALSE)</f>
        <v>USA</v>
      </c>
      <c r="L2133">
        <f>VLOOKUP(order_details__2[[#This Row],[OrderID]],orders[],7,FALSE)</f>
        <v>2</v>
      </c>
      <c r="M2133" t="str">
        <f>VLOOKUP(order_details__2[[#This Row],[ShipVia ]],shippers[],2,FALSE)</f>
        <v>United Package</v>
      </c>
      <c r="N2133" t="str">
        <f>VLOOKUP(order_details__2[[#This Row],[OrderID]],orders[],2,FALSE)</f>
        <v>RATTC</v>
      </c>
      <c r="O2133" t="str">
        <f>VLOOKUP(order_details__2[[#This Row],[OrderID]],orders[],18,FALSE)</f>
        <v xml:space="preserve">Eastern                                           </v>
      </c>
      <c r="P2133">
        <f>VLOOKUP(order_details__2[[#This Row],[ProductID]],products[],4,FALSE)</f>
        <v>2</v>
      </c>
      <c r="Q2133" t="str">
        <f>VLOOKUP(order_details__2[[#This Row],[CategoryID]],categories[],2,FALSE)</f>
        <v>Condiments</v>
      </c>
      <c r="R2133" s="57">
        <f>VLOOKUP(order_details__2[[#This Row],[OrderID]],orders[],21,FALSE)</f>
        <v>5</v>
      </c>
    </row>
    <row r="2134" spans="1:18" x14ac:dyDescent="0.2">
      <c r="A2134">
        <v>11077</v>
      </c>
      <c r="B2134">
        <v>4</v>
      </c>
      <c r="C2134">
        <v>22</v>
      </c>
      <c r="D2134">
        <v>1</v>
      </c>
      <c r="E2134">
        <v>0</v>
      </c>
      <c r="F2134">
        <f>order_details__2[[#This Row],[UnitPrice]]*order_details__2[[#This Row],[Quantity]]</f>
        <v>22</v>
      </c>
      <c r="G2134">
        <f>VLOOKUP(order_details__2[[#This Row],[ProductID]],products[],3,FALSE)</f>
        <v>2</v>
      </c>
      <c r="H2134">
        <f>VLOOKUP(order_details__2[[#This Row],[OrderID]],orders[],20,FALSE)</f>
        <v>1998</v>
      </c>
      <c r="I2134" t="str">
        <f>VLOOKUP(order_details__2[[#This Row],[ProductID]],products[],2,FALSE)</f>
        <v>Chef Anton's Cajun Seasoning</v>
      </c>
      <c r="J2134" t="str">
        <f>VLOOKUP(order_details__2[[#This Row],[SupplierID]],suppliers[],2,FALSE)</f>
        <v>New Orleans Cajun Delights</v>
      </c>
      <c r="K2134" t="str">
        <f>VLOOKUP(order_details__2[[#This Row],[OrderID]],orders[],14,FALSE)</f>
        <v>USA</v>
      </c>
      <c r="L2134">
        <f>VLOOKUP(order_details__2[[#This Row],[OrderID]],orders[],7,FALSE)</f>
        <v>2</v>
      </c>
      <c r="M2134" t="str">
        <f>VLOOKUP(order_details__2[[#This Row],[ShipVia ]],shippers[],2,FALSE)</f>
        <v>United Package</v>
      </c>
      <c r="N2134" t="str">
        <f>VLOOKUP(order_details__2[[#This Row],[OrderID]],orders[],2,FALSE)</f>
        <v>RATTC</v>
      </c>
      <c r="O2134" t="str">
        <f>VLOOKUP(order_details__2[[#This Row],[OrderID]],orders[],18,FALSE)</f>
        <v xml:space="preserve">Eastern                                           </v>
      </c>
      <c r="P2134">
        <f>VLOOKUP(order_details__2[[#This Row],[ProductID]],products[],4,FALSE)</f>
        <v>2</v>
      </c>
      <c r="Q2134" t="str">
        <f>VLOOKUP(order_details__2[[#This Row],[CategoryID]],categories[],2,FALSE)</f>
        <v>Condiments</v>
      </c>
      <c r="R2134" s="57">
        <f>VLOOKUP(order_details__2[[#This Row],[OrderID]],orders[],21,FALSE)</f>
        <v>5</v>
      </c>
    </row>
    <row r="2135" spans="1:18" x14ac:dyDescent="0.2">
      <c r="A2135">
        <v>11077</v>
      </c>
      <c r="B2135">
        <v>6</v>
      </c>
      <c r="C2135">
        <v>25</v>
      </c>
      <c r="D2135">
        <v>1</v>
      </c>
      <c r="E2135">
        <v>0</v>
      </c>
      <c r="F2135">
        <f>order_details__2[[#This Row],[UnitPrice]]*order_details__2[[#This Row],[Quantity]]</f>
        <v>25</v>
      </c>
      <c r="G2135">
        <f>VLOOKUP(order_details__2[[#This Row],[ProductID]],products[],3,FALSE)</f>
        <v>3</v>
      </c>
      <c r="H2135">
        <f>VLOOKUP(order_details__2[[#This Row],[OrderID]],orders[],20,FALSE)</f>
        <v>1998</v>
      </c>
      <c r="I2135" t="str">
        <f>VLOOKUP(order_details__2[[#This Row],[ProductID]],products[],2,FALSE)</f>
        <v>Grandma's Boysenberry Spread</v>
      </c>
      <c r="J2135" t="str">
        <f>VLOOKUP(order_details__2[[#This Row],[SupplierID]],suppliers[],2,FALSE)</f>
        <v>Grandma Kelly's Homestead</v>
      </c>
      <c r="K2135" t="str">
        <f>VLOOKUP(order_details__2[[#This Row],[OrderID]],orders[],14,FALSE)</f>
        <v>USA</v>
      </c>
      <c r="L2135">
        <f>VLOOKUP(order_details__2[[#This Row],[OrderID]],orders[],7,FALSE)</f>
        <v>2</v>
      </c>
      <c r="M2135" t="str">
        <f>VLOOKUP(order_details__2[[#This Row],[ShipVia ]],shippers[],2,FALSE)</f>
        <v>United Package</v>
      </c>
      <c r="N2135" t="str">
        <f>VLOOKUP(order_details__2[[#This Row],[OrderID]],orders[],2,FALSE)</f>
        <v>RATTC</v>
      </c>
      <c r="O2135" t="str">
        <f>VLOOKUP(order_details__2[[#This Row],[OrderID]],orders[],18,FALSE)</f>
        <v xml:space="preserve">Eastern                                           </v>
      </c>
      <c r="P2135">
        <f>VLOOKUP(order_details__2[[#This Row],[ProductID]],products[],4,FALSE)</f>
        <v>2</v>
      </c>
      <c r="Q2135" t="str">
        <f>VLOOKUP(order_details__2[[#This Row],[CategoryID]],categories[],2,FALSE)</f>
        <v>Condiments</v>
      </c>
      <c r="R2135" s="57">
        <f>VLOOKUP(order_details__2[[#This Row],[OrderID]],orders[],21,FALSE)</f>
        <v>5</v>
      </c>
    </row>
    <row r="2136" spans="1:18" x14ac:dyDescent="0.2">
      <c r="A2136">
        <v>11077</v>
      </c>
      <c r="B2136">
        <v>7</v>
      </c>
      <c r="C2136">
        <v>30</v>
      </c>
      <c r="D2136">
        <v>1</v>
      </c>
      <c r="E2136">
        <v>0</v>
      </c>
      <c r="F2136">
        <f>order_details__2[[#This Row],[UnitPrice]]*order_details__2[[#This Row],[Quantity]]</f>
        <v>30</v>
      </c>
      <c r="G2136">
        <f>VLOOKUP(order_details__2[[#This Row],[ProductID]],products[],3,FALSE)</f>
        <v>3</v>
      </c>
      <c r="H2136">
        <f>VLOOKUP(order_details__2[[#This Row],[OrderID]],orders[],20,FALSE)</f>
        <v>1998</v>
      </c>
      <c r="I2136" t="str">
        <f>VLOOKUP(order_details__2[[#This Row],[ProductID]],products[],2,FALSE)</f>
        <v>Uncle Bob's Organic Dried Pears</v>
      </c>
      <c r="J2136" t="str">
        <f>VLOOKUP(order_details__2[[#This Row],[SupplierID]],suppliers[],2,FALSE)</f>
        <v>Grandma Kelly's Homestead</v>
      </c>
      <c r="K2136" t="str">
        <f>VLOOKUP(order_details__2[[#This Row],[OrderID]],orders[],14,FALSE)</f>
        <v>USA</v>
      </c>
      <c r="L2136">
        <f>VLOOKUP(order_details__2[[#This Row],[OrderID]],orders[],7,FALSE)</f>
        <v>2</v>
      </c>
      <c r="M2136" t="str">
        <f>VLOOKUP(order_details__2[[#This Row],[ShipVia ]],shippers[],2,FALSE)</f>
        <v>United Package</v>
      </c>
      <c r="N2136" t="str">
        <f>VLOOKUP(order_details__2[[#This Row],[OrderID]],orders[],2,FALSE)</f>
        <v>RATTC</v>
      </c>
      <c r="O2136" t="str">
        <f>VLOOKUP(order_details__2[[#This Row],[OrderID]],orders[],18,FALSE)</f>
        <v xml:space="preserve">Eastern                                           </v>
      </c>
      <c r="P2136">
        <f>VLOOKUP(order_details__2[[#This Row],[ProductID]],products[],4,FALSE)</f>
        <v>7</v>
      </c>
      <c r="Q2136" t="str">
        <f>VLOOKUP(order_details__2[[#This Row],[CategoryID]],categories[],2,FALSE)</f>
        <v>Produce</v>
      </c>
      <c r="R2136" s="57">
        <f>VLOOKUP(order_details__2[[#This Row],[OrderID]],orders[],21,FALSE)</f>
        <v>5</v>
      </c>
    </row>
    <row r="2137" spans="1:18" x14ac:dyDescent="0.2">
      <c r="A2137">
        <v>11077</v>
      </c>
      <c r="B2137">
        <v>8</v>
      </c>
      <c r="C2137">
        <v>40</v>
      </c>
      <c r="D2137">
        <v>2</v>
      </c>
      <c r="E2137">
        <v>0</v>
      </c>
      <c r="F2137">
        <f>order_details__2[[#This Row],[UnitPrice]]*order_details__2[[#This Row],[Quantity]]</f>
        <v>80</v>
      </c>
      <c r="G2137">
        <f>VLOOKUP(order_details__2[[#This Row],[ProductID]],products[],3,FALSE)</f>
        <v>3</v>
      </c>
      <c r="H2137">
        <f>VLOOKUP(order_details__2[[#This Row],[OrderID]],orders[],20,FALSE)</f>
        <v>1998</v>
      </c>
      <c r="I2137" t="str">
        <f>VLOOKUP(order_details__2[[#This Row],[ProductID]],products[],2,FALSE)</f>
        <v>Northwoods Cranberry Sauce</v>
      </c>
      <c r="J2137" t="str">
        <f>VLOOKUP(order_details__2[[#This Row],[SupplierID]],suppliers[],2,FALSE)</f>
        <v>Grandma Kelly's Homestead</v>
      </c>
      <c r="K2137" t="str">
        <f>VLOOKUP(order_details__2[[#This Row],[OrderID]],orders[],14,FALSE)</f>
        <v>USA</v>
      </c>
      <c r="L2137">
        <f>VLOOKUP(order_details__2[[#This Row],[OrderID]],orders[],7,FALSE)</f>
        <v>2</v>
      </c>
      <c r="M2137" t="str">
        <f>VLOOKUP(order_details__2[[#This Row],[ShipVia ]],shippers[],2,FALSE)</f>
        <v>United Package</v>
      </c>
      <c r="N2137" t="str">
        <f>VLOOKUP(order_details__2[[#This Row],[OrderID]],orders[],2,FALSE)</f>
        <v>RATTC</v>
      </c>
      <c r="O2137" t="str">
        <f>VLOOKUP(order_details__2[[#This Row],[OrderID]],orders[],18,FALSE)</f>
        <v xml:space="preserve">Eastern                                           </v>
      </c>
      <c r="P2137">
        <f>VLOOKUP(order_details__2[[#This Row],[ProductID]],products[],4,FALSE)</f>
        <v>2</v>
      </c>
      <c r="Q2137" t="str">
        <f>VLOOKUP(order_details__2[[#This Row],[CategoryID]],categories[],2,FALSE)</f>
        <v>Condiments</v>
      </c>
      <c r="R2137" s="57">
        <f>VLOOKUP(order_details__2[[#This Row],[OrderID]],orders[],21,FALSE)</f>
        <v>5</v>
      </c>
    </row>
    <row r="2138" spans="1:18" x14ac:dyDescent="0.2">
      <c r="A2138">
        <v>11077</v>
      </c>
      <c r="B2138">
        <v>10</v>
      </c>
      <c r="C2138">
        <v>31</v>
      </c>
      <c r="D2138">
        <v>1</v>
      </c>
      <c r="E2138">
        <v>0</v>
      </c>
      <c r="F2138">
        <f>order_details__2[[#This Row],[UnitPrice]]*order_details__2[[#This Row],[Quantity]]</f>
        <v>31</v>
      </c>
      <c r="G2138">
        <f>VLOOKUP(order_details__2[[#This Row],[ProductID]],products[],3,FALSE)</f>
        <v>4</v>
      </c>
      <c r="H2138">
        <f>VLOOKUP(order_details__2[[#This Row],[OrderID]],orders[],20,FALSE)</f>
        <v>1998</v>
      </c>
      <c r="I2138" t="str">
        <f>VLOOKUP(order_details__2[[#This Row],[ProductID]],products[],2,FALSE)</f>
        <v>Ikura</v>
      </c>
      <c r="J2138" t="str">
        <f>VLOOKUP(order_details__2[[#This Row],[SupplierID]],suppliers[],2,FALSE)</f>
        <v>Tokyo Traders</v>
      </c>
      <c r="K2138" t="str">
        <f>VLOOKUP(order_details__2[[#This Row],[OrderID]],orders[],14,FALSE)</f>
        <v>USA</v>
      </c>
      <c r="L2138">
        <f>VLOOKUP(order_details__2[[#This Row],[OrderID]],orders[],7,FALSE)</f>
        <v>2</v>
      </c>
      <c r="M2138" t="str">
        <f>VLOOKUP(order_details__2[[#This Row],[ShipVia ]],shippers[],2,FALSE)</f>
        <v>United Package</v>
      </c>
      <c r="N2138" t="str">
        <f>VLOOKUP(order_details__2[[#This Row],[OrderID]],orders[],2,FALSE)</f>
        <v>RATTC</v>
      </c>
      <c r="O2138" t="str">
        <f>VLOOKUP(order_details__2[[#This Row],[OrderID]],orders[],18,FALSE)</f>
        <v xml:space="preserve">Eastern                                           </v>
      </c>
      <c r="P2138">
        <f>VLOOKUP(order_details__2[[#This Row],[ProductID]],products[],4,FALSE)</f>
        <v>8</v>
      </c>
      <c r="Q2138" t="str">
        <f>VLOOKUP(order_details__2[[#This Row],[CategoryID]],categories[],2,FALSE)</f>
        <v>Seafood</v>
      </c>
      <c r="R2138" s="57">
        <f>VLOOKUP(order_details__2[[#This Row],[OrderID]],orders[],21,FALSE)</f>
        <v>5</v>
      </c>
    </row>
    <row r="2139" spans="1:18" x14ac:dyDescent="0.2">
      <c r="A2139">
        <v>11077</v>
      </c>
      <c r="B2139">
        <v>12</v>
      </c>
      <c r="C2139">
        <v>38</v>
      </c>
      <c r="D2139">
        <v>2</v>
      </c>
      <c r="E2139">
        <v>0</v>
      </c>
      <c r="F2139">
        <f>order_details__2[[#This Row],[UnitPrice]]*order_details__2[[#This Row],[Quantity]]</f>
        <v>76</v>
      </c>
      <c r="G2139">
        <f>VLOOKUP(order_details__2[[#This Row],[ProductID]],products[],3,FALSE)</f>
        <v>5</v>
      </c>
      <c r="H2139">
        <f>VLOOKUP(order_details__2[[#This Row],[OrderID]],orders[],20,FALSE)</f>
        <v>1998</v>
      </c>
      <c r="I2139" t="str">
        <f>VLOOKUP(order_details__2[[#This Row],[ProductID]],products[],2,FALSE)</f>
        <v>Queso Manchego La Pastora</v>
      </c>
      <c r="J2139" t="str">
        <f>VLOOKUP(order_details__2[[#This Row],[SupplierID]],suppliers[],2,FALSE)</f>
        <v>Cooperativa de Quesos 'Las Cabras'</v>
      </c>
      <c r="K2139" t="str">
        <f>VLOOKUP(order_details__2[[#This Row],[OrderID]],orders[],14,FALSE)</f>
        <v>USA</v>
      </c>
      <c r="L2139">
        <f>VLOOKUP(order_details__2[[#This Row],[OrderID]],orders[],7,FALSE)</f>
        <v>2</v>
      </c>
      <c r="M2139" t="str">
        <f>VLOOKUP(order_details__2[[#This Row],[ShipVia ]],shippers[],2,FALSE)</f>
        <v>United Package</v>
      </c>
      <c r="N2139" t="str">
        <f>VLOOKUP(order_details__2[[#This Row],[OrderID]],orders[],2,FALSE)</f>
        <v>RATTC</v>
      </c>
      <c r="O2139" t="str">
        <f>VLOOKUP(order_details__2[[#This Row],[OrderID]],orders[],18,FALSE)</f>
        <v xml:space="preserve">Eastern                                           </v>
      </c>
      <c r="P2139">
        <f>VLOOKUP(order_details__2[[#This Row],[ProductID]],products[],4,FALSE)</f>
        <v>4</v>
      </c>
      <c r="Q2139" t="str">
        <f>VLOOKUP(order_details__2[[#This Row],[CategoryID]],categories[],2,FALSE)</f>
        <v>Dairy Products</v>
      </c>
      <c r="R2139" s="57">
        <f>VLOOKUP(order_details__2[[#This Row],[OrderID]],orders[],21,FALSE)</f>
        <v>5</v>
      </c>
    </row>
    <row r="2140" spans="1:18" x14ac:dyDescent="0.2">
      <c r="A2140">
        <v>11077</v>
      </c>
      <c r="B2140">
        <v>13</v>
      </c>
      <c r="C2140">
        <v>6</v>
      </c>
      <c r="D2140">
        <v>4</v>
      </c>
      <c r="E2140">
        <v>0</v>
      </c>
      <c r="F2140">
        <f>order_details__2[[#This Row],[UnitPrice]]*order_details__2[[#This Row],[Quantity]]</f>
        <v>24</v>
      </c>
      <c r="G2140">
        <f>VLOOKUP(order_details__2[[#This Row],[ProductID]],products[],3,FALSE)</f>
        <v>6</v>
      </c>
      <c r="H2140">
        <f>VLOOKUP(order_details__2[[#This Row],[OrderID]],orders[],20,FALSE)</f>
        <v>1998</v>
      </c>
      <c r="I2140" t="str">
        <f>VLOOKUP(order_details__2[[#This Row],[ProductID]],products[],2,FALSE)</f>
        <v>Konbu</v>
      </c>
      <c r="J2140" t="str">
        <f>VLOOKUP(order_details__2[[#This Row],[SupplierID]],suppliers[],2,FALSE)</f>
        <v>Mayumi's</v>
      </c>
      <c r="K2140" t="str">
        <f>VLOOKUP(order_details__2[[#This Row],[OrderID]],orders[],14,FALSE)</f>
        <v>USA</v>
      </c>
      <c r="L2140">
        <f>VLOOKUP(order_details__2[[#This Row],[OrderID]],orders[],7,FALSE)</f>
        <v>2</v>
      </c>
      <c r="M2140" t="str">
        <f>VLOOKUP(order_details__2[[#This Row],[ShipVia ]],shippers[],2,FALSE)</f>
        <v>United Package</v>
      </c>
      <c r="N2140" t="str">
        <f>VLOOKUP(order_details__2[[#This Row],[OrderID]],orders[],2,FALSE)</f>
        <v>RATTC</v>
      </c>
      <c r="O2140" t="str">
        <f>VLOOKUP(order_details__2[[#This Row],[OrderID]],orders[],18,FALSE)</f>
        <v xml:space="preserve">Eastern                                           </v>
      </c>
      <c r="P2140">
        <f>VLOOKUP(order_details__2[[#This Row],[ProductID]],products[],4,FALSE)</f>
        <v>8</v>
      </c>
      <c r="Q2140" t="str">
        <f>VLOOKUP(order_details__2[[#This Row],[CategoryID]],categories[],2,FALSE)</f>
        <v>Seafood</v>
      </c>
      <c r="R2140" s="57">
        <f>VLOOKUP(order_details__2[[#This Row],[OrderID]],orders[],21,FALSE)</f>
        <v>5</v>
      </c>
    </row>
    <row r="2141" spans="1:18" x14ac:dyDescent="0.2">
      <c r="A2141">
        <v>11077</v>
      </c>
      <c r="B2141">
        <v>14</v>
      </c>
      <c r="C2141">
        <v>23.25</v>
      </c>
      <c r="D2141">
        <v>1</v>
      </c>
      <c r="E2141">
        <v>0</v>
      </c>
      <c r="F2141">
        <f>order_details__2[[#This Row],[UnitPrice]]*order_details__2[[#This Row],[Quantity]]</f>
        <v>23.25</v>
      </c>
      <c r="G2141">
        <f>VLOOKUP(order_details__2[[#This Row],[ProductID]],products[],3,FALSE)</f>
        <v>6</v>
      </c>
      <c r="H2141">
        <f>VLOOKUP(order_details__2[[#This Row],[OrderID]],orders[],20,FALSE)</f>
        <v>1998</v>
      </c>
      <c r="I2141" t="str">
        <f>VLOOKUP(order_details__2[[#This Row],[ProductID]],products[],2,FALSE)</f>
        <v>Tofu</v>
      </c>
      <c r="J2141" t="str">
        <f>VLOOKUP(order_details__2[[#This Row],[SupplierID]],suppliers[],2,FALSE)</f>
        <v>Mayumi's</v>
      </c>
      <c r="K2141" t="str">
        <f>VLOOKUP(order_details__2[[#This Row],[OrderID]],orders[],14,FALSE)</f>
        <v>USA</v>
      </c>
      <c r="L2141">
        <f>VLOOKUP(order_details__2[[#This Row],[OrderID]],orders[],7,FALSE)</f>
        <v>2</v>
      </c>
      <c r="M2141" t="str">
        <f>VLOOKUP(order_details__2[[#This Row],[ShipVia ]],shippers[],2,FALSE)</f>
        <v>United Package</v>
      </c>
      <c r="N2141" t="str">
        <f>VLOOKUP(order_details__2[[#This Row],[OrderID]],orders[],2,FALSE)</f>
        <v>RATTC</v>
      </c>
      <c r="O2141" t="str">
        <f>VLOOKUP(order_details__2[[#This Row],[OrderID]],orders[],18,FALSE)</f>
        <v xml:space="preserve">Eastern                                           </v>
      </c>
      <c r="P2141">
        <f>VLOOKUP(order_details__2[[#This Row],[ProductID]],products[],4,FALSE)</f>
        <v>7</v>
      </c>
      <c r="Q2141" t="str">
        <f>VLOOKUP(order_details__2[[#This Row],[CategoryID]],categories[],2,FALSE)</f>
        <v>Produce</v>
      </c>
      <c r="R2141" s="57">
        <f>VLOOKUP(order_details__2[[#This Row],[OrderID]],orders[],21,FALSE)</f>
        <v>5</v>
      </c>
    </row>
    <row r="2142" spans="1:18" x14ac:dyDescent="0.2">
      <c r="A2142">
        <v>11077</v>
      </c>
      <c r="B2142">
        <v>16</v>
      </c>
      <c r="C2142">
        <v>17.45</v>
      </c>
      <c r="D2142">
        <v>2</v>
      </c>
      <c r="E2142">
        <v>0</v>
      </c>
      <c r="F2142">
        <f>order_details__2[[#This Row],[UnitPrice]]*order_details__2[[#This Row],[Quantity]]</f>
        <v>34.9</v>
      </c>
      <c r="G2142">
        <f>VLOOKUP(order_details__2[[#This Row],[ProductID]],products[],3,FALSE)</f>
        <v>7</v>
      </c>
      <c r="H2142">
        <f>VLOOKUP(order_details__2[[#This Row],[OrderID]],orders[],20,FALSE)</f>
        <v>1998</v>
      </c>
      <c r="I2142" t="str">
        <f>VLOOKUP(order_details__2[[#This Row],[ProductID]],products[],2,FALSE)</f>
        <v>Pavlova</v>
      </c>
      <c r="J2142" t="str">
        <f>VLOOKUP(order_details__2[[#This Row],[SupplierID]],suppliers[],2,FALSE)</f>
        <v>Pavlova, Ltd.</v>
      </c>
      <c r="K2142" t="str">
        <f>VLOOKUP(order_details__2[[#This Row],[OrderID]],orders[],14,FALSE)</f>
        <v>USA</v>
      </c>
      <c r="L2142">
        <f>VLOOKUP(order_details__2[[#This Row],[OrderID]],orders[],7,FALSE)</f>
        <v>2</v>
      </c>
      <c r="M2142" t="str">
        <f>VLOOKUP(order_details__2[[#This Row],[ShipVia ]],shippers[],2,FALSE)</f>
        <v>United Package</v>
      </c>
      <c r="N2142" t="str">
        <f>VLOOKUP(order_details__2[[#This Row],[OrderID]],orders[],2,FALSE)</f>
        <v>RATTC</v>
      </c>
      <c r="O2142" t="str">
        <f>VLOOKUP(order_details__2[[#This Row],[OrderID]],orders[],18,FALSE)</f>
        <v xml:space="preserve">Eastern                                           </v>
      </c>
      <c r="P2142">
        <f>VLOOKUP(order_details__2[[#This Row],[ProductID]],products[],4,FALSE)</f>
        <v>3</v>
      </c>
      <c r="Q2142" t="str">
        <f>VLOOKUP(order_details__2[[#This Row],[CategoryID]],categories[],2,FALSE)</f>
        <v>Confections</v>
      </c>
      <c r="R2142" s="57">
        <f>VLOOKUP(order_details__2[[#This Row],[OrderID]],orders[],21,FALSE)</f>
        <v>5</v>
      </c>
    </row>
    <row r="2143" spans="1:18" x14ac:dyDescent="0.2">
      <c r="A2143">
        <v>11077</v>
      </c>
      <c r="B2143">
        <v>20</v>
      </c>
      <c r="C2143">
        <v>81</v>
      </c>
      <c r="D2143">
        <v>1</v>
      </c>
      <c r="E2143">
        <v>0</v>
      </c>
      <c r="F2143">
        <f>order_details__2[[#This Row],[UnitPrice]]*order_details__2[[#This Row],[Quantity]]</f>
        <v>81</v>
      </c>
      <c r="G2143">
        <f>VLOOKUP(order_details__2[[#This Row],[ProductID]],products[],3,FALSE)</f>
        <v>8</v>
      </c>
      <c r="H2143">
        <f>VLOOKUP(order_details__2[[#This Row],[OrderID]],orders[],20,FALSE)</f>
        <v>1998</v>
      </c>
      <c r="I2143" t="str">
        <f>VLOOKUP(order_details__2[[#This Row],[ProductID]],products[],2,FALSE)</f>
        <v>Sir Rodney's Marmalade</v>
      </c>
      <c r="J2143" t="str">
        <f>VLOOKUP(order_details__2[[#This Row],[SupplierID]],suppliers[],2,FALSE)</f>
        <v>Specialty Biscuits, Ltd.</v>
      </c>
      <c r="K2143" t="str">
        <f>VLOOKUP(order_details__2[[#This Row],[OrderID]],orders[],14,FALSE)</f>
        <v>USA</v>
      </c>
      <c r="L2143">
        <f>VLOOKUP(order_details__2[[#This Row],[OrderID]],orders[],7,FALSE)</f>
        <v>2</v>
      </c>
      <c r="M2143" t="str">
        <f>VLOOKUP(order_details__2[[#This Row],[ShipVia ]],shippers[],2,FALSE)</f>
        <v>United Package</v>
      </c>
      <c r="N2143" t="str">
        <f>VLOOKUP(order_details__2[[#This Row],[OrderID]],orders[],2,FALSE)</f>
        <v>RATTC</v>
      </c>
      <c r="O2143" t="str">
        <f>VLOOKUP(order_details__2[[#This Row],[OrderID]],orders[],18,FALSE)</f>
        <v xml:space="preserve">Eastern                                           </v>
      </c>
      <c r="P2143">
        <f>VLOOKUP(order_details__2[[#This Row],[ProductID]],products[],4,FALSE)</f>
        <v>3</v>
      </c>
      <c r="Q2143" t="str">
        <f>VLOOKUP(order_details__2[[#This Row],[CategoryID]],categories[],2,FALSE)</f>
        <v>Confections</v>
      </c>
      <c r="R2143" s="57">
        <f>VLOOKUP(order_details__2[[#This Row],[OrderID]],orders[],21,FALSE)</f>
        <v>5</v>
      </c>
    </row>
    <row r="2144" spans="1:18" x14ac:dyDescent="0.2">
      <c r="A2144">
        <v>11077</v>
      </c>
      <c r="B2144">
        <v>23</v>
      </c>
      <c r="C2144">
        <v>9</v>
      </c>
      <c r="D2144">
        <v>2</v>
      </c>
      <c r="E2144">
        <v>0</v>
      </c>
      <c r="F2144">
        <f>order_details__2[[#This Row],[UnitPrice]]*order_details__2[[#This Row],[Quantity]]</f>
        <v>18</v>
      </c>
      <c r="G2144">
        <f>VLOOKUP(order_details__2[[#This Row],[ProductID]],products[],3,FALSE)</f>
        <v>9</v>
      </c>
      <c r="H2144">
        <f>VLOOKUP(order_details__2[[#This Row],[OrderID]],orders[],20,FALSE)</f>
        <v>1998</v>
      </c>
      <c r="I2144" t="str">
        <f>VLOOKUP(order_details__2[[#This Row],[ProductID]],products[],2,FALSE)</f>
        <v>Tunnbrd</v>
      </c>
      <c r="J2144" t="str">
        <f>VLOOKUP(order_details__2[[#This Row],[SupplierID]],suppliers[],2,FALSE)</f>
        <v>PB Knckebrd AB</v>
      </c>
      <c r="K2144" t="str">
        <f>VLOOKUP(order_details__2[[#This Row],[OrderID]],orders[],14,FALSE)</f>
        <v>USA</v>
      </c>
      <c r="L2144">
        <f>VLOOKUP(order_details__2[[#This Row],[OrderID]],orders[],7,FALSE)</f>
        <v>2</v>
      </c>
      <c r="M2144" t="str">
        <f>VLOOKUP(order_details__2[[#This Row],[ShipVia ]],shippers[],2,FALSE)</f>
        <v>United Package</v>
      </c>
      <c r="N2144" t="str">
        <f>VLOOKUP(order_details__2[[#This Row],[OrderID]],orders[],2,FALSE)</f>
        <v>RATTC</v>
      </c>
      <c r="O2144" t="str">
        <f>VLOOKUP(order_details__2[[#This Row],[OrderID]],orders[],18,FALSE)</f>
        <v xml:space="preserve">Eastern                                           </v>
      </c>
      <c r="P2144">
        <f>VLOOKUP(order_details__2[[#This Row],[ProductID]],products[],4,FALSE)</f>
        <v>5</v>
      </c>
      <c r="Q2144" t="str">
        <f>VLOOKUP(order_details__2[[#This Row],[CategoryID]],categories[],2,FALSE)</f>
        <v>Grains/Cereals</v>
      </c>
      <c r="R2144" s="57">
        <f>VLOOKUP(order_details__2[[#This Row],[OrderID]],orders[],21,FALSE)</f>
        <v>5</v>
      </c>
    </row>
    <row r="2145" spans="1:18" x14ac:dyDescent="0.2">
      <c r="A2145">
        <v>11077</v>
      </c>
      <c r="B2145">
        <v>32</v>
      </c>
      <c r="C2145">
        <v>32</v>
      </c>
      <c r="D2145">
        <v>1</v>
      </c>
      <c r="E2145">
        <v>0</v>
      </c>
      <c r="F2145">
        <f>order_details__2[[#This Row],[UnitPrice]]*order_details__2[[#This Row],[Quantity]]</f>
        <v>32</v>
      </c>
      <c r="G2145">
        <f>VLOOKUP(order_details__2[[#This Row],[ProductID]],products[],3,FALSE)</f>
        <v>14</v>
      </c>
      <c r="H2145">
        <f>VLOOKUP(order_details__2[[#This Row],[OrderID]],orders[],20,FALSE)</f>
        <v>1998</v>
      </c>
      <c r="I2145" t="str">
        <f>VLOOKUP(order_details__2[[#This Row],[ProductID]],products[],2,FALSE)</f>
        <v>Mascarpone Fabioli</v>
      </c>
      <c r="J2145" t="str">
        <f>VLOOKUP(order_details__2[[#This Row],[SupplierID]],suppliers[],2,FALSE)</f>
        <v>Formaggi Fortini s.r.l.</v>
      </c>
      <c r="K2145" t="str">
        <f>VLOOKUP(order_details__2[[#This Row],[OrderID]],orders[],14,FALSE)</f>
        <v>USA</v>
      </c>
      <c r="L2145">
        <f>VLOOKUP(order_details__2[[#This Row],[OrderID]],orders[],7,FALSE)</f>
        <v>2</v>
      </c>
      <c r="M2145" t="str">
        <f>VLOOKUP(order_details__2[[#This Row],[ShipVia ]],shippers[],2,FALSE)</f>
        <v>United Package</v>
      </c>
      <c r="N2145" t="str">
        <f>VLOOKUP(order_details__2[[#This Row],[OrderID]],orders[],2,FALSE)</f>
        <v>RATTC</v>
      </c>
      <c r="O2145" t="str">
        <f>VLOOKUP(order_details__2[[#This Row],[OrderID]],orders[],18,FALSE)</f>
        <v xml:space="preserve">Eastern                                           </v>
      </c>
      <c r="P2145">
        <f>VLOOKUP(order_details__2[[#This Row],[ProductID]],products[],4,FALSE)</f>
        <v>4</v>
      </c>
      <c r="Q2145" t="str">
        <f>VLOOKUP(order_details__2[[#This Row],[CategoryID]],categories[],2,FALSE)</f>
        <v>Dairy Products</v>
      </c>
      <c r="R2145" s="57">
        <f>VLOOKUP(order_details__2[[#This Row],[OrderID]],orders[],21,FALSE)</f>
        <v>5</v>
      </c>
    </row>
    <row r="2146" spans="1:18" x14ac:dyDescent="0.2">
      <c r="A2146">
        <v>11077</v>
      </c>
      <c r="B2146">
        <v>39</v>
      </c>
      <c r="C2146">
        <v>18</v>
      </c>
      <c r="D2146">
        <v>2</v>
      </c>
      <c r="E2146">
        <v>0</v>
      </c>
      <c r="F2146">
        <f>order_details__2[[#This Row],[UnitPrice]]*order_details__2[[#This Row],[Quantity]]</f>
        <v>36</v>
      </c>
      <c r="G2146">
        <f>VLOOKUP(order_details__2[[#This Row],[ProductID]],products[],3,FALSE)</f>
        <v>18</v>
      </c>
      <c r="H2146">
        <f>VLOOKUP(order_details__2[[#This Row],[OrderID]],orders[],20,FALSE)</f>
        <v>1998</v>
      </c>
      <c r="I2146" t="str">
        <f>VLOOKUP(order_details__2[[#This Row],[ProductID]],products[],2,FALSE)</f>
        <v>Chartreuse verte</v>
      </c>
      <c r="J2146" t="str">
        <f>VLOOKUP(order_details__2[[#This Row],[SupplierID]],suppliers[],2,FALSE)</f>
        <v>Aux joyeux ecclsiastiques</v>
      </c>
      <c r="K2146" t="str">
        <f>VLOOKUP(order_details__2[[#This Row],[OrderID]],orders[],14,FALSE)</f>
        <v>USA</v>
      </c>
      <c r="L2146">
        <f>VLOOKUP(order_details__2[[#This Row],[OrderID]],orders[],7,FALSE)</f>
        <v>2</v>
      </c>
      <c r="M2146" t="str">
        <f>VLOOKUP(order_details__2[[#This Row],[ShipVia ]],shippers[],2,FALSE)</f>
        <v>United Package</v>
      </c>
      <c r="N2146" t="str">
        <f>VLOOKUP(order_details__2[[#This Row],[OrderID]],orders[],2,FALSE)</f>
        <v>RATTC</v>
      </c>
      <c r="O2146" t="str">
        <f>VLOOKUP(order_details__2[[#This Row],[OrderID]],orders[],18,FALSE)</f>
        <v xml:space="preserve">Eastern                                           </v>
      </c>
      <c r="P2146">
        <f>VLOOKUP(order_details__2[[#This Row],[ProductID]],products[],4,FALSE)</f>
        <v>1</v>
      </c>
      <c r="Q2146" t="str">
        <f>VLOOKUP(order_details__2[[#This Row],[CategoryID]],categories[],2,FALSE)</f>
        <v>Beverages</v>
      </c>
      <c r="R2146" s="57">
        <f>VLOOKUP(order_details__2[[#This Row],[OrderID]],orders[],21,FALSE)</f>
        <v>5</v>
      </c>
    </row>
    <row r="2147" spans="1:18" x14ac:dyDescent="0.2">
      <c r="A2147">
        <v>11077</v>
      </c>
      <c r="B2147">
        <v>41</v>
      </c>
      <c r="C2147">
        <v>9.65</v>
      </c>
      <c r="D2147">
        <v>3</v>
      </c>
      <c r="E2147">
        <v>0</v>
      </c>
      <c r="F2147">
        <f>order_details__2[[#This Row],[UnitPrice]]*order_details__2[[#This Row],[Quantity]]</f>
        <v>28.950000000000003</v>
      </c>
      <c r="G2147">
        <f>VLOOKUP(order_details__2[[#This Row],[ProductID]],products[],3,FALSE)</f>
        <v>19</v>
      </c>
      <c r="H2147">
        <f>VLOOKUP(order_details__2[[#This Row],[OrderID]],orders[],20,FALSE)</f>
        <v>1998</v>
      </c>
      <c r="I2147" t="str">
        <f>VLOOKUP(order_details__2[[#This Row],[ProductID]],products[],2,FALSE)</f>
        <v>Jack's New England Clam Chowder</v>
      </c>
      <c r="J2147" t="str">
        <f>VLOOKUP(order_details__2[[#This Row],[SupplierID]],suppliers[],2,FALSE)</f>
        <v>New England Seafood Cannery</v>
      </c>
      <c r="K2147" t="str">
        <f>VLOOKUP(order_details__2[[#This Row],[OrderID]],orders[],14,FALSE)</f>
        <v>USA</v>
      </c>
      <c r="L2147">
        <f>VLOOKUP(order_details__2[[#This Row],[OrderID]],orders[],7,FALSE)</f>
        <v>2</v>
      </c>
      <c r="M2147" t="str">
        <f>VLOOKUP(order_details__2[[#This Row],[ShipVia ]],shippers[],2,FALSE)</f>
        <v>United Package</v>
      </c>
      <c r="N2147" t="str">
        <f>VLOOKUP(order_details__2[[#This Row],[OrderID]],orders[],2,FALSE)</f>
        <v>RATTC</v>
      </c>
      <c r="O2147" t="str">
        <f>VLOOKUP(order_details__2[[#This Row],[OrderID]],orders[],18,FALSE)</f>
        <v xml:space="preserve">Eastern                                           </v>
      </c>
      <c r="P2147">
        <f>VLOOKUP(order_details__2[[#This Row],[ProductID]],products[],4,FALSE)</f>
        <v>8</v>
      </c>
      <c r="Q2147" t="str">
        <f>VLOOKUP(order_details__2[[#This Row],[CategoryID]],categories[],2,FALSE)</f>
        <v>Seafood</v>
      </c>
      <c r="R2147" s="57">
        <f>VLOOKUP(order_details__2[[#This Row],[OrderID]],orders[],21,FALSE)</f>
        <v>5</v>
      </c>
    </row>
    <row r="2148" spans="1:18" x14ac:dyDescent="0.2">
      <c r="A2148">
        <v>11077</v>
      </c>
      <c r="B2148">
        <v>46</v>
      </c>
      <c r="C2148">
        <v>12</v>
      </c>
      <c r="D2148">
        <v>3</v>
      </c>
      <c r="E2148">
        <v>0</v>
      </c>
      <c r="F2148">
        <f>order_details__2[[#This Row],[UnitPrice]]*order_details__2[[#This Row],[Quantity]]</f>
        <v>36</v>
      </c>
      <c r="G2148">
        <f>VLOOKUP(order_details__2[[#This Row],[ProductID]],products[],3,FALSE)</f>
        <v>21</v>
      </c>
      <c r="H2148">
        <f>VLOOKUP(order_details__2[[#This Row],[OrderID]],orders[],20,FALSE)</f>
        <v>1998</v>
      </c>
      <c r="I2148" t="str">
        <f>VLOOKUP(order_details__2[[#This Row],[ProductID]],products[],2,FALSE)</f>
        <v>Spegesild</v>
      </c>
      <c r="J2148" t="str">
        <f>VLOOKUP(order_details__2[[#This Row],[SupplierID]],suppliers[],2,FALSE)</f>
        <v>Lyngbysild</v>
      </c>
      <c r="K2148" t="str">
        <f>VLOOKUP(order_details__2[[#This Row],[OrderID]],orders[],14,FALSE)</f>
        <v>USA</v>
      </c>
      <c r="L2148">
        <f>VLOOKUP(order_details__2[[#This Row],[OrderID]],orders[],7,FALSE)</f>
        <v>2</v>
      </c>
      <c r="M2148" t="str">
        <f>VLOOKUP(order_details__2[[#This Row],[ShipVia ]],shippers[],2,FALSE)</f>
        <v>United Package</v>
      </c>
      <c r="N2148" t="str">
        <f>VLOOKUP(order_details__2[[#This Row],[OrderID]],orders[],2,FALSE)</f>
        <v>RATTC</v>
      </c>
      <c r="O2148" t="str">
        <f>VLOOKUP(order_details__2[[#This Row],[OrderID]],orders[],18,FALSE)</f>
        <v xml:space="preserve">Eastern                                           </v>
      </c>
      <c r="P2148">
        <f>VLOOKUP(order_details__2[[#This Row],[ProductID]],products[],4,FALSE)</f>
        <v>8</v>
      </c>
      <c r="Q2148" t="str">
        <f>VLOOKUP(order_details__2[[#This Row],[CategoryID]],categories[],2,FALSE)</f>
        <v>Seafood</v>
      </c>
      <c r="R2148" s="57">
        <f>VLOOKUP(order_details__2[[#This Row],[OrderID]],orders[],21,FALSE)</f>
        <v>5</v>
      </c>
    </row>
    <row r="2149" spans="1:18" x14ac:dyDescent="0.2">
      <c r="A2149">
        <v>11077</v>
      </c>
      <c r="B2149">
        <v>52</v>
      </c>
      <c r="C2149">
        <v>7</v>
      </c>
      <c r="D2149">
        <v>2</v>
      </c>
      <c r="E2149">
        <v>0</v>
      </c>
      <c r="F2149">
        <f>order_details__2[[#This Row],[UnitPrice]]*order_details__2[[#This Row],[Quantity]]</f>
        <v>14</v>
      </c>
      <c r="G2149">
        <f>VLOOKUP(order_details__2[[#This Row],[ProductID]],products[],3,FALSE)</f>
        <v>24</v>
      </c>
      <c r="H2149">
        <f>VLOOKUP(order_details__2[[#This Row],[OrderID]],orders[],20,FALSE)</f>
        <v>1998</v>
      </c>
      <c r="I2149" t="str">
        <f>VLOOKUP(order_details__2[[#This Row],[ProductID]],products[],2,FALSE)</f>
        <v>Filo Mix</v>
      </c>
      <c r="J2149" t="str">
        <f>VLOOKUP(order_details__2[[#This Row],[SupplierID]],suppliers[],2,FALSE)</f>
        <v>G'day, Mate</v>
      </c>
      <c r="K2149" t="str">
        <f>VLOOKUP(order_details__2[[#This Row],[OrderID]],orders[],14,FALSE)</f>
        <v>USA</v>
      </c>
      <c r="L2149">
        <f>VLOOKUP(order_details__2[[#This Row],[OrderID]],orders[],7,FALSE)</f>
        <v>2</v>
      </c>
      <c r="M2149" t="str">
        <f>VLOOKUP(order_details__2[[#This Row],[ShipVia ]],shippers[],2,FALSE)</f>
        <v>United Package</v>
      </c>
      <c r="N2149" t="str">
        <f>VLOOKUP(order_details__2[[#This Row],[OrderID]],orders[],2,FALSE)</f>
        <v>RATTC</v>
      </c>
      <c r="O2149" t="str">
        <f>VLOOKUP(order_details__2[[#This Row],[OrderID]],orders[],18,FALSE)</f>
        <v xml:space="preserve">Eastern                                           </v>
      </c>
      <c r="P2149">
        <f>VLOOKUP(order_details__2[[#This Row],[ProductID]],products[],4,FALSE)</f>
        <v>5</v>
      </c>
      <c r="Q2149" t="str">
        <f>VLOOKUP(order_details__2[[#This Row],[CategoryID]],categories[],2,FALSE)</f>
        <v>Grains/Cereals</v>
      </c>
      <c r="R2149" s="57">
        <f>VLOOKUP(order_details__2[[#This Row],[OrderID]],orders[],21,FALSE)</f>
        <v>5</v>
      </c>
    </row>
    <row r="2150" spans="1:18" x14ac:dyDescent="0.2">
      <c r="A2150">
        <v>11077</v>
      </c>
      <c r="B2150">
        <v>55</v>
      </c>
      <c r="C2150">
        <v>24</v>
      </c>
      <c r="D2150">
        <v>2</v>
      </c>
      <c r="E2150">
        <v>0</v>
      </c>
      <c r="F2150">
        <f>order_details__2[[#This Row],[UnitPrice]]*order_details__2[[#This Row],[Quantity]]</f>
        <v>48</v>
      </c>
      <c r="G2150">
        <f>VLOOKUP(order_details__2[[#This Row],[ProductID]],products[],3,FALSE)</f>
        <v>25</v>
      </c>
      <c r="H2150">
        <f>VLOOKUP(order_details__2[[#This Row],[OrderID]],orders[],20,FALSE)</f>
        <v>1998</v>
      </c>
      <c r="I2150" t="str">
        <f>VLOOKUP(order_details__2[[#This Row],[ProductID]],products[],2,FALSE)</f>
        <v>Pt chinois</v>
      </c>
      <c r="J2150" t="str">
        <f>VLOOKUP(order_details__2[[#This Row],[SupplierID]],suppliers[],2,FALSE)</f>
        <v>Ma Maison</v>
      </c>
      <c r="K2150" t="str">
        <f>VLOOKUP(order_details__2[[#This Row],[OrderID]],orders[],14,FALSE)</f>
        <v>USA</v>
      </c>
      <c r="L2150">
        <f>VLOOKUP(order_details__2[[#This Row],[OrderID]],orders[],7,FALSE)</f>
        <v>2</v>
      </c>
      <c r="M2150" t="str">
        <f>VLOOKUP(order_details__2[[#This Row],[ShipVia ]],shippers[],2,FALSE)</f>
        <v>United Package</v>
      </c>
      <c r="N2150" t="str">
        <f>VLOOKUP(order_details__2[[#This Row],[OrderID]],orders[],2,FALSE)</f>
        <v>RATTC</v>
      </c>
      <c r="O2150" t="str">
        <f>VLOOKUP(order_details__2[[#This Row],[OrderID]],orders[],18,FALSE)</f>
        <v xml:space="preserve">Eastern                                           </v>
      </c>
      <c r="P2150">
        <f>VLOOKUP(order_details__2[[#This Row],[ProductID]],products[],4,FALSE)</f>
        <v>6</v>
      </c>
      <c r="Q2150" t="str">
        <f>VLOOKUP(order_details__2[[#This Row],[CategoryID]],categories[],2,FALSE)</f>
        <v>Meat/Poultry</v>
      </c>
      <c r="R2150" s="57">
        <f>VLOOKUP(order_details__2[[#This Row],[OrderID]],orders[],21,FALSE)</f>
        <v>5</v>
      </c>
    </row>
    <row r="2151" spans="1:18" x14ac:dyDescent="0.2">
      <c r="A2151">
        <v>11077</v>
      </c>
      <c r="B2151">
        <v>60</v>
      </c>
      <c r="C2151">
        <v>34</v>
      </c>
      <c r="D2151">
        <v>2</v>
      </c>
      <c r="E2151">
        <v>0</v>
      </c>
      <c r="F2151">
        <f>order_details__2[[#This Row],[UnitPrice]]*order_details__2[[#This Row],[Quantity]]</f>
        <v>68</v>
      </c>
      <c r="G2151">
        <f>VLOOKUP(order_details__2[[#This Row],[ProductID]],products[],3,FALSE)</f>
        <v>28</v>
      </c>
      <c r="H2151">
        <f>VLOOKUP(order_details__2[[#This Row],[OrderID]],orders[],20,FALSE)</f>
        <v>1998</v>
      </c>
      <c r="I2151" t="str">
        <f>VLOOKUP(order_details__2[[#This Row],[ProductID]],products[],2,FALSE)</f>
        <v>Camembert Pierrot</v>
      </c>
      <c r="J2151" t="str">
        <f>VLOOKUP(order_details__2[[#This Row],[SupplierID]],suppliers[],2,FALSE)</f>
        <v>Gai pturage</v>
      </c>
      <c r="K2151" t="str">
        <f>VLOOKUP(order_details__2[[#This Row],[OrderID]],orders[],14,FALSE)</f>
        <v>USA</v>
      </c>
      <c r="L2151">
        <f>VLOOKUP(order_details__2[[#This Row],[OrderID]],orders[],7,FALSE)</f>
        <v>2</v>
      </c>
      <c r="M2151" t="str">
        <f>VLOOKUP(order_details__2[[#This Row],[ShipVia ]],shippers[],2,FALSE)</f>
        <v>United Package</v>
      </c>
      <c r="N2151" t="str">
        <f>VLOOKUP(order_details__2[[#This Row],[OrderID]],orders[],2,FALSE)</f>
        <v>RATTC</v>
      </c>
      <c r="O2151" t="str">
        <f>VLOOKUP(order_details__2[[#This Row],[OrderID]],orders[],18,FALSE)</f>
        <v xml:space="preserve">Eastern                                           </v>
      </c>
      <c r="P2151">
        <f>VLOOKUP(order_details__2[[#This Row],[ProductID]],products[],4,FALSE)</f>
        <v>4</v>
      </c>
      <c r="Q2151" t="str">
        <f>VLOOKUP(order_details__2[[#This Row],[CategoryID]],categories[],2,FALSE)</f>
        <v>Dairy Products</v>
      </c>
      <c r="R2151" s="57">
        <f>VLOOKUP(order_details__2[[#This Row],[OrderID]],orders[],21,FALSE)</f>
        <v>5</v>
      </c>
    </row>
    <row r="2152" spans="1:18" x14ac:dyDescent="0.2">
      <c r="A2152">
        <v>11077</v>
      </c>
      <c r="B2152">
        <v>64</v>
      </c>
      <c r="C2152">
        <v>33.25</v>
      </c>
      <c r="D2152">
        <v>2</v>
      </c>
      <c r="E2152">
        <v>0</v>
      </c>
      <c r="F2152">
        <f>order_details__2[[#This Row],[UnitPrice]]*order_details__2[[#This Row],[Quantity]]</f>
        <v>66.5</v>
      </c>
      <c r="G2152">
        <f>VLOOKUP(order_details__2[[#This Row],[ProductID]],products[],3,FALSE)</f>
        <v>12</v>
      </c>
      <c r="H2152">
        <f>VLOOKUP(order_details__2[[#This Row],[OrderID]],orders[],20,FALSE)</f>
        <v>1998</v>
      </c>
      <c r="I2152" t="str">
        <f>VLOOKUP(order_details__2[[#This Row],[ProductID]],products[],2,FALSE)</f>
        <v>Wimmers gute Semmelkndel</v>
      </c>
      <c r="J2152" t="str">
        <f>VLOOKUP(order_details__2[[#This Row],[SupplierID]],suppliers[],2,FALSE)</f>
        <v>Plutzer Lebensmittelgromrkte AG</v>
      </c>
      <c r="K2152" t="str">
        <f>VLOOKUP(order_details__2[[#This Row],[OrderID]],orders[],14,FALSE)</f>
        <v>USA</v>
      </c>
      <c r="L2152">
        <f>VLOOKUP(order_details__2[[#This Row],[OrderID]],orders[],7,FALSE)</f>
        <v>2</v>
      </c>
      <c r="M2152" t="str">
        <f>VLOOKUP(order_details__2[[#This Row],[ShipVia ]],shippers[],2,FALSE)</f>
        <v>United Package</v>
      </c>
      <c r="N2152" t="str">
        <f>VLOOKUP(order_details__2[[#This Row],[OrderID]],orders[],2,FALSE)</f>
        <v>RATTC</v>
      </c>
      <c r="O2152" t="str">
        <f>VLOOKUP(order_details__2[[#This Row],[OrderID]],orders[],18,FALSE)</f>
        <v xml:space="preserve">Eastern                                           </v>
      </c>
      <c r="P2152">
        <f>VLOOKUP(order_details__2[[#This Row],[ProductID]],products[],4,FALSE)</f>
        <v>5</v>
      </c>
      <c r="Q2152" t="str">
        <f>VLOOKUP(order_details__2[[#This Row],[CategoryID]],categories[],2,FALSE)</f>
        <v>Grains/Cereals</v>
      </c>
      <c r="R2152" s="57">
        <f>VLOOKUP(order_details__2[[#This Row],[OrderID]],orders[],21,FALSE)</f>
        <v>5</v>
      </c>
    </row>
    <row r="2153" spans="1:18" x14ac:dyDescent="0.2">
      <c r="A2153">
        <v>11077</v>
      </c>
      <c r="B2153">
        <v>66</v>
      </c>
      <c r="C2153">
        <v>17</v>
      </c>
      <c r="D2153">
        <v>1</v>
      </c>
      <c r="E2153">
        <v>0</v>
      </c>
      <c r="F2153">
        <f>order_details__2[[#This Row],[UnitPrice]]*order_details__2[[#This Row],[Quantity]]</f>
        <v>17</v>
      </c>
      <c r="G2153">
        <f>VLOOKUP(order_details__2[[#This Row],[ProductID]],products[],3,FALSE)</f>
        <v>2</v>
      </c>
      <c r="H2153">
        <f>VLOOKUP(order_details__2[[#This Row],[OrderID]],orders[],20,FALSE)</f>
        <v>1998</v>
      </c>
      <c r="I2153" t="str">
        <f>VLOOKUP(order_details__2[[#This Row],[ProductID]],products[],2,FALSE)</f>
        <v>Louisiana Hot Spiced Okra</v>
      </c>
      <c r="J2153" t="str">
        <f>VLOOKUP(order_details__2[[#This Row],[SupplierID]],suppliers[],2,FALSE)</f>
        <v>New Orleans Cajun Delights</v>
      </c>
      <c r="K2153" t="str">
        <f>VLOOKUP(order_details__2[[#This Row],[OrderID]],orders[],14,FALSE)</f>
        <v>USA</v>
      </c>
      <c r="L2153">
        <f>VLOOKUP(order_details__2[[#This Row],[OrderID]],orders[],7,FALSE)</f>
        <v>2</v>
      </c>
      <c r="M2153" t="str">
        <f>VLOOKUP(order_details__2[[#This Row],[ShipVia ]],shippers[],2,FALSE)</f>
        <v>United Package</v>
      </c>
      <c r="N2153" t="str">
        <f>VLOOKUP(order_details__2[[#This Row],[OrderID]],orders[],2,FALSE)</f>
        <v>RATTC</v>
      </c>
      <c r="O2153" t="str">
        <f>VLOOKUP(order_details__2[[#This Row],[OrderID]],orders[],18,FALSE)</f>
        <v xml:space="preserve">Eastern                                           </v>
      </c>
      <c r="P2153">
        <f>VLOOKUP(order_details__2[[#This Row],[ProductID]],products[],4,FALSE)</f>
        <v>2</v>
      </c>
      <c r="Q2153" t="str">
        <f>VLOOKUP(order_details__2[[#This Row],[CategoryID]],categories[],2,FALSE)</f>
        <v>Condiments</v>
      </c>
      <c r="R2153" s="57">
        <f>VLOOKUP(order_details__2[[#This Row],[OrderID]],orders[],21,FALSE)</f>
        <v>5</v>
      </c>
    </row>
    <row r="2154" spans="1:18" x14ac:dyDescent="0.2">
      <c r="A2154">
        <v>11077</v>
      </c>
      <c r="B2154">
        <v>73</v>
      </c>
      <c r="C2154">
        <v>15</v>
      </c>
      <c r="D2154">
        <v>2</v>
      </c>
      <c r="E2154">
        <v>0</v>
      </c>
      <c r="F2154">
        <f>order_details__2[[#This Row],[UnitPrice]]*order_details__2[[#This Row],[Quantity]]</f>
        <v>30</v>
      </c>
      <c r="G2154">
        <f>VLOOKUP(order_details__2[[#This Row],[ProductID]],products[],3,FALSE)</f>
        <v>17</v>
      </c>
      <c r="H2154">
        <f>VLOOKUP(order_details__2[[#This Row],[OrderID]],orders[],20,FALSE)</f>
        <v>1998</v>
      </c>
      <c r="I2154" t="str">
        <f>VLOOKUP(order_details__2[[#This Row],[ProductID]],products[],2,FALSE)</f>
        <v>Rd Kaviar</v>
      </c>
      <c r="J2154" t="str">
        <f>VLOOKUP(order_details__2[[#This Row],[SupplierID]],suppliers[],2,FALSE)</f>
        <v>Svensk Sjfda AB</v>
      </c>
      <c r="K2154" t="str">
        <f>VLOOKUP(order_details__2[[#This Row],[OrderID]],orders[],14,FALSE)</f>
        <v>USA</v>
      </c>
      <c r="L2154">
        <f>VLOOKUP(order_details__2[[#This Row],[OrderID]],orders[],7,FALSE)</f>
        <v>2</v>
      </c>
      <c r="M2154" t="str">
        <f>VLOOKUP(order_details__2[[#This Row],[ShipVia ]],shippers[],2,FALSE)</f>
        <v>United Package</v>
      </c>
      <c r="N2154" t="str">
        <f>VLOOKUP(order_details__2[[#This Row],[OrderID]],orders[],2,FALSE)</f>
        <v>RATTC</v>
      </c>
      <c r="O2154" t="str">
        <f>VLOOKUP(order_details__2[[#This Row],[OrderID]],orders[],18,FALSE)</f>
        <v xml:space="preserve">Eastern                                           </v>
      </c>
      <c r="P2154">
        <f>VLOOKUP(order_details__2[[#This Row],[ProductID]],products[],4,FALSE)</f>
        <v>8</v>
      </c>
      <c r="Q2154" t="str">
        <f>VLOOKUP(order_details__2[[#This Row],[CategoryID]],categories[],2,FALSE)</f>
        <v>Seafood</v>
      </c>
      <c r="R2154" s="57">
        <f>VLOOKUP(order_details__2[[#This Row],[OrderID]],orders[],21,FALSE)</f>
        <v>5</v>
      </c>
    </row>
    <row r="2155" spans="1:18" x14ac:dyDescent="0.2">
      <c r="A2155">
        <v>11077</v>
      </c>
      <c r="B2155">
        <v>75</v>
      </c>
      <c r="C2155">
        <v>7.75</v>
      </c>
      <c r="D2155">
        <v>4</v>
      </c>
      <c r="E2155">
        <v>0</v>
      </c>
      <c r="F2155">
        <f>order_details__2[[#This Row],[UnitPrice]]*order_details__2[[#This Row],[Quantity]]</f>
        <v>31</v>
      </c>
      <c r="G2155">
        <f>VLOOKUP(order_details__2[[#This Row],[ProductID]],products[],3,FALSE)</f>
        <v>12</v>
      </c>
      <c r="H2155">
        <f>VLOOKUP(order_details__2[[#This Row],[OrderID]],orders[],20,FALSE)</f>
        <v>1998</v>
      </c>
      <c r="I2155" t="str">
        <f>VLOOKUP(order_details__2[[#This Row],[ProductID]],products[],2,FALSE)</f>
        <v>Rhnbru Klosterbier</v>
      </c>
      <c r="J2155" t="str">
        <f>VLOOKUP(order_details__2[[#This Row],[SupplierID]],suppliers[],2,FALSE)</f>
        <v>Plutzer Lebensmittelgromrkte AG</v>
      </c>
      <c r="K2155" t="str">
        <f>VLOOKUP(order_details__2[[#This Row],[OrderID]],orders[],14,FALSE)</f>
        <v>USA</v>
      </c>
      <c r="L2155">
        <f>VLOOKUP(order_details__2[[#This Row],[OrderID]],orders[],7,FALSE)</f>
        <v>2</v>
      </c>
      <c r="M2155" t="str">
        <f>VLOOKUP(order_details__2[[#This Row],[ShipVia ]],shippers[],2,FALSE)</f>
        <v>United Package</v>
      </c>
      <c r="N2155" t="str">
        <f>VLOOKUP(order_details__2[[#This Row],[OrderID]],orders[],2,FALSE)</f>
        <v>RATTC</v>
      </c>
      <c r="O2155" t="str">
        <f>VLOOKUP(order_details__2[[#This Row],[OrderID]],orders[],18,FALSE)</f>
        <v xml:space="preserve">Eastern                                           </v>
      </c>
      <c r="P2155">
        <f>VLOOKUP(order_details__2[[#This Row],[ProductID]],products[],4,FALSE)</f>
        <v>1</v>
      </c>
      <c r="Q2155" t="str">
        <f>VLOOKUP(order_details__2[[#This Row],[CategoryID]],categories[],2,FALSE)</f>
        <v>Beverages</v>
      </c>
      <c r="R2155" s="57">
        <f>VLOOKUP(order_details__2[[#This Row],[OrderID]],orders[],21,FALSE)</f>
        <v>5</v>
      </c>
    </row>
    <row r="2156" spans="1:18" x14ac:dyDescent="0.2">
      <c r="A2156">
        <v>11077</v>
      </c>
      <c r="B2156">
        <v>77</v>
      </c>
      <c r="C2156">
        <v>13</v>
      </c>
      <c r="D2156">
        <v>2</v>
      </c>
      <c r="E2156">
        <v>0</v>
      </c>
      <c r="F2156">
        <f>order_details__2[[#This Row],[UnitPrice]]*order_details__2[[#This Row],[Quantity]]</f>
        <v>26</v>
      </c>
      <c r="G2156">
        <f>VLOOKUP(order_details__2[[#This Row],[ProductID]],products[],3,FALSE)</f>
        <v>12</v>
      </c>
      <c r="H2156">
        <f>VLOOKUP(order_details__2[[#This Row],[OrderID]],orders[],20,FALSE)</f>
        <v>1998</v>
      </c>
      <c r="I2156" t="str">
        <f>VLOOKUP(order_details__2[[#This Row],[ProductID]],products[],2,FALSE)</f>
        <v>Original Frankfurter grne Soe</v>
      </c>
      <c r="J2156" t="str">
        <f>VLOOKUP(order_details__2[[#This Row],[SupplierID]],suppliers[],2,FALSE)</f>
        <v>Plutzer Lebensmittelgromrkte AG</v>
      </c>
      <c r="K2156" t="str">
        <f>VLOOKUP(order_details__2[[#This Row],[OrderID]],orders[],14,FALSE)</f>
        <v>USA</v>
      </c>
      <c r="L2156">
        <f>VLOOKUP(order_details__2[[#This Row],[OrderID]],orders[],7,FALSE)</f>
        <v>2</v>
      </c>
      <c r="M2156" t="str">
        <f>VLOOKUP(order_details__2[[#This Row],[ShipVia ]],shippers[],2,FALSE)</f>
        <v>United Package</v>
      </c>
      <c r="N2156" t="str">
        <f>VLOOKUP(order_details__2[[#This Row],[OrderID]],orders[],2,FALSE)</f>
        <v>RATTC</v>
      </c>
      <c r="O2156" t="str">
        <f>VLOOKUP(order_details__2[[#This Row],[OrderID]],orders[],18,FALSE)</f>
        <v xml:space="preserve">Eastern                                           </v>
      </c>
      <c r="P2156">
        <f>VLOOKUP(order_details__2[[#This Row],[ProductID]],products[],4,FALSE)</f>
        <v>2</v>
      </c>
      <c r="Q2156" t="str">
        <f>VLOOKUP(order_details__2[[#This Row],[CategoryID]],categories[],2,FALSE)</f>
        <v>Condiments</v>
      </c>
      <c r="R2156" s="57">
        <f>VLOOKUP(order_details__2[[#This Row],[OrderID]],orders[],21,FALSE)</f>
        <v>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BC574-6886-7646-8EE1-9BF6AA63F7D6}">
  <dimension ref="A1:K197"/>
  <sheetViews>
    <sheetView topLeftCell="A132" zoomScale="144" workbookViewId="0">
      <selection activeCell="B156" sqref="B145:B156"/>
    </sheetView>
  </sheetViews>
  <sheetFormatPr baseColWidth="10" defaultRowHeight="15" x14ac:dyDescent="0.2"/>
  <cols>
    <col min="1" max="1" width="12" bestFit="1" customWidth="1"/>
    <col min="2" max="2" width="13.83203125" bestFit="1" customWidth="1"/>
    <col min="3" max="3" width="13.5" bestFit="1" customWidth="1"/>
    <col min="4" max="4" width="14.5" bestFit="1" customWidth="1"/>
  </cols>
  <sheetData>
    <row r="1" spans="1:11" x14ac:dyDescent="0.2">
      <c r="A1" s="11"/>
      <c r="B1" s="12"/>
      <c r="C1" s="12"/>
      <c r="D1" s="12"/>
      <c r="E1" s="12"/>
      <c r="F1" s="12"/>
      <c r="G1" s="12"/>
      <c r="H1" s="12"/>
      <c r="I1" s="12"/>
      <c r="J1" s="12"/>
      <c r="K1" s="13"/>
    </row>
    <row r="2" spans="1:11" ht="16" thickBot="1" x14ac:dyDescent="0.25">
      <c r="A2" s="14"/>
      <c r="K2" s="15"/>
    </row>
    <row r="3" spans="1:11" ht="16" thickBot="1" x14ac:dyDescent="0.25">
      <c r="A3" s="26" t="s">
        <v>1299</v>
      </c>
      <c r="B3" s="29" t="s">
        <v>1317</v>
      </c>
      <c r="K3" s="15"/>
    </row>
    <row r="4" spans="1:11" x14ac:dyDescent="0.2">
      <c r="A4" s="27" t="s">
        <v>367</v>
      </c>
      <c r="B4" s="24">
        <v>26865.599999999999</v>
      </c>
      <c r="K4" s="15"/>
    </row>
    <row r="5" spans="1:11" x14ac:dyDescent="0.2">
      <c r="A5" s="21" t="s">
        <v>347</v>
      </c>
      <c r="B5" s="25">
        <v>31987.5</v>
      </c>
      <c r="K5" s="15"/>
    </row>
    <row r="6" spans="1:11" x14ac:dyDescent="0.2">
      <c r="A6" s="21" t="s">
        <v>345</v>
      </c>
      <c r="B6" s="25">
        <v>35482.199999999997</v>
      </c>
      <c r="K6" s="15"/>
    </row>
    <row r="7" spans="1:11" x14ac:dyDescent="0.2">
      <c r="A7" s="21" t="s">
        <v>411</v>
      </c>
      <c r="B7" s="25">
        <v>44742.6</v>
      </c>
      <c r="K7" s="15"/>
    </row>
    <row r="8" spans="1:11" x14ac:dyDescent="0.2">
      <c r="A8" s="21" t="s">
        <v>421</v>
      </c>
      <c r="B8" s="25">
        <v>45121.2</v>
      </c>
      <c r="K8" s="15"/>
    </row>
    <row r="9" spans="1:11" x14ac:dyDescent="0.2">
      <c r="A9" s="21" t="s">
        <v>432</v>
      </c>
      <c r="B9" s="25">
        <v>49827.900000000009</v>
      </c>
      <c r="K9" s="15"/>
    </row>
    <row r="10" spans="1:11" x14ac:dyDescent="0.2">
      <c r="A10" s="21" t="s">
        <v>428</v>
      </c>
      <c r="B10" s="25">
        <v>50286</v>
      </c>
      <c r="K10" s="15"/>
    </row>
    <row r="11" spans="1:11" x14ac:dyDescent="0.2">
      <c r="A11" s="21" t="s">
        <v>426</v>
      </c>
      <c r="B11" s="25">
        <v>76296</v>
      </c>
      <c r="K11" s="15"/>
    </row>
    <row r="12" spans="1:11" x14ac:dyDescent="0.2">
      <c r="A12" s="21" t="s">
        <v>369</v>
      </c>
      <c r="B12" s="25">
        <v>87736.4</v>
      </c>
      <c r="K12" s="15"/>
    </row>
    <row r="13" spans="1:11" ht="16" thickBot="1" x14ac:dyDescent="0.25">
      <c r="A13" s="22" t="s">
        <v>385</v>
      </c>
      <c r="B13" s="25">
        <v>149984.20000000001</v>
      </c>
      <c r="K13" s="15"/>
    </row>
    <row r="14" spans="1:11" ht="16" thickBot="1" x14ac:dyDescent="0.25">
      <c r="A14" s="28" t="s">
        <v>1300</v>
      </c>
      <c r="B14" s="53">
        <v>598329.59999999998</v>
      </c>
      <c r="K14" s="15"/>
    </row>
    <row r="15" spans="1:11" x14ac:dyDescent="0.2">
      <c r="A15" s="14"/>
      <c r="K15" s="15"/>
    </row>
    <row r="16" spans="1:11" x14ac:dyDescent="0.2">
      <c r="A16" s="14"/>
      <c r="K16" s="15"/>
    </row>
    <row r="17" spans="1:11" ht="16" thickBot="1" x14ac:dyDescent="0.25">
      <c r="A17" s="16"/>
      <c r="B17" s="17"/>
      <c r="C17" s="17"/>
      <c r="D17" s="17"/>
      <c r="E17" s="17"/>
      <c r="F17" s="17"/>
      <c r="G17" s="17"/>
      <c r="H17" s="17"/>
      <c r="I17" s="17"/>
      <c r="J17" s="17"/>
      <c r="K17" s="18"/>
    </row>
    <row r="18" spans="1:11" x14ac:dyDescent="0.2">
      <c r="A18" s="11"/>
      <c r="B18" s="12"/>
      <c r="C18" s="12"/>
      <c r="D18" s="12"/>
      <c r="E18" s="12"/>
      <c r="F18" s="12"/>
      <c r="G18" s="12"/>
      <c r="H18" s="12"/>
      <c r="I18" s="12"/>
      <c r="J18" s="12"/>
      <c r="K18" s="13"/>
    </row>
    <row r="19" spans="1:11" x14ac:dyDescent="0.2">
      <c r="A19" s="14"/>
      <c r="K19" s="15"/>
    </row>
    <row r="20" spans="1:11" x14ac:dyDescent="0.2">
      <c r="A20" s="46" t="s">
        <v>1299</v>
      </c>
      <c r="B20" s="47" t="s">
        <v>1318</v>
      </c>
      <c r="K20" s="15"/>
    </row>
    <row r="21" spans="1:11" x14ac:dyDescent="0.2">
      <c r="A21" s="48" t="s">
        <v>449</v>
      </c>
      <c r="B21" s="50">
        <v>1057</v>
      </c>
      <c r="K21" s="15"/>
    </row>
    <row r="22" spans="1:11" x14ac:dyDescent="0.2">
      <c r="A22" s="48" t="s">
        <v>315</v>
      </c>
      <c r="B22" s="50">
        <v>1057</v>
      </c>
      <c r="K22" s="15"/>
    </row>
    <row r="23" spans="1:11" x14ac:dyDescent="0.2">
      <c r="A23" s="48" t="s">
        <v>432</v>
      </c>
      <c r="B23" s="50">
        <v>1083</v>
      </c>
      <c r="K23" s="15"/>
    </row>
    <row r="24" spans="1:11" x14ac:dyDescent="0.2">
      <c r="A24" s="48" t="s">
        <v>389</v>
      </c>
      <c r="B24" s="50">
        <v>1103</v>
      </c>
      <c r="K24" s="15"/>
    </row>
    <row r="25" spans="1:11" x14ac:dyDescent="0.2">
      <c r="A25" s="48" t="s">
        <v>359</v>
      </c>
      <c r="B25" s="50">
        <v>1125</v>
      </c>
      <c r="K25" s="15"/>
    </row>
    <row r="26" spans="1:11" x14ac:dyDescent="0.2">
      <c r="A26" s="48" t="s">
        <v>454</v>
      </c>
      <c r="B26" s="50">
        <v>1155</v>
      </c>
      <c r="K26" s="15"/>
    </row>
    <row r="27" spans="1:11" x14ac:dyDescent="0.2">
      <c r="A27" s="48" t="s">
        <v>343</v>
      </c>
      <c r="B27" s="50">
        <v>1158</v>
      </c>
      <c r="K27" s="15"/>
    </row>
    <row r="28" spans="1:11" x14ac:dyDescent="0.2">
      <c r="A28" s="48" t="s">
        <v>421</v>
      </c>
      <c r="B28" s="50">
        <v>1263</v>
      </c>
      <c r="K28" s="15"/>
    </row>
    <row r="29" spans="1:11" x14ac:dyDescent="0.2">
      <c r="A29" s="48" t="s">
        <v>373</v>
      </c>
      <c r="B29" s="50">
        <v>1397</v>
      </c>
      <c r="K29" s="15"/>
    </row>
    <row r="30" spans="1:11" x14ac:dyDescent="0.2">
      <c r="A30" s="48" t="s">
        <v>426</v>
      </c>
      <c r="B30" s="50">
        <v>1496</v>
      </c>
      <c r="K30" s="15"/>
    </row>
    <row r="31" spans="1:11" x14ac:dyDescent="0.2">
      <c r="A31" s="48" t="s">
        <v>428</v>
      </c>
      <c r="B31" s="50">
        <v>1577</v>
      </c>
      <c r="K31" s="15"/>
    </row>
    <row r="32" spans="1:11" x14ac:dyDescent="0.2">
      <c r="A32" s="48" t="s">
        <v>1300</v>
      </c>
      <c r="B32" s="49">
        <v>13471</v>
      </c>
      <c r="K32" s="15"/>
    </row>
    <row r="33" spans="1:11" x14ac:dyDescent="0.2">
      <c r="A33" s="14"/>
      <c r="K33" s="15"/>
    </row>
    <row r="34" spans="1:11" ht="16" thickBot="1" x14ac:dyDescent="0.25">
      <c r="A34" s="16"/>
      <c r="B34" s="17"/>
      <c r="C34" s="17"/>
      <c r="D34" s="17"/>
      <c r="E34" s="17"/>
      <c r="F34" s="17"/>
      <c r="G34" s="17"/>
      <c r="H34" s="17"/>
      <c r="I34" s="17"/>
      <c r="J34" s="17"/>
      <c r="K34" s="18"/>
    </row>
    <row r="35" spans="1:11" x14ac:dyDescent="0.2">
      <c r="A35" s="11"/>
      <c r="B35" s="12"/>
      <c r="C35" s="12"/>
      <c r="D35" s="12"/>
      <c r="E35" s="12"/>
      <c r="F35" s="12"/>
      <c r="G35" s="12"/>
      <c r="H35" s="12"/>
      <c r="I35" s="12"/>
      <c r="J35" s="12"/>
      <c r="K35" s="13"/>
    </row>
    <row r="36" spans="1:11" x14ac:dyDescent="0.2">
      <c r="A36" s="14"/>
      <c r="K36" s="15"/>
    </row>
    <row r="37" spans="1:11" ht="16" thickBot="1" x14ac:dyDescent="0.25">
      <c r="A37" s="20" t="s">
        <v>1299</v>
      </c>
      <c r="B37" s="19" t="s">
        <v>1317</v>
      </c>
      <c r="K37" s="15"/>
    </row>
    <row r="38" spans="1:11" x14ac:dyDescent="0.2">
      <c r="A38" s="21" t="s">
        <v>179</v>
      </c>
      <c r="B38" s="25">
        <v>46897.2</v>
      </c>
      <c r="K38" s="15"/>
    </row>
    <row r="39" spans="1:11" x14ac:dyDescent="0.2">
      <c r="A39" s="21" t="s">
        <v>126</v>
      </c>
      <c r="B39" s="25">
        <v>48793.800000000017</v>
      </c>
      <c r="K39" s="15"/>
    </row>
    <row r="40" spans="1:11" x14ac:dyDescent="0.2">
      <c r="A40" s="21" t="s">
        <v>171</v>
      </c>
      <c r="B40" s="25">
        <v>51082.5</v>
      </c>
      <c r="K40" s="15"/>
    </row>
    <row r="41" spans="1:11" x14ac:dyDescent="0.2">
      <c r="A41" s="21" t="s">
        <v>266</v>
      </c>
      <c r="B41" s="25">
        <v>52929</v>
      </c>
      <c r="K41" s="15"/>
    </row>
    <row r="42" spans="1:11" x14ac:dyDescent="0.2">
      <c r="A42" s="21" t="s">
        <v>286</v>
      </c>
      <c r="B42" s="25">
        <v>66266.7</v>
      </c>
      <c r="K42" s="15"/>
    </row>
    <row r="43" spans="1:11" x14ac:dyDescent="0.2">
      <c r="A43" s="21" t="s">
        <v>250</v>
      </c>
      <c r="B43" s="25">
        <v>69636.600000000006</v>
      </c>
      <c r="K43" s="15"/>
    </row>
    <row r="44" spans="1:11" x14ac:dyDescent="0.2">
      <c r="A44" s="21" t="s">
        <v>117</v>
      </c>
      <c r="B44" s="25">
        <v>115386.05000000002</v>
      </c>
      <c r="K44" s="15"/>
    </row>
    <row r="45" spans="1:11" x14ac:dyDescent="0.2">
      <c r="A45" s="21" t="s">
        <v>279</v>
      </c>
      <c r="B45" s="25">
        <v>126582</v>
      </c>
      <c r="K45" s="15"/>
    </row>
    <row r="46" spans="1:11" x14ac:dyDescent="0.2">
      <c r="A46" s="21" t="s">
        <v>156</v>
      </c>
      <c r="B46" s="25">
        <v>155946.54999999996</v>
      </c>
      <c r="K46" s="15"/>
    </row>
    <row r="47" spans="1:11" ht="16" thickBot="1" x14ac:dyDescent="0.25">
      <c r="A47" s="22" t="s">
        <v>201</v>
      </c>
      <c r="B47" s="25">
        <v>163135</v>
      </c>
      <c r="K47" s="15"/>
    </row>
    <row r="48" spans="1:11" ht="16" thickBot="1" x14ac:dyDescent="0.25">
      <c r="A48" s="22" t="s">
        <v>1300</v>
      </c>
      <c r="B48" s="53">
        <v>896655.4</v>
      </c>
      <c r="K48" s="15"/>
    </row>
    <row r="49" spans="1:11" x14ac:dyDescent="0.2">
      <c r="A49" s="23" t="s">
        <v>959</v>
      </c>
      <c r="K49" s="15"/>
    </row>
    <row r="50" spans="1:11" x14ac:dyDescent="0.2">
      <c r="A50" s="14"/>
      <c r="K50" s="15"/>
    </row>
    <row r="51" spans="1:11" ht="16" thickBot="1" x14ac:dyDescent="0.25">
      <c r="A51" s="16"/>
      <c r="B51" s="17"/>
      <c r="C51" s="17"/>
      <c r="D51" s="17"/>
      <c r="E51" s="17"/>
      <c r="F51" s="17"/>
      <c r="G51" s="17"/>
      <c r="H51" s="17"/>
      <c r="I51" s="17"/>
      <c r="J51" s="17"/>
      <c r="K51" s="18"/>
    </row>
    <row r="52" spans="1:11" x14ac:dyDescent="0.2">
      <c r="A52" s="11"/>
      <c r="B52" s="12"/>
      <c r="C52" s="12"/>
      <c r="D52" s="12"/>
      <c r="E52" s="12"/>
      <c r="F52" s="12"/>
      <c r="G52" s="12"/>
      <c r="H52" s="12"/>
      <c r="I52" s="12"/>
      <c r="J52" s="12"/>
      <c r="K52" s="13"/>
    </row>
    <row r="53" spans="1:11" x14ac:dyDescent="0.2">
      <c r="A53" s="14"/>
      <c r="K53" s="15"/>
    </row>
    <row r="54" spans="1:11" ht="16" thickBot="1" x14ac:dyDescent="0.25">
      <c r="A54" s="20" t="s">
        <v>1299</v>
      </c>
      <c r="B54" s="19" t="s">
        <v>1318</v>
      </c>
      <c r="K54" s="15"/>
    </row>
    <row r="55" spans="1:11" x14ac:dyDescent="0.2">
      <c r="A55" s="21" t="s">
        <v>449</v>
      </c>
      <c r="B55" s="52">
        <v>1057</v>
      </c>
      <c r="K55" s="15"/>
    </row>
    <row r="56" spans="1:11" x14ac:dyDescent="0.2">
      <c r="A56" s="21" t="s">
        <v>315</v>
      </c>
      <c r="B56" s="52">
        <v>1057</v>
      </c>
      <c r="K56" s="15"/>
    </row>
    <row r="57" spans="1:11" x14ac:dyDescent="0.2">
      <c r="A57" s="21" t="s">
        <v>432</v>
      </c>
      <c r="B57" s="52">
        <v>1083</v>
      </c>
      <c r="K57" s="15"/>
    </row>
    <row r="58" spans="1:11" x14ac:dyDescent="0.2">
      <c r="A58" s="21" t="s">
        <v>389</v>
      </c>
      <c r="B58" s="52">
        <v>1103</v>
      </c>
      <c r="K58" s="15"/>
    </row>
    <row r="59" spans="1:11" x14ac:dyDescent="0.2">
      <c r="A59" s="21" t="s">
        <v>359</v>
      </c>
      <c r="B59" s="52">
        <v>1125</v>
      </c>
      <c r="K59" s="15"/>
    </row>
    <row r="60" spans="1:11" x14ac:dyDescent="0.2">
      <c r="A60" s="21" t="s">
        <v>454</v>
      </c>
      <c r="B60" s="52">
        <v>1155</v>
      </c>
      <c r="K60" s="15"/>
    </row>
    <row r="61" spans="1:11" x14ac:dyDescent="0.2">
      <c r="A61" s="21" t="s">
        <v>343</v>
      </c>
      <c r="B61" s="52">
        <v>1158</v>
      </c>
      <c r="K61" s="15"/>
    </row>
    <row r="62" spans="1:11" x14ac:dyDescent="0.2">
      <c r="A62" s="21" t="s">
        <v>421</v>
      </c>
      <c r="B62" s="52">
        <v>1263</v>
      </c>
      <c r="K62" s="15"/>
    </row>
    <row r="63" spans="1:11" x14ac:dyDescent="0.2">
      <c r="A63" s="21" t="s">
        <v>373</v>
      </c>
      <c r="B63" s="52">
        <v>1397</v>
      </c>
      <c r="K63" s="15"/>
    </row>
    <row r="64" spans="1:11" x14ac:dyDescent="0.2">
      <c r="A64" s="21" t="s">
        <v>426</v>
      </c>
      <c r="B64" s="52">
        <v>1496</v>
      </c>
      <c r="K64" s="15"/>
    </row>
    <row r="65" spans="1:11" ht="16" thickBot="1" x14ac:dyDescent="0.25">
      <c r="A65" s="22" t="s">
        <v>428</v>
      </c>
      <c r="B65" s="52">
        <v>1577</v>
      </c>
      <c r="K65" s="15"/>
    </row>
    <row r="66" spans="1:11" ht="16" thickBot="1" x14ac:dyDescent="0.25">
      <c r="A66" s="22" t="s">
        <v>1300</v>
      </c>
      <c r="B66" s="53">
        <v>13471</v>
      </c>
      <c r="K66" s="15"/>
    </row>
    <row r="67" spans="1:11" x14ac:dyDescent="0.2">
      <c r="A67" s="14"/>
      <c r="K67" s="15"/>
    </row>
    <row r="68" spans="1:11" ht="16" thickBot="1" x14ac:dyDescent="0.25">
      <c r="A68" s="16"/>
      <c r="B68" s="17"/>
      <c r="C68" s="17"/>
      <c r="D68" s="17"/>
      <c r="E68" s="17"/>
      <c r="F68" s="17"/>
      <c r="G68" s="17"/>
      <c r="H68" s="17"/>
      <c r="I68" s="17"/>
      <c r="J68" s="17"/>
      <c r="K68" s="18"/>
    </row>
    <row r="69" spans="1:11" x14ac:dyDescent="0.2">
      <c r="A69" s="30"/>
      <c r="B69" s="31"/>
      <c r="C69" s="31"/>
      <c r="D69" s="31"/>
      <c r="E69" s="31"/>
      <c r="F69" s="31"/>
      <c r="G69" s="31"/>
      <c r="H69" s="31"/>
      <c r="I69" s="31"/>
      <c r="J69" s="31"/>
      <c r="K69" s="32"/>
    </row>
    <row r="70" spans="1:11" x14ac:dyDescent="0.2">
      <c r="A70" s="33"/>
      <c r="B70" s="34"/>
      <c r="C70" s="34"/>
      <c r="D70" s="34"/>
      <c r="E70" s="34"/>
      <c r="F70" s="34"/>
      <c r="G70" s="34"/>
      <c r="H70" s="34"/>
      <c r="I70" s="34"/>
      <c r="J70" s="34"/>
      <c r="K70" s="35"/>
    </row>
    <row r="71" spans="1:11" ht="16" thickBot="1" x14ac:dyDescent="0.25">
      <c r="A71" s="40" t="s">
        <v>1299</v>
      </c>
      <c r="B71" s="39" t="s">
        <v>1317</v>
      </c>
      <c r="C71" s="34"/>
      <c r="D71" s="34"/>
      <c r="E71" s="34"/>
      <c r="F71" s="34"/>
      <c r="G71" s="34"/>
      <c r="H71" s="34"/>
      <c r="I71" s="34"/>
      <c r="J71" s="34"/>
      <c r="K71" s="35"/>
    </row>
    <row r="72" spans="1:11" x14ac:dyDescent="0.2">
      <c r="A72" s="41">
        <v>1996</v>
      </c>
      <c r="B72" s="25">
        <v>226298.50000000009</v>
      </c>
      <c r="C72" s="34"/>
      <c r="D72" s="34"/>
      <c r="E72" s="34"/>
      <c r="F72" s="34"/>
      <c r="G72" s="34"/>
      <c r="H72" s="34"/>
      <c r="I72" s="34"/>
      <c r="J72" s="34"/>
      <c r="K72" s="35"/>
    </row>
    <row r="73" spans="1:11" x14ac:dyDescent="0.2">
      <c r="A73" s="41">
        <v>1997</v>
      </c>
      <c r="B73" s="25">
        <v>658388.74999999977</v>
      </c>
      <c r="C73" s="34"/>
      <c r="D73" s="34"/>
      <c r="E73" s="34"/>
      <c r="F73" s="34"/>
      <c r="G73" s="34"/>
      <c r="H73" s="34"/>
      <c r="I73" s="34"/>
      <c r="J73" s="34"/>
      <c r="K73" s="35"/>
    </row>
    <row r="74" spans="1:11" ht="16" thickBot="1" x14ac:dyDescent="0.25">
      <c r="A74" s="42">
        <v>1998</v>
      </c>
      <c r="B74" s="25">
        <v>469771.34</v>
      </c>
      <c r="C74" s="34"/>
      <c r="D74" s="34"/>
      <c r="E74" s="34"/>
      <c r="F74" s="34"/>
      <c r="G74" s="34"/>
      <c r="H74" s="34"/>
      <c r="I74" s="34"/>
      <c r="J74" s="34"/>
      <c r="K74" s="35"/>
    </row>
    <row r="75" spans="1:11" ht="16" thickBot="1" x14ac:dyDescent="0.25">
      <c r="A75" s="42" t="s">
        <v>1300</v>
      </c>
      <c r="B75" s="43">
        <v>1354458.5899999999</v>
      </c>
      <c r="C75" s="34"/>
      <c r="D75" s="34"/>
      <c r="E75" s="34"/>
      <c r="F75" s="34"/>
      <c r="G75" s="34"/>
      <c r="H75" s="34"/>
      <c r="I75" s="34"/>
      <c r="J75" s="34"/>
      <c r="K75" s="35"/>
    </row>
    <row r="76" spans="1:11" x14ac:dyDescent="0.2">
      <c r="A76" s="33"/>
      <c r="B76" s="44">
        <f>GETPIVOTDATA("Line Sale",$A$71)</f>
        <v>1354458.5899999999</v>
      </c>
      <c r="C76" s="34"/>
      <c r="D76" s="34"/>
      <c r="E76" s="34"/>
      <c r="F76" s="34"/>
      <c r="G76" s="34"/>
      <c r="H76" s="34"/>
      <c r="I76" s="34"/>
      <c r="J76" s="34"/>
      <c r="K76" s="35"/>
    </row>
    <row r="77" spans="1:11" ht="16" thickBot="1" x14ac:dyDescent="0.25">
      <c r="A77" s="33"/>
      <c r="B77" s="37"/>
      <c r="C77" s="34"/>
      <c r="D77" s="34"/>
      <c r="E77" s="34"/>
      <c r="F77" s="34"/>
      <c r="G77" s="34"/>
      <c r="H77" s="34"/>
      <c r="I77" s="34"/>
      <c r="J77" s="34"/>
      <c r="K77" s="35"/>
    </row>
    <row r="78" spans="1:11" ht="16" thickBot="1" x14ac:dyDescent="0.25">
      <c r="A78" s="36"/>
      <c r="C78" s="37"/>
      <c r="D78" s="37"/>
      <c r="E78" s="37"/>
      <c r="F78" s="37"/>
      <c r="G78" s="37"/>
      <c r="H78" s="37"/>
      <c r="I78" s="37"/>
      <c r="J78" s="37"/>
      <c r="K78" s="38"/>
    </row>
    <row r="79" spans="1:11" x14ac:dyDescent="0.2">
      <c r="A79" s="11"/>
      <c r="B79" s="12"/>
      <c r="C79" s="12"/>
      <c r="D79" s="12"/>
      <c r="E79" s="12"/>
      <c r="F79" s="12"/>
      <c r="G79" s="12"/>
      <c r="H79" s="12"/>
      <c r="I79" s="12"/>
      <c r="J79" s="12"/>
      <c r="K79" s="13"/>
    </row>
    <row r="80" spans="1:11" ht="16" thickBot="1" x14ac:dyDescent="0.25">
      <c r="A80" s="20" t="s">
        <v>1299</v>
      </c>
      <c r="B80" s="19" t="s">
        <v>1317</v>
      </c>
      <c r="K80" s="15"/>
    </row>
    <row r="81" spans="1:11" x14ac:dyDescent="0.2">
      <c r="A81" s="21" t="s">
        <v>1279</v>
      </c>
      <c r="B81" s="25">
        <v>100726.8</v>
      </c>
      <c r="K81" s="15"/>
    </row>
    <row r="82" spans="1:11" x14ac:dyDescent="0.2">
      <c r="A82" s="21" t="s">
        <v>1283</v>
      </c>
      <c r="B82" s="25">
        <v>105268.6</v>
      </c>
      <c r="K82" s="15"/>
    </row>
    <row r="83" spans="1:11" x14ac:dyDescent="0.2">
      <c r="A83" s="21" t="s">
        <v>1273</v>
      </c>
      <c r="B83" s="25">
        <v>113694.75000000001</v>
      </c>
      <c r="K83" s="15"/>
    </row>
    <row r="84" spans="1:11" x14ac:dyDescent="0.2">
      <c r="A84" s="21" t="s">
        <v>1285</v>
      </c>
      <c r="B84" s="25">
        <v>141623.09000000003</v>
      </c>
      <c r="K84" s="15"/>
    </row>
    <row r="85" spans="1:11" x14ac:dyDescent="0.2">
      <c r="A85" s="21" t="s">
        <v>1275</v>
      </c>
      <c r="B85" s="25">
        <v>177099.09999999995</v>
      </c>
      <c r="K85" s="15"/>
    </row>
    <row r="86" spans="1:11" x14ac:dyDescent="0.2">
      <c r="A86" s="21" t="s">
        <v>1281</v>
      </c>
      <c r="B86" s="25">
        <v>178188.80000000002</v>
      </c>
      <c r="K86" s="15"/>
    </row>
    <row r="87" spans="1:11" x14ac:dyDescent="0.2">
      <c r="A87" s="21" t="s">
        <v>1277</v>
      </c>
      <c r="B87" s="25">
        <v>251330.5</v>
      </c>
      <c r="K87" s="15"/>
    </row>
    <row r="88" spans="1:11" ht="16" thickBot="1" x14ac:dyDescent="0.25">
      <c r="A88" s="22" t="s">
        <v>1271</v>
      </c>
      <c r="B88" s="25">
        <v>286526.94999999995</v>
      </c>
      <c r="K88" s="15"/>
    </row>
    <row r="89" spans="1:11" ht="16" thickBot="1" x14ac:dyDescent="0.25">
      <c r="A89" s="22" t="s">
        <v>1300</v>
      </c>
      <c r="B89" s="53">
        <v>1354458.59</v>
      </c>
      <c r="K89" s="15"/>
    </row>
    <row r="90" spans="1:11" x14ac:dyDescent="0.2">
      <c r="A90" s="14"/>
      <c r="K90" s="15"/>
    </row>
    <row r="91" spans="1:11" x14ac:dyDescent="0.2">
      <c r="A91" s="14"/>
      <c r="K91" s="15"/>
    </row>
    <row r="92" spans="1:11" x14ac:dyDescent="0.2">
      <c r="A92" s="14"/>
      <c r="K92" s="15"/>
    </row>
    <row r="93" spans="1:11" x14ac:dyDescent="0.2">
      <c r="A93" s="14"/>
      <c r="K93" s="15"/>
    </row>
    <row r="94" spans="1:11" ht="16" thickBot="1" x14ac:dyDescent="0.25">
      <c r="A94" s="16"/>
      <c r="B94" s="17"/>
      <c r="C94" s="17"/>
      <c r="D94" s="17"/>
      <c r="E94" s="17"/>
      <c r="F94" s="17"/>
      <c r="G94" s="17"/>
      <c r="H94" s="17"/>
      <c r="I94" s="17"/>
      <c r="J94" s="17"/>
      <c r="K94" s="18"/>
    </row>
    <row r="95" spans="1:11" x14ac:dyDescent="0.2">
      <c r="A95" s="11"/>
      <c r="B95" s="12"/>
      <c r="C95" s="12"/>
      <c r="D95" s="12"/>
      <c r="E95" s="12"/>
      <c r="F95" s="12"/>
      <c r="G95" s="12"/>
      <c r="H95" s="12"/>
      <c r="I95" s="12"/>
      <c r="J95" s="12"/>
      <c r="K95" s="13"/>
    </row>
    <row r="96" spans="1:11" x14ac:dyDescent="0.2">
      <c r="A96" s="14"/>
      <c r="K96" s="15"/>
    </row>
    <row r="97" spans="1:11" ht="16" thickBot="1" x14ac:dyDescent="0.25">
      <c r="A97" s="20" t="s">
        <v>1299</v>
      </c>
      <c r="B97" s="19" t="s">
        <v>1317</v>
      </c>
      <c r="K97" s="15"/>
    </row>
    <row r="98" spans="1:11" x14ac:dyDescent="0.2">
      <c r="A98" s="21" t="s">
        <v>827</v>
      </c>
      <c r="B98" s="25">
        <v>8119.0999999999995</v>
      </c>
      <c r="D98" t="str">
        <f>A98</f>
        <v>Argentina</v>
      </c>
      <c r="E98" s="10">
        <f>GETPIVOTDATA("Line Sale",$A$97,"ShipCountry","Argentina")</f>
        <v>8119.0999999999995</v>
      </c>
      <c r="K98" s="15"/>
    </row>
    <row r="99" spans="1:11" x14ac:dyDescent="0.2">
      <c r="A99" s="21" t="s">
        <v>530</v>
      </c>
      <c r="B99" s="25">
        <v>139496.63</v>
      </c>
      <c r="D99" t="str">
        <f t="shared" ref="D99:D118" si="0">A99</f>
        <v>Austria</v>
      </c>
      <c r="E99" s="10">
        <f>GETPIVOTDATA("Line Sale",$A$97,"ShipCountry","Austria")</f>
        <v>139496.63</v>
      </c>
      <c r="K99" s="15"/>
    </row>
    <row r="100" spans="1:11" x14ac:dyDescent="0.2">
      <c r="A100" s="21" t="s">
        <v>500</v>
      </c>
      <c r="B100" s="25">
        <v>35134.979999999996</v>
      </c>
      <c r="D100" t="str">
        <f t="shared" si="0"/>
        <v>Belgium</v>
      </c>
      <c r="E100" s="10">
        <f>GETPIVOTDATA("Line Sale",$A$97,"ShipCountry","Belgium")</f>
        <v>35134.979999999996</v>
      </c>
      <c r="K100" s="15"/>
    </row>
    <row r="101" spans="1:11" x14ac:dyDescent="0.2">
      <c r="A101" s="21" t="s">
        <v>146</v>
      </c>
      <c r="B101" s="25">
        <v>114968.48000000003</v>
      </c>
      <c r="D101" t="str">
        <f t="shared" si="0"/>
        <v>Brazil</v>
      </c>
      <c r="E101" s="10">
        <f>GETPIVOTDATA("Line Sale",$A$97,"ShipCountry","Brazil")</f>
        <v>114968.48000000003</v>
      </c>
      <c r="K101" s="15"/>
    </row>
    <row r="102" spans="1:11" x14ac:dyDescent="0.2">
      <c r="A102" s="21" t="s">
        <v>264</v>
      </c>
      <c r="B102" s="25">
        <v>55334.100000000006</v>
      </c>
      <c r="D102" t="str">
        <f t="shared" si="0"/>
        <v>Canada</v>
      </c>
      <c r="E102" s="10">
        <f>GETPIVOTDATA("Line Sale",$A$97,"ShipCountry","Canada")</f>
        <v>55334.100000000006</v>
      </c>
      <c r="K102" s="15"/>
    </row>
    <row r="103" spans="1:11" x14ac:dyDescent="0.2">
      <c r="A103" s="21" t="s">
        <v>230</v>
      </c>
      <c r="B103" s="25">
        <v>34782.25</v>
      </c>
      <c r="D103" t="str">
        <f t="shared" si="0"/>
        <v>Denmark</v>
      </c>
      <c r="E103" s="10">
        <f>GETPIVOTDATA("Line Sale",$A$97,"ShipCountry","Denmark")</f>
        <v>34782.25</v>
      </c>
      <c r="K103" s="15"/>
    </row>
    <row r="104" spans="1:11" x14ac:dyDescent="0.2">
      <c r="A104" s="21" t="s">
        <v>248</v>
      </c>
      <c r="B104" s="25">
        <v>19778.449999999997</v>
      </c>
      <c r="D104" t="str">
        <f t="shared" si="0"/>
        <v>Finland</v>
      </c>
      <c r="E104" s="10">
        <f>GETPIVOTDATA("Line Sale",$A$97,"ShipCountry","Finland")</f>
        <v>19778.449999999997</v>
      </c>
      <c r="K104" s="15"/>
    </row>
    <row r="105" spans="1:11" x14ac:dyDescent="0.2">
      <c r="A105" s="21" t="s">
        <v>206</v>
      </c>
      <c r="B105" s="25">
        <v>85498.76</v>
      </c>
      <c r="D105" t="str">
        <f t="shared" si="0"/>
        <v>France</v>
      </c>
      <c r="E105" s="10">
        <f>GETPIVOTDATA("Line Sale",$A$97,"ShipCountry","France")</f>
        <v>85498.76</v>
      </c>
      <c r="K105" s="15"/>
    </row>
    <row r="106" spans="1:11" x14ac:dyDescent="0.2">
      <c r="A106" s="21" t="s">
        <v>154</v>
      </c>
      <c r="B106" s="25">
        <v>244640.63000000006</v>
      </c>
      <c r="D106" t="str">
        <f t="shared" si="0"/>
        <v>Germany</v>
      </c>
      <c r="E106" s="10">
        <f>GETPIVOTDATA("Line Sale",$A$97,"ShipCountry","Germany")</f>
        <v>244640.63000000006</v>
      </c>
      <c r="K106" s="15"/>
    </row>
    <row r="107" spans="1:11" x14ac:dyDescent="0.2">
      <c r="A107" s="21" t="s">
        <v>656</v>
      </c>
      <c r="B107" s="25">
        <v>57317.39</v>
      </c>
      <c r="D107" t="str">
        <f t="shared" si="0"/>
        <v>Ireland</v>
      </c>
      <c r="E107" s="10">
        <f>GETPIVOTDATA("Line Sale",$A$97,"ShipCountry","Ireland")</f>
        <v>57317.39</v>
      </c>
      <c r="K107" s="15"/>
    </row>
    <row r="108" spans="1:11" x14ac:dyDescent="0.2">
      <c r="A108" s="21" t="s">
        <v>176</v>
      </c>
      <c r="B108" s="25">
        <v>16705.150000000001</v>
      </c>
      <c r="D108" t="str">
        <f t="shared" si="0"/>
        <v>Italy</v>
      </c>
      <c r="E108" s="10">
        <f>GETPIVOTDATA("Line Sale",$A$97,"ShipCountry","Italy")</f>
        <v>16705.150000000001</v>
      </c>
      <c r="K108" s="15"/>
    </row>
    <row r="109" spans="1:11" x14ac:dyDescent="0.2">
      <c r="A109" s="21" t="s">
        <v>535</v>
      </c>
      <c r="B109" s="25">
        <v>24073.450000000004</v>
      </c>
      <c r="D109" t="str">
        <f t="shared" si="0"/>
        <v>Mexico</v>
      </c>
      <c r="E109" s="10">
        <f>GETPIVOTDATA("Line Sale",$A$97,"ShipCountry","Mexico")</f>
        <v>24073.450000000004</v>
      </c>
      <c r="K109" s="15"/>
    </row>
    <row r="110" spans="1:11" x14ac:dyDescent="0.2">
      <c r="A110" s="21" t="s">
        <v>184</v>
      </c>
      <c r="B110" s="25">
        <v>5735.1500000000005</v>
      </c>
      <c r="D110" t="str">
        <f t="shared" si="0"/>
        <v>Norway</v>
      </c>
      <c r="E110" s="10">
        <f>GETPIVOTDATA("Line Sale",$A$97,"ShipCountry","Norway")</f>
        <v>5735.1500000000005</v>
      </c>
      <c r="K110" s="15"/>
    </row>
    <row r="111" spans="1:11" x14ac:dyDescent="0.2">
      <c r="A111" s="21" t="s">
        <v>794</v>
      </c>
      <c r="B111" s="25">
        <v>3531.95</v>
      </c>
      <c r="D111" t="str">
        <f t="shared" si="0"/>
        <v>Poland</v>
      </c>
      <c r="E111" s="10">
        <f>GETPIVOTDATA("Line Sale",$A$97,"ShipCountry","Poland")</f>
        <v>3531.95</v>
      </c>
      <c r="K111" s="15"/>
    </row>
    <row r="112" spans="1:11" x14ac:dyDescent="0.2">
      <c r="A112" s="21" t="s">
        <v>720</v>
      </c>
      <c r="B112" s="25">
        <v>12468.65</v>
      </c>
      <c r="D112" t="str">
        <f t="shared" si="0"/>
        <v>Portugal</v>
      </c>
      <c r="E112" s="10">
        <f>GETPIVOTDATA("Line Sale",$A$97,"ShipCountry","Portugal")</f>
        <v>12468.65</v>
      </c>
      <c r="K112" s="15"/>
    </row>
    <row r="113" spans="1:11" x14ac:dyDescent="0.2">
      <c r="A113" s="21" t="s">
        <v>108</v>
      </c>
      <c r="B113" s="25">
        <v>19431.89</v>
      </c>
      <c r="D113" t="str">
        <f t="shared" si="0"/>
        <v>Spain</v>
      </c>
      <c r="E113" s="10">
        <f>GETPIVOTDATA("Line Sale",$A$97,"ShipCountry","Spain")</f>
        <v>19431.89</v>
      </c>
      <c r="K113" s="15"/>
    </row>
    <row r="114" spans="1:11" x14ac:dyDescent="0.2">
      <c r="A114" s="21" t="s">
        <v>199</v>
      </c>
      <c r="B114" s="25">
        <v>59523.700000000012</v>
      </c>
      <c r="D114" t="str">
        <f t="shared" si="0"/>
        <v>Sweden</v>
      </c>
      <c r="E114" s="10">
        <f>GETPIVOTDATA("Line Sale",$A$97,"ShipCountry","Sweden")</f>
        <v>59523.700000000012</v>
      </c>
      <c r="K114" s="15"/>
    </row>
    <row r="115" spans="1:11" x14ac:dyDescent="0.2">
      <c r="A115" s="21" t="s">
        <v>506</v>
      </c>
      <c r="B115" s="25">
        <v>32919.5</v>
      </c>
      <c r="D115" t="str">
        <f t="shared" si="0"/>
        <v>Switzerland</v>
      </c>
      <c r="E115" s="10">
        <f>GETPIVOTDATA("Line Sale",$A$97,"ShipCountry","Switzerland")</f>
        <v>32919.5</v>
      </c>
      <c r="K115" s="15"/>
    </row>
    <row r="116" spans="1:11" x14ac:dyDescent="0.2">
      <c r="A116" s="21" t="s">
        <v>73</v>
      </c>
      <c r="B116" s="25">
        <v>60616.510000000009</v>
      </c>
      <c r="D116" t="str">
        <f t="shared" si="0"/>
        <v>UK</v>
      </c>
      <c r="E116" s="10">
        <f>GETPIVOTDATA("Line Sale",$A$97,"ShipCountry","UK")</f>
        <v>60616.510000000009</v>
      </c>
      <c r="K116" s="15"/>
    </row>
    <row r="117" spans="1:11" x14ac:dyDescent="0.2">
      <c r="A117" s="21" t="s">
        <v>82</v>
      </c>
      <c r="B117" s="25">
        <v>263566.98000000004</v>
      </c>
      <c r="D117" t="str">
        <f t="shared" si="0"/>
        <v>USA</v>
      </c>
      <c r="E117" s="10">
        <f>GETPIVOTDATA("Line Sale",$A$97,"ShipCountry","USA")</f>
        <v>263566.98000000004</v>
      </c>
      <c r="K117" s="15"/>
    </row>
    <row r="118" spans="1:11" ht="16" thickBot="1" x14ac:dyDescent="0.25">
      <c r="A118" s="22" t="s">
        <v>524</v>
      </c>
      <c r="B118" s="25">
        <v>60814.889999999992</v>
      </c>
      <c r="D118" t="str">
        <f t="shared" si="0"/>
        <v>Venezuela</v>
      </c>
      <c r="E118" s="10">
        <f>GETPIVOTDATA("Line Sale",$A$97,"ShipCountry","Venezuela")</f>
        <v>60814.889999999992</v>
      </c>
      <c r="K118" s="15"/>
    </row>
    <row r="119" spans="1:11" ht="16" thickBot="1" x14ac:dyDescent="0.25">
      <c r="A119" s="22" t="s">
        <v>1300</v>
      </c>
      <c r="B119" s="53">
        <v>1354458.59</v>
      </c>
      <c r="K119" s="15"/>
    </row>
    <row r="120" spans="1:11" x14ac:dyDescent="0.2">
      <c r="A120" s="14"/>
      <c r="K120" s="15"/>
    </row>
    <row r="121" spans="1:11" ht="16" thickBot="1" x14ac:dyDescent="0.25">
      <c r="A121" s="16"/>
      <c r="B121" s="17"/>
      <c r="C121" s="17"/>
      <c r="D121" s="17"/>
      <c r="E121" s="17"/>
      <c r="F121" s="17"/>
      <c r="G121" s="17"/>
      <c r="H121" s="17"/>
      <c r="I121" s="17"/>
      <c r="J121" s="17"/>
      <c r="K121" s="18"/>
    </row>
    <row r="122" spans="1:11" x14ac:dyDescent="0.2">
      <c r="A122" s="11"/>
      <c r="B122" s="12"/>
      <c r="C122" s="12"/>
      <c r="D122" s="12"/>
      <c r="E122" s="12"/>
      <c r="F122" s="12"/>
      <c r="G122" s="12"/>
      <c r="H122" s="12"/>
      <c r="I122" s="12"/>
      <c r="J122" s="12"/>
      <c r="K122" s="13"/>
    </row>
    <row r="123" spans="1:11" ht="16" thickBot="1" x14ac:dyDescent="0.25">
      <c r="A123" s="20" t="s">
        <v>1299</v>
      </c>
      <c r="B123" s="19" t="s">
        <v>1317</v>
      </c>
      <c r="C123" s="47"/>
      <c r="D123" s="47"/>
      <c r="E123" s="47"/>
      <c r="F123" s="47"/>
      <c r="G123" s="47"/>
      <c r="H123" s="47"/>
      <c r="I123" s="47"/>
      <c r="J123" s="47"/>
      <c r="K123" s="15"/>
    </row>
    <row r="124" spans="1:11" x14ac:dyDescent="0.2">
      <c r="A124" s="21" t="s">
        <v>300</v>
      </c>
      <c r="B124" s="60">
        <v>0.52098172303665624</v>
      </c>
      <c r="C124" s="47"/>
      <c r="D124" s="47"/>
      <c r="E124" s="47"/>
      <c r="F124" s="47"/>
      <c r="G124" s="47"/>
      <c r="H124" s="47"/>
      <c r="I124" s="47"/>
      <c r="J124" s="47"/>
      <c r="K124" s="15"/>
    </row>
    <row r="125" spans="1:11" x14ac:dyDescent="0.2">
      <c r="A125" s="21" t="s">
        <v>302</v>
      </c>
      <c r="B125" s="60">
        <v>0.15966898626262171</v>
      </c>
      <c r="C125" s="47"/>
      <c r="D125" s="47"/>
      <c r="E125" s="47"/>
      <c r="F125" s="47"/>
      <c r="G125" s="47"/>
      <c r="H125" s="47"/>
      <c r="I125" s="47"/>
      <c r="J125" s="47"/>
      <c r="K125" s="15"/>
    </row>
    <row r="126" spans="1:11" x14ac:dyDescent="0.2">
      <c r="A126" s="21" t="s">
        <v>303</v>
      </c>
      <c r="B126" s="60">
        <v>0.15729628175638796</v>
      </c>
      <c r="C126" s="47"/>
      <c r="D126" s="47"/>
      <c r="E126" s="47"/>
      <c r="F126" s="47"/>
      <c r="G126" s="47"/>
      <c r="H126" s="47"/>
      <c r="I126" s="47"/>
      <c r="J126" s="47"/>
      <c r="K126" s="15"/>
    </row>
    <row r="127" spans="1:11" ht="16" thickBot="1" x14ac:dyDescent="0.25">
      <c r="A127" s="22" t="s">
        <v>301</v>
      </c>
      <c r="B127" s="60">
        <v>0.162053008944334</v>
      </c>
      <c r="C127" s="47"/>
      <c r="D127" s="47"/>
      <c r="E127" s="47"/>
      <c r="F127" s="47"/>
      <c r="G127" s="47"/>
      <c r="H127" s="47"/>
      <c r="I127" s="47"/>
      <c r="J127" s="47"/>
      <c r="K127" s="15"/>
    </row>
    <row r="128" spans="1:11" ht="16" thickBot="1" x14ac:dyDescent="0.25">
      <c r="A128" s="22" t="s">
        <v>1300</v>
      </c>
      <c r="B128" s="55">
        <v>1</v>
      </c>
      <c r="C128" s="47"/>
      <c r="D128" s="47"/>
      <c r="E128" s="47"/>
      <c r="F128" s="47"/>
      <c r="G128" s="47"/>
      <c r="H128" s="47"/>
      <c r="I128" s="47"/>
      <c r="J128" s="47"/>
      <c r="K128" s="15"/>
    </row>
    <row r="129" spans="1:11" x14ac:dyDescent="0.2">
      <c r="A129" s="14"/>
      <c r="B129" s="47"/>
      <c r="C129" s="47"/>
      <c r="D129" s="47"/>
      <c r="E129" s="47"/>
      <c r="F129" s="47"/>
      <c r="G129" s="47"/>
      <c r="H129" s="47"/>
      <c r="I129" s="47"/>
      <c r="J129" s="47"/>
      <c r="K129" s="15"/>
    </row>
    <row r="130" spans="1:11" x14ac:dyDescent="0.2">
      <c r="A130" s="14"/>
      <c r="B130" s="47"/>
      <c r="C130" s="47"/>
      <c r="D130" s="47"/>
      <c r="E130" s="47"/>
      <c r="F130" s="47"/>
      <c r="G130" s="47"/>
      <c r="H130" s="47"/>
      <c r="I130" s="47"/>
      <c r="J130" s="47"/>
      <c r="K130" s="15"/>
    </row>
    <row r="131" spans="1:11" x14ac:dyDescent="0.2">
      <c r="A131" s="14"/>
      <c r="B131" s="47"/>
      <c r="C131" s="47"/>
      <c r="D131" s="47"/>
      <c r="E131" s="47"/>
      <c r="F131" s="47"/>
      <c r="G131" s="47"/>
      <c r="H131" s="47"/>
      <c r="I131" s="47"/>
      <c r="J131" s="47"/>
      <c r="K131" s="15"/>
    </row>
    <row r="132" spans="1:11" x14ac:dyDescent="0.2">
      <c r="A132" s="14"/>
      <c r="B132" s="47"/>
      <c r="C132" s="47"/>
      <c r="D132" s="47"/>
      <c r="E132" s="47"/>
      <c r="F132" s="47"/>
      <c r="G132" s="47"/>
      <c r="H132" s="47"/>
      <c r="I132" s="47"/>
      <c r="J132" s="47"/>
      <c r="K132" s="15"/>
    </row>
    <row r="133" spans="1:11" x14ac:dyDescent="0.2">
      <c r="A133" s="14"/>
      <c r="B133" s="47"/>
      <c r="C133" s="47"/>
      <c r="D133" s="47"/>
      <c r="E133" s="47"/>
      <c r="F133" s="47"/>
      <c r="G133" s="47"/>
      <c r="H133" s="47"/>
      <c r="I133" s="47"/>
      <c r="J133" s="47"/>
      <c r="K133" s="15"/>
    </row>
    <row r="134" spans="1:11" x14ac:dyDescent="0.2">
      <c r="A134" s="14"/>
      <c r="B134" s="47"/>
      <c r="C134" s="47"/>
      <c r="D134" s="47"/>
      <c r="E134" s="47"/>
      <c r="F134" s="47"/>
      <c r="G134" s="47"/>
      <c r="H134" s="47"/>
      <c r="I134" s="47"/>
      <c r="J134" s="47"/>
      <c r="K134" s="15"/>
    </row>
    <row r="135" spans="1:11" x14ac:dyDescent="0.2">
      <c r="A135" s="14"/>
      <c r="B135" s="47"/>
      <c r="C135" s="47"/>
      <c r="D135" s="47"/>
      <c r="E135" s="47"/>
      <c r="F135" s="47"/>
      <c r="G135" s="47"/>
      <c r="H135" s="47"/>
      <c r="I135" s="47"/>
      <c r="J135" s="47"/>
      <c r="K135" s="15"/>
    </row>
    <row r="136" spans="1:11" x14ac:dyDescent="0.2">
      <c r="A136" s="14"/>
      <c r="B136" s="47"/>
      <c r="C136" s="47"/>
      <c r="D136" s="47"/>
      <c r="E136" s="47"/>
      <c r="F136" s="47"/>
      <c r="G136" s="47"/>
      <c r="H136" s="47"/>
      <c r="I136" s="47"/>
      <c r="J136" s="47"/>
      <c r="K136" s="15"/>
    </row>
    <row r="137" spans="1:11" ht="16" thickBot="1" x14ac:dyDescent="0.25">
      <c r="A137" s="16"/>
      <c r="B137" s="17"/>
      <c r="C137" s="17"/>
      <c r="D137" s="17"/>
      <c r="E137" s="17"/>
      <c r="F137" s="17"/>
      <c r="G137" s="17"/>
      <c r="H137" s="17"/>
      <c r="I137" s="17"/>
      <c r="J137" s="17"/>
      <c r="K137" s="18"/>
    </row>
    <row r="138" spans="1:11" x14ac:dyDescent="0.2">
      <c r="A138" s="11"/>
      <c r="B138" s="12"/>
      <c r="C138" s="12"/>
      <c r="D138" s="12"/>
      <c r="E138" s="12"/>
      <c r="F138" s="12"/>
      <c r="G138" s="12"/>
      <c r="H138" s="12"/>
      <c r="I138" s="12"/>
      <c r="J138" s="12"/>
      <c r="K138" s="13"/>
    </row>
    <row r="139" spans="1:11" ht="16" thickBot="1" x14ac:dyDescent="0.25">
      <c r="A139" s="16" t="s">
        <v>1320</v>
      </c>
      <c r="B139" s="18" t="s">
        <v>1318</v>
      </c>
      <c r="C139" s="47"/>
      <c r="D139" s="47"/>
      <c r="E139" s="47"/>
      <c r="F139" s="47"/>
      <c r="G139" s="47"/>
      <c r="H139" s="47"/>
      <c r="I139" s="47"/>
      <c r="J139" s="47"/>
      <c r="K139" s="15"/>
    </row>
    <row r="140" spans="1:11" ht="16" thickBot="1" x14ac:dyDescent="0.25">
      <c r="A140" s="56">
        <v>2155</v>
      </c>
      <c r="B140" s="51">
        <v>51317</v>
      </c>
      <c r="C140" s="47"/>
      <c r="D140" s="47"/>
      <c r="E140" s="47"/>
      <c r="F140" s="47"/>
      <c r="G140" s="47"/>
      <c r="H140" s="47"/>
      <c r="I140" s="47"/>
      <c r="J140" s="47"/>
      <c r="K140" s="15"/>
    </row>
    <row r="141" spans="1:11" x14ac:dyDescent="0.2">
      <c r="A141" s="14">
        <f>GETPIVOTDATA("OrderID",$A$139)</f>
        <v>2155</v>
      </c>
      <c r="B141" s="59">
        <f>GETPIVOTDATA("Sum of Quantity",$A$139)</f>
        <v>51317</v>
      </c>
      <c r="C141" s="47"/>
      <c r="D141" s="47"/>
      <c r="E141" s="47"/>
      <c r="F141" s="47"/>
      <c r="G141" s="47"/>
      <c r="H141" s="47"/>
      <c r="I141" s="47"/>
      <c r="J141" s="47"/>
      <c r="K141" s="15"/>
    </row>
    <row r="142" spans="1:11" ht="16" thickBot="1" x14ac:dyDescent="0.25">
      <c r="A142" s="16"/>
      <c r="B142" s="17"/>
      <c r="C142" s="17"/>
      <c r="D142" s="17"/>
      <c r="E142" s="17"/>
      <c r="F142" s="17"/>
      <c r="G142" s="17"/>
      <c r="H142" s="17"/>
      <c r="I142" s="17"/>
      <c r="J142" s="17"/>
      <c r="K142" s="18"/>
    </row>
    <row r="144" spans="1:11" ht="16" thickBot="1" x14ac:dyDescent="0.25">
      <c r="A144" s="54" t="s">
        <v>1299</v>
      </c>
      <c r="B144" s="19" t="s">
        <v>1317</v>
      </c>
    </row>
    <row r="145" spans="1:2" x14ac:dyDescent="0.2">
      <c r="A145" s="23">
        <v>1</v>
      </c>
      <c r="B145" s="61">
        <v>167547.51999999999</v>
      </c>
    </row>
    <row r="146" spans="1:2" x14ac:dyDescent="0.2">
      <c r="A146" s="23">
        <v>2</v>
      </c>
      <c r="B146" s="61">
        <v>145769.15000000002</v>
      </c>
    </row>
    <row r="147" spans="1:2" x14ac:dyDescent="0.2">
      <c r="A147" s="23">
        <v>3</v>
      </c>
      <c r="B147" s="61">
        <v>149805.35</v>
      </c>
    </row>
    <row r="148" spans="1:2" x14ac:dyDescent="0.2">
      <c r="A148" s="23">
        <v>4</v>
      </c>
      <c r="B148" s="61">
        <v>190329.95</v>
      </c>
    </row>
    <row r="149" spans="1:2" x14ac:dyDescent="0.2">
      <c r="A149" s="23">
        <v>5</v>
      </c>
      <c r="B149" s="61">
        <v>76722.36</v>
      </c>
    </row>
    <row r="150" spans="1:2" x14ac:dyDescent="0.2">
      <c r="A150" s="23">
        <v>6</v>
      </c>
      <c r="B150" s="61">
        <v>39088</v>
      </c>
    </row>
    <row r="151" spans="1:2" x14ac:dyDescent="0.2">
      <c r="A151" s="23">
        <v>7</v>
      </c>
      <c r="B151" s="61">
        <v>85657.030000000013</v>
      </c>
    </row>
    <row r="152" spans="1:2" x14ac:dyDescent="0.2">
      <c r="A152" s="23">
        <v>8</v>
      </c>
      <c r="B152" s="61">
        <v>76591.090000000011</v>
      </c>
    </row>
    <row r="153" spans="1:2" x14ac:dyDescent="0.2">
      <c r="A153" s="23">
        <v>9</v>
      </c>
      <c r="B153" s="61">
        <v>87369.01999999999</v>
      </c>
    </row>
    <row r="154" spans="1:2" x14ac:dyDescent="0.2">
      <c r="A154" s="23">
        <v>10</v>
      </c>
      <c r="B154" s="61">
        <v>111532.09999999996</v>
      </c>
    </row>
    <row r="155" spans="1:2" x14ac:dyDescent="0.2">
      <c r="A155" s="23">
        <v>11</v>
      </c>
      <c r="B155" s="61">
        <v>95617.36</v>
      </c>
    </row>
    <row r="156" spans="1:2" x14ac:dyDescent="0.2">
      <c r="A156" s="23">
        <v>12</v>
      </c>
      <c r="B156" s="61">
        <v>128429.66000000002</v>
      </c>
    </row>
    <row r="157" spans="1:2" ht="16" thickBot="1" x14ac:dyDescent="0.25">
      <c r="A157" s="22" t="s">
        <v>1300</v>
      </c>
      <c r="B157" s="53">
        <v>1354458.5899999999</v>
      </c>
    </row>
    <row r="171" ht="16" thickBot="1" x14ac:dyDescent="0.25"/>
    <row r="184" ht="16" thickBot="1" x14ac:dyDescent="0.25"/>
    <row r="197" ht="16" thickBot="1" x14ac:dyDescent="0.25"/>
  </sheetData>
  <pageMargins left="0.7" right="0.7" top="0.75" bottom="0.75" header="0.3" footer="0.3"/>
  <pageSetup paperSize="9" orientation="portrait" horizontalDpi="0" verticalDpi="0"/>
  <drawing r:id="rId11"/>
  <extLst>
    <ext xmlns:x14="http://schemas.microsoft.com/office/spreadsheetml/2009/9/main" uri="{A8765BA9-456A-4dab-B4F3-ACF838C121DE}">
      <x14:slicerList>
        <x14:slicer r:id="rId1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4234-00EE-F84A-9877-2F74194781EE}">
  <dimension ref="A1:F2156"/>
  <sheetViews>
    <sheetView topLeftCell="A31" workbookViewId="0">
      <selection activeCell="F6" sqref="F6"/>
    </sheetView>
  </sheetViews>
  <sheetFormatPr baseColWidth="10" defaultRowHeight="15" x14ac:dyDescent="0.2"/>
  <cols>
    <col min="1" max="1" width="9.6640625" bestFit="1" customWidth="1"/>
    <col min="2" max="2" width="11.33203125" bestFit="1" customWidth="1"/>
    <col min="4" max="4" width="11" customWidth="1"/>
    <col min="5" max="5" width="10.33203125" bestFit="1" customWidth="1"/>
    <col min="6" max="6" width="16" customWidth="1"/>
  </cols>
  <sheetData>
    <row r="1" spans="1:6" x14ac:dyDescent="0.2">
      <c r="A1" s="1" t="s">
        <v>460</v>
      </c>
    </row>
    <row r="2" spans="1:6" x14ac:dyDescent="0.2">
      <c r="A2" s="2">
        <v>10248</v>
      </c>
    </row>
    <row r="3" spans="1:6" x14ac:dyDescent="0.2">
      <c r="A3" s="3">
        <v>10248</v>
      </c>
      <c r="C3" t="s">
        <v>460</v>
      </c>
      <c r="D3" t="s">
        <v>1289</v>
      </c>
      <c r="E3" t="s">
        <v>1294</v>
      </c>
      <c r="F3" t="s">
        <v>1295</v>
      </c>
    </row>
    <row r="4" spans="1:6" x14ac:dyDescent="0.2">
      <c r="A4" s="2">
        <v>10248</v>
      </c>
      <c r="C4">
        <v>10248</v>
      </c>
      <c r="D4">
        <f>SUMIF(order_details__2[OrderID],order_details!C4,order_details__2[Line Sale])</f>
        <v>440</v>
      </c>
      <c r="E4">
        <f>VLOOKUP(Table15[[#This Row],[OrderID]],orders[],7,FALSE)</f>
        <v>3</v>
      </c>
      <c r="F4">
        <f>SUMIF(order_details__2[OrderID],Table15[[#This Row],[OrderID]],order_details__2[Quantity])</f>
        <v>27</v>
      </c>
    </row>
    <row r="5" spans="1:6" x14ac:dyDescent="0.2">
      <c r="A5" s="3">
        <v>10249</v>
      </c>
      <c r="C5">
        <v>10249</v>
      </c>
      <c r="D5">
        <f>SUMIF(order_details__2[OrderID],order_details!C5,order_details__2[Line Sale])</f>
        <v>1863.4</v>
      </c>
      <c r="E5">
        <f>VLOOKUP(Table15[[#This Row],[OrderID]],orders[],7,FALSE)</f>
        <v>1</v>
      </c>
      <c r="F5">
        <f>SUMIF(order_details__2[OrderID],Table15[[#This Row],[OrderID]],order_details__2[Quantity])</f>
        <v>49</v>
      </c>
    </row>
    <row r="6" spans="1:6" x14ac:dyDescent="0.2">
      <c r="A6" s="2">
        <v>10249</v>
      </c>
      <c r="C6">
        <v>10250</v>
      </c>
      <c r="D6">
        <f>SUMIF(order_details__2[OrderID],order_details!C6,order_details__2[Line Sale])</f>
        <v>1813</v>
      </c>
      <c r="E6">
        <f>VLOOKUP(Table15[[#This Row],[OrderID]],orders[],7,FALSE)</f>
        <v>2</v>
      </c>
      <c r="F6">
        <f>SUMIF(order_details__2[OrderID],Table15[[#This Row],[OrderID]],order_details__2[Quantity])</f>
        <v>60</v>
      </c>
    </row>
    <row r="7" spans="1:6" x14ac:dyDescent="0.2">
      <c r="A7" s="3">
        <v>10250</v>
      </c>
      <c r="C7">
        <v>10251</v>
      </c>
      <c r="D7">
        <f>SUMIF(order_details__2[OrderID],order_details!C7,order_details__2[Line Sale])</f>
        <v>670.8</v>
      </c>
      <c r="E7">
        <f>VLOOKUP(Table15[[#This Row],[OrderID]],orders[],7,FALSE)</f>
        <v>1</v>
      </c>
      <c r="F7">
        <f>SUMIF(order_details__2[OrderID],Table15[[#This Row],[OrderID]],order_details__2[Quantity])</f>
        <v>41</v>
      </c>
    </row>
    <row r="8" spans="1:6" x14ac:dyDescent="0.2">
      <c r="A8" s="2">
        <v>10250</v>
      </c>
      <c r="C8">
        <v>10252</v>
      </c>
      <c r="D8">
        <f>SUMIF(order_details__2[OrderID],order_details!C8,order_details__2[Line Sale])</f>
        <v>3730</v>
      </c>
      <c r="E8">
        <f>VLOOKUP(Table15[[#This Row],[OrderID]],orders[],7,FALSE)</f>
        <v>2</v>
      </c>
      <c r="F8">
        <f>SUMIF(order_details__2[OrderID],Table15[[#This Row],[OrderID]],order_details__2[Quantity])</f>
        <v>105</v>
      </c>
    </row>
    <row r="9" spans="1:6" x14ac:dyDescent="0.2">
      <c r="A9" s="3">
        <v>10250</v>
      </c>
      <c r="C9">
        <v>10253</v>
      </c>
      <c r="D9">
        <f>SUMIF(order_details__2[OrderID],order_details!C9,order_details__2[Line Sale])</f>
        <v>1444.8000000000002</v>
      </c>
      <c r="E9">
        <f>VLOOKUP(Table15[[#This Row],[OrderID]],orders[],7,FALSE)</f>
        <v>2</v>
      </c>
      <c r="F9">
        <f>SUMIF(order_details__2[OrderID],Table15[[#This Row],[OrderID]],order_details__2[Quantity])</f>
        <v>102</v>
      </c>
    </row>
    <row r="10" spans="1:6" x14ac:dyDescent="0.2">
      <c r="A10" s="2">
        <v>10251</v>
      </c>
      <c r="C10">
        <v>10254</v>
      </c>
      <c r="D10">
        <f>SUMIF(order_details__2[OrderID],order_details!C10,order_details__2[Line Sale])</f>
        <v>625.20000000000005</v>
      </c>
      <c r="E10">
        <f>VLOOKUP(Table15[[#This Row],[OrderID]],orders[],7,FALSE)</f>
        <v>2</v>
      </c>
      <c r="F10">
        <f>SUMIF(order_details__2[OrderID],Table15[[#This Row],[OrderID]],order_details__2[Quantity])</f>
        <v>57</v>
      </c>
    </row>
    <row r="11" spans="1:6" x14ac:dyDescent="0.2">
      <c r="A11" s="3">
        <v>10251</v>
      </c>
      <c r="C11">
        <v>10255</v>
      </c>
      <c r="D11">
        <f>SUMIF(order_details__2[OrderID],order_details!C11,order_details__2[Line Sale])</f>
        <v>2490.5</v>
      </c>
      <c r="E11">
        <f>VLOOKUP(Table15[[#This Row],[OrderID]],orders[],7,FALSE)</f>
        <v>3</v>
      </c>
      <c r="F11">
        <f>SUMIF(order_details__2[OrderID],Table15[[#This Row],[OrderID]],order_details__2[Quantity])</f>
        <v>110</v>
      </c>
    </row>
    <row r="12" spans="1:6" x14ac:dyDescent="0.2">
      <c r="A12" s="2">
        <v>10251</v>
      </c>
      <c r="C12">
        <v>10256</v>
      </c>
      <c r="D12">
        <f>SUMIF(order_details__2[OrderID],order_details!C12,order_details__2[Line Sale])</f>
        <v>517.79999999999995</v>
      </c>
      <c r="E12">
        <f>VLOOKUP(Table15[[#This Row],[OrderID]],orders[],7,FALSE)</f>
        <v>2</v>
      </c>
      <c r="F12">
        <f>SUMIF(order_details__2[OrderID],Table15[[#This Row],[OrderID]],order_details__2[Quantity])</f>
        <v>27</v>
      </c>
    </row>
    <row r="13" spans="1:6" x14ac:dyDescent="0.2">
      <c r="A13" s="3">
        <v>10252</v>
      </c>
      <c r="C13">
        <v>10257</v>
      </c>
      <c r="D13">
        <f>SUMIF(order_details__2[OrderID],order_details!C13,order_details__2[Line Sale])</f>
        <v>1119.9000000000001</v>
      </c>
      <c r="E13">
        <f>VLOOKUP(Table15[[#This Row],[OrderID]],orders[],7,FALSE)</f>
        <v>3</v>
      </c>
      <c r="F13">
        <f>SUMIF(order_details__2[OrderID],Table15[[#This Row],[OrderID]],order_details__2[Quantity])</f>
        <v>46</v>
      </c>
    </row>
    <row r="14" spans="1:6" x14ac:dyDescent="0.2">
      <c r="A14" s="2">
        <v>10252</v>
      </c>
      <c r="C14">
        <v>10258</v>
      </c>
      <c r="D14">
        <f>SUMIF(order_details__2[OrderID],order_details!C14,order_details__2[Line Sale])</f>
        <v>2018.6</v>
      </c>
      <c r="E14">
        <f>VLOOKUP(Table15[[#This Row],[OrderID]],orders[],7,FALSE)</f>
        <v>1</v>
      </c>
      <c r="F14">
        <f>SUMIF(order_details__2[OrderID],Table15[[#This Row],[OrderID]],order_details__2[Quantity])</f>
        <v>121</v>
      </c>
    </row>
    <row r="15" spans="1:6" x14ac:dyDescent="0.2">
      <c r="A15" s="3">
        <v>10252</v>
      </c>
      <c r="C15">
        <v>10259</v>
      </c>
      <c r="D15">
        <f>SUMIF(order_details__2[OrderID],order_details!C15,order_details__2[Line Sale])</f>
        <v>100.8</v>
      </c>
      <c r="E15">
        <f>VLOOKUP(Table15[[#This Row],[OrderID]],orders[],7,FALSE)</f>
        <v>3</v>
      </c>
      <c r="F15">
        <f>SUMIF(order_details__2[OrderID],Table15[[#This Row],[OrderID]],order_details__2[Quantity])</f>
        <v>11</v>
      </c>
    </row>
    <row r="16" spans="1:6" x14ac:dyDescent="0.2">
      <c r="A16" s="2">
        <v>10253</v>
      </c>
      <c r="C16">
        <v>10260</v>
      </c>
      <c r="D16">
        <f>SUMIF(order_details__2[OrderID],order_details!C16,order_details__2[Line Sale])</f>
        <v>1746.2</v>
      </c>
      <c r="E16">
        <f>VLOOKUP(Table15[[#This Row],[OrderID]],orders[],7,FALSE)</f>
        <v>1</v>
      </c>
      <c r="F16">
        <f>SUMIF(order_details__2[OrderID],Table15[[#This Row],[OrderID]],order_details__2[Quantity])</f>
        <v>102</v>
      </c>
    </row>
    <row r="17" spans="1:6" x14ac:dyDescent="0.2">
      <c r="A17" s="3">
        <v>10253</v>
      </c>
      <c r="C17">
        <v>10261</v>
      </c>
      <c r="D17">
        <f>SUMIF(order_details__2[OrderID],order_details!C17,order_details__2[Line Sale])</f>
        <v>448</v>
      </c>
      <c r="E17">
        <f>VLOOKUP(Table15[[#This Row],[OrderID]],orders[],7,FALSE)</f>
        <v>2</v>
      </c>
      <c r="F17">
        <f>SUMIF(order_details__2[OrderID],Table15[[#This Row],[OrderID]],order_details__2[Quantity])</f>
        <v>40</v>
      </c>
    </row>
    <row r="18" spans="1:6" x14ac:dyDescent="0.2">
      <c r="A18" s="2">
        <v>10253</v>
      </c>
      <c r="C18">
        <v>10262</v>
      </c>
      <c r="D18">
        <f>SUMIF(order_details__2[OrderID],order_details!C18,order_details__2[Line Sale])</f>
        <v>624.79999999999995</v>
      </c>
      <c r="E18">
        <f>VLOOKUP(Table15[[#This Row],[OrderID]],orders[],7,FALSE)</f>
        <v>3</v>
      </c>
      <c r="F18">
        <f>SUMIF(order_details__2[OrderID],Table15[[#This Row],[OrderID]],order_details__2[Quantity])</f>
        <v>29</v>
      </c>
    </row>
    <row r="19" spans="1:6" x14ac:dyDescent="0.2">
      <c r="A19" s="3">
        <v>10254</v>
      </c>
      <c r="C19">
        <v>10263</v>
      </c>
      <c r="D19">
        <f>SUMIF(order_details__2[OrderID],order_details!C19,order_details__2[Line Sale])</f>
        <v>2464.8000000000002</v>
      </c>
      <c r="E19">
        <f>VLOOKUP(Table15[[#This Row],[OrderID]],orders[],7,FALSE)</f>
        <v>3</v>
      </c>
      <c r="F19">
        <f>SUMIF(order_details__2[OrderID],Table15[[#This Row],[OrderID]],order_details__2[Quantity])</f>
        <v>184</v>
      </c>
    </row>
    <row r="20" spans="1:6" x14ac:dyDescent="0.2">
      <c r="A20" s="2">
        <v>10254</v>
      </c>
      <c r="C20">
        <v>10264</v>
      </c>
      <c r="D20">
        <f>SUMIF(order_details__2[OrderID],order_details!C20,order_details__2[Line Sale])</f>
        <v>724.5</v>
      </c>
      <c r="E20">
        <f>VLOOKUP(Table15[[#This Row],[OrderID]],orders[],7,FALSE)</f>
        <v>3</v>
      </c>
      <c r="F20">
        <f>SUMIF(order_details__2[OrderID],Table15[[#This Row],[OrderID]],order_details__2[Quantity])</f>
        <v>60</v>
      </c>
    </row>
    <row r="21" spans="1:6" x14ac:dyDescent="0.2">
      <c r="A21" s="3">
        <v>10254</v>
      </c>
      <c r="C21">
        <v>10265</v>
      </c>
      <c r="D21">
        <f>SUMIF(order_details__2[OrderID],order_details!C21,order_details__2[Line Sale])</f>
        <v>1176</v>
      </c>
      <c r="E21">
        <f>VLOOKUP(Table15[[#This Row],[OrderID]],orders[],7,FALSE)</f>
        <v>1</v>
      </c>
      <c r="F21">
        <f>SUMIF(order_details__2[OrderID],Table15[[#This Row],[OrderID]],order_details__2[Quantity])</f>
        <v>50</v>
      </c>
    </row>
    <row r="22" spans="1:6" x14ac:dyDescent="0.2">
      <c r="A22" s="2">
        <v>10255</v>
      </c>
      <c r="C22">
        <v>10266</v>
      </c>
      <c r="D22">
        <f>SUMIF(order_details__2[OrderID],order_details!C22,order_details__2[Line Sale])</f>
        <v>364.79999999999995</v>
      </c>
      <c r="E22">
        <f>VLOOKUP(Table15[[#This Row],[OrderID]],orders[],7,FALSE)</f>
        <v>3</v>
      </c>
      <c r="F22">
        <f>SUMIF(order_details__2[OrderID],Table15[[#This Row],[OrderID]],order_details__2[Quantity])</f>
        <v>12</v>
      </c>
    </row>
    <row r="23" spans="1:6" x14ac:dyDescent="0.2">
      <c r="A23" s="3">
        <v>10255</v>
      </c>
      <c r="C23">
        <v>10267</v>
      </c>
      <c r="D23">
        <f>SUMIF(order_details__2[OrderID],order_details!C23,order_details__2[Line Sale])</f>
        <v>4031</v>
      </c>
      <c r="E23">
        <f>VLOOKUP(Table15[[#This Row],[OrderID]],orders[],7,FALSE)</f>
        <v>1</v>
      </c>
      <c r="F23">
        <f>SUMIF(order_details__2[OrderID],Table15[[#This Row],[OrderID]],order_details__2[Quantity])</f>
        <v>135</v>
      </c>
    </row>
    <row r="24" spans="1:6" x14ac:dyDescent="0.2">
      <c r="A24" s="2">
        <v>10255</v>
      </c>
      <c r="C24">
        <v>10268</v>
      </c>
      <c r="D24">
        <f>SUMIF(order_details__2[OrderID],order_details!C24,order_details__2[Line Sale])</f>
        <v>1101.2</v>
      </c>
      <c r="E24">
        <f>VLOOKUP(Table15[[#This Row],[OrderID]],orders[],7,FALSE)</f>
        <v>3</v>
      </c>
      <c r="F24">
        <f>SUMIF(order_details__2[OrderID],Table15[[#This Row],[OrderID]],order_details__2[Quantity])</f>
        <v>14</v>
      </c>
    </row>
    <row r="25" spans="1:6" x14ac:dyDescent="0.2">
      <c r="A25" s="3">
        <v>10255</v>
      </c>
      <c r="C25">
        <v>10269</v>
      </c>
      <c r="D25">
        <f>SUMIF(order_details__2[OrderID],order_details!C25,order_details__2[Line Sale])</f>
        <v>676</v>
      </c>
      <c r="E25">
        <f>VLOOKUP(Table15[[#This Row],[OrderID]],orders[],7,FALSE)</f>
        <v>1</v>
      </c>
      <c r="F25">
        <f>SUMIF(order_details__2[OrderID],Table15[[#This Row],[OrderID]],order_details__2[Quantity])</f>
        <v>80</v>
      </c>
    </row>
    <row r="26" spans="1:6" x14ac:dyDescent="0.2">
      <c r="A26" s="2">
        <v>10256</v>
      </c>
      <c r="C26">
        <v>10270</v>
      </c>
      <c r="D26">
        <f>SUMIF(order_details__2[OrderID],order_details!C26,order_details__2[Line Sale])</f>
        <v>1376</v>
      </c>
      <c r="E26">
        <f>VLOOKUP(Table15[[#This Row],[OrderID]],orders[],7,FALSE)</f>
        <v>1</v>
      </c>
      <c r="F26">
        <f>SUMIF(order_details__2[OrderID],Table15[[#This Row],[OrderID]],order_details__2[Quantity])</f>
        <v>55</v>
      </c>
    </row>
    <row r="27" spans="1:6" x14ac:dyDescent="0.2">
      <c r="A27" s="3">
        <v>10256</v>
      </c>
      <c r="C27">
        <v>10271</v>
      </c>
      <c r="D27">
        <f>SUMIF(order_details__2[OrderID],order_details!C27,order_details__2[Line Sale])</f>
        <v>48</v>
      </c>
      <c r="E27">
        <f>VLOOKUP(Table15[[#This Row],[OrderID]],orders[],7,FALSE)</f>
        <v>2</v>
      </c>
      <c r="F27">
        <f>SUMIF(order_details__2[OrderID],Table15[[#This Row],[OrderID]],order_details__2[Quantity])</f>
        <v>24</v>
      </c>
    </row>
    <row r="28" spans="1:6" x14ac:dyDescent="0.2">
      <c r="A28" s="2">
        <v>10257</v>
      </c>
      <c r="C28">
        <v>10272</v>
      </c>
      <c r="D28">
        <f>SUMIF(order_details__2[OrderID],order_details!C28,order_details__2[Line Sale])</f>
        <v>1456</v>
      </c>
      <c r="E28">
        <f>VLOOKUP(Table15[[#This Row],[OrderID]],orders[],7,FALSE)</f>
        <v>2</v>
      </c>
      <c r="F28">
        <f>SUMIF(order_details__2[OrderID],Table15[[#This Row],[OrderID]],order_details__2[Quantity])</f>
        <v>70</v>
      </c>
    </row>
    <row r="29" spans="1:6" x14ac:dyDescent="0.2">
      <c r="A29" s="3">
        <v>10257</v>
      </c>
      <c r="C29">
        <v>10273</v>
      </c>
      <c r="D29">
        <f>SUMIF(order_details__2[OrderID],order_details!C29,order_details__2[Line Sale])</f>
        <v>2142.4</v>
      </c>
      <c r="E29">
        <f>VLOOKUP(Table15[[#This Row],[OrderID]],orders[],7,FALSE)</f>
        <v>3</v>
      </c>
      <c r="F29">
        <f>SUMIF(order_details__2[OrderID],Table15[[#This Row],[OrderID]],order_details__2[Quantity])</f>
        <v>152</v>
      </c>
    </row>
    <row r="30" spans="1:6" x14ac:dyDescent="0.2">
      <c r="A30" s="2">
        <v>10257</v>
      </c>
      <c r="C30">
        <v>10274</v>
      </c>
      <c r="D30">
        <f>SUMIF(order_details__2[OrderID],order_details!C30,order_details__2[Line Sale])</f>
        <v>538.6</v>
      </c>
      <c r="E30">
        <f>VLOOKUP(Table15[[#This Row],[OrderID]],orders[],7,FALSE)</f>
        <v>1</v>
      </c>
      <c r="F30">
        <f>SUMIF(order_details__2[OrderID],Table15[[#This Row],[OrderID]],order_details__2[Quantity])</f>
        <v>27</v>
      </c>
    </row>
    <row r="31" spans="1:6" x14ac:dyDescent="0.2">
      <c r="A31" s="3">
        <v>10258</v>
      </c>
      <c r="C31">
        <v>10275</v>
      </c>
      <c r="D31">
        <f>SUMIF(order_details__2[OrderID],order_details!C31,order_details__2[Line Sale])</f>
        <v>307.2</v>
      </c>
      <c r="E31">
        <f>VLOOKUP(Table15[[#This Row],[OrderID]],orders[],7,FALSE)</f>
        <v>1</v>
      </c>
      <c r="F31">
        <f>SUMIF(order_details__2[OrderID],Table15[[#This Row],[OrderID]],order_details__2[Quantity])</f>
        <v>18</v>
      </c>
    </row>
    <row r="32" spans="1:6" x14ac:dyDescent="0.2">
      <c r="A32" s="2">
        <v>10258</v>
      </c>
      <c r="C32">
        <v>10276</v>
      </c>
      <c r="D32">
        <f>SUMIF(order_details__2[OrderID],order_details!C32,order_details__2[Line Sale])</f>
        <v>420</v>
      </c>
      <c r="E32">
        <f>VLOOKUP(Table15[[#This Row],[OrderID]],orders[],7,FALSE)</f>
        <v>3</v>
      </c>
      <c r="F32">
        <f>SUMIF(order_details__2[OrderID],Table15[[#This Row],[OrderID]],order_details__2[Quantity])</f>
        <v>25</v>
      </c>
    </row>
    <row r="33" spans="1:6" x14ac:dyDescent="0.2">
      <c r="A33" s="3">
        <v>10258</v>
      </c>
      <c r="C33">
        <v>10277</v>
      </c>
      <c r="D33">
        <f>SUMIF(order_details__2[OrderID],order_details!C33,order_details__2[Line Sale])</f>
        <v>1200.8</v>
      </c>
      <c r="E33">
        <f>VLOOKUP(Table15[[#This Row],[OrderID]],orders[],7,FALSE)</f>
        <v>3</v>
      </c>
      <c r="F33">
        <f>SUMIF(order_details__2[OrderID],Table15[[#This Row],[OrderID]],order_details__2[Quantity])</f>
        <v>32</v>
      </c>
    </row>
    <row r="34" spans="1:6" x14ac:dyDescent="0.2">
      <c r="A34" s="2">
        <v>10259</v>
      </c>
      <c r="C34">
        <v>10278</v>
      </c>
      <c r="D34">
        <f>SUMIF(order_details__2[OrderID],order_details!C34,order_details__2[Line Sale])</f>
        <v>1488.8</v>
      </c>
      <c r="E34">
        <f>VLOOKUP(Table15[[#This Row],[OrderID]],orders[],7,FALSE)</f>
        <v>2</v>
      </c>
      <c r="F34">
        <f>SUMIF(order_details__2[OrderID],Table15[[#This Row],[OrderID]],order_details__2[Quantity])</f>
        <v>64</v>
      </c>
    </row>
    <row r="35" spans="1:6" x14ac:dyDescent="0.2">
      <c r="A35" s="3">
        <v>10259</v>
      </c>
      <c r="C35">
        <v>10279</v>
      </c>
      <c r="D35">
        <f>SUMIF(order_details__2[OrderID],order_details!C35,order_details__2[Line Sale])</f>
        <v>468</v>
      </c>
      <c r="E35">
        <f>VLOOKUP(Table15[[#This Row],[OrderID]],orders[],7,FALSE)</f>
        <v>2</v>
      </c>
      <c r="F35">
        <f>SUMIF(order_details__2[OrderID],Table15[[#This Row],[OrderID]],order_details__2[Quantity])</f>
        <v>15</v>
      </c>
    </row>
    <row r="36" spans="1:6" x14ac:dyDescent="0.2">
      <c r="A36" s="2">
        <v>10260</v>
      </c>
      <c r="C36">
        <v>10280</v>
      </c>
      <c r="D36">
        <f>SUMIF(order_details__2[OrderID],order_details!C36,order_details__2[Line Sale])</f>
        <v>613.20000000000005</v>
      </c>
      <c r="E36">
        <f>VLOOKUP(Table15[[#This Row],[OrderID]],orders[],7,FALSE)</f>
        <v>1</v>
      </c>
      <c r="F36">
        <f>SUMIF(order_details__2[OrderID],Table15[[#This Row],[OrderID]],order_details__2[Quantity])</f>
        <v>62</v>
      </c>
    </row>
    <row r="37" spans="1:6" x14ac:dyDescent="0.2">
      <c r="A37" s="3">
        <v>10260</v>
      </c>
      <c r="C37">
        <v>10281</v>
      </c>
      <c r="D37">
        <f>SUMIF(order_details__2[OrderID],order_details!C37,order_details__2[Line Sale])</f>
        <v>86.5</v>
      </c>
      <c r="E37">
        <f>VLOOKUP(Table15[[#This Row],[OrderID]],orders[],7,FALSE)</f>
        <v>1</v>
      </c>
      <c r="F37">
        <f>SUMIF(order_details__2[OrderID],Table15[[#This Row],[OrderID]],order_details__2[Quantity])</f>
        <v>11</v>
      </c>
    </row>
    <row r="38" spans="1:6" x14ac:dyDescent="0.2">
      <c r="A38" s="2">
        <v>10260</v>
      </c>
      <c r="C38">
        <v>10282</v>
      </c>
      <c r="D38">
        <f>SUMIF(order_details__2[OrderID],order_details!C38,order_details__2[Line Sale])</f>
        <v>155.39999999999998</v>
      </c>
      <c r="E38">
        <f>VLOOKUP(Table15[[#This Row],[OrderID]],orders[],7,FALSE)</f>
        <v>1</v>
      </c>
      <c r="F38">
        <f>SUMIF(order_details__2[OrderID],Table15[[#This Row],[OrderID]],order_details__2[Quantity])</f>
        <v>8</v>
      </c>
    </row>
    <row r="39" spans="1:6" x14ac:dyDescent="0.2">
      <c r="A39" s="3">
        <v>10260</v>
      </c>
      <c r="C39">
        <v>10283</v>
      </c>
      <c r="D39">
        <f>SUMIF(order_details__2[OrderID],order_details!C39,order_details__2[Line Sale])</f>
        <v>1414.8000000000002</v>
      </c>
      <c r="E39">
        <f>VLOOKUP(Table15[[#This Row],[OrderID]],orders[],7,FALSE)</f>
        <v>3</v>
      </c>
      <c r="F39">
        <f>SUMIF(order_details__2[OrderID],Table15[[#This Row],[OrderID]],order_details__2[Quantity])</f>
        <v>76</v>
      </c>
    </row>
    <row r="40" spans="1:6" x14ac:dyDescent="0.2">
      <c r="A40" s="2">
        <v>10261</v>
      </c>
      <c r="C40">
        <v>10284</v>
      </c>
      <c r="D40">
        <f>SUMIF(order_details__2[OrderID],order_details!C40,order_details__2[Line Sale])</f>
        <v>1452</v>
      </c>
      <c r="E40">
        <f>VLOOKUP(Table15[[#This Row],[OrderID]],orders[],7,FALSE)</f>
        <v>1</v>
      </c>
      <c r="F40">
        <f>SUMIF(order_details__2[OrderID],Table15[[#This Row],[OrderID]],order_details__2[Quantity])</f>
        <v>61</v>
      </c>
    </row>
    <row r="41" spans="1:6" x14ac:dyDescent="0.2">
      <c r="A41" s="3">
        <v>10261</v>
      </c>
      <c r="C41">
        <v>10285</v>
      </c>
      <c r="D41">
        <f>SUMIF(order_details__2[OrderID],order_details!C41,order_details__2[Line Sale])</f>
        <v>2179.1999999999998</v>
      </c>
      <c r="E41">
        <f>VLOOKUP(Table15[[#This Row],[OrderID]],orders[],7,FALSE)</f>
        <v>2</v>
      </c>
      <c r="F41">
        <f>SUMIF(order_details__2[OrderID],Table15[[#This Row],[OrderID]],order_details__2[Quantity])</f>
        <v>121</v>
      </c>
    </row>
    <row r="42" spans="1:6" x14ac:dyDescent="0.2">
      <c r="A42" s="2">
        <v>10262</v>
      </c>
      <c r="C42">
        <v>10286</v>
      </c>
      <c r="D42">
        <f>SUMIF(order_details__2[OrderID],order_details!C42,order_details__2[Line Sale])</f>
        <v>3016</v>
      </c>
      <c r="E42">
        <f>VLOOKUP(Table15[[#This Row],[OrderID]],orders[],7,FALSE)</f>
        <v>3</v>
      </c>
      <c r="F42">
        <f>SUMIF(order_details__2[OrderID],Table15[[#This Row],[OrderID]],order_details__2[Quantity])</f>
        <v>140</v>
      </c>
    </row>
    <row r="43" spans="1:6" x14ac:dyDescent="0.2">
      <c r="A43" s="3">
        <v>10262</v>
      </c>
      <c r="C43">
        <v>10287</v>
      </c>
      <c r="D43">
        <f>SUMIF(order_details__2[OrderID],order_details!C43,order_details__2[Line Sale])</f>
        <v>924</v>
      </c>
      <c r="E43">
        <f>VLOOKUP(Table15[[#This Row],[OrderID]],orders[],7,FALSE)</f>
        <v>3</v>
      </c>
      <c r="F43">
        <f>SUMIF(order_details__2[OrderID],Table15[[#This Row],[OrderID]],order_details__2[Quantity])</f>
        <v>75</v>
      </c>
    </row>
    <row r="44" spans="1:6" x14ac:dyDescent="0.2">
      <c r="A44" s="2">
        <v>10262</v>
      </c>
      <c r="C44">
        <v>10288</v>
      </c>
      <c r="D44">
        <f>SUMIF(order_details__2[OrderID],order_details!C44,order_details__2[Line Sale])</f>
        <v>89</v>
      </c>
      <c r="E44">
        <f>VLOOKUP(Table15[[#This Row],[OrderID]],orders[],7,FALSE)</f>
        <v>1</v>
      </c>
      <c r="F44">
        <f>SUMIF(order_details__2[OrderID],Table15[[#This Row],[OrderID]],order_details__2[Quantity])</f>
        <v>13</v>
      </c>
    </row>
    <row r="45" spans="1:6" x14ac:dyDescent="0.2">
      <c r="A45" s="3">
        <v>10263</v>
      </c>
      <c r="C45">
        <v>10289</v>
      </c>
      <c r="D45">
        <f>SUMIF(order_details__2[OrderID],order_details!C45,order_details__2[Line Sale])</f>
        <v>479.4</v>
      </c>
      <c r="E45">
        <f>VLOOKUP(Table15[[#This Row],[OrderID]],orders[],7,FALSE)</f>
        <v>3</v>
      </c>
      <c r="F45">
        <f>SUMIF(order_details__2[OrderID],Table15[[#This Row],[OrderID]],order_details__2[Quantity])</f>
        <v>39</v>
      </c>
    </row>
    <row r="46" spans="1:6" x14ac:dyDescent="0.2">
      <c r="A46" s="2">
        <v>10263</v>
      </c>
      <c r="C46">
        <v>10290</v>
      </c>
      <c r="D46">
        <f>SUMIF(order_details__2[OrderID],order_details!C46,order_details__2[Line Sale])</f>
        <v>2169</v>
      </c>
      <c r="E46">
        <f>VLOOKUP(Table15[[#This Row],[OrderID]],orders[],7,FALSE)</f>
        <v>1</v>
      </c>
      <c r="F46">
        <f>SUMIF(order_details__2[OrderID],Table15[[#This Row],[OrderID]],order_details__2[Quantity])</f>
        <v>60</v>
      </c>
    </row>
    <row r="47" spans="1:6" x14ac:dyDescent="0.2">
      <c r="A47" s="3">
        <v>10263</v>
      </c>
      <c r="C47">
        <v>10291</v>
      </c>
      <c r="D47">
        <f>SUMIF(order_details__2[OrderID],order_details!C47,order_details__2[Line Sale])</f>
        <v>552.79999999999995</v>
      </c>
      <c r="E47">
        <f>VLOOKUP(Table15[[#This Row],[OrderID]],orders[],7,FALSE)</f>
        <v>2</v>
      </c>
      <c r="F47">
        <f>SUMIF(order_details__2[OrderID],Table15[[#This Row],[OrderID]],order_details__2[Quantity])</f>
        <v>46</v>
      </c>
    </row>
    <row r="48" spans="1:6" x14ac:dyDescent="0.2">
      <c r="A48" s="2">
        <v>10263</v>
      </c>
      <c r="C48">
        <v>10292</v>
      </c>
      <c r="D48">
        <f>SUMIF(order_details__2[OrderID],order_details!C48,order_details__2[Line Sale])</f>
        <v>1296</v>
      </c>
      <c r="E48">
        <f>VLOOKUP(Table15[[#This Row],[OrderID]],orders[],7,FALSE)</f>
        <v>2</v>
      </c>
      <c r="F48">
        <f>SUMIF(order_details__2[OrderID],Table15[[#This Row],[OrderID]],order_details__2[Quantity])</f>
        <v>20</v>
      </c>
    </row>
    <row r="49" spans="1:6" x14ac:dyDescent="0.2">
      <c r="A49" s="3">
        <v>10264</v>
      </c>
      <c r="C49">
        <v>10293</v>
      </c>
      <c r="D49">
        <f>SUMIF(order_details__2[OrderID],order_details!C49,order_details__2[Line Sale])</f>
        <v>848.7</v>
      </c>
      <c r="E49">
        <f>VLOOKUP(Table15[[#This Row],[OrderID]],orders[],7,FALSE)</f>
        <v>3</v>
      </c>
      <c r="F49">
        <f>SUMIF(order_details__2[OrderID],Table15[[#This Row],[OrderID]],order_details__2[Quantity])</f>
        <v>33</v>
      </c>
    </row>
    <row r="50" spans="1:6" x14ac:dyDescent="0.2">
      <c r="A50" s="2">
        <v>10264</v>
      </c>
      <c r="C50">
        <v>10294</v>
      </c>
      <c r="D50">
        <f>SUMIF(order_details__2[OrderID],order_details!C50,order_details__2[Line Sale])</f>
        <v>1887.6000000000001</v>
      </c>
      <c r="E50">
        <f>VLOOKUP(Table15[[#This Row],[OrderID]],orders[],7,FALSE)</f>
        <v>2</v>
      </c>
      <c r="F50">
        <f>SUMIF(order_details__2[OrderID],Table15[[#This Row],[OrderID]],order_details__2[Quantity])</f>
        <v>75</v>
      </c>
    </row>
    <row r="51" spans="1:6" x14ac:dyDescent="0.2">
      <c r="A51" s="3">
        <v>10265</v>
      </c>
      <c r="C51">
        <v>10295</v>
      </c>
      <c r="D51">
        <f>SUMIF(order_details__2[OrderID],order_details!C51,order_details__2[Line Sale])</f>
        <v>121.6</v>
      </c>
      <c r="E51">
        <f>VLOOKUP(Table15[[#This Row],[OrderID]],orders[],7,FALSE)</f>
        <v>2</v>
      </c>
      <c r="F51">
        <f>SUMIF(order_details__2[OrderID],Table15[[#This Row],[OrderID]],order_details__2[Quantity])</f>
        <v>4</v>
      </c>
    </row>
    <row r="52" spans="1:6" x14ac:dyDescent="0.2">
      <c r="A52" s="2">
        <v>10265</v>
      </c>
      <c r="C52">
        <v>10296</v>
      </c>
      <c r="D52">
        <f>SUMIF(order_details__2[OrderID],order_details!C52,order_details__2[Line Sale])</f>
        <v>1050.5999999999999</v>
      </c>
      <c r="E52">
        <f>VLOOKUP(Table15[[#This Row],[OrderID]],orders[],7,FALSE)</f>
        <v>1</v>
      </c>
      <c r="F52">
        <f>SUMIF(order_details__2[OrderID],Table15[[#This Row],[OrderID]],order_details__2[Quantity])</f>
        <v>57</v>
      </c>
    </row>
    <row r="53" spans="1:6" x14ac:dyDescent="0.2">
      <c r="A53" s="3">
        <v>10266</v>
      </c>
      <c r="C53">
        <v>10297</v>
      </c>
      <c r="D53">
        <f>SUMIF(order_details__2[OrderID],order_details!C53,order_details__2[Line Sale])</f>
        <v>1420</v>
      </c>
      <c r="E53">
        <f>VLOOKUP(Table15[[#This Row],[OrderID]],orders[],7,FALSE)</f>
        <v>2</v>
      </c>
      <c r="F53">
        <f>SUMIF(order_details__2[OrderID],Table15[[#This Row],[OrderID]],order_details__2[Quantity])</f>
        <v>80</v>
      </c>
    </row>
    <row r="54" spans="1:6" x14ac:dyDescent="0.2">
      <c r="A54" s="2">
        <v>10267</v>
      </c>
      <c r="C54">
        <v>10298</v>
      </c>
      <c r="D54">
        <f>SUMIF(order_details__2[OrderID],order_details!C54,order_details__2[Line Sale])</f>
        <v>3127</v>
      </c>
      <c r="E54">
        <f>VLOOKUP(Table15[[#This Row],[OrderID]],orders[],7,FALSE)</f>
        <v>2</v>
      </c>
      <c r="F54">
        <f>SUMIF(order_details__2[OrderID],Table15[[#This Row],[OrderID]],order_details__2[Quantity])</f>
        <v>125</v>
      </c>
    </row>
    <row r="55" spans="1:6" x14ac:dyDescent="0.2">
      <c r="A55" s="3">
        <v>10267</v>
      </c>
      <c r="C55">
        <v>10299</v>
      </c>
      <c r="D55">
        <f>SUMIF(order_details__2[OrderID],order_details!C55,order_details__2[Line Sale])</f>
        <v>349.5</v>
      </c>
      <c r="E55">
        <f>VLOOKUP(Table15[[#This Row],[OrderID]],orders[],7,FALSE)</f>
        <v>2</v>
      </c>
      <c r="F55">
        <f>SUMIF(order_details__2[OrderID],Table15[[#This Row],[OrderID]],order_details__2[Quantity])</f>
        <v>35</v>
      </c>
    </row>
    <row r="56" spans="1:6" x14ac:dyDescent="0.2">
      <c r="A56" s="2">
        <v>10267</v>
      </c>
      <c r="C56">
        <v>10300</v>
      </c>
      <c r="D56">
        <f>SUMIF(order_details__2[OrderID],order_details!C56,order_details__2[Line Sale])</f>
        <v>608</v>
      </c>
      <c r="E56">
        <f>VLOOKUP(Table15[[#This Row],[OrderID]],orders[],7,FALSE)</f>
        <v>2</v>
      </c>
      <c r="F56">
        <f>SUMIF(order_details__2[OrderID],Table15[[#This Row],[OrderID]],order_details__2[Quantity])</f>
        <v>50</v>
      </c>
    </row>
    <row r="57" spans="1:6" x14ac:dyDescent="0.2">
      <c r="A57" s="3">
        <v>10268</v>
      </c>
      <c r="C57">
        <v>10301</v>
      </c>
      <c r="D57">
        <f>SUMIF(order_details__2[OrderID],order_details!C57,order_details__2[Line Sale])</f>
        <v>755</v>
      </c>
      <c r="E57">
        <f>VLOOKUP(Table15[[#This Row],[OrderID]],orders[],7,FALSE)</f>
        <v>2</v>
      </c>
      <c r="F57">
        <f>SUMIF(order_details__2[OrderID],Table15[[#This Row],[OrderID]],order_details__2[Quantity])</f>
        <v>30</v>
      </c>
    </row>
    <row r="58" spans="1:6" x14ac:dyDescent="0.2">
      <c r="A58" s="2">
        <v>10268</v>
      </c>
      <c r="C58">
        <v>10302</v>
      </c>
      <c r="D58">
        <f>SUMIF(order_details__2[OrderID],order_details!C58,order_details__2[Line Sale])</f>
        <v>2708.7999999999997</v>
      </c>
      <c r="E58">
        <f>VLOOKUP(Table15[[#This Row],[OrderID]],orders[],7,FALSE)</f>
        <v>2</v>
      </c>
      <c r="F58">
        <f>SUMIF(order_details__2[OrderID],Table15[[#This Row],[OrderID]],order_details__2[Quantity])</f>
        <v>80</v>
      </c>
    </row>
    <row r="59" spans="1:6" x14ac:dyDescent="0.2">
      <c r="A59" s="3">
        <v>10269</v>
      </c>
      <c r="C59">
        <v>10303</v>
      </c>
      <c r="D59">
        <f>SUMIF(order_details__2[OrderID],order_details!C59,order_details__2[Line Sale])</f>
        <v>1242</v>
      </c>
      <c r="E59">
        <f>VLOOKUP(Table15[[#This Row],[OrderID]],orders[],7,FALSE)</f>
        <v>2</v>
      </c>
      <c r="F59">
        <f>SUMIF(order_details__2[OrderID],Table15[[#This Row],[OrderID]],order_details__2[Quantity])</f>
        <v>85</v>
      </c>
    </row>
    <row r="60" spans="1:6" x14ac:dyDescent="0.2">
      <c r="A60" s="2">
        <v>10269</v>
      </c>
      <c r="C60">
        <v>10304</v>
      </c>
      <c r="D60">
        <f>SUMIF(order_details__2[OrderID],order_details!C60,order_details__2[Line Sale])</f>
        <v>954.4</v>
      </c>
      <c r="E60">
        <f>VLOOKUP(Table15[[#This Row],[OrderID]],orders[],7,FALSE)</f>
        <v>2</v>
      </c>
      <c r="F60">
        <f>SUMIF(order_details__2[OrderID],Table15[[#This Row],[OrderID]],order_details__2[Quantity])</f>
        <v>42</v>
      </c>
    </row>
    <row r="61" spans="1:6" x14ac:dyDescent="0.2">
      <c r="A61" s="3">
        <v>10270</v>
      </c>
      <c r="C61">
        <v>10305</v>
      </c>
      <c r="D61">
        <f>SUMIF(order_details__2[OrderID],order_details!C61,order_details__2[Line Sale])</f>
        <v>4157</v>
      </c>
      <c r="E61">
        <f>VLOOKUP(Table15[[#This Row],[OrderID]],orders[],7,FALSE)</f>
        <v>3</v>
      </c>
      <c r="F61">
        <f>SUMIF(order_details__2[OrderID],Table15[[#This Row],[OrderID]],order_details__2[Quantity])</f>
        <v>80</v>
      </c>
    </row>
    <row r="62" spans="1:6" x14ac:dyDescent="0.2">
      <c r="A62" s="2">
        <v>10270</v>
      </c>
      <c r="C62">
        <v>10306</v>
      </c>
      <c r="D62">
        <f>SUMIF(order_details__2[OrderID],order_details!C62,order_details__2[Line Sale])</f>
        <v>498.5</v>
      </c>
      <c r="E62">
        <f>VLOOKUP(Table15[[#This Row],[OrderID]],orders[],7,FALSE)</f>
        <v>3</v>
      </c>
      <c r="F62">
        <f>SUMIF(order_details__2[OrderID],Table15[[#This Row],[OrderID]],order_details__2[Quantity])</f>
        <v>25</v>
      </c>
    </row>
    <row r="63" spans="1:6" x14ac:dyDescent="0.2">
      <c r="A63" s="3">
        <v>10271</v>
      </c>
      <c r="C63">
        <v>10307</v>
      </c>
      <c r="D63">
        <f>SUMIF(order_details__2[OrderID],order_details!C63,order_details__2[Line Sale])</f>
        <v>424</v>
      </c>
      <c r="E63">
        <f>VLOOKUP(Table15[[#This Row],[OrderID]],orders[],7,FALSE)</f>
        <v>2</v>
      </c>
      <c r="F63">
        <f>SUMIF(order_details__2[OrderID],Table15[[#This Row],[OrderID]],order_details__2[Quantity])</f>
        <v>13</v>
      </c>
    </row>
    <row r="64" spans="1:6" x14ac:dyDescent="0.2">
      <c r="A64" s="2">
        <v>10272</v>
      </c>
      <c r="C64">
        <v>10308</v>
      </c>
      <c r="D64">
        <f>SUMIF(order_details__2[OrderID],order_details!C64,order_details__2[Line Sale])</f>
        <v>88.8</v>
      </c>
      <c r="E64">
        <f>VLOOKUP(Table15[[#This Row],[OrderID]],orders[],7,FALSE)</f>
        <v>3</v>
      </c>
      <c r="F64">
        <f>SUMIF(order_details__2[OrderID],Table15[[#This Row],[OrderID]],order_details__2[Quantity])</f>
        <v>6</v>
      </c>
    </row>
    <row r="65" spans="1:6" x14ac:dyDescent="0.2">
      <c r="A65" s="3">
        <v>10272</v>
      </c>
      <c r="C65">
        <v>10309</v>
      </c>
      <c r="D65">
        <f>SUMIF(order_details__2[OrderID],order_details!C65,order_details__2[Line Sale])</f>
        <v>1762</v>
      </c>
      <c r="E65">
        <f>VLOOKUP(Table15[[#This Row],[OrderID]],orders[],7,FALSE)</f>
        <v>1</v>
      </c>
      <c r="F65">
        <f>SUMIF(order_details__2[OrderID],Table15[[#This Row],[OrderID]],order_details__2[Quantity])</f>
        <v>75</v>
      </c>
    </row>
    <row r="66" spans="1:6" x14ac:dyDescent="0.2">
      <c r="A66" s="2">
        <v>10272</v>
      </c>
      <c r="C66">
        <v>10310</v>
      </c>
      <c r="D66">
        <f>SUMIF(order_details__2[OrderID],order_details!C66,order_details__2[Line Sale])</f>
        <v>336</v>
      </c>
      <c r="E66">
        <f>VLOOKUP(Table15[[#This Row],[OrderID]],orders[],7,FALSE)</f>
        <v>2</v>
      </c>
      <c r="F66">
        <f>SUMIF(order_details__2[OrderID],Table15[[#This Row],[OrderID]],order_details__2[Quantity])</f>
        <v>15</v>
      </c>
    </row>
    <row r="67" spans="1:6" x14ac:dyDescent="0.2">
      <c r="A67" s="3">
        <v>10273</v>
      </c>
      <c r="C67">
        <v>10311</v>
      </c>
      <c r="D67">
        <f>SUMIF(order_details__2[OrderID],order_details!C67,order_details__2[Line Sale])</f>
        <v>268.79999999999995</v>
      </c>
      <c r="E67">
        <f>VLOOKUP(Table15[[#This Row],[OrderID]],orders[],7,FALSE)</f>
        <v>3</v>
      </c>
      <c r="F67">
        <f>SUMIF(order_details__2[OrderID],Table15[[#This Row],[OrderID]],order_details__2[Quantity])</f>
        <v>13</v>
      </c>
    </row>
    <row r="68" spans="1:6" x14ac:dyDescent="0.2">
      <c r="A68" s="2">
        <v>10273</v>
      </c>
      <c r="C68">
        <v>10312</v>
      </c>
      <c r="D68">
        <f>SUMIF(order_details__2[OrderID],order_details!C68,order_details__2[Line Sale])</f>
        <v>1614.8</v>
      </c>
      <c r="E68">
        <f>VLOOKUP(Table15[[#This Row],[OrderID]],orders[],7,FALSE)</f>
        <v>2</v>
      </c>
      <c r="F68">
        <f>SUMIF(order_details__2[OrderID],Table15[[#This Row],[OrderID]],order_details__2[Quantity])</f>
        <v>58</v>
      </c>
    </row>
    <row r="69" spans="1:6" x14ac:dyDescent="0.2">
      <c r="A69" s="3">
        <v>10273</v>
      </c>
      <c r="C69">
        <v>10313</v>
      </c>
      <c r="D69">
        <f>SUMIF(order_details__2[OrderID],order_details!C69,order_details__2[Line Sale])</f>
        <v>182.39999999999998</v>
      </c>
      <c r="E69">
        <f>VLOOKUP(Table15[[#This Row],[OrderID]],orders[],7,FALSE)</f>
        <v>2</v>
      </c>
      <c r="F69">
        <f>SUMIF(order_details__2[OrderID],Table15[[#This Row],[OrderID]],order_details__2[Quantity])</f>
        <v>12</v>
      </c>
    </row>
    <row r="70" spans="1:6" x14ac:dyDescent="0.2">
      <c r="A70" s="2">
        <v>10273</v>
      </c>
      <c r="C70">
        <v>10314</v>
      </c>
      <c r="D70">
        <f>SUMIF(order_details__2[OrderID],order_details!C70,order_details__2[Line Sale])</f>
        <v>2327</v>
      </c>
      <c r="E70">
        <f>VLOOKUP(Table15[[#This Row],[OrderID]],orders[],7,FALSE)</f>
        <v>2</v>
      </c>
      <c r="F70">
        <f>SUMIF(order_details__2[OrderID],Table15[[#This Row],[OrderID]],order_details__2[Quantity])</f>
        <v>95</v>
      </c>
    </row>
    <row r="71" spans="1:6" x14ac:dyDescent="0.2">
      <c r="A71" s="3">
        <v>10273</v>
      </c>
      <c r="C71">
        <v>10315</v>
      </c>
      <c r="D71">
        <f>SUMIF(order_details__2[OrderID],order_details!C71,order_details__2[Line Sale])</f>
        <v>516.79999999999995</v>
      </c>
      <c r="E71">
        <f>VLOOKUP(Table15[[#This Row],[OrderID]],orders[],7,FALSE)</f>
        <v>2</v>
      </c>
      <c r="F71">
        <f>SUMIF(order_details__2[OrderID],Table15[[#This Row],[OrderID]],order_details__2[Quantity])</f>
        <v>44</v>
      </c>
    </row>
    <row r="72" spans="1:6" x14ac:dyDescent="0.2">
      <c r="A72" s="2">
        <v>10274</v>
      </c>
      <c r="C72">
        <v>10316</v>
      </c>
      <c r="D72">
        <f>SUMIF(order_details__2[OrderID],order_details!C72,order_details__2[Line Sale])</f>
        <v>2835</v>
      </c>
      <c r="E72">
        <f>VLOOKUP(Table15[[#This Row],[OrderID]],orders[],7,FALSE)</f>
        <v>3</v>
      </c>
      <c r="F72">
        <f>SUMIF(order_details__2[OrderID],Table15[[#This Row],[OrderID]],order_details__2[Quantity])</f>
        <v>80</v>
      </c>
    </row>
    <row r="73" spans="1:6" x14ac:dyDescent="0.2">
      <c r="A73" s="3">
        <v>10274</v>
      </c>
      <c r="C73">
        <v>10317</v>
      </c>
      <c r="D73">
        <f>SUMIF(order_details__2[OrderID],order_details!C73,order_details__2[Line Sale])</f>
        <v>288</v>
      </c>
      <c r="E73">
        <f>VLOOKUP(Table15[[#This Row],[OrderID]],orders[],7,FALSE)</f>
        <v>1</v>
      </c>
      <c r="F73">
        <f>SUMIF(order_details__2[OrderID],Table15[[#This Row],[OrderID]],order_details__2[Quantity])</f>
        <v>20</v>
      </c>
    </row>
    <row r="74" spans="1:6" x14ac:dyDescent="0.2">
      <c r="A74" s="2">
        <v>10275</v>
      </c>
      <c r="C74">
        <v>10318</v>
      </c>
      <c r="D74">
        <f>SUMIF(order_details__2[OrderID],order_details!C74,order_details__2[Line Sale])</f>
        <v>240.4</v>
      </c>
      <c r="E74">
        <f>VLOOKUP(Table15[[#This Row],[OrderID]],orders[],7,FALSE)</f>
        <v>2</v>
      </c>
      <c r="F74">
        <f>SUMIF(order_details__2[OrderID],Table15[[#This Row],[OrderID]],order_details__2[Quantity])</f>
        <v>26</v>
      </c>
    </row>
    <row r="75" spans="1:6" x14ac:dyDescent="0.2">
      <c r="A75" s="3">
        <v>10275</v>
      </c>
      <c r="C75">
        <v>10319</v>
      </c>
      <c r="D75">
        <f>SUMIF(order_details__2[OrderID],order_details!C75,order_details__2[Line Sale])</f>
        <v>1191.1999999999998</v>
      </c>
      <c r="E75">
        <f>VLOOKUP(Table15[[#This Row],[OrderID]],orders[],7,FALSE)</f>
        <v>3</v>
      </c>
      <c r="F75">
        <f>SUMIF(order_details__2[OrderID],Table15[[#This Row],[OrderID]],order_details__2[Quantity])</f>
        <v>52</v>
      </c>
    </row>
    <row r="76" spans="1:6" x14ac:dyDescent="0.2">
      <c r="A76" s="2">
        <v>10276</v>
      </c>
      <c r="C76">
        <v>10320</v>
      </c>
      <c r="D76">
        <f>SUMIF(order_details__2[OrderID],order_details!C76,order_details__2[Line Sale])</f>
        <v>516</v>
      </c>
      <c r="E76">
        <f>VLOOKUP(Table15[[#This Row],[OrderID]],orders[],7,FALSE)</f>
        <v>3</v>
      </c>
      <c r="F76">
        <f>SUMIF(order_details__2[OrderID],Table15[[#This Row],[OrderID]],order_details__2[Quantity])</f>
        <v>30</v>
      </c>
    </row>
    <row r="77" spans="1:6" x14ac:dyDescent="0.2">
      <c r="A77" s="3">
        <v>10276</v>
      </c>
      <c r="C77">
        <v>10321</v>
      </c>
      <c r="D77">
        <f>SUMIF(order_details__2[OrderID],order_details!C77,order_details__2[Line Sale])</f>
        <v>144</v>
      </c>
      <c r="E77">
        <f>VLOOKUP(Table15[[#This Row],[OrderID]],orders[],7,FALSE)</f>
        <v>2</v>
      </c>
      <c r="F77">
        <f>SUMIF(order_details__2[OrderID],Table15[[#This Row],[OrderID]],order_details__2[Quantity])</f>
        <v>10</v>
      </c>
    </row>
    <row r="78" spans="1:6" x14ac:dyDescent="0.2">
      <c r="A78" s="2">
        <v>10277</v>
      </c>
      <c r="C78">
        <v>10322</v>
      </c>
      <c r="D78">
        <f>SUMIF(order_details__2[OrderID],order_details!C78,order_details__2[Line Sale])</f>
        <v>112</v>
      </c>
      <c r="E78">
        <f>VLOOKUP(Table15[[#This Row],[OrderID]],orders[],7,FALSE)</f>
        <v>3</v>
      </c>
      <c r="F78">
        <f>SUMIF(order_details__2[OrderID],Table15[[#This Row],[OrderID]],order_details__2[Quantity])</f>
        <v>20</v>
      </c>
    </row>
    <row r="79" spans="1:6" x14ac:dyDescent="0.2">
      <c r="A79" s="3">
        <v>10277</v>
      </c>
      <c r="C79">
        <v>10323</v>
      </c>
      <c r="D79">
        <f>SUMIF(order_details__2[OrderID],order_details!C79,order_details__2[Line Sale])</f>
        <v>164.4</v>
      </c>
      <c r="E79">
        <f>VLOOKUP(Table15[[#This Row],[OrderID]],orders[],7,FALSE)</f>
        <v>1</v>
      </c>
      <c r="F79">
        <f>SUMIF(order_details__2[OrderID],Table15[[#This Row],[OrderID]],order_details__2[Quantity])</f>
        <v>13</v>
      </c>
    </row>
    <row r="80" spans="1:6" x14ac:dyDescent="0.2">
      <c r="A80" s="2">
        <v>10278</v>
      </c>
      <c r="C80">
        <v>10324</v>
      </c>
      <c r="D80">
        <f>SUMIF(order_details__2[OrderID],order_details!C80,order_details__2[Line Sale])</f>
        <v>6155.9</v>
      </c>
      <c r="E80">
        <f>VLOOKUP(Table15[[#This Row],[OrderID]],orders[],7,FALSE)</f>
        <v>1</v>
      </c>
      <c r="F80">
        <f>SUMIF(order_details__2[OrderID],Table15[[#This Row],[OrderID]],order_details__2[Quantity])</f>
        <v>241</v>
      </c>
    </row>
    <row r="81" spans="1:6" x14ac:dyDescent="0.2">
      <c r="A81" s="3">
        <v>10278</v>
      </c>
      <c r="C81">
        <v>10325</v>
      </c>
      <c r="D81">
        <f>SUMIF(order_details__2[OrderID],order_details!C81,order_details__2[Line Sale])</f>
        <v>1497</v>
      </c>
      <c r="E81">
        <f>VLOOKUP(Table15[[#This Row],[OrderID]],orders[],7,FALSE)</f>
        <v>3</v>
      </c>
      <c r="F81">
        <f>SUMIF(order_details__2[OrderID],Table15[[#This Row],[OrderID]],order_details__2[Quantity])</f>
        <v>71</v>
      </c>
    </row>
    <row r="82" spans="1:6" x14ac:dyDescent="0.2">
      <c r="A82" s="2">
        <v>10278</v>
      </c>
      <c r="C82">
        <v>10326</v>
      </c>
      <c r="D82">
        <f>SUMIF(order_details__2[OrderID],order_details!C82,order_details__2[Line Sale])</f>
        <v>982</v>
      </c>
      <c r="E82">
        <f>VLOOKUP(Table15[[#This Row],[OrderID]],orders[],7,FALSE)</f>
        <v>2</v>
      </c>
      <c r="F82">
        <f>SUMIF(order_details__2[OrderID],Table15[[#This Row],[OrderID]],order_details__2[Quantity])</f>
        <v>90</v>
      </c>
    </row>
    <row r="83" spans="1:6" x14ac:dyDescent="0.2">
      <c r="A83" s="3">
        <v>10278</v>
      </c>
      <c r="C83">
        <v>10327</v>
      </c>
      <c r="D83">
        <f>SUMIF(order_details__2[OrderID],order_details!C83,order_details__2[Line Sale])</f>
        <v>2262.5</v>
      </c>
      <c r="E83">
        <f>VLOOKUP(Table15[[#This Row],[OrderID]],orders[],7,FALSE)</f>
        <v>1</v>
      </c>
      <c r="F83">
        <f>SUMIF(order_details__2[OrderID],Table15[[#This Row],[OrderID]],order_details__2[Quantity])</f>
        <v>140</v>
      </c>
    </row>
    <row r="84" spans="1:6" x14ac:dyDescent="0.2">
      <c r="A84" s="2">
        <v>10279</v>
      </c>
      <c r="C84">
        <v>10328</v>
      </c>
      <c r="D84">
        <f>SUMIF(order_details__2[OrderID],order_details!C84,order_details__2[Line Sale])</f>
        <v>1168</v>
      </c>
      <c r="E84">
        <f>VLOOKUP(Table15[[#This Row],[OrderID]],orders[],7,FALSE)</f>
        <v>3</v>
      </c>
      <c r="F84">
        <f>SUMIF(order_details__2[OrderID],Table15[[#This Row],[OrderID]],order_details__2[Quantity])</f>
        <v>59</v>
      </c>
    </row>
    <row r="85" spans="1:6" x14ac:dyDescent="0.2">
      <c r="A85" s="3">
        <v>10280</v>
      </c>
      <c r="C85">
        <v>10329</v>
      </c>
      <c r="D85">
        <f>SUMIF(order_details__2[OrderID],order_details!C85,order_details__2[Line Sale])</f>
        <v>4819.4000000000005</v>
      </c>
      <c r="E85">
        <f>VLOOKUP(Table15[[#This Row],[OrderID]],orders[],7,FALSE)</f>
        <v>2</v>
      </c>
      <c r="F85">
        <f>SUMIF(order_details__2[OrderID],Table15[[#This Row],[OrderID]],order_details__2[Quantity])</f>
        <v>50</v>
      </c>
    </row>
    <row r="86" spans="1:6" x14ac:dyDescent="0.2">
      <c r="A86" s="2">
        <v>10280</v>
      </c>
      <c r="C86">
        <v>10330</v>
      </c>
      <c r="D86">
        <f>SUMIF(order_details__2[OrderID],order_details!C86,order_details__2[Line Sale])</f>
        <v>1940</v>
      </c>
      <c r="E86">
        <f>VLOOKUP(Table15[[#This Row],[OrderID]],orders[],7,FALSE)</f>
        <v>1</v>
      </c>
      <c r="F86">
        <f>SUMIF(order_details__2[OrderID],Table15[[#This Row],[OrderID]],order_details__2[Quantity])</f>
        <v>75</v>
      </c>
    </row>
    <row r="87" spans="1:6" x14ac:dyDescent="0.2">
      <c r="A87" s="3">
        <v>10280</v>
      </c>
      <c r="C87">
        <v>10331</v>
      </c>
      <c r="D87">
        <f>SUMIF(order_details__2[OrderID],order_details!C87,order_details__2[Line Sale])</f>
        <v>88.5</v>
      </c>
      <c r="E87">
        <f>VLOOKUP(Table15[[#This Row],[OrderID]],orders[],7,FALSE)</f>
        <v>1</v>
      </c>
      <c r="F87">
        <f>SUMIF(order_details__2[OrderID],Table15[[#This Row],[OrderID]],order_details__2[Quantity])</f>
        <v>15</v>
      </c>
    </row>
    <row r="88" spans="1:6" x14ac:dyDescent="0.2">
      <c r="A88" s="2">
        <v>10281</v>
      </c>
      <c r="C88">
        <v>10332</v>
      </c>
      <c r="D88">
        <f>SUMIF(order_details__2[OrderID],order_details!C88,order_details__2[Line Sale])</f>
        <v>2233.6</v>
      </c>
      <c r="E88">
        <f>VLOOKUP(Table15[[#This Row],[OrderID]],orders[],7,FALSE)</f>
        <v>2</v>
      </c>
      <c r="F88">
        <f>SUMIF(order_details__2[OrderID],Table15[[#This Row],[OrderID]],order_details__2[Quantity])</f>
        <v>66</v>
      </c>
    </row>
    <row r="89" spans="1:6" x14ac:dyDescent="0.2">
      <c r="A89" s="3">
        <v>10281</v>
      </c>
      <c r="C89">
        <v>10333</v>
      </c>
      <c r="D89">
        <f>SUMIF(order_details__2[OrderID],order_details!C89,order_details__2[Line Sale])</f>
        <v>954</v>
      </c>
      <c r="E89">
        <f>VLOOKUP(Table15[[#This Row],[OrderID]],orders[],7,FALSE)</f>
        <v>3</v>
      </c>
      <c r="F89">
        <f>SUMIF(order_details__2[OrderID],Table15[[#This Row],[OrderID]],order_details__2[Quantity])</f>
        <v>60</v>
      </c>
    </row>
    <row r="90" spans="1:6" x14ac:dyDescent="0.2">
      <c r="A90" s="2">
        <v>10281</v>
      </c>
      <c r="C90">
        <v>10334</v>
      </c>
      <c r="D90">
        <f>SUMIF(order_details__2[OrderID],order_details!C90,order_details__2[Line Sale])</f>
        <v>144.80000000000001</v>
      </c>
      <c r="E90">
        <f>VLOOKUP(Table15[[#This Row],[OrderID]],orders[],7,FALSE)</f>
        <v>2</v>
      </c>
      <c r="F90">
        <f>SUMIF(order_details__2[OrderID],Table15[[#This Row],[OrderID]],order_details__2[Quantity])</f>
        <v>18</v>
      </c>
    </row>
    <row r="91" spans="1:6" x14ac:dyDescent="0.2">
      <c r="A91" s="3">
        <v>10282</v>
      </c>
      <c r="C91">
        <v>10335</v>
      </c>
      <c r="D91">
        <f>SUMIF(order_details__2[OrderID],order_details!C91,order_details__2[Line Sale])</f>
        <v>2545.1999999999998</v>
      </c>
      <c r="E91">
        <f>VLOOKUP(Table15[[#This Row],[OrderID]],orders[],7,FALSE)</f>
        <v>2</v>
      </c>
      <c r="F91">
        <f>SUMIF(order_details__2[OrderID],Table15[[#This Row],[OrderID]],order_details__2[Quantity])</f>
        <v>86</v>
      </c>
    </row>
    <row r="92" spans="1:6" x14ac:dyDescent="0.2">
      <c r="A92" s="2">
        <v>10282</v>
      </c>
      <c r="C92">
        <v>10336</v>
      </c>
      <c r="D92">
        <f>SUMIF(order_details__2[OrderID],order_details!C92,order_details__2[Line Sale])</f>
        <v>316.8</v>
      </c>
      <c r="E92">
        <f>VLOOKUP(Table15[[#This Row],[OrderID]],orders[],7,FALSE)</f>
        <v>2</v>
      </c>
      <c r="F92">
        <f>SUMIF(order_details__2[OrderID],Table15[[#This Row],[OrderID]],order_details__2[Quantity])</f>
        <v>18</v>
      </c>
    </row>
    <row r="93" spans="1:6" x14ac:dyDescent="0.2">
      <c r="A93" s="3">
        <v>10283</v>
      </c>
      <c r="C93">
        <v>10337</v>
      </c>
      <c r="D93">
        <f>SUMIF(order_details__2[OrderID],order_details!C93,order_details__2[Line Sale])</f>
        <v>2467</v>
      </c>
      <c r="E93">
        <f>VLOOKUP(Table15[[#This Row],[OrderID]],orders[],7,FALSE)</f>
        <v>3</v>
      </c>
      <c r="F93">
        <f>SUMIF(order_details__2[OrderID],Table15[[#This Row],[OrderID]],order_details__2[Quantity])</f>
        <v>137</v>
      </c>
    </row>
    <row r="94" spans="1:6" x14ac:dyDescent="0.2">
      <c r="A94" s="2">
        <v>10283</v>
      </c>
      <c r="C94">
        <v>10338</v>
      </c>
      <c r="D94">
        <f>SUMIF(order_details__2[OrderID],order_details!C94,order_details__2[Line Sale])</f>
        <v>934.5</v>
      </c>
      <c r="E94">
        <f>VLOOKUP(Table15[[#This Row],[OrderID]],orders[],7,FALSE)</f>
        <v>3</v>
      </c>
      <c r="F94">
        <f>SUMIF(order_details__2[OrderID],Table15[[#This Row],[OrderID]],order_details__2[Quantity])</f>
        <v>35</v>
      </c>
    </row>
    <row r="95" spans="1:6" x14ac:dyDescent="0.2">
      <c r="A95" s="3">
        <v>10283</v>
      </c>
      <c r="C95">
        <v>10339</v>
      </c>
      <c r="D95">
        <f>SUMIF(order_details__2[OrderID],order_details!C95,order_details__2[Line Sale])</f>
        <v>3463.2</v>
      </c>
      <c r="E95">
        <f>VLOOKUP(Table15[[#This Row],[OrderID]],orders[],7,FALSE)</f>
        <v>2</v>
      </c>
      <c r="F95">
        <f>SUMIF(order_details__2[OrderID],Table15[[#This Row],[OrderID]],order_details__2[Quantity])</f>
        <v>108</v>
      </c>
    </row>
    <row r="96" spans="1:6" x14ac:dyDescent="0.2">
      <c r="A96" s="2">
        <v>10283</v>
      </c>
      <c r="C96">
        <v>10340</v>
      </c>
      <c r="D96">
        <f>SUMIF(order_details__2[OrderID],order_details!C96,order_details__2[Line Sale])</f>
        <v>2564.4</v>
      </c>
      <c r="E96">
        <f>VLOOKUP(Table15[[#This Row],[OrderID]],orders[],7,FALSE)</f>
        <v>3</v>
      </c>
      <c r="F96">
        <f>SUMIF(order_details__2[OrderID],Table15[[#This Row],[OrderID]],order_details__2[Quantity])</f>
        <v>72</v>
      </c>
    </row>
    <row r="97" spans="1:6" x14ac:dyDescent="0.2">
      <c r="A97" s="3">
        <v>10284</v>
      </c>
      <c r="C97">
        <v>10341</v>
      </c>
      <c r="D97">
        <f>SUMIF(order_details__2[OrderID],order_details!C97,order_details__2[Line Sale])</f>
        <v>412</v>
      </c>
      <c r="E97">
        <f>VLOOKUP(Table15[[#This Row],[OrderID]],orders[],7,FALSE)</f>
        <v>3</v>
      </c>
      <c r="F97">
        <f>SUMIF(order_details__2[OrderID],Table15[[#This Row],[OrderID]],order_details__2[Quantity])</f>
        <v>17</v>
      </c>
    </row>
    <row r="98" spans="1:6" x14ac:dyDescent="0.2">
      <c r="A98" s="2">
        <v>10284</v>
      </c>
      <c r="C98">
        <v>10342</v>
      </c>
      <c r="D98">
        <f>SUMIF(order_details__2[OrderID],order_details!C98,order_details__2[Line Sale])</f>
        <v>2300.8000000000002</v>
      </c>
      <c r="E98">
        <f>VLOOKUP(Table15[[#This Row],[OrderID]],orders[],7,FALSE)</f>
        <v>2</v>
      </c>
      <c r="F98">
        <f>SUMIF(order_details__2[OrderID],Table15[[#This Row],[OrderID]],order_details__2[Quantity])</f>
        <v>160</v>
      </c>
    </row>
    <row r="99" spans="1:6" x14ac:dyDescent="0.2">
      <c r="A99" s="3">
        <v>10284</v>
      </c>
      <c r="C99">
        <v>10343</v>
      </c>
      <c r="D99">
        <f>SUMIF(order_details__2[OrderID],order_details!C99,order_details__2[Line Sale])</f>
        <v>1586</v>
      </c>
      <c r="E99">
        <f>VLOOKUP(Table15[[#This Row],[OrderID]],orders[],7,FALSE)</f>
        <v>1</v>
      </c>
      <c r="F99">
        <f>SUMIF(order_details__2[OrderID],Table15[[#This Row],[OrderID]],order_details__2[Quantity])</f>
        <v>69</v>
      </c>
    </row>
    <row r="100" spans="1:6" x14ac:dyDescent="0.2">
      <c r="A100" s="2">
        <v>10284</v>
      </c>
      <c r="C100">
        <v>10344</v>
      </c>
      <c r="D100">
        <f>SUMIF(order_details__2[OrderID],order_details!C100,order_details__2[Line Sale])</f>
        <v>2856</v>
      </c>
      <c r="E100">
        <f>VLOOKUP(Table15[[#This Row],[OrderID]],orders[],7,FALSE)</f>
        <v>2</v>
      </c>
      <c r="F100">
        <f>SUMIF(order_details__2[OrderID],Table15[[#This Row],[OrderID]],order_details__2[Quantity])</f>
        <v>105</v>
      </c>
    </row>
    <row r="101" spans="1:6" x14ac:dyDescent="0.2">
      <c r="A101" s="3">
        <v>10285</v>
      </c>
      <c r="C101">
        <v>10345</v>
      </c>
      <c r="D101">
        <f>SUMIF(order_details__2[OrderID],order_details!C101,order_details__2[Line Sale])</f>
        <v>2924.8</v>
      </c>
      <c r="E101">
        <f>VLOOKUP(Table15[[#This Row],[OrderID]],orders[],7,FALSE)</f>
        <v>2</v>
      </c>
      <c r="F101">
        <f>SUMIF(order_details__2[OrderID],Table15[[#This Row],[OrderID]],order_details__2[Quantity])</f>
        <v>159</v>
      </c>
    </row>
    <row r="102" spans="1:6" x14ac:dyDescent="0.2">
      <c r="A102" s="2">
        <v>10285</v>
      </c>
      <c r="C102">
        <v>10346</v>
      </c>
      <c r="D102">
        <f>SUMIF(order_details__2[OrderID],order_details!C102,order_details__2[Line Sale])</f>
        <v>1731.2</v>
      </c>
      <c r="E102">
        <f>VLOOKUP(Table15[[#This Row],[OrderID]],orders[],7,FALSE)</f>
        <v>3</v>
      </c>
      <c r="F102">
        <f>SUMIF(order_details__2[OrderID],Table15[[#This Row],[OrderID]],order_details__2[Quantity])</f>
        <v>56</v>
      </c>
    </row>
    <row r="103" spans="1:6" x14ac:dyDescent="0.2">
      <c r="A103" s="3">
        <v>10285</v>
      </c>
      <c r="C103">
        <v>10347</v>
      </c>
      <c r="D103">
        <f>SUMIF(order_details__2[OrderID],order_details!C103,order_details__2[Line Sale])</f>
        <v>928</v>
      </c>
      <c r="E103">
        <f>VLOOKUP(Table15[[#This Row],[OrderID]],orders[],7,FALSE)</f>
        <v>3</v>
      </c>
      <c r="F103">
        <f>SUMIF(order_details__2[OrderID],Table15[[#This Row],[OrderID]],order_details__2[Quantity])</f>
        <v>70</v>
      </c>
    </row>
    <row r="104" spans="1:6" x14ac:dyDescent="0.2">
      <c r="A104" s="2">
        <v>10286</v>
      </c>
      <c r="C104">
        <v>10348</v>
      </c>
      <c r="D104">
        <f>SUMIF(order_details__2[OrderID],order_details!C104,order_details__2[Line Sale])</f>
        <v>396</v>
      </c>
      <c r="E104">
        <f>VLOOKUP(Table15[[#This Row],[OrderID]],orders[],7,FALSE)</f>
        <v>2</v>
      </c>
      <c r="F104">
        <f>SUMIF(order_details__2[OrderID],Table15[[#This Row],[OrderID]],order_details__2[Quantity])</f>
        <v>40</v>
      </c>
    </row>
    <row r="105" spans="1:6" x14ac:dyDescent="0.2">
      <c r="A105" s="3">
        <v>10286</v>
      </c>
      <c r="C105">
        <v>10349</v>
      </c>
      <c r="D105">
        <f>SUMIF(order_details__2[OrderID],order_details!C105,order_details__2[Line Sale])</f>
        <v>141.60000000000002</v>
      </c>
      <c r="E105">
        <f>VLOOKUP(Table15[[#This Row],[OrderID]],orders[],7,FALSE)</f>
        <v>1</v>
      </c>
      <c r="F105">
        <f>SUMIF(order_details__2[OrderID],Table15[[#This Row],[OrderID]],order_details__2[Quantity])</f>
        <v>24</v>
      </c>
    </row>
    <row r="106" spans="1:6" x14ac:dyDescent="0.2">
      <c r="A106" s="2">
        <v>10287</v>
      </c>
      <c r="C106">
        <v>10350</v>
      </c>
      <c r="D106">
        <f>SUMIF(order_details__2[OrderID],order_details!C106,order_details__2[Line Sale])</f>
        <v>713.4</v>
      </c>
      <c r="E106">
        <f>VLOOKUP(Table15[[#This Row],[OrderID]],orders[],7,FALSE)</f>
        <v>2</v>
      </c>
      <c r="F106">
        <f>SUMIF(order_details__2[OrderID],Table15[[#This Row],[OrderID]],order_details__2[Quantity])</f>
        <v>33</v>
      </c>
    </row>
    <row r="107" spans="1:6" x14ac:dyDescent="0.2">
      <c r="A107" s="3">
        <v>10287</v>
      </c>
      <c r="C107">
        <v>10351</v>
      </c>
      <c r="D107">
        <f>SUMIF(order_details__2[OrderID],order_details!C107,order_details__2[Line Sale])</f>
        <v>5677.6</v>
      </c>
      <c r="E107">
        <f>VLOOKUP(Table15[[#This Row],[OrderID]],orders[],7,FALSE)</f>
        <v>1</v>
      </c>
      <c r="F107">
        <f>SUMIF(order_details__2[OrderID],Table15[[#This Row],[OrderID]],order_details__2[Quantity])</f>
        <v>120</v>
      </c>
    </row>
    <row r="108" spans="1:6" x14ac:dyDescent="0.2">
      <c r="A108" s="2">
        <v>10287</v>
      </c>
      <c r="C108">
        <v>10352</v>
      </c>
      <c r="D108">
        <f>SUMIF(order_details__2[OrderID],order_details!C108,order_details__2[Line Sale])</f>
        <v>154</v>
      </c>
      <c r="E108">
        <f>VLOOKUP(Table15[[#This Row],[OrderID]],orders[],7,FALSE)</f>
        <v>3</v>
      </c>
      <c r="F108">
        <f>SUMIF(order_details__2[OrderID],Table15[[#This Row],[OrderID]],order_details__2[Quantity])</f>
        <v>30</v>
      </c>
    </row>
    <row r="109" spans="1:6" x14ac:dyDescent="0.2">
      <c r="A109" s="3">
        <v>10288</v>
      </c>
      <c r="C109">
        <v>10353</v>
      </c>
      <c r="D109">
        <f>SUMIF(order_details__2[OrderID],order_details!C109,order_details__2[Line Sale])</f>
        <v>10741.6</v>
      </c>
      <c r="E109">
        <f>VLOOKUP(Table15[[#This Row],[OrderID]],orders[],7,FALSE)</f>
        <v>3</v>
      </c>
      <c r="F109">
        <f>SUMIF(order_details__2[OrderID],Table15[[#This Row],[OrderID]],order_details__2[Quantity])</f>
        <v>62</v>
      </c>
    </row>
    <row r="110" spans="1:6" x14ac:dyDescent="0.2">
      <c r="A110" s="2">
        <v>10288</v>
      </c>
      <c r="C110">
        <v>10354</v>
      </c>
      <c r="D110">
        <f>SUMIF(order_details__2[OrderID],order_details!C110,order_details__2[Line Sale])</f>
        <v>568.79999999999995</v>
      </c>
      <c r="E110">
        <f>VLOOKUP(Table15[[#This Row],[OrderID]],orders[],7,FALSE)</f>
        <v>3</v>
      </c>
      <c r="F110">
        <f>SUMIF(order_details__2[OrderID],Table15[[#This Row],[OrderID]],order_details__2[Quantity])</f>
        <v>16</v>
      </c>
    </row>
    <row r="111" spans="1:6" x14ac:dyDescent="0.2">
      <c r="A111" s="3">
        <v>10289</v>
      </c>
      <c r="C111">
        <v>10355</v>
      </c>
      <c r="D111">
        <f>SUMIF(order_details__2[OrderID],order_details!C111,order_details__2[Line Sale])</f>
        <v>480</v>
      </c>
      <c r="E111">
        <f>VLOOKUP(Table15[[#This Row],[OrderID]],orders[],7,FALSE)</f>
        <v>1</v>
      </c>
      <c r="F111">
        <f>SUMIF(order_details__2[OrderID],Table15[[#This Row],[OrderID]],order_details__2[Quantity])</f>
        <v>50</v>
      </c>
    </row>
    <row r="112" spans="1:6" x14ac:dyDescent="0.2">
      <c r="A112" s="2">
        <v>10289</v>
      </c>
      <c r="C112">
        <v>10356</v>
      </c>
      <c r="D112">
        <f>SUMIF(order_details__2[OrderID],order_details!C112,order_details__2[Line Sale])</f>
        <v>1106.4000000000001</v>
      </c>
      <c r="E112">
        <f>VLOOKUP(Table15[[#This Row],[OrderID]],orders[],7,FALSE)</f>
        <v>2</v>
      </c>
      <c r="F112">
        <f>SUMIF(order_details__2[OrderID],Table15[[#This Row],[OrderID]],order_details__2[Quantity])</f>
        <v>62</v>
      </c>
    </row>
    <row r="113" spans="1:6" x14ac:dyDescent="0.2">
      <c r="A113" s="3">
        <v>10290</v>
      </c>
      <c r="C113">
        <v>10357</v>
      </c>
      <c r="D113">
        <f>SUMIF(order_details__2[OrderID],order_details!C113,order_details__2[Line Sale])</f>
        <v>1360</v>
      </c>
      <c r="E113">
        <f>VLOOKUP(Table15[[#This Row],[OrderID]],orders[],7,FALSE)</f>
        <v>3</v>
      </c>
      <c r="F113">
        <f>SUMIF(order_details__2[OrderID],Table15[[#This Row],[OrderID]],order_details__2[Quantity])</f>
        <v>54</v>
      </c>
    </row>
    <row r="114" spans="1:6" x14ac:dyDescent="0.2">
      <c r="A114" s="2">
        <v>10290</v>
      </c>
      <c r="C114">
        <v>10358</v>
      </c>
      <c r="D114">
        <f>SUMIF(order_details__2[OrderID],order_details!C114,order_details__2[Line Sale])</f>
        <v>452</v>
      </c>
      <c r="E114">
        <f>VLOOKUP(Table15[[#This Row],[OrderID]],orders[],7,FALSE)</f>
        <v>1</v>
      </c>
      <c r="F114">
        <f>SUMIF(order_details__2[OrderID],Table15[[#This Row],[OrderID]],order_details__2[Quantity])</f>
        <v>40</v>
      </c>
    </row>
    <row r="115" spans="1:6" x14ac:dyDescent="0.2">
      <c r="A115" s="3">
        <v>10290</v>
      </c>
      <c r="C115">
        <v>10359</v>
      </c>
      <c r="D115">
        <f>SUMIF(order_details__2[OrderID],order_details!C115,order_details__2[Line Sale])</f>
        <v>3654.4</v>
      </c>
      <c r="E115">
        <f>VLOOKUP(Table15[[#This Row],[OrderID]],orders[],7,FALSE)</f>
        <v>3</v>
      </c>
      <c r="F115">
        <f>SUMIF(order_details__2[OrderID],Table15[[#This Row],[OrderID]],order_details__2[Quantity])</f>
        <v>206</v>
      </c>
    </row>
    <row r="116" spans="1:6" x14ac:dyDescent="0.2">
      <c r="A116" s="2">
        <v>10290</v>
      </c>
      <c r="C116">
        <v>10360</v>
      </c>
      <c r="D116">
        <f>SUMIF(order_details__2[OrderID],order_details!C116,order_details__2[Line Sale])</f>
        <v>7390.2</v>
      </c>
      <c r="E116">
        <f>VLOOKUP(Table15[[#This Row],[OrderID]],orders[],7,FALSE)</f>
        <v>3</v>
      </c>
      <c r="F116">
        <f>SUMIF(order_details__2[OrderID],Table15[[#This Row],[OrderID]],order_details__2[Quantity])</f>
        <v>138</v>
      </c>
    </row>
    <row r="117" spans="1:6" x14ac:dyDescent="0.2">
      <c r="A117" s="3">
        <v>10291</v>
      </c>
      <c r="C117">
        <v>10361</v>
      </c>
      <c r="D117">
        <f>SUMIF(order_details__2[OrderID],order_details!C117,order_details__2[Line Sale])</f>
        <v>2273.6</v>
      </c>
      <c r="E117">
        <f>VLOOKUP(Table15[[#This Row],[OrderID]],orders[],7,FALSE)</f>
        <v>2</v>
      </c>
      <c r="F117">
        <f>SUMIF(order_details__2[OrderID],Table15[[#This Row],[OrderID]],order_details__2[Quantity])</f>
        <v>109</v>
      </c>
    </row>
    <row r="118" spans="1:6" x14ac:dyDescent="0.2">
      <c r="A118" s="2">
        <v>10291</v>
      </c>
      <c r="C118">
        <v>10362</v>
      </c>
      <c r="D118">
        <f>SUMIF(order_details__2[OrderID],order_details!C118,order_details__2[Line Sale])</f>
        <v>1549.6</v>
      </c>
      <c r="E118">
        <f>VLOOKUP(Table15[[#This Row],[OrderID]],orders[],7,FALSE)</f>
        <v>1</v>
      </c>
      <c r="F118">
        <f>SUMIF(order_details__2[OrderID],Table15[[#This Row],[OrderID]],order_details__2[Quantity])</f>
        <v>94</v>
      </c>
    </row>
    <row r="119" spans="1:6" x14ac:dyDescent="0.2">
      <c r="A119" s="3">
        <v>10291</v>
      </c>
      <c r="C119">
        <v>10363</v>
      </c>
      <c r="D119">
        <f>SUMIF(order_details__2[OrderID],order_details!C119,order_details__2[Line Sale])</f>
        <v>447.2</v>
      </c>
      <c r="E119">
        <f>VLOOKUP(Table15[[#This Row],[OrderID]],orders[],7,FALSE)</f>
        <v>3</v>
      </c>
      <c r="F119">
        <f>SUMIF(order_details__2[OrderID],Table15[[#This Row],[OrderID]],order_details__2[Quantity])</f>
        <v>44</v>
      </c>
    </row>
    <row r="120" spans="1:6" x14ac:dyDescent="0.2">
      <c r="A120" s="2">
        <v>10292</v>
      </c>
      <c r="C120">
        <v>10364</v>
      </c>
      <c r="D120">
        <f>SUMIF(order_details__2[OrderID],order_details!C120,order_details__2[Line Sale])</f>
        <v>950</v>
      </c>
      <c r="E120">
        <f>VLOOKUP(Table15[[#This Row],[OrderID]],orders[],7,FALSE)</f>
        <v>1</v>
      </c>
      <c r="F120">
        <f>SUMIF(order_details__2[OrderID],Table15[[#This Row],[OrderID]],order_details__2[Quantity])</f>
        <v>35</v>
      </c>
    </row>
    <row r="121" spans="1:6" x14ac:dyDescent="0.2">
      <c r="A121" s="3">
        <v>10293</v>
      </c>
      <c r="C121">
        <v>10365</v>
      </c>
      <c r="D121">
        <f>SUMIF(order_details__2[OrderID],order_details!C121,order_details__2[Line Sale])</f>
        <v>403.20000000000005</v>
      </c>
      <c r="E121">
        <f>VLOOKUP(Table15[[#This Row],[OrderID]],orders[],7,FALSE)</f>
        <v>2</v>
      </c>
      <c r="F121">
        <f>SUMIF(order_details__2[OrderID],Table15[[#This Row],[OrderID]],order_details__2[Quantity])</f>
        <v>24</v>
      </c>
    </row>
    <row r="122" spans="1:6" x14ac:dyDescent="0.2">
      <c r="A122" s="2">
        <v>10293</v>
      </c>
      <c r="C122">
        <v>10366</v>
      </c>
      <c r="D122">
        <f>SUMIF(order_details__2[OrderID],order_details!C122,order_details__2[Line Sale])</f>
        <v>136</v>
      </c>
      <c r="E122">
        <f>VLOOKUP(Table15[[#This Row],[OrderID]],orders[],7,FALSE)</f>
        <v>2</v>
      </c>
      <c r="F122">
        <f>SUMIF(order_details__2[OrderID],Table15[[#This Row],[OrderID]],order_details__2[Quantity])</f>
        <v>10</v>
      </c>
    </row>
    <row r="123" spans="1:6" x14ac:dyDescent="0.2">
      <c r="A123" s="3">
        <v>10293</v>
      </c>
      <c r="C123">
        <v>10367</v>
      </c>
      <c r="D123">
        <f>SUMIF(order_details__2[OrderID],order_details!C123,order_details__2[Line Sale])</f>
        <v>834.19999999999993</v>
      </c>
      <c r="E123">
        <f>VLOOKUP(Table15[[#This Row],[OrderID]],orders[],7,FALSE)</f>
        <v>3</v>
      </c>
      <c r="F123">
        <f>SUMIF(order_details__2[OrderID],Table15[[#This Row],[OrderID]],order_details__2[Quantity])</f>
        <v>76</v>
      </c>
    </row>
    <row r="124" spans="1:6" x14ac:dyDescent="0.2">
      <c r="A124" s="2">
        <v>10293</v>
      </c>
      <c r="C124">
        <v>10368</v>
      </c>
      <c r="D124">
        <f>SUMIF(order_details__2[OrderID],order_details!C124,order_details__2[Line Sale])</f>
        <v>1834.2</v>
      </c>
      <c r="E124">
        <f>VLOOKUP(Table15[[#This Row],[OrderID]],orders[],7,FALSE)</f>
        <v>2</v>
      </c>
      <c r="F124">
        <f>SUMIF(order_details__2[OrderID],Table15[[#This Row],[OrderID]],order_details__2[Quantity])</f>
        <v>78</v>
      </c>
    </row>
    <row r="125" spans="1:6" x14ac:dyDescent="0.2">
      <c r="A125" s="3">
        <v>10294</v>
      </c>
      <c r="C125">
        <v>10369</v>
      </c>
      <c r="D125">
        <f>SUMIF(order_details__2[OrderID],order_details!C125,order_details__2[Line Sale])</f>
        <v>2527.1999999999998</v>
      </c>
      <c r="E125">
        <f>VLOOKUP(Table15[[#This Row],[OrderID]],orders[],7,FALSE)</f>
        <v>2</v>
      </c>
      <c r="F125">
        <f>SUMIF(order_details__2[OrderID],Table15[[#This Row],[OrderID]],order_details__2[Quantity])</f>
        <v>38</v>
      </c>
    </row>
    <row r="126" spans="1:6" x14ac:dyDescent="0.2">
      <c r="A126" s="2">
        <v>10294</v>
      </c>
      <c r="C126">
        <v>10370</v>
      </c>
      <c r="D126">
        <f>SUMIF(order_details__2[OrderID],order_details!C126,order_details__2[Line Sale])</f>
        <v>1174</v>
      </c>
      <c r="E126">
        <f>VLOOKUP(Table15[[#This Row],[OrderID]],orders[],7,FALSE)</f>
        <v>2</v>
      </c>
      <c r="F126">
        <f>SUMIF(order_details__2[OrderID],Table15[[#This Row],[OrderID]],order_details__2[Quantity])</f>
        <v>65</v>
      </c>
    </row>
    <row r="127" spans="1:6" x14ac:dyDescent="0.2">
      <c r="A127" s="3">
        <v>10294</v>
      </c>
      <c r="C127">
        <v>10371</v>
      </c>
      <c r="D127">
        <f>SUMIF(order_details__2[OrderID],order_details!C127,order_details__2[Line Sale])</f>
        <v>91.199999999999989</v>
      </c>
      <c r="E127">
        <f>VLOOKUP(Table15[[#This Row],[OrderID]],orders[],7,FALSE)</f>
        <v>1</v>
      </c>
      <c r="F127">
        <f>SUMIF(order_details__2[OrderID],Table15[[#This Row],[OrderID]],order_details__2[Quantity])</f>
        <v>6</v>
      </c>
    </row>
    <row r="128" spans="1:6" x14ac:dyDescent="0.2">
      <c r="A128" s="2">
        <v>10294</v>
      </c>
      <c r="C128">
        <v>10372</v>
      </c>
      <c r="D128">
        <f>SUMIF(order_details__2[OrderID],order_details!C128,order_details__2[Line Sale])</f>
        <v>12281.2</v>
      </c>
      <c r="E128">
        <f>VLOOKUP(Table15[[#This Row],[OrderID]],orders[],7,FALSE)</f>
        <v>2</v>
      </c>
      <c r="F128">
        <f>SUMIF(order_details__2[OrderID],Table15[[#This Row],[OrderID]],order_details__2[Quantity])</f>
        <v>164</v>
      </c>
    </row>
    <row r="129" spans="1:6" x14ac:dyDescent="0.2">
      <c r="A129" s="3">
        <v>10294</v>
      </c>
      <c r="C129">
        <v>10373</v>
      </c>
      <c r="D129">
        <f>SUMIF(order_details__2[OrderID],order_details!C129,order_details__2[Line Sale])</f>
        <v>1708</v>
      </c>
      <c r="E129">
        <f>VLOOKUP(Table15[[#This Row],[OrderID]],orders[],7,FALSE)</f>
        <v>3</v>
      </c>
      <c r="F129">
        <f>SUMIF(order_details__2[OrderID],Table15[[#This Row],[OrderID]],order_details__2[Quantity])</f>
        <v>130</v>
      </c>
    </row>
    <row r="130" spans="1:6" x14ac:dyDescent="0.2">
      <c r="A130" s="2">
        <v>10295</v>
      </c>
      <c r="C130">
        <v>10374</v>
      </c>
      <c r="D130">
        <f>SUMIF(order_details__2[OrderID],order_details!C130,order_details__2[Line Sale])</f>
        <v>459</v>
      </c>
      <c r="E130">
        <f>VLOOKUP(Table15[[#This Row],[OrderID]],orders[],7,FALSE)</f>
        <v>3</v>
      </c>
      <c r="F130">
        <f>SUMIF(order_details__2[OrderID],Table15[[#This Row],[OrderID]],order_details__2[Quantity])</f>
        <v>45</v>
      </c>
    </row>
    <row r="131" spans="1:6" x14ac:dyDescent="0.2">
      <c r="A131" s="3">
        <v>10296</v>
      </c>
      <c r="C131">
        <v>10375</v>
      </c>
      <c r="D131">
        <f>SUMIF(order_details__2[OrderID],order_details!C131,order_details__2[Line Sale])</f>
        <v>338</v>
      </c>
      <c r="E131">
        <f>VLOOKUP(Table15[[#This Row],[OrderID]],orders[],7,FALSE)</f>
        <v>2</v>
      </c>
      <c r="F131">
        <f>SUMIF(order_details__2[OrderID],Table15[[#This Row],[OrderID]],order_details__2[Quantity])</f>
        <v>25</v>
      </c>
    </row>
    <row r="132" spans="1:6" x14ac:dyDescent="0.2">
      <c r="A132" s="2">
        <v>10296</v>
      </c>
      <c r="C132">
        <v>10376</v>
      </c>
      <c r="D132">
        <f>SUMIF(order_details__2[OrderID],order_details!C132,order_details__2[Line Sale])</f>
        <v>420</v>
      </c>
      <c r="E132">
        <f>VLOOKUP(Table15[[#This Row],[OrderID]],orders[],7,FALSE)</f>
        <v>2</v>
      </c>
      <c r="F132">
        <f>SUMIF(order_details__2[OrderID],Table15[[#This Row],[OrderID]],order_details__2[Quantity])</f>
        <v>42</v>
      </c>
    </row>
    <row r="133" spans="1:6" x14ac:dyDescent="0.2">
      <c r="A133" s="3">
        <v>10296</v>
      </c>
      <c r="C133">
        <v>10377</v>
      </c>
      <c r="D133">
        <f>SUMIF(order_details__2[OrderID],order_details!C133,order_details__2[Line Sale])</f>
        <v>1016</v>
      </c>
      <c r="E133">
        <f>VLOOKUP(Table15[[#This Row],[OrderID]],orders[],7,FALSE)</f>
        <v>3</v>
      </c>
      <c r="F133">
        <f>SUMIF(order_details__2[OrderID],Table15[[#This Row],[OrderID]],order_details__2[Quantity])</f>
        <v>40</v>
      </c>
    </row>
    <row r="134" spans="1:6" x14ac:dyDescent="0.2">
      <c r="A134" s="2">
        <v>10297</v>
      </c>
      <c r="C134">
        <v>10378</v>
      </c>
      <c r="D134">
        <f>SUMIF(order_details__2[OrderID],order_details!C134,order_details__2[Line Sale])</f>
        <v>103.19999999999999</v>
      </c>
      <c r="E134">
        <f>VLOOKUP(Table15[[#This Row],[OrderID]],orders[],7,FALSE)</f>
        <v>3</v>
      </c>
      <c r="F134">
        <f>SUMIF(order_details__2[OrderID],Table15[[#This Row],[OrderID]],order_details__2[Quantity])</f>
        <v>6</v>
      </c>
    </row>
    <row r="135" spans="1:6" x14ac:dyDescent="0.2">
      <c r="A135" s="3">
        <v>10297</v>
      </c>
      <c r="C135">
        <v>10379</v>
      </c>
      <c r="D135">
        <f>SUMIF(order_details__2[OrderID],order_details!C135,order_details__2[Line Sale])</f>
        <v>959.2</v>
      </c>
      <c r="E135">
        <f>VLOOKUP(Table15[[#This Row],[OrderID]],orders[],7,FALSE)</f>
        <v>1</v>
      </c>
      <c r="F135">
        <f>SUMIF(order_details__2[OrderID],Table15[[#This Row],[OrderID]],order_details__2[Quantity])</f>
        <v>44</v>
      </c>
    </row>
    <row r="136" spans="1:6" x14ac:dyDescent="0.2">
      <c r="A136" s="2">
        <v>10298</v>
      </c>
      <c r="C136">
        <v>10380</v>
      </c>
      <c r="D136">
        <f>SUMIF(order_details__2[OrderID],order_details!C136,order_details__2[Line Sale])</f>
        <v>1419.8</v>
      </c>
      <c r="E136">
        <f>VLOOKUP(Table15[[#This Row],[OrderID]],orders[],7,FALSE)</f>
        <v>3</v>
      </c>
      <c r="F136">
        <f>SUMIF(order_details__2[OrderID],Table15[[#This Row],[OrderID]],order_details__2[Quantity])</f>
        <v>74</v>
      </c>
    </row>
    <row r="137" spans="1:6" x14ac:dyDescent="0.2">
      <c r="A137" s="3">
        <v>10298</v>
      </c>
      <c r="C137">
        <v>10381</v>
      </c>
      <c r="D137">
        <f>SUMIF(order_details__2[OrderID],order_details!C137,order_details__2[Line Sale])</f>
        <v>112</v>
      </c>
      <c r="E137">
        <f>VLOOKUP(Table15[[#This Row],[OrderID]],orders[],7,FALSE)</f>
        <v>3</v>
      </c>
      <c r="F137">
        <f>SUMIF(order_details__2[OrderID],Table15[[#This Row],[OrderID]],order_details__2[Quantity])</f>
        <v>14</v>
      </c>
    </row>
    <row r="138" spans="1:6" x14ac:dyDescent="0.2">
      <c r="A138" s="2">
        <v>10298</v>
      </c>
      <c r="C138">
        <v>10382</v>
      </c>
      <c r="D138">
        <f>SUMIF(order_details__2[OrderID],order_details!C138,order_details__2[Line Sale])</f>
        <v>2900</v>
      </c>
      <c r="E138">
        <f>VLOOKUP(Table15[[#This Row],[OrderID]],orders[],7,FALSE)</f>
        <v>1</v>
      </c>
      <c r="F138">
        <f>SUMIF(order_details__2[OrderID],Table15[[#This Row],[OrderID]],order_details__2[Quantity])</f>
        <v>165</v>
      </c>
    </row>
    <row r="139" spans="1:6" x14ac:dyDescent="0.2">
      <c r="A139" s="3">
        <v>10298</v>
      </c>
      <c r="C139">
        <v>10383</v>
      </c>
      <c r="D139">
        <f>SUMIF(order_details__2[OrderID],order_details!C139,order_details__2[Line Sale])</f>
        <v>899</v>
      </c>
      <c r="E139">
        <f>VLOOKUP(Table15[[#This Row],[OrderID]],orders[],7,FALSE)</f>
        <v>3</v>
      </c>
      <c r="F139">
        <f>SUMIF(order_details__2[OrderID],Table15[[#This Row],[OrderID]],order_details__2[Quantity])</f>
        <v>55</v>
      </c>
    </row>
    <row r="140" spans="1:6" x14ac:dyDescent="0.2">
      <c r="A140" s="2">
        <v>10299</v>
      </c>
      <c r="C140">
        <v>10384</v>
      </c>
      <c r="D140">
        <f>SUMIF(order_details__2[OrderID],order_details!C140,order_details__2[Line Sale])</f>
        <v>2222.3999999999996</v>
      </c>
      <c r="E140">
        <f>VLOOKUP(Table15[[#This Row],[OrderID]],orders[],7,FALSE)</f>
        <v>3</v>
      </c>
      <c r="F140">
        <f>SUMIF(order_details__2[OrderID],Table15[[#This Row],[OrderID]],order_details__2[Quantity])</f>
        <v>43</v>
      </c>
    </row>
    <row r="141" spans="1:6" x14ac:dyDescent="0.2">
      <c r="A141" s="3">
        <v>10299</v>
      </c>
      <c r="C141">
        <v>10385</v>
      </c>
      <c r="D141">
        <f>SUMIF(order_details__2[OrderID],order_details!C141,order_details__2[Line Sale])</f>
        <v>864</v>
      </c>
      <c r="E141">
        <f>VLOOKUP(Table15[[#This Row],[OrderID]],orders[],7,FALSE)</f>
        <v>2</v>
      </c>
      <c r="F141">
        <f>SUMIF(order_details__2[OrderID],Table15[[#This Row],[OrderID]],order_details__2[Quantity])</f>
        <v>38</v>
      </c>
    </row>
    <row r="142" spans="1:6" x14ac:dyDescent="0.2">
      <c r="A142" s="2">
        <v>10300</v>
      </c>
      <c r="C142">
        <v>10386</v>
      </c>
      <c r="D142">
        <f>SUMIF(order_details__2[OrderID],order_details!C142,order_details__2[Line Sale])</f>
        <v>166</v>
      </c>
      <c r="E142">
        <f>VLOOKUP(Table15[[#This Row],[OrderID]],orders[],7,FALSE)</f>
        <v>3</v>
      </c>
      <c r="F142">
        <f>SUMIF(order_details__2[OrderID],Table15[[#This Row],[OrderID]],order_details__2[Quantity])</f>
        <v>25</v>
      </c>
    </row>
    <row r="143" spans="1:6" x14ac:dyDescent="0.2">
      <c r="A143" s="3">
        <v>10300</v>
      </c>
      <c r="C143">
        <v>10387</v>
      </c>
      <c r="D143">
        <f>SUMIF(order_details__2[OrderID],order_details!C143,order_details__2[Line Sale])</f>
        <v>1058.4000000000001</v>
      </c>
      <c r="E143">
        <f>VLOOKUP(Table15[[#This Row],[OrderID]],orders[],7,FALSE)</f>
        <v>2</v>
      </c>
      <c r="F143">
        <f>SUMIF(order_details__2[OrderID],Table15[[#This Row],[OrderID]],order_details__2[Quantity])</f>
        <v>48</v>
      </c>
    </row>
    <row r="144" spans="1:6" x14ac:dyDescent="0.2">
      <c r="A144" s="2">
        <v>10301</v>
      </c>
      <c r="C144">
        <v>10388</v>
      </c>
      <c r="D144">
        <f>SUMIF(order_details__2[OrderID],order_details!C144,order_details__2[Line Sale])</f>
        <v>1274</v>
      </c>
      <c r="E144">
        <f>VLOOKUP(Table15[[#This Row],[OrderID]],orders[],7,FALSE)</f>
        <v>1</v>
      </c>
      <c r="F144">
        <f>SUMIF(order_details__2[OrderID],Table15[[#This Row],[OrderID]],order_details__2[Quantity])</f>
        <v>75</v>
      </c>
    </row>
    <row r="145" spans="1:6" x14ac:dyDescent="0.2">
      <c r="A145" s="3">
        <v>10301</v>
      </c>
      <c r="C145">
        <v>10389</v>
      </c>
      <c r="D145">
        <f>SUMIF(order_details__2[OrderID],order_details!C145,order_details__2[Line Sale])</f>
        <v>1832.8</v>
      </c>
      <c r="E145">
        <f>VLOOKUP(Table15[[#This Row],[OrderID]],orders[],7,FALSE)</f>
        <v>2</v>
      </c>
      <c r="F145">
        <f>SUMIF(order_details__2[OrderID],Table15[[#This Row],[OrderID]],order_details__2[Quantity])</f>
        <v>81</v>
      </c>
    </row>
    <row r="146" spans="1:6" x14ac:dyDescent="0.2">
      <c r="A146" s="2">
        <v>10302</v>
      </c>
      <c r="C146">
        <v>10390</v>
      </c>
      <c r="D146">
        <f>SUMIF(order_details__2[OrderID],order_details!C146,order_details__2[Line Sale])</f>
        <v>2275.1999999999998</v>
      </c>
      <c r="E146">
        <f>VLOOKUP(Table15[[#This Row],[OrderID]],orders[],7,FALSE)</f>
        <v>1</v>
      </c>
      <c r="F146">
        <f>SUMIF(order_details__2[OrderID],Table15[[#This Row],[OrderID]],order_details__2[Quantity])</f>
        <v>169</v>
      </c>
    </row>
    <row r="147" spans="1:6" x14ac:dyDescent="0.2">
      <c r="A147" s="3">
        <v>10302</v>
      </c>
      <c r="C147">
        <v>10391</v>
      </c>
      <c r="D147">
        <f>SUMIF(order_details__2[OrderID],order_details!C147,order_details__2[Line Sale])</f>
        <v>86.399999999999991</v>
      </c>
      <c r="E147">
        <f>VLOOKUP(Table15[[#This Row],[OrderID]],orders[],7,FALSE)</f>
        <v>3</v>
      </c>
      <c r="F147">
        <f>SUMIF(order_details__2[OrderID],Table15[[#This Row],[OrderID]],order_details__2[Quantity])</f>
        <v>18</v>
      </c>
    </row>
    <row r="148" spans="1:6" x14ac:dyDescent="0.2">
      <c r="A148" s="2">
        <v>10302</v>
      </c>
      <c r="C148">
        <v>10392</v>
      </c>
      <c r="D148">
        <f>SUMIF(order_details__2[OrderID],order_details!C148,order_details__2[Line Sale])</f>
        <v>1440</v>
      </c>
      <c r="E148">
        <f>VLOOKUP(Table15[[#This Row],[OrderID]],orders[],7,FALSE)</f>
        <v>3</v>
      </c>
      <c r="F148">
        <f>SUMIF(order_details__2[OrderID],Table15[[#This Row],[OrderID]],order_details__2[Quantity])</f>
        <v>50</v>
      </c>
    </row>
    <row r="149" spans="1:6" x14ac:dyDescent="0.2">
      <c r="A149" s="3">
        <v>10303</v>
      </c>
      <c r="C149">
        <v>10393</v>
      </c>
      <c r="D149">
        <f>SUMIF(order_details__2[OrderID],order_details!C149,order_details__2[Line Sale])</f>
        <v>3302.6000000000004</v>
      </c>
      <c r="E149">
        <f>VLOOKUP(Table15[[#This Row],[OrderID]],orders[],7,FALSE)</f>
        <v>3</v>
      </c>
      <c r="F149">
        <f>SUMIF(order_details__2[OrderID],Table15[[#This Row],[OrderID]],order_details__2[Quantity])</f>
        <v>176</v>
      </c>
    </row>
    <row r="150" spans="1:6" x14ac:dyDescent="0.2">
      <c r="A150" s="2">
        <v>10303</v>
      </c>
      <c r="C150">
        <v>10394</v>
      </c>
      <c r="D150">
        <f>SUMIF(order_details__2[OrderID],order_details!C150,order_details__2[Line Sale])</f>
        <v>442</v>
      </c>
      <c r="E150">
        <f>VLOOKUP(Table15[[#This Row],[OrderID]],orders[],7,FALSE)</f>
        <v>3</v>
      </c>
      <c r="F150">
        <f>SUMIF(order_details__2[OrderID],Table15[[#This Row],[OrderID]],order_details__2[Quantity])</f>
        <v>20</v>
      </c>
    </row>
    <row r="151" spans="1:6" x14ac:dyDescent="0.2">
      <c r="A151" s="3">
        <v>10303</v>
      </c>
      <c r="C151">
        <v>10395</v>
      </c>
      <c r="D151">
        <f>SUMIF(order_details__2[OrderID],order_details!C151,order_details__2[Line Sale])</f>
        <v>2333.2000000000003</v>
      </c>
      <c r="E151">
        <f>VLOOKUP(Table15[[#This Row],[OrderID]],orders[],7,FALSE)</f>
        <v>1</v>
      </c>
      <c r="F151">
        <f>SUMIF(order_details__2[OrderID],Table15[[#This Row],[OrderID]],order_details__2[Quantity])</f>
        <v>106</v>
      </c>
    </row>
    <row r="152" spans="1:6" x14ac:dyDescent="0.2">
      <c r="A152" s="2">
        <v>10304</v>
      </c>
      <c r="C152">
        <v>10396</v>
      </c>
      <c r="D152">
        <f>SUMIF(order_details__2[OrderID],order_details!C152,order_details__2[Line Sale])</f>
        <v>1903.8000000000002</v>
      </c>
      <c r="E152">
        <f>VLOOKUP(Table15[[#This Row],[OrderID]],orders[],7,FALSE)</f>
        <v>3</v>
      </c>
      <c r="F152">
        <f>SUMIF(order_details__2[OrderID],Table15[[#This Row],[OrderID]],order_details__2[Quantity])</f>
        <v>121</v>
      </c>
    </row>
    <row r="153" spans="1:6" x14ac:dyDescent="0.2">
      <c r="A153" s="3">
        <v>10304</v>
      </c>
      <c r="C153">
        <v>10397</v>
      </c>
      <c r="D153">
        <f>SUMIF(order_details__2[OrderID],order_details!C153,order_details__2[Line Sale])</f>
        <v>843.19999999999993</v>
      </c>
      <c r="E153">
        <f>VLOOKUP(Table15[[#This Row],[OrderID]],orders[],7,FALSE)</f>
        <v>1</v>
      </c>
      <c r="F153">
        <f>SUMIF(order_details__2[OrderID],Table15[[#This Row],[OrderID]],order_details__2[Quantity])</f>
        <v>28</v>
      </c>
    </row>
    <row r="154" spans="1:6" x14ac:dyDescent="0.2">
      <c r="A154" s="2">
        <v>10304</v>
      </c>
      <c r="C154">
        <v>10398</v>
      </c>
      <c r="D154">
        <f>SUMIF(order_details__2[OrderID],order_details!C154,order_details__2[Line Sale])</f>
        <v>2736</v>
      </c>
      <c r="E154">
        <f>VLOOKUP(Table15[[#This Row],[OrderID]],orders[],7,FALSE)</f>
        <v>3</v>
      </c>
      <c r="F154">
        <f>SUMIF(order_details__2[OrderID],Table15[[#This Row],[OrderID]],order_details__2[Quantity])</f>
        <v>150</v>
      </c>
    </row>
    <row r="155" spans="1:6" x14ac:dyDescent="0.2">
      <c r="A155" s="3">
        <v>10305</v>
      </c>
      <c r="C155">
        <v>10399</v>
      </c>
      <c r="D155">
        <f>SUMIF(order_details__2[OrderID],order_details!C155,order_details__2[Line Sale])</f>
        <v>1765.6</v>
      </c>
      <c r="E155">
        <f>VLOOKUP(Table15[[#This Row],[OrderID]],orders[],7,FALSE)</f>
        <v>3</v>
      </c>
      <c r="F155">
        <f>SUMIF(order_details__2[OrderID],Table15[[#This Row],[OrderID]],order_details__2[Quantity])</f>
        <v>139</v>
      </c>
    </row>
    <row r="156" spans="1:6" x14ac:dyDescent="0.2">
      <c r="A156" s="2">
        <v>10305</v>
      </c>
      <c r="C156">
        <v>10400</v>
      </c>
      <c r="D156">
        <f>SUMIF(order_details__2[OrderID],order_details!C156,order_details__2[Line Sale])</f>
        <v>3063</v>
      </c>
      <c r="E156">
        <f>VLOOKUP(Table15[[#This Row],[OrderID]],orders[],7,FALSE)</f>
        <v>3</v>
      </c>
      <c r="F156">
        <f>SUMIF(order_details__2[OrderID],Table15[[#This Row],[OrderID]],order_details__2[Quantity])</f>
        <v>86</v>
      </c>
    </row>
    <row r="157" spans="1:6" x14ac:dyDescent="0.2">
      <c r="A157" s="3">
        <v>10305</v>
      </c>
      <c r="C157">
        <v>10401</v>
      </c>
      <c r="D157">
        <f>SUMIF(order_details__2[OrderID],order_details!C157,order_details__2[Line Sale])</f>
        <v>3868.6</v>
      </c>
      <c r="E157">
        <f>VLOOKUP(Table15[[#This Row],[OrderID]],orders[],7,FALSE)</f>
        <v>1</v>
      </c>
      <c r="F157">
        <f>SUMIF(order_details__2[OrderID],Table15[[#This Row],[OrderID]],order_details__2[Quantity])</f>
        <v>168</v>
      </c>
    </row>
    <row r="158" spans="1:6" x14ac:dyDescent="0.2">
      <c r="A158" s="2">
        <v>10306</v>
      </c>
      <c r="C158">
        <v>10402</v>
      </c>
      <c r="D158">
        <f>SUMIF(order_details__2[OrderID],order_details!C158,order_details__2[Line Sale])</f>
        <v>2713.5</v>
      </c>
      <c r="E158">
        <f>VLOOKUP(Table15[[#This Row],[OrderID]],orders[],7,FALSE)</f>
        <v>2</v>
      </c>
      <c r="F158">
        <f>SUMIF(order_details__2[OrderID],Table15[[#This Row],[OrderID]],order_details__2[Quantity])</f>
        <v>125</v>
      </c>
    </row>
    <row r="159" spans="1:6" x14ac:dyDescent="0.2">
      <c r="A159" s="3">
        <v>10306</v>
      </c>
      <c r="C159">
        <v>10403</v>
      </c>
      <c r="D159">
        <f>SUMIF(order_details__2[OrderID],order_details!C159,order_details__2[Line Sale])</f>
        <v>1005.9000000000001</v>
      </c>
      <c r="E159">
        <f>VLOOKUP(Table15[[#This Row],[OrderID]],orders[],7,FALSE)</f>
        <v>3</v>
      </c>
      <c r="F159">
        <f>SUMIF(order_details__2[OrderID],Table15[[#This Row],[OrderID]],order_details__2[Quantity])</f>
        <v>91</v>
      </c>
    </row>
    <row r="160" spans="1:6" x14ac:dyDescent="0.2">
      <c r="A160" s="2">
        <v>10306</v>
      </c>
      <c r="C160">
        <v>10404</v>
      </c>
      <c r="D160">
        <f>SUMIF(order_details__2[OrderID],order_details!C160,order_details__2[Line Sale])</f>
        <v>1675</v>
      </c>
      <c r="E160">
        <f>VLOOKUP(Table15[[#This Row],[OrderID]],orders[],7,FALSE)</f>
        <v>1</v>
      </c>
      <c r="F160">
        <f>SUMIF(order_details__2[OrderID],Table15[[#This Row],[OrderID]],order_details__2[Quantity])</f>
        <v>100</v>
      </c>
    </row>
    <row r="161" spans="1:6" x14ac:dyDescent="0.2">
      <c r="A161" s="3">
        <v>10307</v>
      </c>
      <c r="C161">
        <v>10405</v>
      </c>
      <c r="D161">
        <f>SUMIF(order_details__2[OrderID],order_details!C161,order_details__2[Line Sale])</f>
        <v>400</v>
      </c>
      <c r="E161">
        <f>VLOOKUP(Table15[[#This Row],[OrderID]],orders[],7,FALSE)</f>
        <v>1</v>
      </c>
      <c r="F161">
        <f>SUMIF(order_details__2[OrderID],Table15[[#This Row],[OrderID]],order_details__2[Quantity])</f>
        <v>50</v>
      </c>
    </row>
    <row r="162" spans="1:6" x14ac:dyDescent="0.2">
      <c r="A162" s="2">
        <v>10307</v>
      </c>
      <c r="C162">
        <v>10406</v>
      </c>
      <c r="D162">
        <f>SUMIF(order_details__2[OrderID],order_details!C162,order_details__2[Line Sale])</f>
        <v>2018.2</v>
      </c>
      <c r="E162">
        <f>VLOOKUP(Table15[[#This Row],[OrderID]],orders[],7,FALSE)</f>
        <v>1</v>
      </c>
      <c r="F162">
        <f>SUMIF(order_details__2[OrderID],Table15[[#This Row],[OrderID]],order_details__2[Quantity])</f>
        <v>89</v>
      </c>
    </row>
    <row r="163" spans="1:6" x14ac:dyDescent="0.2">
      <c r="A163" s="3">
        <v>10308</v>
      </c>
      <c r="C163">
        <v>10407</v>
      </c>
      <c r="D163">
        <f>SUMIF(order_details__2[OrderID],order_details!C163,order_details__2[Line Sale])</f>
        <v>1194</v>
      </c>
      <c r="E163">
        <f>VLOOKUP(Table15[[#This Row],[OrderID]],orders[],7,FALSE)</f>
        <v>2</v>
      </c>
      <c r="F163">
        <f>SUMIF(order_details__2[OrderID],Table15[[#This Row],[OrderID]],order_details__2[Quantity])</f>
        <v>60</v>
      </c>
    </row>
    <row r="164" spans="1:6" x14ac:dyDescent="0.2">
      <c r="A164" s="2">
        <v>10308</v>
      </c>
      <c r="C164">
        <v>10408</v>
      </c>
      <c r="D164">
        <f>SUMIF(order_details__2[OrderID],order_details!C164,order_details__2[Line Sale])</f>
        <v>1622.4</v>
      </c>
      <c r="E164">
        <f>VLOOKUP(Table15[[#This Row],[OrderID]],orders[],7,FALSE)</f>
        <v>1</v>
      </c>
      <c r="F164">
        <f>SUMIF(order_details__2[OrderID],Table15[[#This Row],[OrderID]],order_details__2[Quantity])</f>
        <v>51</v>
      </c>
    </row>
    <row r="165" spans="1:6" x14ac:dyDescent="0.2">
      <c r="A165" s="3">
        <v>10309</v>
      </c>
      <c r="C165">
        <v>10409</v>
      </c>
      <c r="D165">
        <f>SUMIF(order_details__2[OrderID],order_details!C165,order_details__2[Line Sale])</f>
        <v>319.20000000000005</v>
      </c>
      <c r="E165">
        <f>VLOOKUP(Table15[[#This Row],[OrderID]],orders[],7,FALSE)</f>
        <v>1</v>
      </c>
      <c r="F165">
        <f>SUMIF(order_details__2[OrderID],Table15[[#This Row],[OrderID]],order_details__2[Quantity])</f>
        <v>24</v>
      </c>
    </row>
    <row r="166" spans="1:6" x14ac:dyDescent="0.2">
      <c r="A166" s="2">
        <v>10309</v>
      </c>
      <c r="C166">
        <v>10410</v>
      </c>
      <c r="D166">
        <f>SUMIF(order_details__2[OrderID],order_details!C166,order_details__2[Line Sale])</f>
        <v>802</v>
      </c>
      <c r="E166">
        <f>VLOOKUP(Table15[[#This Row],[OrderID]],orders[],7,FALSE)</f>
        <v>3</v>
      </c>
      <c r="F166">
        <f>SUMIF(order_details__2[OrderID],Table15[[#This Row],[OrderID]],order_details__2[Quantity])</f>
        <v>65</v>
      </c>
    </row>
    <row r="167" spans="1:6" x14ac:dyDescent="0.2">
      <c r="A167" s="3">
        <v>10309</v>
      </c>
      <c r="C167">
        <v>10411</v>
      </c>
      <c r="D167">
        <f>SUMIF(order_details__2[OrderID],order_details!C167,order_details__2[Line Sale])</f>
        <v>1208.5</v>
      </c>
      <c r="E167">
        <f>VLOOKUP(Table15[[#This Row],[OrderID]],orders[],7,FALSE)</f>
        <v>3</v>
      </c>
      <c r="F167">
        <f>SUMIF(order_details__2[OrderID],Table15[[#This Row],[OrderID]],order_details__2[Quantity])</f>
        <v>74</v>
      </c>
    </row>
    <row r="168" spans="1:6" x14ac:dyDescent="0.2">
      <c r="A168" s="2">
        <v>10309</v>
      </c>
      <c r="C168">
        <v>10412</v>
      </c>
      <c r="D168">
        <f>SUMIF(order_details__2[OrderID],order_details!C168,order_details__2[Line Sale])</f>
        <v>372</v>
      </c>
      <c r="E168">
        <f>VLOOKUP(Table15[[#This Row],[OrderID]],orders[],7,FALSE)</f>
        <v>2</v>
      </c>
      <c r="F168">
        <f>SUMIF(order_details__2[OrderID],Table15[[#This Row],[OrderID]],order_details__2[Quantity])</f>
        <v>20</v>
      </c>
    </row>
    <row r="169" spans="1:6" x14ac:dyDescent="0.2">
      <c r="A169" s="3">
        <v>10309</v>
      </c>
      <c r="C169">
        <v>10413</v>
      </c>
      <c r="D169">
        <f>SUMIF(order_details__2[OrderID],order_details!C169,order_details__2[Line Sale])</f>
        <v>2123.1999999999998</v>
      </c>
      <c r="E169">
        <f>VLOOKUP(Table15[[#This Row],[OrderID]],orders[],7,FALSE)</f>
        <v>2</v>
      </c>
      <c r="F169">
        <f>SUMIF(order_details__2[OrderID],Table15[[#This Row],[OrderID]],order_details__2[Quantity])</f>
        <v>78</v>
      </c>
    </row>
    <row r="170" spans="1:6" x14ac:dyDescent="0.2">
      <c r="A170" s="2">
        <v>10310</v>
      </c>
      <c r="C170">
        <v>10414</v>
      </c>
      <c r="D170">
        <f>SUMIF(order_details__2[OrderID],order_details!C170,order_details__2[Line Sale])</f>
        <v>231.4</v>
      </c>
      <c r="E170">
        <f>VLOOKUP(Table15[[#This Row],[OrderID]],orders[],7,FALSE)</f>
        <v>3</v>
      </c>
      <c r="F170">
        <f>SUMIF(order_details__2[OrderID],Table15[[#This Row],[OrderID]],order_details__2[Quantity])</f>
        <v>68</v>
      </c>
    </row>
    <row r="171" spans="1:6" x14ac:dyDescent="0.2">
      <c r="A171" s="3">
        <v>10310</v>
      </c>
      <c r="C171">
        <v>10415</v>
      </c>
      <c r="D171">
        <f>SUMIF(order_details__2[OrderID],order_details!C171,order_details__2[Line Sale])</f>
        <v>102.4</v>
      </c>
      <c r="E171">
        <f>VLOOKUP(Table15[[#This Row],[OrderID]],orders[],7,FALSE)</f>
        <v>1</v>
      </c>
      <c r="F171">
        <f>SUMIF(order_details__2[OrderID],Table15[[#This Row],[OrderID]],order_details__2[Quantity])</f>
        <v>22</v>
      </c>
    </row>
    <row r="172" spans="1:6" x14ac:dyDescent="0.2">
      <c r="A172" s="2">
        <v>10311</v>
      </c>
      <c r="C172">
        <v>10416</v>
      </c>
      <c r="D172">
        <f>SUMIF(order_details__2[OrderID],order_details!C172,order_details__2[Line Sale])</f>
        <v>720</v>
      </c>
      <c r="E172">
        <f>VLOOKUP(Table15[[#This Row],[OrderID]],orders[],7,FALSE)</f>
        <v>3</v>
      </c>
      <c r="F172">
        <f>SUMIF(order_details__2[OrderID],Table15[[#This Row],[OrderID]],order_details__2[Quantity])</f>
        <v>50</v>
      </c>
    </row>
    <row r="173" spans="1:6" x14ac:dyDescent="0.2">
      <c r="A173" s="3">
        <v>10311</v>
      </c>
      <c r="C173">
        <v>10417</v>
      </c>
      <c r="D173">
        <f>SUMIF(order_details__2[OrderID],order_details!C173,order_details__2[Line Sale])</f>
        <v>11283.2</v>
      </c>
      <c r="E173">
        <f>VLOOKUP(Table15[[#This Row],[OrderID]],orders[],7,FALSE)</f>
        <v>3</v>
      </c>
      <c r="F173">
        <f>SUMIF(order_details__2[OrderID],Table15[[#This Row],[OrderID]],order_details__2[Quantity])</f>
        <v>123</v>
      </c>
    </row>
    <row r="174" spans="1:6" x14ac:dyDescent="0.2">
      <c r="A174" s="2">
        <v>10312</v>
      </c>
      <c r="C174">
        <v>10418</v>
      </c>
      <c r="D174">
        <f>SUMIF(order_details__2[OrderID],order_details!C174,order_details__2[Line Sale])</f>
        <v>1814.8</v>
      </c>
      <c r="E174">
        <f>VLOOKUP(Table15[[#This Row],[OrderID]],orders[],7,FALSE)</f>
        <v>1</v>
      </c>
      <c r="F174">
        <f>SUMIF(order_details__2[OrderID],Table15[[#This Row],[OrderID]],order_details__2[Quantity])</f>
        <v>146</v>
      </c>
    </row>
    <row r="175" spans="1:6" x14ac:dyDescent="0.2">
      <c r="A175" s="3">
        <v>10312</v>
      </c>
      <c r="C175">
        <v>10419</v>
      </c>
      <c r="D175">
        <f>SUMIF(order_details__2[OrderID],order_details!C175,order_details__2[Line Sale])</f>
        <v>2208</v>
      </c>
      <c r="E175">
        <f>VLOOKUP(Table15[[#This Row],[OrderID]],orders[],7,FALSE)</f>
        <v>2</v>
      </c>
      <c r="F175">
        <f>SUMIF(order_details__2[OrderID],Table15[[#This Row],[OrderID]],order_details__2[Quantity])</f>
        <v>80</v>
      </c>
    </row>
    <row r="176" spans="1:6" x14ac:dyDescent="0.2">
      <c r="A176" s="2">
        <v>10312</v>
      </c>
      <c r="C176">
        <v>10420</v>
      </c>
      <c r="D176">
        <f>SUMIF(order_details__2[OrderID],order_details!C176,order_details__2[Line Sale])</f>
        <v>1897.6</v>
      </c>
      <c r="E176">
        <f>VLOOKUP(Table15[[#This Row],[OrderID]],orders[],7,FALSE)</f>
        <v>1</v>
      </c>
      <c r="F176">
        <f>SUMIF(order_details__2[OrderID],Table15[[#This Row],[OrderID]],order_details__2[Quantity])</f>
        <v>50</v>
      </c>
    </row>
    <row r="177" spans="1:6" x14ac:dyDescent="0.2">
      <c r="A177" s="3">
        <v>10312</v>
      </c>
      <c r="C177">
        <v>10421</v>
      </c>
      <c r="D177">
        <f>SUMIF(order_details__2[OrderID],order_details!C177,order_details__2[Line Sale])</f>
        <v>1273.2</v>
      </c>
      <c r="E177">
        <f>VLOOKUP(Table15[[#This Row],[OrderID]],orders[],7,FALSE)</f>
        <v>1</v>
      </c>
      <c r="F177">
        <f>SUMIF(order_details__2[OrderID],Table15[[#This Row],[OrderID]],order_details__2[Quantity])</f>
        <v>59</v>
      </c>
    </row>
    <row r="178" spans="1:6" x14ac:dyDescent="0.2">
      <c r="A178" s="2">
        <v>10313</v>
      </c>
      <c r="C178">
        <v>10422</v>
      </c>
      <c r="D178">
        <f>SUMIF(order_details__2[OrderID],order_details!C178,order_details__2[Line Sale])</f>
        <v>49.8</v>
      </c>
      <c r="E178">
        <f>VLOOKUP(Table15[[#This Row],[OrderID]],orders[],7,FALSE)</f>
        <v>1</v>
      </c>
      <c r="F178">
        <f>SUMIF(order_details__2[OrderID],Table15[[#This Row],[OrderID]],order_details__2[Quantity])</f>
        <v>2</v>
      </c>
    </row>
    <row r="179" spans="1:6" x14ac:dyDescent="0.2">
      <c r="A179" s="3">
        <v>10314</v>
      </c>
      <c r="C179">
        <v>10423</v>
      </c>
      <c r="D179">
        <f>SUMIF(order_details__2[OrderID],order_details!C179,order_details__2[Line Sale])</f>
        <v>1020</v>
      </c>
      <c r="E179">
        <f>VLOOKUP(Table15[[#This Row],[OrderID]],orders[],7,FALSE)</f>
        <v>3</v>
      </c>
      <c r="F179">
        <f>SUMIF(order_details__2[OrderID],Table15[[#This Row],[OrderID]],order_details__2[Quantity])</f>
        <v>34</v>
      </c>
    </row>
    <row r="180" spans="1:6" x14ac:dyDescent="0.2">
      <c r="A180" s="2">
        <v>10314</v>
      </c>
      <c r="C180">
        <v>10424</v>
      </c>
      <c r="D180">
        <f>SUMIF(order_details__2[OrderID],order_details!C180,order_details__2[Line Sale])</f>
        <v>11493.2</v>
      </c>
      <c r="E180">
        <f>VLOOKUP(Table15[[#This Row],[OrderID]],orders[],7,FALSE)</f>
        <v>2</v>
      </c>
      <c r="F180">
        <f>SUMIF(order_details__2[OrderID],Table15[[#This Row],[OrderID]],order_details__2[Quantity])</f>
        <v>139</v>
      </c>
    </row>
    <row r="181" spans="1:6" x14ac:dyDescent="0.2">
      <c r="A181" s="3">
        <v>10314</v>
      </c>
      <c r="C181">
        <v>10425</v>
      </c>
      <c r="D181">
        <f>SUMIF(order_details__2[OrderID],order_details!C181,order_details__2[Line Sale])</f>
        <v>480</v>
      </c>
      <c r="E181">
        <f>VLOOKUP(Table15[[#This Row],[OrderID]],orders[],7,FALSE)</f>
        <v>2</v>
      </c>
      <c r="F181">
        <f>SUMIF(order_details__2[OrderID],Table15[[#This Row],[OrderID]],order_details__2[Quantity])</f>
        <v>30</v>
      </c>
    </row>
    <row r="182" spans="1:6" x14ac:dyDescent="0.2">
      <c r="A182" s="2">
        <v>10315</v>
      </c>
      <c r="C182">
        <v>10426</v>
      </c>
      <c r="D182">
        <f>SUMIF(order_details__2[OrderID],order_details!C182,order_details__2[Line Sale])</f>
        <v>338.20000000000005</v>
      </c>
      <c r="E182">
        <f>VLOOKUP(Table15[[#This Row],[OrderID]],orders[],7,FALSE)</f>
        <v>1</v>
      </c>
      <c r="F182">
        <f>SUMIF(order_details__2[OrderID],Table15[[#This Row],[OrderID]],order_details__2[Quantity])</f>
        <v>12</v>
      </c>
    </row>
    <row r="183" spans="1:6" x14ac:dyDescent="0.2">
      <c r="A183" s="3">
        <v>10315</v>
      </c>
      <c r="C183">
        <v>10427</v>
      </c>
      <c r="D183">
        <f>SUMIF(order_details__2[OrderID],order_details!C183,order_details__2[Line Sale])</f>
        <v>651</v>
      </c>
      <c r="E183">
        <f>VLOOKUP(Table15[[#This Row],[OrderID]],orders[],7,FALSE)</f>
        <v>2</v>
      </c>
      <c r="F183">
        <f>SUMIF(order_details__2[OrderID],Table15[[#This Row],[OrderID]],order_details__2[Quantity])</f>
        <v>35</v>
      </c>
    </row>
    <row r="184" spans="1:6" x14ac:dyDescent="0.2">
      <c r="A184" s="2">
        <v>10316</v>
      </c>
      <c r="C184">
        <v>10428</v>
      </c>
      <c r="D184">
        <f>SUMIF(order_details__2[OrderID],order_details!C184,order_details__2[Line Sale])</f>
        <v>192</v>
      </c>
      <c r="E184">
        <f>VLOOKUP(Table15[[#This Row],[OrderID]],orders[],7,FALSE)</f>
        <v>1</v>
      </c>
      <c r="F184">
        <f>SUMIF(order_details__2[OrderID],Table15[[#This Row],[OrderID]],order_details__2[Quantity])</f>
        <v>20</v>
      </c>
    </row>
    <row r="185" spans="1:6" x14ac:dyDescent="0.2">
      <c r="A185" s="3">
        <v>10316</v>
      </c>
      <c r="C185">
        <v>10429</v>
      </c>
      <c r="D185">
        <f>SUMIF(order_details__2[OrderID],order_details!C185,order_details__2[Line Sale])</f>
        <v>1748.5</v>
      </c>
      <c r="E185">
        <f>VLOOKUP(Table15[[#This Row],[OrderID]],orders[],7,FALSE)</f>
        <v>2</v>
      </c>
      <c r="F185">
        <f>SUMIF(order_details__2[OrderID],Table15[[#This Row],[OrderID]],order_details__2[Quantity])</f>
        <v>75</v>
      </c>
    </row>
    <row r="186" spans="1:6" x14ac:dyDescent="0.2">
      <c r="A186" s="2">
        <v>10317</v>
      </c>
      <c r="C186">
        <v>10430</v>
      </c>
      <c r="D186">
        <f>SUMIF(order_details__2[OrderID],order_details!C186,order_details__2[Line Sale])</f>
        <v>5796</v>
      </c>
      <c r="E186">
        <f>VLOOKUP(Table15[[#This Row],[OrderID]],orders[],7,FALSE)</f>
        <v>1</v>
      </c>
      <c r="F186">
        <f>SUMIF(order_details__2[OrderID],Table15[[#This Row],[OrderID]],order_details__2[Quantity])</f>
        <v>195</v>
      </c>
    </row>
    <row r="187" spans="1:6" x14ac:dyDescent="0.2">
      <c r="A187" s="3">
        <v>10318</v>
      </c>
      <c r="C187">
        <v>10431</v>
      </c>
      <c r="D187">
        <f>SUMIF(order_details__2[OrderID],order_details!C187,order_details__2[Line Sale])</f>
        <v>2523</v>
      </c>
      <c r="E187">
        <f>VLOOKUP(Table15[[#This Row],[OrderID]],orders[],7,FALSE)</f>
        <v>2</v>
      </c>
      <c r="F187">
        <f>SUMIF(order_details__2[OrderID],Table15[[#This Row],[OrderID]],order_details__2[Quantity])</f>
        <v>130</v>
      </c>
    </row>
    <row r="188" spans="1:6" x14ac:dyDescent="0.2">
      <c r="A188" s="2">
        <v>10318</v>
      </c>
      <c r="C188">
        <v>10432</v>
      </c>
      <c r="D188">
        <f>SUMIF(order_details__2[OrderID],order_details!C188,order_details__2[Line Sale])</f>
        <v>485</v>
      </c>
      <c r="E188">
        <f>VLOOKUP(Table15[[#This Row],[OrderID]],orders[],7,FALSE)</f>
        <v>2</v>
      </c>
      <c r="F188">
        <f>SUMIF(order_details__2[OrderID],Table15[[#This Row],[OrderID]],order_details__2[Quantity])</f>
        <v>50</v>
      </c>
    </row>
    <row r="189" spans="1:6" x14ac:dyDescent="0.2">
      <c r="A189" s="3">
        <v>10319</v>
      </c>
      <c r="C189">
        <v>10433</v>
      </c>
      <c r="D189">
        <f>SUMIF(order_details__2[OrderID],order_details!C189,order_details__2[Line Sale])</f>
        <v>851.19999999999993</v>
      </c>
      <c r="E189">
        <f>VLOOKUP(Table15[[#This Row],[OrderID]],orders[],7,FALSE)</f>
        <v>3</v>
      </c>
      <c r="F189">
        <f>SUMIF(order_details__2[OrderID],Table15[[#This Row],[OrderID]],order_details__2[Quantity])</f>
        <v>28</v>
      </c>
    </row>
    <row r="190" spans="1:6" x14ac:dyDescent="0.2">
      <c r="A190" s="2">
        <v>10319</v>
      </c>
      <c r="C190">
        <v>10434</v>
      </c>
      <c r="D190">
        <f>SUMIF(order_details__2[OrderID],order_details!C190,order_details__2[Line Sale])</f>
        <v>360</v>
      </c>
      <c r="E190">
        <f>VLOOKUP(Table15[[#This Row],[OrderID]],orders[],7,FALSE)</f>
        <v>2</v>
      </c>
      <c r="F190">
        <f>SUMIF(order_details__2[OrderID],Table15[[#This Row],[OrderID]],order_details__2[Quantity])</f>
        <v>24</v>
      </c>
    </row>
    <row r="191" spans="1:6" x14ac:dyDescent="0.2">
      <c r="A191" s="3">
        <v>10319</v>
      </c>
      <c r="C191">
        <v>10435</v>
      </c>
      <c r="D191">
        <f>SUMIF(order_details__2[OrderID],order_details!C191,order_details__2[Line Sale])</f>
        <v>631.6</v>
      </c>
      <c r="E191">
        <f>VLOOKUP(Table15[[#This Row],[OrderID]],orders[],7,FALSE)</f>
        <v>2</v>
      </c>
      <c r="F191">
        <f>SUMIF(order_details__2[OrderID],Table15[[#This Row],[OrderID]],order_details__2[Quantity])</f>
        <v>32</v>
      </c>
    </row>
    <row r="192" spans="1:6" x14ac:dyDescent="0.2">
      <c r="A192" s="2">
        <v>10320</v>
      </c>
      <c r="C192">
        <v>10436</v>
      </c>
      <c r="D192">
        <f>SUMIF(order_details__2[OrderID],order_details!C192,order_details__2[Line Sale])</f>
        <v>2210.8000000000002</v>
      </c>
      <c r="E192">
        <f>VLOOKUP(Table15[[#This Row],[OrderID]],orders[],7,FALSE)</f>
        <v>2</v>
      </c>
      <c r="F192">
        <f>SUMIF(order_details__2[OrderID],Table15[[#This Row],[OrderID]],order_details__2[Quantity])</f>
        <v>99</v>
      </c>
    </row>
    <row r="193" spans="1:6" x14ac:dyDescent="0.2">
      <c r="A193" s="3">
        <v>10321</v>
      </c>
      <c r="C193">
        <v>10437</v>
      </c>
      <c r="D193">
        <f>SUMIF(order_details__2[OrderID],order_details!C193,order_details__2[Line Sale])</f>
        <v>393</v>
      </c>
      <c r="E193">
        <f>VLOOKUP(Table15[[#This Row],[OrderID]],orders[],7,FALSE)</f>
        <v>1</v>
      </c>
      <c r="F193">
        <f>SUMIF(order_details__2[OrderID],Table15[[#This Row],[OrderID]],order_details__2[Quantity])</f>
        <v>15</v>
      </c>
    </row>
    <row r="194" spans="1:6" x14ac:dyDescent="0.2">
      <c r="A194" s="2">
        <v>10322</v>
      </c>
      <c r="C194">
        <v>10438</v>
      </c>
      <c r="D194">
        <f>SUMIF(order_details__2[OrderID],order_details!C194,order_details__2[Line Sale])</f>
        <v>567.5</v>
      </c>
      <c r="E194">
        <f>VLOOKUP(Table15[[#This Row],[OrderID]],orders[],7,FALSE)</f>
        <v>2</v>
      </c>
      <c r="F194">
        <f>SUMIF(order_details__2[OrderID],Table15[[#This Row],[OrderID]],order_details__2[Quantity])</f>
        <v>50</v>
      </c>
    </row>
    <row r="195" spans="1:6" x14ac:dyDescent="0.2">
      <c r="A195" s="3">
        <v>10323</v>
      </c>
      <c r="C195">
        <v>10439</v>
      </c>
      <c r="D195">
        <f>SUMIF(order_details__2[OrderID],order_details!C195,order_details__2[Line Sale])</f>
        <v>1078</v>
      </c>
      <c r="E195">
        <f>VLOOKUP(Table15[[#This Row],[OrderID]],orders[],7,FALSE)</f>
        <v>3</v>
      </c>
      <c r="F195">
        <f>SUMIF(order_details__2[OrderID],Table15[[#This Row],[OrderID]],order_details__2[Quantity])</f>
        <v>67</v>
      </c>
    </row>
    <row r="196" spans="1:6" x14ac:dyDescent="0.2">
      <c r="A196" s="2">
        <v>10323</v>
      </c>
      <c r="C196">
        <v>10440</v>
      </c>
      <c r="D196">
        <f>SUMIF(order_details__2[OrderID],order_details!C196,order_details__2[Line Sale])</f>
        <v>5793.1</v>
      </c>
      <c r="E196">
        <f>VLOOKUP(Table15[[#This Row],[OrderID]],orders[],7,FALSE)</f>
        <v>2</v>
      </c>
      <c r="F196">
        <f>SUMIF(order_details__2[OrderID],Table15[[#This Row],[OrderID]],order_details__2[Quantity])</f>
        <v>208</v>
      </c>
    </row>
    <row r="197" spans="1:6" x14ac:dyDescent="0.2">
      <c r="A197" s="3">
        <v>10323</v>
      </c>
      <c r="C197">
        <v>10441</v>
      </c>
      <c r="D197">
        <f>SUMIF(order_details__2[OrderID],order_details!C197,order_details__2[Line Sale])</f>
        <v>1755</v>
      </c>
      <c r="E197">
        <f>VLOOKUP(Table15[[#This Row],[OrderID]],orders[],7,FALSE)</f>
        <v>2</v>
      </c>
      <c r="F197">
        <f>SUMIF(order_details__2[OrderID],Table15[[#This Row],[OrderID]],order_details__2[Quantity])</f>
        <v>50</v>
      </c>
    </row>
    <row r="198" spans="1:6" x14ac:dyDescent="0.2">
      <c r="A198" s="2">
        <v>10324</v>
      </c>
      <c r="C198">
        <v>10442</v>
      </c>
      <c r="D198">
        <f>SUMIF(order_details__2[OrderID],order_details!C198,order_details__2[Line Sale])</f>
        <v>1792</v>
      </c>
      <c r="E198">
        <f>VLOOKUP(Table15[[#This Row],[OrderID]],orders[],7,FALSE)</f>
        <v>2</v>
      </c>
      <c r="F198">
        <f>SUMIF(order_details__2[OrderID],Table15[[#This Row],[OrderID]],order_details__2[Quantity])</f>
        <v>170</v>
      </c>
    </row>
    <row r="199" spans="1:6" x14ac:dyDescent="0.2">
      <c r="A199" s="3">
        <v>10324</v>
      </c>
      <c r="C199">
        <v>10443</v>
      </c>
      <c r="D199">
        <f>SUMIF(order_details__2[OrderID],order_details!C199,order_details__2[Line Sale])</f>
        <v>537.59999999999991</v>
      </c>
      <c r="E199">
        <f>VLOOKUP(Table15[[#This Row],[OrderID]],orders[],7,FALSE)</f>
        <v>1</v>
      </c>
      <c r="F199">
        <f>SUMIF(order_details__2[OrderID],Table15[[#This Row],[OrderID]],order_details__2[Quantity])</f>
        <v>18</v>
      </c>
    </row>
    <row r="200" spans="1:6" x14ac:dyDescent="0.2">
      <c r="A200" s="2">
        <v>10324</v>
      </c>
      <c r="C200">
        <v>10444</v>
      </c>
      <c r="D200">
        <f>SUMIF(order_details__2[OrderID],order_details!C200,order_details__2[Line Sale])</f>
        <v>1031.7</v>
      </c>
      <c r="E200">
        <f>VLOOKUP(Table15[[#This Row],[OrderID]],orders[],7,FALSE)</f>
        <v>3</v>
      </c>
      <c r="F200">
        <f>SUMIF(order_details__2[OrderID],Table15[[#This Row],[OrderID]],order_details__2[Quantity])</f>
        <v>63</v>
      </c>
    </row>
    <row r="201" spans="1:6" x14ac:dyDescent="0.2">
      <c r="A201" s="3">
        <v>10324</v>
      </c>
      <c r="C201">
        <v>10445</v>
      </c>
      <c r="D201">
        <f>SUMIF(order_details__2[OrderID],order_details!C201,order_details__2[Line Sale])</f>
        <v>174.9</v>
      </c>
      <c r="E201">
        <f>VLOOKUP(Table15[[#This Row],[OrderID]],orders[],7,FALSE)</f>
        <v>1</v>
      </c>
      <c r="F201">
        <f>SUMIF(order_details__2[OrderID],Table15[[#This Row],[OrderID]],order_details__2[Quantity])</f>
        <v>21</v>
      </c>
    </row>
    <row r="202" spans="1:6" x14ac:dyDescent="0.2">
      <c r="A202" s="2">
        <v>10324</v>
      </c>
      <c r="C202">
        <v>10446</v>
      </c>
      <c r="D202">
        <f>SUMIF(order_details__2[OrderID],order_details!C202,order_details__2[Line Sale])</f>
        <v>273.60000000000002</v>
      </c>
      <c r="E202">
        <f>VLOOKUP(Table15[[#This Row],[OrderID]],orders[],7,FALSE)</f>
        <v>1</v>
      </c>
      <c r="F202">
        <f>SUMIF(order_details__2[OrderID],Table15[[#This Row],[OrderID]],order_details__2[Quantity])</f>
        <v>50</v>
      </c>
    </row>
    <row r="203" spans="1:6" x14ac:dyDescent="0.2">
      <c r="A203" s="3">
        <v>10325</v>
      </c>
      <c r="C203">
        <v>10447</v>
      </c>
      <c r="D203">
        <f>SUMIF(order_details__2[OrderID],order_details!C203,order_details__2[Line Sale])</f>
        <v>914.4</v>
      </c>
      <c r="E203">
        <f>VLOOKUP(Table15[[#This Row],[OrderID]],orders[],7,FALSE)</f>
        <v>2</v>
      </c>
      <c r="F203">
        <f>SUMIF(order_details__2[OrderID],Table15[[#This Row],[OrderID]],order_details__2[Quantity])</f>
        <v>77</v>
      </c>
    </row>
    <row r="204" spans="1:6" x14ac:dyDescent="0.2">
      <c r="A204" s="2">
        <v>10325</v>
      </c>
      <c r="C204">
        <v>10448</v>
      </c>
      <c r="D204">
        <f>SUMIF(order_details__2[OrderID],order_details!C204,order_details__2[Line Sale])</f>
        <v>443.4</v>
      </c>
      <c r="E204">
        <f>VLOOKUP(Table15[[#This Row],[OrderID]],orders[],7,FALSE)</f>
        <v>2</v>
      </c>
      <c r="F204">
        <f>SUMIF(order_details__2[OrderID],Table15[[#This Row],[OrderID]],order_details__2[Quantity])</f>
        <v>26</v>
      </c>
    </row>
    <row r="205" spans="1:6" x14ac:dyDescent="0.2">
      <c r="A205" s="3">
        <v>10325</v>
      </c>
      <c r="C205">
        <v>10449</v>
      </c>
      <c r="D205">
        <f>SUMIF(order_details__2[OrderID],order_details!C205,order_details__2[Line Sale])</f>
        <v>1838.2</v>
      </c>
      <c r="E205">
        <f>VLOOKUP(Table15[[#This Row],[OrderID]],orders[],7,FALSE)</f>
        <v>2</v>
      </c>
      <c r="F205">
        <f>SUMIF(order_details__2[OrderID],Table15[[#This Row],[OrderID]],order_details__2[Quantity])</f>
        <v>69</v>
      </c>
    </row>
    <row r="206" spans="1:6" x14ac:dyDescent="0.2">
      <c r="A206" s="2">
        <v>10325</v>
      </c>
      <c r="C206">
        <v>10450</v>
      </c>
      <c r="D206">
        <f>SUMIF(order_details__2[OrderID],order_details!C206,order_details__2[Line Sale])</f>
        <v>531.4</v>
      </c>
      <c r="E206">
        <f>VLOOKUP(Table15[[#This Row],[OrderID]],orders[],7,FALSE)</f>
        <v>2</v>
      </c>
      <c r="F206">
        <f>SUMIF(order_details__2[OrderID],Table15[[#This Row],[OrderID]],order_details__2[Quantity])</f>
        <v>26</v>
      </c>
    </row>
    <row r="207" spans="1:6" x14ac:dyDescent="0.2">
      <c r="A207" s="3">
        <v>10325</v>
      </c>
      <c r="C207">
        <v>10451</v>
      </c>
      <c r="D207">
        <f>SUMIF(order_details__2[OrderID],order_details!C207,order_details__2[Line Sale])</f>
        <v>4277.3999999999996</v>
      </c>
      <c r="E207">
        <f>VLOOKUP(Table15[[#This Row],[OrderID]],orders[],7,FALSE)</f>
        <v>3</v>
      </c>
      <c r="F207">
        <f>SUMIF(order_details__2[OrderID],Table15[[#This Row],[OrderID]],order_details__2[Quantity])</f>
        <v>238</v>
      </c>
    </row>
    <row r="208" spans="1:6" x14ac:dyDescent="0.2">
      <c r="A208" s="2">
        <v>10326</v>
      </c>
      <c r="C208">
        <v>10452</v>
      </c>
      <c r="D208">
        <f>SUMIF(order_details__2[OrderID],order_details!C208,order_details__2[Line Sale])</f>
        <v>2096</v>
      </c>
      <c r="E208">
        <f>VLOOKUP(Table15[[#This Row],[OrderID]],orders[],7,FALSE)</f>
        <v>1</v>
      </c>
      <c r="F208">
        <f>SUMIF(order_details__2[OrderID],Table15[[#This Row],[OrderID]],order_details__2[Quantity])</f>
        <v>115</v>
      </c>
    </row>
    <row r="209" spans="1:6" x14ac:dyDescent="0.2">
      <c r="A209" s="3">
        <v>10326</v>
      </c>
      <c r="C209">
        <v>10453</v>
      </c>
      <c r="D209">
        <f>SUMIF(order_details__2[OrderID],order_details!C209,order_details__2[Line Sale])</f>
        <v>453</v>
      </c>
      <c r="E209">
        <f>VLOOKUP(Table15[[#This Row],[OrderID]],orders[],7,FALSE)</f>
        <v>2</v>
      </c>
      <c r="F209">
        <f>SUMIF(order_details__2[OrderID],Table15[[#This Row],[OrderID]],order_details__2[Quantity])</f>
        <v>40</v>
      </c>
    </row>
    <row r="210" spans="1:6" x14ac:dyDescent="0.2">
      <c r="A210" s="2">
        <v>10326</v>
      </c>
      <c r="C210">
        <v>10454</v>
      </c>
      <c r="D210">
        <f>SUMIF(order_details__2[OrderID],order_details!C210,order_details__2[Line Sale])</f>
        <v>414</v>
      </c>
      <c r="E210">
        <f>VLOOKUP(Table15[[#This Row],[OrderID]],orders[],7,FALSE)</f>
        <v>3</v>
      </c>
      <c r="F210">
        <f>SUMIF(order_details__2[OrderID],Table15[[#This Row],[OrderID]],order_details__2[Quantity])</f>
        <v>50</v>
      </c>
    </row>
    <row r="211" spans="1:6" x14ac:dyDescent="0.2">
      <c r="A211" s="3">
        <v>10327</v>
      </c>
      <c r="C211">
        <v>10455</v>
      </c>
      <c r="D211">
        <f>SUMIF(order_details__2[OrderID],order_details!C211,order_details__2[Line Sale])</f>
        <v>2684</v>
      </c>
      <c r="E211">
        <f>VLOOKUP(Table15[[#This Row],[OrderID]],orders[],7,FALSE)</f>
        <v>2</v>
      </c>
      <c r="F211">
        <f>SUMIF(order_details__2[OrderID],Table15[[#This Row],[OrderID]],order_details__2[Quantity])</f>
        <v>125</v>
      </c>
    </row>
    <row r="212" spans="1:6" x14ac:dyDescent="0.2">
      <c r="A212" s="2">
        <v>10327</v>
      </c>
      <c r="C212">
        <v>10456</v>
      </c>
      <c r="D212">
        <f>SUMIF(order_details__2[OrderID],order_details!C212,order_details__2[Line Sale])</f>
        <v>656</v>
      </c>
      <c r="E212">
        <f>VLOOKUP(Table15[[#This Row],[OrderID]],orders[],7,FALSE)</f>
        <v>2</v>
      </c>
      <c r="F212">
        <f>SUMIF(order_details__2[OrderID],Table15[[#This Row],[OrderID]],order_details__2[Quantity])</f>
        <v>61</v>
      </c>
    </row>
    <row r="213" spans="1:6" x14ac:dyDescent="0.2">
      <c r="A213" s="3">
        <v>10327</v>
      </c>
      <c r="C213">
        <v>10457</v>
      </c>
      <c r="D213">
        <f>SUMIF(order_details__2[OrderID],order_details!C213,order_details__2[Line Sale])</f>
        <v>1584</v>
      </c>
      <c r="E213">
        <f>VLOOKUP(Table15[[#This Row],[OrderID]],orders[],7,FALSE)</f>
        <v>1</v>
      </c>
      <c r="F213">
        <f>SUMIF(order_details__2[OrderID],Table15[[#This Row],[OrderID]],order_details__2[Quantity])</f>
        <v>36</v>
      </c>
    </row>
    <row r="214" spans="1:6" x14ac:dyDescent="0.2">
      <c r="A214" s="2">
        <v>10327</v>
      </c>
      <c r="C214">
        <v>10458</v>
      </c>
      <c r="D214">
        <f>SUMIF(order_details__2[OrderID],order_details!C214,order_details__2[Line Sale])</f>
        <v>3891</v>
      </c>
      <c r="E214">
        <f>VLOOKUP(Table15[[#This Row],[OrderID]],orders[],7,FALSE)</f>
        <v>3</v>
      </c>
      <c r="F214">
        <f>SUMIF(order_details__2[OrderID],Table15[[#This Row],[OrderID]],order_details__2[Quantity])</f>
        <v>145</v>
      </c>
    </row>
    <row r="215" spans="1:6" x14ac:dyDescent="0.2">
      <c r="A215" s="3">
        <v>10328</v>
      </c>
      <c r="C215">
        <v>10459</v>
      </c>
      <c r="D215">
        <f>SUMIF(order_details__2[OrderID],order_details!C215,order_details__2[Line Sale])</f>
        <v>1688</v>
      </c>
      <c r="E215">
        <f>VLOOKUP(Table15[[#This Row],[OrderID]],orders[],7,FALSE)</f>
        <v>2</v>
      </c>
      <c r="F215">
        <f>SUMIF(order_details__2[OrderID],Table15[[#This Row],[OrderID]],order_details__2[Quantity])</f>
        <v>76</v>
      </c>
    </row>
    <row r="216" spans="1:6" x14ac:dyDescent="0.2">
      <c r="A216" s="2">
        <v>10328</v>
      </c>
      <c r="C216">
        <v>10460</v>
      </c>
      <c r="D216">
        <f>SUMIF(order_details__2[OrderID],order_details!C216,order_details__2[Line Sale])</f>
        <v>234.8</v>
      </c>
      <c r="E216">
        <f>VLOOKUP(Table15[[#This Row],[OrderID]],orders[],7,FALSE)</f>
        <v>1</v>
      </c>
      <c r="F216">
        <f>SUMIF(order_details__2[OrderID],Table15[[#This Row],[OrderID]],order_details__2[Quantity])</f>
        <v>25</v>
      </c>
    </row>
    <row r="217" spans="1:6" x14ac:dyDescent="0.2">
      <c r="A217" s="3">
        <v>10328</v>
      </c>
      <c r="C217">
        <v>10461</v>
      </c>
      <c r="D217">
        <f>SUMIF(order_details__2[OrderID],order_details!C217,order_details__2[Line Sale])</f>
        <v>2051.6</v>
      </c>
      <c r="E217">
        <f>VLOOKUP(Table15[[#This Row],[OrderID]],orders[],7,FALSE)</f>
        <v>3</v>
      </c>
      <c r="F217">
        <f>SUMIF(order_details__2[OrderID],Table15[[#This Row],[OrderID]],order_details__2[Quantity])</f>
        <v>128</v>
      </c>
    </row>
    <row r="218" spans="1:6" x14ac:dyDescent="0.2">
      <c r="A218" s="2">
        <v>10329</v>
      </c>
      <c r="C218">
        <v>10462</v>
      </c>
      <c r="D218">
        <f>SUMIF(order_details__2[OrderID],order_details!C218,order_details__2[Line Sale])</f>
        <v>156.00000000000003</v>
      </c>
      <c r="E218">
        <f>VLOOKUP(Table15[[#This Row],[OrderID]],orders[],7,FALSE)</f>
        <v>1</v>
      </c>
      <c r="F218">
        <f>SUMIF(order_details__2[OrderID],Table15[[#This Row],[OrderID]],order_details__2[Quantity])</f>
        <v>22</v>
      </c>
    </row>
    <row r="219" spans="1:6" x14ac:dyDescent="0.2">
      <c r="A219" s="3">
        <v>10329</v>
      </c>
      <c r="C219">
        <v>10463</v>
      </c>
      <c r="D219">
        <f>SUMIF(order_details__2[OrderID],order_details!C219,order_details__2[Line Sale])</f>
        <v>713.3</v>
      </c>
      <c r="E219">
        <f>VLOOKUP(Table15[[#This Row],[OrderID]],orders[],7,FALSE)</f>
        <v>3</v>
      </c>
      <c r="F219">
        <f>SUMIF(order_details__2[OrderID],Table15[[#This Row],[OrderID]],order_details__2[Quantity])</f>
        <v>71</v>
      </c>
    </row>
    <row r="220" spans="1:6" x14ac:dyDescent="0.2">
      <c r="A220" s="2">
        <v>10329</v>
      </c>
      <c r="C220">
        <v>10464</v>
      </c>
      <c r="D220">
        <f>SUMIF(order_details__2[OrderID],order_details!C220,order_details__2[Line Sale])</f>
        <v>1848</v>
      </c>
      <c r="E220">
        <f>VLOOKUP(Table15[[#This Row],[OrderID]],orders[],7,FALSE)</f>
        <v>2</v>
      </c>
      <c r="F220">
        <f>SUMIF(order_details__2[OrderID],Table15[[#This Row],[OrderID]],order_details__2[Quantity])</f>
        <v>69</v>
      </c>
    </row>
    <row r="221" spans="1:6" x14ac:dyDescent="0.2">
      <c r="A221" s="3">
        <v>10329</v>
      </c>
      <c r="C221">
        <v>10465</v>
      </c>
      <c r="D221">
        <f>SUMIF(order_details__2[OrderID],order_details!C221,order_details__2[Line Sale])</f>
        <v>2719</v>
      </c>
      <c r="E221">
        <f>VLOOKUP(Table15[[#This Row],[OrderID]],orders[],7,FALSE)</f>
        <v>3</v>
      </c>
      <c r="F221">
        <f>SUMIF(order_details__2[OrderID],Table15[[#This Row],[OrderID]],order_details__2[Quantity])</f>
        <v>118</v>
      </c>
    </row>
    <row r="222" spans="1:6" x14ac:dyDescent="0.2">
      <c r="A222" s="2">
        <v>10330</v>
      </c>
      <c r="C222">
        <v>10466</v>
      </c>
      <c r="D222">
        <f>SUMIF(order_details__2[OrderID],order_details!C222,order_details__2[Line Sale])</f>
        <v>216</v>
      </c>
      <c r="E222">
        <f>VLOOKUP(Table15[[#This Row],[OrderID]],orders[],7,FALSE)</f>
        <v>1</v>
      </c>
      <c r="F222">
        <f>SUMIF(order_details__2[OrderID],Table15[[#This Row],[OrderID]],order_details__2[Quantity])</f>
        <v>15</v>
      </c>
    </row>
    <row r="223" spans="1:6" x14ac:dyDescent="0.2">
      <c r="A223" s="3">
        <v>10330</v>
      </c>
      <c r="C223">
        <v>10467</v>
      </c>
      <c r="D223">
        <f>SUMIF(order_details__2[OrderID],order_details!C223,order_details__2[Line Sale])</f>
        <v>235.2</v>
      </c>
      <c r="E223">
        <f>VLOOKUP(Table15[[#This Row],[OrderID]],orders[],7,FALSE)</f>
        <v>2</v>
      </c>
      <c r="F223">
        <f>SUMIF(order_details__2[OrderID],Table15[[#This Row],[OrderID]],order_details__2[Quantity])</f>
        <v>40</v>
      </c>
    </row>
    <row r="224" spans="1:6" x14ac:dyDescent="0.2">
      <c r="A224" s="2">
        <v>10331</v>
      </c>
      <c r="C224">
        <v>10468</v>
      </c>
      <c r="D224">
        <f>SUMIF(order_details__2[OrderID],order_details!C224,order_details__2[Line Sale])</f>
        <v>717.6</v>
      </c>
      <c r="E224">
        <f>VLOOKUP(Table15[[#This Row],[OrderID]],orders[],7,FALSE)</f>
        <v>3</v>
      </c>
      <c r="F224">
        <f>SUMIF(order_details__2[OrderID],Table15[[#This Row],[OrderID]],order_details__2[Quantity])</f>
        <v>23</v>
      </c>
    </row>
    <row r="225" spans="1:6" x14ac:dyDescent="0.2">
      <c r="A225" s="3">
        <v>10332</v>
      </c>
      <c r="C225">
        <v>10469</v>
      </c>
      <c r="D225">
        <f>SUMIF(order_details__2[OrderID],order_details!C225,order_details__2[Line Sale])</f>
        <v>1125.5</v>
      </c>
      <c r="E225">
        <f>VLOOKUP(Table15[[#This Row],[OrderID]],orders[],7,FALSE)</f>
        <v>1</v>
      </c>
      <c r="F225">
        <f>SUMIF(order_details__2[OrderID],Table15[[#This Row],[OrderID]],order_details__2[Quantity])</f>
        <v>77</v>
      </c>
    </row>
    <row r="226" spans="1:6" x14ac:dyDescent="0.2">
      <c r="A226" s="2">
        <v>10332</v>
      </c>
      <c r="C226">
        <v>10470</v>
      </c>
      <c r="D226">
        <f>SUMIF(order_details__2[OrderID],order_details!C226,order_details__2[Line Sale])</f>
        <v>1820.8</v>
      </c>
      <c r="E226">
        <f>VLOOKUP(Table15[[#This Row],[OrderID]],orders[],7,FALSE)</f>
        <v>2</v>
      </c>
      <c r="F226">
        <f>SUMIF(order_details__2[OrderID],Table15[[#This Row],[OrderID]],order_details__2[Quantity])</f>
        <v>53</v>
      </c>
    </row>
    <row r="227" spans="1:6" x14ac:dyDescent="0.2">
      <c r="A227" s="3">
        <v>10332</v>
      </c>
      <c r="C227">
        <v>10471</v>
      </c>
      <c r="D227">
        <f>SUMIF(order_details__2[OrderID],order_details!C227,order_details__2[Line Sale])</f>
        <v>1328</v>
      </c>
      <c r="E227">
        <f>VLOOKUP(Table15[[#This Row],[OrderID]],orders[],7,FALSE)</f>
        <v>3</v>
      </c>
      <c r="F227">
        <f>SUMIF(order_details__2[OrderID],Table15[[#This Row],[OrderID]],order_details__2[Quantity])</f>
        <v>50</v>
      </c>
    </row>
    <row r="228" spans="1:6" x14ac:dyDescent="0.2">
      <c r="A228" s="2">
        <v>10333</v>
      </c>
      <c r="C228">
        <v>10472</v>
      </c>
      <c r="D228">
        <f>SUMIF(order_details__2[OrderID],order_details!C228,order_details__2[Line Sale])</f>
        <v>1051.1999999999998</v>
      </c>
      <c r="E228">
        <f>VLOOKUP(Table15[[#This Row],[OrderID]],orders[],7,FALSE)</f>
        <v>1</v>
      </c>
      <c r="F228">
        <f>SUMIF(order_details__2[OrderID],Table15[[#This Row],[OrderID]],order_details__2[Quantity])</f>
        <v>98</v>
      </c>
    </row>
    <row r="229" spans="1:6" x14ac:dyDescent="0.2">
      <c r="A229" s="3">
        <v>10333</v>
      </c>
      <c r="C229">
        <v>10473</v>
      </c>
      <c r="D229">
        <f>SUMIF(order_details__2[OrderID],order_details!C229,order_details__2[Line Sale])</f>
        <v>230.39999999999998</v>
      </c>
      <c r="E229">
        <f>VLOOKUP(Table15[[#This Row],[OrderID]],orders[],7,FALSE)</f>
        <v>3</v>
      </c>
      <c r="F229">
        <f>SUMIF(order_details__2[OrderID],Table15[[#This Row],[OrderID]],order_details__2[Quantity])</f>
        <v>24</v>
      </c>
    </row>
    <row r="230" spans="1:6" x14ac:dyDescent="0.2">
      <c r="A230" s="2">
        <v>10333</v>
      </c>
      <c r="C230">
        <v>10474</v>
      </c>
      <c r="D230">
        <f>SUMIF(order_details__2[OrderID],order_details!C230,order_details__2[Line Sale])</f>
        <v>1249.0999999999999</v>
      </c>
      <c r="E230">
        <f>VLOOKUP(Table15[[#This Row],[OrderID]],orders[],7,FALSE)</f>
        <v>2</v>
      </c>
      <c r="F230">
        <f>SUMIF(order_details__2[OrderID],Table15[[#This Row],[OrderID]],order_details__2[Quantity])</f>
        <v>61</v>
      </c>
    </row>
    <row r="231" spans="1:6" x14ac:dyDescent="0.2">
      <c r="A231" s="3">
        <v>10334</v>
      </c>
      <c r="C231">
        <v>10475</v>
      </c>
      <c r="D231">
        <f>SUMIF(order_details__2[OrderID],order_details!C231,order_details__2[Line Sale])</f>
        <v>1770.8000000000002</v>
      </c>
      <c r="E231">
        <f>VLOOKUP(Table15[[#This Row],[OrderID]],orders[],7,FALSE)</f>
        <v>1</v>
      </c>
      <c r="F231">
        <f>SUMIF(order_details__2[OrderID],Table15[[#This Row],[OrderID]],order_details__2[Quantity])</f>
        <v>137</v>
      </c>
    </row>
    <row r="232" spans="1:6" x14ac:dyDescent="0.2">
      <c r="A232" s="2">
        <v>10334</v>
      </c>
      <c r="C232">
        <v>10476</v>
      </c>
      <c r="D232">
        <f>SUMIF(order_details__2[OrderID],order_details!C232,order_details__2[Line Sale])</f>
        <v>182.4</v>
      </c>
      <c r="E232">
        <f>VLOOKUP(Table15[[#This Row],[OrderID]],orders[],7,FALSE)</f>
        <v>3</v>
      </c>
      <c r="F232">
        <f>SUMIF(order_details__2[OrderID],Table15[[#This Row],[OrderID]],order_details__2[Quantity])</f>
        <v>14</v>
      </c>
    </row>
    <row r="233" spans="1:6" x14ac:dyDescent="0.2">
      <c r="A233" s="3">
        <v>10335</v>
      </c>
      <c r="C233">
        <v>10477</v>
      </c>
      <c r="D233">
        <f>SUMIF(order_details__2[OrderID],order_details!C233,order_details__2[Line Sale])</f>
        <v>672</v>
      </c>
      <c r="E233">
        <f>VLOOKUP(Table15[[#This Row],[OrderID]],orders[],7,FALSE)</f>
        <v>2</v>
      </c>
      <c r="F233">
        <f>SUMIF(order_details__2[OrderID],Table15[[#This Row],[OrderID]],order_details__2[Quantity])</f>
        <v>56</v>
      </c>
    </row>
    <row r="234" spans="1:6" x14ac:dyDescent="0.2">
      <c r="A234" s="2">
        <v>10335</v>
      </c>
      <c r="C234">
        <v>10478</v>
      </c>
      <c r="D234">
        <f>SUMIF(order_details__2[OrderID],order_details!C234,order_details__2[Line Sale])</f>
        <v>496</v>
      </c>
      <c r="E234">
        <f>VLOOKUP(Table15[[#This Row],[OrderID]],orders[],7,FALSE)</f>
        <v>3</v>
      </c>
      <c r="F234">
        <f>SUMIF(order_details__2[OrderID],Table15[[#This Row],[OrderID]],order_details__2[Quantity])</f>
        <v>20</v>
      </c>
    </row>
    <row r="235" spans="1:6" x14ac:dyDescent="0.2">
      <c r="A235" s="3">
        <v>10335</v>
      </c>
      <c r="C235">
        <v>10479</v>
      </c>
      <c r="D235">
        <f>SUMIF(order_details__2[OrderID],order_details!C235,order_details__2[Line Sale])</f>
        <v>10495.6</v>
      </c>
      <c r="E235">
        <f>VLOOKUP(Table15[[#This Row],[OrderID]],orders[],7,FALSE)</f>
        <v>3</v>
      </c>
      <c r="F235">
        <f>SUMIF(order_details__2[OrderID],Table15[[#This Row],[OrderID]],order_details__2[Quantity])</f>
        <v>148</v>
      </c>
    </row>
    <row r="236" spans="1:6" x14ac:dyDescent="0.2">
      <c r="A236" s="2">
        <v>10335</v>
      </c>
      <c r="C236">
        <v>10480</v>
      </c>
      <c r="D236">
        <f>SUMIF(order_details__2[OrderID],order_details!C236,order_details__2[Line Sale])</f>
        <v>756</v>
      </c>
      <c r="E236">
        <f>VLOOKUP(Table15[[#This Row],[OrderID]],orders[],7,FALSE)</f>
        <v>2</v>
      </c>
      <c r="F236">
        <f>SUMIF(order_details__2[OrderID],Table15[[#This Row],[OrderID]],order_details__2[Quantity])</f>
        <v>42</v>
      </c>
    </row>
    <row r="237" spans="1:6" x14ac:dyDescent="0.2">
      <c r="A237" s="3">
        <v>10336</v>
      </c>
      <c r="C237">
        <v>10481</v>
      </c>
      <c r="D237">
        <f>SUMIF(order_details__2[OrderID],order_details!C237,order_details__2[Line Sale])</f>
        <v>1472</v>
      </c>
      <c r="E237">
        <f>VLOOKUP(Table15[[#This Row],[OrderID]],orders[],7,FALSE)</f>
        <v>2</v>
      </c>
      <c r="F237">
        <f>SUMIF(order_details__2[OrderID],Table15[[#This Row],[OrderID]],order_details__2[Quantity])</f>
        <v>64</v>
      </c>
    </row>
    <row r="238" spans="1:6" x14ac:dyDescent="0.2">
      <c r="A238" s="2">
        <v>10337</v>
      </c>
      <c r="C238">
        <v>10482</v>
      </c>
      <c r="D238">
        <f>SUMIF(order_details__2[OrderID],order_details!C238,order_details__2[Line Sale])</f>
        <v>147</v>
      </c>
      <c r="E238">
        <f>VLOOKUP(Table15[[#This Row],[OrderID]],orders[],7,FALSE)</f>
        <v>3</v>
      </c>
      <c r="F238">
        <f>SUMIF(order_details__2[OrderID],Table15[[#This Row],[OrderID]],order_details__2[Quantity])</f>
        <v>10</v>
      </c>
    </row>
    <row r="239" spans="1:6" x14ac:dyDescent="0.2">
      <c r="A239" s="3">
        <v>10337</v>
      </c>
      <c r="C239">
        <v>10483</v>
      </c>
      <c r="D239">
        <f>SUMIF(order_details__2[OrderID],order_details!C239,order_details__2[Line Sale])</f>
        <v>704</v>
      </c>
      <c r="E239">
        <f>VLOOKUP(Table15[[#This Row],[OrderID]],orders[],7,FALSE)</f>
        <v>2</v>
      </c>
      <c r="F239">
        <f>SUMIF(order_details__2[OrderID],Table15[[#This Row],[OrderID]],order_details__2[Quantity])</f>
        <v>65</v>
      </c>
    </row>
    <row r="240" spans="1:6" x14ac:dyDescent="0.2">
      <c r="A240" s="2">
        <v>10337</v>
      </c>
      <c r="C240">
        <v>10484</v>
      </c>
      <c r="D240">
        <f>SUMIF(order_details__2[OrderID],order_details!C240,order_details__2[Line Sale])</f>
        <v>386.2</v>
      </c>
      <c r="E240">
        <f>VLOOKUP(Table15[[#This Row],[OrderID]],orders[],7,FALSE)</f>
        <v>3</v>
      </c>
      <c r="F240">
        <f>SUMIF(order_details__2[OrderID],Table15[[#This Row],[OrderID]],order_details__2[Quantity])</f>
        <v>27</v>
      </c>
    </row>
    <row r="241" spans="1:6" x14ac:dyDescent="0.2">
      <c r="A241" s="3">
        <v>10337</v>
      </c>
      <c r="C241">
        <v>10485</v>
      </c>
      <c r="D241">
        <f>SUMIF(order_details__2[OrderID],order_details!C241,order_details__2[Line Sale])</f>
        <v>1760</v>
      </c>
      <c r="E241">
        <f>VLOOKUP(Table15[[#This Row],[OrderID]],orders[],7,FALSE)</f>
        <v>2</v>
      </c>
      <c r="F241">
        <f>SUMIF(order_details__2[OrderID],Table15[[#This Row],[OrderID]],order_details__2[Quantity])</f>
        <v>130</v>
      </c>
    </row>
    <row r="242" spans="1:6" x14ac:dyDescent="0.2">
      <c r="A242" s="2">
        <v>10337</v>
      </c>
      <c r="C242">
        <v>10486</v>
      </c>
      <c r="D242">
        <f>SUMIF(order_details__2[OrderID],order_details!C242,order_details__2[Line Sale])</f>
        <v>1272</v>
      </c>
      <c r="E242">
        <f>VLOOKUP(Table15[[#This Row],[OrderID]],orders[],7,FALSE)</f>
        <v>2</v>
      </c>
      <c r="F242">
        <f>SUMIF(order_details__2[OrderID],Table15[[#This Row],[OrderID]],order_details__2[Quantity])</f>
        <v>46</v>
      </c>
    </row>
    <row r="243" spans="1:6" x14ac:dyDescent="0.2">
      <c r="A243" s="3">
        <v>10338</v>
      </c>
      <c r="C243">
        <v>10487</v>
      </c>
      <c r="D243">
        <f>SUMIF(order_details__2[OrderID],order_details!C243,order_details__2[Line Sale])</f>
        <v>925.1</v>
      </c>
      <c r="E243">
        <f>VLOOKUP(Table15[[#This Row],[OrderID]],orders[],7,FALSE)</f>
        <v>2</v>
      </c>
      <c r="F243">
        <f>SUMIF(order_details__2[OrderID],Table15[[#This Row],[OrderID]],order_details__2[Quantity])</f>
        <v>59</v>
      </c>
    </row>
    <row r="244" spans="1:6" x14ac:dyDescent="0.2">
      <c r="A244" s="2">
        <v>10338</v>
      </c>
      <c r="C244">
        <v>10488</v>
      </c>
      <c r="D244">
        <f>SUMIF(order_details__2[OrderID],order_details!C244,order_details__2[Line Sale])</f>
        <v>1560</v>
      </c>
      <c r="E244">
        <f>VLOOKUP(Table15[[#This Row],[OrderID]],orders[],7,FALSE)</f>
        <v>2</v>
      </c>
      <c r="F244">
        <f>SUMIF(order_details__2[OrderID],Table15[[#This Row],[OrderID]],order_details__2[Quantity])</f>
        <v>50</v>
      </c>
    </row>
    <row r="245" spans="1:6" x14ac:dyDescent="0.2">
      <c r="A245" s="3">
        <v>10339</v>
      </c>
      <c r="C245">
        <v>10489</v>
      </c>
      <c r="D245">
        <f>SUMIF(order_details__2[OrderID],order_details!C245,order_details__2[Line Sale])</f>
        <v>502.20000000000005</v>
      </c>
      <c r="E245">
        <f>VLOOKUP(Table15[[#This Row],[OrderID]],orders[],7,FALSE)</f>
        <v>2</v>
      </c>
      <c r="F245">
        <f>SUMIF(order_details__2[OrderID],Table15[[#This Row],[OrderID]],order_details__2[Quantity])</f>
        <v>33</v>
      </c>
    </row>
    <row r="246" spans="1:6" x14ac:dyDescent="0.2">
      <c r="A246" s="2">
        <v>10339</v>
      </c>
      <c r="C246">
        <v>10490</v>
      </c>
      <c r="D246">
        <f>SUMIF(order_details__2[OrderID],order_details!C246,order_details__2[Line Sale])</f>
        <v>3163.2</v>
      </c>
      <c r="E246">
        <f>VLOOKUP(Table15[[#This Row],[OrderID]],orders[],7,FALSE)</f>
        <v>2</v>
      </c>
      <c r="F246">
        <f>SUMIF(order_details__2[OrderID],Table15[[#This Row],[OrderID]],order_details__2[Quantity])</f>
        <v>126</v>
      </c>
    </row>
    <row r="247" spans="1:6" x14ac:dyDescent="0.2">
      <c r="A247" s="3">
        <v>10339</v>
      </c>
      <c r="C247">
        <v>10491</v>
      </c>
      <c r="D247">
        <f>SUMIF(order_details__2[OrderID],order_details!C247,order_details__2[Line Sale])</f>
        <v>305.3</v>
      </c>
      <c r="E247">
        <f>VLOOKUP(Table15[[#This Row],[OrderID]],orders[],7,FALSE)</f>
        <v>3</v>
      </c>
      <c r="F247">
        <f>SUMIF(order_details__2[OrderID],Table15[[#This Row],[OrderID]],order_details__2[Quantity])</f>
        <v>22</v>
      </c>
    </row>
    <row r="248" spans="1:6" x14ac:dyDescent="0.2">
      <c r="A248" s="2">
        <v>10340</v>
      </c>
      <c r="C248">
        <v>10492</v>
      </c>
      <c r="D248">
        <f>SUMIF(order_details__2[OrderID],order_details!C248,order_details__2[Line Sale])</f>
        <v>896</v>
      </c>
      <c r="E248">
        <f>VLOOKUP(Table15[[#This Row],[OrderID]],orders[],7,FALSE)</f>
        <v>1</v>
      </c>
      <c r="F248">
        <f>SUMIF(order_details__2[OrderID],Table15[[#This Row],[OrderID]],order_details__2[Quantity])</f>
        <v>80</v>
      </c>
    </row>
    <row r="249" spans="1:6" x14ac:dyDescent="0.2">
      <c r="A249" s="3">
        <v>10340</v>
      </c>
      <c r="C249">
        <v>10493</v>
      </c>
      <c r="D249">
        <f>SUMIF(order_details__2[OrderID],order_details!C249,order_details__2[Line Sale])</f>
        <v>676</v>
      </c>
      <c r="E249">
        <f>VLOOKUP(Table15[[#This Row],[OrderID]],orders[],7,FALSE)</f>
        <v>3</v>
      </c>
      <c r="F249">
        <f>SUMIF(order_details__2[OrderID],Table15[[#This Row],[OrderID]],order_details__2[Quantity])</f>
        <v>35</v>
      </c>
    </row>
    <row r="250" spans="1:6" x14ac:dyDescent="0.2">
      <c r="A250" s="2">
        <v>10340</v>
      </c>
      <c r="C250">
        <v>10494</v>
      </c>
      <c r="D250">
        <f>SUMIF(order_details__2[OrderID],order_details!C250,order_details__2[Line Sale])</f>
        <v>912</v>
      </c>
      <c r="E250">
        <f>VLOOKUP(Table15[[#This Row],[OrderID]],orders[],7,FALSE)</f>
        <v>2</v>
      </c>
      <c r="F250">
        <f>SUMIF(order_details__2[OrderID],Table15[[#This Row],[OrderID]],order_details__2[Quantity])</f>
        <v>30</v>
      </c>
    </row>
    <row r="251" spans="1:6" x14ac:dyDescent="0.2">
      <c r="A251" s="3">
        <v>10341</v>
      </c>
      <c r="C251">
        <v>10495</v>
      </c>
      <c r="D251">
        <f>SUMIF(order_details__2[OrderID],order_details!C251,order_details__2[Line Sale])</f>
        <v>278</v>
      </c>
      <c r="E251">
        <f>VLOOKUP(Table15[[#This Row],[OrderID]],orders[],7,FALSE)</f>
        <v>3</v>
      </c>
      <c r="F251">
        <f>SUMIF(order_details__2[OrderID],Table15[[#This Row],[OrderID]],order_details__2[Quantity])</f>
        <v>35</v>
      </c>
    </row>
    <row r="252" spans="1:6" x14ac:dyDescent="0.2">
      <c r="A252" s="2">
        <v>10341</v>
      </c>
      <c r="C252">
        <v>10496</v>
      </c>
      <c r="D252">
        <f>SUMIF(order_details__2[OrderID],order_details!C252,order_details__2[Line Sale])</f>
        <v>200</v>
      </c>
      <c r="E252">
        <f>VLOOKUP(Table15[[#This Row],[OrderID]],orders[],7,FALSE)</f>
        <v>2</v>
      </c>
      <c r="F252">
        <f>SUMIF(order_details__2[OrderID],Table15[[#This Row],[OrderID]],order_details__2[Quantity])</f>
        <v>20</v>
      </c>
    </row>
    <row r="253" spans="1:6" x14ac:dyDescent="0.2">
      <c r="A253" s="3">
        <v>10342</v>
      </c>
      <c r="C253">
        <v>10497</v>
      </c>
      <c r="D253">
        <f>SUMIF(order_details__2[OrderID],order_details!C253,order_details__2[Line Sale])</f>
        <v>1380.6</v>
      </c>
      <c r="E253">
        <f>VLOOKUP(Table15[[#This Row],[OrderID]],orders[],7,FALSE)</f>
        <v>1</v>
      </c>
      <c r="F253">
        <f>SUMIF(order_details__2[OrderID],Table15[[#This Row],[OrderID]],order_details__2[Quantity])</f>
        <v>64</v>
      </c>
    </row>
    <row r="254" spans="1:6" x14ac:dyDescent="0.2">
      <c r="A254" s="2">
        <v>10342</v>
      </c>
      <c r="C254">
        <v>10498</v>
      </c>
      <c r="D254">
        <f>SUMIF(order_details__2[OrderID],order_details!C254,order_details__2[Line Sale])</f>
        <v>575</v>
      </c>
      <c r="E254">
        <f>VLOOKUP(Table15[[#This Row],[OrderID]],orders[],7,FALSE)</f>
        <v>2</v>
      </c>
      <c r="F254">
        <f>SUMIF(order_details__2[OrderID],Table15[[#This Row],[OrderID]],order_details__2[Quantity])</f>
        <v>49</v>
      </c>
    </row>
    <row r="255" spans="1:6" x14ac:dyDescent="0.2">
      <c r="A255" s="3">
        <v>10342</v>
      </c>
      <c r="C255">
        <v>10499</v>
      </c>
      <c r="D255">
        <f>SUMIF(order_details__2[OrderID],order_details!C255,order_details__2[Line Sale])</f>
        <v>1412</v>
      </c>
      <c r="E255">
        <f>VLOOKUP(Table15[[#This Row],[OrderID]],orders[],7,FALSE)</f>
        <v>2</v>
      </c>
      <c r="F255">
        <f>SUMIF(order_details__2[OrderID],Table15[[#This Row],[OrderID]],order_details__2[Quantity])</f>
        <v>45</v>
      </c>
    </row>
    <row r="256" spans="1:6" x14ac:dyDescent="0.2">
      <c r="A256" s="2">
        <v>10342</v>
      </c>
      <c r="C256">
        <v>10500</v>
      </c>
      <c r="D256">
        <f>SUMIF(order_details__2[OrderID],order_details!C256,order_details__2[Line Sale])</f>
        <v>550.79999999999995</v>
      </c>
      <c r="E256">
        <f>VLOOKUP(Table15[[#This Row],[OrderID]],orders[],7,FALSE)</f>
        <v>1</v>
      </c>
      <c r="F256">
        <f>SUMIF(order_details__2[OrderID],Table15[[#This Row],[OrderID]],order_details__2[Quantity])</f>
        <v>20</v>
      </c>
    </row>
    <row r="257" spans="1:6" x14ac:dyDescent="0.2">
      <c r="A257" s="3">
        <v>10343</v>
      </c>
      <c r="C257">
        <v>10501</v>
      </c>
      <c r="D257">
        <f>SUMIF(order_details__2[OrderID],order_details!C257,order_details__2[Line Sale])</f>
        <v>149</v>
      </c>
      <c r="E257">
        <f>VLOOKUP(Table15[[#This Row],[OrderID]],orders[],7,FALSE)</f>
        <v>3</v>
      </c>
      <c r="F257">
        <f>SUMIF(order_details__2[OrderID],Table15[[#This Row],[OrderID]],order_details__2[Quantity])</f>
        <v>20</v>
      </c>
    </row>
    <row r="258" spans="1:6" x14ac:dyDescent="0.2">
      <c r="A258" s="2">
        <v>10343</v>
      </c>
      <c r="C258">
        <v>10502</v>
      </c>
      <c r="D258">
        <f>SUMIF(order_details__2[OrderID],order_details!C258,order_details__2[Line Sale])</f>
        <v>816.3</v>
      </c>
      <c r="E258">
        <f>VLOOKUP(Table15[[#This Row],[OrderID]],orders[],7,FALSE)</f>
        <v>1</v>
      </c>
      <c r="F258">
        <f>SUMIF(order_details__2[OrderID],Table15[[#This Row],[OrderID]],order_details__2[Quantity])</f>
        <v>57</v>
      </c>
    </row>
    <row r="259" spans="1:6" x14ac:dyDescent="0.2">
      <c r="A259" s="3">
        <v>10343</v>
      </c>
      <c r="C259">
        <v>10503</v>
      </c>
      <c r="D259">
        <f>SUMIF(order_details__2[OrderID],order_details!C259,order_details__2[Line Sale])</f>
        <v>2048.5</v>
      </c>
      <c r="E259">
        <f>VLOOKUP(Table15[[#This Row],[OrderID]],orders[],7,FALSE)</f>
        <v>2</v>
      </c>
      <c r="F259">
        <f>SUMIF(order_details__2[OrderID],Table15[[#This Row],[OrderID]],order_details__2[Quantity])</f>
        <v>90</v>
      </c>
    </row>
    <row r="260" spans="1:6" x14ac:dyDescent="0.2">
      <c r="A260" s="2">
        <v>10344</v>
      </c>
      <c r="C260">
        <v>10504</v>
      </c>
      <c r="D260">
        <f>SUMIF(order_details__2[OrderID],order_details!C260,order_details__2[Line Sale])</f>
        <v>1388.5</v>
      </c>
      <c r="E260">
        <f>VLOOKUP(Table15[[#This Row],[OrderID]],orders[],7,FALSE)</f>
        <v>3</v>
      </c>
      <c r="F260">
        <f>SUMIF(order_details__2[OrderID],Table15[[#This Row],[OrderID]],order_details__2[Quantity])</f>
        <v>59</v>
      </c>
    </row>
    <row r="261" spans="1:6" x14ac:dyDescent="0.2">
      <c r="A261" s="3">
        <v>10344</v>
      </c>
      <c r="C261">
        <v>10505</v>
      </c>
      <c r="D261">
        <f>SUMIF(order_details__2[OrderID],order_details!C261,order_details__2[Line Sale])</f>
        <v>147.89999999999998</v>
      </c>
      <c r="E261">
        <f>VLOOKUP(Table15[[#This Row],[OrderID]],orders[],7,FALSE)</f>
        <v>3</v>
      </c>
      <c r="F261">
        <f>SUMIF(order_details__2[OrderID],Table15[[#This Row],[OrderID]],order_details__2[Quantity])</f>
        <v>3</v>
      </c>
    </row>
    <row r="262" spans="1:6" x14ac:dyDescent="0.2">
      <c r="A262" s="2">
        <v>10345</v>
      </c>
      <c r="C262">
        <v>10506</v>
      </c>
      <c r="D262">
        <f>SUMIF(order_details__2[OrderID],order_details!C262,order_details__2[Line Sale])</f>
        <v>462</v>
      </c>
      <c r="E262">
        <f>VLOOKUP(Table15[[#This Row],[OrderID]],orders[],7,FALSE)</f>
        <v>2</v>
      </c>
      <c r="F262">
        <f>SUMIF(order_details__2[OrderID],Table15[[#This Row],[OrderID]],order_details__2[Quantity])</f>
        <v>32</v>
      </c>
    </row>
    <row r="263" spans="1:6" x14ac:dyDescent="0.2">
      <c r="A263" s="3">
        <v>10345</v>
      </c>
      <c r="C263">
        <v>10507</v>
      </c>
      <c r="D263">
        <f>SUMIF(order_details__2[OrderID],order_details!C263,order_details__2[Line Sale])</f>
        <v>881.25</v>
      </c>
      <c r="E263">
        <f>VLOOKUP(Table15[[#This Row],[OrderID]],orders[],7,FALSE)</f>
        <v>1</v>
      </c>
      <c r="F263">
        <f>SUMIF(order_details__2[OrderID],Table15[[#This Row],[OrderID]],order_details__2[Quantity])</f>
        <v>30</v>
      </c>
    </row>
    <row r="264" spans="1:6" x14ac:dyDescent="0.2">
      <c r="A264" s="2">
        <v>10345</v>
      </c>
      <c r="C264">
        <v>10508</v>
      </c>
      <c r="D264">
        <f>SUMIF(order_details__2[OrderID],order_details!C264,order_details__2[Line Sale])</f>
        <v>240</v>
      </c>
      <c r="E264">
        <f>VLOOKUP(Table15[[#This Row],[OrderID]],orders[],7,FALSE)</f>
        <v>2</v>
      </c>
      <c r="F264">
        <f>SUMIF(order_details__2[OrderID],Table15[[#This Row],[OrderID]],order_details__2[Quantity])</f>
        <v>20</v>
      </c>
    </row>
    <row r="265" spans="1:6" x14ac:dyDescent="0.2">
      <c r="A265" s="3">
        <v>10346</v>
      </c>
      <c r="C265">
        <v>10509</v>
      </c>
      <c r="D265">
        <f>SUMIF(order_details__2[OrderID],order_details!C265,order_details__2[Line Sale])</f>
        <v>136.80000000000001</v>
      </c>
      <c r="E265">
        <f>VLOOKUP(Table15[[#This Row],[OrderID]],orders[],7,FALSE)</f>
        <v>1</v>
      </c>
      <c r="F265">
        <f>SUMIF(order_details__2[OrderID],Table15[[#This Row],[OrderID]],order_details__2[Quantity])</f>
        <v>3</v>
      </c>
    </row>
    <row r="266" spans="1:6" x14ac:dyDescent="0.2">
      <c r="A266" s="2">
        <v>10346</v>
      </c>
      <c r="C266">
        <v>10510</v>
      </c>
      <c r="D266">
        <f>SUMIF(order_details__2[OrderID],order_details!C266,order_details__2[Line Sale])</f>
        <v>4735.4400000000005</v>
      </c>
      <c r="E266">
        <f>VLOOKUP(Table15[[#This Row],[OrderID]],orders[],7,FALSE)</f>
        <v>3</v>
      </c>
      <c r="F266">
        <f>SUMIF(order_details__2[OrderID],Table15[[#This Row],[OrderID]],order_details__2[Quantity])</f>
        <v>72</v>
      </c>
    </row>
    <row r="267" spans="1:6" x14ac:dyDescent="0.2">
      <c r="A267" s="3">
        <v>10347</v>
      </c>
      <c r="C267">
        <v>10511</v>
      </c>
      <c r="D267">
        <f>SUMIF(order_details__2[OrderID],order_details!C267,order_details__2[Line Sale])</f>
        <v>3000</v>
      </c>
      <c r="E267">
        <f>VLOOKUP(Table15[[#This Row],[OrderID]],orders[],7,FALSE)</f>
        <v>3</v>
      </c>
      <c r="F267">
        <f>SUMIF(order_details__2[OrderID],Table15[[#This Row],[OrderID]],order_details__2[Quantity])</f>
        <v>110</v>
      </c>
    </row>
    <row r="268" spans="1:6" x14ac:dyDescent="0.2">
      <c r="A268" s="2">
        <v>10347</v>
      </c>
      <c r="C268">
        <v>10512</v>
      </c>
      <c r="D268">
        <f>SUMIF(order_details__2[OrderID],order_details!C268,order_details__2[Line Sale])</f>
        <v>618</v>
      </c>
      <c r="E268">
        <f>VLOOKUP(Table15[[#This Row],[OrderID]],orders[],7,FALSE)</f>
        <v>2</v>
      </c>
      <c r="F268">
        <f>SUMIF(order_details__2[OrderID],Table15[[#This Row],[OrderID]],order_details__2[Quantity])</f>
        <v>37</v>
      </c>
    </row>
    <row r="269" spans="1:6" x14ac:dyDescent="0.2">
      <c r="A269" s="3">
        <v>10347</v>
      </c>
      <c r="C269">
        <v>10513</v>
      </c>
      <c r="D269">
        <f>SUMIF(order_details__2[OrderID],order_details!C269,order_details__2[Line Sale])</f>
        <v>2427.5</v>
      </c>
      <c r="E269">
        <f>VLOOKUP(Table15[[#This Row],[OrderID]],orders[],7,FALSE)</f>
        <v>1</v>
      </c>
      <c r="F269">
        <f>SUMIF(order_details__2[OrderID],Table15[[#This Row],[OrderID]],order_details__2[Quantity])</f>
        <v>105</v>
      </c>
    </row>
    <row r="270" spans="1:6" x14ac:dyDescent="0.2">
      <c r="A270" s="2">
        <v>10347</v>
      </c>
      <c r="C270">
        <v>10514</v>
      </c>
      <c r="D270">
        <f>SUMIF(order_details__2[OrderID],order_details!C270,order_details__2[Line Sale])</f>
        <v>8623.4500000000007</v>
      </c>
      <c r="E270">
        <f>VLOOKUP(Table15[[#This Row],[OrderID]],orders[],7,FALSE)</f>
        <v>2</v>
      </c>
      <c r="F270">
        <f>SUMIF(order_details__2[OrderID],Table15[[#This Row],[OrderID]],order_details__2[Quantity])</f>
        <v>233</v>
      </c>
    </row>
    <row r="271" spans="1:6" x14ac:dyDescent="0.2">
      <c r="A271" s="3">
        <v>10348</v>
      </c>
      <c r="C271">
        <v>10515</v>
      </c>
      <c r="D271">
        <f>SUMIF(order_details__2[OrderID],order_details!C271,order_details__2[Line Sale])</f>
        <v>10588.5</v>
      </c>
      <c r="E271">
        <f>VLOOKUP(Table15[[#This Row],[OrderID]],orders[],7,FALSE)</f>
        <v>1</v>
      </c>
      <c r="F271">
        <f>SUMIF(order_details__2[OrderID],Table15[[#This Row],[OrderID]],order_details__2[Quantity])</f>
        <v>286</v>
      </c>
    </row>
    <row r="272" spans="1:6" x14ac:dyDescent="0.2">
      <c r="A272" s="2">
        <v>10348</v>
      </c>
      <c r="C272">
        <v>10516</v>
      </c>
      <c r="D272">
        <f>SUMIF(order_details__2[OrderID],order_details!C272,order_details__2[Line Sale])</f>
        <v>2614.5</v>
      </c>
      <c r="E272">
        <f>VLOOKUP(Table15[[#This Row],[OrderID]],orders[],7,FALSE)</f>
        <v>3</v>
      </c>
      <c r="F272">
        <f>SUMIF(order_details__2[OrderID],Table15[[#This Row],[OrderID]],order_details__2[Quantity])</f>
        <v>125</v>
      </c>
    </row>
    <row r="273" spans="1:6" x14ac:dyDescent="0.2">
      <c r="A273" s="3">
        <v>10349</v>
      </c>
      <c r="C273">
        <v>10517</v>
      </c>
      <c r="D273">
        <f>SUMIF(order_details__2[OrderID],order_details!C273,order_details__2[Line Sale])</f>
        <v>352</v>
      </c>
      <c r="E273">
        <f>VLOOKUP(Table15[[#This Row],[OrderID]],orders[],7,FALSE)</f>
        <v>3</v>
      </c>
      <c r="F273">
        <f>SUMIF(order_details__2[OrderID],Table15[[#This Row],[OrderID]],order_details__2[Quantity])</f>
        <v>16</v>
      </c>
    </row>
    <row r="274" spans="1:6" x14ac:dyDescent="0.2">
      <c r="A274" s="2">
        <v>10350</v>
      </c>
      <c r="C274">
        <v>10518</v>
      </c>
      <c r="D274">
        <f>SUMIF(order_details__2[OrderID],order_details!C274,order_details__2[Line Sale])</f>
        <v>4150.05</v>
      </c>
      <c r="E274">
        <f>VLOOKUP(Table15[[#This Row],[OrderID]],orders[],7,FALSE)</f>
        <v>2</v>
      </c>
      <c r="F274">
        <f>SUMIF(order_details__2[OrderID],Table15[[#This Row],[OrderID]],order_details__2[Quantity])</f>
        <v>29</v>
      </c>
    </row>
    <row r="275" spans="1:6" x14ac:dyDescent="0.2">
      <c r="A275" s="3">
        <v>10350</v>
      </c>
      <c r="C275">
        <v>10519</v>
      </c>
      <c r="D275">
        <f>SUMIF(order_details__2[OrderID],order_details!C275,order_details__2[Line Sale])</f>
        <v>2356</v>
      </c>
      <c r="E275">
        <f>VLOOKUP(Table15[[#This Row],[OrderID]],orders[],7,FALSE)</f>
        <v>3</v>
      </c>
      <c r="F275">
        <f>SUMIF(order_details__2[OrderID],Table15[[#This Row],[OrderID]],order_details__2[Quantity])</f>
        <v>66</v>
      </c>
    </row>
    <row r="276" spans="1:6" x14ac:dyDescent="0.2">
      <c r="A276" s="2">
        <v>10351</v>
      </c>
      <c r="C276">
        <v>10520</v>
      </c>
      <c r="D276">
        <f>SUMIF(order_details__2[OrderID],order_details!C276,order_details__2[Line Sale])</f>
        <v>200</v>
      </c>
      <c r="E276">
        <f>VLOOKUP(Table15[[#This Row],[OrderID]],orders[],7,FALSE)</f>
        <v>1</v>
      </c>
      <c r="F276">
        <f>SUMIF(order_details__2[OrderID],Table15[[#This Row],[OrderID]],order_details__2[Quantity])</f>
        <v>13</v>
      </c>
    </row>
    <row r="277" spans="1:6" x14ac:dyDescent="0.2">
      <c r="A277" s="3">
        <v>10351</v>
      </c>
      <c r="C277">
        <v>10521</v>
      </c>
      <c r="D277">
        <f>SUMIF(order_details__2[OrderID],order_details!C277,order_details__2[Line Sale])</f>
        <v>225.5</v>
      </c>
      <c r="E277">
        <f>VLOOKUP(Table15[[#This Row],[OrderID]],orders[],7,FALSE)</f>
        <v>2</v>
      </c>
      <c r="F277">
        <f>SUMIF(order_details__2[OrderID],Table15[[#This Row],[OrderID]],order_details__2[Quantity])</f>
        <v>19</v>
      </c>
    </row>
    <row r="278" spans="1:6" x14ac:dyDescent="0.2">
      <c r="A278" s="2">
        <v>10351</v>
      </c>
      <c r="C278">
        <v>10522</v>
      </c>
      <c r="D278">
        <f>SUMIF(order_details__2[OrderID],order_details!C278,order_details__2[Line Sale])</f>
        <v>2657.8</v>
      </c>
      <c r="E278">
        <f>VLOOKUP(Table15[[#This Row],[OrderID]],orders[],7,FALSE)</f>
        <v>1</v>
      </c>
      <c r="F278">
        <f>SUMIF(order_details__2[OrderID],Table15[[#This Row],[OrderID]],order_details__2[Quantity])</f>
        <v>109</v>
      </c>
    </row>
    <row r="279" spans="1:6" x14ac:dyDescent="0.2">
      <c r="A279" s="3">
        <v>10351</v>
      </c>
      <c r="C279">
        <v>10523</v>
      </c>
      <c r="D279">
        <f>SUMIF(order_details__2[OrderID],order_details!C279,order_details__2[Line Sale])</f>
        <v>2715.9</v>
      </c>
      <c r="E279">
        <f>VLOOKUP(Table15[[#This Row],[OrderID]],orders[],7,FALSE)</f>
        <v>2</v>
      </c>
      <c r="F279">
        <f>SUMIF(order_details__2[OrderID],Table15[[#This Row],[OrderID]],order_details__2[Quantity])</f>
        <v>64</v>
      </c>
    </row>
    <row r="280" spans="1:6" x14ac:dyDescent="0.2">
      <c r="A280" s="2">
        <v>10352</v>
      </c>
      <c r="C280">
        <v>10524</v>
      </c>
      <c r="D280">
        <f>SUMIF(order_details__2[OrderID],order_details!C280,order_details__2[Line Sale])</f>
        <v>3192.65</v>
      </c>
      <c r="E280">
        <f>VLOOKUP(Table15[[#This Row],[OrderID]],orders[],7,FALSE)</f>
        <v>2</v>
      </c>
      <c r="F280">
        <f>SUMIF(order_details__2[OrderID],Table15[[#This Row],[OrderID]],order_details__2[Quantity])</f>
        <v>87</v>
      </c>
    </row>
    <row r="281" spans="1:6" x14ac:dyDescent="0.2">
      <c r="A281" s="3">
        <v>10352</v>
      </c>
      <c r="C281">
        <v>10525</v>
      </c>
      <c r="D281">
        <f>SUMIF(order_details__2[OrderID],order_details!C281,order_details__2[Line Sale])</f>
        <v>846</v>
      </c>
      <c r="E281">
        <f>VLOOKUP(Table15[[#This Row],[OrderID]],orders[],7,FALSE)</f>
        <v>2</v>
      </c>
      <c r="F281">
        <f>SUMIF(order_details__2[OrderID],Table15[[#This Row],[OrderID]],order_details__2[Quantity])</f>
        <v>45</v>
      </c>
    </row>
    <row r="282" spans="1:6" x14ac:dyDescent="0.2">
      <c r="A282" s="2">
        <v>10353</v>
      </c>
      <c r="C282">
        <v>10526</v>
      </c>
      <c r="D282">
        <f>SUMIF(order_details__2[OrderID],order_details!C282,order_details__2[Line Sale])</f>
        <v>1344</v>
      </c>
      <c r="E282">
        <f>VLOOKUP(Table15[[#This Row],[OrderID]],orders[],7,FALSE)</f>
        <v>2</v>
      </c>
      <c r="F282">
        <f>SUMIF(order_details__2[OrderID],Table15[[#This Row],[OrderID]],order_details__2[Quantity])</f>
        <v>48</v>
      </c>
    </row>
    <row r="283" spans="1:6" x14ac:dyDescent="0.2">
      <c r="A283" s="3">
        <v>10353</v>
      </c>
      <c r="C283">
        <v>10527</v>
      </c>
      <c r="D283">
        <f>SUMIF(order_details__2[OrderID],order_details!C283,order_details__2[Line Sale])</f>
        <v>1670</v>
      </c>
      <c r="E283">
        <f>VLOOKUP(Table15[[#This Row],[OrderID]],orders[],7,FALSE)</f>
        <v>1</v>
      </c>
      <c r="F283">
        <f>SUMIF(order_details__2[OrderID],Table15[[#This Row],[OrderID]],order_details__2[Quantity])</f>
        <v>80</v>
      </c>
    </row>
    <row r="284" spans="1:6" x14ac:dyDescent="0.2">
      <c r="A284" s="2">
        <v>10354</v>
      </c>
      <c r="C284">
        <v>10528</v>
      </c>
      <c r="D284">
        <f>SUMIF(order_details__2[OrderID],order_details!C284,order_details__2[Line Sale])</f>
        <v>396.2</v>
      </c>
      <c r="E284">
        <f>VLOOKUP(Table15[[#This Row],[OrderID]],orders[],7,FALSE)</f>
        <v>2</v>
      </c>
      <c r="F284">
        <f>SUMIF(order_details__2[OrderID],Table15[[#This Row],[OrderID]],order_details__2[Quantity])</f>
        <v>20</v>
      </c>
    </row>
    <row r="285" spans="1:6" x14ac:dyDescent="0.2">
      <c r="A285" s="3">
        <v>10354</v>
      </c>
      <c r="C285">
        <v>10529</v>
      </c>
      <c r="D285">
        <f>SUMIF(order_details__2[OrderID],order_details!C285,order_details__2[Line Sale])</f>
        <v>946</v>
      </c>
      <c r="E285">
        <f>VLOOKUP(Table15[[#This Row],[OrderID]],orders[],7,FALSE)</f>
        <v>2</v>
      </c>
      <c r="F285">
        <f>SUMIF(order_details__2[OrderID],Table15[[#This Row],[OrderID]],order_details__2[Quantity])</f>
        <v>44</v>
      </c>
    </row>
    <row r="286" spans="1:6" x14ac:dyDescent="0.2">
      <c r="A286" s="2">
        <v>10355</v>
      </c>
      <c r="C286">
        <v>10530</v>
      </c>
      <c r="D286">
        <f>SUMIF(order_details__2[OrderID],order_details!C286,order_details__2[Line Sale])</f>
        <v>4180</v>
      </c>
      <c r="E286">
        <f>VLOOKUP(Table15[[#This Row],[OrderID]],orders[],7,FALSE)</f>
        <v>2</v>
      </c>
      <c r="F286">
        <f>SUMIF(order_details__2[OrderID],Table15[[#This Row],[OrderID]],order_details__2[Quantity])</f>
        <v>135</v>
      </c>
    </row>
    <row r="287" spans="1:6" x14ac:dyDescent="0.2">
      <c r="A287" s="3">
        <v>10355</v>
      </c>
      <c r="C287">
        <v>10531</v>
      </c>
      <c r="D287">
        <f>SUMIF(order_details__2[OrderID],order_details!C287,order_details__2[Line Sale])</f>
        <v>110</v>
      </c>
      <c r="E287">
        <f>VLOOKUP(Table15[[#This Row],[OrderID]],orders[],7,FALSE)</f>
        <v>1</v>
      </c>
      <c r="F287">
        <f>SUMIF(order_details__2[OrderID],Table15[[#This Row],[OrderID]],order_details__2[Quantity])</f>
        <v>2</v>
      </c>
    </row>
    <row r="288" spans="1:6" x14ac:dyDescent="0.2">
      <c r="A288" s="2">
        <v>10356</v>
      </c>
      <c r="C288">
        <v>10532</v>
      </c>
      <c r="D288">
        <f>SUMIF(order_details__2[OrderID],order_details!C288,order_details__2[Line Sale])</f>
        <v>796.35</v>
      </c>
      <c r="E288">
        <f>VLOOKUP(Table15[[#This Row],[OrderID]],orders[],7,FALSE)</f>
        <v>3</v>
      </c>
      <c r="F288">
        <f>SUMIF(order_details__2[OrderID],Table15[[#This Row],[OrderID]],order_details__2[Quantity])</f>
        <v>39</v>
      </c>
    </row>
    <row r="289" spans="1:6" x14ac:dyDescent="0.2">
      <c r="A289" s="3">
        <v>10356</v>
      </c>
      <c r="C289">
        <v>10533</v>
      </c>
      <c r="D289">
        <f>SUMIF(order_details__2[OrderID],order_details!C289,order_details__2[Line Sale])</f>
        <v>2295.1999999999998</v>
      </c>
      <c r="E289">
        <f>VLOOKUP(Table15[[#This Row],[OrderID]],orders[],7,FALSE)</f>
        <v>1</v>
      </c>
      <c r="F289">
        <f>SUMIF(order_details__2[OrderID],Table15[[#This Row],[OrderID]],order_details__2[Quantity])</f>
        <v>98</v>
      </c>
    </row>
    <row r="290" spans="1:6" x14ac:dyDescent="0.2">
      <c r="A290" s="2">
        <v>10356</v>
      </c>
      <c r="C290">
        <v>10534</v>
      </c>
      <c r="D290">
        <f>SUMIF(order_details__2[OrderID],order_details!C290,order_details__2[Line Sale])</f>
        <v>517.4</v>
      </c>
      <c r="E290">
        <f>VLOOKUP(Table15[[#This Row],[OrderID]],orders[],7,FALSE)</f>
        <v>2</v>
      </c>
      <c r="F290">
        <f>SUMIF(order_details__2[OrderID],Table15[[#This Row],[OrderID]],order_details__2[Quantity])</f>
        <v>30</v>
      </c>
    </row>
    <row r="291" spans="1:6" x14ac:dyDescent="0.2">
      <c r="A291" s="3">
        <v>10357</v>
      </c>
      <c r="C291">
        <v>10535</v>
      </c>
      <c r="D291">
        <f>SUMIF(order_details__2[OrderID],order_details!C291,order_details__2[Line Sale])</f>
        <v>2156.5</v>
      </c>
      <c r="E291">
        <f>VLOOKUP(Table15[[#This Row],[OrderID]],orders[],7,FALSE)</f>
        <v>1</v>
      </c>
      <c r="F291">
        <f>SUMIF(order_details__2[OrderID],Table15[[#This Row],[OrderID]],order_details__2[Quantity])</f>
        <v>80</v>
      </c>
    </row>
    <row r="292" spans="1:6" x14ac:dyDescent="0.2">
      <c r="A292" s="2">
        <v>10357</v>
      </c>
      <c r="C292">
        <v>10536</v>
      </c>
      <c r="D292">
        <f>SUMIF(order_details__2[OrderID],order_details!C292,order_details__2[Line Sale])</f>
        <v>2085</v>
      </c>
      <c r="E292">
        <f>VLOOKUP(Table15[[#This Row],[OrderID]],orders[],7,FALSE)</f>
        <v>2</v>
      </c>
      <c r="F292">
        <f>SUMIF(order_details__2[OrderID],Table15[[#This Row],[OrderID]],order_details__2[Quantity])</f>
        <v>100</v>
      </c>
    </row>
    <row r="293" spans="1:6" x14ac:dyDescent="0.2">
      <c r="A293" s="3">
        <v>10357</v>
      </c>
      <c r="C293">
        <v>10537</v>
      </c>
      <c r="D293">
        <f>SUMIF(order_details__2[OrderID],order_details!C293,order_details__2[Line Sale])</f>
        <v>1823.8</v>
      </c>
      <c r="E293">
        <f>VLOOKUP(Table15[[#This Row],[OrderID]],orders[],7,FALSE)</f>
        <v>1</v>
      </c>
      <c r="F293">
        <f>SUMIF(order_details__2[OrderID],Table15[[#This Row],[OrderID]],order_details__2[Quantity])</f>
        <v>86</v>
      </c>
    </row>
    <row r="294" spans="1:6" x14ac:dyDescent="0.2">
      <c r="A294" s="2">
        <v>10358</v>
      </c>
      <c r="C294">
        <v>10538</v>
      </c>
      <c r="D294">
        <f>SUMIF(order_details__2[OrderID],order_details!C294,order_details__2[Line Sale])</f>
        <v>139.80000000000001</v>
      </c>
      <c r="E294">
        <f>VLOOKUP(Table15[[#This Row],[OrderID]],orders[],7,FALSE)</f>
        <v>3</v>
      </c>
      <c r="F294">
        <f>SUMIF(order_details__2[OrderID],Table15[[#This Row],[OrderID]],order_details__2[Quantity])</f>
        <v>8</v>
      </c>
    </row>
    <row r="295" spans="1:6" x14ac:dyDescent="0.2">
      <c r="A295" s="3">
        <v>10358</v>
      </c>
      <c r="C295">
        <v>10539</v>
      </c>
      <c r="D295">
        <f>SUMIF(order_details__2[OrderID],order_details!C295,order_details__2[Line Sale])</f>
        <v>355.5</v>
      </c>
      <c r="E295">
        <f>VLOOKUP(Table15[[#This Row],[OrderID]],orders[],7,FALSE)</f>
        <v>3</v>
      </c>
      <c r="F295">
        <f>SUMIF(order_details__2[OrderID],Table15[[#This Row],[OrderID]],order_details__2[Quantity])</f>
        <v>44</v>
      </c>
    </row>
    <row r="296" spans="1:6" x14ac:dyDescent="0.2">
      <c r="A296" s="2">
        <v>10358</v>
      </c>
      <c r="C296">
        <v>10540</v>
      </c>
      <c r="D296">
        <f>SUMIF(order_details__2[OrderID],order_details!C296,order_details__2[Line Sale])</f>
        <v>10191.700000000001</v>
      </c>
      <c r="E296">
        <f>VLOOKUP(Table15[[#This Row],[OrderID]],orders[],7,FALSE)</f>
        <v>3</v>
      </c>
      <c r="F296">
        <f>SUMIF(order_details__2[OrderID],Table15[[#This Row],[OrderID]],order_details__2[Quantity])</f>
        <v>165</v>
      </c>
    </row>
    <row r="297" spans="1:6" x14ac:dyDescent="0.2">
      <c r="A297" s="3">
        <v>10359</v>
      </c>
      <c r="C297">
        <v>10541</v>
      </c>
      <c r="D297">
        <f>SUMIF(order_details__2[OrderID],order_details!C297,order_details__2[Line Sale])</f>
        <v>2162.8000000000002</v>
      </c>
      <c r="E297">
        <f>VLOOKUP(Table15[[#This Row],[OrderID]],orders[],7,FALSE)</f>
        <v>1</v>
      </c>
      <c r="F297">
        <f>SUMIF(order_details__2[OrderID],Table15[[#This Row],[OrderID]],order_details__2[Quantity])</f>
        <v>84</v>
      </c>
    </row>
    <row r="298" spans="1:6" x14ac:dyDescent="0.2">
      <c r="A298" s="2">
        <v>10359</v>
      </c>
      <c r="C298">
        <v>10542</v>
      </c>
      <c r="D298">
        <f>SUMIF(order_details__2[OrderID],order_details!C298,order_details__2[Line Sale])</f>
        <v>493.8</v>
      </c>
      <c r="E298">
        <f>VLOOKUP(Table15[[#This Row],[OrderID]],orders[],7,FALSE)</f>
        <v>3</v>
      </c>
      <c r="F298">
        <f>SUMIF(order_details__2[OrderID],Table15[[#This Row],[OrderID]],order_details__2[Quantity])</f>
        <v>39</v>
      </c>
    </row>
    <row r="299" spans="1:6" x14ac:dyDescent="0.2">
      <c r="A299" s="3">
        <v>10359</v>
      </c>
      <c r="C299">
        <v>10543</v>
      </c>
      <c r="D299">
        <f>SUMIF(order_details__2[OrderID],order_details!C299,order_details__2[Line Sale])</f>
        <v>1770</v>
      </c>
      <c r="E299">
        <f>VLOOKUP(Table15[[#This Row],[OrderID]],orders[],7,FALSE)</f>
        <v>2</v>
      </c>
      <c r="F299">
        <f>SUMIF(order_details__2[OrderID],Table15[[#This Row],[OrderID]],order_details__2[Quantity])</f>
        <v>100</v>
      </c>
    </row>
    <row r="300" spans="1:6" x14ac:dyDescent="0.2">
      <c r="A300" s="2">
        <v>10360</v>
      </c>
      <c r="C300">
        <v>10544</v>
      </c>
      <c r="D300">
        <f>SUMIF(order_details__2[OrderID],order_details!C300,order_details__2[Line Sale])</f>
        <v>417.2</v>
      </c>
      <c r="E300">
        <f>VLOOKUP(Table15[[#This Row],[OrderID]],orders[],7,FALSE)</f>
        <v>1</v>
      </c>
      <c r="F300">
        <f>SUMIF(order_details__2[OrderID],Table15[[#This Row],[OrderID]],order_details__2[Quantity])</f>
        <v>14</v>
      </c>
    </row>
    <row r="301" spans="1:6" x14ac:dyDescent="0.2">
      <c r="A301" s="3">
        <v>10360</v>
      </c>
      <c r="C301">
        <v>10545</v>
      </c>
      <c r="D301">
        <f>SUMIF(order_details__2[OrderID],order_details!C301,order_details__2[Line Sale])</f>
        <v>210</v>
      </c>
      <c r="E301">
        <f>VLOOKUP(Table15[[#This Row],[OrderID]],orders[],7,FALSE)</f>
        <v>2</v>
      </c>
      <c r="F301">
        <f>SUMIF(order_details__2[OrderID],Table15[[#This Row],[OrderID]],order_details__2[Quantity])</f>
        <v>10</v>
      </c>
    </row>
    <row r="302" spans="1:6" x14ac:dyDescent="0.2">
      <c r="A302" s="2">
        <v>10360</v>
      </c>
      <c r="C302">
        <v>10546</v>
      </c>
      <c r="D302">
        <f>SUMIF(order_details__2[OrderID],order_details!C302,order_details__2[Line Sale])</f>
        <v>2812</v>
      </c>
      <c r="E302">
        <f>VLOOKUP(Table15[[#This Row],[OrderID]],orders[],7,FALSE)</f>
        <v>3</v>
      </c>
      <c r="F302">
        <f>SUMIF(order_details__2[OrderID],Table15[[#This Row],[OrderID]],order_details__2[Quantity])</f>
        <v>80</v>
      </c>
    </row>
    <row r="303" spans="1:6" x14ac:dyDescent="0.2">
      <c r="A303" s="3">
        <v>10360</v>
      </c>
      <c r="C303">
        <v>10547</v>
      </c>
      <c r="D303">
        <f>SUMIF(order_details__2[OrderID],order_details!C303,order_details__2[Line Sale])</f>
        <v>1908</v>
      </c>
      <c r="E303">
        <f>VLOOKUP(Table15[[#This Row],[OrderID]],orders[],7,FALSE)</f>
        <v>2</v>
      </c>
      <c r="F303">
        <f>SUMIF(order_details__2[OrderID],Table15[[#This Row],[OrderID]],order_details__2[Quantity])</f>
        <v>84</v>
      </c>
    </row>
    <row r="304" spans="1:6" x14ac:dyDescent="0.2">
      <c r="A304" s="2">
        <v>10360</v>
      </c>
      <c r="C304">
        <v>10548</v>
      </c>
      <c r="D304">
        <f>SUMIF(order_details__2[OrderID],order_details!C304,order_details__2[Line Sale])</f>
        <v>275.10000000000002</v>
      </c>
      <c r="E304">
        <f>VLOOKUP(Table15[[#This Row],[OrderID]],orders[],7,FALSE)</f>
        <v>2</v>
      </c>
      <c r="F304">
        <f>SUMIF(order_details__2[OrderID],Table15[[#This Row],[OrderID]],order_details__2[Quantity])</f>
        <v>24</v>
      </c>
    </row>
    <row r="305" spans="1:6" x14ac:dyDescent="0.2">
      <c r="A305" s="3">
        <v>10361</v>
      </c>
      <c r="C305">
        <v>10549</v>
      </c>
      <c r="D305">
        <f>SUMIF(order_details__2[OrderID],order_details!C305,order_details__2[Line Sale])</f>
        <v>4181.5</v>
      </c>
      <c r="E305">
        <f>VLOOKUP(Table15[[#This Row],[OrderID]],orders[],7,FALSE)</f>
        <v>1</v>
      </c>
      <c r="F305">
        <f>SUMIF(order_details__2[OrderID],Table15[[#This Row],[OrderID]],order_details__2[Quantity])</f>
        <v>203</v>
      </c>
    </row>
    <row r="306" spans="1:6" x14ac:dyDescent="0.2">
      <c r="A306" s="2">
        <v>10361</v>
      </c>
      <c r="C306">
        <v>10550</v>
      </c>
      <c r="D306">
        <f>SUMIF(order_details__2[OrderID],order_details!C306,order_details__2[Line Sale])</f>
        <v>749</v>
      </c>
      <c r="E306">
        <f>VLOOKUP(Table15[[#This Row],[OrderID]],orders[],7,FALSE)</f>
        <v>3</v>
      </c>
      <c r="F306">
        <f>SUMIF(order_details__2[OrderID],Table15[[#This Row],[OrderID]],order_details__2[Quantity])</f>
        <v>34</v>
      </c>
    </row>
    <row r="307" spans="1:6" x14ac:dyDescent="0.2">
      <c r="A307" s="3">
        <v>10362</v>
      </c>
      <c r="C307">
        <v>10551</v>
      </c>
      <c r="D307">
        <f>SUMIF(order_details__2[OrderID],order_details!C307,order_details__2[Line Sale])</f>
        <v>1836</v>
      </c>
      <c r="E307">
        <f>VLOOKUP(Table15[[#This Row],[OrderID]],orders[],7,FALSE)</f>
        <v>3</v>
      </c>
      <c r="F307">
        <f>SUMIF(order_details__2[OrderID],Table15[[#This Row],[OrderID]],order_details__2[Quantity])</f>
        <v>100</v>
      </c>
    </row>
    <row r="308" spans="1:6" x14ac:dyDescent="0.2">
      <c r="A308" s="2">
        <v>10362</v>
      </c>
      <c r="C308">
        <v>10552</v>
      </c>
      <c r="D308">
        <f>SUMIF(order_details__2[OrderID],order_details!C308,order_details__2[Line Sale])</f>
        <v>880.5</v>
      </c>
      <c r="E308">
        <f>VLOOKUP(Table15[[#This Row],[OrderID]],orders[],7,FALSE)</f>
        <v>1</v>
      </c>
      <c r="F308">
        <f>SUMIF(order_details__2[OrderID],Table15[[#This Row],[OrderID]],order_details__2[Quantity])</f>
        <v>48</v>
      </c>
    </row>
    <row r="309" spans="1:6" x14ac:dyDescent="0.2">
      <c r="A309" s="3">
        <v>10362</v>
      </c>
      <c r="C309">
        <v>10553</v>
      </c>
      <c r="D309">
        <f>SUMIF(order_details__2[OrderID],order_details!C309,order_details__2[Line Sale])</f>
        <v>1546.3</v>
      </c>
      <c r="E309">
        <f>VLOOKUP(Table15[[#This Row],[OrderID]],orders[],7,FALSE)</f>
        <v>2</v>
      </c>
      <c r="F309">
        <f>SUMIF(order_details__2[OrderID],Table15[[#This Row],[OrderID]],order_details__2[Quantity])</f>
        <v>89</v>
      </c>
    </row>
    <row r="310" spans="1:6" x14ac:dyDescent="0.2">
      <c r="A310" s="2">
        <v>10363</v>
      </c>
      <c r="C310">
        <v>10554</v>
      </c>
      <c r="D310">
        <f>SUMIF(order_details__2[OrderID],order_details!C310,order_details__2[Line Sale])</f>
        <v>1819.5</v>
      </c>
      <c r="E310">
        <f>VLOOKUP(Table15[[#This Row],[OrderID]],orders[],7,FALSE)</f>
        <v>3</v>
      </c>
      <c r="F310">
        <f>SUMIF(order_details__2[OrderID],Table15[[#This Row],[OrderID]],order_details__2[Quantity])</f>
        <v>80</v>
      </c>
    </row>
    <row r="311" spans="1:6" x14ac:dyDescent="0.2">
      <c r="A311" s="3">
        <v>10363</v>
      </c>
      <c r="C311">
        <v>10555</v>
      </c>
      <c r="D311">
        <f>SUMIF(order_details__2[OrderID],order_details!C311,order_details__2[Line Sale])</f>
        <v>3680.5</v>
      </c>
      <c r="E311">
        <f>VLOOKUP(Table15[[#This Row],[OrderID]],orders[],7,FALSE)</f>
        <v>3</v>
      </c>
      <c r="F311">
        <f>SUMIF(order_details__2[OrderID],Table15[[#This Row],[OrderID]],order_details__2[Quantity])</f>
        <v>143</v>
      </c>
    </row>
    <row r="312" spans="1:6" x14ac:dyDescent="0.2">
      <c r="A312" s="2">
        <v>10363</v>
      </c>
      <c r="C312">
        <v>10556</v>
      </c>
      <c r="D312">
        <f>SUMIF(order_details__2[OrderID],order_details!C312,order_details__2[Line Sale])</f>
        <v>835.19999999999993</v>
      </c>
      <c r="E312">
        <f>VLOOKUP(Table15[[#This Row],[OrderID]],orders[],7,FALSE)</f>
        <v>1</v>
      </c>
      <c r="F312">
        <f>SUMIF(order_details__2[OrderID],Table15[[#This Row],[OrderID]],order_details__2[Quantity])</f>
        <v>24</v>
      </c>
    </row>
    <row r="313" spans="1:6" x14ac:dyDescent="0.2">
      <c r="A313" s="3">
        <v>10364</v>
      </c>
      <c r="C313">
        <v>10557</v>
      </c>
      <c r="D313">
        <f>SUMIF(order_details__2[OrderID],order_details!C313,order_details__2[Line Sale])</f>
        <v>1152.5</v>
      </c>
      <c r="E313">
        <f>VLOOKUP(Table15[[#This Row],[OrderID]],orders[],7,FALSE)</f>
        <v>2</v>
      </c>
      <c r="F313">
        <f>SUMIF(order_details__2[OrderID],Table15[[#This Row],[OrderID]],order_details__2[Quantity])</f>
        <v>50</v>
      </c>
    </row>
    <row r="314" spans="1:6" x14ac:dyDescent="0.2">
      <c r="A314" s="2">
        <v>10364</v>
      </c>
      <c r="C314">
        <v>10558</v>
      </c>
      <c r="D314">
        <f>SUMIF(order_details__2[OrderID],order_details!C314,order_details__2[Line Sale])</f>
        <v>2142.9</v>
      </c>
      <c r="E314">
        <f>VLOOKUP(Table15[[#This Row],[OrderID]],orders[],7,FALSE)</f>
        <v>2</v>
      </c>
      <c r="F314">
        <f>SUMIF(order_details__2[OrderID],Table15[[#This Row],[OrderID]],order_details__2[Quantity])</f>
        <v>96</v>
      </c>
    </row>
    <row r="315" spans="1:6" x14ac:dyDescent="0.2">
      <c r="A315" s="3">
        <v>10365</v>
      </c>
      <c r="C315">
        <v>10559</v>
      </c>
      <c r="D315">
        <f>SUMIF(order_details__2[OrderID],order_details!C315,order_details__2[Line Sale])</f>
        <v>547.79999999999995</v>
      </c>
      <c r="E315">
        <f>VLOOKUP(Table15[[#This Row],[OrderID]],orders[],7,FALSE)</f>
        <v>1</v>
      </c>
      <c r="F315">
        <f>SUMIF(order_details__2[OrderID],Table15[[#This Row],[OrderID]],order_details__2[Quantity])</f>
        <v>30</v>
      </c>
    </row>
    <row r="316" spans="1:6" x14ac:dyDescent="0.2">
      <c r="A316" s="2">
        <v>10366</v>
      </c>
      <c r="C316">
        <v>10560</v>
      </c>
      <c r="D316">
        <f>SUMIF(order_details__2[OrderID],order_details!C316,order_details__2[Line Sale])</f>
        <v>1257.3</v>
      </c>
      <c r="E316">
        <f>VLOOKUP(Table15[[#This Row],[OrderID]],orders[],7,FALSE)</f>
        <v>1</v>
      </c>
      <c r="F316">
        <f>SUMIF(order_details__2[OrderID],Table15[[#This Row],[OrderID]],order_details__2[Quantity])</f>
        <v>35</v>
      </c>
    </row>
    <row r="317" spans="1:6" x14ac:dyDescent="0.2">
      <c r="A317" s="3">
        <v>10366</v>
      </c>
      <c r="C317">
        <v>10561</v>
      </c>
      <c r="D317">
        <f>SUMIF(order_details__2[OrderID],order_details!C317,order_details__2[Line Sale])</f>
        <v>2844.5</v>
      </c>
      <c r="E317">
        <f>VLOOKUP(Table15[[#This Row],[OrderID]],orders[],7,FALSE)</f>
        <v>2</v>
      </c>
      <c r="F317">
        <f>SUMIF(order_details__2[OrderID],Table15[[#This Row],[OrderID]],order_details__2[Quantity])</f>
        <v>60</v>
      </c>
    </row>
    <row r="318" spans="1:6" x14ac:dyDescent="0.2">
      <c r="A318" s="2">
        <v>10367</v>
      </c>
      <c r="C318">
        <v>10562</v>
      </c>
      <c r="D318">
        <f>SUMIF(order_details__2[OrderID],order_details!C318,order_details__2[Line Sale])</f>
        <v>543</v>
      </c>
      <c r="E318">
        <f>VLOOKUP(Table15[[#This Row],[OrderID]],orders[],7,FALSE)</f>
        <v>1</v>
      </c>
      <c r="F318">
        <f>SUMIF(order_details__2[OrderID],Table15[[#This Row],[OrderID]],order_details__2[Quantity])</f>
        <v>30</v>
      </c>
    </row>
    <row r="319" spans="1:6" x14ac:dyDescent="0.2">
      <c r="A319" s="3">
        <v>10367</v>
      </c>
      <c r="C319">
        <v>10563</v>
      </c>
      <c r="D319">
        <f>SUMIF(order_details__2[OrderID],order_details!C319,order_details__2[Line Sale])</f>
        <v>965</v>
      </c>
      <c r="E319">
        <f>VLOOKUP(Table15[[#This Row],[OrderID]],orders[],7,FALSE)</f>
        <v>2</v>
      </c>
      <c r="F319">
        <f>SUMIF(order_details__2[OrderID],Table15[[#This Row],[OrderID]],order_details__2[Quantity])</f>
        <v>95</v>
      </c>
    </row>
    <row r="320" spans="1:6" x14ac:dyDescent="0.2">
      <c r="A320" s="2">
        <v>10367</v>
      </c>
      <c r="C320">
        <v>10564</v>
      </c>
      <c r="D320">
        <f>SUMIF(order_details__2[OrderID],order_details!C320,order_details__2[Line Sale])</f>
        <v>1299</v>
      </c>
      <c r="E320">
        <f>VLOOKUP(Table15[[#This Row],[OrderID]],orders[],7,FALSE)</f>
        <v>3</v>
      </c>
      <c r="F320">
        <f>SUMIF(order_details__2[OrderID],Table15[[#This Row],[OrderID]],order_details__2[Quantity])</f>
        <v>47</v>
      </c>
    </row>
    <row r="321" spans="1:6" x14ac:dyDescent="0.2">
      <c r="A321" s="3">
        <v>10367</v>
      </c>
      <c r="C321">
        <v>10565</v>
      </c>
      <c r="D321">
        <f>SUMIF(order_details__2[OrderID],order_details!C321,order_details__2[Line Sale])</f>
        <v>711</v>
      </c>
      <c r="E321">
        <f>VLOOKUP(Table15[[#This Row],[OrderID]],orders[],7,FALSE)</f>
        <v>2</v>
      </c>
      <c r="F321">
        <f>SUMIF(order_details__2[OrderID],Table15[[#This Row],[OrderID]],order_details__2[Quantity])</f>
        <v>43</v>
      </c>
    </row>
    <row r="322" spans="1:6" x14ac:dyDescent="0.2">
      <c r="A322" s="2">
        <v>10368</v>
      </c>
      <c r="C322">
        <v>10566</v>
      </c>
      <c r="D322">
        <f>SUMIF(order_details__2[OrderID],order_details!C322,order_details__2[Line Sale])</f>
        <v>2040</v>
      </c>
      <c r="E322">
        <f>VLOOKUP(Table15[[#This Row],[OrderID]],orders[],7,FALSE)</f>
        <v>1</v>
      </c>
      <c r="F322">
        <f>SUMIF(order_details__2[OrderID],Table15[[#This Row],[OrderID]],order_details__2[Quantity])</f>
        <v>63</v>
      </c>
    </row>
    <row r="323" spans="1:6" x14ac:dyDescent="0.2">
      <c r="A323" s="3">
        <v>10368</v>
      </c>
      <c r="C323">
        <v>10567</v>
      </c>
      <c r="D323">
        <f>SUMIF(order_details__2[OrderID],order_details!C323,order_details__2[Line Sale])</f>
        <v>3109</v>
      </c>
      <c r="E323">
        <f>VLOOKUP(Table15[[#This Row],[OrderID]],orders[],7,FALSE)</f>
        <v>1</v>
      </c>
      <c r="F323">
        <f>SUMIF(order_details__2[OrderID],Table15[[#This Row],[OrderID]],order_details__2[Quantity])</f>
        <v>103</v>
      </c>
    </row>
    <row r="324" spans="1:6" x14ac:dyDescent="0.2">
      <c r="A324" s="2">
        <v>10368</v>
      </c>
      <c r="C324">
        <v>10568</v>
      </c>
      <c r="D324">
        <f>SUMIF(order_details__2[OrderID],order_details!C324,order_details__2[Line Sale])</f>
        <v>155</v>
      </c>
      <c r="E324">
        <f>VLOOKUP(Table15[[#This Row],[OrderID]],orders[],7,FALSE)</f>
        <v>3</v>
      </c>
      <c r="F324">
        <f>SUMIF(order_details__2[OrderID],Table15[[#This Row],[OrderID]],order_details__2[Quantity])</f>
        <v>5</v>
      </c>
    </row>
    <row r="325" spans="1:6" x14ac:dyDescent="0.2">
      <c r="A325" s="3">
        <v>10368</v>
      </c>
      <c r="C325">
        <v>10569</v>
      </c>
      <c r="D325">
        <f>SUMIF(order_details__2[OrderID],order_details!C325,order_details__2[Line Sale])</f>
        <v>977.5</v>
      </c>
      <c r="E325">
        <f>VLOOKUP(Table15[[#This Row],[OrderID]],orders[],7,FALSE)</f>
        <v>1</v>
      </c>
      <c r="F325">
        <f>SUMIF(order_details__2[OrderID],Table15[[#This Row],[OrderID]],order_details__2[Quantity])</f>
        <v>65</v>
      </c>
    </row>
    <row r="326" spans="1:6" x14ac:dyDescent="0.2">
      <c r="A326" s="2">
        <v>10369</v>
      </c>
      <c r="C326">
        <v>10570</v>
      </c>
      <c r="D326">
        <f>SUMIF(order_details__2[OrderID],order_details!C326,order_details__2[Line Sale])</f>
        <v>2595</v>
      </c>
      <c r="E326">
        <f>VLOOKUP(Table15[[#This Row],[OrderID]],orders[],7,FALSE)</f>
        <v>3</v>
      </c>
      <c r="F326">
        <f>SUMIF(order_details__2[OrderID],Table15[[#This Row],[OrderID]],order_details__2[Quantity])</f>
        <v>75</v>
      </c>
    </row>
    <row r="327" spans="1:6" x14ac:dyDescent="0.2">
      <c r="A327" s="3">
        <v>10369</v>
      </c>
      <c r="C327">
        <v>10571</v>
      </c>
      <c r="D327">
        <f>SUMIF(order_details__2[OrderID],order_details!C327,order_details__2[Line Sale])</f>
        <v>647.75</v>
      </c>
      <c r="E327">
        <f>VLOOKUP(Table15[[#This Row],[OrderID]],orders[],7,FALSE)</f>
        <v>3</v>
      </c>
      <c r="F327">
        <f>SUMIF(order_details__2[OrderID],Table15[[#This Row],[OrderID]],order_details__2[Quantity])</f>
        <v>39</v>
      </c>
    </row>
    <row r="328" spans="1:6" x14ac:dyDescent="0.2">
      <c r="A328" s="2">
        <v>10370</v>
      </c>
      <c r="C328">
        <v>10572</v>
      </c>
      <c r="D328">
        <f>SUMIF(order_details__2[OrderID],order_details!C328,order_details__2[Line Sale])</f>
        <v>1565.6499999999999</v>
      </c>
      <c r="E328">
        <f>VLOOKUP(Table15[[#This Row],[OrderID]],orders[],7,FALSE)</f>
        <v>2</v>
      </c>
      <c r="F328">
        <f>SUMIF(order_details__2[OrderID],Table15[[#This Row],[OrderID]],order_details__2[Quantity])</f>
        <v>87</v>
      </c>
    </row>
    <row r="329" spans="1:6" x14ac:dyDescent="0.2">
      <c r="A329" s="3">
        <v>10370</v>
      </c>
      <c r="C329">
        <v>10573</v>
      </c>
      <c r="D329">
        <f>SUMIF(order_details__2[OrderID],order_details!C329,order_details__2[Line Sale])</f>
        <v>2082</v>
      </c>
      <c r="E329">
        <f>VLOOKUP(Table15[[#This Row],[OrderID]],orders[],7,FALSE)</f>
        <v>3</v>
      </c>
      <c r="F329">
        <f>SUMIF(order_details__2[OrderID],Table15[[#This Row],[OrderID]],order_details__2[Quantity])</f>
        <v>83</v>
      </c>
    </row>
    <row r="330" spans="1:6" x14ac:dyDescent="0.2">
      <c r="A330" s="2">
        <v>10370</v>
      </c>
      <c r="C330">
        <v>10574</v>
      </c>
      <c r="D330">
        <f>SUMIF(order_details__2[OrderID],order_details!C330,order_details__2[Line Sale])</f>
        <v>764.3</v>
      </c>
      <c r="E330">
        <f>VLOOKUP(Table15[[#This Row],[OrderID]],orders[],7,FALSE)</f>
        <v>2</v>
      </c>
      <c r="F330">
        <f>SUMIF(order_details__2[OrderID],Table15[[#This Row],[OrderID]],order_details__2[Quantity])</f>
        <v>32</v>
      </c>
    </row>
    <row r="331" spans="1:6" x14ac:dyDescent="0.2">
      <c r="A331" s="3">
        <v>10371</v>
      </c>
      <c r="C331">
        <v>10575</v>
      </c>
      <c r="D331">
        <f>SUMIF(order_details__2[OrderID],order_details!C331,order_details__2[Line Sale])</f>
        <v>2147.4</v>
      </c>
      <c r="E331">
        <f>VLOOKUP(Table15[[#This Row],[OrderID]],orders[],7,FALSE)</f>
        <v>1</v>
      </c>
      <c r="F331">
        <f>SUMIF(order_details__2[OrderID],Table15[[#This Row],[OrderID]],order_details__2[Quantity])</f>
        <v>58</v>
      </c>
    </row>
    <row r="332" spans="1:6" x14ac:dyDescent="0.2">
      <c r="A332" s="2">
        <v>10372</v>
      </c>
      <c r="C332">
        <v>10576</v>
      </c>
      <c r="D332">
        <f>SUMIF(order_details__2[OrderID],order_details!C332,order_details__2[Line Sale])</f>
        <v>838.45</v>
      </c>
      <c r="E332">
        <f>VLOOKUP(Table15[[#This Row],[OrderID]],orders[],7,FALSE)</f>
        <v>3</v>
      </c>
      <c r="F332">
        <f>SUMIF(order_details__2[OrderID],Table15[[#This Row],[OrderID]],order_details__2[Quantity])</f>
        <v>51</v>
      </c>
    </row>
    <row r="333" spans="1:6" x14ac:dyDescent="0.2">
      <c r="A333" s="3">
        <v>10372</v>
      </c>
      <c r="C333">
        <v>10577</v>
      </c>
      <c r="D333">
        <f>SUMIF(order_details__2[OrderID],order_details!C333,order_details__2[Line Sale])</f>
        <v>569</v>
      </c>
      <c r="E333">
        <f>VLOOKUP(Table15[[#This Row],[OrderID]],orders[],7,FALSE)</f>
        <v>2</v>
      </c>
      <c r="F333">
        <f>SUMIF(order_details__2[OrderID],Table15[[#This Row],[OrderID]],order_details__2[Quantity])</f>
        <v>48</v>
      </c>
    </row>
    <row r="334" spans="1:6" x14ac:dyDescent="0.2">
      <c r="A334" s="2">
        <v>10372</v>
      </c>
      <c r="C334">
        <v>10578</v>
      </c>
      <c r="D334">
        <f>SUMIF(order_details__2[OrderID],order_details!C334,order_details__2[Line Sale])</f>
        <v>477</v>
      </c>
      <c r="E334">
        <f>VLOOKUP(Table15[[#This Row],[OrderID]],orders[],7,FALSE)</f>
        <v>3</v>
      </c>
      <c r="F334">
        <f>SUMIF(order_details__2[OrderID],Table15[[#This Row],[OrderID]],order_details__2[Quantity])</f>
        <v>26</v>
      </c>
    </row>
    <row r="335" spans="1:6" x14ac:dyDescent="0.2">
      <c r="A335" s="3">
        <v>10372</v>
      </c>
      <c r="C335">
        <v>10579</v>
      </c>
      <c r="D335">
        <f>SUMIF(order_details__2[OrderID],order_details!C335,order_details__2[Line Sale])</f>
        <v>317.75</v>
      </c>
      <c r="E335">
        <f>VLOOKUP(Table15[[#This Row],[OrderID]],orders[],7,FALSE)</f>
        <v>2</v>
      </c>
      <c r="F335">
        <f>SUMIF(order_details__2[OrderID],Table15[[#This Row],[OrderID]],order_details__2[Quantity])</f>
        <v>31</v>
      </c>
    </row>
    <row r="336" spans="1:6" x14ac:dyDescent="0.2">
      <c r="A336" s="2">
        <v>10373</v>
      </c>
      <c r="C336">
        <v>10580</v>
      </c>
      <c r="D336">
        <f>SUMIF(order_details__2[OrderID],order_details!C336,order_details__2[Line Sale])</f>
        <v>1067.0999999999999</v>
      </c>
      <c r="E336">
        <f>VLOOKUP(Table15[[#This Row],[OrderID]],orders[],7,FALSE)</f>
        <v>3</v>
      </c>
      <c r="F336">
        <f>SUMIF(order_details__2[OrderID],Table15[[#This Row],[OrderID]],order_details__2[Quantity])</f>
        <v>54</v>
      </c>
    </row>
    <row r="337" spans="1:6" x14ac:dyDescent="0.2">
      <c r="A337" s="3">
        <v>10373</v>
      </c>
      <c r="C337">
        <v>10581</v>
      </c>
      <c r="D337">
        <f>SUMIF(order_details__2[OrderID],order_details!C337,order_details__2[Line Sale])</f>
        <v>387.5</v>
      </c>
      <c r="E337">
        <f>VLOOKUP(Table15[[#This Row],[OrderID]],orders[],7,FALSE)</f>
        <v>1</v>
      </c>
      <c r="F337">
        <f>SUMIF(order_details__2[OrderID],Table15[[#This Row],[OrderID]],order_details__2[Quantity])</f>
        <v>50</v>
      </c>
    </row>
    <row r="338" spans="1:6" x14ac:dyDescent="0.2">
      <c r="A338" s="2">
        <v>10374</v>
      </c>
      <c r="C338">
        <v>10582</v>
      </c>
      <c r="D338">
        <f>SUMIF(order_details__2[OrderID],order_details!C338,order_details__2[Line Sale])</f>
        <v>330</v>
      </c>
      <c r="E338">
        <f>VLOOKUP(Table15[[#This Row],[OrderID]],orders[],7,FALSE)</f>
        <v>2</v>
      </c>
      <c r="F338">
        <f>SUMIF(order_details__2[OrderID],Table15[[#This Row],[OrderID]],order_details__2[Quantity])</f>
        <v>18</v>
      </c>
    </row>
    <row r="339" spans="1:6" x14ac:dyDescent="0.2">
      <c r="A339" s="3">
        <v>10374</v>
      </c>
      <c r="C339">
        <v>10583</v>
      </c>
      <c r="D339">
        <f>SUMIF(order_details__2[OrderID],order_details!C339,order_details__2[Line Sale])</f>
        <v>2413.9</v>
      </c>
      <c r="E339">
        <f>VLOOKUP(Table15[[#This Row],[OrderID]],orders[],7,FALSE)</f>
        <v>2</v>
      </c>
      <c r="F339">
        <f>SUMIF(order_details__2[OrderID],Table15[[#This Row],[OrderID]],order_details__2[Quantity])</f>
        <v>44</v>
      </c>
    </row>
    <row r="340" spans="1:6" x14ac:dyDescent="0.2">
      <c r="A340" s="2">
        <v>10375</v>
      </c>
      <c r="C340">
        <v>10584</v>
      </c>
      <c r="D340">
        <f>SUMIF(order_details__2[OrderID],order_details!C340,order_details__2[Line Sale])</f>
        <v>625</v>
      </c>
      <c r="E340">
        <f>VLOOKUP(Table15[[#This Row],[OrderID]],orders[],7,FALSE)</f>
        <v>1</v>
      </c>
      <c r="F340">
        <f>SUMIF(order_details__2[OrderID],Table15[[#This Row],[OrderID]],order_details__2[Quantity])</f>
        <v>50</v>
      </c>
    </row>
    <row r="341" spans="1:6" x14ac:dyDescent="0.2">
      <c r="A341" s="3">
        <v>10375</v>
      </c>
      <c r="C341">
        <v>10585</v>
      </c>
      <c r="D341">
        <f>SUMIF(order_details__2[OrderID],order_details!C341,order_details__2[Line Sale])</f>
        <v>142.5</v>
      </c>
      <c r="E341">
        <f>VLOOKUP(Table15[[#This Row],[OrderID]],orders[],7,FALSE)</f>
        <v>1</v>
      </c>
      <c r="F341">
        <f>SUMIF(order_details__2[OrderID],Table15[[#This Row],[OrderID]],order_details__2[Quantity])</f>
        <v>15</v>
      </c>
    </row>
    <row r="342" spans="1:6" x14ac:dyDescent="0.2">
      <c r="A342" s="2">
        <v>10376</v>
      </c>
      <c r="C342">
        <v>10586</v>
      </c>
      <c r="D342">
        <f>SUMIF(order_details__2[OrderID],order_details!C342,order_details__2[Line Sale])</f>
        <v>28</v>
      </c>
      <c r="E342">
        <f>VLOOKUP(Table15[[#This Row],[OrderID]],orders[],7,FALSE)</f>
        <v>1</v>
      </c>
      <c r="F342">
        <f>SUMIF(order_details__2[OrderID],Table15[[#This Row],[OrderID]],order_details__2[Quantity])</f>
        <v>4</v>
      </c>
    </row>
    <row r="343" spans="1:6" x14ac:dyDescent="0.2">
      <c r="A343" s="3">
        <v>10377</v>
      </c>
      <c r="C343">
        <v>10587</v>
      </c>
      <c r="D343">
        <f>SUMIF(order_details__2[OrderID],order_details!C343,order_details__2[Line Sale])</f>
        <v>807.38</v>
      </c>
      <c r="E343">
        <f>VLOOKUP(Table15[[#This Row],[OrderID]],orders[],7,FALSE)</f>
        <v>1</v>
      </c>
      <c r="F343">
        <f>SUMIF(order_details__2[OrderID],Table15[[#This Row],[OrderID]],order_details__2[Quantity])</f>
        <v>46</v>
      </c>
    </row>
    <row r="344" spans="1:6" x14ac:dyDescent="0.2">
      <c r="A344" s="2">
        <v>10377</v>
      </c>
      <c r="C344">
        <v>10588</v>
      </c>
      <c r="D344">
        <f>SUMIF(order_details__2[OrderID],order_details!C344,order_details__2[Line Sale])</f>
        <v>3900</v>
      </c>
      <c r="E344">
        <f>VLOOKUP(Table15[[#This Row],[OrderID]],orders[],7,FALSE)</f>
        <v>3</v>
      </c>
      <c r="F344">
        <f>SUMIF(order_details__2[OrderID],Table15[[#This Row],[OrderID]],order_details__2[Quantity])</f>
        <v>140</v>
      </c>
    </row>
    <row r="345" spans="1:6" x14ac:dyDescent="0.2">
      <c r="A345" s="3">
        <v>10378</v>
      </c>
      <c r="C345">
        <v>10589</v>
      </c>
      <c r="D345">
        <f>SUMIF(order_details__2[OrderID],order_details!C345,order_details__2[Line Sale])</f>
        <v>72</v>
      </c>
      <c r="E345">
        <f>VLOOKUP(Table15[[#This Row],[OrderID]],orders[],7,FALSE)</f>
        <v>2</v>
      </c>
      <c r="F345">
        <f>SUMIF(order_details__2[OrderID],Table15[[#This Row],[OrderID]],order_details__2[Quantity])</f>
        <v>4</v>
      </c>
    </row>
    <row r="346" spans="1:6" x14ac:dyDescent="0.2">
      <c r="A346" s="2">
        <v>10379</v>
      </c>
      <c r="C346">
        <v>10590</v>
      </c>
      <c r="D346">
        <f>SUMIF(order_details__2[OrderID],order_details!C346,order_details__2[Line Sale])</f>
        <v>1140</v>
      </c>
      <c r="E346">
        <f>VLOOKUP(Table15[[#This Row],[OrderID]],orders[],7,FALSE)</f>
        <v>3</v>
      </c>
      <c r="F346">
        <f>SUMIF(order_details__2[OrderID],Table15[[#This Row],[OrderID]],order_details__2[Quantity])</f>
        <v>80</v>
      </c>
    </row>
    <row r="347" spans="1:6" x14ac:dyDescent="0.2">
      <c r="A347" s="3">
        <v>10379</v>
      </c>
      <c r="C347">
        <v>10591</v>
      </c>
      <c r="D347">
        <f>SUMIF(order_details__2[OrderID],order_details!C347,order_details__2[Line Sale])</f>
        <v>812.5</v>
      </c>
      <c r="E347">
        <f>VLOOKUP(Table15[[#This Row],[OrderID]],orders[],7,FALSE)</f>
        <v>1</v>
      </c>
      <c r="F347">
        <f>SUMIF(order_details__2[OrderID],Table15[[#This Row],[OrderID]],order_details__2[Quantity])</f>
        <v>74</v>
      </c>
    </row>
    <row r="348" spans="1:6" x14ac:dyDescent="0.2">
      <c r="A348" s="2">
        <v>10379</v>
      </c>
      <c r="C348">
        <v>10592</v>
      </c>
      <c r="D348">
        <f>SUMIF(order_details__2[OrderID],order_details!C348,order_details__2[Line Sale])</f>
        <v>543.65</v>
      </c>
      <c r="E348">
        <f>VLOOKUP(Table15[[#This Row],[OrderID]],orders[],7,FALSE)</f>
        <v>1</v>
      </c>
      <c r="F348">
        <f>SUMIF(order_details__2[OrderID],Table15[[#This Row],[OrderID]],order_details__2[Quantity])</f>
        <v>30</v>
      </c>
    </row>
    <row r="349" spans="1:6" x14ac:dyDescent="0.2">
      <c r="A349" s="3">
        <v>10380</v>
      </c>
      <c r="C349">
        <v>10593</v>
      </c>
      <c r="D349">
        <f>SUMIF(order_details__2[OrderID],order_details!C349,order_details__2[Line Sale])</f>
        <v>2493</v>
      </c>
      <c r="E349">
        <f>VLOOKUP(Table15[[#This Row],[OrderID]],orders[],7,FALSE)</f>
        <v>2</v>
      </c>
      <c r="F349">
        <f>SUMIF(order_details__2[OrderID],Table15[[#This Row],[OrderID]],order_details__2[Quantity])</f>
        <v>45</v>
      </c>
    </row>
    <row r="350" spans="1:6" x14ac:dyDescent="0.2">
      <c r="A350" s="2">
        <v>10380</v>
      </c>
      <c r="C350">
        <v>10594</v>
      </c>
      <c r="D350">
        <f>SUMIF(order_details__2[OrderID],order_details!C350,order_details__2[Line Sale])</f>
        <v>565.5</v>
      </c>
      <c r="E350">
        <f>VLOOKUP(Table15[[#This Row],[OrderID]],orders[],7,FALSE)</f>
        <v>2</v>
      </c>
      <c r="F350">
        <f>SUMIF(order_details__2[OrderID],Table15[[#This Row],[OrderID]],order_details__2[Quantity])</f>
        <v>54</v>
      </c>
    </row>
    <row r="351" spans="1:6" x14ac:dyDescent="0.2">
      <c r="A351" s="3">
        <v>10380</v>
      </c>
      <c r="C351">
        <v>10595</v>
      </c>
      <c r="D351">
        <f>SUMIF(order_details__2[OrderID],order_details!C351,order_details__2[Line Sale])</f>
        <v>6300</v>
      </c>
      <c r="E351">
        <f>VLOOKUP(Table15[[#This Row],[OrderID]],orders[],7,FALSE)</f>
        <v>1</v>
      </c>
      <c r="F351">
        <f>SUMIF(order_details__2[OrderID],Table15[[#This Row],[OrderID]],order_details__2[Quantity])</f>
        <v>215</v>
      </c>
    </row>
    <row r="352" spans="1:6" x14ac:dyDescent="0.2">
      <c r="A352" s="2">
        <v>10380</v>
      </c>
      <c r="C352">
        <v>10596</v>
      </c>
      <c r="D352">
        <f>SUMIF(order_details__2[OrderID],order_details!C352,order_details__2[Line Sale])</f>
        <v>1476.1</v>
      </c>
      <c r="E352">
        <f>VLOOKUP(Table15[[#This Row],[OrderID]],orders[],7,FALSE)</f>
        <v>1</v>
      </c>
      <c r="F352">
        <f>SUMIF(order_details__2[OrderID],Table15[[#This Row],[OrderID]],order_details__2[Quantity])</f>
        <v>59</v>
      </c>
    </row>
    <row r="353" spans="1:6" x14ac:dyDescent="0.2">
      <c r="A353" s="3">
        <v>10381</v>
      </c>
      <c r="C353">
        <v>10597</v>
      </c>
      <c r="D353">
        <f>SUMIF(order_details__2[OrderID],order_details!C353,order_details__2[Line Sale])</f>
        <v>800.1</v>
      </c>
      <c r="E353">
        <f>VLOOKUP(Table15[[#This Row],[OrderID]],orders[],7,FALSE)</f>
        <v>3</v>
      </c>
      <c r="F353">
        <f>SUMIF(order_details__2[OrderID],Table15[[#This Row],[OrderID]],order_details__2[Quantity])</f>
        <v>67</v>
      </c>
    </row>
    <row r="354" spans="1:6" x14ac:dyDescent="0.2">
      <c r="A354" s="2">
        <v>10382</v>
      </c>
      <c r="C354">
        <v>10598</v>
      </c>
      <c r="D354">
        <f>SUMIF(order_details__2[OrderID],order_details!C354,order_details__2[Line Sale])</f>
        <v>2388.5</v>
      </c>
      <c r="E354">
        <f>VLOOKUP(Table15[[#This Row],[OrderID]],orders[],7,FALSE)</f>
        <v>3</v>
      </c>
      <c r="F354">
        <f>SUMIF(order_details__2[OrderID],Table15[[#This Row],[OrderID]],order_details__2[Quantity])</f>
        <v>59</v>
      </c>
    </row>
    <row r="355" spans="1:6" x14ac:dyDescent="0.2">
      <c r="A355" s="3">
        <v>10382</v>
      </c>
      <c r="C355">
        <v>10599</v>
      </c>
      <c r="D355">
        <f>SUMIF(order_details__2[OrderID],order_details!C355,order_details__2[Line Sale])</f>
        <v>493</v>
      </c>
      <c r="E355">
        <f>VLOOKUP(Table15[[#This Row],[OrderID]],orders[],7,FALSE)</f>
        <v>3</v>
      </c>
      <c r="F355">
        <f>SUMIF(order_details__2[OrderID],Table15[[#This Row],[OrderID]],order_details__2[Quantity])</f>
        <v>10</v>
      </c>
    </row>
    <row r="356" spans="1:6" x14ac:dyDescent="0.2">
      <c r="A356" s="2">
        <v>10382</v>
      </c>
      <c r="C356">
        <v>10600</v>
      </c>
      <c r="D356">
        <f>SUMIF(order_details__2[OrderID],order_details!C356,order_details__2[Line Sale])</f>
        <v>479.8</v>
      </c>
      <c r="E356">
        <f>VLOOKUP(Table15[[#This Row],[OrderID]],orders[],7,FALSE)</f>
        <v>1</v>
      </c>
      <c r="F356">
        <f>SUMIF(order_details__2[OrderID],Table15[[#This Row],[OrderID]],order_details__2[Quantity])</f>
        <v>34</v>
      </c>
    </row>
    <row r="357" spans="1:6" x14ac:dyDescent="0.2">
      <c r="A357" s="3">
        <v>10382</v>
      </c>
      <c r="C357">
        <v>10601</v>
      </c>
      <c r="D357">
        <f>SUMIF(order_details__2[OrderID],order_details!C357,order_details__2[Line Sale])</f>
        <v>2285</v>
      </c>
      <c r="E357">
        <f>VLOOKUP(Table15[[#This Row],[OrderID]],orders[],7,FALSE)</f>
        <v>1</v>
      </c>
      <c r="F357">
        <f>SUMIF(order_details__2[OrderID],Table15[[#This Row],[OrderID]],order_details__2[Quantity])</f>
        <v>95</v>
      </c>
    </row>
    <row r="358" spans="1:6" x14ac:dyDescent="0.2">
      <c r="A358" s="2">
        <v>10382</v>
      </c>
      <c r="C358">
        <v>10602</v>
      </c>
      <c r="D358">
        <f>SUMIF(order_details__2[OrderID],order_details!C358,order_details__2[Line Sale])</f>
        <v>65</v>
      </c>
      <c r="E358">
        <f>VLOOKUP(Table15[[#This Row],[OrderID]],orders[],7,FALSE)</f>
        <v>2</v>
      </c>
      <c r="F358">
        <f>SUMIF(order_details__2[OrderID],Table15[[#This Row],[OrderID]],order_details__2[Quantity])</f>
        <v>5</v>
      </c>
    </row>
    <row r="359" spans="1:6" x14ac:dyDescent="0.2">
      <c r="A359" s="3">
        <v>10383</v>
      </c>
      <c r="C359">
        <v>10603</v>
      </c>
      <c r="D359">
        <f>SUMIF(order_details__2[OrderID],order_details!C359,order_details__2[Line Sale])</f>
        <v>1508</v>
      </c>
      <c r="E359">
        <f>VLOOKUP(Table15[[#This Row],[OrderID]],orders[],7,FALSE)</f>
        <v>2</v>
      </c>
      <c r="F359">
        <f>SUMIF(order_details__2[OrderID],Table15[[#This Row],[OrderID]],order_details__2[Quantity])</f>
        <v>73</v>
      </c>
    </row>
    <row r="360" spans="1:6" x14ac:dyDescent="0.2">
      <c r="A360" s="2">
        <v>10383</v>
      </c>
      <c r="C360">
        <v>10604</v>
      </c>
      <c r="D360">
        <f>SUMIF(order_details__2[OrderID],order_details!C360,order_details__2[Line Sale])</f>
        <v>256.5</v>
      </c>
      <c r="E360">
        <f>VLOOKUP(Table15[[#This Row],[OrderID]],orders[],7,FALSE)</f>
        <v>1</v>
      </c>
      <c r="F360">
        <f>SUMIF(order_details__2[OrderID],Table15[[#This Row],[OrderID]],order_details__2[Quantity])</f>
        <v>16</v>
      </c>
    </row>
    <row r="361" spans="1:6" x14ac:dyDescent="0.2">
      <c r="A361" s="3">
        <v>10383</v>
      </c>
      <c r="C361">
        <v>10605</v>
      </c>
      <c r="D361">
        <f>SUMIF(order_details__2[OrderID],order_details!C361,order_details__2[Line Sale])</f>
        <v>4326</v>
      </c>
      <c r="E361">
        <f>VLOOKUP(Table15[[#This Row],[OrderID]],orders[],7,FALSE)</f>
        <v>2</v>
      </c>
      <c r="F361">
        <f>SUMIF(order_details__2[OrderID],Table15[[#This Row],[OrderID]],order_details__2[Quantity])</f>
        <v>135</v>
      </c>
    </row>
    <row r="362" spans="1:6" x14ac:dyDescent="0.2">
      <c r="A362" s="2">
        <v>10384</v>
      </c>
      <c r="C362">
        <v>10606</v>
      </c>
      <c r="D362">
        <f>SUMIF(order_details__2[OrderID],order_details!C362,order_details__2[Line Sale])</f>
        <v>1413</v>
      </c>
      <c r="E362">
        <f>VLOOKUP(Table15[[#This Row],[OrderID]],orders[],7,FALSE)</f>
        <v>3</v>
      </c>
      <c r="F362">
        <f>SUMIF(order_details__2[OrderID],Table15[[#This Row],[OrderID]],order_details__2[Quantity])</f>
        <v>50</v>
      </c>
    </row>
    <row r="363" spans="1:6" x14ac:dyDescent="0.2">
      <c r="A363" s="3">
        <v>10384</v>
      </c>
      <c r="C363">
        <v>10607</v>
      </c>
      <c r="D363">
        <f>SUMIF(order_details__2[OrderID],order_details!C363,order_details__2[Line Sale])</f>
        <v>6475.4000000000005</v>
      </c>
      <c r="E363">
        <f>VLOOKUP(Table15[[#This Row],[OrderID]],orders[],7,FALSE)</f>
        <v>1</v>
      </c>
      <c r="F363">
        <f>SUMIF(order_details__2[OrderID],Table15[[#This Row],[OrderID]],order_details__2[Quantity])</f>
        <v>213</v>
      </c>
    </row>
    <row r="364" spans="1:6" x14ac:dyDescent="0.2">
      <c r="A364" s="2">
        <v>10385</v>
      </c>
      <c r="C364">
        <v>10608</v>
      </c>
      <c r="D364">
        <f>SUMIF(order_details__2[OrderID],order_details!C364,order_details__2[Line Sale])</f>
        <v>1064</v>
      </c>
      <c r="E364">
        <f>VLOOKUP(Table15[[#This Row],[OrderID]],orders[],7,FALSE)</f>
        <v>2</v>
      </c>
      <c r="F364">
        <f>SUMIF(order_details__2[OrderID],Table15[[#This Row],[OrderID]],order_details__2[Quantity])</f>
        <v>28</v>
      </c>
    </row>
    <row r="365" spans="1:6" x14ac:dyDescent="0.2">
      <c r="A365" s="3">
        <v>10385</v>
      </c>
      <c r="C365">
        <v>10609</v>
      </c>
      <c r="D365">
        <f>SUMIF(order_details__2[OrderID],order_details!C365,order_details__2[Line Sale])</f>
        <v>424</v>
      </c>
      <c r="E365">
        <f>VLOOKUP(Table15[[#This Row],[OrderID]],orders[],7,FALSE)</f>
        <v>2</v>
      </c>
      <c r="F365">
        <f>SUMIF(order_details__2[OrderID],Table15[[#This Row],[OrderID]],order_details__2[Quantity])</f>
        <v>19</v>
      </c>
    </row>
    <row r="366" spans="1:6" x14ac:dyDescent="0.2">
      <c r="A366" s="2">
        <v>10385</v>
      </c>
      <c r="C366">
        <v>10610</v>
      </c>
      <c r="D366">
        <f>SUMIF(order_details__2[OrderID],order_details!C366,order_details__2[Line Sale])</f>
        <v>399</v>
      </c>
      <c r="E366">
        <f>VLOOKUP(Table15[[#This Row],[OrderID]],orders[],7,FALSE)</f>
        <v>1</v>
      </c>
      <c r="F366">
        <f>SUMIF(order_details__2[OrderID],Table15[[#This Row],[OrderID]],order_details__2[Quantity])</f>
        <v>21</v>
      </c>
    </row>
    <row r="367" spans="1:6" x14ac:dyDescent="0.2">
      <c r="A367" s="3">
        <v>10386</v>
      </c>
      <c r="C367">
        <v>10611</v>
      </c>
      <c r="D367">
        <f>SUMIF(order_details__2[OrderID],order_details!C367,order_details__2[Line Sale])</f>
        <v>808</v>
      </c>
      <c r="E367">
        <f>VLOOKUP(Table15[[#This Row],[OrderID]],orders[],7,FALSE)</f>
        <v>2</v>
      </c>
      <c r="F367">
        <f>SUMIF(order_details__2[OrderID],Table15[[#This Row],[OrderID]],order_details__2[Quantity])</f>
        <v>31</v>
      </c>
    </row>
    <row r="368" spans="1:6" x14ac:dyDescent="0.2">
      <c r="A368" s="2">
        <v>10386</v>
      </c>
      <c r="C368">
        <v>10612</v>
      </c>
      <c r="D368">
        <f>SUMIF(order_details__2[OrderID],order_details!C368,order_details__2[Line Sale])</f>
        <v>6375</v>
      </c>
      <c r="E368">
        <f>VLOOKUP(Table15[[#This Row],[OrderID]],orders[],7,FALSE)</f>
        <v>2</v>
      </c>
      <c r="F368">
        <f>SUMIF(order_details__2[OrderID],Table15[[#This Row],[OrderID]],order_details__2[Quantity])</f>
        <v>263</v>
      </c>
    </row>
    <row r="369" spans="1:6" x14ac:dyDescent="0.2">
      <c r="A369" s="3">
        <v>10387</v>
      </c>
      <c r="C369">
        <v>10613</v>
      </c>
      <c r="D369">
        <f>SUMIF(order_details__2[OrderID],order_details!C369,order_details__2[Line Sale])</f>
        <v>358</v>
      </c>
      <c r="E369">
        <f>VLOOKUP(Table15[[#This Row],[OrderID]],orders[],7,FALSE)</f>
        <v>2</v>
      </c>
      <c r="F369">
        <f>SUMIF(order_details__2[OrderID],Table15[[#This Row],[OrderID]],order_details__2[Quantity])</f>
        <v>48</v>
      </c>
    </row>
    <row r="370" spans="1:6" x14ac:dyDescent="0.2">
      <c r="A370" s="2">
        <v>10387</v>
      </c>
      <c r="C370">
        <v>10614</v>
      </c>
      <c r="D370">
        <f>SUMIF(order_details__2[OrderID],order_details!C370,order_details__2[Line Sale])</f>
        <v>464</v>
      </c>
      <c r="E370">
        <f>VLOOKUP(Table15[[#This Row],[OrderID]],orders[],7,FALSE)</f>
        <v>3</v>
      </c>
      <c r="F370">
        <f>SUMIF(order_details__2[OrderID],Table15[[#This Row],[OrderID]],order_details__2[Quantity])</f>
        <v>27</v>
      </c>
    </row>
    <row r="371" spans="1:6" x14ac:dyDescent="0.2">
      <c r="A371" s="3">
        <v>10387</v>
      </c>
      <c r="C371">
        <v>10615</v>
      </c>
      <c r="D371">
        <f>SUMIF(order_details__2[OrderID],order_details!C371,order_details__2[Line Sale])</f>
        <v>120</v>
      </c>
      <c r="E371">
        <f>VLOOKUP(Table15[[#This Row],[OrderID]],orders[],7,FALSE)</f>
        <v>3</v>
      </c>
      <c r="F371">
        <f>SUMIF(order_details__2[OrderID],Table15[[#This Row],[OrderID]],order_details__2[Quantity])</f>
        <v>5</v>
      </c>
    </row>
    <row r="372" spans="1:6" x14ac:dyDescent="0.2">
      <c r="A372" s="2">
        <v>10387</v>
      </c>
      <c r="C372">
        <v>10616</v>
      </c>
      <c r="D372">
        <f>SUMIF(order_details__2[OrderID],order_details!C372,order_details__2[Line Sale])</f>
        <v>5032</v>
      </c>
      <c r="E372">
        <f>VLOOKUP(Table15[[#This Row],[OrderID]],orders[],7,FALSE)</f>
        <v>2</v>
      </c>
      <c r="F372">
        <f>SUMIF(order_details__2[OrderID],Table15[[#This Row],[OrderID]],order_details__2[Quantity])</f>
        <v>59</v>
      </c>
    </row>
    <row r="373" spans="1:6" x14ac:dyDescent="0.2">
      <c r="A373" s="3">
        <v>10388</v>
      </c>
      <c r="C373">
        <v>10617</v>
      </c>
      <c r="D373">
        <f>SUMIF(order_details__2[OrderID],order_details!C373,order_details__2[Line Sale])</f>
        <v>1650</v>
      </c>
      <c r="E373">
        <f>VLOOKUP(Table15[[#This Row],[OrderID]],orders[],7,FALSE)</f>
        <v>2</v>
      </c>
      <c r="F373">
        <f>SUMIF(order_details__2[OrderID],Table15[[#This Row],[OrderID]],order_details__2[Quantity])</f>
        <v>30</v>
      </c>
    </row>
    <row r="374" spans="1:6" x14ac:dyDescent="0.2">
      <c r="A374" s="2">
        <v>10388</v>
      </c>
      <c r="C374">
        <v>10618</v>
      </c>
      <c r="D374">
        <f>SUMIF(order_details__2[OrderID],order_details!C374,order_details__2[Line Sale])</f>
        <v>2697.5</v>
      </c>
      <c r="E374">
        <f>VLOOKUP(Table15[[#This Row],[OrderID]],orders[],7,FALSE)</f>
        <v>1</v>
      </c>
      <c r="F374">
        <f>SUMIF(order_details__2[OrderID],Table15[[#This Row],[OrderID]],order_details__2[Quantity])</f>
        <v>105</v>
      </c>
    </row>
    <row r="375" spans="1:6" x14ac:dyDescent="0.2">
      <c r="A375" s="3">
        <v>10388</v>
      </c>
      <c r="C375">
        <v>10619</v>
      </c>
      <c r="D375">
        <f>SUMIF(order_details__2[OrderID],order_details!C375,order_details__2[Line Sale])</f>
        <v>1260</v>
      </c>
      <c r="E375">
        <f>VLOOKUP(Table15[[#This Row],[OrderID]],orders[],7,FALSE)</f>
        <v>3</v>
      </c>
      <c r="F375">
        <f>SUMIF(order_details__2[OrderID],Table15[[#This Row],[OrderID]],order_details__2[Quantity])</f>
        <v>82</v>
      </c>
    </row>
    <row r="376" spans="1:6" x14ac:dyDescent="0.2">
      <c r="A376" s="2">
        <v>10389</v>
      </c>
      <c r="C376">
        <v>10620</v>
      </c>
      <c r="D376">
        <f>SUMIF(order_details__2[OrderID],order_details!C376,order_details__2[Line Sale])</f>
        <v>57.5</v>
      </c>
      <c r="E376">
        <f>VLOOKUP(Table15[[#This Row],[OrderID]],orders[],7,FALSE)</f>
        <v>3</v>
      </c>
      <c r="F376">
        <f>SUMIF(order_details__2[OrderID],Table15[[#This Row],[OrderID]],order_details__2[Quantity])</f>
        <v>10</v>
      </c>
    </row>
    <row r="377" spans="1:6" x14ac:dyDescent="0.2">
      <c r="A377" s="3">
        <v>10389</v>
      </c>
      <c r="C377">
        <v>10621</v>
      </c>
      <c r="D377">
        <f>SUMIF(order_details__2[OrderID],order_details!C377,order_details__2[Line Sale])</f>
        <v>758.5</v>
      </c>
      <c r="E377">
        <f>VLOOKUP(Table15[[#This Row],[OrderID]],orders[],7,FALSE)</f>
        <v>2</v>
      </c>
      <c r="F377">
        <f>SUMIF(order_details__2[OrderID],Table15[[#This Row],[OrderID]],order_details__2[Quantity])</f>
        <v>50</v>
      </c>
    </row>
    <row r="378" spans="1:6" x14ac:dyDescent="0.2">
      <c r="A378" s="2">
        <v>10389</v>
      </c>
      <c r="C378">
        <v>10622</v>
      </c>
      <c r="D378">
        <f>SUMIF(order_details__2[OrderID],order_details!C378,order_details__2[Line Sale])</f>
        <v>605</v>
      </c>
      <c r="E378">
        <f>VLOOKUP(Table15[[#This Row],[OrderID]],orders[],7,FALSE)</f>
        <v>3</v>
      </c>
      <c r="F378">
        <f>SUMIF(order_details__2[OrderID],Table15[[#This Row],[OrderID]],order_details__2[Quantity])</f>
        <v>38</v>
      </c>
    </row>
    <row r="379" spans="1:6" x14ac:dyDescent="0.2">
      <c r="A379" s="3">
        <v>10389</v>
      </c>
      <c r="C379">
        <v>10623</v>
      </c>
      <c r="D379">
        <f>SUMIF(order_details__2[OrderID],order_details!C379,order_details__2[Line Sale])</f>
        <v>1429.75</v>
      </c>
      <c r="E379">
        <f>VLOOKUP(Table15[[#This Row],[OrderID]],orders[],7,FALSE)</f>
        <v>2</v>
      </c>
      <c r="F379">
        <f>SUMIF(order_details__2[OrderID],Table15[[#This Row],[OrderID]],order_details__2[Quantity])</f>
        <v>94</v>
      </c>
    </row>
    <row r="380" spans="1:6" x14ac:dyDescent="0.2">
      <c r="A380" s="2">
        <v>10390</v>
      </c>
      <c r="C380">
        <v>10624</v>
      </c>
      <c r="D380">
        <f>SUMIF(order_details__2[OrderID],order_details!C380,order_details__2[Line Sale])</f>
        <v>1393.24</v>
      </c>
      <c r="E380">
        <f>VLOOKUP(Table15[[#This Row],[OrderID]],orders[],7,FALSE)</f>
        <v>2</v>
      </c>
      <c r="F380">
        <f>SUMIF(order_details__2[OrderID],Table15[[#This Row],[OrderID]],order_details__2[Quantity])</f>
        <v>26</v>
      </c>
    </row>
    <row r="381" spans="1:6" x14ac:dyDescent="0.2">
      <c r="A381" s="3">
        <v>10390</v>
      </c>
      <c r="C381">
        <v>10625</v>
      </c>
      <c r="D381">
        <f>SUMIF(order_details__2[OrderID],order_details!C381,order_details__2[Line Sale])</f>
        <v>479.75</v>
      </c>
      <c r="E381">
        <f>VLOOKUP(Table15[[#This Row],[OrderID]],orders[],7,FALSE)</f>
        <v>1</v>
      </c>
      <c r="F381">
        <f>SUMIF(order_details__2[OrderID],Table15[[#This Row],[OrderID]],order_details__2[Quantity])</f>
        <v>18</v>
      </c>
    </row>
    <row r="382" spans="1:6" x14ac:dyDescent="0.2">
      <c r="A382" s="2">
        <v>10390</v>
      </c>
      <c r="C382">
        <v>10626</v>
      </c>
      <c r="D382">
        <f>SUMIF(order_details__2[OrderID],order_details!C382,order_details__2[Line Sale])</f>
        <v>1503.6</v>
      </c>
      <c r="E382">
        <f>VLOOKUP(Table15[[#This Row],[OrderID]],orders[],7,FALSE)</f>
        <v>2</v>
      </c>
      <c r="F382">
        <f>SUMIF(order_details__2[OrderID],Table15[[#This Row],[OrderID]],order_details__2[Quantity])</f>
        <v>52</v>
      </c>
    </row>
    <row r="383" spans="1:6" x14ac:dyDescent="0.2">
      <c r="A383" s="3">
        <v>10390</v>
      </c>
      <c r="C383">
        <v>10627</v>
      </c>
      <c r="D383">
        <f>SUMIF(order_details__2[OrderID],order_details!C383,order_details__2[Line Sale])</f>
        <v>1264.5</v>
      </c>
      <c r="E383">
        <f>VLOOKUP(Table15[[#This Row],[OrderID]],orders[],7,FALSE)</f>
        <v>3</v>
      </c>
      <c r="F383">
        <f>SUMIF(order_details__2[OrderID],Table15[[#This Row],[OrderID]],order_details__2[Quantity])</f>
        <v>50</v>
      </c>
    </row>
    <row r="384" spans="1:6" x14ac:dyDescent="0.2">
      <c r="A384" s="2">
        <v>10391</v>
      </c>
      <c r="C384">
        <v>10628</v>
      </c>
      <c r="D384">
        <f>SUMIF(order_details__2[OrderID],order_details!C384,order_details__2[Line Sale])</f>
        <v>450</v>
      </c>
      <c r="E384">
        <f>VLOOKUP(Table15[[#This Row],[OrderID]],orders[],7,FALSE)</f>
        <v>3</v>
      </c>
      <c r="F384">
        <f>SUMIF(order_details__2[OrderID],Table15[[#This Row],[OrderID]],order_details__2[Quantity])</f>
        <v>25</v>
      </c>
    </row>
    <row r="385" spans="1:6" x14ac:dyDescent="0.2">
      <c r="A385" s="3">
        <v>10392</v>
      </c>
      <c r="C385">
        <v>10629</v>
      </c>
      <c r="D385">
        <f>SUMIF(order_details__2[OrderID],order_details!C385,order_details__2[Line Sale])</f>
        <v>2775.05</v>
      </c>
      <c r="E385">
        <f>VLOOKUP(Table15[[#This Row],[OrderID]],orders[],7,FALSE)</f>
        <v>3</v>
      </c>
      <c r="F385">
        <f>SUMIF(order_details__2[OrderID],Table15[[#This Row],[OrderID]],order_details__2[Quantity])</f>
        <v>29</v>
      </c>
    </row>
    <row r="386" spans="1:6" x14ac:dyDescent="0.2">
      <c r="A386" s="2">
        <v>10393</v>
      </c>
      <c r="C386">
        <v>10630</v>
      </c>
      <c r="D386">
        <f>SUMIF(order_details__2[OrderID],order_details!C386,order_details__2[Line Sale])</f>
        <v>918</v>
      </c>
      <c r="E386">
        <f>VLOOKUP(Table15[[#This Row],[OrderID]],orders[],7,FALSE)</f>
        <v>2</v>
      </c>
      <c r="F386">
        <f>SUMIF(order_details__2[OrderID],Table15[[#This Row],[OrderID]],order_details__2[Quantity])</f>
        <v>47</v>
      </c>
    </row>
    <row r="387" spans="1:6" x14ac:dyDescent="0.2">
      <c r="A387" s="3">
        <v>10393</v>
      </c>
      <c r="C387">
        <v>10631</v>
      </c>
      <c r="D387">
        <f>SUMIF(order_details__2[OrderID],order_details!C387,order_details__2[Line Sale])</f>
        <v>62</v>
      </c>
      <c r="E387">
        <f>VLOOKUP(Table15[[#This Row],[OrderID]],orders[],7,FALSE)</f>
        <v>1</v>
      </c>
      <c r="F387">
        <f>SUMIF(order_details__2[OrderID],Table15[[#This Row],[OrderID]],order_details__2[Quantity])</f>
        <v>8</v>
      </c>
    </row>
    <row r="388" spans="1:6" x14ac:dyDescent="0.2">
      <c r="A388" s="2">
        <v>10393</v>
      </c>
      <c r="C388">
        <v>10632</v>
      </c>
      <c r="D388">
        <f>SUMIF(order_details__2[OrderID],order_details!C388,order_details__2[Line Sale])</f>
        <v>620</v>
      </c>
      <c r="E388">
        <f>VLOOKUP(Table15[[#This Row],[OrderID]],orders[],7,FALSE)</f>
        <v>1</v>
      </c>
      <c r="F388">
        <f>SUMIF(order_details__2[OrderID],Table15[[#This Row],[OrderID]],order_details__2[Quantity])</f>
        <v>50</v>
      </c>
    </row>
    <row r="389" spans="1:6" x14ac:dyDescent="0.2">
      <c r="A389" s="3">
        <v>10393</v>
      </c>
      <c r="C389">
        <v>10633</v>
      </c>
      <c r="D389">
        <f>SUMIF(order_details__2[OrderID],order_details!C389,order_details__2[Line Sale])</f>
        <v>6483.05</v>
      </c>
      <c r="E389">
        <f>VLOOKUP(Table15[[#This Row],[OrderID]],orders[],7,FALSE)</f>
        <v>3</v>
      </c>
      <c r="F389">
        <f>SUMIF(order_details__2[OrderID],Table15[[#This Row],[OrderID]],order_details__2[Quantity])</f>
        <v>164</v>
      </c>
    </row>
    <row r="390" spans="1:6" x14ac:dyDescent="0.2">
      <c r="A390" s="2">
        <v>10393</v>
      </c>
      <c r="C390">
        <v>10634</v>
      </c>
      <c r="D390">
        <f>SUMIF(order_details__2[OrderID],order_details!C390,order_details__2[Line Sale])</f>
        <v>4985.5</v>
      </c>
      <c r="E390">
        <f>VLOOKUP(Table15[[#This Row],[OrderID]],orders[],7,FALSE)</f>
        <v>3</v>
      </c>
      <c r="F390">
        <f>SUMIF(order_details__2[OrderID],Table15[[#This Row],[OrderID]],order_details__2[Quantity])</f>
        <v>102</v>
      </c>
    </row>
    <row r="391" spans="1:6" x14ac:dyDescent="0.2">
      <c r="A391" s="3">
        <v>10394</v>
      </c>
      <c r="C391">
        <v>10635</v>
      </c>
      <c r="D391">
        <f>SUMIF(order_details__2[OrderID],order_details!C391,order_details__2[Line Sale])</f>
        <v>1380.25</v>
      </c>
      <c r="E391">
        <f>VLOOKUP(Table15[[#This Row],[OrderID]],orders[],7,FALSE)</f>
        <v>3</v>
      </c>
      <c r="F391">
        <f>SUMIF(order_details__2[OrderID],Table15[[#This Row],[OrderID]],order_details__2[Quantity])</f>
        <v>65</v>
      </c>
    </row>
    <row r="392" spans="1:6" x14ac:dyDescent="0.2">
      <c r="A392" s="2">
        <v>10394</v>
      </c>
      <c r="C392">
        <v>10636</v>
      </c>
      <c r="D392">
        <f>SUMIF(order_details__2[OrderID],order_details!C392,order_details__2[Line Sale])</f>
        <v>629.5</v>
      </c>
      <c r="E392">
        <f>VLOOKUP(Table15[[#This Row],[OrderID]],orders[],7,FALSE)</f>
        <v>1</v>
      </c>
      <c r="F392">
        <f>SUMIF(order_details__2[OrderID],Table15[[#This Row],[OrderID]],order_details__2[Quantity])</f>
        <v>31</v>
      </c>
    </row>
    <row r="393" spans="1:6" x14ac:dyDescent="0.2">
      <c r="A393" s="3">
        <v>10395</v>
      </c>
      <c r="C393">
        <v>10637</v>
      </c>
      <c r="D393">
        <f>SUMIF(order_details__2[OrderID],order_details!C393,order_details__2[Line Sale])</f>
        <v>2896.25</v>
      </c>
      <c r="E393">
        <f>VLOOKUP(Table15[[#This Row],[OrderID]],orders[],7,FALSE)</f>
        <v>1</v>
      </c>
      <c r="F393">
        <f>SUMIF(order_details__2[OrderID],Table15[[#This Row],[OrderID]],order_details__2[Quantity])</f>
        <v>95</v>
      </c>
    </row>
    <row r="394" spans="1:6" x14ac:dyDescent="0.2">
      <c r="A394" s="2">
        <v>10395</v>
      </c>
      <c r="C394">
        <v>10638</v>
      </c>
      <c r="D394">
        <f>SUMIF(order_details__2[OrderID],order_details!C394,order_details__2[Line Sale])</f>
        <v>2720.05</v>
      </c>
      <c r="E394">
        <f>VLOOKUP(Table15[[#This Row],[OrderID]],orders[],7,FALSE)</f>
        <v>1</v>
      </c>
      <c r="F394">
        <f>SUMIF(order_details__2[OrderID],Table15[[#This Row],[OrderID]],order_details__2[Quantity])</f>
        <v>101</v>
      </c>
    </row>
    <row r="395" spans="1:6" x14ac:dyDescent="0.2">
      <c r="A395" s="3">
        <v>10395</v>
      </c>
      <c r="C395">
        <v>10639</v>
      </c>
      <c r="D395">
        <f>SUMIF(order_details__2[OrderID],order_details!C395,order_details__2[Line Sale])</f>
        <v>500</v>
      </c>
      <c r="E395">
        <f>VLOOKUP(Table15[[#This Row],[OrderID]],orders[],7,FALSE)</f>
        <v>3</v>
      </c>
      <c r="F395">
        <f>SUMIF(order_details__2[OrderID],Table15[[#This Row],[OrderID]],order_details__2[Quantity])</f>
        <v>8</v>
      </c>
    </row>
    <row r="396" spans="1:6" x14ac:dyDescent="0.2">
      <c r="A396" s="2">
        <v>10396</v>
      </c>
      <c r="C396">
        <v>10640</v>
      </c>
      <c r="D396">
        <f>SUMIF(order_details__2[OrderID],order_details!C396,order_details__2[Line Sale])</f>
        <v>945</v>
      </c>
      <c r="E396">
        <f>VLOOKUP(Table15[[#This Row],[OrderID]],orders[],7,FALSE)</f>
        <v>1</v>
      </c>
      <c r="F396">
        <f>SUMIF(order_details__2[OrderID],Table15[[#This Row],[OrderID]],order_details__2[Quantity])</f>
        <v>35</v>
      </c>
    </row>
    <row r="397" spans="1:6" x14ac:dyDescent="0.2">
      <c r="A397" s="3">
        <v>10396</v>
      </c>
      <c r="C397">
        <v>10641</v>
      </c>
      <c r="D397">
        <f>SUMIF(order_details__2[OrderID],order_details!C397,order_details__2[Line Sale])</f>
        <v>2054</v>
      </c>
      <c r="E397">
        <f>VLOOKUP(Table15[[#This Row],[OrderID]],orders[],7,FALSE)</f>
        <v>2</v>
      </c>
      <c r="F397">
        <f>SUMIF(order_details__2[OrderID],Table15[[#This Row],[OrderID]],order_details__2[Quantity])</f>
        <v>110</v>
      </c>
    </row>
    <row r="398" spans="1:6" x14ac:dyDescent="0.2">
      <c r="A398" s="2">
        <v>10396</v>
      </c>
      <c r="C398">
        <v>10642</v>
      </c>
      <c r="D398">
        <f>SUMIF(order_details__2[OrderID],order_details!C398,order_details__2[Line Sale])</f>
        <v>870</v>
      </c>
      <c r="E398">
        <f>VLOOKUP(Table15[[#This Row],[OrderID]],orders[],7,FALSE)</f>
        <v>3</v>
      </c>
      <c r="F398">
        <f>SUMIF(order_details__2[OrderID],Table15[[#This Row],[OrderID]],order_details__2[Quantity])</f>
        <v>50</v>
      </c>
    </row>
    <row r="399" spans="1:6" x14ac:dyDescent="0.2">
      <c r="A399" s="3">
        <v>10397</v>
      </c>
      <c r="C399">
        <v>10643</v>
      </c>
      <c r="D399">
        <f>SUMIF(order_details__2[OrderID],order_details!C399,order_details__2[Line Sale])</f>
        <v>1086</v>
      </c>
      <c r="E399">
        <f>VLOOKUP(Table15[[#This Row],[OrderID]],orders[],7,FALSE)</f>
        <v>1</v>
      </c>
      <c r="F399">
        <f>SUMIF(order_details__2[OrderID],Table15[[#This Row],[OrderID]],order_details__2[Quantity])</f>
        <v>38</v>
      </c>
    </row>
    <row r="400" spans="1:6" x14ac:dyDescent="0.2">
      <c r="A400" s="2">
        <v>10397</v>
      </c>
      <c r="C400">
        <v>10644</v>
      </c>
      <c r="D400">
        <f>SUMIF(order_details__2[OrderID],order_details!C400,order_details__2[Line Sale])</f>
        <v>1422</v>
      </c>
      <c r="E400">
        <f>VLOOKUP(Table15[[#This Row],[OrderID]],orders[],7,FALSE)</f>
        <v>2</v>
      </c>
      <c r="F400">
        <f>SUMIF(order_details__2[OrderID],Table15[[#This Row],[OrderID]],order_details__2[Quantity])</f>
        <v>45</v>
      </c>
    </row>
    <row r="401" spans="1:6" x14ac:dyDescent="0.2">
      <c r="A401" s="3">
        <v>10398</v>
      </c>
      <c r="C401">
        <v>10645</v>
      </c>
      <c r="D401">
        <f>SUMIF(order_details__2[OrderID],order_details!C401,order_details__2[Line Sale])</f>
        <v>1535</v>
      </c>
      <c r="E401">
        <f>VLOOKUP(Table15[[#This Row],[OrderID]],orders[],7,FALSE)</f>
        <v>1</v>
      </c>
      <c r="F401">
        <f>SUMIF(order_details__2[OrderID],Table15[[#This Row],[OrderID]],order_details__2[Quantity])</f>
        <v>35</v>
      </c>
    </row>
    <row r="402" spans="1:6" x14ac:dyDescent="0.2">
      <c r="A402" s="2">
        <v>10398</v>
      </c>
      <c r="C402">
        <v>10646</v>
      </c>
      <c r="D402">
        <f>SUMIF(order_details__2[OrderID],order_details!C402,order_details__2[Line Sale])</f>
        <v>1928</v>
      </c>
      <c r="E402">
        <f>VLOOKUP(Table15[[#This Row],[OrderID]],orders[],7,FALSE)</f>
        <v>3</v>
      </c>
      <c r="F402">
        <f>SUMIF(order_details__2[OrderID],Table15[[#This Row],[OrderID]],order_details__2[Quantity])</f>
        <v>98</v>
      </c>
    </row>
    <row r="403" spans="1:6" x14ac:dyDescent="0.2">
      <c r="A403" s="3">
        <v>10399</v>
      </c>
      <c r="C403">
        <v>10647</v>
      </c>
      <c r="D403">
        <f>SUMIF(order_details__2[OrderID],order_details!C403,order_details__2[Line Sale])</f>
        <v>636</v>
      </c>
      <c r="E403">
        <f>VLOOKUP(Table15[[#This Row],[OrderID]],orders[],7,FALSE)</f>
        <v>2</v>
      </c>
      <c r="F403">
        <f>SUMIF(order_details__2[OrderID],Table15[[#This Row],[OrderID]],order_details__2[Quantity])</f>
        <v>50</v>
      </c>
    </row>
    <row r="404" spans="1:6" x14ac:dyDescent="0.2">
      <c r="A404" s="2">
        <v>10399</v>
      </c>
      <c r="C404">
        <v>10648</v>
      </c>
      <c r="D404">
        <f>SUMIF(order_details__2[OrderID],order_details!C404,order_details__2[Line Sale])</f>
        <v>382.5</v>
      </c>
      <c r="E404">
        <f>VLOOKUP(Table15[[#This Row],[OrderID]],orders[],7,FALSE)</f>
        <v>2</v>
      </c>
      <c r="F404">
        <f>SUMIF(order_details__2[OrderID],Table15[[#This Row],[OrderID]],order_details__2[Quantity])</f>
        <v>30</v>
      </c>
    </row>
    <row r="405" spans="1:6" x14ac:dyDescent="0.2">
      <c r="A405" s="3">
        <v>10399</v>
      </c>
      <c r="C405">
        <v>10649</v>
      </c>
      <c r="D405">
        <f>SUMIF(order_details__2[OrderID],order_details!C405,order_details__2[Line Sale])</f>
        <v>1434</v>
      </c>
      <c r="E405">
        <f>VLOOKUP(Table15[[#This Row],[OrderID]],orders[],7,FALSE)</f>
        <v>3</v>
      </c>
      <c r="F405">
        <f>SUMIF(order_details__2[OrderID],Table15[[#This Row],[OrderID]],order_details__2[Quantity])</f>
        <v>35</v>
      </c>
    </row>
    <row r="406" spans="1:6" x14ac:dyDescent="0.2">
      <c r="A406" s="2">
        <v>10399</v>
      </c>
      <c r="C406">
        <v>10650</v>
      </c>
      <c r="D406">
        <f>SUMIF(order_details__2[OrderID],order_details!C406,order_details__2[Line Sale])</f>
        <v>1820.1999999999998</v>
      </c>
      <c r="E406">
        <f>VLOOKUP(Table15[[#This Row],[OrderID]],orders[],7,FALSE)</f>
        <v>3</v>
      </c>
      <c r="F406">
        <f>SUMIF(order_details__2[OrderID],Table15[[#This Row],[OrderID]],order_details__2[Quantity])</f>
        <v>85</v>
      </c>
    </row>
    <row r="407" spans="1:6" x14ac:dyDescent="0.2">
      <c r="A407" s="3">
        <v>10400</v>
      </c>
      <c r="C407">
        <v>10651</v>
      </c>
      <c r="D407">
        <f>SUMIF(order_details__2[OrderID],order_details!C407,order_details__2[Line Sale])</f>
        <v>530.4</v>
      </c>
      <c r="E407">
        <f>VLOOKUP(Table15[[#This Row],[OrderID]],orders[],7,FALSE)</f>
        <v>2</v>
      </c>
      <c r="F407">
        <f>SUMIF(order_details__2[OrderID],Table15[[#This Row],[OrderID]],order_details__2[Quantity])</f>
        <v>32</v>
      </c>
    </row>
    <row r="408" spans="1:6" x14ac:dyDescent="0.2">
      <c r="A408" s="2">
        <v>10400</v>
      </c>
      <c r="C408">
        <v>10652</v>
      </c>
      <c r="D408">
        <f>SUMIF(order_details__2[OrderID],order_details!C408,order_details__2[Line Sale])</f>
        <v>331.78</v>
      </c>
      <c r="E408">
        <f>VLOOKUP(Table15[[#This Row],[OrderID]],orders[],7,FALSE)</f>
        <v>2</v>
      </c>
      <c r="F408">
        <f>SUMIF(order_details__2[OrderID],Table15[[#This Row],[OrderID]],order_details__2[Quantity])</f>
        <v>22</v>
      </c>
    </row>
    <row r="409" spans="1:6" x14ac:dyDescent="0.2">
      <c r="A409" s="3">
        <v>10400</v>
      </c>
      <c r="C409">
        <v>10653</v>
      </c>
      <c r="D409">
        <f>SUMIF(order_details__2[OrderID],order_details!C409,order_details__2[Line Sale])</f>
        <v>1203.5</v>
      </c>
      <c r="E409">
        <f>VLOOKUP(Table15[[#This Row],[OrderID]],orders[],7,FALSE)</f>
        <v>1</v>
      </c>
      <c r="F409">
        <f>SUMIF(order_details__2[OrderID],Table15[[#This Row],[OrderID]],order_details__2[Quantity])</f>
        <v>50</v>
      </c>
    </row>
    <row r="410" spans="1:6" x14ac:dyDescent="0.2">
      <c r="A410" s="2">
        <v>10401</v>
      </c>
      <c r="C410">
        <v>10654</v>
      </c>
      <c r="D410">
        <f>SUMIF(order_details__2[OrderID],order_details!C410,order_details__2[Line Sale])</f>
        <v>668.7</v>
      </c>
      <c r="E410">
        <f>VLOOKUP(Table15[[#This Row],[OrderID]],orders[],7,FALSE)</f>
        <v>1</v>
      </c>
      <c r="F410">
        <f>SUMIF(order_details__2[OrderID],Table15[[#This Row],[OrderID]],order_details__2[Quantity])</f>
        <v>38</v>
      </c>
    </row>
    <row r="411" spans="1:6" x14ac:dyDescent="0.2">
      <c r="A411" s="3">
        <v>10401</v>
      </c>
      <c r="C411">
        <v>10655</v>
      </c>
      <c r="D411">
        <f>SUMIF(order_details__2[OrderID],order_details!C411,order_details__2[Line Sale])</f>
        <v>193</v>
      </c>
      <c r="E411">
        <f>VLOOKUP(Table15[[#This Row],[OrderID]],orders[],7,FALSE)</f>
        <v>2</v>
      </c>
      <c r="F411">
        <f>SUMIF(order_details__2[OrderID],Table15[[#This Row],[OrderID]],order_details__2[Quantity])</f>
        <v>20</v>
      </c>
    </row>
    <row r="412" spans="1:6" x14ac:dyDescent="0.2">
      <c r="A412" s="2">
        <v>10401</v>
      </c>
      <c r="C412">
        <v>10656</v>
      </c>
      <c r="D412">
        <f>SUMIF(order_details__2[OrderID],order_details!C412,order_details__2[Line Sale])</f>
        <v>671.35</v>
      </c>
      <c r="E412">
        <f>VLOOKUP(Table15[[#This Row],[OrderID]],orders[],7,FALSE)</f>
        <v>1</v>
      </c>
      <c r="F412">
        <f>SUMIF(order_details__2[OrderID],Table15[[#This Row],[OrderID]],order_details__2[Quantity])</f>
        <v>37</v>
      </c>
    </row>
    <row r="413" spans="1:6" x14ac:dyDescent="0.2">
      <c r="A413" s="3">
        <v>10401</v>
      </c>
      <c r="C413">
        <v>10657</v>
      </c>
      <c r="D413">
        <f>SUMIF(order_details__2[OrderID],order_details!C413,order_details__2[Line Sale])</f>
        <v>4371.6000000000004</v>
      </c>
      <c r="E413">
        <f>VLOOKUP(Table15[[#This Row],[OrderID]],orders[],7,FALSE)</f>
        <v>2</v>
      </c>
      <c r="F413">
        <f>SUMIF(order_details__2[OrderID],Table15[[#This Row],[OrderID]],order_details__2[Quantity])</f>
        <v>204</v>
      </c>
    </row>
    <row r="414" spans="1:6" x14ac:dyDescent="0.2">
      <c r="A414" s="2">
        <v>10402</v>
      </c>
      <c r="C414">
        <v>10658</v>
      </c>
      <c r="D414">
        <f>SUMIF(order_details__2[OrderID],order_details!C414,order_details__2[Line Sale])</f>
        <v>4668</v>
      </c>
      <c r="E414">
        <f>VLOOKUP(Table15[[#This Row],[OrderID]],orders[],7,FALSE)</f>
        <v>1</v>
      </c>
      <c r="F414">
        <f>SUMIF(order_details__2[OrderID],Table15[[#This Row],[OrderID]],order_details__2[Quantity])</f>
        <v>255</v>
      </c>
    </row>
    <row r="415" spans="1:6" x14ac:dyDescent="0.2">
      <c r="A415" s="3">
        <v>10402</v>
      </c>
      <c r="C415">
        <v>10659</v>
      </c>
      <c r="D415">
        <f>SUMIF(order_details__2[OrderID],order_details!C415,order_details__2[Line Sale])</f>
        <v>1291.5999999999999</v>
      </c>
      <c r="E415">
        <f>VLOOKUP(Table15[[#This Row],[OrderID]],orders[],7,FALSE)</f>
        <v>2</v>
      </c>
      <c r="F415">
        <f>SUMIF(order_details__2[OrderID],Table15[[#This Row],[OrderID]],order_details__2[Quantity])</f>
        <v>84</v>
      </c>
    </row>
    <row r="416" spans="1:6" x14ac:dyDescent="0.2">
      <c r="A416" s="2">
        <v>10403</v>
      </c>
      <c r="C416">
        <v>10660</v>
      </c>
      <c r="D416">
        <f>SUMIF(order_details__2[OrderID],order_details!C416,order_details__2[Line Sale])</f>
        <v>1701</v>
      </c>
      <c r="E416">
        <f>VLOOKUP(Table15[[#This Row],[OrderID]],orders[],7,FALSE)</f>
        <v>1</v>
      </c>
      <c r="F416">
        <f>SUMIF(order_details__2[OrderID],Table15[[#This Row],[OrderID]],order_details__2[Quantity])</f>
        <v>21</v>
      </c>
    </row>
    <row r="417" spans="1:6" x14ac:dyDescent="0.2">
      <c r="A417" s="3">
        <v>10403</v>
      </c>
      <c r="C417">
        <v>10661</v>
      </c>
      <c r="D417">
        <f>SUMIF(order_details__2[OrderID],order_details!C417,order_details__2[Line Sale])</f>
        <v>703.25</v>
      </c>
      <c r="E417">
        <f>VLOOKUP(Table15[[#This Row],[OrderID]],orders[],7,FALSE)</f>
        <v>3</v>
      </c>
      <c r="F417">
        <f>SUMIF(order_details__2[OrderID],Table15[[#This Row],[OrderID]],order_details__2[Quantity])</f>
        <v>52</v>
      </c>
    </row>
    <row r="418" spans="1:6" x14ac:dyDescent="0.2">
      <c r="A418" s="2">
        <v>10404</v>
      </c>
      <c r="C418">
        <v>10662</v>
      </c>
      <c r="D418">
        <f>SUMIF(order_details__2[OrderID],order_details!C418,order_details__2[Line Sale])</f>
        <v>125</v>
      </c>
      <c r="E418">
        <f>VLOOKUP(Table15[[#This Row],[OrderID]],orders[],7,FALSE)</f>
        <v>2</v>
      </c>
      <c r="F418">
        <f>SUMIF(order_details__2[OrderID],Table15[[#This Row],[OrderID]],order_details__2[Quantity])</f>
        <v>10</v>
      </c>
    </row>
    <row r="419" spans="1:6" x14ac:dyDescent="0.2">
      <c r="A419" s="3">
        <v>10404</v>
      </c>
      <c r="C419">
        <v>10663</v>
      </c>
      <c r="D419">
        <f>SUMIF(order_details__2[OrderID],order_details!C419,order_details__2[Line Sale])</f>
        <v>2032</v>
      </c>
      <c r="E419">
        <f>VLOOKUP(Table15[[#This Row],[OrderID]],orders[],7,FALSE)</f>
        <v>2</v>
      </c>
      <c r="F419">
        <f>SUMIF(order_details__2[OrderID],Table15[[#This Row],[OrderID]],order_details__2[Quantity])</f>
        <v>80</v>
      </c>
    </row>
    <row r="420" spans="1:6" x14ac:dyDescent="0.2">
      <c r="A420" s="2">
        <v>10404</v>
      </c>
      <c r="C420">
        <v>10664</v>
      </c>
      <c r="D420">
        <f>SUMIF(order_details__2[OrderID],order_details!C420,order_details__2[Line Sale])</f>
        <v>1515.75</v>
      </c>
      <c r="E420">
        <f>VLOOKUP(Table15[[#This Row],[OrderID]],orders[],7,FALSE)</f>
        <v>3</v>
      </c>
      <c r="F420">
        <f>SUMIF(order_details__2[OrderID],Table15[[#This Row],[OrderID]],order_details__2[Quantity])</f>
        <v>51</v>
      </c>
    </row>
    <row r="421" spans="1:6" x14ac:dyDescent="0.2">
      <c r="A421" s="3">
        <v>10405</v>
      </c>
      <c r="C421">
        <v>10665</v>
      </c>
      <c r="D421">
        <f>SUMIF(order_details__2[OrderID],order_details!C421,order_details__2[Line Sale])</f>
        <v>1295</v>
      </c>
      <c r="E421">
        <f>VLOOKUP(Table15[[#This Row],[OrderID]],orders[],7,FALSE)</f>
        <v>2</v>
      </c>
      <c r="F421">
        <f>SUMIF(order_details__2[OrderID],Table15[[#This Row],[OrderID]],order_details__2[Quantity])</f>
        <v>31</v>
      </c>
    </row>
    <row r="422" spans="1:6" x14ac:dyDescent="0.2">
      <c r="A422" s="2">
        <v>10406</v>
      </c>
      <c r="C422">
        <v>10666</v>
      </c>
      <c r="D422">
        <f>SUMIF(order_details__2[OrderID],order_details!C422,order_details__2[Line Sale])</f>
        <v>4666.9400000000005</v>
      </c>
      <c r="E422">
        <f>VLOOKUP(Table15[[#This Row],[OrderID]],orders[],7,FALSE)</f>
        <v>2</v>
      </c>
      <c r="F422">
        <f>SUMIF(order_details__2[OrderID],Table15[[#This Row],[OrderID]],order_details__2[Quantity])</f>
        <v>46</v>
      </c>
    </row>
    <row r="423" spans="1:6" x14ac:dyDescent="0.2">
      <c r="A423" s="3">
        <v>10406</v>
      </c>
      <c r="C423">
        <v>10667</v>
      </c>
      <c r="D423">
        <f>SUMIF(order_details__2[OrderID],order_details!C423,order_details__2[Line Sale])</f>
        <v>1921</v>
      </c>
      <c r="E423">
        <f>VLOOKUP(Table15[[#This Row],[OrderID]],orders[],7,FALSE)</f>
        <v>1</v>
      </c>
      <c r="F423">
        <f>SUMIF(order_details__2[OrderID],Table15[[#This Row],[OrderID]],order_details__2[Quantity])</f>
        <v>59</v>
      </c>
    </row>
    <row r="424" spans="1:6" x14ac:dyDescent="0.2">
      <c r="A424" s="2">
        <v>10406</v>
      </c>
      <c r="C424">
        <v>10668</v>
      </c>
      <c r="D424">
        <f>SUMIF(order_details__2[OrderID],order_details!C424,order_details__2[Line Sale])</f>
        <v>694.75</v>
      </c>
      <c r="E424">
        <f>VLOOKUP(Table15[[#This Row],[OrderID]],orders[],7,FALSE)</f>
        <v>2</v>
      </c>
      <c r="F424">
        <f>SUMIF(order_details__2[OrderID],Table15[[#This Row],[OrderID]],order_details__2[Quantity])</f>
        <v>27</v>
      </c>
    </row>
    <row r="425" spans="1:6" x14ac:dyDescent="0.2">
      <c r="A425" s="3">
        <v>10406</v>
      </c>
      <c r="C425">
        <v>10669</v>
      </c>
      <c r="D425">
        <f>SUMIF(order_details__2[OrderID],order_details!C425,order_details__2[Line Sale])</f>
        <v>570</v>
      </c>
      <c r="E425">
        <f>VLOOKUP(Table15[[#This Row],[OrderID]],orders[],7,FALSE)</f>
        <v>1</v>
      </c>
      <c r="F425">
        <f>SUMIF(order_details__2[OrderID],Table15[[#This Row],[OrderID]],order_details__2[Quantity])</f>
        <v>30</v>
      </c>
    </row>
    <row r="426" spans="1:6" x14ac:dyDescent="0.2">
      <c r="A426" s="2">
        <v>10406</v>
      </c>
      <c r="C426">
        <v>10670</v>
      </c>
      <c r="D426">
        <f>SUMIF(order_details__2[OrderID],order_details!C426,order_details__2[Line Sale])</f>
        <v>2301.75</v>
      </c>
      <c r="E426">
        <f>VLOOKUP(Table15[[#This Row],[OrderID]],orders[],7,FALSE)</f>
        <v>1</v>
      </c>
      <c r="F426">
        <f>SUMIF(order_details__2[OrderID],Table15[[#This Row],[OrderID]],order_details__2[Quantity])</f>
        <v>192</v>
      </c>
    </row>
    <row r="427" spans="1:6" x14ac:dyDescent="0.2">
      <c r="A427" s="3">
        <v>10407</v>
      </c>
      <c r="C427">
        <v>10671</v>
      </c>
      <c r="D427">
        <f>SUMIF(order_details__2[OrderID],order_details!C427,order_details__2[Line Sale])</f>
        <v>920.1</v>
      </c>
      <c r="E427">
        <f>VLOOKUP(Table15[[#This Row],[OrderID]],orders[],7,FALSE)</f>
        <v>1</v>
      </c>
      <c r="F427">
        <f>SUMIF(order_details__2[OrderID],Table15[[#This Row],[OrderID]],order_details__2[Quantity])</f>
        <v>32</v>
      </c>
    </row>
    <row r="428" spans="1:6" x14ac:dyDescent="0.2">
      <c r="A428" s="2">
        <v>10407</v>
      </c>
      <c r="C428">
        <v>10672</v>
      </c>
      <c r="D428">
        <f>SUMIF(order_details__2[OrderID],order_details!C428,order_details__2[Line Sale])</f>
        <v>4210.5</v>
      </c>
      <c r="E428">
        <f>VLOOKUP(Table15[[#This Row],[OrderID]],orders[],7,FALSE)</f>
        <v>2</v>
      </c>
      <c r="F428">
        <f>SUMIF(order_details__2[OrderID],Table15[[#This Row],[OrderID]],order_details__2[Quantity])</f>
        <v>27</v>
      </c>
    </row>
    <row r="429" spans="1:6" x14ac:dyDescent="0.2">
      <c r="A429" s="3">
        <v>10407</v>
      </c>
      <c r="C429">
        <v>10673</v>
      </c>
      <c r="D429">
        <f>SUMIF(order_details__2[OrderID],order_details!C429,order_details__2[Line Sale])</f>
        <v>412.35</v>
      </c>
      <c r="E429">
        <f>VLOOKUP(Table15[[#This Row],[OrderID]],orders[],7,FALSE)</f>
        <v>1</v>
      </c>
      <c r="F429">
        <f>SUMIF(order_details__2[OrderID],Table15[[#This Row],[OrderID]],order_details__2[Quantity])</f>
        <v>15</v>
      </c>
    </row>
    <row r="430" spans="1:6" x14ac:dyDescent="0.2">
      <c r="A430" s="2">
        <v>10408</v>
      </c>
      <c r="C430">
        <v>10674</v>
      </c>
      <c r="D430">
        <f>SUMIF(order_details__2[OrderID],order_details!C430,order_details__2[Line Sale])</f>
        <v>45</v>
      </c>
      <c r="E430">
        <f>VLOOKUP(Table15[[#This Row],[OrderID]],orders[],7,FALSE)</f>
        <v>2</v>
      </c>
      <c r="F430">
        <f>SUMIF(order_details__2[OrderID],Table15[[#This Row],[OrderID]],order_details__2[Quantity])</f>
        <v>5</v>
      </c>
    </row>
    <row r="431" spans="1:6" x14ac:dyDescent="0.2">
      <c r="A431" s="3">
        <v>10408</v>
      </c>
      <c r="C431">
        <v>10675</v>
      </c>
      <c r="D431">
        <f>SUMIF(order_details__2[OrderID],order_details!C431,order_details__2[Line Sale])</f>
        <v>1423</v>
      </c>
      <c r="E431">
        <f>VLOOKUP(Table15[[#This Row],[OrderID]],orders[],7,FALSE)</f>
        <v>2</v>
      </c>
      <c r="F431">
        <f>SUMIF(order_details__2[OrderID],Table15[[#This Row],[OrderID]],order_details__2[Quantity])</f>
        <v>70</v>
      </c>
    </row>
    <row r="432" spans="1:6" x14ac:dyDescent="0.2">
      <c r="A432" s="2">
        <v>10408</v>
      </c>
      <c r="C432">
        <v>10676</v>
      </c>
      <c r="D432">
        <f>SUMIF(order_details__2[OrderID],order_details!C432,order_details__2[Line Sale])</f>
        <v>534.85</v>
      </c>
      <c r="E432">
        <f>VLOOKUP(Table15[[#This Row],[OrderID]],orders[],7,FALSE)</f>
        <v>2</v>
      </c>
      <c r="F432">
        <f>SUMIF(order_details__2[OrderID],Table15[[#This Row],[OrderID]],order_details__2[Quantity])</f>
        <v>30</v>
      </c>
    </row>
    <row r="433" spans="1:6" x14ac:dyDescent="0.2">
      <c r="A433" s="3">
        <v>10409</v>
      </c>
      <c r="C433">
        <v>10677</v>
      </c>
      <c r="D433">
        <f>SUMIF(order_details__2[OrderID],order_details!C433,order_details__2[Line Sale])</f>
        <v>956.9</v>
      </c>
      <c r="E433">
        <f>VLOOKUP(Table15[[#This Row],[OrderID]],orders[],7,FALSE)</f>
        <v>3</v>
      </c>
      <c r="F433">
        <f>SUMIF(order_details__2[OrderID],Table15[[#This Row],[OrderID]],order_details__2[Quantity])</f>
        <v>38</v>
      </c>
    </row>
    <row r="434" spans="1:6" x14ac:dyDescent="0.2">
      <c r="A434" s="2">
        <v>10409</v>
      </c>
      <c r="C434">
        <v>10678</v>
      </c>
      <c r="D434">
        <f>SUMIF(order_details__2[OrderID],order_details!C434,order_details__2[Line Sale])</f>
        <v>5256.5</v>
      </c>
      <c r="E434">
        <f>VLOOKUP(Table15[[#This Row],[OrderID]],orders[],7,FALSE)</f>
        <v>3</v>
      </c>
      <c r="F434">
        <f>SUMIF(order_details__2[OrderID],Table15[[#This Row],[OrderID]],order_details__2[Quantity])</f>
        <v>280</v>
      </c>
    </row>
    <row r="435" spans="1:6" x14ac:dyDescent="0.2">
      <c r="A435" s="3">
        <v>10410</v>
      </c>
      <c r="C435">
        <v>10679</v>
      </c>
      <c r="D435">
        <f>SUMIF(order_details__2[OrderID],order_details!C435,order_details__2[Line Sale])</f>
        <v>660</v>
      </c>
      <c r="E435">
        <f>VLOOKUP(Table15[[#This Row],[OrderID]],orders[],7,FALSE)</f>
        <v>3</v>
      </c>
      <c r="F435">
        <f>SUMIF(order_details__2[OrderID],Table15[[#This Row],[OrderID]],order_details__2[Quantity])</f>
        <v>12</v>
      </c>
    </row>
    <row r="436" spans="1:6" x14ac:dyDescent="0.2">
      <c r="A436" s="2">
        <v>10410</v>
      </c>
      <c r="C436">
        <v>10680</v>
      </c>
      <c r="D436">
        <f>SUMIF(order_details__2[OrderID],order_details!C436,order_details__2[Line Sale])</f>
        <v>1682.5</v>
      </c>
      <c r="E436">
        <f>VLOOKUP(Table15[[#This Row],[OrderID]],orders[],7,FALSE)</f>
        <v>1</v>
      </c>
      <c r="F436">
        <f>SUMIF(order_details__2[OrderID],Table15[[#This Row],[OrderID]],order_details__2[Quantity])</f>
        <v>110</v>
      </c>
    </row>
    <row r="437" spans="1:6" x14ac:dyDescent="0.2">
      <c r="A437" s="3">
        <v>10411</v>
      </c>
      <c r="C437">
        <v>10681</v>
      </c>
      <c r="D437">
        <f>SUMIF(order_details__2[OrderID],order_details!C437,order_details__2[Line Sale])</f>
        <v>1327</v>
      </c>
      <c r="E437">
        <f>VLOOKUP(Table15[[#This Row],[OrderID]],orders[],7,FALSE)</f>
        <v>3</v>
      </c>
      <c r="F437">
        <f>SUMIF(order_details__2[OrderID],Table15[[#This Row],[OrderID]],order_details__2[Quantity])</f>
        <v>70</v>
      </c>
    </row>
    <row r="438" spans="1:6" x14ac:dyDescent="0.2">
      <c r="A438" s="2">
        <v>10411</v>
      </c>
      <c r="C438">
        <v>10682</v>
      </c>
      <c r="D438">
        <f>SUMIF(order_details__2[OrderID],order_details!C438,order_details__2[Line Sale])</f>
        <v>375.5</v>
      </c>
      <c r="E438">
        <f>VLOOKUP(Table15[[#This Row],[OrderID]],orders[],7,FALSE)</f>
        <v>2</v>
      </c>
      <c r="F438">
        <f>SUMIF(order_details__2[OrderID],Table15[[#This Row],[OrderID]],order_details__2[Quantity])</f>
        <v>64</v>
      </c>
    </row>
    <row r="439" spans="1:6" x14ac:dyDescent="0.2">
      <c r="A439" s="3">
        <v>10411</v>
      </c>
      <c r="C439">
        <v>10683</v>
      </c>
      <c r="D439">
        <f>SUMIF(order_details__2[OrderID],order_details!C439,order_details__2[Line Sale])</f>
        <v>63</v>
      </c>
      <c r="E439">
        <f>VLOOKUP(Table15[[#This Row],[OrderID]],orders[],7,FALSE)</f>
        <v>1</v>
      </c>
      <c r="F439">
        <f>SUMIF(order_details__2[OrderID],Table15[[#This Row],[OrderID]],order_details__2[Quantity])</f>
        <v>9</v>
      </c>
    </row>
    <row r="440" spans="1:6" x14ac:dyDescent="0.2">
      <c r="A440" s="2">
        <v>10412</v>
      </c>
      <c r="C440">
        <v>10684</v>
      </c>
      <c r="D440">
        <f>SUMIF(order_details__2[OrderID],order_details!C440,order_details__2[Line Sale])</f>
        <v>1768</v>
      </c>
      <c r="E440">
        <f>VLOOKUP(Table15[[#This Row],[OrderID]],orders[],7,FALSE)</f>
        <v>1</v>
      </c>
      <c r="F440">
        <f>SUMIF(order_details__2[OrderID],Table15[[#This Row],[OrderID]],order_details__2[Quantity])</f>
        <v>90</v>
      </c>
    </row>
    <row r="441" spans="1:6" x14ac:dyDescent="0.2">
      <c r="A441" s="3">
        <v>10413</v>
      </c>
      <c r="C441">
        <v>10685</v>
      </c>
      <c r="D441">
        <f>SUMIF(order_details__2[OrderID],order_details!C441,order_details__2[Line Sale])</f>
        <v>801.1</v>
      </c>
      <c r="E441">
        <f>VLOOKUP(Table15[[#This Row],[OrderID]],orders[],7,FALSE)</f>
        <v>2</v>
      </c>
      <c r="F441">
        <f>SUMIF(order_details__2[OrderID],Table15[[#This Row],[OrderID]],order_details__2[Quantity])</f>
        <v>39</v>
      </c>
    </row>
    <row r="442" spans="1:6" x14ac:dyDescent="0.2">
      <c r="A442" s="2">
        <v>10413</v>
      </c>
      <c r="C442">
        <v>10686</v>
      </c>
      <c r="D442">
        <f>SUMIF(order_details__2[OrderID],order_details!C442,order_details__2[Line Sale])</f>
        <v>1638.45</v>
      </c>
      <c r="E442">
        <f>VLOOKUP(Table15[[#This Row],[OrderID]],orders[],7,FALSE)</f>
        <v>1</v>
      </c>
      <c r="F442">
        <f>SUMIF(order_details__2[OrderID],Table15[[#This Row],[OrderID]],order_details__2[Quantity])</f>
        <v>45</v>
      </c>
    </row>
    <row r="443" spans="1:6" x14ac:dyDescent="0.2">
      <c r="A443" s="3">
        <v>10413</v>
      </c>
      <c r="C443">
        <v>10687</v>
      </c>
      <c r="D443">
        <f>SUMIF(order_details__2[OrderID],order_details!C443,order_details__2[Line Sale])</f>
        <v>6201.9</v>
      </c>
      <c r="E443">
        <f>VLOOKUP(Table15[[#This Row],[OrderID]],orders[],7,FALSE)</f>
        <v>2</v>
      </c>
      <c r="F443">
        <f>SUMIF(order_details__2[OrderID],Table15[[#This Row],[OrderID]],order_details__2[Quantity])</f>
        <v>66</v>
      </c>
    </row>
    <row r="444" spans="1:6" x14ac:dyDescent="0.2">
      <c r="A444" s="2">
        <v>10414</v>
      </c>
      <c r="C444">
        <v>10688</v>
      </c>
      <c r="D444">
        <f>SUMIF(order_details__2[OrderID],order_details!C444,order_details__2[Line Sale])</f>
        <v>3490</v>
      </c>
      <c r="E444">
        <f>VLOOKUP(Table15[[#This Row],[OrderID]],orders[],7,FALSE)</f>
        <v>2</v>
      </c>
      <c r="F444">
        <f>SUMIF(order_details__2[OrderID],Table15[[#This Row],[OrderID]],order_details__2[Quantity])</f>
        <v>92</v>
      </c>
    </row>
    <row r="445" spans="1:6" x14ac:dyDescent="0.2">
      <c r="A445" s="3">
        <v>10414</v>
      </c>
      <c r="C445">
        <v>10689</v>
      </c>
      <c r="D445">
        <f>SUMIF(order_details__2[OrderID],order_details!C445,order_details__2[Line Sale])</f>
        <v>630</v>
      </c>
      <c r="E445">
        <f>VLOOKUP(Table15[[#This Row],[OrderID]],orders[],7,FALSE)</f>
        <v>2</v>
      </c>
      <c r="F445">
        <f>SUMIF(order_details__2[OrderID],Table15[[#This Row],[OrderID]],order_details__2[Quantity])</f>
        <v>35</v>
      </c>
    </row>
    <row r="446" spans="1:6" x14ac:dyDescent="0.2">
      <c r="A446" s="2">
        <v>10415</v>
      </c>
      <c r="C446">
        <v>10690</v>
      </c>
      <c r="D446">
        <f>SUMIF(order_details__2[OrderID],order_details!C446,order_details__2[Line Sale])</f>
        <v>1150</v>
      </c>
      <c r="E446">
        <f>VLOOKUP(Table15[[#This Row],[OrderID]],orders[],7,FALSE)</f>
        <v>1</v>
      </c>
      <c r="F446">
        <f>SUMIF(order_details__2[OrderID],Table15[[#This Row],[OrderID]],order_details__2[Quantity])</f>
        <v>50</v>
      </c>
    </row>
    <row r="447" spans="1:6" x14ac:dyDescent="0.2">
      <c r="A447" s="3">
        <v>10415</v>
      </c>
      <c r="C447">
        <v>10691</v>
      </c>
      <c r="D447">
        <f>SUMIF(order_details__2[OrderID],order_details!C447,order_details__2[Line Sale])</f>
        <v>10164.799999999999</v>
      </c>
      <c r="E447">
        <f>VLOOKUP(Table15[[#This Row],[OrderID]],orders[],7,FALSE)</f>
        <v>2</v>
      </c>
      <c r="F447">
        <f>SUMIF(order_details__2[OrderID],Table15[[#This Row],[OrderID]],order_details__2[Quantity])</f>
        <v>182</v>
      </c>
    </row>
    <row r="448" spans="1:6" x14ac:dyDescent="0.2">
      <c r="A448" s="2">
        <v>10416</v>
      </c>
      <c r="C448">
        <v>10692</v>
      </c>
      <c r="D448">
        <f>SUMIF(order_details__2[OrderID],order_details!C448,order_details__2[Line Sale])</f>
        <v>878</v>
      </c>
      <c r="E448">
        <f>VLOOKUP(Table15[[#This Row],[OrderID]],orders[],7,FALSE)</f>
        <v>2</v>
      </c>
      <c r="F448">
        <f>SUMIF(order_details__2[OrderID],Table15[[#This Row],[OrderID]],order_details__2[Quantity])</f>
        <v>20</v>
      </c>
    </row>
    <row r="449" spans="1:6" x14ac:dyDescent="0.2">
      <c r="A449" s="3">
        <v>10416</v>
      </c>
      <c r="C449">
        <v>10693</v>
      </c>
      <c r="D449">
        <f>SUMIF(order_details__2[OrderID],order_details!C449,order_details__2[Line Sale])</f>
        <v>2334</v>
      </c>
      <c r="E449">
        <f>VLOOKUP(Table15[[#This Row],[OrderID]],orders[],7,FALSE)</f>
        <v>3</v>
      </c>
      <c r="F449">
        <f>SUMIF(order_details__2[OrderID],Table15[[#This Row],[OrderID]],order_details__2[Quantity])</f>
        <v>111</v>
      </c>
    </row>
    <row r="450" spans="1:6" x14ac:dyDescent="0.2">
      <c r="A450" s="2">
        <v>10416</v>
      </c>
      <c r="C450">
        <v>10694</v>
      </c>
      <c r="D450">
        <f>SUMIF(order_details__2[OrderID],order_details!C450,order_details__2[Line Sale])</f>
        <v>4825</v>
      </c>
      <c r="E450">
        <f>VLOOKUP(Table15[[#This Row],[OrderID]],orders[],7,FALSE)</f>
        <v>3</v>
      </c>
      <c r="F450">
        <f>SUMIF(order_details__2[OrderID],Table15[[#This Row],[OrderID]],order_details__2[Quantity])</f>
        <v>165</v>
      </c>
    </row>
    <row r="451" spans="1:6" x14ac:dyDescent="0.2">
      <c r="A451" s="3">
        <v>10417</v>
      </c>
      <c r="C451">
        <v>10695</v>
      </c>
      <c r="D451">
        <f>SUMIF(order_details__2[OrderID],order_details!C451,order_details__2[Line Sale])</f>
        <v>642</v>
      </c>
      <c r="E451">
        <f>VLOOKUP(Table15[[#This Row],[OrderID]],orders[],7,FALSE)</f>
        <v>1</v>
      </c>
      <c r="F451">
        <f>SUMIF(order_details__2[OrderID],Table15[[#This Row],[OrderID]],order_details__2[Quantity])</f>
        <v>34</v>
      </c>
    </row>
    <row r="452" spans="1:6" x14ac:dyDescent="0.2">
      <c r="A452" s="2">
        <v>10417</v>
      </c>
      <c r="C452">
        <v>10696</v>
      </c>
      <c r="D452">
        <f>SUMIF(order_details__2[OrderID],order_details!C452,order_details__2[Line Sale])</f>
        <v>996</v>
      </c>
      <c r="E452">
        <f>VLOOKUP(Table15[[#This Row],[OrderID]],orders[],7,FALSE)</f>
        <v>3</v>
      </c>
      <c r="F452">
        <f>SUMIF(order_details__2[OrderID],Table15[[#This Row],[OrderID]],order_details__2[Quantity])</f>
        <v>38</v>
      </c>
    </row>
    <row r="453" spans="1:6" x14ac:dyDescent="0.2">
      <c r="A453" s="3">
        <v>10417</v>
      </c>
      <c r="C453">
        <v>10697</v>
      </c>
      <c r="D453">
        <f>SUMIF(order_details__2[OrderID],order_details!C453,order_details__2[Line Sale])</f>
        <v>1073.9000000000001</v>
      </c>
      <c r="E453">
        <f>VLOOKUP(Table15[[#This Row],[OrderID]],orders[],7,FALSE)</f>
        <v>1</v>
      </c>
      <c r="F453">
        <f>SUMIF(order_details__2[OrderID],Table15[[#This Row],[OrderID]],order_details__2[Quantity])</f>
        <v>76</v>
      </c>
    </row>
    <row r="454" spans="1:6" x14ac:dyDescent="0.2">
      <c r="A454" s="2">
        <v>10417</v>
      </c>
      <c r="C454">
        <v>10698</v>
      </c>
      <c r="D454">
        <f>SUMIF(order_details__2[OrderID],order_details!C454,order_details__2[Line Sale])</f>
        <v>3600.73</v>
      </c>
      <c r="E454">
        <f>VLOOKUP(Table15[[#This Row],[OrderID]],orders[],7,FALSE)</f>
        <v>1</v>
      </c>
      <c r="F454">
        <f>SUMIF(order_details__2[OrderID],Table15[[#This Row],[OrderID]],order_details__2[Quantity])</f>
        <v>108</v>
      </c>
    </row>
    <row r="455" spans="1:6" x14ac:dyDescent="0.2">
      <c r="A455" s="3">
        <v>10418</v>
      </c>
      <c r="C455">
        <v>10699</v>
      </c>
      <c r="D455">
        <f>SUMIF(order_details__2[OrderID],order_details!C455,order_details__2[Line Sale])</f>
        <v>114</v>
      </c>
      <c r="E455">
        <f>VLOOKUP(Table15[[#This Row],[OrderID]],orders[],7,FALSE)</f>
        <v>3</v>
      </c>
      <c r="F455">
        <f>SUMIF(order_details__2[OrderID],Table15[[#This Row],[OrderID]],order_details__2[Quantity])</f>
        <v>12</v>
      </c>
    </row>
    <row r="456" spans="1:6" x14ac:dyDescent="0.2">
      <c r="A456" s="2">
        <v>10418</v>
      </c>
      <c r="C456">
        <v>10700</v>
      </c>
      <c r="D456">
        <f>SUMIF(order_details__2[OrderID],order_details!C456,order_details__2[Line Sale])</f>
        <v>2048</v>
      </c>
      <c r="E456">
        <f>VLOOKUP(Table15[[#This Row],[OrderID]],orders[],7,FALSE)</f>
        <v>1</v>
      </c>
      <c r="F456">
        <f>SUMIF(order_details__2[OrderID],Table15[[#This Row],[OrderID]],order_details__2[Quantity])</f>
        <v>117</v>
      </c>
    </row>
    <row r="457" spans="1:6" x14ac:dyDescent="0.2">
      <c r="A457" s="3">
        <v>10418</v>
      </c>
      <c r="C457">
        <v>10701</v>
      </c>
      <c r="D457">
        <f>SUMIF(order_details__2[OrderID],order_details!C457,order_details__2[Line Sale])</f>
        <v>3370</v>
      </c>
      <c r="E457">
        <f>VLOOKUP(Table15[[#This Row],[OrderID]],orders[],7,FALSE)</f>
        <v>3</v>
      </c>
      <c r="F457">
        <f>SUMIF(order_details__2[OrderID],Table15[[#This Row],[OrderID]],order_details__2[Quantity])</f>
        <v>97</v>
      </c>
    </row>
    <row r="458" spans="1:6" x14ac:dyDescent="0.2">
      <c r="A458" s="2">
        <v>10418</v>
      </c>
      <c r="C458">
        <v>10702</v>
      </c>
      <c r="D458">
        <f>SUMIF(order_details__2[OrderID],order_details!C458,order_details__2[Line Sale])</f>
        <v>330</v>
      </c>
      <c r="E458">
        <f>VLOOKUP(Table15[[#This Row],[OrderID]],orders[],7,FALSE)</f>
        <v>1</v>
      </c>
      <c r="F458">
        <f>SUMIF(order_details__2[OrderID],Table15[[#This Row],[OrderID]],order_details__2[Quantity])</f>
        <v>21</v>
      </c>
    </row>
    <row r="459" spans="1:6" x14ac:dyDescent="0.2">
      <c r="A459" s="3">
        <v>10419</v>
      </c>
      <c r="C459">
        <v>10703</v>
      </c>
      <c r="D459">
        <f>SUMIF(order_details__2[OrderID],order_details!C459,order_details__2[Line Sale])</f>
        <v>2545</v>
      </c>
      <c r="E459">
        <f>VLOOKUP(Table15[[#This Row],[OrderID]],orders[],7,FALSE)</f>
        <v>2</v>
      </c>
      <c r="F459">
        <f>SUMIF(order_details__2[OrderID],Table15[[#This Row],[OrderID]],order_details__2[Quantity])</f>
        <v>75</v>
      </c>
    </row>
    <row r="460" spans="1:6" x14ac:dyDescent="0.2">
      <c r="A460" s="2">
        <v>10419</v>
      </c>
      <c r="C460">
        <v>10704</v>
      </c>
      <c r="D460">
        <f>SUMIF(order_details__2[OrderID],order_details!C460,order_details__2[Line Sale])</f>
        <v>595.5</v>
      </c>
      <c r="E460">
        <f>VLOOKUP(Table15[[#This Row],[OrderID]],orders[],7,FALSE)</f>
        <v>1</v>
      </c>
      <c r="F460">
        <f>SUMIF(order_details__2[OrderID],Table15[[#This Row],[OrderID]],order_details__2[Quantity])</f>
        <v>65</v>
      </c>
    </row>
    <row r="461" spans="1:6" x14ac:dyDescent="0.2">
      <c r="A461" s="3">
        <v>10420</v>
      </c>
      <c r="C461">
        <v>10705</v>
      </c>
      <c r="D461">
        <f>SUMIF(order_details__2[OrderID],order_details!C461,order_details__2[Line Sale])</f>
        <v>378</v>
      </c>
      <c r="E461">
        <f>VLOOKUP(Table15[[#This Row],[OrderID]],orders[],7,FALSE)</f>
        <v>2</v>
      </c>
      <c r="F461">
        <f>SUMIF(order_details__2[OrderID],Table15[[#This Row],[OrderID]],order_details__2[Quantity])</f>
        <v>24</v>
      </c>
    </row>
    <row r="462" spans="1:6" x14ac:dyDescent="0.2">
      <c r="A462" s="2">
        <v>10420</v>
      </c>
      <c r="C462">
        <v>10706</v>
      </c>
      <c r="D462">
        <f>SUMIF(order_details__2[OrderID],order_details!C462,order_details__2[Line Sale])</f>
        <v>1893</v>
      </c>
      <c r="E462">
        <f>VLOOKUP(Table15[[#This Row],[OrderID]],orders[],7,FALSE)</f>
        <v>3</v>
      </c>
      <c r="F462">
        <f>SUMIF(order_details__2[OrderID],Table15[[#This Row],[OrderID]],order_details__2[Quantity])</f>
        <v>52</v>
      </c>
    </row>
    <row r="463" spans="1:6" x14ac:dyDescent="0.2">
      <c r="A463" s="3">
        <v>10420</v>
      </c>
      <c r="C463">
        <v>10707</v>
      </c>
      <c r="D463">
        <f>SUMIF(order_details__2[OrderID],order_details!C463,order_details__2[Line Sale])</f>
        <v>1704</v>
      </c>
      <c r="E463">
        <f>VLOOKUP(Table15[[#This Row],[OrderID]],orders[],7,FALSE)</f>
        <v>3</v>
      </c>
      <c r="F463">
        <f>SUMIF(order_details__2[OrderID],Table15[[#This Row],[OrderID]],order_details__2[Quantity])</f>
        <v>89</v>
      </c>
    </row>
    <row r="464" spans="1:6" x14ac:dyDescent="0.2">
      <c r="A464" s="2">
        <v>10420</v>
      </c>
      <c r="C464">
        <v>10708</v>
      </c>
      <c r="D464">
        <f>SUMIF(order_details__2[OrderID],order_details!C464,order_details__2[Line Sale])</f>
        <v>180.4</v>
      </c>
      <c r="E464">
        <f>VLOOKUP(Table15[[#This Row],[OrderID]],orders[],7,FALSE)</f>
        <v>2</v>
      </c>
      <c r="F464">
        <f>SUMIF(order_details__2[OrderID],Table15[[#This Row],[OrderID]],order_details__2[Quantity])</f>
        <v>9</v>
      </c>
    </row>
    <row r="465" spans="1:6" x14ac:dyDescent="0.2">
      <c r="A465" s="3">
        <v>10421</v>
      </c>
      <c r="C465">
        <v>10709</v>
      </c>
      <c r="D465">
        <f>SUMIF(order_details__2[OrderID],order_details!C465,order_details__2[Line Sale])</f>
        <v>3424</v>
      </c>
      <c r="E465">
        <f>VLOOKUP(Table15[[#This Row],[OrderID]],orders[],7,FALSE)</f>
        <v>3</v>
      </c>
      <c r="F465">
        <f>SUMIF(order_details__2[OrderID],Table15[[#This Row],[OrderID]],order_details__2[Quantity])</f>
        <v>78</v>
      </c>
    </row>
    <row r="466" spans="1:6" x14ac:dyDescent="0.2">
      <c r="A466" s="2">
        <v>10421</v>
      </c>
      <c r="C466">
        <v>10710</v>
      </c>
      <c r="D466">
        <f>SUMIF(order_details__2[OrderID],order_details!C466,order_details__2[Line Sale])</f>
        <v>93.5</v>
      </c>
      <c r="E466">
        <f>VLOOKUP(Table15[[#This Row],[OrderID]],orders[],7,FALSE)</f>
        <v>1</v>
      </c>
      <c r="F466">
        <f>SUMIF(order_details__2[OrderID],Table15[[#This Row],[OrderID]],order_details__2[Quantity])</f>
        <v>10</v>
      </c>
    </row>
    <row r="467" spans="1:6" x14ac:dyDescent="0.2">
      <c r="A467" s="3">
        <v>10421</v>
      </c>
      <c r="C467">
        <v>10711</v>
      </c>
      <c r="D467">
        <f>SUMIF(order_details__2[OrderID],order_details!C467,order_details__2[Line Sale])</f>
        <v>4451.7</v>
      </c>
      <c r="E467">
        <f>VLOOKUP(Table15[[#This Row],[OrderID]],orders[],7,FALSE)</f>
        <v>2</v>
      </c>
      <c r="F467">
        <f>SUMIF(order_details__2[OrderID],Table15[[#This Row],[OrderID]],order_details__2[Quantity])</f>
        <v>174</v>
      </c>
    </row>
    <row r="468" spans="1:6" x14ac:dyDescent="0.2">
      <c r="A468" s="2">
        <v>10421</v>
      </c>
      <c r="C468">
        <v>10712</v>
      </c>
      <c r="D468">
        <f>SUMIF(order_details__2[OrderID],order_details!C468,order_details__2[Line Sale])</f>
        <v>1238.4000000000001</v>
      </c>
      <c r="E468">
        <f>VLOOKUP(Table15[[#This Row],[OrderID]],orders[],7,FALSE)</f>
        <v>1</v>
      </c>
      <c r="F468">
        <f>SUMIF(order_details__2[OrderID],Table15[[#This Row],[OrderID]],order_details__2[Quantity])</f>
        <v>33</v>
      </c>
    </row>
    <row r="469" spans="1:6" x14ac:dyDescent="0.2">
      <c r="A469" s="3">
        <v>10422</v>
      </c>
      <c r="C469">
        <v>10713</v>
      </c>
      <c r="D469">
        <f>SUMIF(order_details__2[OrderID],order_details!C469,order_details__2[Line Sale])</f>
        <v>2827.9</v>
      </c>
      <c r="E469">
        <f>VLOOKUP(Table15[[#This Row],[OrderID]],orders[],7,FALSE)</f>
        <v>1</v>
      </c>
      <c r="F469">
        <f>SUMIF(order_details__2[OrderID],Table15[[#This Row],[OrderID]],order_details__2[Quantity])</f>
        <v>182</v>
      </c>
    </row>
    <row r="470" spans="1:6" x14ac:dyDescent="0.2">
      <c r="A470" s="2">
        <v>10423</v>
      </c>
      <c r="C470">
        <v>10714</v>
      </c>
      <c r="D470">
        <f>SUMIF(order_details__2[OrderID],order_details!C470,order_details__2[Line Sale])</f>
        <v>2941</v>
      </c>
      <c r="E470">
        <f>VLOOKUP(Table15[[#This Row],[OrderID]],orders[],7,FALSE)</f>
        <v>3</v>
      </c>
      <c r="F470">
        <f>SUMIF(order_details__2[OrderID],Table15[[#This Row],[OrderID]],order_details__2[Quantity])</f>
        <v>137</v>
      </c>
    </row>
    <row r="471" spans="1:6" x14ac:dyDescent="0.2">
      <c r="A471" s="3">
        <v>10423</v>
      </c>
      <c r="C471">
        <v>10715</v>
      </c>
      <c r="D471">
        <f>SUMIF(order_details__2[OrderID],order_details!C471,order_details__2[Line Sale])</f>
        <v>1296</v>
      </c>
      <c r="E471">
        <f>VLOOKUP(Table15[[#This Row],[OrderID]],orders[],7,FALSE)</f>
        <v>1</v>
      </c>
      <c r="F471">
        <f>SUMIF(order_details__2[OrderID],Table15[[#This Row],[OrderID]],order_details__2[Quantity])</f>
        <v>51</v>
      </c>
    </row>
    <row r="472" spans="1:6" x14ac:dyDescent="0.2">
      <c r="A472" s="2">
        <v>10424</v>
      </c>
      <c r="C472">
        <v>10716</v>
      </c>
      <c r="D472">
        <f>SUMIF(order_details__2[OrderID],order_details!C472,order_details__2[Line Sale])</f>
        <v>706</v>
      </c>
      <c r="E472">
        <f>VLOOKUP(Table15[[#This Row],[OrderID]],orders[],7,FALSE)</f>
        <v>2</v>
      </c>
      <c r="F472">
        <f>SUMIF(order_details__2[OrderID],Table15[[#This Row],[OrderID]],order_details__2[Quantity])</f>
        <v>22</v>
      </c>
    </row>
    <row r="473" spans="1:6" x14ac:dyDescent="0.2">
      <c r="A473" s="3">
        <v>10424</v>
      </c>
      <c r="C473">
        <v>10717</v>
      </c>
      <c r="D473">
        <f>SUMIF(order_details__2[OrderID],order_details!C473,order_details__2[Line Sale])</f>
        <v>1331.75</v>
      </c>
      <c r="E473">
        <f>VLOOKUP(Table15[[#This Row],[OrderID]],orders[],7,FALSE)</f>
        <v>2</v>
      </c>
      <c r="F473">
        <f>SUMIF(order_details__2[OrderID],Table15[[#This Row],[OrderID]],order_details__2[Quantity])</f>
        <v>72</v>
      </c>
    </row>
    <row r="474" spans="1:6" x14ac:dyDescent="0.2">
      <c r="A474" s="2">
        <v>10424</v>
      </c>
      <c r="C474">
        <v>10718</v>
      </c>
      <c r="D474">
        <f>SUMIF(order_details__2[OrderID],order_details!C474,order_details__2[Line Sale])</f>
        <v>3463</v>
      </c>
      <c r="E474">
        <f>VLOOKUP(Table15[[#This Row],[OrderID]],orders[],7,FALSE)</f>
        <v>3</v>
      </c>
      <c r="F474">
        <f>SUMIF(order_details__2[OrderID],Table15[[#This Row],[OrderID]],order_details__2[Quantity])</f>
        <v>116</v>
      </c>
    </row>
    <row r="475" spans="1:6" x14ac:dyDescent="0.2">
      <c r="A475" s="3">
        <v>10425</v>
      </c>
      <c r="C475">
        <v>10719</v>
      </c>
      <c r="D475">
        <f>SUMIF(order_details__2[OrderID],order_details!C475,order_details__2[Line Sale])</f>
        <v>1125.67</v>
      </c>
      <c r="E475">
        <f>VLOOKUP(Table15[[#This Row],[OrderID]],orders[],7,FALSE)</f>
        <v>2</v>
      </c>
      <c r="F475">
        <f>SUMIF(order_details__2[OrderID],Table15[[#This Row],[OrderID]],order_details__2[Quantity])</f>
        <v>55</v>
      </c>
    </row>
    <row r="476" spans="1:6" x14ac:dyDescent="0.2">
      <c r="A476" s="2">
        <v>10425</v>
      </c>
      <c r="C476">
        <v>10720</v>
      </c>
      <c r="D476">
        <f>SUMIF(order_details__2[OrderID],order_details!C476,order_details__2[Line Sale])</f>
        <v>550</v>
      </c>
      <c r="E476">
        <f>VLOOKUP(Table15[[#This Row],[OrderID]],orders[],7,FALSE)</f>
        <v>2</v>
      </c>
      <c r="F476">
        <f>SUMIF(order_details__2[OrderID],Table15[[#This Row],[OrderID]],order_details__2[Quantity])</f>
        <v>29</v>
      </c>
    </row>
    <row r="477" spans="1:6" x14ac:dyDescent="0.2">
      <c r="A477" s="3">
        <v>10426</v>
      </c>
      <c r="C477">
        <v>10721</v>
      </c>
      <c r="D477">
        <f>SUMIF(order_details__2[OrderID],order_details!C477,order_details__2[Line Sale])</f>
        <v>972.5</v>
      </c>
      <c r="E477">
        <f>VLOOKUP(Table15[[#This Row],[OrderID]],orders[],7,FALSE)</f>
        <v>3</v>
      </c>
      <c r="F477">
        <f>SUMIF(order_details__2[OrderID],Table15[[#This Row],[OrderID]],order_details__2[Quantity])</f>
        <v>50</v>
      </c>
    </row>
    <row r="478" spans="1:6" x14ac:dyDescent="0.2">
      <c r="A478" s="2">
        <v>10426</v>
      </c>
      <c r="C478">
        <v>10722</v>
      </c>
      <c r="D478">
        <f>SUMIF(order_details__2[OrderID],order_details!C478,order_details__2[Line Sale])</f>
        <v>1570</v>
      </c>
      <c r="E478">
        <f>VLOOKUP(Table15[[#This Row],[OrderID]],orders[],7,FALSE)</f>
        <v>1</v>
      </c>
      <c r="F478">
        <f>SUMIF(order_details__2[OrderID],Table15[[#This Row],[OrderID]],order_details__2[Quantity])</f>
        <v>140</v>
      </c>
    </row>
    <row r="479" spans="1:6" x14ac:dyDescent="0.2">
      <c r="A479" s="3">
        <v>10427</v>
      </c>
      <c r="C479">
        <v>10723</v>
      </c>
      <c r="D479">
        <f>SUMIF(order_details__2[OrderID],order_details!C479,order_details__2[Line Sale])</f>
        <v>468.45</v>
      </c>
      <c r="E479">
        <f>VLOOKUP(Table15[[#This Row],[OrderID]],orders[],7,FALSE)</f>
        <v>1</v>
      </c>
      <c r="F479">
        <f>SUMIF(order_details__2[OrderID],Table15[[#This Row],[OrderID]],order_details__2[Quantity])</f>
        <v>15</v>
      </c>
    </row>
    <row r="480" spans="1:6" x14ac:dyDescent="0.2">
      <c r="A480" s="2">
        <v>10428</v>
      </c>
      <c r="C480">
        <v>10724</v>
      </c>
      <c r="D480">
        <f>SUMIF(order_details__2[OrderID],order_details!C480,order_details__2[Line Sale])</f>
        <v>638.5</v>
      </c>
      <c r="E480">
        <f>VLOOKUP(Table15[[#This Row],[OrderID]],orders[],7,FALSE)</f>
        <v>2</v>
      </c>
      <c r="F480">
        <f>SUMIF(order_details__2[OrderID],Table15[[#This Row],[OrderID]],order_details__2[Quantity])</f>
        <v>21</v>
      </c>
    </row>
    <row r="481" spans="1:6" x14ac:dyDescent="0.2">
      <c r="A481" s="3">
        <v>10429</v>
      </c>
      <c r="C481">
        <v>10725</v>
      </c>
      <c r="D481">
        <f>SUMIF(order_details__2[OrderID],order_details!C481,order_details__2[Line Sale])</f>
        <v>287.8</v>
      </c>
      <c r="E481">
        <f>VLOOKUP(Table15[[#This Row],[OrderID]],orders[],7,FALSE)</f>
        <v>3</v>
      </c>
      <c r="F481">
        <f>SUMIF(order_details__2[OrderID],Table15[[#This Row],[OrderID]],order_details__2[Quantity])</f>
        <v>22</v>
      </c>
    </row>
    <row r="482" spans="1:6" x14ac:dyDescent="0.2">
      <c r="A482" s="2">
        <v>10429</v>
      </c>
      <c r="C482">
        <v>10726</v>
      </c>
      <c r="D482">
        <f>SUMIF(order_details__2[OrderID],order_details!C482,order_details__2[Line Sale])</f>
        <v>655</v>
      </c>
      <c r="E482">
        <f>VLOOKUP(Table15[[#This Row],[OrderID]],orders[],7,FALSE)</f>
        <v>1</v>
      </c>
      <c r="F482">
        <f>SUMIF(order_details__2[OrderID],Table15[[#This Row],[OrderID]],order_details__2[Quantity])</f>
        <v>30</v>
      </c>
    </row>
    <row r="483" spans="1:6" x14ac:dyDescent="0.2">
      <c r="A483" s="3">
        <v>10430</v>
      </c>
      <c r="C483">
        <v>10727</v>
      </c>
      <c r="D483">
        <f>SUMIF(order_details__2[OrderID],order_details!C483,order_details__2[Line Sale])</f>
        <v>1710</v>
      </c>
      <c r="E483">
        <f>VLOOKUP(Table15[[#This Row],[OrderID]],orders[],7,FALSE)</f>
        <v>1</v>
      </c>
      <c r="F483">
        <f>SUMIF(order_details__2[OrderID],Table15[[#This Row],[OrderID]],order_details__2[Quantity])</f>
        <v>40</v>
      </c>
    </row>
    <row r="484" spans="1:6" x14ac:dyDescent="0.2">
      <c r="A484" s="2">
        <v>10430</v>
      </c>
      <c r="C484">
        <v>10728</v>
      </c>
      <c r="D484">
        <f>SUMIF(order_details__2[OrderID],order_details!C484,order_details__2[Line Sale])</f>
        <v>1296.75</v>
      </c>
      <c r="E484">
        <f>VLOOKUP(Table15[[#This Row],[OrderID]],orders[],7,FALSE)</f>
        <v>2</v>
      </c>
      <c r="F484">
        <f>SUMIF(order_details__2[OrderID],Table15[[#This Row],[OrderID]],order_details__2[Quantity])</f>
        <v>48</v>
      </c>
    </row>
    <row r="485" spans="1:6" x14ac:dyDescent="0.2">
      <c r="A485" s="3">
        <v>10430</v>
      </c>
      <c r="C485">
        <v>10729</v>
      </c>
      <c r="D485">
        <f>SUMIF(order_details__2[OrderID],order_details!C485,order_details__2[Line Sale])</f>
        <v>1850</v>
      </c>
      <c r="E485">
        <f>VLOOKUP(Table15[[#This Row],[OrderID]],orders[],7,FALSE)</f>
        <v>3</v>
      </c>
      <c r="F485">
        <f>SUMIF(order_details__2[OrderID],Table15[[#This Row],[OrderID]],order_details__2[Quantity])</f>
        <v>120</v>
      </c>
    </row>
    <row r="486" spans="1:6" x14ac:dyDescent="0.2">
      <c r="A486" s="2">
        <v>10430</v>
      </c>
      <c r="C486">
        <v>10730</v>
      </c>
      <c r="D486">
        <f>SUMIF(order_details__2[OrderID],order_details!C486,order_details__2[Line Sale])</f>
        <v>509.75</v>
      </c>
      <c r="E486">
        <f>VLOOKUP(Table15[[#This Row],[OrderID]],orders[],7,FALSE)</f>
        <v>1</v>
      </c>
      <c r="F486">
        <f>SUMIF(order_details__2[OrderID],Table15[[#This Row],[OrderID]],order_details__2[Quantity])</f>
        <v>28</v>
      </c>
    </row>
    <row r="487" spans="1:6" x14ac:dyDescent="0.2">
      <c r="A487" s="3">
        <v>10431</v>
      </c>
      <c r="C487">
        <v>10731</v>
      </c>
      <c r="D487">
        <f>SUMIF(order_details__2[OrderID],order_details!C487,order_details__2[Line Sale])</f>
        <v>1990</v>
      </c>
      <c r="E487">
        <f>VLOOKUP(Table15[[#This Row],[OrderID]],orders[],7,FALSE)</f>
        <v>1</v>
      </c>
      <c r="F487">
        <f>SUMIF(order_details__2[OrderID],Table15[[#This Row],[OrderID]],order_details__2[Quantity])</f>
        <v>70</v>
      </c>
    </row>
    <row r="488" spans="1:6" x14ac:dyDescent="0.2">
      <c r="A488" s="2">
        <v>10431</v>
      </c>
      <c r="C488">
        <v>10732</v>
      </c>
      <c r="D488">
        <f>SUMIF(order_details__2[OrderID],order_details!C488,order_details__2[Line Sale])</f>
        <v>360</v>
      </c>
      <c r="E488">
        <f>VLOOKUP(Table15[[#This Row],[OrderID]],orders[],7,FALSE)</f>
        <v>1</v>
      </c>
      <c r="F488">
        <f>SUMIF(order_details__2[OrderID],Table15[[#This Row],[OrderID]],order_details__2[Quantity])</f>
        <v>20</v>
      </c>
    </row>
    <row r="489" spans="1:6" x14ac:dyDescent="0.2">
      <c r="A489" s="3">
        <v>10431</v>
      </c>
      <c r="C489">
        <v>10733</v>
      </c>
      <c r="D489">
        <f>SUMIF(order_details__2[OrderID],order_details!C489,order_details__2[Line Sale])</f>
        <v>1459</v>
      </c>
      <c r="E489">
        <f>VLOOKUP(Table15[[#This Row],[OrderID]],orders[],7,FALSE)</f>
        <v>3</v>
      </c>
      <c r="F489">
        <f>SUMIF(order_details__2[OrderID],Table15[[#This Row],[OrderID]],order_details__2[Quantity])</f>
        <v>61</v>
      </c>
    </row>
    <row r="490" spans="1:6" x14ac:dyDescent="0.2">
      <c r="A490" s="2">
        <v>10432</v>
      </c>
      <c r="C490">
        <v>10734</v>
      </c>
      <c r="D490">
        <f>SUMIF(order_details__2[OrderID],order_details!C490,order_details__2[Line Sale])</f>
        <v>1498.35</v>
      </c>
      <c r="E490">
        <f>VLOOKUP(Table15[[#This Row],[OrderID]],orders[],7,FALSE)</f>
        <v>3</v>
      </c>
      <c r="F490">
        <f>SUMIF(order_details__2[OrderID],Table15[[#This Row],[OrderID]],order_details__2[Quantity])</f>
        <v>65</v>
      </c>
    </row>
    <row r="491" spans="1:6" x14ac:dyDescent="0.2">
      <c r="A491" s="3">
        <v>10432</v>
      </c>
      <c r="C491">
        <v>10735</v>
      </c>
      <c r="D491">
        <f>SUMIF(order_details__2[OrderID],order_details!C491,order_details__2[Line Sale])</f>
        <v>596</v>
      </c>
      <c r="E491">
        <f>VLOOKUP(Table15[[#This Row],[OrderID]],orders[],7,FALSE)</f>
        <v>2</v>
      </c>
      <c r="F491">
        <f>SUMIF(order_details__2[OrderID],Table15[[#This Row],[OrderID]],order_details__2[Quantity])</f>
        <v>22</v>
      </c>
    </row>
    <row r="492" spans="1:6" x14ac:dyDescent="0.2">
      <c r="A492" s="2">
        <v>10433</v>
      </c>
      <c r="C492">
        <v>10736</v>
      </c>
      <c r="D492">
        <f>SUMIF(order_details__2[OrderID],order_details!C492,order_details__2[Line Sale])</f>
        <v>997</v>
      </c>
      <c r="E492">
        <f>VLOOKUP(Table15[[#This Row],[OrderID]],orders[],7,FALSE)</f>
        <v>2</v>
      </c>
      <c r="F492">
        <f>SUMIF(order_details__2[OrderID],Table15[[#This Row],[OrderID]],order_details__2[Quantity])</f>
        <v>60</v>
      </c>
    </row>
    <row r="493" spans="1:6" x14ac:dyDescent="0.2">
      <c r="A493" s="3">
        <v>10434</v>
      </c>
      <c r="C493">
        <v>10737</v>
      </c>
      <c r="D493">
        <f>SUMIF(order_details__2[OrderID],order_details!C493,order_details__2[Line Sale])</f>
        <v>139.80000000000001</v>
      </c>
      <c r="E493">
        <f>VLOOKUP(Table15[[#This Row],[OrderID]],orders[],7,FALSE)</f>
        <v>2</v>
      </c>
      <c r="F493">
        <f>SUMIF(order_details__2[OrderID],Table15[[#This Row],[OrderID]],order_details__2[Quantity])</f>
        <v>16</v>
      </c>
    </row>
    <row r="494" spans="1:6" x14ac:dyDescent="0.2">
      <c r="A494" s="2">
        <v>10434</v>
      </c>
      <c r="C494">
        <v>10738</v>
      </c>
      <c r="D494">
        <f>SUMIF(order_details__2[OrderID],order_details!C494,order_details__2[Line Sale])</f>
        <v>52.349999999999994</v>
      </c>
      <c r="E494">
        <f>VLOOKUP(Table15[[#This Row],[OrderID]],orders[],7,FALSE)</f>
        <v>1</v>
      </c>
      <c r="F494">
        <f>SUMIF(order_details__2[OrderID],Table15[[#This Row],[OrderID]],order_details__2[Quantity])</f>
        <v>3</v>
      </c>
    </row>
    <row r="495" spans="1:6" x14ac:dyDescent="0.2">
      <c r="A495" s="3">
        <v>10435</v>
      </c>
      <c r="C495">
        <v>10739</v>
      </c>
      <c r="D495">
        <f>SUMIF(order_details__2[OrderID],order_details!C495,order_details__2[Line Sale])</f>
        <v>240</v>
      </c>
      <c r="E495">
        <f>VLOOKUP(Table15[[#This Row],[OrderID]],orders[],7,FALSE)</f>
        <v>3</v>
      </c>
      <c r="F495">
        <f>SUMIF(order_details__2[OrderID],Table15[[#This Row],[OrderID]],order_details__2[Quantity])</f>
        <v>24</v>
      </c>
    </row>
    <row r="496" spans="1:6" x14ac:dyDescent="0.2">
      <c r="A496" s="2">
        <v>10435</v>
      </c>
      <c r="C496">
        <v>10740</v>
      </c>
      <c r="D496">
        <f>SUMIF(order_details__2[OrderID],order_details!C496,order_details__2[Line Sale])</f>
        <v>1770</v>
      </c>
      <c r="E496">
        <f>VLOOKUP(Table15[[#This Row],[OrderID]],orders[],7,FALSE)</f>
        <v>2</v>
      </c>
      <c r="F496">
        <f>SUMIF(order_details__2[OrderID],Table15[[#This Row],[OrderID]],order_details__2[Quantity])</f>
        <v>94</v>
      </c>
    </row>
    <row r="497" spans="1:6" x14ac:dyDescent="0.2">
      <c r="A497" s="3">
        <v>10435</v>
      </c>
      <c r="C497">
        <v>10741</v>
      </c>
      <c r="D497">
        <f>SUMIF(order_details__2[OrderID],order_details!C497,order_details__2[Line Sale])</f>
        <v>285</v>
      </c>
      <c r="E497">
        <f>VLOOKUP(Table15[[#This Row],[OrderID]],orders[],7,FALSE)</f>
        <v>3</v>
      </c>
      <c r="F497">
        <f>SUMIF(order_details__2[OrderID],Table15[[#This Row],[OrderID]],order_details__2[Quantity])</f>
        <v>15</v>
      </c>
    </row>
    <row r="498" spans="1:6" x14ac:dyDescent="0.2">
      <c r="A498" s="2">
        <v>10436</v>
      </c>
      <c r="C498">
        <v>10742</v>
      </c>
      <c r="D498">
        <f>SUMIF(order_details__2[OrderID],order_details!C498,order_details__2[Line Sale])</f>
        <v>3118</v>
      </c>
      <c r="E498">
        <f>VLOOKUP(Table15[[#This Row],[OrderID]],orders[],7,FALSE)</f>
        <v>3</v>
      </c>
      <c r="F498">
        <f>SUMIF(order_details__2[OrderID],Table15[[#This Row],[OrderID]],order_details__2[Quantity])</f>
        <v>105</v>
      </c>
    </row>
    <row r="499" spans="1:6" x14ac:dyDescent="0.2">
      <c r="A499" s="3">
        <v>10436</v>
      </c>
      <c r="C499">
        <v>10743</v>
      </c>
      <c r="D499">
        <f>SUMIF(order_details__2[OrderID],order_details!C499,order_details__2[Line Sale])</f>
        <v>336</v>
      </c>
      <c r="E499">
        <f>VLOOKUP(Table15[[#This Row],[OrderID]],orders[],7,FALSE)</f>
        <v>2</v>
      </c>
      <c r="F499">
        <f>SUMIF(order_details__2[OrderID],Table15[[#This Row],[OrderID]],order_details__2[Quantity])</f>
        <v>28</v>
      </c>
    </row>
    <row r="500" spans="1:6" x14ac:dyDescent="0.2">
      <c r="A500" s="2">
        <v>10436</v>
      </c>
      <c r="C500">
        <v>10744</v>
      </c>
      <c r="D500">
        <f>SUMIF(order_details__2[OrderID],order_details!C500,order_details__2[Line Sale])</f>
        <v>919.99999999999989</v>
      </c>
      <c r="E500">
        <f>VLOOKUP(Table15[[#This Row],[OrderID]],orders[],7,FALSE)</f>
        <v>1</v>
      </c>
      <c r="F500">
        <f>SUMIF(order_details__2[OrderID],Table15[[#This Row],[OrderID]],order_details__2[Quantity])</f>
        <v>50</v>
      </c>
    </row>
    <row r="501" spans="1:6" x14ac:dyDescent="0.2">
      <c r="A501" s="3">
        <v>10436</v>
      </c>
      <c r="C501">
        <v>10745</v>
      </c>
      <c r="D501">
        <f>SUMIF(order_details__2[OrderID],order_details!C501,order_details__2[Line Sale])</f>
        <v>4529.8</v>
      </c>
      <c r="E501">
        <f>VLOOKUP(Table15[[#This Row],[OrderID]],orders[],7,FALSE)</f>
        <v>1</v>
      </c>
      <c r="F501">
        <f>SUMIF(order_details__2[OrderID],Table15[[#This Row],[OrderID]],order_details__2[Quantity])</f>
        <v>92</v>
      </c>
    </row>
    <row r="502" spans="1:6" x14ac:dyDescent="0.2">
      <c r="A502" s="2">
        <v>10437</v>
      </c>
      <c r="C502">
        <v>10746</v>
      </c>
      <c r="D502">
        <f>SUMIF(order_details__2[OrderID],order_details!C502,order_details__2[Line Sale])</f>
        <v>2311.6999999999998</v>
      </c>
      <c r="E502">
        <f>VLOOKUP(Table15[[#This Row],[OrderID]],orders[],7,FALSE)</f>
        <v>3</v>
      </c>
      <c r="F502">
        <f>SUMIF(order_details__2[OrderID],Table15[[#This Row],[OrderID]],order_details__2[Quantity])</f>
        <v>83</v>
      </c>
    </row>
    <row r="503" spans="1:6" x14ac:dyDescent="0.2">
      <c r="A503" s="3">
        <v>10438</v>
      </c>
      <c r="C503">
        <v>10747</v>
      </c>
      <c r="D503">
        <f>SUMIF(order_details__2[OrderID],order_details!C503,order_details__2[Line Sale])</f>
        <v>1912.85</v>
      </c>
      <c r="E503">
        <f>VLOOKUP(Table15[[#This Row],[OrderID]],orders[],7,FALSE)</f>
        <v>1</v>
      </c>
      <c r="F503">
        <f>SUMIF(order_details__2[OrderID],Table15[[#This Row],[OrderID]],order_details__2[Quantity])</f>
        <v>82</v>
      </c>
    </row>
    <row r="504" spans="1:6" x14ac:dyDescent="0.2">
      <c r="A504" s="2">
        <v>10438</v>
      </c>
      <c r="C504">
        <v>10748</v>
      </c>
      <c r="D504">
        <f>SUMIF(order_details__2[OrderID],order_details!C504,order_details__2[Line Sale])</f>
        <v>2196</v>
      </c>
      <c r="E504">
        <f>VLOOKUP(Table15[[#This Row],[OrderID]],orders[],7,FALSE)</f>
        <v>1</v>
      </c>
      <c r="F504">
        <f>SUMIF(order_details__2[OrderID],Table15[[#This Row],[OrderID]],order_details__2[Quantity])</f>
        <v>112</v>
      </c>
    </row>
    <row r="505" spans="1:6" x14ac:dyDescent="0.2">
      <c r="A505" s="3">
        <v>10438</v>
      </c>
      <c r="C505">
        <v>10749</v>
      </c>
      <c r="D505">
        <f>SUMIF(order_details__2[OrderID],order_details!C505,order_details__2[Line Sale])</f>
        <v>1080</v>
      </c>
      <c r="E505">
        <f>VLOOKUP(Table15[[#This Row],[OrderID]],orders[],7,FALSE)</f>
        <v>2</v>
      </c>
      <c r="F505">
        <f>SUMIF(order_details__2[OrderID],Table15[[#This Row],[OrderID]],order_details__2[Quantity])</f>
        <v>31</v>
      </c>
    </row>
    <row r="506" spans="1:6" x14ac:dyDescent="0.2">
      <c r="A506" s="2">
        <v>10439</v>
      </c>
      <c r="C506">
        <v>10750</v>
      </c>
      <c r="D506">
        <f>SUMIF(order_details__2[OrderID],order_details!C506,order_details__2[Line Sale])</f>
        <v>1871.25</v>
      </c>
      <c r="E506">
        <f>VLOOKUP(Table15[[#This Row],[OrderID]],orders[],7,FALSE)</f>
        <v>1</v>
      </c>
      <c r="F506">
        <f>SUMIF(order_details__2[OrderID],Table15[[#This Row],[OrderID]],order_details__2[Quantity])</f>
        <v>70</v>
      </c>
    </row>
    <row r="507" spans="1:6" x14ac:dyDescent="0.2">
      <c r="A507" s="3">
        <v>10439</v>
      </c>
      <c r="C507">
        <v>10751</v>
      </c>
      <c r="D507">
        <f>SUMIF(order_details__2[OrderID],order_details!C507,order_details__2[Line Sale])</f>
        <v>1701.46</v>
      </c>
      <c r="E507">
        <f>VLOOKUP(Table15[[#This Row],[OrderID]],orders[],7,FALSE)</f>
        <v>3</v>
      </c>
      <c r="F507">
        <f>SUMIF(order_details__2[OrderID],Table15[[#This Row],[OrderID]],order_details__2[Quantity])</f>
        <v>77</v>
      </c>
    </row>
    <row r="508" spans="1:6" x14ac:dyDescent="0.2">
      <c r="A508" s="2">
        <v>10439</v>
      </c>
      <c r="C508">
        <v>10752</v>
      </c>
      <c r="D508">
        <f>SUMIF(order_details__2[OrderID],order_details!C508,order_details__2[Line Sale])</f>
        <v>252</v>
      </c>
      <c r="E508">
        <f>VLOOKUP(Table15[[#This Row],[OrderID]],orders[],7,FALSE)</f>
        <v>3</v>
      </c>
      <c r="F508">
        <f>SUMIF(order_details__2[OrderID],Table15[[#This Row],[OrderID]],order_details__2[Quantity])</f>
        <v>11</v>
      </c>
    </row>
    <row r="509" spans="1:6" x14ac:dyDescent="0.2">
      <c r="A509" s="3">
        <v>10439</v>
      </c>
      <c r="C509">
        <v>10753</v>
      </c>
      <c r="D509">
        <f>SUMIF(order_details__2[OrderID],order_details!C509,order_details__2[Line Sale])</f>
        <v>88</v>
      </c>
      <c r="E509">
        <f>VLOOKUP(Table15[[#This Row],[OrderID]],orders[],7,FALSE)</f>
        <v>1</v>
      </c>
      <c r="F509">
        <f>SUMIF(order_details__2[OrderID],Table15[[#This Row],[OrderID]],order_details__2[Quantity])</f>
        <v>9</v>
      </c>
    </row>
    <row r="510" spans="1:6" x14ac:dyDescent="0.2">
      <c r="A510" s="2">
        <v>10440</v>
      </c>
      <c r="C510">
        <v>10754</v>
      </c>
      <c r="D510">
        <f>SUMIF(order_details__2[OrderID],order_details!C510,order_details__2[Line Sale])</f>
        <v>55.199999999999996</v>
      </c>
      <c r="E510">
        <f>VLOOKUP(Table15[[#This Row],[OrderID]],orders[],7,FALSE)</f>
        <v>3</v>
      </c>
      <c r="F510">
        <f>SUMIF(order_details__2[OrderID],Table15[[#This Row],[OrderID]],order_details__2[Quantity])</f>
        <v>3</v>
      </c>
    </row>
    <row r="511" spans="1:6" x14ac:dyDescent="0.2">
      <c r="A511" s="3">
        <v>10440</v>
      </c>
      <c r="C511">
        <v>10755</v>
      </c>
      <c r="D511">
        <f>SUMIF(order_details__2[OrderID],order_details!C511,order_details__2[Line Sale])</f>
        <v>2598</v>
      </c>
      <c r="E511">
        <f>VLOOKUP(Table15[[#This Row],[OrderID]],orders[],7,FALSE)</f>
        <v>2</v>
      </c>
      <c r="F511">
        <f>SUMIF(order_details__2[OrderID],Table15[[#This Row],[OrderID]],order_details__2[Quantity])</f>
        <v>99</v>
      </c>
    </row>
    <row r="512" spans="1:6" x14ac:dyDescent="0.2">
      <c r="A512" s="2">
        <v>10440</v>
      </c>
      <c r="C512">
        <v>10756</v>
      </c>
      <c r="D512">
        <f>SUMIF(order_details__2[OrderID],order_details!C512,order_details__2[Line Sale])</f>
        <v>2487.5</v>
      </c>
      <c r="E512">
        <f>VLOOKUP(Table15[[#This Row],[OrderID]],orders[],7,FALSE)</f>
        <v>2</v>
      </c>
      <c r="F512">
        <f>SUMIF(order_details__2[OrderID],Table15[[#This Row],[OrderID]],order_details__2[Quantity])</f>
        <v>67</v>
      </c>
    </row>
    <row r="513" spans="1:6" x14ac:dyDescent="0.2">
      <c r="A513" s="3">
        <v>10440</v>
      </c>
      <c r="C513">
        <v>10757</v>
      </c>
      <c r="D513">
        <f>SUMIF(order_details__2[OrderID],order_details!C513,order_details__2[Line Sale])</f>
        <v>3082</v>
      </c>
      <c r="E513">
        <f>VLOOKUP(Table15[[#This Row],[OrderID]],orders[],7,FALSE)</f>
        <v>1</v>
      </c>
      <c r="F513">
        <f>SUMIF(order_details__2[OrderID],Table15[[#This Row],[OrderID]],order_details__2[Quantity])</f>
        <v>91</v>
      </c>
    </row>
    <row r="514" spans="1:6" x14ac:dyDescent="0.2">
      <c r="A514" s="2">
        <v>10441</v>
      </c>
      <c r="C514">
        <v>10758</v>
      </c>
      <c r="D514">
        <f>SUMIF(order_details__2[OrderID],order_details!C514,order_details__2[Line Sale])</f>
        <v>1644.6</v>
      </c>
      <c r="E514">
        <f>VLOOKUP(Table15[[#This Row],[OrderID]],orders[],7,FALSE)</f>
        <v>3</v>
      </c>
      <c r="F514">
        <f>SUMIF(order_details__2[OrderID],Table15[[#This Row],[OrderID]],order_details__2[Quantity])</f>
        <v>120</v>
      </c>
    </row>
    <row r="515" spans="1:6" x14ac:dyDescent="0.2">
      <c r="A515" s="3">
        <v>10442</v>
      </c>
      <c r="C515">
        <v>10759</v>
      </c>
      <c r="D515">
        <f>SUMIF(order_details__2[OrderID],order_details!C515,order_details__2[Line Sale])</f>
        <v>320</v>
      </c>
      <c r="E515">
        <f>VLOOKUP(Table15[[#This Row],[OrderID]],orders[],7,FALSE)</f>
        <v>3</v>
      </c>
      <c r="F515">
        <f>SUMIF(order_details__2[OrderID],Table15[[#This Row],[OrderID]],order_details__2[Quantity])</f>
        <v>10</v>
      </c>
    </row>
    <row r="516" spans="1:6" x14ac:dyDescent="0.2">
      <c r="A516" s="2">
        <v>10442</v>
      </c>
      <c r="C516">
        <v>10760</v>
      </c>
      <c r="D516">
        <f>SUMIF(order_details__2[OrderID],order_details!C516,order_details__2[Line Sale])</f>
        <v>3304</v>
      </c>
      <c r="E516">
        <f>VLOOKUP(Table15[[#This Row],[OrderID]],orders[],7,FALSE)</f>
        <v>1</v>
      </c>
      <c r="F516">
        <f>SUMIF(order_details__2[OrderID],Table15[[#This Row],[OrderID]],order_details__2[Quantity])</f>
        <v>82</v>
      </c>
    </row>
    <row r="517" spans="1:6" x14ac:dyDescent="0.2">
      <c r="A517" s="3">
        <v>10442</v>
      </c>
      <c r="C517">
        <v>10761</v>
      </c>
      <c r="D517">
        <f>SUMIF(order_details__2[OrderID],order_details!C517,order_details__2[Line Sale])</f>
        <v>629.5</v>
      </c>
      <c r="E517">
        <f>VLOOKUP(Table15[[#This Row],[OrderID]],orders[],7,FALSE)</f>
        <v>2</v>
      </c>
      <c r="F517">
        <f>SUMIF(order_details__2[OrderID],Table15[[#This Row],[OrderID]],order_details__2[Quantity])</f>
        <v>53</v>
      </c>
    </row>
    <row r="518" spans="1:6" x14ac:dyDescent="0.2">
      <c r="A518" s="2">
        <v>10443</v>
      </c>
      <c r="C518">
        <v>10762</v>
      </c>
      <c r="D518">
        <f>SUMIF(order_details__2[OrderID],order_details!C518,order_details__2[Line Sale])</f>
        <v>4337</v>
      </c>
      <c r="E518">
        <f>VLOOKUP(Table15[[#This Row],[OrderID]],orders[],7,FALSE)</f>
        <v>1</v>
      </c>
      <c r="F518">
        <f>SUMIF(order_details__2[OrderID],Table15[[#This Row],[OrderID]],order_details__2[Quantity])</f>
        <v>134</v>
      </c>
    </row>
    <row r="519" spans="1:6" x14ac:dyDescent="0.2">
      <c r="A519" s="3">
        <v>10443</v>
      </c>
      <c r="C519">
        <v>10763</v>
      </c>
      <c r="D519">
        <f>SUMIF(order_details__2[OrderID],order_details!C519,order_details__2[Line Sale])</f>
        <v>616</v>
      </c>
      <c r="E519">
        <f>VLOOKUP(Table15[[#This Row],[OrderID]],orders[],7,FALSE)</f>
        <v>3</v>
      </c>
      <c r="F519">
        <f>SUMIF(order_details__2[OrderID],Table15[[#This Row],[OrderID]],order_details__2[Quantity])</f>
        <v>66</v>
      </c>
    </row>
    <row r="520" spans="1:6" x14ac:dyDescent="0.2">
      <c r="A520" s="2">
        <v>10444</v>
      </c>
      <c r="C520">
        <v>10764</v>
      </c>
      <c r="D520">
        <f>SUMIF(order_details__2[OrderID],order_details!C520,order_details__2[Line Sale])</f>
        <v>2540</v>
      </c>
      <c r="E520">
        <f>VLOOKUP(Table15[[#This Row],[OrderID]],orders[],7,FALSE)</f>
        <v>3</v>
      </c>
      <c r="F520">
        <f>SUMIF(order_details__2[OrderID],Table15[[#This Row],[OrderID]],order_details__2[Quantity])</f>
        <v>150</v>
      </c>
    </row>
    <row r="521" spans="1:6" x14ac:dyDescent="0.2">
      <c r="A521" s="3">
        <v>10444</v>
      </c>
      <c r="C521">
        <v>10765</v>
      </c>
      <c r="D521">
        <f>SUMIF(order_details__2[OrderID],order_details!C521,order_details__2[Line Sale])</f>
        <v>1684</v>
      </c>
      <c r="E521">
        <f>VLOOKUP(Table15[[#This Row],[OrderID]],orders[],7,FALSE)</f>
        <v>3</v>
      </c>
      <c r="F521">
        <f>SUMIF(order_details__2[OrderID],Table15[[#This Row],[OrderID]],order_details__2[Quantity])</f>
        <v>80</v>
      </c>
    </row>
    <row r="522" spans="1:6" x14ac:dyDescent="0.2">
      <c r="A522" s="2">
        <v>10444</v>
      </c>
      <c r="C522">
        <v>10766</v>
      </c>
      <c r="D522">
        <f>SUMIF(order_details__2[OrderID],order_details!C522,order_details__2[Line Sale])</f>
        <v>2310</v>
      </c>
      <c r="E522">
        <f>VLOOKUP(Table15[[#This Row],[OrderID]],orders[],7,FALSE)</f>
        <v>1</v>
      </c>
      <c r="F522">
        <f>SUMIF(order_details__2[OrderID],Table15[[#This Row],[OrderID]],order_details__2[Quantity])</f>
        <v>115</v>
      </c>
    </row>
    <row r="523" spans="1:6" x14ac:dyDescent="0.2">
      <c r="A523" s="3">
        <v>10444</v>
      </c>
      <c r="C523">
        <v>10767</v>
      </c>
      <c r="D523">
        <f>SUMIF(order_details__2[OrderID],order_details!C523,order_details__2[Line Sale])</f>
        <v>28</v>
      </c>
      <c r="E523">
        <f>VLOOKUP(Table15[[#This Row],[OrderID]],orders[],7,FALSE)</f>
        <v>3</v>
      </c>
      <c r="F523">
        <f>SUMIF(order_details__2[OrderID],Table15[[#This Row],[OrderID]],order_details__2[Quantity])</f>
        <v>2</v>
      </c>
    </row>
    <row r="524" spans="1:6" x14ac:dyDescent="0.2">
      <c r="A524" s="2">
        <v>10445</v>
      </c>
      <c r="C524">
        <v>10768</v>
      </c>
      <c r="D524">
        <f>SUMIF(order_details__2[OrderID],order_details!C524,order_details__2[Line Sale])</f>
        <v>1477</v>
      </c>
      <c r="E524">
        <f>VLOOKUP(Table15[[#This Row],[OrderID]],orders[],7,FALSE)</f>
        <v>2</v>
      </c>
      <c r="F524">
        <f>SUMIF(order_details__2[OrderID],Table15[[#This Row],[OrderID]],order_details__2[Quantity])</f>
        <v>81</v>
      </c>
    </row>
    <row r="525" spans="1:6" x14ac:dyDescent="0.2">
      <c r="A525" s="3">
        <v>10445</v>
      </c>
      <c r="C525">
        <v>10769</v>
      </c>
      <c r="D525">
        <f>SUMIF(order_details__2[OrderID],order_details!C525,order_details__2[Line Sale])</f>
        <v>1704</v>
      </c>
      <c r="E525">
        <f>VLOOKUP(Table15[[#This Row],[OrderID]],orders[],7,FALSE)</f>
        <v>1</v>
      </c>
      <c r="F525">
        <f>SUMIF(order_details__2[OrderID],Table15[[#This Row],[OrderID]],order_details__2[Quantity])</f>
        <v>80</v>
      </c>
    </row>
    <row r="526" spans="1:6" x14ac:dyDescent="0.2">
      <c r="A526" s="2">
        <v>10446</v>
      </c>
      <c r="C526">
        <v>10770</v>
      </c>
      <c r="D526">
        <f>SUMIF(order_details__2[OrderID],order_details!C526,order_details__2[Line Sale])</f>
        <v>315</v>
      </c>
      <c r="E526">
        <f>VLOOKUP(Table15[[#This Row],[OrderID]],orders[],7,FALSE)</f>
        <v>3</v>
      </c>
      <c r="F526">
        <f>SUMIF(order_details__2[OrderID],Table15[[#This Row],[OrderID]],order_details__2[Quantity])</f>
        <v>15</v>
      </c>
    </row>
    <row r="527" spans="1:6" x14ac:dyDescent="0.2">
      <c r="A527" s="3">
        <v>10446</v>
      </c>
      <c r="C527">
        <v>10771</v>
      </c>
      <c r="D527">
        <f>SUMIF(order_details__2[OrderID],order_details!C527,order_details__2[Line Sale])</f>
        <v>344</v>
      </c>
      <c r="E527">
        <f>VLOOKUP(Table15[[#This Row],[OrderID]],orders[],7,FALSE)</f>
        <v>2</v>
      </c>
      <c r="F527">
        <f>SUMIF(order_details__2[OrderID],Table15[[#This Row],[OrderID]],order_details__2[Quantity])</f>
        <v>16</v>
      </c>
    </row>
    <row r="528" spans="1:6" x14ac:dyDescent="0.2">
      <c r="A528" s="2">
        <v>10446</v>
      </c>
      <c r="C528">
        <v>10772</v>
      </c>
      <c r="D528">
        <f>SUMIF(order_details__2[OrderID],order_details!C528,order_details__2[Line Sale])</f>
        <v>3603.2200000000003</v>
      </c>
      <c r="E528">
        <f>VLOOKUP(Table15[[#This Row],[OrderID]],orders[],7,FALSE)</f>
        <v>2</v>
      </c>
      <c r="F528">
        <f>SUMIF(order_details__2[OrderID],Table15[[#This Row],[OrderID]],order_details__2[Quantity])</f>
        <v>43</v>
      </c>
    </row>
    <row r="529" spans="1:6" x14ac:dyDescent="0.2">
      <c r="A529" s="3">
        <v>10446</v>
      </c>
      <c r="C529">
        <v>10773</v>
      </c>
      <c r="D529">
        <f>SUMIF(order_details__2[OrderID],order_details!C529,order_details__2[Line Sale])</f>
        <v>2216.25</v>
      </c>
      <c r="E529">
        <f>VLOOKUP(Table15[[#This Row],[OrderID]],orders[],7,FALSE)</f>
        <v>3</v>
      </c>
      <c r="F529">
        <f>SUMIF(order_details__2[OrderID],Table15[[#This Row],[OrderID]],order_details__2[Quantity])</f>
        <v>110</v>
      </c>
    </row>
    <row r="530" spans="1:6" x14ac:dyDescent="0.2">
      <c r="A530" s="2">
        <v>10447</v>
      </c>
      <c r="C530">
        <v>10774</v>
      </c>
      <c r="D530">
        <f>SUMIF(order_details__2[OrderID],order_details!C530,order_details__2[Line Sale])</f>
        <v>875</v>
      </c>
      <c r="E530">
        <f>VLOOKUP(Table15[[#This Row],[OrderID]],orders[],7,FALSE)</f>
        <v>1</v>
      </c>
      <c r="F530">
        <f>SUMIF(order_details__2[OrderID],Table15[[#This Row],[OrderID]],order_details__2[Quantity])</f>
        <v>52</v>
      </c>
    </row>
    <row r="531" spans="1:6" x14ac:dyDescent="0.2">
      <c r="A531" s="3">
        <v>10447</v>
      </c>
      <c r="C531">
        <v>10775</v>
      </c>
      <c r="D531">
        <f>SUMIF(order_details__2[OrderID],order_details!C531,order_details__2[Line Sale])</f>
        <v>228</v>
      </c>
      <c r="E531">
        <f>VLOOKUP(Table15[[#This Row],[OrderID]],orders[],7,FALSE)</f>
        <v>1</v>
      </c>
      <c r="F531">
        <f>SUMIF(order_details__2[OrderID],Table15[[#This Row],[OrderID]],order_details__2[Quantity])</f>
        <v>9</v>
      </c>
    </row>
    <row r="532" spans="1:6" x14ac:dyDescent="0.2">
      <c r="A532" s="2">
        <v>10447</v>
      </c>
      <c r="C532">
        <v>10776</v>
      </c>
      <c r="D532">
        <f>SUMIF(order_details__2[OrderID],order_details!C532,order_details__2[Line Sale])</f>
        <v>6984.5</v>
      </c>
      <c r="E532">
        <f>VLOOKUP(Table15[[#This Row],[OrderID]],orders[],7,FALSE)</f>
        <v>3</v>
      </c>
      <c r="F532">
        <f>SUMIF(order_details__2[OrderID],Table15[[#This Row],[OrderID]],order_details__2[Quantity])</f>
        <v>175</v>
      </c>
    </row>
    <row r="533" spans="1:6" x14ac:dyDescent="0.2">
      <c r="A533" s="3">
        <v>10448</v>
      </c>
      <c r="C533">
        <v>10777</v>
      </c>
      <c r="D533">
        <f>SUMIF(order_details__2[OrderID],order_details!C533,order_details__2[Line Sale])</f>
        <v>280</v>
      </c>
      <c r="E533">
        <f>VLOOKUP(Table15[[#This Row],[OrderID]],orders[],7,FALSE)</f>
        <v>2</v>
      </c>
      <c r="F533">
        <f>SUMIF(order_details__2[OrderID],Table15[[#This Row],[OrderID]],order_details__2[Quantity])</f>
        <v>20</v>
      </c>
    </row>
    <row r="534" spans="1:6" x14ac:dyDescent="0.2">
      <c r="A534" s="2">
        <v>10448</v>
      </c>
      <c r="C534">
        <v>10778</v>
      </c>
      <c r="D534">
        <f>SUMIF(order_details__2[OrderID],order_details!C534,order_details__2[Line Sale])</f>
        <v>96.5</v>
      </c>
      <c r="E534">
        <f>VLOOKUP(Table15[[#This Row],[OrderID]],orders[],7,FALSE)</f>
        <v>1</v>
      </c>
      <c r="F534">
        <f>SUMIF(order_details__2[OrderID],Table15[[#This Row],[OrderID]],order_details__2[Quantity])</f>
        <v>10</v>
      </c>
    </row>
    <row r="535" spans="1:6" x14ac:dyDescent="0.2">
      <c r="A535" s="3">
        <v>10449</v>
      </c>
      <c r="C535">
        <v>10779</v>
      </c>
      <c r="D535">
        <f>SUMIF(order_details__2[OrderID],order_details!C535,order_details__2[Line Sale])</f>
        <v>1335</v>
      </c>
      <c r="E535">
        <f>VLOOKUP(Table15[[#This Row],[OrderID]],orders[],7,FALSE)</f>
        <v>2</v>
      </c>
      <c r="F535">
        <f>SUMIF(order_details__2[OrderID],Table15[[#This Row],[OrderID]],order_details__2[Quantity])</f>
        <v>40</v>
      </c>
    </row>
    <row r="536" spans="1:6" x14ac:dyDescent="0.2">
      <c r="A536" s="2">
        <v>10449</v>
      </c>
      <c r="C536">
        <v>10780</v>
      </c>
      <c r="D536">
        <f>SUMIF(order_details__2[OrderID],order_details!C536,order_details__2[Line Sale])</f>
        <v>720</v>
      </c>
      <c r="E536">
        <f>VLOOKUP(Table15[[#This Row],[OrderID]],orders[],7,FALSE)</f>
        <v>1</v>
      </c>
      <c r="F536">
        <f>SUMIF(order_details__2[OrderID],Table15[[#This Row],[OrderID]],order_details__2[Quantity])</f>
        <v>50</v>
      </c>
    </row>
    <row r="537" spans="1:6" x14ac:dyDescent="0.2">
      <c r="A537" s="3">
        <v>10449</v>
      </c>
      <c r="C537">
        <v>10781</v>
      </c>
      <c r="D537">
        <f>SUMIF(order_details__2[OrderID],order_details!C537,order_details__2[Line Sale])</f>
        <v>1132.3499999999999</v>
      </c>
      <c r="E537">
        <f>VLOOKUP(Table15[[#This Row],[OrderID]],orders[],7,FALSE)</f>
        <v>3</v>
      </c>
      <c r="F537">
        <f>SUMIF(order_details__2[OrderID],Table15[[#This Row],[OrderID]],order_details__2[Quantity])</f>
        <v>58</v>
      </c>
    </row>
    <row r="538" spans="1:6" x14ac:dyDescent="0.2">
      <c r="A538" s="2">
        <v>10450</v>
      </c>
      <c r="C538">
        <v>10782</v>
      </c>
      <c r="D538">
        <f>SUMIF(order_details__2[OrderID],order_details!C538,order_details__2[Line Sale])</f>
        <v>12.5</v>
      </c>
      <c r="E538">
        <f>VLOOKUP(Table15[[#This Row],[OrderID]],orders[],7,FALSE)</f>
        <v>3</v>
      </c>
      <c r="F538">
        <f>SUMIF(order_details__2[OrderID],Table15[[#This Row],[OrderID]],order_details__2[Quantity])</f>
        <v>1</v>
      </c>
    </row>
    <row r="539" spans="1:6" x14ac:dyDescent="0.2">
      <c r="A539" s="3">
        <v>10450</v>
      </c>
      <c r="C539">
        <v>10783</v>
      </c>
      <c r="D539">
        <f>SUMIF(order_details__2[OrderID],order_details!C539,order_details__2[Line Sale])</f>
        <v>1442.5</v>
      </c>
      <c r="E539">
        <f>VLOOKUP(Table15[[#This Row],[OrderID]],orders[],7,FALSE)</f>
        <v>2</v>
      </c>
      <c r="F539">
        <f>SUMIF(order_details__2[OrderID],Table15[[#This Row],[OrderID]],order_details__2[Quantity])</f>
        <v>15</v>
      </c>
    </row>
    <row r="540" spans="1:6" x14ac:dyDescent="0.2">
      <c r="A540" s="2">
        <v>10451</v>
      </c>
      <c r="C540">
        <v>10784</v>
      </c>
      <c r="D540">
        <f>SUMIF(order_details__2[OrderID],order_details!C540,order_details__2[Line Sale])</f>
        <v>1650</v>
      </c>
      <c r="E540">
        <f>VLOOKUP(Table15[[#This Row],[OrderID]],orders[],7,FALSE)</f>
        <v>3</v>
      </c>
      <c r="F540">
        <f>SUMIF(order_details__2[OrderID],Table15[[#This Row],[OrderID]],order_details__2[Quantity])</f>
        <v>62</v>
      </c>
    </row>
    <row r="541" spans="1:6" x14ac:dyDescent="0.2">
      <c r="A541" s="3">
        <v>10451</v>
      </c>
      <c r="C541">
        <v>10785</v>
      </c>
      <c r="D541">
        <f>SUMIF(order_details__2[OrderID],order_details!C541,order_details__2[Line Sale])</f>
        <v>387.5</v>
      </c>
      <c r="E541">
        <f>VLOOKUP(Table15[[#This Row],[OrderID]],orders[],7,FALSE)</f>
        <v>3</v>
      </c>
      <c r="F541">
        <f>SUMIF(order_details__2[OrderID],Table15[[#This Row],[OrderID]],order_details__2[Quantity])</f>
        <v>20</v>
      </c>
    </row>
    <row r="542" spans="1:6" x14ac:dyDescent="0.2">
      <c r="A542" s="2">
        <v>10451</v>
      </c>
      <c r="C542">
        <v>10786</v>
      </c>
      <c r="D542">
        <f>SUMIF(order_details__2[OrderID],order_details!C542,order_details__2[Line Sale])</f>
        <v>1913.85</v>
      </c>
      <c r="E542">
        <f>VLOOKUP(Table15[[#This Row],[OrderID]],orders[],7,FALSE)</f>
        <v>1</v>
      </c>
      <c r="F542">
        <f>SUMIF(order_details__2[OrderID],Table15[[#This Row],[OrderID]],order_details__2[Quantity])</f>
        <v>87</v>
      </c>
    </row>
    <row r="543" spans="1:6" x14ac:dyDescent="0.2">
      <c r="A543" s="3">
        <v>10451</v>
      </c>
      <c r="C543">
        <v>10787</v>
      </c>
      <c r="D543">
        <f>SUMIF(order_details__2[OrderID],order_details!C543,order_details__2[Line Sale])</f>
        <v>2760.8</v>
      </c>
      <c r="E543">
        <f>VLOOKUP(Table15[[#This Row],[OrderID]],orders[],7,FALSE)</f>
        <v>1</v>
      </c>
      <c r="F543">
        <f>SUMIF(order_details__2[OrderID],Table15[[#This Row],[OrderID]],order_details__2[Quantity])</f>
        <v>35</v>
      </c>
    </row>
    <row r="544" spans="1:6" x14ac:dyDescent="0.2">
      <c r="A544" s="2">
        <v>10452</v>
      </c>
      <c r="C544">
        <v>10788</v>
      </c>
      <c r="D544">
        <f>SUMIF(order_details__2[OrderID],order_details!C544,order_details__2[Line Sale])</f>
        <v>770</v>
      </c>
      <c r="E544">
        <f>VLOOKUP(Table15[[#This Row],[OrderID]],orders[],7,FALSE)</f>
        <v>2</v>
      </c>
      <c r="F544">
        <f>SUMIF(order_details__2[OrderID],Table15[[#This Row],[OrderID]],order_details__2[Quantity])</f>
        <v>90</v>
      </c>
    </row>
    <row r="545" spans="1:6" x14ac:dyDescent="0.2">
      <c r="A545" s="3">
        <v>10452</v>
      </c>
      <c r="C545">
        <v>10789</v>
      </c>
      <c r="D545">
        <f>SUMIF(order_details__2[OrderID],order_details!C545,order_details__2[Line Sale])</f>
        <v>3687</v>
      </c>
      <c r="E545">
        <f>VLOOKUP(Table15[[#This Row],[OrderID]],orders[],7,FALSE)</f>
        <v>2</v>
      </c>
      <c r="F545">
        <f>SUMIF(order_details__2[OrderID],Table15[[#This Row],[OrderID]],order_details__2[Quantity])</f>
        <v>93</v>
      </c>
    </row>
    <row r="546" spans="1:6" x14ac:dyDescent="0.2">
      <c r="A546" s="2">
        <v>10453</v>
      </c>
      <c r="C546">
        <v>10790</v>
      </c>
      <c r="D546">
        <f>SUMIF(order_details__2[OrderID],order_details!C546,order_details__2[Line Sale])</f>
        <v>850</v>
      </c>
      <c r="E546">
        <f>VLOOKUP(Table15[[#This Row],[OrderID]],orders[],7,FALSE)</f>
        <v>1</v>
      </c>
      <c r="F546">
        <f>SUMIF(order_details__2[OrderID],Table15[[#This Row],[OrderID]],order_details__2[Quantity])</f>
        <v>23</v>
      </c>
    </row>
    <row r="547" spans="1:6" x14ac:dyDescent="0.2">
      <c r="A547" s="3">
        <v>10453</v>
      </c>
      <c r="C547">
        <v>10791</v>
      </c>
      <c r="D547">
        <f>SUMIF(order_details__2[OrderID],order_details!C547,order_details__2[Line Sale])</f>
        <v>1926.0600000000002</v>
      </c>
      <c r="E547">
        <f>VLOOKUP(Table15[[#This Row],[OrderID]],orders[],7,FALSE)</f>
        <v>2</v>
      </c>
      <c r="F547">
        <f>SUMIF(order_details__2[OrderID],Table15[[#This Row],[OrderID]],order_details__2[Quantity])</f>
        <v>34</v>
      </c>
    </row>
    <row r="548" spans="1:6" x14ac:dyDescent="0.2">
      <c r="A548" s="2">
        <v>10454</v>
      </c>
      <c r="C548">
        <v>10792</v>
      </c>
      <c r="D548">
        <f>SUMIF(order_details__2[OrderID],order_details!C548,order_details__2[Line Sale])</f>
        <v>399.85</v>
      </c>
      <c r="E548">
        <f>VLOOKUP(Table15[[#This Row],[OrderID]],orders[],7,FALSE)</f>
        <v>3</v>
      </c>
      <c r="F548">
        <f>SUMIF(order_details__2[OrderID],Table15[[#This Row],[OrderID]],order_details__2[Quantity])</f>
        <v>28</v>
      </c>
    </row>
    <row r="549" spans="1:6" x14ac:dyDescent="0.2">
      <c r="A549" s="3">
        <v>10454</v>
      </c>
      <c r="C549">
        <v>10793</v>
      </c>
      <c r="D549">
        <f>SUMIF(order_details__2[OrderID],order_details!C549,order_details__2[Line Sale])</f>
        <v>191.1</v>
      </c>
      <c r="E549">
        <f>VLOOKUP(Table15[[#This Row],[OrderID]],orders[],7,FALSE)</f>
        <v>3</v>
      </c>
      <c r="F549">
        <f>SUMIF(order_details__2[OrderID],Table15[[#This Row],[OrderID]],order_details__2[Quantity])</f>
        <v>22</v>
      </c>
    </row>
    <row r="550" spans="1:6" x14ac:dyDescent="0.2">
      <c r="A550" s="2">
        <v>10454</v>
      </c>
      <c r="C550">
        <v>10794</v>
      </c>
      <c r="D550">
        <f>SUMIF(order_details__2[OrderID],order_details!C550,order_details__2[Line Sale])</f>
        <v>393.45</v>
      </c>
      <c r="E550">
        <f>VLOOKUP(Table15[[#This Row],[OrderID]],orders[],7,FALSE)</f>
        <v>1</v>
      </c>
      <c r="F550">
        <f>SUMIF(order_details__2[OrderID],Table15[[#This Row],[OrderID]],order_details__2[Quantity])</f>
        <v>21</v>
      </c>
    </row>
    <row r="551" spans="1:6" x14ac:dyDescent="0.2">
      <c r="A551" s="3">
        <v>10455</v>
      </c>
      <c r="C551">
        <v>10795</v>
      </c>
      <c r="D551">
        <f>SUMIF(order_details__2[OrderID],order_details!C551,order_details__2[Line Sale])</f>
        <v>2499.25</v>
      </c>
      <c r="E551">
        <f>VLOOKUP(Table15[[#This Row],[OrderID]],orders[],7,FALSE)</f>
        <v>2</v>
      </c>
      <c r="F551">
        <f>SUMIF(order_details__2[OrderID],Table15[[#This Row],[OrderID]],order_details__2[Quantity])</f>
        <v>100</v>
      </c>
    </row>
    <row r="552" spans="1:6" x14ac:dyDescent="0.2">
      <c r="A552" s="2">
        <v>10455</v>
      </c>
      <c r="C552">
        <v>10796</v>
      </c>
      <c r="D552">
        <f>SUMIF(order_details__2[OrderID],order_details!C552,order_details__2[Line Sale])</f>
        <v>2878.08</v>
      </c>
      <c r="E552">
        <f>VLOOKUP(Table15[[#This Row],[OrderID]],orders[],7,FALSE)</f>
        <v>1</v>
      </c>
      <c r="F552">
        <f>SUMIF(order_details__2[OrderID],Table15[[#This Row],[OrderID]],order_details__2[Quantity])</f>
        <v>90</v>
      </c>
    </row>
    <row r="553" spans="1:6" x14ac:dyDescent="0.2">
      <c r="A553" s="3">
        <v>10455</v>
      </c>
      <c r="C553">
        <v>10797</v>
      </c>
      <c r="D553">
        <f>SUMIF(order_details__2[OrderID],order_details!C553,order_details__2[Line Sale])</f>
        <v>420</v>
      </c>
      <c r="E553">
        <f>VLOOKUP(Table15[[#This Row],[OrderID]],orders[],7,FALSE)</f>
        <v>2</v>
      </c>
      <c r="F553">
        <f>SUMIF(order_details__2[OrderID],Table15[[#This Row],[OrderID]],order_details__2[Quantity])</f>
        <v>20</v>
      </c>
    </row>
    <row r="554" spans="1:6" x14ac:dyDescent="0.2">
      <c r="A554" s="2">
        <v>10455</v>
      </c>
      <c r="C554">
        <v>10798</v>
      </c>
      <c r="D554">
        <f>SUMIF(order_details__2[OrderID],order_details!C554,order_details__2[Line Sale])</f>
        <v>446.6</v>
      </c>
      <c r="E554">
        <f>VLOOKUP(Table15[[#This Row],[OrderID]],orders[],7,FALSE)</f>
        <v>1</v>
      </c>
      <c r="F554">
        <f>SUMIF(order_details__2[OrderID],Table15[[#This Row],[OrderID]],order_details__2[Quantity])</f>
        <v>12</v>
      </c>
    </row>
    <row r="555" spans="1:6" x14ac:dyDescent="0.2">
      <c r="A555" s="3">
        <v>10456</v>
      </c>
      <c r="C555">
        <v>10799</v>
      </c>
      <c r="D555">
        <f>SUMIF(order_details__2[OrderID],order_details!C555,order_details__2[Line Sale])</f>
        <v>1585</v>
      </c>
      <c r="E555">
        <f>VLOOKUP(Table15[[#This Row],[OrderID]],orders[],7,FALSE)</f>
        <v>3</v>
      </c>
      <c r="F555">
        <f>SUMIF(order_details__2[OrderID],Table15[[#This Row],[OrderID]],order_details__2[Quantity])</f>
        <v>65</v>
      </c>
    </row>
    <row r="556" spans="1:6" x14ac:dyDescent="0.2">
      <c r="A556" s="2">
        <v>10456</v>
      </c>
      <c r="C556">
        <v>10800</v>
      </c>
      <c r="D556">
        <f>SUMIF(order_details__2[OrderID],order_details!C556,order_details__2[Line Sale])</f>
        <v>1632.15</v>
      </c>
      <c r="E556">
        <f>VLOOKUP(Table15[[#This Row],[OrderID]],orders[],7,FALSE)</f>
        <v>3</v>
      </c>
      <c r="F556">
        <f>SUMIF(order_details__2[OrderID],Table15[[#This Row],[OrderID]],order_details__2[Quantity])</f>
        <v>67</v>
      </c>
    </row>
    <row r="557" spans="1:6" x14ac:dyDescent="0.2">
      <c r="A557" s="3">
        <v>10457</v>
      </c>
      <c r="C557">
        <v>10801</v>
      </c>
      <c r="D557">
        <f>SUMIF(order_details__2[OrderID],order_details!C557,order_details__2[Line Sale])</f>
        <v>4035.8</v>
      </c>
      <c r="E557">
        <f>VLOOKUP(Table15[[#This Row],[OrderID]],orders[],7,FALSE)</f>
        <v>2</v>
      </c>
      <c r="F557">
        <f>SUMIF(order_details__2[OrderID],Table15[[#This Row],[OrderID]],order_details__2[Quantity])</f>
        <v>60</v>
      </c>
    </row>
    <row r="558" spans="1:6" x14ac:dyDescent="0.2">
      <c r="A558" s="2">
        <v>10458</v>
      </c>
      <c r="C558">
        <v>10802</v>
      </c>
      <c r="D558">
        <f>SUMIF(order_details__2[OrderID],order_details!C558,order_details__2[Line Sale])</f>
        <v>3923.75</v>
      </c>
      <c r="E558">
        <f>VLOOKUP(Table15[[#This Row],[OrderID]],orders[],7,FALSE)</f>
        <v>2</v>
      </c>
      <c r="F558">
        <f>SUMIF(order_details__2[OrderID],Table15[[#This Row],[OrderID]],order_details__2[Quantity])</f>
        <v>120</v>
      </c>
    </row>
    <row r="559" spans="1:6" x14ac:dyDescent="0.2">
      <c r="A559" s="3">
        <v>10458</v>
      </c>
      <c r="C559">
        <v>10803</v>
      </c>
      <c r="D559">
        <f>SUMIF(order_details__2[OrderID],order_details!C559,order_details__2[Line Sale])</f>
        <v>1255.8</v>
      </c>
      <c r="E559">
        <f>VLOOKUP(Table15[[#This Row],[OrderID]],orders[],7,FALSE)</f>
        <v>1</v>
      </c>
      <c r="F559">
        <f>SUMIF(order_details__2[OrderID],Table15[[#This Row],[OrderID]],order_details__2[Quantity])</f>
        <v>54</v>
      </c>
    </row>
    <row r="560" spans="1:6" x14ac:dyDescent="0.2">
      <c r="A560" s="2">
        <v>10458</v>
      </c>
      <c r="C560">
        <v>10804</v>
      </c>
      <c r="D560">
        <f>SUMIF(order_details__2[OrderID],order_details!C560,order_details__2[Line Sale])</f>
        <v>2290.4</v>
      </c>
      <c r="E560">
        <f>VLOOKUP(Table15[[#This Row],[OrderID]],orders[],7,FALSE)</f>
        <v>2</v>
      </c>
      <c r="F560">
        <f>SUMIF(order_details__2[OrderID],Table15[[#This Row],[OrderID]],order_details__2[Quantity])</f>
        <v>64</v>
      </c>
    </row>
    <row r="561" spans="1:6" x14ac:dyDescent="0.2">
      <c r="A561" s="3">
        <v>10458</v>
      </c>
      <c r="C561">
        <v>10805</v>
      </c>
      <c r="D561">
        <f>SUMIF(order_details__2[OrderID],order_details!C561,order_details__2[Line Sale])</f>
        <v>2775</v>
      </c>
      <c r="E561">
        <f>VLOOKUP(Table15[[#This Row],[OrderID]],orders[],7,FALSE)</f>
        <v>3</v>
      </c>
      <c r="F561">
        <f>SUMIF(order_details__2[OrderID],Table15[[#This Row],[OrderID]],order_details__2[Quantity])</f>
        <v>20</v>
      </c>
    </row>
    <row r="562" spans="1:6" x14ac:dyDescent="0.2">
      <c r="A562" s="2">
        <v>10458</v>
      </c>
      <c r="C562">
        <v>10806</v>
      </c>
      <c r="D562">
        <f>SUMIF(order_details__2[OrderID],order_details!C562,order_details__2[Line Sale])</f>
        <v>572.1</v>
      </c>
      <c r="E562">
        <f>VLOOKUP(Table15[[#This Row],[OrderID]],orders[],7,FALSE)</f>
        <v>2</v>
      </c>
      <c r="F562">
        <f>SUMIF(order_details__2[OrderID],Table15[[#This Row],[OrderID]],order_details__2[Quantity])</f>
        <v>37</v>
      </c>
    </row>
    <row r="563" spans="1:6" x14ac:dyDescent="0.2">
      <c r="A563" s="3">
        <v>10459</v>
      </c>
      <c r="C563">
        <v>10807</v>
      </c>
      <c r="D563">
        <f>SUMIF(order_details__2[OrderID],order_details!C563,order_details__2[Line Sale])</f>
        <v>18.399999999999999</v>
      </c>
      <c r="E563">
        <f>VLOOKUP(Table15[[#This Row],[OrderID]],orders[],7,FALSE)</f>
        <v>1</v>
      </c>
      <c r="F563">
        <f>SUMIF(order_details__2[OrderID],Table15[[#This Row],[OrderID]],order_details__2[Quantity])</f>
        <v>1</v>
      </c>
    </row>
    <row r="564" spans="1:6" x14ac:dyDescent="0.2">
      <c r="A564" s="2">
        <v>10459</v>
      </c>
      <c r="C564">
        <v>10808</v>
      </c>
      <c r="D564">
        <f>SUMIF(order_details__2[OrderID],order_details!C564,order_details__2[Line Sale])</f>
        <v>1660</v>
      </c>
      <c r="E564">
        <f>VLOOKUP(Table15[[#This Row],[OrderID]],orders[],7,FALSE)</f>
        <v>3</v>
      </c>
      <c r="F564">
        <f>SUMIF(order_details__2[OrderID],Table15[[#This Row],[OrderID]],order_details__2[Quantity])</f>
        <v>70</v>
      </c>
    </row>
    <row r="565" spans="1:6" x14ac:dyDescent="0.2">
      <c r="A565" s="3">
        <v>10459</v>
      </c>
      <c r="C565">
        <v>10809</v>
      </c>
      <c r="D565">
        <f>SUMIF(order_details__2[OrderID],order_details!C565,order_details__2[Line Sale])</f>
        <v>140</v>
      </c>
      <c r="E565">
        <f>VLOOKUP(Table15[[#This Row],[OrderID]],orders[],7,FALSE)</f>
        <v>1</v>
      </c>
      <c r="F565">
        <f>SUMIF(order_details__2[OrderID],Table15[[#This Row],[OrderID]],order_details__2[Quantity])</f>
        <v>20</v>
      </c>
    </row>
    <row r="566" spans="1:6" x14ac:dyDescent="0.2">
      <c r="A566" s="2">
        <v>10460</v>
      </c>
      <c r="C566">
        <v>10810</v>
      </c>
      <c r="D566">
        <f>SUMIF(order_details__2[OrderID],order_details!C566,order_details__2[Line Sale])</f>
        <v>187</v>
      </c>
      <c r="E566">
        <f>VLOOKUP(Table15[[#This Row],[OrderID]],orders[],7,FALSE)</f>
        <v>3</v>
      </c>
      <c r="F566">
        <f>SUMIF(order_details__2[OrderID],Table15[[#This Row],[OrderID]],order_details__2[Quantity])</f>
        <v>17</v>
      </c>
    </row>
    <row r="567" spans="1:6" x14ac:dyDescent="0.2">
      <c r="A567" s="3">
        <v>10460</v>
      </c>
      <c r="C567">
        <v>10811</v>
      </c>
      <c r="D567">
        <f>SUMIF(order_details__2[OrderID],order_details!C567,order_details__2[Line Sale])</f>
        <v>852</v>
      </c>
      <c r="E567">
        <f>VLOOKUP(Table15[[#This Row],[OrderID]],orders[],7,FALSE)</f>
        <v>1</v>
      </c>
      <c r="F567">
        <f>SUMIF(order_details__2[OrderID],Table15[[#This Row],[OrderID]],order_details__2[Quantity])</f>
        <v>63</v>
      </c>
    </row>
    <row r="568" spans="1:6" x14ac:dyDescent="0.2">
      <c r="A568" s="2">
        <v>10461</v>
      </c>
      <c r="C568">
        <v>10812</v>
      </c>
      <c r="D568">
        <f>SUMIF(order_details__2[OrderID],order_details!C568,order_details__2[Line Sale])</f>
        <v>1852</v>
      </c>
      <c r="E568">
        <f>VLOOKUP(Table15[[#This Row],[OrderID]],orders[],7,FALSE)</f>
        <v>1</v>
      </c>
      <c r="F568">
        <f>SUMIF(order_details__2[OrderID],Table15[[#This Row],[OrderID]],order_details__2[Quantity])</f>
        <v>76</v>
      </c>
    </row>
    <row r="569" spans="1:6" x14ac:dyDescent="0.2">
      <c r="A569" s="3">
        <v>10461</v>
      </c>
      <c r="C569">
        <v>10813</v>
      </c>
      <c r="D569">
        <f>SUMIF(order_details__2[OrderID],order_details!C569,order_details__2[Line Sale])</f>
        <v>648</v>
      </c>
      <c r="E569">
        <f>VLOOKUP(Table15[[#This Row],[OrderID]],orders[],7,FALSE)</f>
        <v>1</v>
      </c>
      <c r="F569">
        <f>SUMIF(order_details__2[OrderID],Table15[[#This Row],[OrderID]],order_details__2[Quantity])</f>
        <v>47</v>
      </c>
    </row>
    <row r="570" spans="1:6" x14ac:dyDescent="0.2">
      <c r="A570" s="2">
        <v>10461</v>
      </c>
      <c r="C570">
        <v>10814</v>
      </c>
      <c r="D570">
        <f>SUMIF(order_details__2[OrderID],order_details!C570,order_details__2[Line Sale])</f>
        <v>2070</v>
      </c>
      <c r="E570">
        <f>VLOOKUP(Table15[[#This Row],[OrderID]],orders[],7,FALSE)</f>
        <v>3</v>
      </c>
      <c r="F570">
        <f>SUMIF(order_details__2[OrderID],Table15[[#This Row],[OrderID]],order_details__2[Quantity])</f>
        <v>78</v>
      </c>
    </row>
    <row r="571" spans="1:6" x14ac:dyDescent="0.2">
      <c r="A571" s="3">
        <v>10462</v>
      </c>
      <c r="C571">
        <v>10815</v>
      </c>
      <c r="D571">
        <f>SUMIF(order_details__2[OrderID],order_details!C571,order_details__2[Line Sale])</f>
        <v>40</v>
      </c>
      <c r="E571">
        <f>VLOOKUP(Table15[[#This Row],[OrderID]],orders[],7,FALSE)</f>
        <v>3</v>
      </c>
      <c r="F571">
        <f>SUMIF(order_details__2[OrderID],Table15[[#This Row],[OrderID]],order_details__2[Quantity])</f>
        <v>16</v>
      </c>
    </row>
    <row r="572" spans="1:6" x14ac:dyDescent="0.2">
      <c r="A572" s="2">
        <v>10462</v>
      </c>
      <c r="C572">
        <v>10816</v>
      </c>
      <c r="D572">
        <f>SUMIF(order_details__2[OrderID],order_details!C572,order_details__2[Line Sale])</f>
        <v>8891</v>
      </c>
      <c r="E572">
        <f>VLOOKUP(Table15[[#This Row],[OrderID]],orders[],7,FALSE)</f>
        <v>2</v>
      </c>
      <c r="F572">
        <f>SUMIF(order_details__2[OrderID],Table15[[#This Row],[OrderID]],order_details__2[Quantity])</f>
        <v>50</v>
      </c>
    </row>
    <row r="573" spans="1:6" x14ac:dyDescent="0.2">
      <c r="A573" s="3">
        <v>10463</v>
      </c>
      <c r="C573">
        <v>10817</v>
      </c>
      <c r="D573">
        <f>SUMIF(order_details__2[OrderID],order_details!C573,order_details__2[Line Sale])</f>
        <v>11490.7</v>
      </c>
      <c r="E573">
        <f>VLOOKUP(Table15[[#This Row],[OrderID]],orders[],7,FALSE)</f>
        <v>2</v>
      </c>
      <c r="F573">
        <f>SUMIF(order_details__2[OrderID],Table15[[#This Row],[OrderID]],order_details__2[Quantity])</f>
        <v>155</v>
      </c>
    </row>
    <row r="574" spans="1:6" x14ac:dyDescent="0.2">
      <c r="A574" s="2">
        <v>10463</v>
      </c>
      <c r="C574">
        <v>10818</v>
      </c>
      <c r="D574">
        <f>SUMIF(order_details__2[OrderID],order_details!C574,order_details__2[Line Sale])</f>
        <v>833</v>
      </c>
      <c r="E574">
        <f>VLOOKUP(Table15[[#This Row],[OrderID]],orders[],7,FALSE)</f>
        <v>3</v>
      </c>
      <c r="F574">
        <f>SUMIF(order_details__2[OrderID],Table15[[#This Row],[OrderID]],order_details__2[Quantity])</f>
        <v>40</v>
      </c>
    </row>
    <row r="575" spans="1:6" x14ac:dyDescent="0.2">
      <c r="A575" s="3">
        <v>10464</v>
      </c>
      <c r="C575">
        <v>10819</v>
      </c>
      <c r="D575">
        <f>SUMIF(order_details__2[OrderID],order_details!C575,order_details__2[Line Sale])</f>
        <v>477</v>
      </c>
      <c r="E575">
        <f>VLOOKUP(Table15[[#This Row],[OrderID]],orders[],7,FALSE)</f>
        <v>3</v>
      </c>
      <c r="F575">
        <f>SUMIF(order_details__2[OrderID],Table15[[#This Row],[OrderID]],order_details__2[Quantity])</f>
        <v>27</v>
      </c>
    </row>
    <row r="576" spans="1:6" x14ac:dyDescent="0.2">
      <c r="A576" s="2">
        <v>10464</v>
      </c>
      <c r="C576">
        <v>10820</v>
      </c>
      <c r="D576">
        <f>SUMIF(order_details__2[OrderID],order_details!C576,order_details__2[Line Sale])</f>
        <v>1140</v>
      </c>
      <c r="E576">
        <f>VLOOKUP(Table15[[#This Row],[OrderID]],orders[],7,FALSE)</f>
        <v>2</v>
      </c>
      <c r="F576">
        <f>SUMIF(order_details__2[OrderID],Table15[[#This Row],[OrderID]],order_details__2[Quantity])</f>
        <v>30</v>
      </c>
    </row>
    <row r="577" spans="1:6" x14ac:dyDescent="0.2">
      <c r="A577" s="3">
        <v>10464</v>
      </c>
      <c r="C577">
        <v>10821</v>
      </c>
      <c r="D577">
        <f>SUMIF(order_details__2[OrderID],order_details!C577,order_details__2[Line Sale])</f>
        <v>678</v>
      </c>
      <c r="E577">
        <f>VLOOKUP(Table15[[#This Row],[OrderID]],orders[],7,FALSE)</f>
        <v>1</v>
      </c>
      <c r="F577">
        <f>SUMIF(order_details__2[OrderID],Table15[[#This Row],[OrderID]],order_details__2[Quantity])</f>
        <v>26</v>
      </c>
    </row>
    <row r="578" spans="1:6" x14ac:dyDescent="0.2">
      <c r="A578" s="2">
        <v>10464</v>
      </c>
      <c r="C578">
        <v>10822</v>
      </c>
      <c r="D578">
        <f>SUMIF(order_details__2[OrderID],order_details!C578,order_details__2[Line Sale])</f>
        <v>237.89999999999998</v>
      </c>
      <c r="E578">
        <f>VLOOKUP(Table15[[#This Row],[OrderID]],orders[],7,FALSE)</f>
        <v>3</v>
      </c>
      <c r="F578">
        <f>SUMIF(order_details__2[OrderID],Table15[[#This Row],[OrderID]],order_details__2[Quantity])</f>
        <v>9</v>
      </c>
    </row>
    <row r="579" spans="1:6" x14ac:dyDescent="0.2">
      <c r="A579" s="3">
        <v>10465</v>
      </c>
      <c r="C579">
        <v>10823</v>
      </c>
      <c r="D579">
        <f>SUMIF(order_details__2[OrderID],order_details!C579,order_details__2[Line Sale])</f>
        <v>3107.5</v>
      </c>
      <c r="E579">
        <f>VLOOKUP(Table15[[#This Row],[OrderID]],orders[],7,FALSE)</f>
        <v>2</v>
      </c>
      <c r="F579">
        <f>SUMIF(order_details__2[OrderID],Table15[[#This Row],[OrderID]],order_details__2[Quantity])</f>
        <v>90</v>
      </c>
    </row>
    <row r="580" spans="1:6" x14ac:dyDescent="0.2">
      <c r="A580" s="2">
        <v>10465</v>
      </c>
      <c r="C580">
        <v>10824</v>
      </c>
      <c r="D580">
        <f>SUMIF(order_details__2[OrderID],order_details!C580,order_details__2[Line Sale])</f>
        <v>250.8</v>
      </c>
      <c r="E580">
        <f>VLOOKUP(Table15[[#This Row],[OrderID]],orders[],7,FALSE)</f>
        <v>1</v>
      </c>
      <c r="F580">
        <f>SUMIF(order_details__2[OrderID],Table15[[#This Row],[OrderID]],order_details__2[Quantity])</f>
        <v>21</v>
      </c>
    </row>
    <row r="581" spans="1:6" x14ac:dyDescent="0.2">
      <c r="A581" s="3">
        <v>10465</v>
      </c>
      <c r="C581">
        <v>10825</v>
      </c>
      <c r="D581">
        <f>SUMIF(order_details__2[OrderID],order_details!C581,order_details__2[Line Sale])</f>
        <v>1030.76</v>
      </c>
      <c r="E581">
        <f>VLOOKUP(Table15[[#This Row],[OrderID]],orders[],7,FALSE)</f>
        <v>1</v>
      </c>
      <c r="F581">
        <f>SUMIF(order_details__2[OrderID],Table15[[#This Row],[OrderID]],order_details__2[Quantity])</f>
        <v>32</v>
      </c>
    </row>
    <row r="582" spans="1:6" x14ac:dyDescent="0.2">
      <c r="A582" s="2">
        <v>10465</v>
      </c>
      <c r="C582">
        <v>10826</v>
      </c>
      <c r="D582">
        <f>SUMIF(order_details__2[OrderID],order_details!C582,order_details__2[Line Sale])</f>
        <v>730</v>
      </c>
      <c r="E582">
        <f>VLOOKUP(Table15[[#This Row],[OrderID]],orders[],7,FALSE)</f>
        <v>1</v>
      </c>
      <c r="F582">
        <f>SUMIF(order_details__2[OrderID],Table15[[#This Row],[OrderID]],order_details__2[Quantity])</f>
        <v>50</v>
      </c>
    </row>
    <row r="583" spans="1:6" x14ac:dyDescent="0.2">
      <c r="A583" s="3">
        <v>10465</v>
      </c>
      <c r="C583">
        <v>10827</v>
      </c>
      <c r="D583">
        <f>SUMIF(order_details__2[OrderID],order_details!C583,order_details__2[Line Sale])</f>
        <v>843</v>
      </c>
      <c r="E583">
        <f>VLOOKUP(Table15[[#This Row],[OrderID]],orders[],7,FALSE)</f>
        <v>2</v>
      </c>
      <c r="F583">
        <f>SUMIF(order_details__2[OrderID],Table15[[#This Row],[OrderID]],order_details__2[Quantity])</f>
        <v>36</v>
      </c>
    </row>
    <row r="584" spans="1:6" x14ac:dyDescent="0.2">
      <c r="A584" s="2">
        <v>10466</v>
      </c>
      <c r="C584">
        <v>10828</v>
      </c>
      <c r="D584">
        <f>SUMIF(order_details__2[OrderID],order_details!C584,order_details__2[Line Sale])</f>
        <v>932</v>
      </c>
      <c r="E584">
        <f>VLOOKUP(Table15[[#This Row],[OrderID]],orders[],7,FALSE)</f>
        <v>1</v>
      </c>
      <c r="F584">
        <f>SUMIF(order_details__2[OrderID],Table15[[#This Row],[OrderID]],order_details__2[Quantity])</f>
        <v>7</v>
      </c>
    </row>
    <row r="585" spans="1:6" x14ac:dyDescent="0.2">
      <c r="A585" s="3">
        <v>10466</v>
      </c>
      <c r="C585">
        <v>10829</v>
      </c>
      <c r="D585">
        <f>SUMIF(order_details__2[OrderID],order_details!C585,order_details__2[Line Sale])</f>
        <v>1764</v>
      </c>
      <c r="E585">
        <f>VLOOKUP(Table15[[#This Row],[OrderID]],orders[],7,FALSE)</f>
        <v>1</v>
      </c>
      <c r="F585">
        <f>SUMIF(order_details__2[OrderID],Table15[[#This Row],[OrderID]],order_details__2[Quantity])</f>
        <v>61</v>
      </c>
    </row>
    <row r="586" spans="1:6" x14ac:dyDescent="0.2">
      <c r="A586" s="2">
        <v>10467</v>
      </c>
      <c r="C586">
        <v>10830</v>
      </c>
      <c r="D586">
        <f>SUMIF(order_details__2[OrderID],order_details!C586,order_details__2[Line Sale])</f>
        <v>1974</v>
      </c>
      <c r="E586">
        <f>VLOOKUP(Table15[[#This Row],[OrderID]],orders[],7,FALSE)</f>
        <v>2</v>
      </c>
      <c r="F586">
        <f>SUMIF(order_details__2[OrderID],Table15[[#This Row],[OrderID]],order_details__2[Quantity])</f>
        <v>88</v>
      </c>
    </row>
    <row r="587" spans="1:6" x14ac:dyDescent="0.2">
      <c r="A587" s="3">
        <v>10467</v>
      </c>
      <c r="C587">
        <v>10831</v>
      </c>
      <c r="D587">
        <f>SUMIF(order_details__2[OrderID],order_details!C587,order_details__2[Line Sale])</f>
        <v>2684.4</v>
      </c>
      <c r="E587">
        <f>VLOOKUP(Table15[[#This Row],[OrderID]],orders[],7,FALSE)</f>
        <v>2</v>
      </c>
      <c r="F587">
        <f>SUMIF(order_details__2[OrderID],Table15[[#This Row],[OrderID]],order_details__2[Quantity])</f>
        <v>27</v>
      </c>
    </row>
    <row r="588" spans="1:6" x14ac:dyDescent="0.2">
      <c r="A588" s="2">
        <v>10468</v>
      </c>
      <c r="C588">
        <v>10832</v>
      </c>
      <c r="D588">
        <f>SUMIF(order_details__2[OrderID],order_details!C588,order_details__2[Line Sale])</f>
        <v>568.95000000000005</v>
      </c>
      <c r="E588">
        <f>VLOOKUP(Table15[[#This Row],[OrderID]],orders[],7,FALSE)</f>
        <v>2</v>
      </c>
      <c r="F588">
        <f>SUMIF(order_details__2[OrderID],Table15[[#This Row],[OrderID]],order_details__2[Quantity])</f>
        <v>32</v>
      </c>
    </row>
    <row r="589" spans="1:6" x14ac:dyDescent="0.2">
      <c r="A589" s="3">
        <v>10468</v>
      </c>
      <c r="C589">
        <v>10833</v>
      </c>
      <c r="D589">
        <f>SUMIF(order_details__2[OrderID],order_details!C589,order_details__2[Line Sale])</f>
        <v>1007.7</v>
      </c>
      <c r="E589">
        <f>VLOOKUP(Table15[[#This Row],[OrderID]],orders[],7,FALSE)</f>
        <v>2</v>
      </c>
      <c r="F589">
        <f>SUMIF(order_details__2[OrderID],Table15[[#This Row],[OrderID]],order_details__2[Quantity])</f>
        <v>38</v>
      </c>
    </row>
    <row r="590" spans="1:6" x14ac:dyDescent="0.2">
      <c r="A590" s="2">
        <v>10469</v>
      </c>
      <c r="C590">
        <v>10834</v>
      </c>
      <c r="D590">
        <f>SUMIF(order_details__2[OrderID],order_details!C590,order_details__2[Line Sale])</f>
        <v>1508.12</v>
      </c>
      <c r="E590">
        <f>VLOOKUP(Table15[[#This Row],[OrderID]],orders[],7,FALSE)</f>
        <v>3</v>
      </c>
      <c r="F590">
        <f>SUMIF(order_details__2[OrderID],Table15[[#This Row],[OrderID]],order_details__2[Quantity])</f>
        <v>28</v>
      </c>
    </row>
    <row r="591" spans="1:6" x14ac:dyDescent="0.2">
      <c r="A591" s="3">
        <v>10469</v>
      </c>
      <c r="C591">
        <v>10835</v>
      </c>
      <c r="D591">
        <f>SUMIF(order_details__2[OrderID],order_details!C591,order_details__2[Line Sale])</f>
        <v>851</v>
      </c>
      <c r="E591">
        <f>VLOOKUP(Table15[[#This Row],[OrderID]],orders[],7,FALSE)</f>
        <v>3</v>
      </c>
      <c r="F591">
        <f>SUMIF(order_details__2[OrderID],Table15[[#This Row],[OrderID]],order_details__2[Quantity])</f>
        <v>17</v>
      </c>
    </row>
    <row r="592" spans="1:6" x14ac:dyDescent="0.2">
      <c r="A592" s="2">
        <v>10469</v>
      </c>
      <c r="C592">
        <v>10836</v>
      </c>
      <c r="D592">
        <f>SUMIF(order_details__2[OrderID],order_details!C592,order_details__2[Line Sale])</f>
        <v>4705.5</v>
      </c>
      <c r="E592">
        <f>VLOOKUP(Table15[[#This Row],[OrderID]],orders[],7,FALSE)</f>
        <v>1</v>
      </c>
      <c r="F592">
        <f>SUMIF(order_details__2[OrderID],Table15[[#This Row],[OrderID]],order_details__2[Quantity])</f>
        <v>172</v>
      </c>
    </row>
    <row r="593" spans="1:6" x14ac:dyDescent="0.2">
      <c r="A593" s="3">
        <v>10470</v>
      </c>
      <c r="C593">
        <v>10837</v>
      </c>
      <c r="D593">
        <f>SUMIF(order_details__2[OrderID],order_details!C593,order_details__2[Line Sale])</f>
        <v>1254</v>
      </c>
      <c r="E593">
        <f>VLOOKUP(Table15[[#This Row],[OrderID]],orders[],7,FALSE)</f>
        <v>3</v>
      </c>
      <c r="F593">
        <f>SUMIF(order_details__2[OrderID],Table15[[#This Row],[OrderID]],order_details__2[Quantity])</f>
        <v>92</v>
      </c>
    </row>
    <row r="594" spans="1:6" x14ac:dyDescent="0.2">
      <c r="A594" s="2">
        <v>10470</v>
      </c>
      <c r="C594">
        <v>10838</v>
      </c>
      <c r="D594">
        <f>SUMIF(order_details__2[OrderID],order_details!C594,order_details__2[Line Sale])</f>
        <v>2584.5</v>
      </c>
      <c r="E594">
        <f>VLOOKUP(Table15[[#This Row],[OrderID]],orders[],7,FALSE)</f>
        <v>3</v>
      </c>
      <c r="F594">
        <f>SUMIF(order_details__2[OrderID],Table15[[#This Row],[OrderID]],order_details__2[Quantity])</f>
        <v>79</v>
      </c>
    </row>
    <row r="595" spans="1:6" x14ac:dyDescent="0.2">
      <c r="A595" s="3">
        <v>10470</v>
      </c>
      <c r="C595">
        <v>10839</v>
      </c>
      <c r="D595">
        <f>SUMIF(order_details__2[OrderID],order_details!C595,order_details__2[Line Sale])</f>
        <v>919.5</v>
      </c>
      <c r="E595">
        <f>VLOOKUP(Table15[[#This Row],[OrderID]],orders[],7,FALSE)</f>
        <v>3</v>
      </c>
      <c r="F595">
        <f>SUMIF(order_details__2[OrderID],Table15[[#This Row],[OrderID]],order_details__2[Quantity])</f>
        <v>45</v>
      </c>
    </row>
    <row r="596" spans="1:6" x14ac:dyDescent="0.2">
      <c r="A596" s="2">
        <v>10471</v>
      </c>
      <c r="C596">
        <v>10840</v>
      </c>
      <c r="D596">
        <f>SUMIF(order_details__2[OrderID],order_details!C596,order_details__2[Line Sale])</f>
        <v>264</v>
      </c>
      <c r="E596">
        <f>VLOOKUP(Table15[[#This Row],[OrderID]],orders[],7,FALSE)</f>
        <v>2</v>
      </c>
      <c r="F596">
        <f>SUMIF(order_details__2[OrderID],Table15[[#This Row],[OrderID]],order_details__2[Quantity])</f>
        <v>16</v>
      </c>
    </row>
    <row r="597" spans="1:6" x14ac:dyDescent="0.2">
      <c r="A597" s="3">
        <v>10471</v>
      </c>
      <c r="C597">
        <v>10841</v>
      </c>
      <c r="D597">
        <f>SUMIF(order_details__2[OrderID],order_details!C597,order_details__2[Line Sale])</f>
        <v>4581</v>
      </c>
      <c r="E597">
        <f>VLOOKUP(Table15[[#This Row],[OrderID]],orders[],7,FALSE)</f>
        <v>2</v>
      </c>
      <c r="F597">
        <f>SUMIF(order_details__2[OrderID],Table15[[#This Row],[OrderID]],order_details__2[Quantity])</f>
        <v>111</v>
      </c>
    </row>
    <row r="598" spans="1:6" x14ac:dyDescent="0.2">
      <c r="A598" s="2">
        <v>10472</v>
      </c>
      <c r="C598">
        <v>10842</v>
      </c>
      <c r="D598">
        <f>SUMIF(order_details__2[OrderID],order_details!C598,order_details__2[Line Sale])</f>
        <v>975</v>
      </c>
      <c r="E598">
        <f>VLOOKUP(Table15[[#This Row],[OrderID]],orders[],7,FALSE)</f>
        <v>3</v>
      </c>
      <c r="F598">
        <f>SUMIF(order_details__2[OrderID],Table15[[#This Row],[OrderID]],order_details__2[Quantity])</f>
        <v>52</v>
      </c>
    </row>
    <row r="599" spans="1:6" x14ac:dyDescent="0.2">
      <c r="A599" s="3">
        <v>10472</v>
      </c>
      <c r="C599">
        <v>10843</v>
      </c>
      <c r="D599">
        <f>SUMIF(order_details__2[OrderID],order_details!C599,order_details__2[Line Sale])</f>
        <v>212</v>
      </c>
      <c r="E599">
        <f>VLOOKUP(Table15[[#This Row],[OrderID]],orders[],7,FALSE)</f>
        <v>2</v>
      </c>
      <c r="F599">
        <f>SUMIF(order_details__2[OrderID],Table15[[#This Row],[OrderID]],order_details__2[Quantity])</f>
        <v>4</v>
      </c>
    </row>
    <row r="600" spans="1:6" x14ac:dyDescent="0.2">
      <c r="A600" s="2">
        <v>10473</v>
      </c>
      <c r="C600">
        <v>10844</v>
      </c>
      <c r="D600">
        <f>SUMIF(order_details__2[OrderID],order_details!C600,order_details__2[Line Sale])</f>
        <v>735</v>
      </c>
      <c r="E600">
        <f>VLOOKUP(Table15[[#This Row],[OrderID]],orders[],7,FALSE)</f>
        <v>2</v>
      </c>
      <c r="F600">
        <f>SUMIF(order_details__2[OrderID],Table15[[#This Row],[OrderID]],order_details__2[Quantity])</f>
        <v>35</v>
      </c>
    </row>
    <row r="601" spans="1:6" x14ac:dyDescent="0.2">
      <c r="A601" s="3">
        <v>10473</v>
      </c>
      <c r="C601">
        <v>10845</v>
      </c>
      <c r="D601">
        <f>SUMIF(order_details__2[OrderID],order_details!C601,order_details__2[Line Sale])</f>
        <v>4059</v>
      </c>
      <c r="E601">
        <f>VLOOKUP(Table15[[#This Row],[OrderID]],orders[],7,FALSE)</f>
        <v>1</v>
      </c>
      <c r="F601">
        <f>SUMIF(order_details__2[OrderID],Table15[[#This Row],[OrderID]],order_details__2[Quantity])</f>
        <v>245</v>
      </c>
    </row>
    <row r="602" spans="1:6" x14ac:dyDescent="0.2">
      <c r="A602" s="2">
        <v>10474</v>
      </c>
      <c r="C602">
        <v>10846</v>
      </c>
      <c r="D602">
        <f>SUMIF(order_details__2[OrderID],order_details!C602,order_details__2[Line Sale])</f>
        <v>1112</v>
      </c>
      <c r="E602">
        <f>VLOOKUP(Table15[[#This Row],[OrderID]],orders[],7,FALSE)</f>
        <v>3</v>
      </c>
      <c r="F602">
        <f>SUMIF(order_details__2[OrderID],Table15[[#This Row],[OrderID]],order_details__2[Quantity])</f>
        <v>71</v>
      </c>
    </row>
    <row r="603" spans="1:6" x14ac:dyDescent="0.2">
      <c r="A603" s="3">
        <v>10474</v>
      </c>
      <c r="C603">
        <v>10847</v>
      </c>
      <c r="D603">
        <f>SUMIF(order_details__2[OrderID],order_details!C603,order_details__2[Line Sale])</f>
        <v>6164.9</v>
      </c>
      <c r="E603">
        <f>VLOOKUP(Table15[[#This Row],[OrderID]],orders[],7,FALSE)</f>
        <v>3</v>
      </c>
      <c r="F603">
        <f>SUMIF(order_details__2[OrderID],Table15[[#This Row],[OrderID]],order_details__2[Quantity])</f>
        <v>288</v>
      </c>
    </row>
    <row r="604" spans="1:6" x14ac:dyDescent="0.2">
      <c r="A604" s="2">
        <v>10474</v>
      </c>
      <c r="C604">
        <v>10848</v>
      </c>
      <c r="D604">
        <f>SUMIF(order_details__2[OrderID],order_details!C604,order_details__2[Line Sale])</f>
        <v>931.5</v>
      </c>
      <c r="E604">
        <f>VLOOKUP(Table15[[#This Row],[OrderID]],orders[],7,FALSE)</f>
        <v>2</v>
      </c>
      <c r="F604">
        <f>SUMIF(order_details__2[OrderID],Table15[[#This Row],[OrderID]],order_details__2[Quantity])</f>
        <v>33</v>
      </c>
    </row>
    <row r="605" spans="1:6" x14ac:dyDescent="0.2">
      <c r="A605" s="3">
        <v>10474</v>
      </c>
      <c r="C605">
        <v>10849</v>
      </c>
      <c r="D605">
        <f>SUMIF(order_details__2[OrderID],order_details!C605,order_details__2[Line Sale])</f>
        <v>1052.1399999999999</v>
      </c>
      <c r="E605">
        <f>VLOOKUP(Table15[[#This Row],[OrderID]],orders[],7,FALSE)</f>
        <v>2</v>
      </c>
      <c r="F605">
        <f>SUMIF(order_details__2[OrderID],Table15[[#This Row],[OrderID]],order_details__2[Quantity])</f>
        <v>67</v>
      </c>
    </row>
    <row r="606" spans="1:6" x14ac:dyDescent="0.2">
      <c r="A606" s="2">
        <v>10475</v>
      </c>
      <c r="C606">
        <v>10850</v>
      </c>
      <c r="D606">
        <f>SUMIF(order_details__2[OrderID],order_details!C606,order_details__2[Line Sale])</f>
        <v>740</v>
      </c>
      <c r="E606">
        <f>VLOOKUP(Table15[[#This Row],[OrderID]],orders[],7,FALSE)</f>
        <v>1</v>
      </c>
      <c r="F606">
        <f>SUMIF(order_details__2[OrderID],Table15[[#This Row],[OrderID]],order_details__2[Quantity])</f>
        <v>54</v>
      </c>
    </row>
    <row r="607" spans="1:6" x14ac:dyDescent="0.2">
      <c r="A607" s="3">
        <v>10475</v>
      </c>
      <c r="C607">
        <v>10851</v>
      </c>
      <c r="D607">
        <f>SUMIF(order_details__2[OrderID],order_details!C607,order_details__2[Line Sale])</f>
        <v>2740</v>
      </c>
      <c r="E607">
        <f>VLOOKUP(Table15[[#This Row],[OrderID]],orders[],7,FALSE)</f>
        <v>1</v>
      </c>
      <c r="F607">
        <f>SUMIF(order_details__2[OrderID],Table15[[#This Row],[OrderID]],order_details__2[Quantity])</f>
        <v>67</v>
      </c>
    </row>
    <row r="608" spans="1:6" x14ac:dyDescent="0.2">
      <c r="A608" s="2">
        <v>10475</v>
      </c>
      <c r="C608">
        <v>10852</v>
      </c>
      <c r="D608">
        <f>SUMIF(order_details__2[OrderID],order_details!C608,order_details__2[Line Sale])</f>
        <v>2984</v>
      </c>
      <c r="E608">
        <f>VLOOKUP(Table15[[#This Row],[OrderID]],orders[],7,FALSE)</f>
        <v>1</v>
      </c>
      <c r="F608">
        <f>SUMIF(order_details__2[OrderID],Table15[[#This Row],[OrderID]],order_details__2[Quantity])</f>
        <v>71</v>
      </c>
    </row>
    <row r="609" spans="1:6" x14ac:dyDescent="0.2">
      <c r="A609" s="3">
        <v>10476</v>
      </c>
      <c r="C609">
        <v>10853</v>
      </c>
      <c r="D609">
        <f>SUMIF(order_details__2[OrderID],order_details!C609,order_details__2[Line Sale])</f>
        <v>625</v>
      </c>
      <c r="E609">
        <f>VLOOKUP(Table15[[#This Row],[OrderID]],orders[],7,FALSE)</f>
        <v>2</v>
      </c>
      <c r="F609">
        <f>SUMIF(order_details__2[OrderID],Table15[[#This Row],[OrderID]],order_details__2[Quantity])</f>
        <v>10</v>
      </c>
    </row>
    <row r="610" spans="1:6" x14ac:dyDescent="0.2">
      <c r="A610" s="2">
        <v>10476</v>
      </c>
      <c r="C610">
        <v>10854</v>
      </c>
      <c r="D610">
        <f>SUMIF(order_details__2[OrderID],order_details!C610,order_details__2[Line Sale])</f>
        <v>3490</v>
      </c>
      <c r="E610">
        <f>VLOOKUP(Table15[[#This Row],[OrderID]],orders[],7,FALSE)</f>
        <v>2</v>
      </c>
      <c r="F610">
        <f>SUMIF(order_details__2[OrderID],Table15[[#This Row],[OrderID]],order_details__2[Quantity])</f>
        <v>165</v>
      </c>
    </row>
    <row r="611" spans="1:6" x14ac:dyDescent="0.2">
      <c r="A611" s="3">
        <v>10477</v>
      </c>
      <c r="C611">
        <v>10855</v>
      </c>
      <c r="D611">
        <f>SUMIF(order_details__2[OrderID],order_details!C611,order_details__2[Line Sale])</f>
        <v>2275.25</v>
      </c>
      <c r="E611">
        <f>VLOOKUP(Table15[[#This Row],[OrderID]],orders[],7,FALSE)</f>
        <v>1</v>
      </c>
      <c r="F611">
        <f>SUMIF(order_details__2[OrderID],Table15[[#This Row],[OrderID]],order_details__2[Quantity])</f>
        <v>103</v>
      </c>
    </row>
    <row r="612" spans="1:6" x14ac:dyDescent="0.2">
      <c r="A612" s="2">
        <v>10477</v>
      </c>
      <c r="C612">
        <v>10856</v>
      </c>
      <c r="D612">
        <f>SUMIF(order_details__2[OrderID],order_details!C612,order_details__2[Line Sale])</f>
        <v>660</v>
      </c>
      <c r="E612">
        <f>VLOOKUP(Table15[[#This Row],[OrderID]],orders[],7,FALSE)</f>
        <v>2</v>
      </c>
      <c r="F612">
        <f>SUMIF(order_details__2[OrderID],Table15[[#This Row],[OrderID]],order_details__2[Quantity])</f>
        <v>40</v>
      </c>
    </row>
    <row r="613" spans="1:6" x14ac:dyDescent="0.2">
      <c r="A613" s="3">
        <v>10477</v>
      </c>
      <c r="C613">
        <v>10857</v>
      </c>
      <c r="D613">
        <f>SUMIF(order_details__2[OrderID],order_details!C613,order_details__2[Line Sale])</f>
        <v>2630.95</v>
      </c>
      <c r="E613">
        <f>VLOOKUP(Table15[[#This Row],[OrderID]],orders[],7,FALSE)</f>
        <v>2</v>
      </c>
      <c r="F613">
        <f>SUMIF(order_details__2[OrderID],Table15[[#This Row],[OrderID]],order_details__2[Quantity])</f>
        <v>75</v>
      </c>
    </row>
    <row r="614" spans="1:6" x14ac:dyDescent="0.2">
      <c r="A614" s="2">
        <v>10478</v>
      </c>
      <c r="C614">
        <v>10858</v>
      </c>
      <c r="D614">
        <f>SUMIF(order_details__2[OrderID],order_details!C614,order_details__2[Line Sale])</f>
        <v>649</v>
      </c>
      <c r="E614">
        <f>VLOOKUP(Table15[[#This Row],[OrderID]],orders[],7,FALSE)</f>
        <v>1</v>
      </c>
      <c r="F614">
        <f>SUMIF(order_details__2[OrderID],Table15[[#This Row],[OrderID]],order_details__2[Quantity])</f>
        <v>19</v>
      </c>
    </row>
    <row r="615" spans="1:6" x14ac:dyDescent="0.2">
      <c r="A615" s="3">
        <v>10479</v>
      </c>
      <c r="C615">
        <v>10859</v>
      </c>
      <c r="D615">
        <f>SUMIF(order_details__2[OrderID],order_details!C615,order_details__2[Line Sale])</f>
        <v>1438.25</v>
      </c>
      <c r="E615">
        <f>VLOOKUP(Table15[[#This Row],[OrderID]],orders[],7,FALSE)</f>
        <v>2</v>
      </c>
      <c r="F615">
        <f>SUMIF(order_details__2[OrderID],Table15[[#This Row],[OrderID]],order_details__2[Quantity])</f>
        <v>105</v>
      </c>
    </row>
    <row r="616" spans="1:6" x14ac:dyDescent="0.2">
      <c r="A616" s="2">
        <v>10479</v>
      </c>
      <c r="C616">
        <v>10860</v>
      </c>
      <c r="D616">
        <f>SUMIF(order_details__2[OrderID],order_details!C616,order_details__2[Line Sale])</f>
        <v>519</v>
      </c>
      <c r="E616">
        <f>VLOOKUP(Table15[[#This Row],[OrderID]],orders[],7,FALSE)</f>
        <v>3</v>
      </c>
      <c r="F616">
        <f>SUMIF(order_details__2[OrderID],Table15[[#This Row],[OrderID]],order_details__2[Quantity])</f>
        <v>23</v>
      </c>
    </row>
    <row r="617" spans="1:6" x14ac:dyDescent="0.2">
      <c r="A617" s="3">
        <v>10479</v>
      </c>
      <c r="C617">
        <v>10861</v>
      </c>
      <c r="D617">
        <f>SUMIF(order_details__2[OrderID],order_details!C617,order_details__2[Line Sale])</f>
        <v>3523.4</v>
      </c>
      <c r="E617">
        <f>VLOOKUP(Table15[[#This Row],[OrderID]],orders[],7,FALSE)</f>
        <v>2</v>
      </c>
      <c r="F617">
        <f>SUMIF(order_details__2[OrderID],Table15[[#This Row],[OrderID]],order_details__2[Quantity])</f>
        <v>140</v>
      </c>
    </row>
    <row r="618" spans="1:6" x14ac:dyDescent="0.2">
      <c r="A618" s="2">
        <v>10479</v>
      </c>
      <c r="C618">
        <v>10862</v>
      </c>
      <c r="D618">
        <f>SUMIF(order_details__2[OrderID],order_details!C618,order_details__2[Line Sale])</f>
        <v>581</v>
      </c>
      <c r="E618">
        <f>VLOOKUP(Table15[[#This Row],[OrderID]],orders[],7,FALSE)</f>
        <v>2</v>
      </c>
      <c r="F618">
        <f>SUMIF(order_details__2[OrderID],Table15[[#This Row],[OrderID]],order_details__2[Quantity])</f>
        <v>33</v>
      </c>
    </row>
    <row r="619" spans="1:6" x14ac:dyDescent="0.2">
      <c r="A619" s="3">
        <v>10480</v>
      </c>
      <c r="C619">
        <v>10863</v>
      </c>
      <c r="D619">
        <f>SUMIF(order_details__2[OrderID],order_details!C619,order_details__2[Line Sale])</f>
        <v>519</v>
      </c>
      <c r="E619">
        <f>VLOOKUP(Table15[[#This Row],[OrderID]],orders[],7,FALSE)</f>
        <v>2</v>
      </c>
      <c r="F619">
        <f>SUMIF(order_details__2[OrderID],Table15[[#This Row],[OrderID]],order_details__2[Quantity])</f>
        <v>32</v>
      </c>
    </row>
    <row r="620" spans="1:6" x14ac:dyDescent="0.2">
      <c r="A620" s="2">
        <v>10480</v>
      </c>
      <c r="C620">
        <v>10864</v>
      </c>
      <c r="D620">
        <f>SUMIF(order_details__2[OrderID],order_details!C620,order_details__2[Line Sale])</f>
        <v>282</v>
      </c>
      <c r="E620">
        <f>VLOOKUP(Table15[[#This Row],[OrderID]],orders[],7,FALSE)</f>
        <v>2</v>
      </c>
      <c r="F620">
        <f>SUMIF(order_details__2[OrderID],Table15[[#This Row],[OrderID]],order_details__2[Quantity])</f>
        <v>19</v>
      </c>
    </row>
    <row r="621" spans="1:6" x14ac:dyDescent="0.2">
      <c r="A621" s="3">
        <v>10481</v>
      </c>
      <c r="C621">
        <v>10865</v>
      </c>
      <c r="D621">
        <f>SUMIF(order_details__2[OrderID],order_details!C621,order_details__2[Line Sale])</f>
        <v>17250</v>
      </c>
      <c r="E621">
        <f>VLOOKUP(Table15[[#This Row],[OrderID]],orders[],7,FALSE)</f>
        <v>1</v>
      </c>
      <c r="F621">
        <f>SUMIF(order_details__2[OrderID],Table15[[#This Row],[OrderID]],order_details__2[Quantity])</f>
        <v>140</v>
      </c>
    </row>
    <row r="622" spans="1:6" x14ac:dyDescent="0.2">
      <c r="A622" s="2">
        <v>10481</v>
      </c>
      <c r="C622">
        <v>10866</v>
      </c>
      <c r="D622">
        <f>SUMIF(order_details__2[OrderID],order_details!C622,order_details__2[Line Sale])</f>
        <v>1461.6</v>
      </c>
      <c r="E622">
        <f>VLOOKUP(Table15[[#This Row],[OrderID]],orders[],7,FALSE)</f>
        <v>1</v>
      </c>
      <c r="F622">
        <f>SUMIF(order_details__2[OrderID],Table15[[#This Row],[OrderID]],order_details__2[Quantity])</f>
        <v>67</v>
      </c>
    </row>
    <row r="623" spans="1:6" x14ac:dyDescent="0.2">
      <c r="A623" s="3">
        <v>10482</v>
      </c>
      <c r="C623">
        <v>10867</v>
      </c>
      <c r="D623">
        <f>SUMIF(order_details__2[OrderID],order_details!C623,order_details__2[Line Sale])</f>
        <v>98.399999999999991</v>
      </c>
      <c r="E623">
        <f>VLOOKUP(Table15[[#This Row],[OrderID]],orders[],7,FALSE)</f>
        <v>1</v>
      </c>
      <c r="F623">
        <f>SUMIF(order_details__2[OrderID],Table15[[#This Row],[OrderID]],order_details__2[Quantity])</f>
        <v>3</v>
      </c>
    </row>
    <row r="624" spans="1:6" x14ac:dyDescent="0.2">
      <c r="A624" s="2">
        <v>10483</v>
      </c>
      <c r="C624">
        <v>10868</v>
      </c>
      <c r="D624">
        <f>SUMIF(order_details__2[OrderID],order_details!C624,order_details__2[Line Sale])</f>
        <v>2004.6</v>
      </c>
      <c r="E624">
        <f>VLOOKUP(Table15[[#This Row],[OrderID]],orders[],7,FALSE)</f>
        <v>2</v>
      </c>
      <c r="F624">
        <f>SUMIF(order_details__2[OrderID],Table15[[#This Row],[OrderID]],order_details__2[Quantity])</f>
        <v>92</v>
      </c>
    </row>
    <row r="625" spans="1:6" x14ac:dyDescent="0.2">
      <c r="A625" s="3">
        <v>10483</v>
      </c>
      <c r="C625">
        <v>10869</v>
      </c>
      <c r="D625">
        <f>SUMIF(order_details__2[OrderID],order_details!C625,order_details__2[Line Sale])</f>
        <v>1630</v>
      </c>
      <c r="E625">
        <f>VLOOKUP(Table15[[#This Row],[OrderID]],orders[],7,FALSE)</f>
        <v>1</v>
      </c>
      <c r="F625">
        <f>SUMIF(order_details__2[OrderID],Table15[[#This Row],[OrderID]],order_details__2[Quantity])</f>
        <v>120</v>
      </c>
    </row>
    <row r="626" spans="1:6" x14ac:dyDescent="0.2">
      <c r="A626" s="2">
        <v>10484</v>
      </c>
      <c r="C626">
        <v>10870</v>
      </c>
      <c r="D626">
        <f>SUMIF(order_details__2[OrderID],order_details!C626,order_details__2[Line Sale])</f>
        <v>160</v>
      </c>
      <c r="E626">
        <f>VLOOKUP(Table15[[#This Row],[OrderID]],orders[],7,FALSE)</f>
        <v>3</v>
      </c>
      <c r="F626">
        <f>SUMIF(order_details__2[OrderID],Table15[[#This Row],[OrderID]],order_details__2[Quantity])</f>
        <v>5</v>
      </c>
    </row>
    <row r="627" spans="1:6" x14ac:dyDescent="0.2">
      <c r="A627" s="3">
        <v>10484</v>
      </c>
      <c r="C627">
        <v>10871</v>
      </c>
      <c r="D627">
        <f>SUMIF(order_details__2[OrderID],order_details!C627,order_details__2[Line Sale])</f>
        <v>2083.4</v>
      </c>
      <c r="E627">
        <f>VLOOKUP(Table15[[#This Row],[OrderID]],orders[],7,FALSE)</f>
        <v>2</v>
      </c>
      <c r="F627">
        <f>SUMIF(order_details__2[OrderID],Table15[[#This Row],[OrderID]],order_details__2[Quantity])</f>
        <v>78</v>
      </c>
    </row>
    <row r="628" spans="1:6" x14ac:dyDescent="0.2">
      <c r="A628" s="2">
        <v>10484</v>
      </c>
      <c r="C628">
        <v>10872</v>
      </c>
      <c r="D628">
        <f>SUMIF(order_details__2[OrderID],order_details!C628,order_details__2[Line Sale])</f>
        <v>2166.8000000000002</v>
      </c>
      <c r="E628">
        <f>VLOOKUP(Table15[[#This Row],[OrderID]],orders[],7,FALSE)</f>
        <v>2</v>
      </c>
      <c r="F628">
        <f>SUMIF(order_details__2[OrderID],Table15[[#This Row],[OrderID]],order_details__2[Quantity])</f>
        <v>66</v>
      </c>
    </row>
    <row r="629" spans="1:6" x14ac:dyDescent="0.2">
      <c r="A629" s="3">
        <v>10485</v>
      </c>
      <c r="C629">
        <v>10873</v>
      </c>
      <c r="D629">
        <f>SUMIF(order_details__2[OrderID],order_details!C629,order_details__2[Line Sale])</f>
        <v>336.8</v>
      </c>
      <c r="E629">
        <f>VLOOKUP(Table15[[#This Row],[OrderID]],orders[],7,FALSE)</f>
        <v>1</v>
      </c>
      <c r="F629">
        <f>SUMIF(order_details__2[OrderID],Table15[[#This Row],[OrderID]],order_details__2[Quantity])</f>
        <v>23</v>
      </c>
    </row>
    <row r="630" spans="1:6" x14ac:dyDescent="0.2">
      <c r="A630" s="2">
        <v>10485</v>
      </c>
      <c r="C630">
        <v>10874</v>
      </c>
      <c r="D630">
        <f>SUMIF(order_details__2[OrderID],order_details!C630,order_details__2[Line Sale])</f>
        <v>310</v>
      </c>
      <c r="E630">
        <f>VLOOKUP(Table15[[#This Row],[OrderID]],orders[],7,FALSE)</f>
        <v>2</v>
      </c>
      <c r="F630">
        <f>SUMIF(order_details__2[OrderID],Table15[[#This Row],[OrderID]],order_details__2[Quantity])</f>
        <v>10</v>
      </c>
    </row>
    <row r="631" spans="1:6" x14ac:dyDescent="0.2">
      <c r="A631" s="3">
        <v>10485</v>
      </c>
      <c r="C631">
        <v>10875</v>
      </c>
      <c r="D631">
        <f>SUMIF(order_details__2[OrderID],order_details!C631,order_details__2[Line Sale])</f>
        <v>729.5</v>
      </c>
      <c r="E631">
        <f>VLOOKUP(Table15[[#This Row],[OrderID]],orders[],7,FALSE)</f>
        <v>2</v>
      </c>
      <c r="F631">
        <f>SUMIF(order_details__2[OrderID],Table15[[#This Row],[OrderID]],order_details__2[Quantity])</f>
        <v>61</v>
      </c>
    </row>
    <row r="632" spans="1:6" x14ac:dyDescent="0.2">
      <c r="A632" s="2">
        <v>10485</v>
      </c>
      <c r="C632">
        <v>10876</v>
      </c>
      <c r="D632">
        <f>SUMIF(order_details__2[OrderID],order_details!C632,order_details__2[Line Sale])</f>
        <v>917</v>
      </c>
      <c r="E632">
        <f>VLOOKUP(Table15[[#This Row],[OrderID]],orders[],7,FALSE)</f>
        <v>3</v>
      </c>
      <c r="F632">
        <f>SUMIF(order_details__2[OrderID],Table15[[#This Row],[OrderID]],order_details__2[Quantity])</f>
        <v>41</v>
      </c>
    </row>
    <row r="633" spans="1:6" x14ac:dyDescent="0.2">
      <c r="A633" s="3">
        <v>10486</v>
      </c>
      <c r="C633">
        <v>10877</v>
      </c>
      <c r="D633">
        <f>SUMIF(order_details__2[OrderID],order_details!C633,order_details__2[Line Sale])</f>
        <v>2086</v>
      </c>
      <c r="E633">
        <f>VLOOKUP(Table15[[#This Row],[OrderID]],orders[],7,FALSE)</f>
        <v>1</v>
      </c>
      <c r="F633">
        <f>SUMIF(order_details__2[OrderID],Table15[[#This Row],[OrderID]],order_details__2[Quantity])</f>
        <v>55</v>
      </c>
    </row>
    <row r="634" spans="1:6" x14ac:dyDescent="0.2">
      <c r="A634" s="2">
        <v>10486</v>
      </c>
      <c r="C634">
        <v>10878</v>
      </c>
      <c r="D634">
        <f>SUMIF(order_details__2[OrderID],order_details!C634,order_details__2[Line Sale])</f>
        <v>1620</v>
      </c>
      <c r="E634">
        <f>VLOOKUP(Table15[[#This Row],[OrderID]],orders[],7,FALSE)</f>
        <v>1</v>
      </c>
      <c r="F634">
        <f>SUMIF(order_details__2[OrderID],Table15[[#This Row],[OrderID]],order_details__2[Quantity])</f>
        <v>20</v>
      </c>
    </row>
    <row r="635" spans="1:6" x14ac:dyDescent="0.2">
      <c r="A635" s="3">
        <v>10486</v>
      </c>
      <c r="C635">
        <v>10879</v>
      </c>
      <c r="D635">
        <f>SUMIF(order_details__2[OrderID],order_details!C635,order_details__2[Line Sale])</f>
        <v>611.29999999999995</v>
      </c>
      <c r="E635">
        <f>VLOOKUP(Table15[[#This Row],[OrderID]],orders[],7,FALSE)</f>
        <v>3</v>
      </c>
      <c r="F635">
        <f>SUMIF(order_details__2[OrderID],Table15[[#This Row],[OrderID]],order_details__2[Quantity])</f>
        <v>32</v>
      </c>
    </row>
    <row r="636" spans="1:6" x14ac:dyDescent="0.2">
      <c r="A636" s="2">
        <v>10487</v>
      </c>
      <c r="C636">
        <v>10880</v>
      </c>
      <c r="D636">
        <f>SUMIF(order_details__2[OrderID],order_details!C636,order_details__2[Line Sale])</f>
        <v>1875</v>
      </c>
      <c r="E636">
        <f>VLOOKUP(Table15[[#This Row],[OrderID]],orders[],7,FALSE)</f>
        <v>1</v>
      </c>
      <c r="F636">
        <f>SUMIF(order_details__2[OrderID],Table15[[#This Row],[OrderID]],order_details__2[Quantity])</f>
        <v>110</v>
      </c>
    </row>
    <row r="637" spans="1:6" x14ac:dyDescent="0.2">
      <c r="A637" s="3">
        <v>10487</v>
      </c>
      <c r="C637">
        <v>10881</v>
      </c>
      <c r="D637">
        <f>SUMIF(order_details__2[OrderID],order_details!C637,order_details__2[Line Sale])</f>
        <v>150</v>
      </c>
      <c r="E637">
        <f>VLOOKUP(Table15[[#This Row],[OrderID]],orders[],7,FALSE)</f>
        <v>1</v>
      </c>
      <c r="F637">
        <f>SUMIF(order_details__2[OrderID],Table15[[#This Row],[OrderID]],order_details__2[Quantity])</f>
        <v>10</v>
      </c>
    </row>
    <row r="638" spans="1:6" x14ac:dyDescent="0.2">
      <c r="A638" s="2">
        <v>10487</v>
      </c>
      <c r="C638">
        <v>10882</v>
      </c>
      <c r="D638">
        <f>SUMIF(order_details__2[OrderID],order_details!C638,order_details__2[Line Sale])</f>
        <v>988.4</v>
      </c>
      <c r="E638">
        <f>VLOOKUP(Table15[[#This Row],[OrderID]],orders[],7,FALSE)</f>
        <v>3</v>
      </c>
      <c r="F638">
        <f>SUMIF(order_details__2[OrderID],Table15[[#This Row],[OrderID]],order_details__2[Quantity])</f>
        <v>77</v>
      </c>
    </row>
    <row r="639" spans="1:6" x14ac:dyDescent="0.2">
      <c r="A639" s="3">
        <v>10488</v>
      </c>
      <c r="C639">
        <v>10883</v>
      </c>
      <c r="D639">
        <f>SUMIF(order_details__2[OrderID],order_details!C639,order_details__2[Line Sale])</f>
        <v>36</v>
      </c>
      <c r="E639">
        <f>VLOOKUP(Table15[[#This Row],[OrderID]],orders[],7,FALSE)</f>
        <v>3</v>
      </c>
      <c r="F639">
        <f>SUMIF(order_details__2[OrderID],Table15[[#This Row],[OrderID]],order_details__2[Quantity])</f>
        <v>8</v>
      </c>
    </row>
    <row r="640" spans="1:6" x14ac:dyDescent="0.2">
      <c r="A640" s="2">
        <v>10488</v>
      </c>
      <c r="C640">
        <v>10884</v>
      </c>
      <c r="D640">
        <f>SUMIF(order_details__2[OrderID],order_details!C640,order_details__2[Line Sale])</f>
        <v>1450.6</v>
      </c>
      <c r="E640">
        <f>VLOOKUP(Table15[[#This Row],[OrderID]],orders[],7,FALSE)</f>
        <v>2</v>
      </c>
      <c r="F640">
        <f>SUMIF(order_details__2[OrderID],Table15[[#This Row],[OrderID]],order_details__2[Quantity])</f>
        <v>73</v>
      </c>
    </row>
    <row r="641" spans="1:6" x14ac:dyDescent="0.2">
      <c r="A641" s="3">
        <v>10489</v>
      </c>
      <c r="C641">
        <v>10885</v>
      </c>
      <c r="D641">
        <f>SUMIF(order_details__2[OrderID],order_details!C641,order_details__2[Line Sale])</f>
        <v>1209</v>
      </c>
      <c r="E641">
        <f>VLOOKUP(Table15[[#This Row],[OrderID]],orders[],7,FALSE)</f>
        <v>3</v>
      </c>
      <c r="F641">
        <f>SUMIF(order_details__2[OrderID],Table15[[#This Row],[OrderID]],order_details__2[Quantity])</f>
        <v>87</v>
      </c>
    </row>
    <row r="642" spans="1:6" x14ac:dyDescent="0.2">
      <c r="A642" s="2">
        <v>10489</v>
      </c>
      <c r="C642">
        <v>10886</v>
      </c>
      <c r="D642">
        <f>SUMIF(order_details__2[OrderID],order_details!C642,order_details__2[Line Sale])</f>
        <v>3127.5</v>
      </c>
      <c r="E642">
        <f>VLOOKUP(Table15[[#This Row],[OrderID]],orders[],7,FALSE)</f>
        <v>1</v>
      </c>
      <c r="F642">
        <f>SUMIF(order_details__2[OrderID],Table15[[#This Row],[OrderID]],order_details__2[Quantity])</f>
        <v>145</v>
      </c>
    </row>
    <row r="643" spans="1:6" x14ac:dyDescent="0.2">
      <c r="A643" s="3">
        <v>10490</v>
      </c>
      <c r="C643">
        <v>10887</v>
      </c>
      <c r="D643">
        <f>SUMIF(order_details__2[OrderID],order_details!C643,order_details__2[Line Sale])</f>
        <v>70</v>
      </c>
      <c r="E643">
        <f>VLOOKUP(Table15[[#This Row],[OrderID]],orders[],7,FALSE)</f>
        <v>3</v>
      </c>
      <c r="F643">
        <f>SUMIF(order_details__2[OrderID],Table15[[#This Row],[OrderID]],order_details__2[Quantity])</f>
        <v>5</v>
      </c>
    </row>
    <row r="644" spans="1:6" x14ac:dyDescent="0.2">
      <c r="A644" s="2">
        <v>10490</v>
      </c>
      <c r="C644">
        <v>10888</v>
      </c>
      <c r="D644">
        <f>SUMIF(order_details__2[OrderID],order_details!C644,order_details__2[Line Sale])</f>
        <v>605</v>
      </c>
      <c r="E644">
        <f>VLOOKUP(Table15[[#This Row],[OrderID]],orders[],7,FALSE)</f>
        <v>2</v>
      </c>
      <c r="F644">
        <f>SUMIF(order_details__2[OrderID],Table15[[#This Row],[OrderID]],order_details__2[Quantity])</f>
        <v>38</v>
      </c>
    </row>
    <row r="645" spans="1:6" x14ac:dyDescent="0.2">
      <c r="A645" s="3">
        <v>10490</v>
      </c>
      <c r="C645">
        <v>10889</v>
      </c>
      <c r="D645">
        <f>SUMIF(order_details__2[OrderID],order_details!C645,order_details__2[Line Sale])</f>
        <v>11380</v>
      </c>
      <c r="E645">
        <f>VLOOKUP(Table15[[#This Row],[OrderID]],orders[],7,FALSE)</f>
        <v>3</v>
      </c>
      <c r="F645">
        <f>SUMIF(order_details__2[OrderID],Table15[[#This Row],[OrderID]],order_details__2[Quantity])</f>
        <v>80</v>
      </c>
    </row>
    <row r="646" spans="1:6" x14ac:dyDescent="0.2">
      <c r="A646" s="2">
        <v>10491</v>
      </c>
      <c r="C646">
        <v>10890</v>
      </c>
      <c r="D646">
        <f>SUMIF(order_details__2[OrderID],order_details!C646,order_details__2[Line Sale])</f>
        <v>860.1</v>
      </c>
      <c r="E646">
        <f>VLOOKUP(Table15[[#This Row],[OrderID]],orders[],7,FALSE)</f>
        <v>1</v>
      </c>
      <c r="F646">
        <f>SUMIF(order_details__2[OrderID],Table15[[#This Row],[OrderID]],order_details__2[Quantity])</f>
        <v>39</v>
      </c>
    </row>
    <row r="647" spans="1:6" x14ac:dyDescent="0.2">
      <c r="A647" s="3">
        <v>10491</v>
      </c>
      <c r="C647">
        <v>10891</v>
      </c>
      <c r="D647">
        <f>SUMIF(order_details__2[OrderID],order_details!C647,order_details__2[Line Sale])</f>
        <v>388.35</v>
      </c>
      <c r="E647">
        <f>VLOOKUP(Table15[[#This Row],[OrderID]],orders[],7,FALSE)</f>
        <v>2</v>
      </c>
      <c r="F647">
        <f>SUMIF(order_details__2[OrderID],Table15[[#This Row],[OrderID]],order_details__2[Quantity])</f>
        <v>15</v>
      </c>
    </row>
    <row r="648" spans="1:6" x14ac:dyDescent="0.2">
      <c r="A648" s="2">
        <v>10492</v>
      </c>
      <c r="C648">
        <v>10892</v>
      </c>
      <c r="D648">
        <f>SUMIF(order_details__2[OrderID],order_details!C648,order_details__2[Line Sale])</f>
        <v>2200</v>
      </c>
      <c r="E648">
        <f>VLOOKUP(Table15[[#This Row],[OrderID]],orders[],7,FALSE)</f>
        <v>2</v>
      </c>
      <c r="F648">
        <f>SUMIF(order_details__2[OrderID],Table15[[#This Row],[OrderID]],order_details__2[Quantity])</f>
        <v>40</v>
      </c>
    </row>
    <row r="649" spans="1:6" x14ac:dyDescent="0.2">
      <c r="A649" s="3">
        <v>10492</v>
      </c>
      <c r="C649">
        <v>10893</v>
      </c>
      <c r="D649">
        <f>SUMIF(order_details__2[OrderID],order_details!C649,order_details__2[Line Sale])</f>
        <v>5502.11</v>
      </c>
      <c r="E649">
        <f>VLOOKUP(Table15[[#This Row],[OrderID]],orders[],7,FALSE)</f>
        <v>2</v>
      </c>
      <c r="F649">
        <f>SUMIF(order_details__2[OrderID],Table15[[#This Row],[OrderID]],order_details__2[Quantity])</f>
        <v>119</v>
      </c>
    </row>
    <row r="650" spans="1:6" x14ac:dyDescent="0.2">
      <c r="A650" s="2">
        <v>10493</v>
      </c>
      <c r="C650">
        <v>10894</v>
      </c>
      <c r="D650">
        <f>SUMIF(order_details__2[OrderID],order_details!C650,order_details__2[Line Sale])</f>
        <v>2898</v>
      </c>
      <c r="E650">
        <f>VLOOKUP(Table15[[#This Row],[OrderID]],orders[],7,FALSE)</f>
        <v>1</v>
      </c>
      <c r="F650">
        <f>SUMIF(order_details__2[OrderID],Table15[[#This Row],[OrderID]],order_details__2[Quantity])</f>
        <v>198</v>
      </c>
    </row>
    <row r="651" spans="1:6" x14ac:dyDescent="0.2">
      <c r="A651" s="3">
        <v>10493</v>
      </c>
      <c r="C651">
        <v>10895</v>
      </c>
      <c r="D651">
        <f>SUMIF(order_details__2[OrderID],order_details!C651,order_details__2[Line Sale])</f>
        <v>6379.4</v>
      </c>
      <c r="E651">
        <f>VLOOKUP(Table15[[#This Row],[OrderID]],orders[],7,FALSE)</f>
        <v>1</v>
      </c>
      <c r="F651">
        <f>SUMIF(order_details__2[OrderID],Table15[[#This Row],[OrderID]],order_details__2[Quantity])</f>
        <v>346</v>
      </c>
    </row>
    <row r="652" spans="1:6" x14ac:dyDescent="0.2">
      <c r="A652" s="2">
        <v>10493</v>
      </c>
      <c r="C652">
        <v>10896</v>
      </c>
      <c r="D652">
        <f>SUMIF(order_details__2[OrderID],order_details!C652,order_details__2[Line Sale])</f>
        <v>750.5</v>
      </c>
      <c r="E652">
        <f>VLOOKUP(Table15[[#This Row],[OrderID]],orders[],7,FALSE)</f>
        <v>3</v>
      </c>
      <c r="F652">
        <f>SUMIF(order_details__2[OrderID],Table15[[#This Row],[OrderID]],order_details__2[Quantity])</f>
        <v>31</v>
      </c>
    </row>
    <row r="653" spans="1:6" x14ac:dyDescent="0.2">
      <c r="A653" s="3">
        <v>10494</v>
      </c>
      <c r="C653">
        <v>10897</v>
      </c>
      <c r="D653">
        <f>SUMIF(order_details__2[OrderID],order_details!C653,order_details__2[Line Sale])</f>
        <v>10835.240000000002</v>
      </c>
      <c r="E653">
        <f>VLOOKUP(Table15[[#This Row],[OrderID]],orders[],7,FALSE)</f>
        <v>2</v>
      </c>
      <c r="F653">
        <f>SUMIF(order_details__2[OrderID],Table15[[#This Row],[OrderID]],order_details__2[Quantity])</f>
        <v>116</v>
      </c>
    </row>
    <row r="654" spans="1:6" x14ac:dyDescent="0.2">
      <c r="A654" s="2">
        <v>10495</v>
      </c>
      <c r="C654">
        <v>10898</v>
      </c>
      <c r="D654">
        <f>SUMIF(order_details__2[OrderID],order_details!C654,order_details__2[Line Sale])</f>
        <v>30</v>
      </c>
      <c r="E654">
        <f>VLOOKUP(Table15[[#This Row],[OrderID]],orders[],7,FALSE)</f>
        <v>2</v>
      </c>
      <c r="F654">
        <f>SUMIF(order_details__2[OrderID],Table15[[#This Row],[OrderID]],order_details__2[Quantity])</f>
        <v>5</v>
      </c>
    </row>
    <row r="655" spans="1:6" x14ac:dyDescent="0.2">
      <c r="A655" s="3">
        <v>10495</v>
      </c>
      <c r="C655">
        <v>10899</v>
      </c>
      <c r="D655">
        <f>SUMIF(order_details__2[OrderID],order_details!C655,order_details__2[Line Sale])</f>
        <v>144</v>
      </c>
      <c r="E655">
        <f>VLOOKUP(Table15[[#This Row],[OrderID]],orders[],7,FALSE)</f>
        <v>3</v>
      </c>
      <c r="F655">
        <f>SUMIF(order_details__2[OrderID],Table15[[#This Row],[OrderID]],order_details__2[Quantity])</f>
        <v>8</v>
      </c>
    </row>
    <row r="656" spans="1:6" x14ac:dyDescent="0.2">
      <c r="A656" s="2">
        <v>10495</v>
      </c>
      <c r="C656">
        <v>10900</v>
      </c>
      <c r="D656">
        <f>SUMIF(order_details__2[OrderID],order_details!C656,order_details__2[Line Sale])</f>
        <v>45</v>
      </c>
      <c r="E656">
        <f>VLOOKUP(Table15[[#This Row],[OrderID]],orders[],7,FALSE)</f>
        <v>2</v>
      </c>
      <c r="F656">
        <f>SUMIF(order_details__2[OrderID],Table15[[#This Row],[OrderID]],order_details__2[Quantity])</f>
        <v>3</v>
      </c>
    </row>
    <row r="657" spans="1:6" x14ac:dyDescent="0.2">
      <c r="A657" s="3">
        <v>10496</v>
      </c>
      <c r="C657">
        <v>10901</v>
      </c>
      <c r="D657">
        <f>SUMIF(order_details__2[OrderID],order_details!C657,order_details__2[Line Sale])</f>
        <v>934.5</v>
      </c>
      <c r="E657">
        <f>VLOOKUP(Table15[[#This Row],[OrderID]],orders[],7,FALSE)</f>
        <v>1</v>
      </c>
      <c r="F657">
        <f>SUMIF(order_details__2[OrderID],Table15[[#This Row],[OrderID]],order_details__2[Quantity])</f>
        <v>60</v>
      </c>
    </row>
    <row r="658" spans="1:6" x14ac:dyDescent="0.2">
      <c r="A658" s="2">
        <v>10497</v>
      </c>
      <c r="C658">
        <v>10902</v>
      </c>
      <c r="D658">
        <f>SUMIF(order_details__2[OrderID],order_details!C658,order_details__2[Line Sale])</f>
        <v>1015.8</v>
      </c>
      <c r="E658">
        <f>VLOOKUP(Table15[[#This Row],[OrderID]],orders[],7,FALSE)</f>
        <v>1</v>
      </c>
      <c r="F658">
        <f>SUMIF(order_details__2[OrderID],Table15[[#This Row],[OrderID]],order_details__2[Quantity])</f>
        <v>36</v>
      </c>
    </row>
    <row r="659" spans="1:6" x14ac:dyDescent="0.2">
      <c r="A659" s="3">
        <v>10497</v>
      </c>
      <c r="C659">
        <v>10903</v>
      </c>
      <c r="D659">
        <f>SUMIF(order_details__2[OrderID],order_details!C659,order_details__2[Line Sale])</f>
        <v>932.05</v>
      </c>
      <c r="E659">
        <f>VLOOKUP(Table15[[#This Row],[OrderID]],orders[],7,FALSE)</f>
        <v>3</v>
      </c>
      <c r="F659">
        <f>SUMIF(order_details__2[OrderID],Table15[[#This Row],[OrderID]],order_details__2[Quantity])</f>
        <v>81</v>
      </c>
    </row>
    <row r="660" spans="1:6" x14ac:dyDescent="0.2">
      <c r="A660" s="2">
        <v>10497</v>
      </c>
      <c r="C660">
        <v>10904</v>
      </c>
      <c r="D660">
        <f>SUMIF(order_details__2[OrderID],order_details!C660,order_details__2[Line Sale])</f>
        <v>1924.25</v>
      </c>
      <c r="E660">
        <f>VLOOKUP(Table15[[#This Row],[OrderID]],orders[],7,FALSE)</f>
        <v>3</v>
      </c>
      <c r="F660">
        <f>SUMIF(order_details__2[OrderID],Table15[[#This Row],[OrderID]],order_details__2[Quantity])</f>
        <v>50</v>
      </c>
    </row>
    <row r="661" spans="1:6" x14ac:dyDescent="0.2">
      <c r="A661" s="3">
        <v>10498</v>
      </c>
      <c r="C661">
        <v>10905</v>
      </c>
      <c r="D661">
        <f>SUMIF(order_details__2[OrderID],order_details!C661,order_details__2[Line Sale])</f>
        <v>360</v>
      </c>
      <c r="E661">
        <f>VLOOKUP(Table15[[#This Row],[OrderID]],orders[],7,FALSE)</f>
        <v>2</v>
      </c>
      <c r="F661">
        <f>SUMIF(order_details__2[OrderID],Table15[[#This Row],[OrderID]],order_details__2[Quantity])</f>
        <v>20</v>
      </c>
    </row>
    <row r="662" spans="1:6" x14ac:dyDescent="0.2">
      <c r="A662" s="2">
        <v>10498</v>
      </c>
      <c r="C662">
        <v>10906</v>
      </c>
      <c r="D662">
        <f>SUMIF(order_details__2[OrderID],order_details!C662,order_details__2[Line Sale])</f>
        <v>427.5</v>
      </c>
      <c r="E662">
        <f>VLOOKUP(Table15[[#This Row],[OrderID]],orders[],7,FALSE)</f>
        <v>3</v>
      </c>
      <c r="F662">
        <f>SUMIF(order_details__2[OrderID],Table15[[#This Row],[OrderID]],order_details__2[Quantity])</f>
        <v>15</v>
      </c>
    </row>
    <row r="663" spans="1:6" x14ac:dyDescent="0.2">
      <c r="A663" s="3">
        <v>10498</v>
      </c>
      <c r="C663">
        <v>10907</v>
      </c>
      <c r="D663">
        <f>SUMIF(order_details__2[OrderID],order_details!C663,order_details__2[Line Sale])</f>
        <v>108.5</v>
      </c>
      <c r="E663">
        <f>VLOOKUP(Table15[[#This Row],[OrderID]],orders[],7,FALSE)</f>
        <v>3</v>
      </c>
      <c r="F663">
        <f>SUMIF(order_details__2[OrderID],Table15[[#This Row],[OrderID]],order_details__2[Quantity])</f>
        <v>14</v>
      </c>
    </row>
    <row r="664" spans="1:6" x14ac:dyDescent="0.2">
      <c r="A664" s="2">
        <v>10499</v>
      </c>
      <c r="C664">
        <v>10908</v>
      </c>
      <c r="D664">
        <f>SUMIF(order_details__2[OrderID],order_details!C664,order_details__2[Line Sale])</f>
        <v>698</v>
      </c>
      <c r="E664">
        <f>VLOOKUP(Table15[[#This Row],[OrderID]],orders[],7,FALSE)</f>
        <v>2</v>
      </c>
      <c r="F664">
        <f>SUMIF(order_details__2[OrderID],Table15[[#This Row],[OrderID]],order_details__2[Quantity])</f>
        <v>34</v>
      </c>
    </row>
    <row r="665" spans="1:6" x14ac:dyDescent="0.2">
      <c r="A665" s="3">
        <v>10499</v>
      </c>
      <c r="C665">
        <v>10909</v>
      </c>
      <c r="D665">
        <f>SUMIF(order_details__2[OrderID],order_details!C665,order_details__2[Line Sale])</f>
        <v>670</v>
      </c>
      <c r="E665">
        <f>VLOOKUP(Table15[[#This Row],[OrderID]],orders[],7,FALSE)</f>
        <v>2</v>
      </c>
      <c r="F665">
        <f>SUMIF(order_details__2[OrderID],Table15[[#This Row],[OrderID]],order_details__2[Quantity])</f>
        <v>32</v>
      </c>
    </row>
    <row r="666" spans="1:6" x14ac:dyDescent="0.2">
      <c r="A666" s="2">
        <v>10500</v>
      </c>
      <c r="C666">
        <v>10910</v>
      </c>
      <c r="D666">
        <f>SUMIF(order_details__2[OrderID],order_details!C666,order_details__2[Line Sale])</f>
        <v>452.9</v>
      </c>
      <c r="E666">
        <f>VLOOKUP(Table15[[#This Row],[OrderID]],orders[],7,FALSE)</f>
        <v>3</v>
      </c>
      <c r="F666">
        <f>SUMIF(order_details__2[OrderID],Table15[[#This Row],[OrderID]],order_details__2[Quantity])</f>
        <v>27</v>
      </c>
    </row>
    <row r="667" spans="1:6" x14ac:dyDescent="0.2">
      <c r="A667" s="3">
        <v>10500</v>
      </c>
      <c r="C667">
        <v>10911</v>
      </c>
      <c r="D667">
        <f>SUMIF(order_details__2[OrderID],order_details!C667,order_details__2[Line Sale])</f>
        <v>858</v>
      </c>
      <c r="E667">
        <f>VLOOKUP(Table15[[#This Row],[OrderID]],orders[],7,FALSE)</f>
        <v>1</v>
      </c>
      <c r="F667">
        <f>SUMIF(order_details__2[OrderID],Table15[[#This Row],[OrderID]],order_details__2[Quantity])</f>
        <v>37</v>
      </c>
    </row>
    <row r="668" spans="1:6" x14ac:dyDescent="0.2">
      <c r="A668" s="2">
        <v>10501</v>
      </c>
      <c r="C668">
        <v>10912</v>
      </c>
      <c r="D668">
        <f>SUMIF(order_details__2[OrderID],order_details!C668,order_details__2[Line Sale])</f>
        <v>8267.4000000000015</v>
      </c>
      <c r="E668">
        <f>VLOOKUP(Table15[[#This Row],[OrderID]],orders[],7,FALSE)</f>
        <v>2</v>
      </c>
      <c r="F668">
        <f>SUMIF(order_details__2[OrderID],Table15[[#This Row],[OrderID]],order_details__2[Quantity])</f>
        <v>100</v>
      </c>
    </row>
    <row r="669" spans="1:6" x14ac:dyDescent="0.2">
      <c r="A669" s="3">
        <v>10502</v>
      </c>
      <c r="C669">
        <v>10913</v>
      </c>
      <c r="D669">
        <f>SUMIF(order_details__2[OrderID],order_details!C669,order_details__2[Line Sale])</f>
        <v>958.75</v>
      </c>
      <c r="E669">
        <f>VLOOKUP(Table15[[#This Row],[OrderID]],orders[],7,FALSE)</f>
        <v>1</v>
      </c>
      <c r="F669">
        <f>SUMIF(order_details__2[OrderID],Table15[[#This Row],[OrderID]],order_details__2[Quantity])</f>
        <v>85</v>
      </c>
    </row>
    <row r="670" spans="1:6" x14ac:dyDescent="0.2">
      <c r="A670" s="2">
        <v>10502</v>
      </c>
      <c r="C670">
        <v>10914</v>
      </c>
      <c r="D670">
        <f>SUMIF(order_details__2[OrderID],order_details!C670,order_details__2[Line Sale])</f>
        <v>537.5</v>
      </c>
      <c r="E670">
        <f>VLOOKUP(Table15[[#This Row],[OrderID]],orders[],7,FALSE)</f>
        <v>1</v>
      </c>
      <c r="F670">
        <f>SUMIF(order_details__2[OrderID],Table15[[#This Row],[OrderID]],order_details__2[Quantity])</f>
        <v>25</v>
      </c>
    </row>
    <row r="671" spans="1:6" x14ac:dyDescent="0.2">
      <c r="A671" s="3">
        <v>10502</v>
      </c>
      <c r="C671">
        <v>10915</v>
      </c>
      <c r="D671">
        <f>SUMIF(order_details__2[OrderID],order_details!C671,order_details__2[Line Sale])</f>
        <v>539.5</v>
      </c>
      <c r="E671">
        <f>VLOOKUP(Table15[[#This Row],[OrderID]],orders[],7,FALSE)</f>
        <v>2</v>
      </c>
      <c r="F671">
        <f>SUMIF(order_details__2[OrderID],Table15[[#This Row],[OrderID]],order_details__2[Quantity])</f>
        <v>50</v>
      </c>
    </row>
    <row r="672" spans="1:6" x14ac:dyDescent="0.2">
      <c r="A672" s="2">
        <v>10503</v>
      </c>
      <c r="C672">
        <v>10916</v>
      </c>
      <c r="D672">
        <f>SUMIF(order_details__2[OrderID],order_details!C672,order_details__2[Line Sale])</f>
        <v>686.7</v>
      </c>
      <c r="E672">
        <f>VLOOKUP(Table15[[#This Row],[OrderID]],orders[],7,FALSE)</f>
        <v>2</v>
      </c>
      <c r="F672">
        <f>SUMIF(order_details__2[OrderID],Table15[[#This Row],[OrderID]],order_details__2[Quantity])</f>
        <v>32</v>
      </c>
    </row>
    <row r="673" spans="1:6" x14ac:dyDescent="0.2">
      <c r="A673" s="3">
        <v>10503</v>
      </c>
      <c r="C673">
        <v>10917</v>
      </c>
      <c r="D673">
        <f>SUMIF(order_details__2[OrderID],order_details!C673,order_details__2[Line Sale])</f>
        <v>365.89</v>
      </c>
      <c r="E673">
        <f>VLOOKUP(Table15[[#This Row],[OrderID]],orders[],7,FALSE)</f>
        <v>2</v>
      </c>
      <c r="F673">
        <f>SUMIF(order_details__2[OrderID],Table15[[#This Row],[OrderID]],order_details__2[Quantity])</f>
        <v>11</v>
      </c>
    </row>
    <row r="674" spans="1:6" x14ac:dyDescent="0.2">
      <c r="A674" s="2">
        <v>10504</v>
      </c>
      <c r="C674">
        <v>10918</v>
      </c>
      <c r="D674">
        <f>SUMIF(order_details__2[OrderID],order_details!C674,order_details__2[Line Sale])</f>
        <v>1930</v>
      </c>
      <c r="E674">
        <f>VLOOKUP(Table15[[#This Row],[OrderID]],orders[],7,FALSE)</f>
        <v>3</v>
      </c>
      <c r="F674">
        <f>SUMIF(order_details__2[OrderID],Table15[[#This Row],[OrderID]],order_details__2[Quantity])</f>
        <v>85</v>
      </c>
    </row>
    <row r="675" spans="1:6" x14ac:dyDescent="0.2">
      <c r="A675" s="3">
        <v>10504</v>
      </c>
      <c r="C675">
        <v>10919</v>
      </c>
      <c r="D675">
        <f>SUMIF(order_details__2[OrderID],order_details!C675,order_details__2[Line Sale])</f>
        <v>1122.8</v>
      </c>
      <c r="E675">
        <f>VLOOKUP(Table15[[#This Row],[OrderID]],orders[],7,FALSE)</f>
        <v>2</v>
      </c>
      <c r="F675">
        <f>SUMIF(order_details__2[OrderID],Table15[[#This Row],[OrderID]],order_details__2[Quantity])</f>
        <v>68</v>
      </c>
    </row>
    <row r="676" spans="1:6" x14ac:dyDescent="0.2">
      <c r="A676" s="2">
        <v>10504</v>
      </c>
      <c r="C676">
        <v>10920</v>
      </c>
      <c r="D676">
        <f>SUMIF(order_details__2[OrderID],order_details!C676,order_details__2[Line Sale])</f>
        <v>390</v>
      </c>
      <c r="E676">
        <f>VLOOKUP(Table15[[#This Row],[OrderID]],orders[],7,FALSE)</f>
        <v>2</v>
      </c>
      <c r="F676">
        <f>SUMIF(order_details__2[OrderID],Table15[[#This Row],[OrderID]],order_details__2[Quantity])</f>
        <v>24</v>
      </c>
    </row>
    <row r="677" spans="1:6" x14ac:dyDescent="0.2">
      <c r="A677" s="3">
        <v>10504</v>
      </c>
      <c r="C677">
        <v>10921</v>
      </c>
      <c r="D677">
        <f>SUMIF(order_details__2[OrderID],order_details!C677,order_details__2[Line Sale])</f>
        <v>1936</v>
      </c>
      <c r="E677">
        <f>VLOOKUP(Table15[[#This Row],[OrderID]],orders[],7,FALSE)</f>
        <v>1</v>
      </c>
      <c r="F677">
        <f>SUMIF(order_details__2[OrderID],Table15[[#This Row],[OrderID]],order_details__2[Quantity])</f>
        <v>50</v>
      </c>
    </row>
    <row r="678" spans="1:6" x14ac:dyDescent="0.2">
      <c r="A678" s="2">
        <v>10505</v>
      </c>
      <c r="C678">
        <v>10922</v>
      </c>
      <c r="D678">
        <f>SUMIF(order_details__2[OrderID],order_details!C678,order_details__2[Line Sale])</f>
        <v>742.5</v>
      </c>
      <c r="E678">
        <f>VLOOKUP(Table15[[#This Row],[OrderID]],orders[],7,FALSE)</f>
        <v>3</v>
      </c>
      <c r="F678">
        <f>SUMIF(order_details__2[OrderID],Table15[[#This Row],[OrderID]],order_details__2[Quantity])</f>
        <v>50</v>
      </c>
    </row>
    <row r="679" spans="1:6" x14ac:dyDescent="0.2">
      <c r="A679" s="3">
        <v>10506</v>
      </c>
      <c r="C679">
        <v>10923</v>
      </c>
      <c r="D679">
        <f>SUMIF(order_details__2[OrderID],order_details!C679,order_details__2[Line Sale])</f>
        <v>936</v>
      </c>
      <c r="E679">
        <f>VLOOKUP(Table15[[#This Row],[OrderID]],orders[],7,FALSE)</f>
        <v>3</v>
      </c>
      <c r="F679">
        <f>SUMIF(order_details__2[OrderID],Table15[[#This Row],[OrderID]],order_details__2[Quantity])</f>
        <v>44</v>
      </c>
    </row>
    <row r="680" spans="1:6" x14ac:dyDescent="0.2">
      <c r="A680" s="2">
        <v>10506</v>
      </c>
      <c r="C680">
        <v>10924</v>
      </c>
      <c r="D680">
        <f>SUMIF(order_details__2[OrderID],order_details!C680,order_details__2[Line Sale])</f>
        <v>2034.5</v>
      </c>
      <c r="E680">
        <f>VLOOKUP(Table15[[#This Row],[OrderID]],orders[],7,FALSE)</f>
        <v>2</v>
      </c>
      <c r="F680">
        <f>SUMIF(order_details__2[OrderID],Table15[[#This Row],[OrderID]],order_details__2[Quantity])</f>
        <v>56</v>
      </c>
    </row>
    <row r="681" spans="1:6" x14ac:dyDescent="0.2">
      <c r="A681" s="3">
        <v>10507</v>
      </c>
      <c r="C681">
        <v>10925</v>
      </c>
      <c r="D681">
        <f>SUMIF(order_details__2[OrderID],order_details!C681,order_details__2[Line Sale])</f>
        <v>559</v>
      </c>
      <c r="E681">
        <f>VLOOKUP(Table15[[#This Row],[OrderID]],orders[],7,FALSE)</f>
        <v>1</v>
      </c>
      <c r="F681">
        <f>SUMIF(order_details__2[OrderID],Table15[[#This Row],[OrderID]],order_details__2[Quantity])</f>
        <v>37</v>
      </c>
    </row>
    <row r="682" spans="1:6" x14ac:dyDescent="0.2">
      <c r="A682" s="2">
        <v>10507</v>
      </c>
      <c r="C682">
        <v>10926</v>
      </c>
      <c r="D682">
        <f>SUMIF(order_details__2[OrderID],order_details!C682,order_details__2[Line Sale])</f>
        <v>514.4</v>
      </c>
      <c r="E682">
        <f>VLOOKUP(Table15[[#This Row],[OrderID]],orders[],7,FALSE)</f>
        <v>3</v>
      </c>
      <c r="F682">
        <f>SUMIF(order_details__2[OrderID],Table15[[#This Row],[OrderID]],order_details__2[Quantity])</f>
        <v>29</v>
      </c>
    </row>
    <row r="683" spans="1:6" x14ac:dyDescent="0.2">
      <c r="A683" s="3">
        <v>10508</v>
      </c>
      <c r="C683">
        <v>10927</v>
      </c>
      <c r="D683">
        <f>SUMIF(order_details__2[OrderID],order_details!C683,order_details__2[Line Sale])</f>
        <v>800</v>
      </c>
      <c r="E683">
        <f>VLOOKUP(Table15[[#This Row],[OrderID]],orders[],7,FALSE)</f>
        <v>1</v>
      </c>
      <c r="F683">
        <f>SUMIF(order_details__2[OrderID],Table15[[#This Row],[OrderID]],order_details__2[Quantity])</f>
        <v>30</v>
      </c>
    </row>
    <row r="684" spans="1:6" x14ac:dyDescent="0.2">
      <c r="A684" s="2">
        <v>10508</v>
      </c>
      <c r="C684">
        <v>10928</v>
      </c>
      <c r="D684">
        <f>SUMIF(order_details__2[OrderID],order_details!C684,order_details__2[Line Sale])</f>
        <v>137.5</v>
      </c>
      <c r="E684">
        <f>VLOOKUP(Table15[[#This Row],[OrderID]],orders[],7,FALSE)</f>
        <v>1</v>
      </c>
      <c r="F684">
        <f>SUMIF(order_details__2[OrderID],Table15[[#This Row],[OrderID]],order_details__2[Quantity])</f>
        <v>10</v>
      </c>
    </row>
    <row r="685" spans="1:6" x14ac:dyDescent="0.2">
      <c r="A685" s="3">
        <v>10509</v>
      </c>
      <c r="C685">
        <v>10929</v>
      </c>
      <c r="D685">
        <f>SUMIF(order_details__2[OrderID],order_details!C685,order_details__2[Line Sale])</f>
        <v>1174.75</v>
      </c>
      <c r="E685">
        <f>VLOOKUP(Table15[[#This Row],[OrderID]],orders[],7,FALSE)</f>
        <v>1</v>
      </c>
      <c r="F685">
        <f>SUMIF(order_details__2[OrderID],Table15[[#This Row],[OrderID]],order_details__2[Quantity])</f>
        <v>124</v>
      </c>
    </row>
    <row r="686" spans="1:6" x14ac:dyDescent="0.2">
      <c r="A686" s="2">
        <v>10510</v>
      </c>
      <c r="C686">
        <v>10930</v>
      </c>
      <c r="D686">
        <f>SUMIF(order_details__2[OrderID],order_details!C686,order_details__2[Line Sale])</f>
        <v>2455</v>
      </c>
      <c r="E686">
        <f>VLOOKUP(Table15[[#This Row],[OrderID]],orders[],7,FALSE)</f>
        <v>3</v>
      </c>
      <c r="F686">
        <f>SUMIF(order_details__2[OrderID],Table15[[#This Row],[OrderID]],order_details__2[Quantity])</f>
        <v>116</v>
      </c>
    </row>
    <row r="687" spans="1:6" x14ac:dyDescent="0.2">
      <c r="A687" s="3">
        <v>10510</v>
      </c>
      <c r="C687">
        <v>10931</v>
      </c>
      <c r="D687">
        <f>SUMIF(order_details__2[OrderID],order_details!C687,order_details__2[Line Sale])</f>
        <v>837</v>
      </c>
      <c r="E687">
        <f>VLOOKUP(Table15[[#This Row],[OrderID]],orders[],7,FALSE)</f>
        <v>2</v>
      </c>
      <c r="F687">
        <f>SUMIF(order_details__2[OrderID],Table15[[#This Row],[OrderID]],order_details__2[Quantity])</f>
        <v>72</v>
      </c>
    </row>
    <row r="688" spans="1:6" x14ac:dyDescent="0.2">
      <c r="A688" s="2">
        <v>10511</v>
      </c>
      <c r="C688">
        <v>10932</v>
      </c>
      <c r="D688">
        <f>SUMIF(order_details__2[OrderID],order_details!C688,order_details__2[Line Sale])</f>
        <v>1925.4999999999998</v>
      </c>
      <c r="E688">
        <f>VLOOKUP(Table15[[#This Row],[OrderID]],orders[],7,FALSE)</f>
        <v>1</v>
      </c>
      <c r="F688">
        <f>SUMIF(order_details__2[OrderID],Table15[[#This Row],[OrderID]],order_details__2[Quantity])</f>
        <v>80</v>
      </c>
    </row>
    <row r="689" spans="1:6" x14ac:dyDescent="0.2">
      <c r="A689" s="3">
        <v>10511</v>
      </c>
      <c r="C689">
        <v>10933</v>
      </c>
      <c r="D689">
        <f>SUMIF(order_details__2[OrderID],order_details!C689,order_details__2[Line Sale])</f>
        <v>920.6</v>
      </c>
      <c r="E689">
        <f>VLOOKUP(Table15[[#This Row],[OrderID]],orders[],7,FALSE)</f>
        <v>3</v>
      </c>
      <c r="F689">
        <f>SUMIF(order_details__2[OrderID],Table15[[#This Row],[OrderID]],order_details__2[Quantity])</f>
        <v>32</v>
      </c>
    </row>
    <row r="690" spans="1:6" x14ac:dyDescent="0.2">
      <c r="A690" s="2">
        <v>10511</v>
      </c>
      <c r="C690">
        <v>10934</v>
      </c>
      <c r="D690">
        <f>SUMIF(order_details__2[OrderID],order_details!C690,order_details__2[Line Sale])</f>
        <v>500</v>
      </c>
      <c r="E690">
        <f>VLOOKUP(Table15[[#This Row],[OrderID]],orders[],7,FALSE)</f>
        <v>3</v>
      </c>
      <c r="F690">
        <f>SUMIF(order_details__2[OrderID],Table15[[#This Row],[OrderID]],order_details__2[Quantity])</f>
        <v>20</v>
      </c>
    </row>
    <row r="691" spans="1:6" x14ac:dyDescent="0.2">
      <c r="A691" s="3">
        <v>10512</v>
      </c>
      <c r="C691">
        <v>10935</v>
      </c>
      <c r="D691">
        <f>SUMIF(order_details__2[OrderID],order_details!C691,order_details__2[Line Sale])</f>
        <v>700</v>
      </c>
      <c r="E691">
        <f>VLOOKUP(Table15[[#This Row],[OrderID]],orders[],7,FALSE)</f>
        <v>3</v>
      </c>
      <c r="F691">
        <f>SUMIF(order_details__2[OrderID],Table15[[#This Row],[OrderID]],order_details__2[Quantity])</f>
        <v>33</v>
      </c>
    </row>
    <row r="692" spans="1:6" x14ac:dyDescent="0.2">
      <c r="A692" s="2">
        <v>10512</v>
      </c>
      <c r="C692">
        <v>10936</v>
      </c>
      <c r="D692">
        <f>SUMIF(order_details__2[OrderID],order_details!C692,order_details__2[Line Sale])</f>
        <v>570</v>
      </c>
      <c r="E692">
        <f>VLOOKUP(Table15[[#This Row],[OrderID]],orders[],7,FALSE)</f>
        <v>2</v>
      </c>
      <c r="F692">
        <f>SUMIF(order_details__2[OrderID],Table15[[#This Row],[OrderID]],order_details__2[Quantity])</f>
        <v>30</v>
      </c>
    </row>
    <row r="693" spans="1:6" x14ac:dyDescent="0.2">
      <c r="A693" s="3">
        <v>10512</v>
      </c>
      <c r="C693">
        <v>10937</v>
      </c>
      <c r="D693">
        <f>SUMIF(order_details__2[OrderID],order_details!C693,order_details__2[Line Sale])</f>
        <v>644.79999999999995</v>
      </c>
      <c r="E693">
        <f>VLOOKUP(Table15[[#This Row],[OrderID]],orders[],7,FALSE)</f>
        <v>3</v>
      </c>
      <c r="F693">
        <f>SUMIF(order_details__2[OrderID],Table15[[#This Row],[OrderID]],order_details__2[Quantity])</f>
        <v>28</v>
      </c>
    </row>
    <row r="694" spans="1:6" x14ac:dyDescent="0.2">
      <c r="A694" s="2">
        <v>10512</v>
      </c>
      <c r="C694">
        <v>10938</v>
      </c>
      <c r="D694">
        <f>SUMIF(order_details__2[OrderID],order_details!C694,order_details__2[Line Sale])</f>
        <v>3642.5</v>
      </c>
      <c r="E694">
        <f>VLOOKUP(Table15[[#This Row],[OrderID]],orders[],7,FALSE)</f>
        <v>2</v>
      </c>
      <c r="F694">
        <f>SUMIF(order_details__2[OrderID],Table15[[#This Row],[OrderID]],order_details__2[Quantity])</f>
        <v>128</v>
      </c>
    </row>
    <row r="695" spans="1:6" x14ac:dyDescent="0.2">
      <c r="A695" s="3">
        <v>10513</v>
      </c>
      <c r="C695">
        <v>10939</v>
      </c>
      <c r="D695">
        <f>SUMIF(order_details__2[OrderID],order_details!C695,order_details__2[Line Sale])</f>
        <v>750</v>
      </c>
      <c r="E695">
        <f>VLOOKUP(Table15[[#This Row],[OrderID]],orders[],7,FALSE)</f>
        <v>2</v>
      </c>
      <c r="F695">
        <f>SUMIF(order_details__2[OrderID],Table15[[#This Row],[OrderID]],order_details__2[Quantity])</f>
        <v>50</v>
      </c>
    </row>
    <row r="696" spans="1:6" x14ac:dyDescent="0.2">
      <c r="A696" s="2">
        <v>10513</v>
      </c>
      <c r="C696">
        <v>10940</v>
      </c>
      <c r="D696">
        <f>SUMIF(order_details__2[OrderID],order_details!C696,order_details__2[Line Sale])</f>
        <v>360</v>
      </c>
      <c r="E696">
        <f>VLOOKUP(Table15[[#This Row],[OrderID]],orders[],7,FALSE)</f>
        <v>3</v>
      </c>
      <c r="F696">
        <f>SUMIF(order_details__2[OrderID],Table15[[#This Row],[OrderID]],order_details__2[Quantity])</f>
        <v>28</v>
      </c>
    </row>
    <row r="697" spans="1:6" x14ac:dyDescent="0.2">
      <c r="A697" s="3">
        <v>10513</v>
      </c>
      <c r="C697">
        <v>10941</v>
      </c>
      <c r="D697">
        <f>SUMIF(order_details__2[OrderID],order_details!C697,order_details__2[Line Sale])</f>
        <v>4769</v>
      </c>
      <c r="E697">
        <f>VLOOKUP(Table15[[#This Row],[OrderID]],orders[],7,FALSE)</f>
        <v>2</v>
      </c>
      <c r="F697">
        <f>SUMIF(order_details__2[OrderID],Table15[[#This Row],[OrderID]],order_details__2[Quantity])</f>
        <v>204</v>
      </c>
    </row>
    <row r="698" spans="1:6" x14ac:dyDescent="0.2">
      <c r="A698" s="2">
        <v>10514</v>
      </c>
      <c r="C698">
        <v>10942</v>
      </c>
      <c r="D698">
        <f>SUMIF(order_details__2[OrderID],order_details!C698,order_details__2[Line Sale])</f>
        <v>560</v>
      </c>
      <c r="E698">
        <f>VLOOKUP(Table15[[#This Row],[OrderID]],orders[],7,FALSE)</f>
        <v>3</v>
      </c>
      <c r="F698">
        <f>SUMIF(order_details__2[OrderID],Table15[[#This Row],[OrderID]],order_details__2[Quantity])</f>
        <v>28</v>
      </c>
    </row>
    <row r="699" spans="1:6" x14ac:dyDescent="0.2">
      <c r="A699" s="3">
        <v>10514</v>
      </c>
      <c r="C699">
        <v>10943</v>
      </c>
      <c r="D699">
        <f>SUMIF(order_details__2[OrderID],order_details!C699,order_details__2[Line Sale])</f>
        <v>711</v>
      </c>
      <c r="E699">
        <f>VLOOKUP(Table15[[#This Row],[OrderID]],orders[],7,FALSE)</f>
        <v>2</v>
      </c>
      <c r="F699">
        <f>SUMIF(order_details__2[OrderID],Table15[[#This Row],[OrderID]],order_details__2[Quantity])</f>
        <v>51</v>
      </c>
    </row>
    <row r="700" spans="1:6" x14ac:dyDescent="0.2">
      <c r="A700" s="2">
        <v>10514</v>
      </c>
      <c r="C700">
        <v>10944</v>
      </c>
      <c r="D700">
        <f>SUMIF(order_details__2[OrderID],order_details!C700,order_details__2[Line Sale])</f>
        <v>1139.0999999999999</v>
      </c>
      <c r="E700">
        <f>VLOOKUP(Table15[[#This Row],[OrderID]],orders[],7,FALSE)</f>
        <v>3</v>
      </c>
      <c r="F700">
        <f>SUMIF(order_details__2[OrderID],Table15[[#This Row],[OrderID]],order_details__2[Quantity])</f>
        <v>41</v>
      </c>
    </row>
    <row r="701" spans="1:6" x14ac:dyDescent="0.2">
      <c r="A701" s="3">
        <v>10514</v>
      </c>
      <c r="C701">
        <v>10945</v>
      </c>
      <c r="D701">
        <f>SUMIF(order_details__2[OrderID],order_details!C701,order_details__2[Line Sale])</f>
        <v>245</v>
      </c>
      <c r="E701">
        <f>VLOOKUP(Table15[[#This Row],[OrderID]],orders[],7,FALSE)</f>
        <v>1</v>
      </c>
      <c r="F701">
        <f>SUMIF(order_details__2[OrderID],Table15[[#This Row],[OrderID]],order_details__2[Quantity])</f>
        <v>30</v>
      </c>
    </row>
    <row r="702" spans="1:6" x14ac:dyDescent="0.2">
      <c r="A702" s="2">
        <v>10514</v>
      </c>
      <c r="C702">
        <v>10946</v>
      </c>
      <c r="D702">
        <f>SUMIF(order_details__2[OrderID],order_details!C702,order_details__2[Line Sale])</f>
        <v>1407.5</v>
      </c>
      <c r="E702">
        <f>VLOOKUP(Table15[[#This Row],[OrderID]],orders[],7,FALSE)</f>
        <v>2</v>
      </c>
      <c r="F702">
        <f>SUMIF(order_details__2[OrderID],Table15[[#This Row],[OrderID]],order_details__2[Quantity])</f>
        <v>90</v>
      </c>
    </row>
    <row r="703" spans="1:6" x14ac:dyDescent="0.2">
      <c r="A703" s="3">
        <v>10515</v>
      </c>
      <c r="C703">
        <v>10947</v>
      </c>
      <c r="D703">
        <f>SUMIF(order_details__2[OrderID],order_details!C703,order_details__2[Line Sale])</f>
        <v>220</v>
      </c>
      <c r="E703">
        <f>VLOOKUP(Table15[[#This Row],[OrderID]],orders[],7,FALSE)</f>
        <v>2</v>
      </c>
      <c r="F703">
        <f>SUMIF(order_details__2[OrderID],Table15[[#This Row],[OrderID]],order_details__2[Quantity])</f>
        <v>4</v>
      </c>
    </row>
    <row r="704" spans="1:6" x14ac:dyDescent="0.2">
      <c r="A704" s="2">
        <v>10515</v>
      </c>
      <c r="C704">
        <v>10948</v>
      </c>
      <c r="D704">
        <f>SUMIF(order_details__2[OrderID],order_details!C704,order_details__2[Line Sale])</f>
        <v>2362.25</v>
      </c>
      <c r="E704">
        <f>VLOOKUP(Table15[[#This Row],[OrderID]],orders[],7,FALSE)</f>
        <v>3</v>
      </c>
      <c r="F704">
        <f>SUMIF(order_details__2[OrderID],Table15[[#This Row],[OrderID]],order_details__2[Quantity])</f>
        <v>53</v>
      </c>
    </row>
    <row r="705" spans="1:6" x14ac:dyDescent="0.2">
      <c r="A705" s="3">
        <v>10515</v>
      </c>
      <c r="C705">
        <v>10949</v>
      </c>
      <c r="D705">
        <f>SUMIF(order_details__2[OrderID],order_details!C705,order_details__2[Line Sale])</f>
        <v>4422</v>
      </c>
      <c r="E705">
        <f>VLOOKUP(Table15[[#This Row],[OrderID]],orders[],7,FALSE)</f>
        <v>3</v>
      </c>
      <c r="F705">
        <f>SUMIF(order_details__2[OrderID],Table15[[#This Row],[OrderID]],order_details__2[Quantity])</f>
        <v>108</v>
      </c>
    </row>
    <row r="706" spans="1:6" x14ac:dyDescent="0.2">
      <c r="A706" s="2">
        <v>10515</v>
      </c>
      <c r="C706">
        <v>10950</v>
      </c>
      <c r="D706">
        <f>SUMIF(order_details__2[OrderID],order_details!C706,order_details__2[Line Sale])</f>
        <v>110</v>
      </c>
      <c r="E706">
        <f>VLOOKUP(Table15[[#This Row],[OrderID]],orders[],7,FALSE)</f>
        <v>2</v>
      </c>
      <c r="F706">
        <f>SUMIF(order_details__2[OrderID],Table15[[#This Row],[OrderID]],order_details__2[Quantity])</f>
        <v>5</v>
      </c>
    </row>
    <row r="707" spans="1:6" x14ac:dyDescent="0.2">
      <c r="A707" s="3">
        <v>10515</v>
      </c>
      <c r="C707">
        <v>10951</v>
      </c>
      <c r="D707">
        <f>SUMIF(order_details__2[OrderID],order_details!C707,order_details__2[Line Sale])</f>
        <v>482.9</v>
      </c>
      <c r="E707">
        <f>VLOOKUP(Table15[[#This Row],[OrderID]],orders[],7,FALSE)</f>
        <v>2</v>
      </c>
      <c r="F707">
        <f>SUMIF(order_details__2[OrderID],Table15[[#This Row],[OrderID]],order_details__2[Quantity])</f>
        <v>71</v>
      </c>
    </row>
    <row r="708" spans="1:6" x14ac:dyDescent="0.2">
      <c r="A708" s="2">
        <v>10516</v>
      </c>
      <c r="C708">
        <v>10952</v>
      </c>
      <c r="D708">
        <f>SUMIF(order_details__2[OrderID],order_details!C708,order_details__2[Line Sale])</f>
        <v>491.2</v>
      </c>
      <c r="E708">
        <f>VLOOKUP(Table15[[#This Row],[OrderID]],orders[],7,FALSE)</f>
        <v>1</v>
      </c>
      <c r="F708">
        <f>SUMIF(order_details__2[OrderID],Table15[[#This Row],[OrderID]],order_details__2[Quantity])</f>
        <v>18</v>
      </c>
    </row>
    <row r="709" spans="1:6" x14ac:dyDescent="0.2">
      <c r="A709" s="3">
        <v>10516</v>
      </c>
      <c r="C709">
        <v>10953</v>
      </c>
      <c r="D709">
        <f>SUMIF(order_details__2[OrderID],order_details!C709,order_details__2[Line Sale])</f>
        <v>4675</v>
      </c>
      <c r="E709">
        <f>VLOOKUP(Table15[[#This Row],[OrderID]],orders[],7,FALSE)</f>
        <v>2</v>
      </c>
      <c r="F709">
        <f>SUMIF(order_details__2[OrderID],Table15[[#This Row],[OrderID]],order_details__2[Quantity])</f>
        <v>100</v>
      </c>
    </row>
    <row r="710" spans="1:6" x14ac:dyDescent="0.2">
      <c r="A710" s="2">
        <v>10516</v>
      </c>
      <c r="C710">
        <v>10954</v>
      </c>
      <c r="D710">
        <f>SUMIF(order_details__2[OrderID],order_details!C710,order_details__2[Line Sale])</f>
        <v>1902.1</v>
      </c>
      <c r="E710">
        <f>VLOOKUP(Table15[[#This Row],[OrderID]],orders[],7,FALSE)</f>
        <v>1</v>
      </c>
      <c r="F710">
        <f>SUMIF(order_details__2[OrderID],Table15[[#This Row],[OrderID]],order_details__2[Quantity])</f>
        <v>107</v>
      </c>
    </row>
    <row r="711" spans="1:6" x14ac:dyDescent="0.2">
      <c r="A711" s="3">
        <v>10517</v>
      </c>
      <c r="C711">
        <v>10955</v>
      </c>
      <c r="D711">
        <f>SUMIF(order_details__2[OrderID],order_details!C711,order_details__2[Line Sale])</f>
        <v>93</v>
      </c>
      <c r="E711">
        <f>VLOOKUP(Table15[[#This Row],[OrderID]],orders[],7,FALSE)</f>
        <v>2</v>
      </c>
      <c r="F711">
        <f>SUMIF(order_details__2[OrderID],Table15[[#This Row],[OrderID]],order_details__2[Quantity])</f>
        <v>12</v>
      </c>
    </row>
    <row r="712" spans="1:6" x14ac:dyDescent="0.2">
      <c r="A712" s="2">
        <v>10517</v>
      </c>
      <c r="C712">
        <v>10956</v>
      </c>
      <c r="D712">
        <f>SUMIF(order_details__2[OrderID],order_details!C712,order_details__2[Line Sale])</f>
        <v>677</v>
      </c>
      <c r="E712">
        <f>VLOOKUP(Table15[[#This Row],[OrderID]],orders[],7,FALSE)</f>
        <v>2</v>
      </c>
      <c r="F712">
        <f>SUMIF(order_details__2[OrderID],Table15[[#This Row],[OrderID]],order_details__2[Quantity])</f>
        <v>34</v>
      </c>
    </row>
    <row r="713" spans="1:6" x14ac:dyDescent="0.2">
      <c r="A713" s="3">
        <v>10517</v>
      </c>
      <c r="C713">
        <v>10957</v>
      </c>
      <c r="D713">
        <f>SUMIF(order_details__2[OrderID],order_details!C713,order_details__2[Line Sale])</f>
        <v>1762.7</v>
      </c>
      <c r="E713">
        <f>VLOOKUP(Table15[[#This Row],[OrderID]],orders[],7,FALSE)</f>
        <v>3</v>
      </c>
      <c r="F713">
        <f>SUMIF(order_details__2[OrderID],Table15[[#This Row],[OrderID]],order_details__2[Quantity])</f>
        <v>78</v>
      </c>
    </row>
    <row r="714" spans="1:6" x14ac:dyDescent="0.2">
      <c r="A714" s="2">
        <v>10518</v>
      </c>
      <c r="C714">
        <v>10958</v>
      </c>
      <c r="D714">
        <f>SUMIF(order_details__2[OrderID],order_details!C714,order_details__2[Line Sale])</f>
        <v>781</v>
      </c>
      <c r="E714">
        <f>VLOOKUP(Table15[[#This Row],[OrderID]],orders[],7,FALSE)</f>
        <v>2</v>
      </c>
      <c r="F714">
        <f>SUMIF(order_details__2[OrderID],Table15[[#This Row],[OrderID]],order_details__2[Quantity])</f>
        <v>31</v>
      </c>
    </row>
    <row r="715" spans="1:6" x14ac:dyDescent="0.2">
      <c r="A715" s="3">
        <v>10518</v>
      </c>
      <c r="C715">
        <v>10959</v>
      </c>
      <c r="D715">
        <f>SUMIF(order_details__2[OrderID],order_details!C715,order_details__2[Line Sale])</f>
        <v>155</v>
      </c>
      <c r="E715">
        <f>VLOOKUP(Table15[[#This Row],[OrderID]],orders[],7,FALSE)</f>
        <v>2</v>
      </c>
      <c r="F715">
        <f>SUMIF(order_details__2[OrderID],Table15[[#This Row],[OrderID]],order_details__2[Quantity])</f>
        <v>20</v>
      </c>
    </row>
    <row r="716" spans="1:6" x14ac:dyDescent="0.2">
      <c r="A716" s="2">
        <v>10518</v>
      </c>
      <c r="C716">
        <v>10960</v>
      </c>
      <c r="D716">
        <f>SUMIF(order_details__2[OrderID],order_details!C716,order_details__2[Line Sale])</f>
        <v>276.60000000000002</v>
      </c>
      <c r="E716">
        <f>VLOOKUP(Table15[[#This Row],[OrderID]],orders[],7,FALSE)</f>
        <v>1</v>
      </c>
      <c r="F716">
        <f>SUMIF(order_details__2[OrderID],Table15[[#This Row],[OrderID]],order_details__2[Quantity])</f>
        <v>34</v>
      </c>
    </row>
    <row r="717" spans="1:6" x14ac:dyDescent="0.2">
      <c r="A717" s="3">
        <v>10519</v>
      </c>
      <c r="C717">
        <v>10961</v>
      </c>
      <c r="D717">
        <f>SUMIF(order_details__2[OrderID],order_details!C717,order_details__2[Line Sale])</f>
        <v>1122</v>
      </c>
      <c r="E717">
        <f>VLOOKUP(Table15[[#This Row],[OrderID]],orders[],7,FALSE)</f>
        <v>1</v>
      </c>
      <c r="F717">
        <f>SUMIF(order_details__2[OrderID],Table15[[#This Row],[OrderID]],order_details__2[Quantity])</f>
        <v>66</v>
      </c>
    </row>
    <row r="718" spans="1:6" x14ac:dyDescent="0.2">
      <c r="A718" s="2">
        <v>10519</v>
      </c>
      <c r="C718">
        <v>10962</v>
      </c>
      <c r="D718">
        <f>SUMIF(order_details__2[OrderID],order_details!C718,order_details__2[Line Sale])</f>
        <v>3584</v>
      </c>
      <c r="E718">
        <f>VLOOKUP(Table15[[#This Row],[OrderID]],orders[],7,FALSE)</f>
        <v>2</v>
      </c>
      <c r="F718">
        <f>SUMIF(order_details__2[OrderID],Table15[[#This Row],[OrderID]],order_details__2[Quantity])</f>
        <v>195</v>
      </c>
    </row>
    <row r="719" spans="1:6" x14ac:dyDescent="0.2">
      <c r="A719" s="3">
        <v>10519</v>
      </c>
      <c r="C719">
        <v>10963</v>
      </c>
      <c r="D719">
        <f>SUMIF(order_details__2[OrderID],order_details!C719,order_details__2[Line Sale])</f>
        <v>68</v>
      </c>
      <c r="E719">
        <f>VLOOKUP(Table15[[#This Row],[OrderID]],orders[],7,FALSE)</f>
        <v>3</v>
      </c>
      <c r="F719">
        <f>SUMIF(order_details__2[OrderID],Table15[[#This Row],[OrderID]],order_details__2[Quantity])</f>
        <v>2</v>
      </c>
    </row>
    <row r="720" spans="1:6" x14ac:dyDescent="0.2">
      <c r="A720" s="2">
        <v>10520</v>
      </c>
      <c r="C720">
        <v>10964</v>
      </c>
      <c r="D720">
        <f>SUMIF(order_details__2[OrderID],order_details!C720,order_details__2[Line Sale])</f>
        <v>2052.5</v>
      </c>
      <c r="E720">
        <f>VLOOKUP(Table15[[#This Row],[OrderID]],orders[],7,FALSE)</f>
        <v>2</v>
      </c>
      <c r="F720">
        <f>SUMIF(order_details__2[OrderID],Table15[[#This Row],[OrderID]],order_details__2[Quantity])</f>
        <v>21</v>
      </c>
    </row>
    <row r="721" spans="1:6" x14ac:dyDescent="0.2">
      <c r="A721" s="3">
        <v>10520</v>
      </c>
      <c r="C721">
        <v>10965</v>
      </c>
      <c r="D721">
        <f>SUMIF(order_details__2[OrderID],order_details!C721,order_details__2[Line Sale])</f>
        <v>848</v>
      </c>
      <c r="E721">
        <f>VLOOKUP(Table15[[#This Row],[OrderID]],orders[],7,FALSE)</f>
        <v>3</v>
      </c>
      <c r="F721">
        <f>SUMIF(order_details__2[OrderID],Table15[[#This Row],[OrderID]],order_details__2[Quantity])</f>
        <v>16</v>
      </c>
    </row>
    <row r="722" spans="1:6" x14ac:dyDescent="0.2">
      <c r="A722" s="2">
        <v>10521</v>
      </c>
      <c r="C722">
        <v>10966</v>
      </c>
      <c r="D722">
        <f>SUMIF(order_details__2[OrderID],order_details!C722,order_details__2[Line Sale])</f>
        <v>1255.5999999999999</v>
      </c>
      <c r="E722">
        <f>VLOOKUP(Table15[[#This Row],[OrderID]],orders[],7,FALSE)</f>
        <v>1</v>
      </c>
      <c r="F722">
        <f>SUMIF(order_details__2[OrderID],Table15[[#This Row],[OrderID]],order_details__2[Quantity])</f>
        <v>32</v>
      </c>
    </row>
    <row r="723" spans="1:6" x14ac:dyDescent="0.2">
      <c r="A723" s="3">
        <v>10521</v>
      </c>
      <c r="C723">
        <v>10967</v>
      </c>
      <c r="D723">
        <f>SUMIF(order_details__2[OrderID],order_details!C723,order_details__2[Line Sale])</f>
        <v>910.4</v>
      </c>
      <c r="E723">
        <f>VLOOKUP(Table15[[#This Row],[OrderID]],orders[],7,FALSE)</f>
        <v>2</v>
      </c>
      <c r="F723">
        <f>SUMIF(order_details__2[OrderID],Table15[[#This Row],[OrderID]],order_details__2[Quantity])</f>
        <v>52</v>
      </c>
    </row>
    <row r="724" spans="1:6" x14ac:dyDescent="0.2">
      <c r="A724" s="2">
        <v>10521</v>
      </c>
      <c r="C724">
        <v>10968</v>
      </c>
      <c r="D724">
        <f>SUMIF(order_details__2[OrderID],order_details!C724,order_details__2[Line Sale])</f>
        <v>1408</v>
      </c>
      <c r="E724">
        <f>VLOOKUP(Table15[[#This Row],[OrderID]],orders[],7,FALSE)</f>
        <v>3</v>
      </c>
      <c r="F724">
        <f>SUMIF(order_details__2[OrderID],Table15[[#This Row],[OrderID]],order_details__2[Quantity])</f>
        <v>64</v>
      </c>
    </row>
    <row r="725" spans="1:6" x14ac:dyDescent="0.2">
      <c r="A725" s="3">
        <v>10522</v>
      </c>
      <c r="C725">
        <v>10969</v>
      </c>
      <c r="D725">
        <f>SUMIF(order_details__2[OrderID],order_details!C725,order_details__2[Line Sale])</f>
        <v>108</v>
      </c>
      <c r="E725">
        <f>VLOOKUP(Table15[[#This Row],[OrderID]],orders[],7,FALSE)</f>
        <v>2</v>
      </c>
      <c r="F725">
        <f>SUMIF(order_details__2[OrderID],Table15[[#This Row],[OrderID]],order_details__2[Quantity])</f>
        <v>9</v>
      </c>
    </row>
    <row r="726" spans="1:6" x14ac:dyDescent="0.2">
      <c r="A726" s="2">
        <v>10522</v>
      </c>
      <c r="C726">
        <v>10970</v>
      </c>
      <c r="D726">
        <f>SUMIF(order_details__2[OrderID],order_details!C726,order_details__2[Line Sale])</f>
        <v>280</v>
      </c>
      <c r="E726">
        <f>VLOOKUP(Table15[[#This Row],[OrderID]],orders[],7,FALSE)</f>
        <v>1</v>
      </c>
      <c r="F726">
        <f>SUMIF(order_details__2[OrderID],Table15[[#This Row],[OrderID]],order_details__2[Quantity])</f>
        <v>40</v>
      </c>
    </row>
    <row r="727" spans="1:6" x14ac:dyDescent="0.2">
      <c r="A727" s="3">
        <v>10522</v>
      </c>
      <c r="C727">
        <v>10971</v>
      </c>
      <c r="D727">
        <f>SUMIF(order_details__2[OrderID],order_details!C727,order_details__2[Line Sale])</f>
        <v>1733.0600000000002</v>
      </c>
      <c r="E727">
        <f>VLOOKUP(Table15[[#This Row],[OrderID]],orders[],7,FALSE)</f>
        <v>2</v>
      </c>
      <c r="F727">
        <f>SUMIF(order_details__2[OrderID],Table15[[#This Row],[OrderID]],order_details__2[Quantity])</f>
        <v>14</v>
      </c>
    </row>
    <row r="728" spans="1:6" x14ac:dyDescent="0.2">
      <c r="A728" s="2">
        <v>10522</v>
      </c>
      <c r="C728">
        <v>10972</v>
      </c>
      <c r="D728">
        <f>SUMIF(order_details__2[OrderID],order_details!C728,order_details__2[Line Sale])</f>
        <v>251.5</v>
      </c>
      <c r="E728">
        <f>VLOOKUP(Table15[[#This Row],[OrderID]],orders[],7,FALSE)</f>
        <v>2</v>
      </c>
      <c r="F728">
        <f>SUMIF(order_details__2[OrderID],Table15[[#This Row],[OrderID]],order_details__2[Quantity])</f>
        <v>13</v>
      </c>
    </row>
    <row r="729" spans="1:6" x14ac:dyDescent="0.2">
      <c r="A729" s="3">
        <v>10523</v>
      </c>
      <c r="C729">
        <v>10973</v>
      </c>
      <c r="D729">
        <f>SUMIF(order_details__2[OrderID],order_details!C729,order_details__2[Line Sale])</f>
        <v>291.55</v>
      </c>
      <c r="E729">
        <f>VLOOKUP(Table15[[#This Row],[OrderID]],orders[],7,FALSE)</f>
        <v>2</v>
      </c>
      <c r="F729">
        <f>SUMIF(order_details__2[OrderID],Table15[[#This Row],[OrderID]],order_details__2[Quantity])</f>
        <v>21</v>
      </c>
    </row>
    <row r="730" spans="1:6" x14ac:dyDescent="0.2">
      <c r="A730" s="2">
        <v>10523</v>
      </c>
      <c r="C730">
        <v>10974</v>
      </c>
      <c r="D730">
        <f>SUMIF(order_details__2[OrderID],order_details!C730,order_details__2[Line Sale])</f>
        <v>439</v>
      </c>
      <c r="E730">
        <f>VLOOKUP(Table15[[#This Row],[OrderID]],orders[],7,FALSE)</f>
        <v>3</v>
      </c>
      <c r="F730">
        <f>SUMIF(order_details__2[OrderID],Table15[[#This Row],[OrderID]],order_details__2[Quantity])</f>
        <v>10</v>
      </c>
    </row>
    <row r="731" spans="1:6" x14ac:dyDescent="0.2">
      <c r="A731" s="3">
        <v>10523</v>
      </c>
      <c r="C731">
        <v>10975</v>
      </c>
      <c r="D731">
        <f>SUMIF(order_details__2[OrderID],order_details!C731,order_details__2[Line Sale])</f>
        <v>717.5</v>
      </c>
      <c r="E731">
        <f>VLOOKUP(Table15[[#This Row],[OrderID]],orders[],7,FALSE)</f>
        <v>3</v>
      </c>
      <c r="F731">
        <f>SUMIF(order_details__2[OrderID],Table15[[#This Row],[OrderID]],order_details__2[Quantity])</f>
        <v>26</v>
      </c>
    </row>
    <row r="732" spans="1:6" x14ac:dyDescent="0.2">
      <c r="A732" s="2">
        <v>10523</v>
      </c>
      <c r="C732">
        <v>10976</v>
      </c>
      <c r="D732">
        <f>SUMIF(order_details__2[OrderID],order_details!C732,order_details__2[Line Sale])</f>
        <v>912</v>
      </c>
      <c r="E732">
        <f>VLOOKUP(Table15[[#This Row],[OrderID]],orders[],7,FALSE)</f>
        <v>1</v>
      </c>
      <c r="F732">
        <f>SUMIF(order_details__2[OrderID],Table15[[#This Row],[OrderID]],order_details__2[Quantity])</f>
        <v>20</v>
      </c>
    </row>
    <row r="733" spans="1:6" x14ac:dyDescent="0.2">
      <c r="A733" s="3">
        <v>10524</v>
      </c>
      <c r="C733">
        <v>10977</v>
      </c>
      <c r="D733">
        <f>SUMIF(order_details__2[OrderID],order_details!C733,order_details__2[Line Sale])</f>
        <v>2233</v>
      </c>
      <c r="E733">
        <f>VLOOKUP(Table15[[#This Row],[OrderID]],orders[],7,FALSE)</f>
        <v>3</v>
      </c>
      <c r="F733">
        <f>SUMIF(order_details__2[OrderID],Table15[[#This Row],[OrderID]],order_details__2[Quantity])</f>
        <v>90</v>
      </c>
    </row>
    <row r="734" spans="1:6" x14ac:dyDescent="0.2">
      <c r="A734" s="2">
        <v>10524</v>
      </c>
      <c r="C734">
        <v>10978</v>
      </c>
      <c r="D734">
        <f>SUMIF(order_details__2[OrderID],order_details!C734,order_details__2[Line Sale])</f>
        <v>1500.7</v>
      </c>
      <c r="E734">
        <f>VLOOKUP(Table15[[#This Row],[OrderID]],orders[],7,FALSE)</f>
        <v>2</v>
      </c>
      <c r="F734">
        <f>SUMIF(order_details__2[OrderID],Table15[[#This Row],[OrderID]],order_details__2[Quantity])</f>
        <v>76</v>
      </c>
    </row>
    <row r="735" spans="1:6" x14ac:dyDescent="0.2">
      <c r="A735" s="3">
        <v>10524</v>
      </c>
      <c r="C735">
        <v>10979</v>
      </c>
      <c r="D735">
        <f>SUMIF(order_details__2[OrderID],order_details!C735,order_details__2[Line Sale])</f>
        <v>4813.5</v>
      </c>
      <c r="E735">
        <f>VLOOKUP(Table15[[#This Row],[OrderID]],orders[],7,FALSE)</f>
        <v>2</v>
      </c>
      <c r="F735">
        <f>SUMIF(order_details__2[OrderID],Table15[[#This Row],[OrderID]],order_details__2[Quantity])</f>
        <v>207</v>
      </c>
    </row>
    <row r="736" spans="1:6" x14ac:dyDescent="0.2">
      <c r="A736" s="2">
        <v>10524</v>
      </c>
      <c r="C736">
        <v>10980</v>
      </c>
      <c r="D736">
        <f>SUMIF(order_details__2[OrderID],order_details!C736,order_details__2[Line Sale])</f>
        <v>310</v>
      </c>
      <c r="E736">
        <f>VLOOKUP(Table15[[#This Row],[OrderID]],orders[],7,FALSE)</f>
        <v>1</v>
      </c>
      <c r="F736">
        <f>SUMIF(order_details__2[OrderID],Table15[[#This Row],[OrderID]],order_details__2[Quantity])</f>
        <v>40</v>
      </c>
    </row>
    <row r="737" spans="1:6" x14ac:dyDescent="0.2">
      <c r="A737" s="3">
        <v>10525</v>
      </c>
      <c r="C737">
        <v>10981</v>
      </c>
      <c r="D737">
        <f>SUMIF(order_details__2[OrderID],order_details!C737,order_details__2[Line Sale])</f>
        <v>15810</v>
      </c>
      <c r="E737">
        <f>VLOOKUP(Table15[[#This Row],[OrderID]],orders[],7,FALSE)</f>
        <v>2</v>
      </c>
      <c r="F737">
        <f>SUMIF(order_details__2[OrderID],Table15[[#This Row],[OrderID]],order_details__2[Quantity])</f>
        <v>60</v>
      </c>
    </row>
    <row r="738" spans="1:6" x14ac:dyDescent="0.2">
      <c r="A738" s="2">
        <v>10525</v>
      </c>
      <c r="C738">
        <v>10982</v>
      </c>
      <c r="D738">
        <f>SUMIF(order_details__2[OrderID],order_details!C738,order_details__2[Line Sale])</f>
        <v>1014</v>
      </c>
      <c r="E738">
        <f>VLOOKUP(Table15[[#This Row],[OrderID]],orders[],7,FALSE)</f>
        <v>1</v>
      </c>
      <c r="F738">
        <f>SUMIF(order_details__2[OrderID],Table15[[#This Row],[OrderID]],order_details__2[Quantity])</f>
        <v>29</v>
      </c>
    </row>
    <row r="739" spans="1:6" x14ac:dyDescent="0.2">
      <c r="A739" s="3">
        <v>10526</v>
      </c>
      <c r="C739">
        <v>10983</v>
      </c>
      <c r="D739">
        <f>SUMIF(order_details__2[OrderID],order_details!C739,order_details__2[Line Sale])</f>
        <v>796.5</v>
      </c>
      <c r="E739">
        <f>VLOOKUP(Table15[[#This Row],[OrderID]],orders[],7,FALSE)</f>
        <v>2</v>
      </c>
      <c r="F739">
        <f>SUMIF(order_details__2[OrderID],Table15[[#This Row],[OrderID]],order_details__2[Quantity])</f>
        <v>99</v>
      </c>
    </row>
    <row r="740" spans="1:6" x14ac:dyDescent="0.2">
      <c r="A740" s="2">
        <v>10526</v>
      </c>
      <c r="C740">
        <v>10984</v>
      </c>
      <c r="D740">
        <f>SUMIF(order_details__2[OrderID],order_details!C740,order_details__2[Line Sale])</f>
        <v>1809.75</v>
      </c>
      <c r="E740">
        <f>VLOOKUP(Table15[[#This Row],[OrderID]],orders[],7,FALSE)</f>
        <v>3</v>
      </c>
      <c r="F740">
        <f>SUMIF(order_details__2[OrderID],Table15[[#This Row],[OrderID]],order_details__2[Quantity])</f>
        <v>115</v>
      </c>
    </row>
    <row r="741" spans="1:6" x14ac:dyDescent="0.2">
      <c r="A741" s="3">
        <v>10526</v>
      </c>
      <c r="C741">
        <v>10985</v>
      </c>
      <c r="D741">
        <f>SUMIF(order_details__2[OrderID],order_details!C741,order_details__2[Line Sale])</f>
        <v>2248.1999999999998</v>
      </c>
      <c r="E741">
        <f>VLOOKUP(Table15[[#This Row],[OrderID]],orders[],7,FALSE)</f>
        <v>1</v>
      </c>
      <c r="F741">
        <f>SUMIF(order_details__2[OrderID],Table15[[#This Row],[OrderID]],order_details__2[Quantity])</f>
        <v>79</v>
      </c>
    </row>
    <row r="742" spans="1:6" x14ac:dyDescent="0.2">
      <c r="A742" s="2">
        <v>10527</v>
      </c>
      <c r="C742">
        <v>10986</v>
      </c>
      <c r="D742">
        <f>SUMIF(order_details__2[OrderID],order_details!C742,order_details__2[Line Sale])</f>
        <v>2220</v>
      </c>
      <c r="E742">
        <f>VLOOKUP(Table15[[#This Row],[OrderID]],orders[],7,FALSE)</f>
        <v>2</v>
      </c>
      <c r="F742">
        <f>SUMIF(order_details__2[OrderID],Table15[[#This Row],[OrderID]],order_details__2[Quantity])</f>
        <v>70</v>
      </c>
    </row>
    <row r="743" spans="1:6" x14ac:dyDescent="0.2">
      <c r="A743" s="3">
        <v>10527</v>
      </c>
      <c r="C743">
        <v>10987</v>
      </c>
      <c r="D743">
        <f>SUMIF(order_details__2[OrderID],order_details!C743,order_details__2[Line Sale])</f>
        <v>2772</v>
      </c>
      <c r="E743">
        <f>VLOOKUP(Table15[[#This Row],[OrderID]],orders[],7,FALSE)</f>
        <v>1</v>
      </c>
      <c r="F743">
        <f>SUMIF(order_details__2[OrderID],Table15[[#This Row],[OrderID]],order_details__2[Quantity])</f>
        <v>86</v>
      </c>
    </row>
    <row r="744" spans="1:6" x14ac:dyDescent="0.2">
      <c r="A744" s="2">
        <v>10528</v>
      </c>
      <c r="C744">
        <v>10988</v>
      </c>
      <c r="D744">
        <f>SUMIF(order_details__2[OrderID],order_details!C744,order_details__2[Line Sale])</f>
        <v>3772</v>
      </c>
      <c r="E744">
        <f>VLOOKUP(Table15[[#This Row],[OrderID]],orders[],7,FALSE)</f>
        <v>2</v>
      </c>
      <c r="F744">
        <f>SUMIF(order_details__2[OrderID],Table15[[#This Row],[OrderID]],order_details__2[Quantity])</f>
        <v>100</v>
      </c>
    </row>
    <row r="745" spans="1:6" x14ac:dyDescent="0.2">
      <c r="A745" s="3">
        <v>10528</v>
      </c>
      <c r="C745">
        <v>10989</v>
      </c>
      <c r="D745">
        <f>SUMIF(order_details__2[OrderID],order_details!C745,order_details__2[Line Sale])</f>
        <v>1353.6</v>
      </c>
      <c r="E745">
        <f>VLOOKUP(Table15[[#This Row],[OrderID]],orders[],7,FALSE)</f>
        <v>1</v>
      </c>
      <c r="F745">
        <f>SUMIF(order_details__2[OrderID],Table15[[#This Row],[OrderID]],order_details__2[Quantity])</f>
        <v>59</v>
      </c>
    </row>
    <row r="746" spans="1:6" x14ac:dyDescent="0.2">
      <c r="A746" s="2">
        <v>10528</v>
      </c>
      <c r="C746">
        <v>10990</v>
      </c>
      <c r="D746">
        <f>SUMIF(order_details__2[OrderID],order_details!C746,order_details__2[Line Sale])</f>
        <v>4931</v>
      </c>
      <c r="E746">
        <f>VLOOKUP(Table15[[#This Row],[OrderID]],orders[],7,FALSE)</f>
        <v>3</v>
      </c>
      <c r="F746">
        <f>SUMIF(order_details__2[OrderID],Table15[[#This Row],[OrderID]],order_details__2[Quantity])</f>
        <v>256</v>
      </c>
    </row>
    <row r="747" spans="1:6" x14ac:dyDescent="0.2">
      <c r="A747" s="3">
        <v>10529</v>
      </c>
      <c r="C747">
        <v>10991</v>
      </c>
      <c r="D747">
        <f>SUMIF(order_details__2[OrderID],order_details!C747,order_details__2[Line Sale])</f>
        <v>2870</v>
      </c>
      <c r="E747">
        <f>VLOOKUP(Table15[[#This Row],[OrderID]],orders[],7,FALSE)</f>
        <v>1</v>
      </c>
      <c r="F747">
        <f>SUMIF(order_details__2[OrderID],Table15[[#This Row],[OrderID]],order_details__2[Quantity])</f>
        <v>160</v>
      </c>
    </row>
    <row r="748" spans="1:6" x14ac:dyDescent="0.2">
      <c r="A748" s="2">
        <v>10529</v>
      </c>
      <c r="C748">
        <v>10992</v>
      </c>
      <c r="D748">
        <f>SUMIF(order_details__2[OrderID],order_details!C748,order_details__2[Line Sale])</f>
        <v>69.599999999999994</v>
      </c>
      <c r="E748">
        <f>VLOOKUP(Table15[[#This Row],[OrderID]],orders[],7,FALSE)</f>
        <v>3</v>
      </c>
      <c r="F748">
        <f>SUMIF(order_details__2[OrderID],Table15[[#This Row],[OrderID]],order_details__2[Quantity])</f>
        <v>2</v>
      </c>
    </row>
    <row r="749" spans="1:6" x14ac:dyDescent="0.2">
      <c r="A749" s="3">
        <v>10529</v>
      </c>
      <c r="C749">
        <v>10993</v>
      </c>
      <c r="D749">
        <f>SUMIF(order_details__2[OrderID],order_details!C749,order_details__2[Line Sale])</f>
        <v>6527.25</v>
      </c>
      <c r="E749">
        <f>VLOOKUP(Table15[[#This Row],[OrderID]],orders[],7,FALSE)</f>
        <v>3</v>
      </c>
      <c r="F749">
        <f>SUMIF(order_details__2[OrderID],Table15[[#This Row],[OrderID]],order_details__2[Quantity])</f>
        <v>85</v>
      </c>
    </row>
    <row r="750" spans="1:6" x14ac:dyDescent="0.2">
      <c r="A750" s="2">
        <v>10530</v>
      </c>
      <c r="C750">
        <v>10994</v>
      </c>
      <c r="D750">
        <f>SUMIF(order_details__2[OrderID],order_details!C750,order_details__2[Line Sale])</f>
        <v>990</v>
      </c>
      <c r="E750">
        <f>VLOOKUP(Table15[[#This Row],[OrderID]],orders[],7,FALSE)</f>
        <v>3</v>
      </c>
      <c r="F750">
        <f>SUMIF(order_details__2[OrderID],Table15[[#This Row],[OrderID]],order_details__2[Quantity])</f>
        <v>18</v>
      </c>
    </row>
    <row r="751" spans="1:6" x14ac:dyDescent="0.2">
      <c r="A751" s="3">
        <v>10530</v>
      </c>
      <c r="C751">
        <v>10995</v>
      </c>
      <c r="D751">
        <f>SUMIF(order_details__2[OrderID],order_details!C751,order_details__2[Line Sale])</f>
        <v>1196</v>
      </c>
      <c r="E751">
        <f>VLOOKUP(Table15[[#This Row],[OrderID]],orders[],7,FALSE)</f>
        <v>3</v>
      </c>
      <c r="F751">
        <f>SUMIF(order_details__2[OrderID],Table15[[#This Row],[OrderID]],order_details__2[Quantity])</f>
        <v>24</v>
      </c>
    </row>
    <row r="752" spans="1:6" x14ac:dyDescent="0.2">
      <c r="A752" s="2">
        <v>10530</v>
      </c>
      <c r="C752">
        <v>10996</v>
      </c>
      <c r="D752">
        <f>SUMIF(order_details__2[OrderID],order_details!C752,order_details__2[Line Sale])</f>
        <v>560</v>
      </c>
      <c r="E752">
        <f>VLOOKUP(Table15[[#This Row],[OrderID]],orders[],7,FALSE)</f>
        <v>2</v>
      </c>
      <c r="F752">
        <f>SUMIF(order_details__2[OrderID],Table15[[#This Row],[OrderID]],order_details__2[Quantity])</f>
        <v>40</v>
      </c>
    </row>
    <row r="753" spans="1:6" x14ac:dyDescent="0.2">
      <c r="A753" s="3">
        <v>10530</v>
      </c>
      <c r="C753">
        <v>10997</v>
      </c>
      <c r="D753">
        <f>SUMIF(order_details__2[OrderID],order_details!C753,order_details__2[Line Sale])</f>
        <v>1980</v>
      </c>
      <c r="E753">
        <f>VLOOKUP(Table15[[#This Row],[OrderID]],orders[],7,FALSE)</f>
        <v>2</v>
      </c>
      <c r="F753">
        <f>SUMIF(order_details__2[OrderID],Table15[[#This Row],[OrderID]],order_details__2[Quantity])</f>
        <v>90</v>
      </c>
    </row>
    <row r="754" spans="1:6" x14ac:dyDescent="0.2">
      <c r="A754" s="2">
        <v>10531</v>
      </c>
      <c r="C754">
        <v>10998</v>
      </c>
      <c r="D754">
        <f>SUMIF(order_details__2[OrderID],order_details!C754,order_details__2[Line Sale])</f>
        <v>686</v>
      </c>
      <c r="E754">
        <f>VLOOKUP(Table15[[#This Row],[OrderID]],orders[],7,FALSE)</f>
        <v>2</v>
      </c>
      <c r="F754">
        <f>SUMIF(order_details__2[OrderID],Table15[[#This Row],[OrderID]],order_details__2[Quantity])</f>
        <v>69</v>
      </c>
    </row>
    <row r="755" spans="1:6" x14ac:dyDescent="0.2">
      <c r="A755" s="3">
        <v>10532</v>
      </c>
      <c r="C755">
        <v>10999</v>
      </c>
      <c r="D755">
        <f>SUMIF(order_details__2[OrderID],order_details!C755,order_details__2[Line Sale])</f>
        <v>1261</v>
      </c>
      <c r="E755">
        <f>VLOOKUP(Table15[[#This Row],[OrderID]],orders[],7,FALSE)</f>
        <v>2</v>
      </c>
      <c r="F755">
        <f>SUMIF(order_details__2[OrderID],Table15[[#This Row],[OrderID]],order_details__2[Quantity])</f>
        <v>56</v>
      </c>
    </row>
    <row r="756" spans="1:6" x14ac:dyDescent="0.2">
      <c r="A756" s="2">
        <v>10532</v>
      </c>
      <c r="C756">
        <v>11000</v>
      </c>
      <c r="D756">
        <f>SUMIF(order_details__2[OrderID],order_details!C756,order_details__2[Line Sale])</f>
        <v>1075</v>
      </c>
      <c r="E756">
        <f>VLOOKUP(Table15[[#This Row],[OrderID]],orders[],7,FALSE)</f>
        <v>3</v>
      </c>
      <c r="F756">
        <f>SUMIF(order_details__2[OrderID],Table15[[#This Row],[OrderID]],order_details__2[Quantity])</f>
        <v>85</v>
      </c>
    </row>
    <row r="757" spans="1:6" x14ac:dyDescent="0.2">
      <c r="A757" s="3">
        <v>10533</v>
      </c>
      <c r="C757">
        <v>11001</v>
      </c>
      <c r="D757">
        <f>SUMIF(order_details__2[OrderID],order_details!C757,order_details__2[Line Sale])</f>
        <v>2769</v>
      </c>
      <c r="E757">
        <f>VLOOKUP(Table15[[#This Row],[OrderID]],orders[],7,FALSE)</f>
        <v>2</v>
      </c>
      <c r="F757">
        <f>SUMIF(order_details__2[OrderID],Table15[[#This Row],[OrderID]],order_details__2[Quantity])</f>
        <v>116</v>
      </c>
    </row>
    <row r="758" spans="1:6" x14ac:dyDescent="0.2">
      <c r="A758" s="2">
        <v>10533</v>
      </c>
      <c r="C758">
        <v>11002</v>
      </c>
      <c r="D758">
        <f>SUMIF(order_details__2[OrderID],order_details!C758,order_details__2[Line Sale])</f>
        <v>1902</v>
      </c>
      <c r="E758">
        <f>VLOOKUP(Table15[[#This Row],[OrderID]],orders[],7,FALSE)</f>
        <v>1</v>
      </c>
      <c r="F758">
        <f>SUMIF(order_details__2[OrderID],Table15[[#This Row],[OrderID]],order_details__2[Quantity])</f>
        <v>135</v>
      </c>
    </row>
    <row r="759" spans="1:6" x14ac:dyDescent="0.2">
      <c r="A759" s="3">
        <v>10533</v>
      </c>
      <c r="C759">
        <v>11003</v>
      </c>
      <c r="D759">
        <f>SUMIF(order_details__2[OrderID],order_details!C759,order_details__2[Line Sale])</f>
        <v>326</v>
      </c>
      <c r="E759">
        <f>VLOOKUP(Table15[[#This Row],[OrderID]],orders[],7,FALSE)</f>
        <v>3</v>
      </c>
      <c r="F759">
        <f>SUMIF(order_details__2[OrderID],Table15[[#This Row],[OrderID]],order_details__2[Quantity])</f>
        <v>24</v>
      </c>
    </row>
    <row r="760" spans="1:6" x14ac:dyDescent="0.2">
      <c r="A760" s="2">
        <v>10534</v>
      </c>
      <c r="C760">
        <v>11004</v>
      </c>
      <c r="D760">
        <f>SUMIF(order_details__2[OrderID],order_details!C760,order_details__2[Line Sale])</f>
        <v>295.38</v>
      </c>
      <c r="E760">
        <f>VLOOKUP(Table15[[#This Row],[OrderID]],orders[],7,FALSE)</f>
        <v>1</v>
      </c>
      <c r="F760">
        <f>SUMIF(order_details__2[OrderID],Table15[[#This Row],[OrderID]],order_details__2[Quantity])</f>
        <v>12</v>
      </c>
    </row>
    <row r="761" spans="1:6" x14ac:dyDescent="0.2">
      <c r="A761" s="3">
        <v>10534</v>
      </c>
      <c r="C761">
        <v>11005</v>
      </c>
      <c r="D761">
        <f>SUMIF(order_details__2[OrderID],order_details!C761,order_details__2[Line Sale])</f>
        <v>586</v>
      </c>
      <c r="E761">
        <f>VLOOKUP(Table15[[#This Row],[OrderID]],orders[],7,FALSE)</f>
        <v>1</v>
      </c>
      <c r="F761">
        <f>SUMIF(order_details__2[OrderID],Table15[[#This Row],[OrderID]],order_details__2[Quantity])</f>
        <v>12</v>
      </c>
    </row>
    <row r="762" spans="1:6" x14ac:dyDescent="0.2">
      <c r="A762" s="2">
        <v>10534</v>
      </c>
      <c r="C762">
        <v>11006</v>
      </c>
      <c r="D762">
        <f>SUMIF(order_details__2[OrderID],order_details!C762,order_details__2[Line Sale])</f>
        <v>391.58000000000004</v>
      </c>
      <c r="E762">
        <f>VLOOKUP(Table15[[#This Row],[OrderID]],orders[],7,FALSE)</f>
        <v>2</v>
      </c>
      <c r="F762">
        <f>SUMIF(order_details__2[OrderID],Table15[[#This Row],[OrderID]],order_details__2[Quantity])</f>
        <v>10</v>
      </c>
    </row>
    <row r="763" spans="1:6" x14ac:dyDescent="0.2">
      <c r="A763" s="3">
        <v>10535</v>
      </c>
      <c r="C763">
        <v>11007</v>
      </c>
      <c r="D763">
        <f>SUMIF(order_details__2[OrderID],order_details!C763,order_details__2[Line Sale])</f>
        <v>2633.9</v>
      </c>
      <c r="E763">
        <f>VLOOKUP(Table15[[#This Row],[OrderID]],orders[],7,FALSE)</f>
        <v>2</v>
      </c>
      <c r="F763">
        <f>SUMIF(order_details__2[OrderID],Table15[[#This Row],[OrderID]],order_details__2[Quantity])</f>
        <v>54</v>
      </c>
    </row>
    <row r="764" spans="1:6" x14ac:dyDescent="0.2">
      <c r="A764" s="2">
        <v>10535</v>
      </c>
      <c r="C764">
        <v>11008</v>
      </c>
      <c r="D764">
        <f>SUMIF(order_details__2[OrderID],order_details!C764,order_details__2[Line Sale])</f>
        <v>4903.5</v>
      </c>
      <c r="E764">
        <f>VLOOKUP(Table15[[#This Row],[OrderID]],orders[],7,FALSE)</f>
        <v>3</v>
      </c>
      <c r="F764">
        <f>SUMIF(order_details__2[OrderID],Table15[[#This Row],[OrderID]],order_details__2[Quantity])</f>
        <v>181</v>
      </c>
    </row>
    <row r="765" spans="1:6" x14ac:dyDescent="0.2">
      <c r="A765" s="3">
        <v>10535</v>
      </c>
      <c r="C765">
        <v>11009</v>
      </c>
      <c r="D765">
        <f>SUMIF(order_details__2[OrderID],order_details!C765,order_details__2[Line Sale])</f>
        <v>702</v>
      </c>
      <c r="E765">
        <f>VLOOKUP(Table15[[#This Row],[OrderID]],orders[],7,FALSE)</f>
        <v>1</v>
      </c>
      <c r="F765">
        <f>SUMIF(order_details__2[OrderID],Table15[[#This Row],[OrderID]],order_details__2[Quantity])</f>
        <v>39</v>
      </c>
    </row>
    <row r="766" spans="1:6" x14ac:dyDescent="0.2">
      <c r="A766" s="2">
        <v>10535</v>
      </c>
      <c r="C766">
        <v>11010</v>
      </c>
      <c r="D766">
        <f>SUMIF(order_details__2[OrderID],order_details!C766,order_details__2[Line Sale])</f>
        <v>645</v>
      </c>
      <c r="E766">
        <f>VLOOKUP(Table15[[#This Row],[OrderID]],orders[],7,FALSE)</f>
        <v>2</v>
      </c>
      <c r="F766">
        <f>SUMIF(order_details__2[OrderID],Table15[[#This Row],[OrderID]],order_details__2[Quantity])</f>
        <v>30</v>
      </c>
    </row>
    <row r="767" spans="1:6" x14ac:dyDescent="0.2">
      <c r="A767" s="3">
        <v>10536</v>
      </c>
      <c r="C767">
        <v>11011</v>
      </c>
      <c r="D767">
        <f>SUMIF(order_details__2[OrderID],order_details!C767,order_details__2[Line Sale])</f>
        <v>960</v>
      </c>
      <c r="E767">
        <f>VLOOKUP(Table15[[#This Row],[OrderID]],orders[],7,FALSE)</f>
        <v>1</v>
      </c>
      <c r="F767">
        <f>SUMIF(order_details__2[OrderID],Table15[[#This Row],[OrderID]],order_details__2[Quantity])</f>
        <v>60</v>
      </c>
    </row>
    <row r="768" spans="1:6" x14ac:dyDescent="0.2">
      <c r="A768" s="2">
        <v>10536</v>
      </c>
      <c r="C768">
        <v>11012</v>
      </c>
      <c r="D768">
        <f>SUMIF(order_details__2[OrderID],order_details!C768,order_details__2[Line Sale])</f>
        <v>2974</v>
      </c>
      <c r="E768">
        <f>VLOOKUP(Table15[[#This Row],[OrderID]],orders[],7,FALSE)</f>
        <v>3</v>
      </c>
      <c r="F768">
        <f>SUMIF(order_details__2[OrderID],Table15[[#This Row],[OrderID]],order_details__2[Quantity])</f>
        <v>146</v>
      </c>
    </row>
    <row r="769" spans="1:6" x14ac:dyDescent="0.2">
      <c r="A769" s="3">
        <v>10536</v>
      </c>
      <c r="C769">
        <v>11013</v>
      </c>
      <c r="D769">
        <f>SUMIF(order_details__2[OrderID],order_details!C769,order_details__2[Line Sale])</f>
        <v>361</v>
      </c>
      <c r="E769">
        <f>VLOOKUP(Table15[[#This Row],[OrderID]],orders[],7,FALSE)</f>
        <v>1</v>
      </c>
      <c r="F769">
        <f>SUMIF(order_details__2[OrderID],Table15[[#This Row],[OrderID]],order_details__2[Quantity])</f>
        <v>36</v>
      </c>
    </row>
    <row r="770" spans="1:6" x14ac:dyDescent="0.2">
      <c r="A770" s="2">
        <v>10536</v>
      </c>
      <c r="C770">
        <v>11014</v>
      </c>
      <c r="D770">
        <f>SUMIF(order_details__2[OrderID],order_details!C770,order_details__2[Line Sale])</f>
        <v>270.2</v>
      </c>
      <c r="E770">
        <f>VLOOKUP(Table15[[#This Row],[OrderID]],orders[],7,FALSE)</f>
        <v>3</v>
      </c>
      <c r="F770">
        <f>SUMIF(order_details__2[OrderID],Table15[[#This Row],[OrderID]],order_details__2[Quantity])</f>
        <v>28</v>
      </c>
    </row>
    <row r="771" spans="1:6" x14ac:dyDescent="0.2">
      <c r="A771" s="3">
        <v>10537</v>
      </c>
      <c r="C771">
        <v>11015</v>
      </c>
      <c r="D771">
        <f>SUMIF(order_details__2[OrderID],order_details!C771,order_details__2[Line Sale])</f>
        <v>622.35</v>
      </c>
      <c r="E771">
        <f>VLOOKUP(Table15[[#This Row],[OrderID]],orders[],7,FALSE)</f>
        <v>2</v>
      </c>
      <c r="F771">
        <f>SUMIF(order_details__2[OrderID],Table15[[#This Row],[OrderID]],order_details__2[Quantity])</f>
        <v>33</v>
      </c>
    </row>
    <row r="772" spans="1:6" x14ac:dyDescent="0.2">
      <c r="A772" s="2">
        <v>10537</v>
      </c>
      <c r="C772">
        <v>11016</v>
      </c>
      <c r="D772">
        <f>SUMIF(order_details__2[OrderID],order_details!C772,order_details__2[Line Sale])</f>
        <v>491.5</v>
      </c>
      <c r="E772">
        <f>VLOOKUP(Table15[[#This Row],[OrderID]],orders[],7,FALSE)</f>
        <v>2</v>
      </c>
      <c r="F772">
        <f>SUMIF(order_details__2[OrderID],Table15[[#This Row],[OrderID]],order_details__2[Quantity])</f>
        <v>31</v>
      </c>
    </row>
    <row r="773" spans="1:6" x14ac:dyDescent="0.2">
      <c r="A773" s="3">
        <v>10537</v>
      </c>
      <c r="C773">
        <v>11017</v>
      </c>
      <c r="D773">
        <f>SUMIF(order_details__2[OrderID],order_details!C773,order_details__2[Line Sale])</f>
        <v>6750</v>
      </c>
      <c r="E773">
        <f>VLOOKUP(Table15[[#This Row],[OrderID]],orders[],7,FALSE)</f>
        <v>2</v>
      </c>
      <c r="F773">
        <f>SUMIF(order_details__2[OrderID],Table15[[#This Row],[OrderID]],order_details__2[Quantity])</f>
        <v>165</v>
      </c>
    </row>
    <row r="774" spans="1:6" x14ac:dyDescent="0.2">
      <c r="A774" s="2">
        <v>10537</v>
      </c>
      <c r="C774">
        <v>11018</v>
      </c>
      <c r="D774">
        <f>SUMIF(order_details__2[OrderID],order_details!C774,order_details__2[Line Sale])</f>
        <v>1575</v>
      </c>
      <c r="E774">
        <f>VLOOKUP(Table15[[#This Row],[OrderID]],orders[],7,FALSE)</f>
        <v>2</v>
      </c>
      <c r="F774">
        <f>SUMIF(order_details__2[OrderID],Table15[[#This Row],[OrderID]],order_details__2[Quantity])</f>
        <v>35</v>
      </c>
    </row>
    <row r="775" spans="1:6" x14ac:dyDescent="0.2">
      <c r="A775" s="3">
        <v>10537</v>
      </c>
      <c r="C775">
        <v>11019</v>
      </c>
      <c r="D775">
        <f>SUMIF(order_details__2[OrderID],order_details!C775,order_details__2[Line Sale])</f>
        <v>76</v>
      </c>
      <c r="E775">
        <f>VLOOKUP(Table15[[#This Row],[OrderID]],orders[],7,FALSE)</f>
        <v>3</v>
      </c>
      <c r="F775">
        <f>SUMIF(order_details__2[OrderID],Table15[[#This Row],[OrderID]],order_details__2[Quantity])</f>
        <v>5</v>
      </c>
    </row>
    <row r="776" spans="1:6" x14ac:dyDescent="0.2">
      <c r="A776" s="2">
        <v>10538</v>
      </c>
      <c r="C776">
        <v>11020</v>
      </c>
      <c r="D776">
        <f>SUMIF(order_details__2[OrderID],order_details!C776,order_details__2[Line Sale])</f>
        <v>744</v>
      </c>
      <c r="E776">
        <f>VLOOKUP(Table15[[#This Row],[OrderID]],orders[],7,FALSE)</f>
        <v>2</v>
      </c>
      <c r="F776">
        <f>SUMIF(order_details__2[OrderID],Table15[[#This Row],[OrderID]],order_details__2[Quantity])</f>
        <v>24</v>
      </c>
    </row>
    <row r="777" spans="1:6" x14ac:dyDescent="0.2">
      <c r="A777" s="3">
        <v>10538</v>
      </c>
      <c r="C777">
        <v>11021</v>
      </c>
      <c r="D777">
        <f>SUMIF(order_details__2[OrderID],order_details!C777,order_details__2[Line Sale])</f>
        <v>6941.49</v>
      </c>
      <c r="E777">
        <f>VLOOKUP(Table15[[#This Row],[OrderID]],orders[],7,FALSE)</f>
        <v>1</v>
      </c>
      <c r="F777">
        <f>SUMIF(order_details__2[OrderID],Table15[[#This Row],[OrderID]],order_details__2[Quantity])</f>
        <v>168</v>
      </c>
    </row>
    <row r="778" spans="1:6" x14ac:dyDescent="0.2">
      <c r="A778" s="2">
        <v>10539</v>
      </c>
      <c r="C778">
        <v>11022</v>
      </c>
      <c r="D778">
        <f>SUMIF(order_details__2[OrderID],order_details!C778,order_details__2[Line Sale])</f>
        <v>1402</v>
      </c>
      <c r="E778">
        <f>VLOOKUP(Table15[[#This Row],[OrderID]],orders[],7,FALSE)</f>
        <v>2</v>
      </c>
      <c r="F778">
        <f>SUMIF(order_details__2[OrderID],Table15[[#This Row],[OrderID]],order_details__2[Quantity])</f>
        <v>65</v>
      </c>
    </row>
    <row r="779" spans="1:6" x14ac:dyDescent="0.2">
      <c r="A779" s="3">
        <v>10539</v>
      </c>
      <c r="C779">
        <v>11023</v>
      </c>
      <c r="D779">
        <f>SUMIF(order_details__2[OrderID],order_details!C779,order_details__2[Line Sale])</f>
        <v>1500</v>
      </c>
      <c r="E779">
        <f>VLOOKUP(Table15[[#This Row],[OrderID]],orders[],7,FALSE)</f>
        <v>2</v>
      </c>
      <c r="F779">
        <f>SUMIF(order_details__2[OrderID],Table15[[#This Row],[OrderID]],order_details__2[Quantity])</f>
        <v>34</v>
      </c>
    </row>
    <row r="780" spans="1:6" x14ac:dyDescent="0.2">
      <c r="A780" s="2">
        <v>10539</v>
      </c>
      <c r="C780">
        <v>11024</v>
      </c>
      <c r="D780">
        <f>SUMIF(order_details__2[OrderID],order_details!C780,order_details__2[Line Sale])</f>
        <v>1966.81</v>
      </c>
      <c r="E780">
        <f>VLOOKUP(Table15[[#This Row],[OrderID]],orders[],7,FALSE)</f>
        <v>1</v>
      </c>
      <c r="F780">
        <f>SUMIF(order_details__2[OrderID],Table15[[#This Row],[OrderID]],order_details__2[Quantity])</f>
        <v>113</v>
      </c>
    </row>
    <row r="781" spans="1:6" x14ac:dyDescent="0.2">
      <c r="A781" s="3">
        <v>10539</v>
      </c>
      <c r="C781">
        <v>11025</v>
      </c>
      <c r="D781">
        <f>SUMIF(order_details__2[OrderID],order_details!C781,order_details__2[Line Sale])</f>
        <v>300</v>
      </c>
      <c r="E781">
        <f>VLOOKUP(Table15[[#This Row],[OrderID]],orders[],7,FALSE)</f>
        <v>3</v>
      </c>
      <c r="F781">
        <f>SUMIF(order_details__2[OrderID],Table15[[#This Row],[OrderID]],order_details__2[Quantity])</f>
        <v>30</v>
      </c>
    </row>
    <row r="782" spans="1:6" x14ac:dyDescent="0.2">
      <c r="A782" s="2">
        <v>10540</v>
      </c>
      <c r="C782">
        <v>11026</v>
      </c>
      <c r="D782">
        <f>SUMIF(order_details__2[OrderID],order_details!C782,order_details__2[Line Sale])</f>
        <v>1030</v>
      </c>
      <c r="E782">
        <f>VLOOKUP(Table15[[#This Row],[OrderID]],orders[],7,FALSE)</f>
        <v>1</v>
      </c>
      <c r="F782">
        <f>SUMIF(order_details__2[OrderID],Table15[[#This Row],[OrderID]],order_details__2[Quantity])</f>
        <v>18</v>
      </c>
    </row>
    <row r="783" spans="1:6" x14ac:dyDescent="0.2">
      <c r="A783" s="3">
        <v>10540</v>
      </c>
      <c r="C783">
        <v>11027</v>
      </c>
      <c r="D783">
        <f>SUMIF(order_details__2[OrderID],order_details!C783,order_details__2[Line Sale])</f>
        <v>1170.3</v>
      </c>
      <c r="E783">
        <f>VLOOKUP(Table15[[#This Row],[OrderID]],orders[],7,FALSE)</f>
        <v>1</v>
      </c>
      <c r="F783">
        <f>SUMIF(order_details__2[OrderID],Table15[[#This Row],[OrderID]],order_details__2[Quantity])</f>
        <v>51</v>
      </c>
    </row>
    <row r="784" spans="1:6" x14ac:dyDescent="0.2">
      <c r="A784" s="2">
        <v>10540</v>
      </c>
      <c r="C784">
        <v>11028</v>
      </c>
      <c r="D784">
        <f>SUMIF(order_details__2[OrderID],order_details!C784,order_details__2[Line Sale])</f>
        <v>2160</v>
      </c>
      <c r="E784">
        <f>VLOOKUP(Table15[[#This Row],[OrderID]],orders[],7,FALSE)</f>
        <v>1</v>
      </c>
      <c r="F784">
        <f>SUMIF(order_details__2[OrderID],Table15[[#This Row],[OrderID]],order_details__2[Quantity])</f>
        <v>59</v>
      </c>
    </row>
    <row r="785" spans="1:6" x14ac:dyDescent="0.2">
      <c r="A785" s="3">
        <v>10540</v>
      </c>
      <c r="C785">
        <v>11029</v>
      </c>
      <c r="D785">
        <f>SUMIF(order_details__2[OrderID],order_details!C785,order_details__2[Line Sale])</f>
        <v>1286.8</v>
      </c>
      <c r="E785">
        <f>VLOOKUP(Table15[[#This Row],[OrderID]],orders[],7,FALSE)</f>
        <v>1</v>
      </c>
      <c r="F785">
        <f>SUMIF(order_details__2[OrderID],Table15[[#This Row],[OrderID]],order_details__2[Quantity])</f>
        <v>32</v>
      </c>
    </row>
    <row r="786" spans="1:6" x14ac:dyDescent="0.2">
      <c r="A786" s="2">
        <v>10541</v>
      </c>
      <c r="C786">
        <v>11030</v>
      </c>
      <c r="D786">
        <f>SUMIF(order_details__2[OrderID],order_details!C786,order_details__2[Line Sale])</f>
        <v>16321.900000000001</v>
      </c>
      <c r="E786">
        <f>VLOOKUP(Table15[[#This Row],[OrderID]],orders[],7,FALSE)</f>
        <v>2</v>
      </c>
      <c r="F786">
        <f>SUMIF(order_details__2[OrderID],Table15[[#This Row],[OrderID]],order_details__2[Quantity])</f>
        <v>330</v>
      </c>
    </row>
    <row r="787" spans="1:6" x14ac:dyDescent="0.2">
      <c r="A787" s="3">
        <v>10541</v>
      </c>
      <c r="C787">
        <v>11031</v>
      </c>
      <c r="D787">
        <f>SUMIF(order_details__2[OrderID],order_details!C787,order_details__2[Line Sale])</f>
        <v>2393.5</v>
      </c>
      <c r="E787">
        <f>VLOOKUP(Table15[[#This Row],[OrderID]],orders[],7,FALSE)</f>
        <v>2</v>
      </c>
      <c r="F787">
        <f>SUMIF(order_details__2[OrderID],Table15[[#This Row],[OrderID]],order_details__2[Quantity])</f>
        <v>182</v>
      </c>
    </row>
    <row r="788" spans="1:6" x14ac:dyDescent="0.2">
      <c r="A788" s="2">
        <v>10541</v>
      </c>
      <c r="C788">
        <v>11032</v>
      </c>
      <c r="D788">
        <f>SUMIF(order_details__2[OrderID],order_details!C788,order_details__2[Line Sale])</f>
        <v>8902.5</v>
      </c>
      <c r="E788">
        <f>VLOOKUP(Table15[[#This Row],[OrderID]],orders[],7,FALSE)</f>
        <v>3</v>
      </c>
      <c r="F788">
        <f>SUMIF(order_details__2[OrderID],Table15[[#This Row],[OrderID]],order_details__2[Quantity])</f>
        <v>90</v>
      </c>
    </row>
    <row r="789" spans="1:6" x14ac:dyDescent="0.2">
      <c r="A789" s="3">
        <v>10541</v>
      </c>
      <c r="C789">
        <v>11033</v>
      </c>
      <c r="D789">
        <f>SUMIF(order_details__2[OrderID],order_details!C789,order_details__2[Line Sale])</f>
        <v>3592</v>
      </c>
      <c r="E789">
        <f>VLOOKUP(Table15[[#This Row],[OrderID]],orders[],7,FALSE)</f>
        <v>3</v>
      </c>
      <c r="F789">
        <f>SUMIF(order_details__2[OrderID],Table15[[#This Row],[OrderID]],order_details__2[Quantity])</f>
        <v>106</v>
      </c>
    </row>
    <row r="790" spans="1:6" x14ac:dyDescent="0.2">
      <c r="A790" s="2">
        <v>10542</v>
      </c>
      <c r="C790">
        <v>11034</v>
      </c>
      <c r="D790">
        <f>SUMIF(order_details__2[OrderID],order_details!C790,order_details__2[Line Sale])</f>
        <v>554.4</v>
      </c>
      <c r="E790">
        <f>VLOOKUP(Table15[[#This Row],[OrderID]],orders[],7,FALSE)</f>
        <v>1</v>
      </c>
      <c r="F790">
        <f>SUMIF(order_details__2[OrderID],Table15[[#This Row],[OrderID]],order_details__2[Quantity])</f>
        <v>33</v>
      </c>
    </row>
    <row r="791" spans="1:6" x14ac:dyDescent="0.2">
      <c r="A791" s="3">
        <v>10542</v>
      </c>
      <c r="C791">
        <v>11035</v>
      </c>
      <c r="D791">
        <f>SUMIF(order_details__2[OrderID],order_details!C791,order_details__2[Line Sale])</f>
        <v>1754.5</v>
      </c>
      <c r="E791">
        <f>VLOOKUP(Table15[[#This Row],[OrderID]],orders[],7,FALSE)</f>
        <v>2</v>
      </c>
      <c r="F791">
        <f>SUMIF(order_details__2[OrderID],Table15[[#This Row],[OrderID]],order_details__2[Quantity])</f>
        <v>110</v>
      </c>
    </row>
    <row r="792" spans="1:6" x14ac:dyDescent="0.2">
      <c r="A792" s="2">
        <v>10543</v>
      </c>
      <c r="C792">
        <v>11036</v>
      </c>
      <c r="D792">
        <f>SUMIF(order_details__2[OrderID],order_details!C792,order_details__2[Line Sale])</f>
        <v>1692</v>
      </c>
      <c r="E792">
        <f>VLOOKUP(Table15[[#This Row],[OrderID]],orders[],7,FALSE)</f>
        <v>3</v>
      </c>
      <c r="F792">
        <f>SUMIF(order_details__2[OrderID],Table15[[#This Row],[OrderID]],order_details__2[Quantity])</f>
        <v>37</v>
      </c>
    </row>
    <row r="793" spans="1:6" x14ac:dyDescent="0.2">
      <c r="A793" s="3">
        <v>10543</v>
      </c>
      <c r="C793">
        <v>11037</v>
      </c>
      <c r="D793">
        <f>SUMIF(order_details__2[OrderID],order_details!C793,order_details__2[Line Sale])</f>
        <v>60</v>
      </c>
      <c r="E793">
        <f>VLOOKUP(Table15[[#This Row],[OrderID]],orders[],7,FALSE)</f>
        <v>1</v>
      </c>
      <c r="F793">
        <f>SUMIF(order_details__2[OrderID],Table15[[#This Row],[OrderID]],order_details__2[Quantity])</f>
        <v>4</v>
      </c>
    </row>
    <row r="794" spans="1:6" x14ac:dyDescent="0.2">
      <c r="A794" s="2">
        <v>10544</v>
      </c>
      <c r="C794">
        <v>11038</v>
      </c>
      <c r="D794">
        <f>SUMIF(order_details__2[OrderID],order_details!C794,order_details__2[Line Sale])</f>
        <v>751</v>
      </c>
      <c r="E794">
        <f>VLOOKUP(Table15[[#This Row],[OrderID]],orders[],7,FALSE)</f>
        <v>2</v>
      </c>
      <c r="F794">
        <f>SUMIF(order_details__2[OrderID],Table15[[#This Row],[OrderID]],order_details__2[Quantity])</f>
        <v>37</v>
      </c>
    </row>
    <row r="795" spans="1:6" x14ac:dyDescent="0.2">
      <c r="A795" s="3">
        <v>10544</v>
      </c>
      <c r="C795">
        <v>11039</v>
      </c>
      <c r="D795">
        <f>SUMIF(order_details__2[OrderID],order_details!C795,order_details__2[Line Sale])</f>
        <v>3090</v>
      </c>
      <c r="E795">
        <f>VLOOKUP(Table15[[#This Row],[OrderID]],orders[],7,FALSE)</f>
        <v>2</v>
      </c>
      <c r="F795">
        <f>SUMIF(order_details__2[OrderID],Table15[[#This Row],[OrderID]],order_details__2[Quantity])</f>
        <v>132</v>
      </c>
    </row>
    <row r="796" spans="1:6" x14ac:dyDescent="0.2">
      <c r="A796" s="2">
        <v>10545</v>
      </c>
      <c r="C796">
        <v>11040</v>
      </c>
      <c r="D796">
        <f>SUMIF(order_details__2[OrderID],order_details!C796,order_details__2[Line Sale])</f>
        <v>200</v>
      </c>
      <c r="E796">
        <f>VLOOKUP(Table15[[#This Row],[OrderID]],orders[],7,FALSE)</f>
        <v>3</v>
      </c>
      <c r="F796">
        <f>SUMIF(order_details__2[OrderID],Table15[[#This Row],[OrderID]],order_details__2[Quantity])</f>
        <v>20</v>
      </c>
    </row>
    <row r="797" spans="1:6" x14ac:dyDescent="0.2">
      <c r="A797" s="3">
        <v>10546</v>
      </c>
      <c r="C797">
        <v>11041</v>
      </c>
      <c r="D797">
        <f>SUMIF(order_details__2[OrderID],order_details!C797,order_details__2[Line Sale])</f>
        <v>1887</v>
      </c>
      <c r="E797">
        <f>VLOOKUP(Table15[[#This Row],[OrderID]],orders[],7,FALSE)</f>
        <v>2</v>
      </c>
      <c r="F797">
        <f>SUMIF(order_details__2[OrderID],Table15[[#This Row],[OrderID]],order_details__2[Quantity])</f>
        <v>60</v>
      </c>
    </row>
    <row r="798" spans="1:6" x14ac:dyDescent="0.2">
      <c r="A798" s="2">
        <v>10546</v>
      </c>
      <c r="C798">
        <v>11042</v>
      </c>
      <c r="D798">
        <f>SUMIF(order_details__2[OrderID],order_details!C798,order_details__2[Line Sale])</f>
        <v>405.75</v>
      </c>
      <c r="E798">
        <f>VLOOKUP(Table15[[#This Row],[OrderID]],orders[],7,FALSE)</f>
        <v>1</v>
      </c>
      <c r="F798">
        <f>SUMIF(order_details__2[OrderID],Table15[[#This Row],[OrderID]],order_details__2[Quantity])</f>
        <v>19</v>
      </c>
    </row>
    <row r="799" spans="1:6" x14ac:dyDescent="0.2">
      <c r="A799" s="3">
        <v>10546</v>
      </c>
      <c r="C799">
        <v>11043</v>
      </c>
      <c r="D799">
        <f>SUMIF(order_details__2[OrderID],order_details!C799,order_details__2[Line Sale])</f>
        <v>210</v>
      </c>
      <c r="E799">
        <f>VLOOKUP(Table15[[#This Row],[OrderID]],orders[],7,FALSE)</f>
        <v>2</v>
      </c>
      <c r="F799">
        <f>SUMIF(order_details__2[OrderID],Table15[[#This Row],[OrderID]],order_details__2[Quantity])</f>
        <v>10</v>
      </c>
    </row>
    <row r="800" spans="1:6" x14ac:dyDescent="0.2">
      <c r="A800" s="2">
        <v>10547</v>
      </c>
      <c r="C800">
        <v>11044</v>
      </c>
      <c r="D800">
        <f>SUMIF(order_details__2[OrderID],order_details!C800,order_details__2[Line Sale])</f>
        <v>591.59999999999991</v>
      </c>
      <c r="E800">
        <f>VLOOKUP(Table15[[#This Row],[OrderID]],orders[],7,FALSE)</f>
        <v>1</v>
      </c>
      <c r="F800">
        <f>SUMIF(order_details__2[OrderID],Table15[[#This Row],[OrderID]],order_details__2[Quantity])</f>
        <v>12</v>
      </c>
    </row>
    <row r="801" spans="1:6" x14ac:dyDescent="0.2">
      <c r="A801" s="3">
        <v>10547</v>
      </c>
      <c r="C801">
        <v>11045</v>
      </c>
      <c r="D801">
        <f>SUMIF(order_details__2[OrderID],order_details!C801,order_details__2[Line Sale])</f>
        <v>1309.5</v>
      </c>
      <c r="E801">
        <f>VLOOKUP(Table15[[#This Row],[OrderID]],orders[],7,FALSE)</f>
        <v>2</v>
      </c>
      <c r="F801">
        <f>SUMIF(order_details__2[OrderID],Table15[[#This Row],[OrderID]],order_details__2[Quantity])</f>
        <v>39</v>
      </c>
    </row>
    <row r="802" spans="1:6" x14ac:dyDescent="0.2">
      <c r="A802" s="2">
        <v>10548</v>
      </c>
      <c r="C802">
        <v>11046</v>
      </c>
      <c r="D802">
        <f>SUMIF(order_details__2[OrderID],order_details!C802,order_details__2[Line Sale])</f>
        <v>1564</v>
      </c>
      <c r="E802">
        <f>VLOOKUP(Table15[[#This Row],[OrderID]],orders[],7,FALSE)</f>
        <v>2</v>
      </c>
      <c r="F802">
        <f>SUMIF(order_details__2[OrderID],Table15[[#This Row],[OrderID]],order_details__2[Quantity])</f>
        <v>53</v>
      </c>
    </row>
    <row r="803" spans="1:6" x14ac:dyDescent="0.2">
      <c r="A803" s="3">
        <v>10548</v>
      </c>
      <c r="C803">
        <v>11047</v>
      </c>
      <c r="D803">
        <f>SUMIF(order_details__2[OrderID],order_details!C803,order_details__2[Line Sale])</f>
        <v>1090.5</v>
      </c>
      <c r="E803">
        <f>VLOOKUP(Table15[[#This Row],[OrderID]],orders[],7,FALSE)</f>
        <v>3</v>
      </c>
      <c r="F803">
        <f>SUMIF(order_details__2[OrderID],Table15[[#This Row],[OrderID]],order_details__2[Quantity])</f>
        <v>55</v>
      </c>
    </row>
    <row r="804" spans="1:6" x14ac:dyDescent="0.2">
      <c r="A804" s="2">
        <v>10549</v>
      </c>
      <c r="C804">
        <v>11048</v>
      </c>
      <c r="D804">
        <f>SUMIF(order_details__2[OrderID],order_details!C804,order_details__2[Line Sale])</f>
        <v>525</v>
      </c>
      <c r="E804">
        <f>VLOOKUP(Table15[[#This Row],[OrderID]],orders[],7,FALSE)</f>
        <v>3</v>
      </c>
      <c r="F804">
        <f>SUMIF(order_details__2[OrderID],Table15[[#This Row],[OrderID]],order_details__2[Quantity])</f>
        <v>42</v>
      </c>
    </row>
    <row r="805" spans="1:6" x14ac:dyDescent="0.2">
      <c r="A805" s="3">
        <v>10549</v>
      </c>
      <c r="C805">
        <v>11049</v>
      </c>
      <c r="D805">
        <f>SUMIF(order_details__2[OrderID],order_details!C805,order_details__2[Line Sale])</f>
        <v>342</v>
      </c>
      <c r="E805">
        <f>VLOOKUP(Table15[[#This Row],[OrderID]],orders[],7,FALSE)</f>
        <v>1</v>
      </c>
      <c r="F805">
        <f>SUMIF(order_details__2[OrderID],Table15[[#This Row],[OrderID]],order_details__2[Quantity])</f>
        <v>14</v>
      </c>
    </row>
    <row r="806" spans="1:6" x14ac:dyDescent="0.2">
      <c r="A806" s="2">
        <v>10549</v>
      </c>
      <c r="C806">
        <v>11050</v>
      </c>
      <c r="D806">
        <f>SUMIF(order_details__2[OrderID],order_details!C806,order_details__2[Line Sale])</f>
        <v>900</v>
      </c>
      <c r="E806">
        <f>VLOOKUP(Table15[[#This Row],[OrderID]],orders[],7,FALSE)</f>
        <v>2</v>
      </c>
      <c r="F806">
        <f>SUMIF(order_details__2[OrderID],Table15[[#This Row],[OrderID]],order_details__2[Quantity])</f>
        <v>50</v>
      </c>
    </row>
    <row r="807" spans="1:6" x14ac:dyDescent="0.2">
      <c r="A807" s="3">
        <v>10550</v>
      </c>
      <c r="C807">
        <v>11051</v>
      </c>
      <c r="D807">
        <f>SUMIF(order_details__2[OrderID],order_details!C807,order_details__2[Line Sale])</f>
        <v>45</v>
      </c>
      <c r="E807">
        <f>VLOOKUP(Table15[[#This Row],[OrderID]],orders[],7,FALSE)</f>
        <v>3</v>
      </c>
      <c r="F807">
        <f>SUMIF(order_details__2[OrderID],Table15[[#This Row],[OrderID]],order_details__2[Quantity])</f>
        <v>10</v>
      </c>
    </row>
    <row r="808" spans="1:6" x14ac:dyDescent="0.2">
      <c r="A808" s="2">
        <v>10550</v>
      </c>
      <c r="C808">
        <v>11052</v>
      </c>
      <c r="D808">
        <f>SUMIF(order_details__2[OrderID],order_details!C808,order_details__2[Line Sale])</f>
        <v>1665</v>
      </c>
      <c r="E808">
        <f>VLOOKUP(Table15[[#This Row],[OrderID]],orders[],7,FALSE)</f>
        <v>1</v>
      </c>
      <c r="F808">
        <f>SUMIF(order_details__2[OrderID],Table15[[#This Row],[OrderID]],order_details__2[Quantity])</f>
        <v>40</v>
      </c>
    </row>
    <row r="809" spans="1:6" x14ac:dyDescent="0.2">
      <c r="A809" s="3">
        <v>10550</v>
      </c>
      <c r="C809">
        <v>11053</v>
      </c>
      <c r="D809">
        <f>SUMIF(order_details__2[OrderID],order_details!C809,order_details__2[Line Sale])</f>
        <v>3658.75</v>
      </c>
      <c r="E809">
        <f>VLOOKUP(Table15[[#This Row],[OrderID]],orders[],7,FALSE)</f>
        <v>2</v>
      </c>
      <c r="F809">
        <f>SUMIF(order_details__2[OrderID],Table15[[#This Row],[OrderID]],order_details__2[Quantity])</f>
        <v>80</v>
      </c>
    </row>
    <row r="810" spans="1:6" x14ac:dyDescent="0.2">
      <c r="A810" s="2">
        <v>10550</v>
      </c>
      <c r="C810">
        <v>11054</v>
      </c>
      <c r="D810">
        <f>SUMIF(order_details__2[OrderID],order_details!C810,order_details__2[Line Sale])</f>
        <v>305</v>
      </c>
      <c r="E810">
        <f>VLOOKUP(Table15[[#This Row],[OrderID]],orders[],7,FALSE)</f>
        <v>1</v>
      </c>
      <c r="F810">
        <f>SUMIF(order_details__2[OrderID],Table15[[#This Row],[OrderID]],order_details__2[Quantity])</f>
        <v>30</v>
      </c>
    </row>
    <row r="811" spans="1:6" x14ac:dyDescent="0.2">
      <c r="A811" s="3">
        <v>10551</v>
      </c>
      <c r="C811">
        <v>11055</v>
      </c>
      <c r="D811">
        <f>SUMIF(order_details__2[OrderID],order_details!C811,order_details__2[Line Sale])</f>
        <v>1727.5</v>
      </c>
      <c r="E811">
        <f>VLOOKUP(Table15[[#This Row],[OrderID]],orders[],7,FALSE)</f>
        <v>2</v>
      </c>
      <c r="F811">
        <f>SUMIF(order_details__2[OrderID],Table15[[#This Row],[OrderID]],order_details__2[Quantity])</f>
        <v>70</v>
      </c>
    </row>
    <row r="812" spans="1:6" x14ac:dyDescent="0.2">
      <c r="A812" s="2">
        <v>10551</v>
      </c>
      <c r="C812">
        <v>11056</v>
      </c>
      <c r="D812">
        <f>SUMIF(order_details__2[OrderID],order_details!C812,order_details__2[Line Sale])</f>
        <v>3740</v>
      </c>
      <c r="E812">
        <f>VLOOKUP(Table15[[#This Row],[OrderID]],orders[],7,FALSE)</f>
        <v>2</v>
      </c>
      <c r="F812">
        <f>SUMIF(order_details__2[OrderID],Table15[[#This Row],[OrderID]],order_details__2[Quantity])</f>
        <v>125</v>
      </c>
    </row>
    <row r="813" spans="1:6" x14ac:dyDescent="0.2">
      <c r="A813" s="3">
        <v>10551</v>
      </c>
      <c r="C813">
        <v>11057</v>
      </c>
      <c r="D813">
        <f>SUMIF(order_details__2[OrderID],order_details!C813,order_details__2[Line Sale])</f>
        <v>45</v>
      </c>
      <c r="E813">
        <f>VLOOKUP(Table15[[#This Row],[OrderID]],orders[],7,FALSE)</f>
        <v>3</v>
      </c>
      <c r="F813">
        <f>SUMIF(order_details__2[OrderID],Table15[[#This Row],[OrderID]],order_details__2[Quantity])</f>
        <v>3</v>
      </c>
    </row>
    <row r="814" spans="1:6" x14ac:dyDescent="0.2">
      <c r="A814" s="2">
        <v>10552</v>
      </c>
      <c r="C814">
        <v>11058</v>
      </c>
      <c r="D814">
        <f>SUMIF(order_details__2[OrderID],order_details!C814,order_details__2[Line Sale])</f>
        <v>858</v>
      </c>
      <c r="E814">
        <f>VLOOKUP(Table15[[#This Row],[OrderID]],orders[],7,FALSE)</f>
        <v>3</v>
      </c>
      <c r="F814">
        <f>SUMIF(order_details__2[OrderID],Table15[[#This Row],[OrderID]],order_details__2[Quantity])</f>
        <v>28</v>
      </c>
    </row>
    <row r="815" spans="1:6" x14ac:dyDescent="0.2">
      <c r="A815" s="3">
        <v>10552</v>
      </c>
      <c r="C815">
        <v>11059</v>
      </c>
      <c r="D815">
        <f>SUMIF(order_details__2[OrderID],order_details!C815,order_details__2[Line Sale])</f>
        <v>1838</v>
      </c>
      <c r="E815">
        <f>VLOOKUP(Table15[[#This Row],[OrderID]],orders[],7,FALSE)</f>
        <v>2</v>
      </c>
      <c r="F815">
        <f>SUMIF(order_details__2[OrderID],Table15[[#This Row],[OrderID]],order_details__2[Quantity])</f>
        <v>77</v>
      </c>
    </row>
    <row r="816" spans="1:6" x14ac:dyDescent="0.2">
      <c r="A816" s="2">
        <v>10553</v>
      </c>
      <c r="C816">
        <v>11060</v>
      </c>
      <c r="D816">
        <f>SUMIF(order_details__2[OrderID],order_details!C816,order_details__2[Line Sale])</f>
        <v>266</v>
      </c>
      <c r="E816">
        <f>VLOOKUP(Table15[[#This Row],[OrderID]],orders[],7,FALSE)</f>
        <v>2</v>
      </c>
      <c r="F816">
        <f>SUMIF(order_details__2[OrderID],Table15[[#This Row],[OrderID]],order_details__2[Quantity])</f>
        <v>14</v>
      </c>
    </row>
    <row r="817" spans="1:6" x14ac:dyDescent="0.2">
      <c r="A817" s="3">
        <v>10553</v>
      </c>
      <c r="C817">
        <v>11061</v>
      </c>
      <c r="D817">
        <f>SUMIF(order_details__2[OrderID],order_details!C817,order_details__2[Line Sale])</f>
        <v>510</v>
      </c>
      <c r="E817">
        <f>VLOOKUP(Table15[[#This Row],[OrderID]],orders[],7,FALSE)</f>
        <v>3</v>
      </c>
      <c r="F817">
        <f>SUMIF(order_details__2[OrderID],Table15[[#This Row],[OrderID]],order_details__2[Quantity])</f>
        <v>15</v>
      </c>
    </row>
    <row r="818" spans="1:6" x14ac:dyDescent="0.2">
      <c r="A818" s="2">
        <v>10553</v>
      </c>
      <c r="C818">
        <v>11062</v>
      </c>
      <c r="D818">
        <f>SUMIF(order_details__2[OrderID],order_details!C818,order_details__2[Line Sale])</f>
        <v>508</v>
      </c>
      <c r="E818">
        <f>VLOOKUP(Table15[[#This Row],[OrderID]],orders[],7,FALSE)</f>
        <v>2</v>
      </c>
      <c r="F818">
        <f>SUMIF(order_details__2[OrderID],Table15[[#This Row],[OrderID]],order_details__2[Quantity])</f>
        <v>22</v>
      </c>
    </row>
    <row r="819" spans="1:6" x14ac:dyDescent="0.2">
      <c r="A819" s="3">
        <v>10553</v>
      </c>
      <c r="C819">
        <v>11063</v>
      </c>
      <c r="D819">
        <f>SUMIF(order_details__2[OrderID],order_details!C819,order_details__2[Line Sale])</f>
        <v>1445.5</v>
      </c>
      <c r="E819">
        <f>VLOOKUP(Table15[[#This Row],[OrderID]],orders[],7,FALSE)</f>
        <v>2</v>
      </c>
      <c r="F819">
        <f>SUMIF(order_details__2[OrderID],Table15[[#This Row],[OrderID]],order_details__2[Quantity])</f>
        <v>100</v>
      </c>
    </row>
    <row r="820" spans="1:6" x14ac:dyDescent="0.2">
      <c r="A820" s="2">
        <v>10553</v>
      </c>
      <c r="C820">
        <v>11064</v>
      </c>
      <c r="D820">
        <f>SUMIF(order_details__2[OrderID],order_details!C820,order_details__2[Line Sale])</f>
        <v>4722.3</v>
      </c>
      <c r="E820">
        <f>VLOOKUP(Table15[[#This Row],[OrderID]],orders[],7,FALSE)</f>
        <v>1</v>
      </c>
      <c r="F820">
        <f>SUMIF(order_details__2[OrderID],Table15[[#This Row],[OrderID]],order_details__2[Quantity])</f>
        <v>173</v>
      </c>
    </row>
    <row r="821" spans="1:6" x14ac:dyDescent="0.2">
      <c r="A821" s="3">
        <v>10554</v>
      </c>
      <c r="C821">
        <v>11065</v>
      </c>
      <c r="D821">
        <f>SUMIF(order_details__2[OrderID],order_details!C821,order_details__2[Line Sale])</f>
        <v>252.56</v>
      </c>
      <c r="E821">
        <f>VLOOKUP(Table15[[#This Row],[OrderID]],orders[],7,FALSE)</f>
        <v>1</v>
      </c>
      <c r="F821">
        <f>SUMIF(order_details__2[OrderID],Table15[[#This Row],[OrderID]],order_details__2[Quantity])</f>
        <v>24</v>
      </c>
    </row>
    <row r="822" spans="1:6" x14ac:dyDescent="0.2">
      <c r="A822" s="2">
        <v>10554</v>
      </c>
      <c r="C822">
        <v>11066</v>
      </c>
      <c r="D822">
        <f>SUMIF(order_details__2[OrderID],order_details!C822,order_details__2[Line Sale])</f>
        <v>928.75</v>
      </c>
      <c r="E822">
        <f>VLOOKUP(Table15[[#This Row],[OrderID]],orders[],7,FALSE)</f>
        <v>2</v>
      </c>
      <c r="F822">
        <f>SUMIF(order_details__2[OrderID],Table15[[#This Row],[OrderID]],order_details__2[Quantity])</f>
        <v>80</v>
      </c>
    </row>
    <row r="823" spans="1:6" x14ac:dyDescent="0.2">
      <c r="A823" s="3">
        <v>10554</v>
      </c>
      <c r="C823">
        <v>11067</v>
      </c>
      <c r="D823">
        <f>SUMIF(order_details__2[OrderID],order_details!C823,order_details__2[Line Sale])</f>
        <v>86.850000000000009</v>
      </c>
      <c r="E823">
        <f>VLOOKUP(Table15[[#This Row],[OrderID]],orders[],7,FALSE)</f>
        <v>2</v>
      </c>
      <c r="F823">
        <f>SUMIF(order_details__2[OrderID],Table15[[#This Row],[OrderID]],order_details__2[Quantity])</f>
        <v>9</v>
      </c>
    </row>
    <row r="824" spans="1:6" x14ac:dyDescent="0.2">
      <c r="A824" s="2">
        <v>10554</v>
      </c>
      <c r="C824">
        <v>11068</v>
      </c>
      <c r="D824">
        <f>SUMIF(order_details__2[OrderID],order_details!C824,order_details__2[Line Sale])</f>
        <v>2384.8000000000002</v>
      </c>
      <c r="E824">
        <f>VLOOKUP(Table15[[#This Row],[OrderID]],orders[],7,FALSE)</f>
        <v>2</v>
      </c>
      <c r="F824">
        <f>SUMIF(order_details__2[OrderID],Table15[[#This Row],[OrderID]],order_details__2[Quantity])</f>
        <v>72</v>
      </c>
    </row>
    <row r="825" spans="1:6" x14ac:dyDescent="0.2">
      <c r="A825" s="3">
        <v>10555</v>
      </c>
      <c r="C825">
        <v>11069</v>
      </c>
      <c r="D825">
        <f>SUMIF(order_details__2[OrderID],order_details!C825,order_details__2[Line Sale])</f>
        <v>360</v>
      </c>
      <c r="E825">
        <f>VLOOKUP(Table15[[#This Row],[OrderID]],orders[],7,FALSE)</f>
        <v>2</v>
      </c>
      <c r="F825">
        <f>SUMIF(order_details__2[OrderID],Table15[[#This Row],[OrderID]],order_details__2[Quantity])</f>
        <v>20</v>
      </c>
    </row>
    <row r="826" spans="1:6" x14ac:dyDescent="0.2">
      <c r="A826" s="2">
        <v>10555</v>
      </c>
      <c r="C826">
        <v>11070</v>
      </c>
      <c r="D826">
        <f>SUMIF(order_details__2[OrderID],order_details!C826,order_details__2[Line Sale])</f>
        <v>1873.5</v>
      </c>
      <c r="E826">
        <f>VLOOKUP(Table15[[#This Row],[OrderID]],orders[],7,FALSE)</f>
        <v>1</v>
      </c>
      <c r="F826">
        <f>SUMIF(order_details__2[OrderID],Table15[[#This Row],[OrderID]],order_details__2[Quantity])</f>
        <v>110</v>
      </c>
    </row>
    <row r="827" spans="1:6" x14ac:dyDescent="0.2">
      <c r="A827" s="3">
        <v>10555</v>
      </c>
      <c r="C827">
        <v>11071</v>
      </c>
      <c r="D827">
        <f>SUMIF(order_details__2[OrderID],order_details!C827,order_details__2[Line Sale])</f>
        <v>510</v>
      </c>
      <c r="E827">
        <f>VLOOKUP(Table15[[#This Row],[OrderID]],orders[],7,FALSE)</f>
        <v>1</v>
      </c>
      <c r="F827">
        <f>SUMIF(order_details__2[OrderID],Table15[[#This Row],[OrderID]],order_details__2[Quantity])</f>
        <v>25</v>
      </c>
    </row>
    <row r="828" spans="1:6" x14ac:dyDescent="0.2">
      <c r="A828" s="2">
        <v>10555</v>
      </c>
      <c r="C828">
        <v>11072</v>
      </c>
      <c r="D828">
        <f>SUMIF(order_details__2[OrderID],order_details!C828,order_details__2[Line Sale])</f>
        <v>5218</v>
      </c>
      <c r="E828">
        <f>VLOOKUP(Table15[[#This Row],[OrderID]],orders[],7,FALSE)</f>
        <v>2</v>
      </c>
      <c r="F828">
        <f>SUMIF(order_details__2[OrderID],Table15[[#This Row],[OrderID]],order_details__2[Quantity])</f>
        <v>200</v>
      </c>
    </row>
    <row r="829" spans="1:6" x14ac:dyDescent="0.2">
      <c r="A829" s="3">
        <v>10555</v>
      </c>
      <c r="C829">
        <v>11073</v>
      </c>
      <c r="D829">
        <f>SUMIF(order_details__2[OrderID],order_details!C829,order_details__2[Line Sale])</f>
        <v>300</v>
      </c>
      <c r="E829">
        <f>VLOOKUP(Table15[[#This Row],[OrderID]],orders[],7,FALSE)</f>
        <v>2</v>
      </c>
      <c r="F829">
        <f>SUMIF(order_details__2[OrderID],Table15[[#This Row],[OrderID]],order_details__2[Quantity])</f>
        <v>30</v>
      </c>
    </row>
    <row r="830" spans="1:6" x14ac:dyDescent="0.2">
      <c r="A830" s="2">
        <v>10556</v>
      </c>
      <c r="C830">
        <v>11074</v>
      </c>
      <c r="D830">
        <f>SUMIF(order_details__2[OrderID],order_details!C830,order_details__2[Line Sale])</f>
        <v>244.29999999999998</v>
      </c>
      <c r="E830">
        <f>VLOOKUP(Table15[[#This Row],[OrderID]],orders[],7,FALSE)</f>
        <v>2</v>
      </c>
      <c r="F830">
        <f>SUMIF(order_details__2[OrderID],Table15[[#This Row],[OrderID]],order_details__2[Quantity])</f>
        <v>14</v>
      </c>
    </row>
    <row r="831" spans="1:6" x14ac:dyDescent="0.2">
      <c r="A831" s="3">
        <v>10557</v>
      </c>
      <c r="C831">
        <v>11075</v>
      </c>
      <c r="D831">
        <f>SUMIF(order_details__2[OrderID],order_details!C831,order_details__2[Line Sale])</f>
        <v>586</v>
      </c>
      <c r="E831">
        <f>VLOOKUP(Table15[[#This Row],[OrderID]],orders[],7,FALSE)</f>
        <v>2</v>
      </c>
      <c r="F831">
        <f>SUMIF(order_details__2[OrderID],Table15[[#This Row],[OrderID]],order_details__2[Quantity])</f>
        <v>42</v>
      </c>
    </row>
    <row r="832" spans="1:6" x14ac:dyDescent="0.2">
      <c r="A832" s="2">
        <v>10557</v>
      </c>
      <c r="C832">
        <v>11076</v>
      </c>
      <c r="D832">
        <f>SUMIF(order_details__2[OrderID],order_details!C832,order_details__2[Line Sale])</f>
        <v>1057</v>
      </c>
      <c r="E832">
        <f>VLOOKUP(Table15[[#This Row],[OrderID]],orders[],7,FALSE)</f>
        <v>2</v>
      </c>
      <c r="F832">
        <f>SUMIF(order_details__2[OrderID],Table15[[#This Row],[OrderID]],order_details__2[Quantity])</f>
        <v>50</v>
      </c>
    </row>
    <row r="833" spans="1:6" x14ac:dyDescent="0.2">
      <c r="A833" s="3">
        <v>10558</v>
      </c>
      <c r="C833">
        <v>11077</v>
      </c>
      <c r="D833">
        <f>SUMIF(order_details__2[OrderID],order_details!C833,order_details__2[Line Sale])</f>
        <v>1374.6</v>
      </c>
      <c r="E833">
        <f>VLOOKUP(Table15[[#This Row],[OrderID]],orders[],7,FALSE)</f>
        <v>2</v>
      </c>
      <c r="F833">
        <f>SUMIF(order_details__2[OrderID],Table15[[#This Row],[OrderID]],order_details__2[Quantity])</f>
        <v>72</v>
      </c>
    </row>
    <row r="834" spans="1:6" x14ac:dyDescent="0.2">
      <c r="A834" s="2">
        <v>10558</v>
      </c>
    </row>
    <row r="835" spans="1:6" x14ac:dyDescent="0.2">
      <c r="A835" s="3">
        <v>10558</v>
      </c>
    </row>
    <row r="836" spans="1:6" x14ac:dyDescent="0.2">
      <c r="A836" s="2">
        <v>10558</v>
      </c>
    </row>
    <row r="837" spans="1:6" x14ac:dyDescent="0.2">
      <c r="A837" s="3">
        <v>10558</v>
      </c>
    </row>
    <row r="838" spans="1:6" x14ac:dyDescent="0.2">
      <c r="A838" s="2">
        <v>10559</v>
      </c>
    </row>
    <row r="839" spans="1:6" x14ac:dyDescent="0.2">
      <c r="A839" s="3">
        <v>10559</v>
      </c>
    </row>
    <row r="840" spans="1:6" x14ac:dyDescent="0.2">
      <c r="A840" s="2">
        <v>10560</v>
      </c>
    </row>
    <row r="841" spans="1:6" x14ac:dyDescent="0.2">
      <c r="A841" s="3">
        <v>10560</v>
      </c>
    </row>
    <row r="842" spans="1:6" x14ac:dyDescent="0.2">
      <c r="A842" s="2">
        <v>10561</v>
      </c>
    </row>
    <row r="843" spans="1:6" x14ac:dyDescent="0.2">
      <c r="A843" s="3">
        <v>10561</v>
      </c>
    </row>
    <row r="844" spans="1:6" x14ac:dyDescent="0.2">
      <c r="A844" s="2">
        <v>10562</v>
      </c>
    </row>
    <row r="845" spans="1:6" x14ac:dyDescent="0.2">
      <c r="A845" s="3">
        <v>10562</v>
      </c>
    </row>
    <row r="846" spans="1:6" x14ac:dyDescent="0.2">
      <c r="A846" s="2">
        <v>10563</v>
      </c>
    </row>
    <row r="847" spans="1:6" x14ac:dyDescent="0.2">
      <c r="A847" s="3">
        <v>10563</v>
      </c>
    </row>
    <row r="848" spans="1:6" x14ac:dyDescent="0.2">
      <c r="A848" s="2">
        <v>10564</v>
      </c>
    </row>
    <row r="849" spans="1:1" x14ac:dyDescent="0.2">
      <c r="A849" s="3">
        <v>10564</v>
      </c>
    </row>
    <row r="850" spans="1:1" x14ac:dyDescent="0.2">
      <c r="A850" s="2">
        <v>10564</v>
      </c>
    </row>
    <row r="851" spans="1:1" x14ac:dyDescent="0.2">
      <c r="A851" s="3">
        <v>10565</v>
      </c>
    </row>
    <row r="852" spans="1:1" x14ac:dyDescent="0.2">
      <c r="A852" s="2">
        <v>10565</v>
      </c>
    </row>
    <row r="853" spans="1:1" x14ac:dyDescent="0.2">
      <c r="A853" s="3">
        <v>10566</v>
      </c>
    </row>
    <row r="854" spans="1:1" x14ac:dyDescent="0.2">
      <c r="A854" s="2">
        <v>10566</v>
      </c>
    </row>
    <row r="855" spans="1:1" x14ac:dyDescent="0.2">
      <c r="A855" s="3">
        <v>10566</v>
      </c>
    </row>
    <row r="856" spans="1:1" x14ac:dyDescent="0.2">
      <c r="A856" s="2">
        <v>10567</v>
      </c>
    </row>
    <row r="857" spans="1:1" x14ac:dyDescent="0.2">
      <c r="A857" s="3">
        <v>10567</v>
      </c>
    </row>
    <row r="858" spans="1:1" x14ac:dyDescent="0.2">
      <c r="A858" s="2">
        <v>10567</v>
      </c>
    </row>
    <row r="859" spans="1:1" x14ac:dyDescent="0.2">
      <c r="A859" s="3">
        <v>10568</v>
      </c>
    </row>
    <row r="860" spans="1:1" x14ac:dyDescent="0.2">
      <c r="A860" s="2">
        <v>10569</v>
      </c>
    </row>
    <row r="861" spans="1:1" x14ac:dyDescent="0.2">
      <c r="A861" s="3">
        <v>10569</v>
      </c>
    </row>
    <row r="862" spans="1:1" x14ac:dyDescent="0.2">
      <c r="A862" s="2">
        <v>10570</v>
      </c>
    </row>
    <row r="863" spans="1:1" x14ac:dyDescent="0.2">
      <c r="A863" s="3">
        <v>10570</v>
      </c>
    </row>
    <row r="864" spans="1:1" x14ac:dyDescent="0.2">
      <c r="A864" s="2">
        <v>10571</v>
      </c>
    </row>
    <row r="865" spans="1:1" x14ac:dyDescent="0.2">
      <c r="A865" s="3">
        <v>10571</v>
      </c>
    </row>
    <row r="866" spans="1:1" x14ac:dyDescent="0.2">
      <c r="A866" s="2">
        <v>10572</v>
      </c>
    </row>
    <row r="867" spans="1:1" x14ac:dyDescent="0.2">
      <c r="A867" s="3">
        <v>10572</v>
      </c>
    </row>
    <row r="868" spans="1:1" x14ac:dyDescent="0.2">
      <c r="A868" s="2">
        <v>10572</v>
      </c>
    </row>
    <row r="869" spans="1:1" x14ac:dyDescent="0.2">
      <c r="A869" s="3">
        <v>10572</v>
      </c>
    </row>
    <row r="870" spans="1:1" x14ac:dyDescent="0.2">
      <c r="A870" s="2">
        <v>10573</v>
      </c>
    </row>
    <row r="871" spans="1:1" x14ac:dyDescent="0.2">
      <c r="A871" s="3">
        <v>10573</v>
      </c>
    </row>
    <row r="872" spans="1:1" x14ac:dyDescent="0.2">
      <c r="A872" s="2">
        <v>10573</v>
      </c>
    </row>
    <row r="873" spans="1:1" x14ac:dyDescent="0.2">
      <c r="A873" s="3">
        <v>10574</v>
      </c>
    </row>
    <row r="874" spans="1:1" x14ac:dyDescent="0.2">
      <c r="A874" s="2">
        <v>10574</v>
      </c>
    </row>
    <row r="875" spans="1:1" x14ac:dyDescent="0.2">
      <c r="A875" s="3">
        <v>10574</v>
      </c>
    </row>
    <row r="876" spans="1:1" x14ac:dyDescent="0.2">
      <c r="A876" s="2">
        <v>10574</v>
      </c>
    </row>
    <row r="877" spans="1:1" x14ac:dyDescent="0.2">
      <c r="A877" s="3">
        <v>10575</v>
      </c>
    </row>
    <row r="878" spans="1:1" x14ac:dyDescent="0.2">
      <c r="A878" s="2">
        <v>10575</v>
      </c>
    </row>
    <row r="879" spans="1:1" x14ac:dyDescent="0.2">
      <c r="A879" s="3">
        <v>10575</v>
      </c>
    </row>
    <row r="880" spans="1:1" x14ac:dyDescent="0.2">
      <c r="A880" s="2">
        <v>10575</v>
      </c>
    </row>
    <row r="881" spans="1:1" x14ac:dyDescent="0.2">
      <c r="A881" s="3">
        <v>10576</v>
      </c>
    </row>
    <row r="882" spans="1:1" x14ac:dyDescent="0.2">
      <c r="A882" s="2">
        <v>10576</v>
      </c>
    </row>
    <row r="883" spans="1:1" x14ac:dyDescent="0.2">
      <c r="A883" s="3">
        <v>10576</v>
      </c>
    </row>
    <row r="884" spans="1:1" x14ac:dyDescent="0.2">
      <c r="A884" s="2">
        <v>10577</v>
      </c>
    </row>
    <row r="885" spans="1:1" x14ac:dyDescent="0.2">
      <c r="A885" s="3">
        <v>10577</v>
      </c>
    </row>
    <row r="886" spans="1:1" x14ac:dyDescent="0.2">
      <c r="A886" s="2">
        <v>10577</v>
      </c>
    </row>
    <row r="887" spans="1:1" x14ac:dyDescent="0.2">
      <c r="A887" s="3">
        <v>10578</v>
      </c>
    </row>
    <row r="888" spans="1:1" x14ac:dyDescent="0.2">
      <c r="A888" s="2">
        <v>10578</v>
      </c>
    </row>
    <row r="889" spans="1:1" x14ac:dyDescent="0.2">
      <c r="A889" s="3">
        <v>10579</v>
      </c>
    </row>
    <row r="890" spans="1:1" x14ac:dyDescent="0.2">
      <c r="A890" s="2">
        <v>10579</v>
      </c>
    </row>
    <row r="891" spans="1:1" x14ac:dyDescent="0.2">
      <c r="A891" s="3">
        <v>10580</v>
      </c>
    </row>
    <row r="892" spans="1:1" x14ac:dyDescent="0.2">
      <c r="A892" s="2">
        <v>10580</v>
      </c>
    </row>
    <row r="893" spans="1:1" x14ac:dyDescent="0.2">
      <c r="A893" s="3">
        <v>10580</v>
      </c>
    </row>
    <row r="894" spans="1:1" x14ac:dyDescent="0.2">
      <c r="A894" s="2">
        <v>10581</v>
      </c>
    </row>
    <row r="895" spans="1:1" x14ac:dyDescent="0.2">
      <c r="A895" s="3">
        <v>10582</v>
      </c>
    </row>
    <row r="896" spans="1:1" x14ac:dyDescent="0.2">
      <c r="A896" s="2">
        <v>10582</v>
      </c>
    </row>
    <row r="897" spans="1:1" x14ac:dyDescent="0.2">
      <c r="A897" s="3">
        <v>10583</v>
      </c>
    </row>
    <row r="898" spans="1:1" x14ac:dyDescent="0.2">
      <c r="A898" s="2">
        <v>10583</v>
      </c>
    </row>
    <row r="899" spans="1:1" x14ac:dyDescent="0.2">
      <c r="A899" s="3">
        <v>10583</v>
      </c>
    </row>
    <row r="900" spans="1:1" x14ac:dyDescent="0.2">
      <c r="A900" s="2">
        <v>10584</v>
      </c>
    </row>
    <row r="901" spans="1:1" x14ac:dyDescent="0.2">
      <c r="A901" s="3">
        <v>10585</v>
      </c>
    </row>
    <row r="902" spans="1:1" x14ac:dyDescent="0.2">
      <c r="A902" s="2">
        <v>10586</v>
      </c>
    </row>
    <row r="903" spans="1:1" x14ac:dyDescent="0.2">
      <c r="A903" s="3">
        <v>10587</v>
      </c>
    </row>
    <row r="904" spans="1:1" x14ac:dyDescent="0.2">
      <c r="A904" s="2">
        <v>10587</v>
      </c>
    </row>
    <row r="905" spans="1:1" x14ac:dyDescent="0.2">
      <c r="A905" s="3">
        <v>10587</v>
      </c>
    </row>
    <row r="906" spans="1:1" x14ac:dyDescent="0.2">
      <c r="A906" s="2">
        <v>10588</v>
      </c>
    </row>
    <row r="907" spans="1:1" x14ac:dyDescent="0.2">
      <c r="A907" s="3">
        <v>10588</v>
      </c>
    </row>
    <row r="908" spans="1:1" x14ac:dyDescent="0.2">
      <c r="A908" s="2">
        <v>10589</v>
      </c>
    </row>
    <row r="909" spans="1:1" x14ac:dyDescent="0.2">
      <c r="A909" s="3">
        <v>10590</v>
      </c>
    </row>
    <row r="910" spans="1:1" x14ac:dyDescent="0.2">
      <c r="A910" s="2">
        <v>10590</v>
      </c>
    </row>
    <row r="911" spans="1:1" x14ac:dyDescent="0.2">
      <c r="A911" s="3">
        <v>10591</v>
      </c>
    </row>
    <row r="912" spans="1:1" x14ac:dyDescent="0.2">
      <c r="A912" s="2">
        <v>10591</v>
      </c>
    </row>
    <row r="913" spans="1:1" x14ac:dyDescent="0.2">
      <c r="A913" s="3">
        <v>10591</v>
      </c>
    </row>
    <row r="914" spans="1:1" x14ac:dyDescent="0.2">
      <c r="A914" s="2">
        <v>10592</v>
      </c>
    </row>
    <row r="915" spans="1:1" x14ac:dyDescent="0.2">
      <c r="A915" s="3">
        <v>10592</v>
      </c>
    </row>
    <row r="916" spans="1:1" x14ac:dyDescent="0.2">
      <c r="A916" s="2">
        <v>10593</v>
      </c>
    </row>
    <row r="917" spans="1:1" x14ac:dyDescent="0.2">
      <c r="A917" s="3">
        <v>10593</v>
      </c>
    </row>
    <row r="918" spans="1:1" x14ac:dyDescent="0.2">
      <c r="A918" s="2">
        <v>10593</v>
      </c>
    </row>
    <row r="919" spans="1:1" x14ac:dyDescent="0.2">
      <c r="A919" s="3">
        <v>10594</v>
      </c>
    </row>
    <row r="920" spans="1:1" x14ac:dyDescent="0.2">
      <c r="A920" s="2">
        <v>10594</v>
      </c>
    </row>
    <row r="921" spans="1:1" x14ac:dyDescent="0.2">
      <c r="A921" s="3">
        <v>10595</v>
      </c>
    </row>
    <row r="922" spans="1:1" x14ac:dyDescent="0.2">
      <c r="A922" s="2">
        <v>10595</v>
      </c>
    </row>
    <row r="923" spans="1:1" x14ac:dyDescent="0.2">
      <c r="A923" s="3">
        <v>10595</v>
      </c>
    </row>
    <row r="924" spans="1:1" x14ac:dyDescent="0.2">
      <c r="A924" s="2">
        <v>10596</v>
      </c>
    </row>
    <row r="925" spans="1:1" x14ac:dyDescent="0.2">
      <c r="A925" s="3">
        <v>10596</v>
      </c>
    </row>
    <row r="926" spans="1:1" x14ac:dyDescent="0.2">
      <c r="A926" s="2">
        <v>10596</v>
      </c>
    </row>
    <row r="927" spans="1:1" x14ac:dyDescent="0.2">
      <c r="A927" s="3">
        <v>10597</v>
      </c>
    </row>
    <row r="928" spans="1:1" x14ac:dyDescent="0.2">
      <c r="A928" s="2">
        <v>10597</v>
      </c>
    </row>
    <row r="929" spans="1:1" x14ac:dyDescent="0.2">
      <c r="A929" s="3">
        <v>10597</v>
      </c>
    </row>
    <row r="930" spans="1:1" x14ac:dyDescent="0.2">
      <c r="A930" s="2">
        <v>10598</v>
      </c>
    </row>
    <row r="931" spans="1:1" x14ac:dyDescent="0.2">
      <c r="A931" s="3">
        <v>10598</v>
      </c>
    </row>
    <row r="932" spans="1:1" x14ac:dyDescent="0.2">
      <c r="A932" s="2">
        <v>10599</v>
      </c>
    </row>
    <row r="933" spans="1:1" x14ac:dyDescent="0.2">
      <c r="A933" s="3">
        <v>10600</v>
      </c>
    </row>
    <row r="934" spans="1:1" x14ac:dyDescent="0.2">
      <c r="A934" s="2">
        <v>10600</v>
      </c>
    </row>
    <row r="935" spans="1:1" x14ac:dyDescent="0.2">
      <c r="A935" s="3">
        <v>10601</v>
      </c>
    </row>
    <row r="936" spans="1:1" x14ac:dyDescent="0.2">
      <c r="A936" s="2">
        <v>10601</v>
      </c>
    </row>
    <row r="937" spans="1:1" x14ac:dyDescent="0.2">
      <c r="A937" s="3">
        <v>10602</v>
      </c>
    </row>
    <row r="938" spans="1:1" x14ac:dyDescent="0.2">
      <c r="A938" s="2">
        <v>10603</v>
      </c>
    </row>
    <row r="939" spans="1:1" x14ac:dyDescent="0.2">
      <c r="A939" s="3">
        <v>10603</v>
      </c>
    </row>
    <row r="940" spans="1:1" x14ac:dyDescent="0.2">
      <c r="A940" s="2">
        <v>10604</v>
      </c>
    </row>
    <row r="941" spans="1:1" x14ac:dyDescent="0.2">
      <c r="A941" s="3">
        <v>10604</v>
      </c>
    </row>
    <row r="942" spans="1:1" x14ac:dyDescent="0.2">
      <c r="A942" s="2">
        <v>10605</v>
      </c>
    </row>
    <row r="943" spans="1:1" x14ac:dyDescent="0.2">
      <c r="A943" s="3">
        <v>10605</v>
      </c>
    </row>
    <row r="944" spans="1:1" x14ac:dyDescent="0.2">
      <c r="A944" s="2">
        <v>10605</v>
      </c>
    </row>
    <row r="945" spans="1:1" x14ac:dyDescent="0.2">
      <c r="A945" s="3">
        <v>10605</v>
      </c>
    </row>
    <row r="946" spans="1:1" x14ac:dyDescent="0.2">
      <c r="A946" s="2">
        <v>10606</v>
      </c>
    </row>
    <row r="947" spans="1:1" x14ac:dyDescent="0.2">
      <c r="A947" s="3">
        <v>10606</v>
      </c>
    </row>
    <row r="948" spans="1:1" x14ac:dyDescent="0.2">
      <c r="A948" s="2">
        <v>10606</v>
      </c>
    </row>
    <row r="949" spans="1:1" x14ac:dyDescent="0.2">
      <c r="A949" s="3">
        <v>10607</v>
      </c>
    </row>
    <row r="950" spans="1:1" x14ac:dyDescent="0.2">
      <c r="A950" s="2">
        <v>10607</v>
      </c>
    </row>
    <row r="951" spans="1:1" x14ac:dyDescent="0.2">
      <c r="A951" s="3">
        <v>10607</v>
      </c>
    </row>
    <row r="952" spans="1:1" x14ac:dyDescent="0.2">
      <c r="A952" s="2">
        <v>10607</v>
      </c>
    </row>
    <row r="953" spans="1:1" x14ac:dyDescent="0.2">
      <c r="A953" s="3">
        <v>10607</v>
      </c>
    </row>
    <row r="954" spans="1:1" x14ac:dyDescent="0.2">
      <c r="A954" s="2">
        <v>10608</v>
      </c>
    </row>
    <row r="955" spans="1:1" x14ac:dyDescent="0.2">
      <c r="A955" s="3">
        <v>10609</v>
      </c>
    </row>
    <row r="956" spans="1:1" x14ac:dyDescent="0.2">
      <c r="A956" s="2">
        <v>10609</v>
      </c>
    </row>
    <row r="957" spans="1:1" x14ac:dyDescent="0.2">
      <c r="A957" s="3">
        <v>10609</v>
      </c>
    </row>
    <row r="958" spans="1:1" x14ac:dyDescent="0.2">
      <c r="A958" s="2">
        <v>10610</v>
      </c>
    </row>
    <row r="959" spans="1:1" x14ac:dyDescent="0.2">
      <c r="A959" s="3">
        <v>10611</v>
      </c>
    </row>
    <row r="960" spans="1:1" x14ac:dyDescent="0.2">
      <c r="A960" s="2">
        <v>10611</v>
      </c>
    </row>
    <row r="961" spans="1:1" x14ac:dyDescent="0.2">
      <c r="A961" s="3">
        <v>10611</v>
      </c>
    </row>
    <row r="962" spans="1:1" x14ac:dyDescent="0.2">
      <c r="A962" s="2">
        <v>10612</v>
      </c>
    </row>
    <row r="963" spans="1:1" x14ac:dyDescent="0.2">
      <c r="A963" s="3">
        <v>10612</v>
      </c>
    </row>
    <row r="964" spans="1:1" x14ac:dyDescent="0.2">
      <c r="A964" s="2">
        <v>10612</v>
      </c>
    </row>
    <row r="965" spans="1:1" x14ac:dyDescent="0.2">
      <c r="A965" s="3">
        <v>10612</v>
      </c>
    </row>
    <row r="966" spans="1:1" x14ac:dyDescent="0.2">
      <c r="A966" s="2">
        <v>10612</v>
      </c>
    </row>
    <row r="967" spans="1:1" x14ac:dyDescent="0.2">
      <c r="A967" s="3">
        <v>10613</v>
      </c>
    </row>
    <row r="968" spans="1:1" x14ac:dyDescent="0.2">
      <c r="A968" s="2">
        <v>10613</v>
      </c>
    </row>
    <row r="969" spans="1:1" x14ac:dyDescent="0.2">
      <c r="A969" s="3">
        <v>10614</v>
      </c>
    </row>
    <row r="970" spans="1:1" x14ac:dyDescent="0.2">
      <c r="A970" s="2">
        <v>10614</v>
      </c>
    </row>
    <row r="971" spans="1:1" x14ac:dyDescent="0.2">
      <c r="A971" s="3">
        <v>10614</v>
      </c>
    </row>
    <row r="972" spans="1:1" x14ac:dyDescent="0.2">
      <c r="A972" s="2">
        <v>10615</v>
      </c>
    </row>
    <row r="973" spans="1:1" x14ac:dyDescent="0.2">
      <c r="A973" s="3">
        <v>10616</v>
      </c>
    </row>
    <row r="974" spans="1:1" x14ac:dyDescent="0.2">
      <c r="A974" s="2">
        <v>10616</v>
      </c>
    </row>
    <row r="975" spans="1:1" x14ac:dyDescent="0.2">
      <c r="A975" s="3">
        <v>10616</v>
      </c>
    </row>
    <row r="976" spans="1:1" x14ac:dyDescent="0.2">
      <c r="A976" s="2">
        <v>10616</v>
      </c>
    </row>
    <row r="977" spans="1:1" x14ac:dyDescent="0.2">
      <c r="A977" s="3">
        <v>10617</v>
      </c>
    </row>
    <row r="978" spans="1:1" x14ac:dyDescent="0.2">
      <c r="A978" s="2">
        <v>10618</v>
      </c>
    </row>
    <row r="979" spans="1:1" x14ac:dyDescent="0.2">
      <c r="A979" s="3">
        <v>10618</v>
      </c>
    </row>
    <row r="980" spans="1:1" x14ac:dyDescent="0.2">
      <c r="A980" s="2">
        <v>10618</v>
      </c>
    </row>
    <row r="981" spans="1:1" x14ac:dyDescent="0.2">
      <c r="A981" s="3">
        <v>10619</v>
      </c>
    </row>
    <row r="982" spans="1:1" x14ac:dyDescent="0.2">
      <c r="A982" s="2">
        <v>10619</v>
      </c>
    </row>
    <row r="983" spans="1:1" x14ac:dyDescent="0.2">
      <c r="A983" s="3">
        <v>10620</v>
      </c>
    </row>
    <row r="984" spans="1:1" x14ac:dyDescent="0.2">
      <c r="A984" s="2">
        <v>10620</v>
      </c>
    </row>
    <row r="985" spans="1:1" x14ac:dyDescent="0.2">
      <c r="A985" s="3">
        <v>10621</v>
      </c>
    </row>
    <row r="986" spans="1:1" x14ac:dyDescent="0.2">
      <c r="A986" s="2">
        <v>10621</v>
      </c>
    </row>
    <row r="987" spans="1:1" x14ac:dyDescent="0.2">
      <c r="A987" s="3">
        <v>10621</v>
      </c>
    </row>
    <row r="988" spans="1:1" x14ac:dyDescent="0.2">
      <c r="A988" s="2">
        <v>10621</v>
      </c>
    </row>
    <row r="989" spans="1:1" x14ac:dyDescent="0.2">
      <c r="A989" s="3">
        <v>10622</v>
      </c>
    </row>
    <row r="990" spans="1:1" x14ac:dyDescent="0.2">
      <c r="A990" s="2">
        <v>10622</v>
      </c>
    </row>
    <row r="991" spans="1:1" x14ac:dyDescent="0.2">
      <c r="A991" s="3">
        <v>10623</v>
      </c>
    </row>
    <row r="992" spans="1:1" x14ac:dyDescent="0.2">
      <c r="A992" s="2">
        <v>10623</v>
      </c>
    </row>
    <row r="993" spans="1:1" x14ac:dyDescent="0.2">
      <c r="A993" s="3">
        <v>10623</v>
      </c>
    </row>
    <row r="994" spans="1:1" x14ac:dyDescent="0.2">
      <c r="A994" s="2">
        <v>10623</v>
      </c>
    </row>
    <row r="995" spans="1:1" x14ac:dyDescent="0.2">
      <c r="A995" s="3">
        <v>10623</v>
      </c>
    </row>
    <row r="996" spans="1:1" x14ac:dyDescent="0.2">
      <c r="A996" s="2">
        <v>10624</v>
      </c>
    </row>
    <row r="997" spans="1:1" x14ac:dyDescent="0.2">
      <c r="A997" s="3">
        <v>10624</v>
      </c>
    </row>
    <row r="998" spans="1:1" x14ac:dyDescent="0.2">
      <c r="A998" s="2">
        <v>10624</v>
      </c>
    </row>
    <row r="999" spans="1:1" x14ac:dyDescent="0.2">
      <c r="A999" s="3">
        <v>10625</v>
      </c>
    </row>
    <row r="1000" spans="1:1" x14ac:dyDescent="0.2">
      <c r="A1000" s="2">
        <v>10625</v>
      </c>
    </row>
    <row r="1001" spans="1:1" x14ac:dyDescent="0.2">
      <c r="A1001" s="3">
        <v>10625</v>
      </c>
    </row>
    <row r="1002" spans="1:1" x14ac:dyDescent="0.2">
      <c r="A1002" s="2">
        <v>10626</v>
      </c>
    </row>
    <row r="1003" spans="1:1" x14ac:dyDescent="0.2">
      <c r="A1003" s="3">
        <v>10626</v>
      </c>
    </row>
    <row r="1004" spans="1:1" x14ac:dyDescent="0.2">
      <c r="A1004" s="2">
        <v>10626</v>
      </c>
    </row>
    <row r="1005" spans="1:1" x14ac:dyDescent="0.2">
      <c r="A1005" s="3">
        <v>10627</v>
      </c>
    </row>
    <row r="1006" spans="1:1" x14ac:dyDescent="0.2">
      <c r="A1006" s="2">
        <v>10627</v>
      </c>
    </row>
    <row r="1007" spans="1:1" x14ac:dyDescent="0.2">
      <c r="A1007" s="3">
        <v>10628</v>
      </c>
    </row>
    <row r="1008" spans="1:1" x14ac:dyDescent="0.2">
      <c r="A1008" s="2">
        <v>10629</v>
      </c>
    </row>
    <row r="1009" spans="1:1" x14ac:dyDescent="0.2">
      <c r="A1009" s="3">
        <v>10629</v>
      </c>
    </row>
    <row r="1010" spans="1:1" x14ac:dyDescent="0.2">
      <c r="A1010" s="2">
        <v>10630</v>
      </c>
    </row>
    <row r="1011" spans="1:1" x14ac:dyDescent="0.2">
      <c r="A1011" s="3">
        <v>10630</v>
      </c>
    </row>
    <row r="1012" spans="1:1" x14ac:dyDescent="0.2">
      <c r="A1012" s="2">
        <v>10631</v>
      </c>
    </row>
    <row r="1013" spans="1:1" x14ac:dyDescent="0.2">
      <c r="A1013" s="3">
        <v>10632</v>
      </c>
    </row>
    <row r="1014" spans="1:1" x14ac:dyDescent="0.2">
      <c r="A1014" s="2">
        <v>10632</v>
      </c>
    </row>
    <row r="1015" spans="1:1" x14ac:dyDescent="0.2">
      <c r="A1015" s="3">
        <v>10633</v>
      </c>
    </row>
    <row r="1016" spans="1:1" x14ac:dyDescent="0.2">
      <c r="A1016" s="2">
        <v>10633</v>
      </c>
    </row>
    <row r="1017" spans="1:1" x14ac:dyDescent="0.2">
      <c r="A1017" s="3">
        <v>10633</v>
      </c>
    </row>
    <row r="1018" spans="1:1" x14ac:dyDescent="0.2">
      <c r="A1018" s="2">
        <v>10633</v>
      </c>
    </row>
    <row r="1019" spans="1:1" x14ac:dyDescent="0.2">
      <c r="A1019" s="3">
        <v>10634</v>
      </c>
    </row>
    <row r="1020" spans="1:1" x14ac:dyDescent="0.2">
      <c r="A1020" s="2">
        <v>10634</v>
      </c>
    </row>
    <row r="1021" spans="1:1" x14ac:dyDescent="0.2">
      <c r="A1021" s="3">
        <v>10634</v>
      </c>
    </row>
    <row r="1022" spans="1:1" x14ac:dyDescent="0.2">
      <c r="A1022" s="2">
        <v>10634</v>
      </c>
    </row>
    <row r="1023" spans="1:1" x14ac:dyDescent="0.2">
      <c r="A1023" s="3">
        <v>10635</v>
      </c>
    </row>
    <row r="1024" spans="1:1" x14ac:dyDescent="0.2">
      <c r="A1024" s="2">
        <v>10635</v>
      </c>
    </row>
    <row r="1025" spans="1:1" x14ac:dyDescent="0.2">
      <c r="A1025" s="3">
        <v>10635</v>
      </c>
    </row>
    <row r="1026" spans="1:1" x14ac:dyDescent="0.2">
      <c r="A1026" s="2">
        <v>10636</v>
      </c>
    </row>
    <row r="1027" spans="1:1" x14ac:dyDescent="0.2">
      <c r="A1027" s="3">
        <v>10636</v>
      </c>
    </row>
    <row r="1028" spans="1:1" x14ac:dyDescent="0.2">
      <c r="A1028" s="2">
        <v>10637</v>
      </c>
    </row>
    <row r="1029" spans="1:1" x14ac:dyDescent="0.2">
      <c r="A1029" s="3">
        <v>10637</v>
      </c>
    </row>
    <row r="1030" spans="1:1" x14ac:dyDescent="0.2">
      <c r="A1030" s="2">
        <v>10637</v>
      </c>
    </row>
    <row r="1031" spans="1:1" x14ac:dyDescent="0.2">
      <c r="A1031" s="3">
        <v>10638</v>
      </c>
    </row>
    <row r="1032" spans="1:1" x14ac:dyDescent="0.2">
      <c r="A1032" s="2">
        <v>10638</v>
      </c>
    </row>
    <row r="1033" spans="1:1" x14ac:dyDescent="0.2">
      <c r="A1033" s="3">
        <v>10638</v>
      </c>
    </row>
    <row r="1034" spans="1:1" x14ac:dyDescent="0.2">
      <c r="A1034" s="2">
        <v>10639</v>
      </c>
    </row>
    <row r="1035" spans="1:1" x14ac:dyDescent="0.2">
      <c r="A1035" s="3">
        <v>10640</v>
      </c>
    </row>
    <row r="1036" spans="1:1" x14ac:dyDescent="0.2">
      <c r="A1036" s="2">
        <v>10640</v>
      </c>
    </row>
    <row r="1037" spans="1:1" x14ac:dyDescent="0.2">
      <c r="A1037" s="3">
        <v>10641</v>
      </c>
    </row>
    <row r="1038" spans="1:1" x14ac:dyDescent="0.2">
      <c r="A1038" s="2">
        <v>10641</v>
      </c>
    </row>
    <row r="1039" spans="1:1" x14ac:dyDescent="0.2">
      <c r="A1039" s="3">
        <v>10642</v>
      </c>
    </row>
    <row r="1040" spans="1:1" x14ac:dyDescent="0.2">
      <c r="A1040" s="2">
        <v>10642</v>
      </c>
    </row>
    <row r="1041" spans="1:1" x14ac:dyDescent="0.2">
      <c r="A1041" s="3">
        <v>10643</v>
      </c>
    </row>
    <row r="1042" spans="1:1" x14ac:dyDescent="0.2">
      <c r="A1042" s="2">
        <v>10643</v>
      </c>
    </row>
    <row r="1043" spans="1:1" x14ac:dyDescent="0.2">
      <c r="A1043" s="3">
        <v>10643</v>
      </c>
    </row>
    <row r="1044" spans="1:1" x14ac:dyDescent="0.2">
      <c r="A1044" s="2">
        <v>10644</v>
      </c>
    </row>
    <row r="1045" spans="1:1" x14ac:dyDescent="0.2">
      <c r="A1045" s="3">
        <v>10644</v>
      </c>
    </row>
    <row r="1046" spans="1:1" x14ac:dyDescent="0.2">
      <c r="A1046" s="2">
        <v>10644</v>
      </c>
    </row>
    <row r="1047" spans="1:1" x14ac:dyDescent="0.2">
      <c r="A1047" s="3">
        <v>10645</v>
      </c>
    </row>
    <row r="1048" spans="1:1" x14ac:dyDescent="0.2">
      <c r="A1048" s="2">
        <v>10645</v>
      </c>
    </row>
    <row r="1049" spans="1:1" x14ac:dyDescent="0.2">
      <c r="A1049" s="3">
        <v>10646</v>
      </c>
    </row>
    <row r="1050" spans="1:1" x14ac:dyDescent="0.2">
      <c r="A1050" s="2">
        <v>10646</v>
      </c>
    </row>
    <row r="1051" spans="1:1" x14ac:dyDescent="0.2">
      <c r="A1051" s="3">
        <v>10646</v>
      </c>
    </row>
    <row r="1052" spans="1:1" x14ac:dyDescent="0.2">
      <c r="A1052" s="2">
        <v>10646</v>
      </c>
    </row>
    <row r="1053" spans="1:1" x14ac:dyDescent="0.2">
      <c r="A1053" s="3">
        <v>10647</v>
      </c>
    </row>
    <row r="1054" spans="1:1" x14ac:dyDescent="0.2">
      <c r="A1054" s="2">
        <v>10647</v>
      </c>
    </row>
    <row r="1055" spans="1:1" x14ac:dyDescent="0.2">
      <c r="A1055" s="3">
        <v>10648</v>
      </c>
    </row>
    <row r="1056" spans="1:1" x14ac:dyDescent="0.2">
      <c r="A1056" s="2">
        <v>10648</v>
      </c>
    </row>
    <row r="1057" spans="1:1" x14ac:dyDescent="0.2">
      <c r="A1057" s="3">
        <v>10649</v>
      </c>
    </row>
    <row r="1058" spans="1:1" x14ac:dyDescent="0.2">
      <c r="A1058" s="2">
        <v>10649</v>
      </c>
    </row>
    <row r="1059" spans="1:1" x14ac:dyDescent="0.2">
      <c r="A1059" s="3">
        <v>10650</v>
      </c>
    </row>
    <row r="1060" spans="1:1" x14ac:dyDescent="0.2">
      <c r="A1060" s="2">
        <v>10650</v>
      </c>
    </row>
    <row r="1061" spans="1:1" x14ac:dyDescent="0.2">
      <c r="A1061" s="3">
        <v>10650</v>
      </c>
    </row>
    <row r="1062" spans="1:1" x14ac:dyDescent="0.2">
      <c r="A1062" s="2">
        <v>10651</v>
      </c>
    </row>
    <row r="1063" spans="1:1" x14ac:dyDescent="0.2">
      <c r="A1063" s="3">
        <v>10651</v>
      </c>
    </row>
    <row r="1064" spans="1:1" x14ac:dyDescent="0.2">
      <c r="A1064" s="2">
        <v>10652</v>
      </c>
    </row>
    <row r="1065" spans="1:1" x14ac:dyDescent="0.2">
      <c r="A1065" s="3">
        <v>10652</v>
      </c>
    </row>
    <row r="1066" spans="1:1" x14ac:dyDescent="0.2">
      <c r="A1066" s="2">
        <v>10653</v>
      </c>
    </row>
    <row r="1067" spans="1:1" x14ac:dyDescent="0.2">
      <c r="A1067" s="3">
        <v>10653</v>
      </c>
    </row>
    <row r="1068" spans="1:1" x14ac:dyDescent="0.2">
      <c r="A1068" s="2">
        <v>10654</v>
      </c>
    </row>
    <row r="1069" spans="1:1" x14ac:dyDescent="0.2">
      <c r="A1069" s="3">
        <v>10654</v>
      </c>
    </row>
    <row r="1070" spans="1:1" x14ac:dyDescent="0.2">
      <c r="A1070" s="2">
        <v>10654</v>
      </c>
    </row>
    <row r="1071" spans="1:1" x14ac:dyDescent="0.2">
      <c r="A1071" s="3">
        <v>10655</v>
      </c>
    </row>
    <row r="1072" spans="1:1" x14ac:dyDescent="0.2">
      <c r="A1072" s="2">
        <v>10656</v>
      </c>
    </row>
    <row r="1073" spans="1:1" x14ac:dyDescent="0.2">
      <c r="A1073" s="3">
        <v>10656</v>
      </c>
    </row>
    <row r="1074" spans="1:1" x14ac:dyDescent="0.2">
      <c r="A1074" s="2">
        <v>10656</v>
      </c>
    </row>
    <row r="1075" spans="1:1" x14ac:dyDescent="0.2">
      <c r="A1075" s="3">
        <v>10657</v>
      </c>
    </row>
    <row r="1076" spans="1:1" x14ac:dyDescent="0.2">
      <c r="A1076" s="2">
        <v>10657</v>
      </c>
    </row>
    <row r="1077" spans="1:1" x14ac:dyDescent="0.2">
      <c r="A1077" s="3">
        <v>10657</v>
      </c>
    </row>
    <row r="1078" spans="1:1" x14ac:dyDescent="0.2">
      <c r="A1078" s="2">
        <v>10657</v>
      </c>
    </row>
    <row r="1079" spans="1:1" x14ac:dyDescent="0.2">
      <c r="A1079" s="3">
        <v>10657</v>
      </c>
    </row>
    <row r="1080" spans="1:1" x14ac:dyDescent="0.2">
      <c r="A1080" s="2">
        <v>10657</v>
      </c>
    </row>
    <row r="1081" spans="1:1" x14ac:dyDescent="0.2">
      <c r="A1081" s="3">
        <v>10658</v>
      </c>
    </row>
    <row r="1082" spans="1:1" x14ac:dyDescent="0.2">
      <c r="A1082" s="2">
        <v>10658</v>
      </c>
    </row>
    <row r="1083" spans="1:1" x14ac:dyDescent="0.2">
      <c r="A1083" s="3">
        <v>10658</v>
      </c>
    </row>
    <row r="1084" spans="1:1" x14ac:dyDescent="0.2">
      <c r="A1084" s="2">
        <v>10658</v>
      </c>
    </row>
    <row r="1085" spans="1:1" x14ac:dyDescent="0.2">
      <c r="A1085" s="3">
        <v>10659</v>
      </c>
    </row>
    <row r="1086" spans="1:1" x14ac:dyDescent="0.2">
      <c r="A1086" s="2">
        <v>10659</v>
      </c>
    </row>
    <row r="1087" spans="1:1" x14ac:dyDescent="0.2">
      <c r="A1087" s="3">
        <v>10659</v>
      </c>
    </row>
    <row r="1088" spans="1:1" x14ac:dyDescent="0.2">
      <c r="A1088" s="2">
        <v>10660</v>
      </c>
    </row>
    <row r="1089" spans="1:1" x14ac:dyDescent="0.2">
      <c r="A1089" s="3">
        <v>10661</v>
      </c>
    </row>
    <row r="1090" spans="1:1" x14ac:dyDescent="0.2">
      <c r="A1090" s="2">
        <v>10661</v>
      </c>
    </row>
    <row r="1091" spans="1:1" x14ac:dyDescent="0.2">
      <c r="A1091" s="3">
        <v>10662</v>
      </c>
    </row>
    <row r="1092" spans="1:1" x14ac:dyDescent="0.2">
      <c r="A1092" s="2">
        <v>10663</v>
      </c>
    </row>
    <row r="1093" spans="1:1" x14ac:dyDescent="0.2">
      <c r="A1093" s="3">
        <v>10663</v>
      </c>
    </row>
    <row r="1094" spans="1:1" x14ac:dyDescent="0.2">
      <c r="A1094" s="2">
        <v>10663</v>
      </c>
    </row>
    <row r="1095" spans="1:1" x14ac:dyDescent="0.2">
      <c r="A1095" s="3">
        <v>10664</v>
      </c>
    </row>
    <row r="1096" spans="1:1" x14ac:dyDescent="0.2">
      <c r="A1096" s="2">
        <v>10664</v>
      </c>
    </row>
    <row r="1097" spans="1:1" x14ac:dyDescent="0.2">
      <c r="A1097" s="3">
        <v>10664</v>
      </c>
    </row>
    <row r="1098" spans="1:1" x14ac:dyDescent="0.2">
      <c r="A1098" s="2">
        <v>10665</v>
      </c>
    </row>
    <row r="1099" spans="1:1" x14ac:dyDescent="0.2">
      <c r="A1099" s="3">
        <v>10665</v>
      </c>
    </row>
    <row r="1100" spans="1:1" x14ac:dyDescent="0.2">
      <c r="A1100" s="2">
        <v>10665</v>
      </c>
    </row>
    <row r="1101" spans="1:1" x14ac:dyDescent="0.2">
      <c r="A1101" s="3">
        <v>10666</v>
      </c>
    </row>
    <row r="1102" spans="1:1" x14ac:dyDescent="0.2">
      <c r="A1102" s="2">
        <v>10666</v>
      </c>
    </row>
    <row r="1103" spans="1:1" x14ac:dyDescent="0.2">
      <c r="A1103" s="3">
        <v>10667</v>
      </c>
    </row>
    <row r="1104" spans="1:1" x14ac:dyDescent="0.2">
      <c r="A1104" s="2">
        <v>10667</v>
      </c>
    </row>
    <row r="1105" spans="1:1" x14ac:dyDescent="0.2">
      <c r="A1105" s="3">
        <v>10668</v>
      </c>
    </row>
    <row r="1106" spans="1:1" x14ac:dyDescent="0.2">
      <c r="A1106" s="2">
        <v>10668</v>
      </c>
    </row>
    <row r="1107" spans="1:1" x14ac:dyDescent="0.2">
      <c r="A1107" s="3">
        <v>10668</v>
      </c>
    </row>
    <row r="1108" spans="1:1" x14ac:dyDescent="0.2">
      <c r="A1108" s="2">
        <v>10669</v>
      </c>
    </row>
    <row r="1109" spans="1:1" x14ac:dyDescent="0.2">
      <c r="A1109" s="3">
        <v>10670</v>
      </c>
    </row>
    <row r="1110" spans="1:1" x14ac:dyDescent="0.2">
      <c r="A1110" s="2">
        <v>10670</v>
      </c>
    </row>
    <row r="1111" spans="1:1" x14ac:dyDescent="0.2">
      <c r="A1111" s="3">
        <v>10670</v>
      </c>
    </row>
    <row r="1112" spans="1:1" x14ac:dyDescent="0.2">
      <c r="A1112" s="2">
        <v>10670</v>
      </c>
    </row>
    <row r="1113" spans="1:1" x14ac:dyDescent="0.2">
      <c r="A1113" s="3">
        <v>10670</v>
      </c>
    </row>
    <row r="1114" spans="1:1" x14ac:dyDescent="0.2">
      <c r="A1114" s="2">
        <v>10671</v>
      </c>
    </row>
    <row r="1115" spans="1:1" x14ac:dyDescent="0.2">
      <c r="A1115" s="3">
        <v>10671</v>
      </c>
    </row>
    <row r="1116" spans="1:1" x14ac:dyDescent="0.2">
      <c r="A1116" s="2">
        <v>10671</v>
      </c>
    </row>
    <row r="1117" spans="1:1" x14ac:dyDescent="0.2">
      <c r="A1117" s="3">
        <v>10672</v>
      </c>
    </row>
    <row r="1118" spans="1:1" x14ac:dyDescent="0.2">
      <c r="A1118" s="2">
        <v>10672</v>
      </c>
    </row>
    <row r="1119" spans="1:1" x14ac:dyDescent="0.2">
      <c r="A1119" s="3">
        <v>10673</v>
      </c>
    </row>
    <row r="1120" spans="1:1" x14ac:dyDescent="0.2">
      <c r="A1120" s="2">
        <v>10673</v>
      </c>
    </row>
    <row r="1121" spans="1:1" x14ac:dyDescent="0.2">
      <c r="A1121" s="3">
        <v>10673</v>
      </c>
    </row>
    <row r="1122" spans="1:1" x14ac:dyDescent="0.2">
      <c r="A1122" s="2">
        <v>10674</v>
      </c>
    </row>
    <row r="1123" spans="1:1" x14ac:dyDescent="0.2">
      <c r="A1123" s="3">
        <v>10675</v>
      </c>
    </row>
    <row r="1124" spans="1:1" x14ac:dyDescent="0.2">
      <c r="A1124" s="2">
        <v>10675</v>
      </c>
    </row>
    <row r="1125" spans="1:1" x14ac:dyDescent="0.2">
      <c r="A1125" s="3">
        <v>10675</v>
      </c>
    </row>
    <row r="1126" spans="1:1" x14ac:dyDescent="0.2">
      <c r="A1126" s="2">
        <v>10676</v>
      </c>
    </row>
    <row r="1127" spans="1:1" x14ac:dyDescent="0.2">
      <c r="A1127" s="3">
        <v>10676</v>
      </c>
    </row>
    <row r="1128" spans="1:1" x14ac:dyDescent="0.2">
      <c r="A1128" s="2">
        <v>10676</v>
      </c>
    </row>
    <row r="1129" spans="1:1" x14ac:dyDescent="0.2">
      <c r="A1129" s="3">
        <v>10677</v>
      </c>
    </row>
    <row r="1130" spans="1:1" x14ac:dyDescent="0.2">
      <c r="A1130" s="2">
        <v>10677</v>
      </c>
    </row>
    <row r="1131" spans="1:1" x14ac:dyDescent="0.2">
      <c r="A1131" s="3">
        <v>10678</v>
      </c>
    </row>
    <row r="1132" spans="1:1" x14ac:dyDescent="0.2">
      <c r="A1132" s="2">
        <v>10678</v>
      </c>
    </row>
    <row r="1133" spans="1:1" x14ac:dyDescent="0.2">
      <c r="A1133" s="3">
        <v>10678</v>
      </c>
    </row>
    <row r="1134" spans="1:1" x14ac:dyDescent="0.2">
      <c r="A1134" s="2">
        <v>10678</v>
      </c>
    </row>
    <row r="1135" spans="1:1" x14ac:dyDescent="0.2">
      <c r="A1135" s="3">
        <v>10679</v>
      </c>
    </row>
    <row r="1136" spans="1:1" x14ac:dyDescent="0.2">
      <c r="A1136" s="2">
        <v>10680</v>
      </c>
    </row>
    <row r="1137" spans="1:1" x14ac:dyDescent="0.2">
      <c r="A1137" s="3">
        <v>10680</v>
      </c>
    </row>
    <row r="1138" spans="1:1" x14ac:dyDescent="0.2">
      <c r="A1138" s="2">
        <v>10680</v>
      </c>
    </row>
    <row r="1139" spans="1:1" x14ac:dyDescent="0.2">
      <c r="A1139" s="3">
        <v>10681</v>
      </c>
    </row>
    <row r="1140" spans="1:1" x14ac:dyDescent="0.2">
      <c r="A1140" s="2">
        <v>10681</v>
      </c>
    </row>
    <row r="1141" spans="1:1" x14ac:dyDescent="0.2">
      <c r="A1141" s="3">
        <v>10681</v>
      </c>
    </row>
    <row r="1142" spans="1:1" x14ac:dyDescent="0.2">
      <c r="A1142" s="2">
        <v>10682</v>
      </c>
    </row>
    <row r="1143" spans="1:1" x14ac:dyDescent="0.2">
      <c r="A1143" s="3">
        <v>10682</v>
      </c>
    </row>
    <row r="1144" spans="1:1" x14ac:dyDescent="0.2">
      <c r="A1144" s="2">
        <v>10682</v>
      </c>
    </row>
    <row r="1145" spans="1:1" x14ac:dyDescent="0.2">
      <c r="A1145" s="3">
        <v>10683</v>
      </c>
    </row>
    <row r="1146" spans="1:1" x14ac:dyDescent="0.2">
      <c r="A1146" s="2">
        <v>10684</v>
      </c>
    </row>
    <row r="1147" spans="1:1" x14ac:dyDescent="0.2">
      <c r="A1147" s="3">
        <v>10684</v>
      </c>
    </row>
    <row r="1148" spans="1:1" x14ac:dyDescent="0.2">
      <c r="A1148" s="2">
        <v>10684</v>
      </c>
    </row>
    <row r="1149" spans="1:1" x14ac:dyDescent="0.2">
      <c r="A1149" s="3">
        <v>10685</v>
      </c>
    </row>
    <row r="1150" spans="1:1" x14ac:dyDescent="0.2">
      <c r="A1150" s="2">
        <v>10685</v>
      </c>
    </row>
    <row r="1151" spans="1:1" x14ac:dyDescent="0.2">
      <c r="A1151" s="3">
        <v>10685</v>
      </c>
    </row>
    <row r="1152" spans="1:1" x14ac:dyDescent="0.2">
      <c r="A1152" s="2">
        <v>10686</v>
      </c>
    </row>
    <row r="1153" spans="1:1" x14ac:dyDescent="0.2">
      <c r="A1153" s="3">
        <v>10686</v>
      </c>
    </row>
    <row r="1154" spans="1:1" x14ac:dyDescent="0.2">
      <c r="A1154" s="2">
        <v>10687</v>
      </c>
    </row>
    <row r="1155" spans="1:1" x14ac:dyDescent="0.2">
      <c r="A1155" s="3">
        <v>10687</v>
      </c>
    </row>
    <row r="1156" spans="1:1" x14ac:dyDescent="0.2">
      <c r="A1156" s="2">
        <v>10687</v>
      </c>
    </row>
    <row r="1157" spans="1:1" x14ac:dyDescent="0.2">
      <c r="A1157" s="3">
        <v>10688</v>
      </c>
    </row>
    <row r="1158" spans="1:1" x14ac:dyDescent="0.2">
      <c r="A1158" s="2">
        <v>10688</v>
      </c>
    </row>
    <row r="1159" spans="1:1" x14ac:dyDescent="0.2">
      <c r="A1159" s="3">
        <v>10688</v>
      </c>
    </row>
    <row r="1160" spans="1:1" x14ac:dyDescent="0.2">
      <c r="A1160" s="2">
        <v>10689</v>
      </c>
    </row>
    <row r="1161" spans="1:1" x14ac:dyDescent="0.2">
      <c r="A1161" s="3">
        <v>10690</v>
      </c>
    </row>
    <row r="1162" spans="1:1" x14ac:dyDescent="0.2">
      <c r="A1162" s="2">
        <v>10690</v>
      </c>
    </row>
    <row r="1163" spans="1:1" x14ac:dyDescent="0.2">
      <c r="A1163" s="3">
        <v>10691</v>
      </c>
    </row>
    <row r="1164" spans="1:1" x14ac:dyDescent="0.2">
      <c r="A1164" s="2">
        <v>10691</v>
      </c>
    </row>
    <row r="1165" spans="1:1" x14ac:dyDescent="0.2">
      <c r="A1165" s="3">
        <v>10691</v>
      </c>
    </row>
    <row r="1166" spans="1:1" x14ac:dyDescent="0.2">
      <c r="A1166" s="2">
        <v>10691</v>
      </c>
    </row>
    <row r="1167" spans="1:1" x14ac:dyDescent="0.2">
      <c r="A1167" s="3">
        <v>10691</v>
      </c>
    </row>
    <row r="1168" spans="1:1" x14ac:dyDescent="0.2">
      <c r="A1168" s="2">
        <v>10692</v>
      </c>
    </row>
    <row r="1169" spans="1:1" x14ac:dyDescent="0.2">
      <c r="A1169" s="3">
        <v>10693</v>
      </c>
    </row>
    <row r="1170" spans="1:1" x14ac:dyDescent="0.2">
      <c r="A1170" s="2">
        <v>10693</v>
      </c>
    </row>
    <row r="1171" spans="1:1" x14ac:dyDescent="0.2">
      <c r="A1171" s="3">
        <v>10693</v>
      </c>
    </row>
    <row r="1172" spans="1:1" x14ac:dyDescent="0.2">
      <c r="A1172" s="2">
        <v>10693</v>
      </c>
    </row>
    <row r="1173" spans="1:1" x14ac:dyDescent="0.2">
      <c r="A1173" s="3">
        <v>10694</v>
      </c>
    </row>
    <row r="1174" spans="1:1" x14ac:dyDescent="0.2">
      <c r="A1174" s="2">
        <v>10694</v>
      </c>
    </row>
    <row r="1175" spans="1:1" x14ac:dyDescent="0.2">
      <c r="A1175" s="3">
        <v>10694</v>
      </c>
    </row>
    <row r="1176" spans="1:1" x14ac:dyDescent="0.2">
      <c r="A1176" s="2">
        <v>10695</v>
      </c>
    </row>
    <row r="1177" spans="1:1" x14ac:dyDescent="0.2">
      <c r="A1177" s="3">
        <v>10695</v>
      </c>
    </row>
    <row r="1178" spans="1:1" x14ac:dyDescent="0.2">
      <c r="A1178" s="2">
        <v>10695</v>
      </c>
    </row>
    <row r="1179" spans="1:1" x14ac:dyDescent="0.2">
      <c r="A1179" s="3">
        <v>10696</v>
      </c>
    </row>
    <row r="1180" spans="1:1" x14ac:dyDescent="0.2">
      <c r="A1180" s="2">
        <v>10696</v>
      </c>
    </row>
    <row r="1181" spans="1:1" x14ac:dyDescent="0.2">
      <c r="A1181" s="3">
        <v>10697</v>
      </c>
    </row>
    <row r="1182" spans="1:1" x14ac:dyDescent="0.2">
      <c r="A1182" s="2">
        <v>10697</v>
      </c>
    </row>
    <row r="1183" spans="1:1" x14ac:dyDescent="0.2">
      <c r="A1183" s="3">
        <v>10697</v>
      </c>
    </row>
    <row r="1184" spans="1:1" x14ac:dyDescent="0.2">
      <c r="A1184" s="2">
        <v>10697</v>
      </c>
    </row>
    <row r="1185" spans="1:1" x14ac:dyDescent="0.2">
      <c r="A1185" s="3">
        <v>10698</v>
      </c>
    </row>
    <row r="1186" spans="1:1" x14ac:dyDescent="0.2">
      <c r="A1186" s="2">
        <v>10698</v>
      </c>
    </row>
    <row r="1187" spans="1:1" x14ac:dyDescent="0.2">
      <c r="A1187" s="3">
        <v>10698</v>
      </c>
    </row>
    <row r="1188" spans="1:1" x14ac:dyDescent="0.2">
      <c r="A1188" s="2">
        <v>10698</v>
      </c>
    </row>
    <row r="1189" spans="1:1" x14ac:dyDescent="0.2">
      <c r="A1189" s="3">
        <v>10698</v>
      </c>
    </row>
    <row r="1190" spans="1:1" x14ac:dyDescent="0.2">
      <c r="A1190" s="2">
        <v>10699</v>
      </c>
    </row>
    <row r="1191" spans="1:1" x14ac:dyDescent="0.2">
      <c r="A1191" s="3">
        <v>10700</v>
      </c>
    </row>
    <row r="1192" spans="1:1" x14ac:dyDescent="0.2">
      <c r="A1192" s="2">
        <v>10700</v>
      </c>
    </row>
    <row r="1193" spans="1:1" x14ac:dyDescent="0.2">
      <c r="A1193" s="3">
        <v>10700</v>
      </c>
    </row>
    <row r="1194" spans="1:1" x14ac:dyDescent="0.2">
      <c r="A1194" s="2">
        <v>10700</v>
      </c>
    </row>
    <row r="1195" spans="1:1" x14ac:dyDescent="0.2">
      <c r="A1195" s="3">
        <v>10701</v>
      </c>
    </row>
    <row r="1196" spans="1:1" x14ac:dyDescent="0.2">
      <c r="A1196" s="2">
        <v>10701</v>
      </c>
    </row>
    <row r="1197" spans="1:1" x14ac:dyDescent="0.2">
      <c r="A1197" s="3">
        <v>10701</v>
      </c>
    </row>
    <row r="1198" spans="1:1" x14ac:dyDescent="0.2">
      <c r="A1198" s="2">
        <v>10702</v>
      </c>
    </row>
    <row r="1199" spans="1:1" x14ac:dyDescent="0.2">
      <c r="A1199" s="3">
        <v>10702</v>
      </c>
    </row>
    <row r="1200" spans="1:1" x14ac:dyDescent="0.2">
      <c r="A1200" s="2">
        <v>10703</v>
      </c>
    </row>
    <row r="1201" spans="1:1" x14ac:dyDescent="0.2">
      <c r="A1201" s="3">
        <v>10703</v>
      </c>
    </row>
    <row r="1202" spans="1:1" x14ac:dyDescent="0.2">
      <c r="A1202" s="2">
        <v>10703</v>
      </c>
    </row>
    <row r="1203" spans="1:1" x14ac:dyDescent="0.2">
      <c r="A1203" s="3">
        <v>10704</v>
      </c>
    </row>
    <row r="1204" spans="1:1" x14ac:dyDescent="0.2">
      <c r="A1204" s="2">
        <v>10704</v>
      </c>
    </row>
    <row r="1205" spans="1:1" x14ac:dyDescent="0.2">
      <c r="A1205" s="3">
        <v>10704</v>
      </c>
    </row>
    <row r="1206" spans="1:1" x14ac:dyDescent="0.2">
      <c r="A1206" s="2">
        <v>10705</v>
      </c>
    </row>
    <row r="1207" spans="1:1" x14ac:dyDescent="0.2">
      <c r="A1207" s="3">
        <v>10705</v>
      </c>
    </row>
    <row r="1208" spans="1:1" x14ac:dyDescent="0.2">
      <c r="A1208" s="2">
        <v>10706</v>
      </c>
    </row>
    <row r="1209" spans="1:1" x14ac:dyDescent="0.2">
      <c r="A1209" s="3">
        <v>10706</v>
      </c>
    </row>
    <row r="1210" spans="1:1" x14ac:dyDescent="0.2">
      <c r="A1210" s="2">
        <v>10706</v>
      </c>
    </row>
    <row r="1211" spans="1:1" x14ac:dyDescent="0.2">
      <c r="A1211" s="3">
        <v>10707</v>
      </c>
    </row>
    <row r="1212" spans="1:1" x14ac:dyDescent="0.2">
      <c r="A1212" s="2">
        <v>10707</v>
      </c>
    </row>
    <row r="1213" spans="1:1" x14ac:dyDescent="0.2">
      <c r="A1213" s="3">
        <v>10707</v>
      </c>
    </row>
    <row r="1214" spans="1:1" x14ac:dyDescent="0.2">
      <c r="A1214" s="2">
        <v>10708</v>
      </c>
    </row>
    <row r="1215" spans="1:1" x14ac:dyDescent="0.2">
      <c r="A1215" s="3">
        <v>10708</v>
      </c>
    </row>
    <row r="1216" spans="1:1" x14ac:dyDescent="0.2">
      <c r="A1216" s="2">
        <v>10709</v>
      </c>
    </row>
    <row r="1217" spans="1:1" x14ac:dyDescent="0.2">
      <c r="A1217" s="3">
        <v>10709</v>
      </c>
    </row>
    <row r="1218" spans="1:1" x14ac:dyDescent="0.2">
      <c r="A1218" s="2">
        <v>10709</v>
      </c>
    </row>
    <row r="1219" spans="1:1" x14ac:dyDescent="0.2">
      <c r="A1219" s="3">
        <v>10710</v>
      </c>
    </row>
    <row r="1220" spans="1:1" x14ac:dyDescent="0.2">
      <c r="A1220" s="2">
        <v>10710</v>
      </c>
    </row>
    <row r="1221" spans="1:1" x14ac:dyDescent="0.2">
      <c r="A1221" s="3">
        <v>10711</v>
      </c>
    </row>
    <row r="1222" spans="1:1" x14ac:dyDescent="0.2">
      <c r="A1222" s="2">
        <v>10711</v>
      </c>
    </row>
    <row r="1223" spans="1:1" x14ac:dyDescent="0.2">
      <c r="A1223" s="3">
        <v>10711</v>
      </c>
    </row>
    <row r="1224" spans="1:1" x14ac:dyDescent="0.2">
      <c r="A1224" s="2">
        <v>10712</v>
      </c>
    </row>
    <row r="1225" spans="1:1" x14ac:dyDescent="0.2">
      <c r="A1225" s="3">
        <v>10712</v>
      </c>
    </row>
    <row r="1226" spans="1:1" x14ac:dyDescent="0.2">
      <c r="A1226" s="2">
        <v>10713</v>
      </c>
    </row>
    <row r="1227" spans="1:1" x14ac:dyDescent="0.2">
      <c r="A1227" s="3">
        <v>10713</v>
      </c>
    </row>
    <row r="1228" spans="1:1" x14ac:dyDescent="0.2">
      <c r="A1228" s="2">
        <v>10713</v>
      </c>
    </row>
    <row r="1229" spans="1:1" x14ac:dyDescent="0.2">
      <c r="A1229" s="3">
        <v>10713</v>
      </c>
    </row>
    <row r="1230" spans="1:1" x14ac:dyDescent="0.2">
      <c r="A1230" s="2">
        <v>10714</v>
      </c>
    </row>
    <row r="1231" spans="1:1" x14ac:dyDescent="0.2">
      <c r="A1231" s="3">
        <v>10714</v>
      </c>
    </row>
    <row r="1232" spans="1:1" x14ac:dyDescent="0.2">
      <c r="A1232" s="2">
        <v>10714</v>
      </c>
    </row>
    <row r="1233" spans="1:1" x14ac:dyDescent="0.2">
      <c r="A1233" s="3">
        <v>10714</v>
      </c>
    </row>
    <row r="1234" spans="1:1" x14ac:dyDescent="0.2">
      <c r="A1234" s="2">
        <v>10714</v>
      </c>
    </row>
    <row r="1235" spans="1:1" x14ac:dyDescent="0.2">
      <c r="A1235" s="3">
        <v>10715</v>
      </c>
    </row>
    <row r="1236" spans="1:1" x14ac:dyDescent="0.2">
      <c r="A1236" s="2">
        <v>10715</v>
      </c>
    </row>
    <row r="1237" spans="1:1" x14ac:dyDescent="0.2">
      <c r="A1237" s="3">
        <v>10716</v>
      </c>
    </row>
    <row r="1238" spans="1:1" x14ac:dyDescent="0.2">
      <c r="A1238" s="2">
        <v>10716</v>
      </c>
    </row>
    <row r="1239" spans="1:1" x14ac:dyDescent="0.2">
      <c r="A1239" s="3">
        <v>10716</v>
      </c>
    </row>
    <row r="1240" spans="1:1" x14ac:dyDescent="0.2">
      <c r="A1240" s="2">
        <v>10717</v>
      </c>
    </row>
    <row r="1241" spans="1:1" x14ac:dyDescent="0.2">
      <c r="A1241" s="3">
        <v>10717</v>
      </c>
    </row>
    <row r="1242" spans="1:1" x14ac:dyDescent="0.2">
      <c r="A1242" s="2">
        <v>10717</v>
      </c>
    </row>
    <row r="1243" spans="1:1" x14ac:dyDescent="0.2">
      <c r="A1243" s="3">
        <v>10718</v>
      </c>
    </row>
    <row r="1244" spans="1:1" x14ac:dyDescent="0.2">
      <c r="A1244" s="2">
        <v>10718</v>
      </c>
    </row>
    <row r="1245" spans="1:1" x14ac:dyDescent="0.2">
      <c r="A1245" s="3">
        <v>10718</v>
      </c>
    </row>
    <row r="1246" spans="1:1" x14ac:dyDescent="0.2">
      <c r="A1246" s="2">
        <v>10718</v>
      </c>
    </row>
    <row r="1247" spans="1:1" x14ac:dyDescent="0.2">
      <c r="A1247" s="3">
        <v>10719</v>
      </c>
    </row>
    <row r="1248" spans="1:1" x14ac:dyDescent="0.2">
      <c r="A1248" s="2">
        <v>10719</v>
      </c>
    </row>
    <row r="1249" spans="1:1" x14ac:dyDescent="0.2">
      <c r="A1249" s="3">
        <v>10719</v>
      </c>
    </row>
    <row r="1250" spans="1:1" x14ac:dyDescent="0.2">
      <c r="A1250" s="2">
        <v>10720</v>
      </c>
    </row>
    <row r="1251" spans="1:1" x14ac:dyDescent="0.2">
      <c r="A1251" s="3">
        <v>10720</v>
      </c>
    </row>
    <row r="1252" spans="1:1" x14ac:dyDescent="0.2">
      <c r="A1252" s="2">
        <v>10721</v>
      </c>
    </row>
    <row r="1253" spans="1:1" x14ac:dyDescent="0.2">
      <c r="A1253" s="3">
        <v>10722</v>
      </c>
    </row>
    <row r="1254" spans="1:1" x14ac:dyDescent="0.2">
      <c r="A1254" s="2">
        <v>10722</v>
      </c>
    </row>
    <row r="1255" spans="1:1" x14ac:dyDescent="0.2">
      <c r="A1255" s="3">
        <v>10722</v>
      </c>
    </row>
    <row r="1256" spans="1:1" x14ac:dyDescent="0.2">
      <c r="A1256" s="2">
        <v>10722</v>
      </c>
    </row>
    <row r="1257" spans="1:1" x14ac:dyDescent="0.2">
      <c r="A1257" s="3">
        <v>10723</v>
      </c>
    </row>
    <row r="1258" spans="1:1" x14ac:dyDescent="0.2">
      <c r="A1258" s="2">
        <v>10724</v>
      </c>
    </row>
    <row r="1259" spans="1:1" x14ac:dyDescent="0.2">
      <c r="A1259" s="3">
        <v>10724</v>
      </c>
    </row>
    <row r="1260" spans="1:1" x14ac:dyDescent="0.2">
      <c r="A1260" s="2">
        <v>10725</v>
      </c>
    </row>
    <row r="1261" spans="1:1" x14ac:dyDescent="0.2">
      <c r="A1261" s="3">
        <v>10725</v>
      </c>
    </row>
    <row r="1262" spans="1:1" x14ac:dyDescent="0.2">
      <c r="A1262" s="2">
        <v>10725</v>
      </c>
    </row>
    <row r="1263" spans="1:1" x14ac:dyDescent="0.2">
      <c r="A1263" s="3">
        <v>10726</v>
      </c>
    </row>
    <row r="1264" spans="1:1" x14ac:dyDescent="0.2">
      <c r="A1264" s="2">
        <v>10726</v>
      </c>
    </row>
    <row r="1265" spans="1:1" x14ac:dyDescent="0.2">
      <c r="A1265" s="3">
        <v>10727</v>
      </c>
    </row>
    <row r="1266" spans="1:1" x14ac:dyDescent="0.2">
      <c r="A1266" s="2">
        <v>10727</v>
      </c>
    </row>
    <row r="1267" spans="1:1" x14ac:dyDescent="0.2">
      <c r="A1267" s="3">
        <v>10727</v>
      </c>
    </row>
    <row r="1268" spans="1:1" x14ac:dyDescent="0.2">
      <c r="A1268" s="2">
        <v>10728</v>
      </c>
    </row>
    <row r="1269" spans="1:1" x14ac:dyDescent="0.2">
      <c r="A1269" s="3">
        <v>10728</v>
      </c>
    </row>
    <row r="1270" spans="1:1" x14ac:dyDescent="0.2">
      <c r="A1270" s="2">
        <v>10728</v>
      </c>
    </row>
    <row r="1271" spans="1:1" x14ac:dyDescent="0.2">
      <c r="A1271" s="3">
        <v>10728</v>
      </c>
    </row>
    <row r="1272" spans="1:1" x14ac:dyDescent="0.2">
      <c r="A1272" s="2">
        <v>10729</v>
      </c>
    </row>
    <row r="1273" spans="1:1" x14ac:dyDescent="0.2">
      <c r="A1273" s="3">
        <v>10729</v>
      </c>
    </row>
    <row r="1274" spans="1:1" x14ac:dyDescent="0.2">
      <c r="A1274" s="2">
        <v>10729</v>
      </c>
    </row>
    <row r="1275" spans="1:1" x14ac:dyDescent="0.2">
      <c r="A1275" s="3">
        <v>10730</v>
      </c>
    </row>
    <row r="1276" spans="1:1" x14ac:dyDescent="0.2">
      <c r="A1276" s="2">
        <v>10730</v>
      </c>
    </row>
    <row r="1277" spans="1:1" x14ac:dyDescent="0.2">
      <c r="A1277" s="3">
        <v>10730</v>
      </c>
    </row>
    <row r="1278" spans="1:1" x14ac:dyDescent="0.2">
      <c r="A1278" s="2">
        <v>10731</v>
      </c>
    </row>
    <row r="1279" spans="1:1" x14ac:dyDescent="0.2">
      <c r="A1279" s="3">
        <v>10731</v>
      </c>
    </row>
    <row r="1280" spans="1:1" x14ac:dyDescent="0.2">
      <c r="A1280" s="2">
        <v>10732</v>
      </c>
    </row>
    <row r="1281" spans="1:1" x14ac:dyDescent="0.2">
      <c r="A1281" s="3">
        <v>10733</v>
      </c>
    </row>
    <row r="1282" spans="1:1" x14ac:dyDescent="0.2">
      <c r="A1282" s="2">
        <v>10733</v>
      </c>
    </row>
    <row r="1283" spans="1:1" x14ac:dyDescent="0.2">
      <c r="A1283" s="3">
        <v>10733</v>
      </c>
    </row>
    <row r="1284" spans="1:1" x14ac:dyDescent="0.2">
      <c r="A1284" s="2">
        <v>10734</v>
      </c>
    </row>
    <row r="1285" spans="1:1" x14ac:dyDescent="0.2">
      <c r="A1285" s="3">
        <v>10734</v>
      </c>
    </row>
    <row r="1286" spans="1:1" x14ac:dyDescent="0.2">
      <c r="A1286" s="2">
        <v>10734</v>
      </c>
    </row>
    <row r="1287" spans="1:1" x14ac:dyDescent="0.2">
      <c r="A1287" s="3">
        <v>10735</v>
      </c>
    </row>
    <row r="1288" spans="1:1" x14ac:dyDescent="0.2">
      <c r="A1288" s="2">
        <v>10735</v>
      </c>
    </row>
    <row r="1289" spans="1:1" x14ac:dyDescent="0.2">
      <c r="A1289" s="3">
        <v>10736</v>
      </c>
    </row>
    <row r="1290" spans="1:1" x14ac:dyDescent="0.2">
      <c r="A1290" s="2">
        <v>10736</v>
      </c>
    </row>
    <row r="1291" spans="1:1" x14ac:dyDescent="0.2">
      <c r="A1291" s="3">
        <v>10737</v>
      </c>
    </row>
    <row r="1292" spans="1:1" x14ac:dyDescent="0.2">
      <c r="A1292" s="2">
        <v>10737</v>
      </c>
    </row>
    <row r="1293" spans="1:1" x14ac:dyDescent="0.2">
      <c r="A1293" s="3">
        <v>10738</v>
      </c>
    </row>
    <row r="1294" spans="1:1" x14ac:dyDescent="0.2">
      <c r="A1294" s="2">
        <v>10739</v>
      </c>
    </row>
    <row r="1295" spans="1:1" x14ac:dyDescent="0.2">
      <c r="A1295" s="3">
        <v>10739</v>
      </c>
    </row>
    <row r="1296" spans="1:1" x14ac:dyDescent="0.2">
      <c r="A1296" s="2">
        <v>10740</v>
      </c>
    </row>
    <row r="1297" spans="1:1" x14ac:dyDescent="0.2">
      <c r="A1297" s="3">
        <v>10740</v>
      </c>
    </row>
    <row r="1298" spans="1:1" x14ac:dyDescent="0.2">
      <c r="A1298" s="2">
        <v>10740</v>
      </c>
    </row>
    <row r="1299" spans="1:1" x14ac:dyDescent="0.2">
      <c r="A1299" s="3">
        <v>10740</v>
      </c>
    </row>
    <row r="1300" spans="1:1" x14ac:dyDescent="0.2">
      <c r="A1300" s="2">
        <v>10741</v>
      </c>
    </row>
    <row r="1301" spans="1:1" x14ac:dyDescent="0.2">
      <c r="A1301" s="3">
        <v>10742</v>
      </c>
    </row>
    <row r="1302" spans="1:1" x14ac:dyDescent="0.2">
      <c r="A1302" s="2">
        <v>10742</v>
      </c>
    </row>
    <row r="1303" spans="1:1" x14ac:dyDescent="0.2">
      <c r="A1303" s="3">
        <v>10742</v>
      </c>
    </row>
    <row r="1304" spans="1:1" x14ac:dyDescent="0.2">
      <c r="A1304" s="2">
        <v>10743</v>
      </c>
    </row>
    <row r="1305" spans="1:1" x14ac:dyDescent="0.2">
      <c r="A1305" s="3">
        <v>10744</v>
      </c>
    </row>
    <row r="1306" spans="1:1" x14ac:dyDescent="0.2">
      <c r="A1306" s="2">
        <v>10745</v>
      </c>
    </row>
    <row r="1307" spans="1:1" x14ac:dyDescent="0.2">
      <c r="A1307" s="3">
        <v>10745</v>
      </c>
    </row>
    <row r="1308" spans="1:1" x14ac:dyDescent="0.2">
      <c r="A1308" s="2">
        <v>10745</v>
      </c>
    </row>
    <row r="1309" spans="1:1" x14ac:dyDescent="0.2">
      <c r="A1309" s="3">
        <v>10745</v>
      </c>
    </row>
    <row r="1310" spans="1:1" x14ac:dyDescent="0.2">
      <c r="A1310" s="2">
        <v>10746</v>
      </c>
    </row>
    <row r="1311" spans="1:1" x14ac:dyDescent="0.2">
      <c r="A1311" s="3">
        <v>10746</v>
      </c>
    </row>
    <row r="1312" spans="1:1" x14ac:dyDescent="0.2">
      <c r="A1312" s="2">
        <v>10746</v>
      </c>
    </row>
    <row r="1313" spans="1:1" x14ac:dyDescent="0.2">
      <c r="A1313" s="3">
        <v>10746</v>
      </c>
    </row>
    <row r="1314" spans="1:1" x14ac:dyDescent="0.2">
      <c r="A1314" s="2">
        <v>10747</v>
      </c>
    </row>
    <row r="1315" spans="1:1" x14ac:dyDescent="0.2">
      <c r="A1315" s="3">
        <v>10747</v>
      </c>
    </row>
    <row r="1316" spans="1:1" x14ac:dyDescent="0.2">
      <c r="A1316" s="2">
        <v>10747</v>
      </c>
    </row>
    <row r="1317" spans="1:1" x14ac:dyDescent="0.2">
      <c r="A1317" s="3">
        <v>10747</v>
      </c>
    </row>
    <row r="1318" spans="1:1" x14ac:dyDescent="0.2">
      <c r="A1318" s="2">
        <v>10748</v>
      </c>
    </row>
    <row r="1319" spans="1:1" x14ac:dyDescent="0.2">
      <c r="A1319" s="3">
        <v>10748</v>
      </c>
    </row>
    <row r="1320" spans="1:1" x14ac:dyDescent="0.2">
      <c r="A1320" s="2">
        <v>10748</v>
      </c>
    </row>
    <row r="1321" spans="1:1" x14ac:dyDescent="0.2">
      <c r="A1321" s="3">
        <v>10749</v>
      </c>
    </row>
    <row r="1322" spans="1:1" x14ac:dyDescent="0.2">
      <c r="A1322" s="2">
        <v>10749</v>
      </c>
    </row>
    <row r="1323" spans="1:1" x14ac:dyDescent="0.2">
      <c r="A1323" s="3">
        <v>10749</v>
      </c>
    </row>
    <row r="1324" spans="1:1" x14ac:dyDescent="0.2">
      <c r="A1324" s="2">
        <v>10750</v>
      </c>
    </row>
    <row r="1325" spans="1:1" x14ac:dyDescent="0.2">
      <c r="A1325" s="3">
        <v>10750</v>
      </c>
    </row>
    <row r="1326" spans="1:1" x14ac:dyDescent="0.2">
      <c r="A1326" s="2">
        <v>10750</v>
      </c>
    </row>
    <row r="1327" spans="1:1" x14ac:dyDescent="0.2">
      <c r="A1327" s="3">
        <v>10751</v>
      </c>
    </row>
    <row r="1328" spans="1:1" x14ac:dyDescent="0.2">
      <c r="A1328" s="2">
        <v>10751</v>
      </c>
    </row>
    <row r="1329" spans="1:1" x14ac:dyDescent="0.2">
      <c r="A1329" s="3">
        <v>10751</v>
      </c>
    </row>
    <row r="1330" spans="1:1" x14ac:dyDescent="0.2">
      <c r="A1330" s="2">
        <v>10751</v>
      </c>
    </row>
    <row r="1331" spans="1:1" x14ac:dyDescent="0.2">
      <c r="A1331" s="3">
        <v>10752</v>
      </c>
    </row>
    <row r="1332" spans="1:1" x14ac:dyDescent="0.2">
      <c r="A1332" s="2">
        <v>10752</v>
      </c>
    </row>
    <row r="1333" spans="1:1" x14ac:dyDescent="0.2">
      <c r="A1333" s="3">
        <v>10753</v>
      </c>
    </row>
    <row r="1334" spans="1:1" x14ac:dyDescent="0.2">
      <c r="A1334" s="2">
        <v>10753</v>
      </c>
    </row>
    <row r="1335" spans="1:1" x14ac:dyDescent="0.2">
      <c r="A1335" s="3">
        <v>10754</v>
      </c>
    </row>
    <row r="1336" spans="1:1" x14ac:dyDescent="0.2">
      <c r="A1336" s="2">
        <v>10755</v>
      </c>
    </row>
    <row r="1337" spans="1:1" x14ac:dyDescent="0.2">
      <c r="A1337" s="3">
        <v>10755</v>
      </c>
    </row>
    <row r="1338" spans="1:1" x14ac:dyDescent="0.2">
      <c r="A1338" s="2">
        <v>10755</v>
      </c>
    </row>
    <row r="1339" spans="1:1" x14ac:dyDescent="0.2">
      <c r="A1339" s="3">
        <v>10755</v>
      </c>
    </row>
    <row r="1340" spans="1:1" x14ac:dyDescent="0.2">
      <c r="A1340" s="2">
        <v>10756</v>
      </c>
    </row>
    <row r="1341" spans="1:1" x14ac:dyDescent="0.2">
      <c r="A1341" s="3">
        <v>10756</v>
      </c>
    </row>
    <row r="1342" spans="1:1" x14ac:dyDescent="0.2">
      <c r="A1342" s="2">
        <v>10756</v>
      </c>
    </row>
    <row r="1343" spans="1:1" x14ac:dyDescent="0.2">
      <c r="A1343" s="3">
        <v>10756</v>
      </c>
    </row>
    <row r="1344" spans="1:1" x14ac:dyDescent="0.2">
      <c r="A1344" s="2">
        <v>10757</v>
      </c>
    </row>
    <row r="1345" spans="1:1" x14ac:dyDescent="0.2">
      <c r="A1345" s="3">
        <v>10757</v>
      </c>
    </row>
    <row r="1346" spans="1:1" x14ac:dyDescent="0.2">
      <c r="A1346" s="2">
        <v>10757</v>
      </c>
    </row>
    <row r="1347" spans="1:1" x14ac:dyDescent="0.2">
      <c r="A1347" s="3">
        <v>10757</v>
      </c>
    </row>
    <row r="1348" spans="1:1" x14ac:dyDescent="0.2">
      <c r="A1348" s="2">
        <v>10758</v>
      </c>
    </row>
    <row r="1349" spans="1:1" x14ac:dyDescent="0.2">
      <c r="A1349" s="3">
        <v>10758</v>
      </c>
    </row>
    <row r="1350" spans="1:1" x14ac:dyDescent="0.2">
      <c r="A1350" s="2">
        <v>10758</v>
      </c>
    </row>
    <row r="1351" spans="1:1" x14ac:dyDescent="0.2">
      <c r="A1351" s="3">
        <v>10759</v>
      </c>
    </row>
    <row r="1352" spans="1:1" x14ac:dyDescent="0.2">
      <c r="A1352" s="2">
        <v>10760</v>
      </c>
    </row>
    <row r="1353" spans="1:1" x14ac:dyDescent="0.2">
      <c r="A1353" s="3">
        <v>10760</v>
      </c>
    </row>
    <row r="1354" spans="1:1" x14ac:dyDescent="0.2">
      <c r="A1354" s="2">
        <v>10760</v>
      </c>
    </row>
    <row r="1355" spans="1:1" x14ac:dyDescent="0.2">
      <c r="A1355" s="3">
        <v>10761</v>
      </c>
    </row>
    <row r="1356" spans="1:1" x14ac:dyDescent="0.2">
      <c r="A1356" s="2">
        <v>10761</v>
      </c>
    </row>
    <row r="1357" spans="1:1" x14ac:dyDescent="0.2">
      <c r="A1357" s="3">
        <v>10762</v>
      </c>
    </row>
    <row r="1358" spans="1:1" x14ac:dyDescent="0.2">
      <c r="A1358" s="2">
        <v>10762</v>
      </c>
    </row>
    <row r="1359" spans="1:1" x14ac:dyDescent="0.2">
      <c r="A1359" s="3">
        <v>10762</v>
      </c>
    </row>
    <row r="1360" spans="1:1" x14ac:dyDescent="0.2">
      <c r="A1360" s="2">
        <v>10762</v>
      </c>
    </row>
    <row r="1361" spans="1:1" x14ac:dyDescent="0.2">
      <c r="A1361" s="3">
        <v>10763</v>
      </c>
    </row>
    <row r="1362" spans="1:1" x14ac:dyDescent="0.2">
      <c r="A1362" s="2">
        <v>10763</v>
      </c>
    </row>
    <row r="1363" spans="1:1" x14ac:dyDescent="0.2">
      <c r="A1363" s="3">
        <v>10763</v>
      </c>
    </row>
    <row r="1364" spans="1:1" x14ac:dyDescent="0.2">
      <c r="A1364" s="2">
        <v>10764</v>
      </c>
    </row>
    <row r="1365" spans="1:1" x14ac:dyDescent="0.2">
      <c r="A1365" s="3">
        <v>10764</v>
      </c>
    </row>
    <row r="1366" spans="1:1" x14ac:dyDescent="0.2">
      <c r="A1366" s="2">
        <v>10765</v>
      </c>
    </row>
    <row r="1367" spans="1:1" x14ac:dyDescent="0.2">
      <c r="A1367" s="3">
        <v>10766</v>
      </c>
    </row>
    <row r="1368" spans="1:1" x14ac:dyDescent="0.2">
      <c r="A1368" s="2">
        <v>10766</v>
      </c>
    </row>
    <row r="1369" spans="1:1" x14ac:dyDescent="0.2">
      <c r="A1369" s="3">
        <v>10766</v>
      </c>
    </row>
    <row r="1370" spans="1:1" x14ac:dyDescent="0.2">
      <c r="A1370" s="2">
        <v>10767</v>
      </c>
    </row>
    <row r="1371" spans="1:1" x14ac:dyDescent="0.2">
      <c r="A1371" s="3">
        <v>10768</v>
      </c>
    </row>
    <row r="1372" spans="1:1" x14ac:dyDescent="0.2">
      <c r="A1372" s="2">
        <v>10768</v>
      </c>
    </row>
    <row r="1373" spans="1:1" x14ac:dyDescent="0.2">
      <c r="A1373" s="3">
        <v>10768</v>
      </c>
    </row>
    <row r="1374" spans="1:1" x14ac:dyDescent="0.2">
      <c r="A1374" s="2">
        <v>10768</v>
      </c>
    </row>
    <row r="1375" spans="1:1" x14ac:dyDescent="0.2">
      <c r="A1375" s="3">
        <v>10769</v>
      </c>
    </row>
    <row r="1376" spans="1:1" x14ac:dyDescent="0.2">
      <c r="A1376" s="2">
        <v>10769</v>
      </c>
    </row>
    <row r="1377" spans="1:1" x14ac:dyDescent="0.2">
      <c r="A1377" s="3">
        <v>10769</v>
      </c>
    </row>
    <row r="1378" spans="1:1" x14ac:dyDescent="0.2">
      <c r="A1378" s="2">
        <v>10769</v>
      </c>
    </row>
    <row r="1379" spans="1:1" x14ac:dyDescent="0.2">
      <c r="A1379" s="3">
        <v>10770</v>
      </c>
    </row>
    <row r="1380" spans="1:1" x14ac:dyDescent="0.2">
      <c r="A1380" s="2">
        <v>10771</v>
      </c>
    </row>
    <row r="1381" spans="1:1" x14ac:dyDescent="0.2">
      <c r="A1381" s="3">
        <v>10772</v>
      </c>
    </row>
    <row r="1382" spans="1:1" x14ac:dyDescent="0.2">
      <c r="A1382" s="2">
        <v>10772</v>
      </c>
    </row>
    <row r="1383" spans="1:1" x14ac:dyDescent="0.2">
      <c r="A1383" s="3">
        <v>10773</v>
      </c>
    </row>
    <row r="1384" spans="1:1" x14ac:dyDescent="0.2">
      <c r="A1384" s="2">
        <v>10773</v>
      </c>
    </row>
    <row r="1385" spans="1:1" x14ac:dyDescent="0.2">
      <c r="A1385" s="3">
        <v>10773</v>
      </c>
    </row>
    <row r="1386" spans="1:1" x14ac:dyDescent="0.2">
      <c r="A1386" s="2">
        <v>10774</v>
      </c>
    </row>
    <row r="1387" spans="1:1" x14ac:dyDescent="0.2">
      <c r="A1387" s="3">
        <v>10774</v>
      </c>
    </row>
    <row r="1388" spans="1:1" x14ac:dyDescent="0.2">
      <c r="A1388" s="2">
        <v>10775</v>
      </c>
    </row>
    <row r="1389" spans="1:1" x14ac:dyDescent="0.2">
      <c r="A1389" s="3">
        <v>10775</v>
      </c>
    </row>
    <row r="1390" spans="1:1" x14ac:dyDescent="0.2">
      <c r="A1390" s="2">
        <v>10776</v>
      </c>
    </row>
    <row r="1391" spans="1:1" x14ac:dyDescent="0.2">
      <c r="A1391" s="3">
        <v>10776</v>
      </c>
    </row>
    <row r="1392" spans="1:1" x14ac:dyDescent="0.2">
      <c r="A1392" s="2">
        <v>10776</v>
      </c>
    </row>
    <row r="1393" spans="1:1" x14ac:dyDescent="0.2">
      <c r="A1393" s="3">
        <v>10776</v>
      </c>
    </row>
    <row r="1394" spans="1:1" x14ac:dyDescent="0.2">
      <c r="A1394" s="2">
        <v>10777</v>
      </c>
    </row>
    <row r="1395" spans="1:1" x14ac:dyDescent="0.2">
      <c r="A1395" s="3">
        <v>10778</v>
      </c>
    </row>
    <row r="1396" spans="1:1" x14ac:dyDescent="0.2">
      <c r="A1396" s="2">
        <v>10779</v>
      </c>
    </row>
    <row r="1397" spans="1:1" x14ac:dyDescent="0.2">
      <c r="A1397" s="3">
        <v>10779</v>
      </c>
    </row>
    <row r="1398" spans="1:1" x14ac:dyDescent="0.2">
      <c r="A1398" s="2">
        <v>10780</v>
      </c>
    </row>
    <row r="1399" spans="1:1" x14ac:dyDescent="0.2">
      <c r="A1399" s="3">
        <v>10780</v>
      </c>
    </row>
    <row r="1400" spans="1:1" x14ac:dyDescent="0.2">
      <c r="A1400" s="2">
        <v>10781</v>
      </c>
    </row>
    <row r="1401" spans="1:1" x14ac:dyDescent="0.2">
      <c r="A1401" s="3">
        <v>10781</v>
      </c>
    </row>
    <row r="1402" spans="1:1" x14ac:dyDescent="0.2">
      <c r="A1402" s="2">
        <v>10781</v>
      </c>
    </row>
    <row r="1403" spans="1:1" x14ac:dyDescent="0.2">
      <c r="A1403" s="3">
        <v>10782</v>
      </c>
    </row>
    <row r="1404" spans="1:1" x14ac:dyDescent="0.2">
      <c r="A1404" s="2">
        <v>10783</v>
      </c>
    </row>
    <row r="1405" spans="1:1" x14ac:dyDescent="0.2">
      <c r="A1405" s="3">
        <v>10783</v>
      </c>
    </row>
    <row r="1406" spans="1:1" x14ac:dyDescent="0.2">
      <c r="A1406" s="2">
        <v>10784</v>
      </c>
    </row>
    <row r="1407" spans="1:1" x14ac:dyDescent="0.2">
      <c r="A1407" s="3">
        <v>10784</v>
      </c>
    </row>
    <row r="1408" spans="1:1" x14ac:dyDescent="0.2">
      <c r="A1408" s="2">
        <v>10784</v>
      </c>
    </row>
    <row r="1409" spans="1:1" x14ac:dyDescent="0.2">
      <c r="A1409" s="3">
        <v>10785</v>
      </c>
    </row>
    <row r="1410" spans="1:1" x14ac:dyDescent="0.2">
      <c r="A1410" s="2">
        <v>10785</v>
      </c>
    </row>
    <row r="1411" spans="1:1" x14ac:dyDescent="0.2">
      <c r="A1411" s="3">
        <v>10786</v>
      </c>
    </row>
    <row r="1412" spans="1:1" x14ac:dyDescent="0.2">
      <c r="A1412" s="2">
        <v>10786</v>
      </c>
    </row>
    <row r="1413" spans="1:1" x14ac:dyDescent="0.2">
      <c r="A1413" s="3">
        <v>10786</v>
      </c>
    </row>
    <row r="1414" spans="1:1" x14ac:dyDescent="0.2">
      <c r="A1414" s="2">
        <v>10787</v>
      </c>
    </row>
    <row r="1415" spans="1:1" x14ac:dyDescent="0.2">
      <c r="A1415" s="3">
        <v>10787</v>
      </c>
    </row>
    <row r="1416" spans="1:1" x14ac:dyDescent="0.2">
      <c r="A1416" s="2">
        <v>10788</v>
      </c>
    </row>
    <row r="1417" spans="1:1" x14ac:dyDescent="0.2">
      <c r="A1417" s="3">
        <v>10788</v>
      </c>
    </row>
    <row r="1418" spans="1:1" x14ac:dyDescent="0.2">
      <c r="A1418" s="2">
        <v>10789</v>
      </c>
    </row>
    <row r="1419" spans="1:1" x14ac:dyDescent="0.2">
      <c r="A1419" s="3">
        <v>10789</v>
      </c>
    </row>
    <row r="1420" spans="1:1" x14ac:dyDescent="0.2">
      <c r="A1420" s="2">
        <v>10789</v>
      </c>
    </row>
    <row r="1421" spans="1:1" x14ac:dyDescent="0.2">
      <c r="A1421" s="3">
        <v>10789</v>
      </c>
    </row>
    <row r="1422" spans="1:1" x14ac:dyDescent="0.2">
      <c r="A1422" s="2">
        <v>10790</v>
      </c>
    </row>
    <row r="1423" spans="1:1" x14ac:dyDescent="0.2">
      <c r="A1423" s="3">
        <v>10790</v>
      </c>
    </row>
    <row r="1424" spans="1:1" x14ac:dyDescent="0.2">
      <c r="A1424" s="2">
        <v>10791</v>
      </c>
    </row>
    <row r="1425" spans="1:1" x14ac:dyDescent="0.2">
      <c r="A1425" s="3">
        <v>10791</v>
      </c>
    </row>
    <row r="1426" spans="1:1" x14ac:dyDescent="0.2">
      <c r="A1426" s="2">
        <v>10792</v>
      </c>
    </row>
    <row r="1427" spans="1:1" x14ac:dyDescent="0.2">
      <c r="A1427" s="3">
        <v>10792</v>
      </c>
    </row>
    <row r="1428" spans="1:1" x14ac:dyDescent="0.2">
      <c r="A1428" s="2">
        <v>10792</v>
      </c>
    </row>
    <row r="1429" spans="1:1" x14ac:dyDescent="0.2">
      <c r="A1429" s="3">
        <v>10793</v>
      </c>
    </row>
    <row r="1430" spans="1:1" x14ac:dyDescent="0.2">
      <c r="A1430" s="2">
        <v>10793</v>
      </c>
    </row>
    <row r="1431" spans="1:1" x14ac:dyDescent="0.2">
      <c r="A1431" s="3">
        <v>10794</v>
      </c>
    </row>
    <row r="1432" spans="1:1" x14ac:dyDescent="0.2">
      <c r="A1432" s="2">
        <v>10794</v>
      </c>
    </row>
    <row r="1433" spans="1:1" x14ac:dyDescent="0.2">
      <c r="A1433" s="3">
        <v>10795</v>
      </c>
    </row>
    <row r="1434" spans="1:1" x14ac:dyDescent="0.2">
      <c r="A1434" s="2">
        <v>10795</v>
      </c>
    </row>
    <row r="1435" spans="1:1" x14ac:dyDescent="0.2">
      <c r="A1435" s="3">
        <v>10796</v>
      </c>
    </row>
    <row r="1436" spans="1:1" x14ac:dyDescent="0.2">
      <c r="A1436" s="2">
        <v>10796</v>
      </c>
    </row>
    <row r="1437" spans="1:1" x14ac:dyDescent="0.2">
      <c r="A1437" s="3">
        <v>10796</v>
      </c>
    </row>
    <row r="1438" spans="1:1" x14ac:dyDescent="0.2">
      <c r="A1438" s="2">
        <v>10796</v>
      </c>
    </row>
    <row r="1439" spans="1:1" x14ac:dyDescent="0.2">
      <c r="A1439" s="3">
        <v>10797</v>
      </c>
    </row>
    <row r="1440" spans="1:1" x14ac:dyDescent="0.2">
      <c r="A1440" s="2">
        <v>10798</v>
      </c>
    </row>
    <row r="1441" spans="1:1" x14ac:dyDescent="0.2">
      <c r="A1441" s="3">
        <v>10798</v>
      </c>
    </row>
    <row r="1442" spans="1:1" x14ac:dyDescent="0.2">
      <c r="A1442" s="2">
        <v>10799</v>
      </c>
    </row>
    <row r="1443" spans="1:1" x14ac:dyDescent="0.2">
      <c r="A1443" s="3">
        <v>10799</v>
      </c>
    </row>
    <row r="1444" spans="1:1" x14ac:dyDescent="0.2">
      <c r="A1444" s="2">
        <v>10799</v>
      </c>
    </row>
    <row r="1445" spans="1:1" x14ac:dyDescent="0.2">
      <c r="A1445" s="3">
        <v>10800</v>
      </c>
    </row>
    <row r="1446" spans="1:1" x14ac:dyDescent="0.2">
      <c r="A1446" s="2">
        <v>10800</v>
      </c>
    </row>
    <row r="1447" spans="1:1" x14ac:dyDescent="0.2">
      <c r="A1447" s="3">
        <v>10800</v>
      </c>
    </row>
    <row r="1448" spans="1:1" x14ac:dyDescent="0.2">
      <c r="A1448" s="2">
        <v>10801</v>
      </c>
    </row>
    <row r="1449" spans="1:1" x14ac:dyDescent="0.2">
      <c r="A1449" s="3">
        <v>10801</v>
      </c>
    </row>
    <row r="1450" spans="1:1" x14ac:dyDescent="0.2">
      <c r="A1450" s="2">
        <v>10802</v>
      </c>
    </row>
    <row r="1451" spans="1:1" x14ac:dyDescent="0.2">
      <c r="A1451" s="3">
        <v>10802</v>
      </c>
    </row>
    <row r="1452" spans="1:1" x14ac:dyDescent="0.2">
      <c r="A1452" s="2">
        <v>10802</v>
      </c>
    </row>
    <row r="1453" spans="1:1" x14ac:dyDescent="0.2">
      <c r="A1453" s="3">
        <v>10802</v>
      </c>
    </row>
    <row r="1454" spans="1:1" x14ac:dyDescent="0.2">
      <c r="A1454" s="2">
        <v>10803</v>
      </c>
    </row>
    <row r="1455" spans="1:1" x14ac:dyDescent="0.2">
      <c r="A1455" s="3">
        <v>10803</v>
      </c>
    </row>
    <row r="1456" spans="1:1" x14ac:dyDescent="0.2">
      <c r="A1456" s="2">
        <v>10803</v>
      </c>
    </row>
    <row r="1457" spans="1:1" x14ac:dyDescent="0.2">
      <c r="A1457" s="3">
        <v>10804</v>
      </c>
    </row>
    <row r="1458" spans="1:1" x14ac:dyDescent="0.2">
      <c r="A1458" s="2">
        <v>10804</v>
      </c>
    </row>
    <row r="1459" spans="1:1" x14ac:dyDescent="0.2">
      <c r="A1459" s="3">
        <v>10804</v>
      </c>
    </row>
    <row r="1460" spans="1:1" x14ac:dyDescent="0.2">
      <c r="A1460" s="2">
        <v>10805</v>
      </c>
    </row>
    <row r="1461" spans="1:1" x14ac:dyDescent="0.2">
      <c r="A1461" s="3">
        <v>10805</v>
      </c>
    </row>
    <row r="1462" spans="1:1" x14ac:dyDescent="0.2">
      <c r="A1462" s="2">
        <v>10806</v>
      </c>
    </row>
    <row r="1463" spans="1:1" x14ac:dyDescent="0.2">
      <c r="A1463" s="3">
        <v>10806</v>
      </c>
    </row>
    <row r="1464" spans="1:1" x14ac:dyDescent="0.2">
      <c r="A1464" s="2">
        <v>10806</v>
      </c>
    </row>
    <row r="1465" spans="1:1" x14ac:dyDescent="0.2">
      <c r="A1465" s="3">
        <v>10807</v>
      </c>
    </row>
    <row r="1466" spans="1:1" x14ac:dyDescent="0.2">
      <c r="A1466" s="2">
        <v>10808</v>
      </c>
    </row>
    <row r="1467" spans="1:1" x14ac:dyDescent="0.2">
      <c r="A1467" s="3">
        <v>10808</v>
      </c>
    </row>
    <row r="1468" spans="1:1" x14ac:dyDescent="0.2">
      <c r="A1468" s="2">
        <v>10809</v>
      </c>
    </row>
    <row r="1469" spans="1:1" x14ac:dyDescent="0.2">
      <c r="A1469" s="3">
        <v>10810</v>
      </c>
    </row>
    <row r="1470" spans="1:1" x14ac:dyDescent="0.2">
      <c r="A1470" s="2">
        <v>10810</v>
      </c>
    </row>
    <row r="1471" spans="1:1" x14ac:dyDescent="0.2">
      <c r="A1471" s="3">
        <v>10810</v>
      </c>
    </row>
    <row r="1472" spans="1:1" x14ac:dyDescent="0.2">
      <c r="A1472" s="2">
        <v>10811</v>
      </c>
    </row>
    <row r="1473" spans="1:1" x14ac:dyDescent="0.2">
      <c r="A1473" s="3">
        <v>10811</v>
      </c>
    </row>
    <row r="1474" spans="1:1" x14ac:dyDescent="0.2">
      <c r="A1474" s="2">
        <v>10811</v>
      </c>
    </row>
    <row r="1475" spans="1:1" x14ac:dyDescent="0.2">
      <c r="A1475" s="3">
        <v>10812</v>
      </c>
    </row>
    <row r="1476" spans="1:1" x14ac:dyDescent="0.2">
      <c r="A1476" s="2">
        <v>10812</v>
      </c>
    </row>
    <row r="1477" spans="1:1" x14ac:dyDescent="0.2">
      <c r="A1477" s="3">
        <v>10812</v>
      </c>
    </row>
    <row r="1478" spans="1:1" x14ac:dyDescent="0.2">
      <c r="A1478" s="2">
        <v>10813</v>
      </c>
    </row>
    <row r="1479" spans="1:1" x14ac:dyDescent="0.2">
      <c r="A1479" s="3">
        <v>10813</v>
      </c>
    </row>
    <row r="1480" spans="1:1" x14ac:dyDescent="0.2">
      <c r="A1480" s="2">
        <v>10814</v>
      </c>
    </row>
    <row r="1481" spans="1:1" x14ac:dyDescent="0.2">
      <c r="A1481" s="3">
        <v>10814</v>
      </c>
    </row>
    <row r="1482" spans="1:1" x14ac:dyDescent="0.2">
      <c r="A1482" s="2">
        <v>10814</v>
      </c>
    </row>
    <row r="1483" spans="1:1" x14ac:dyDescent="0.2">
      <c r="A1483" s="3">
        <v>10814</v>
      </c>
    </row>
    <row r="1484" spans="1:1" x14ac:dyDescent="0.2">
      <c r="A1484" s="2">
        <v>10815</v>
      </c>
    </row>
    <row r="1485" spans="1:1" x14ac:dyDescent="0.2">
      <c r="A1485" s="3">
        <v>10816</v>
      </c>
    </row>
    <row r="1486" spans="1:1" x14ac:dyDescent="0.2">
      <c r="A1486" s="2">
        <v>10816</v>
      </c>
    </row>
    <row r="1487" spans="1:1" x14ac:dyDescent="0.2">
      <c r="A1487" s="3">
        <v>10817</v>
      </c>
    </row>
    <row r="1488" spans="1:1" x14ac:dyDescent="0.2">
      <c r="A1488" s="2">
        <v>10817</v>
      </c>
    </row>
    <row r="1489" spans="1:1" x14ac:dyDescent="0.2">
      <c r="A1489" s="3">
        <v>10817</v>
      </c>
    </row>
    <row r="1490" spans="1:1" x14ac:dyDescent="0.2">
      <c r="A1490" s="2">
        <v>10817</v>
      </c>
    </row>
    <row r="1491" spans="1:1" x14ac:dyDescent="0.2">
      <c r="A1491" s="3">
        <v>10818</v>
      </c>
    </row>
    <row r="1492" spans="1:1" x14ac:dyDescent="0.2">
      <c r="A1492" s="2">
        <v>10818</v>
      </c>
    </row>
    <row r="1493" spans="1:1" x14ac:dyDescent="0.2">
      <c r="A1493" s="3">
        <v>10819</v>
      </c>
    </row>
    <row r="1494" spans="1:1" x14ac:dyDescent="0.2">
      <c r="A1494" s="2">
        <v>10819</v>
      </c>
    </row>
    <row r="1495" spans="1:1" x14ac:dyDescent="0.2">
      <c r="A1495" s="3">
        <v>10820</v>
      </c>
    </row>
    <row r="1496" spans="1:1" x14ac:dyDescent="0.2">
      <c r="A1496" s="2">
        <v>10821</v>
      </c>
    </row>
    <row r="1497" spans="1:1" x14ac:dyDescent="0.2">
      <c r="A1497" s="3">
        <v>10821</v>
      </c>
    </row>
    <row r="1498" spans="1:1" x14ac:dyDescent="0.2">
      <c r="A1498" s="2">
        <v>10822</v>
      </c>
    </row>
    <row r="1499" spans="1:1" x14ac:dyDescent="0.2">
      <c r="A1499" s="3">
        <v>10822</v>
      </c>
    </row>
    <row r="1500" spans="1:1" x14ac:dyDescent="0.2">
      <c r="A1500" s="2">
        <v>10823</v>
      </c>
    </row>
    <row r="1501" spans="1:1" x14ac:dyDescent="0.2">
      <c r="A1501" s="3">
        <v>10823</v>
      </c>
    </row>
    <row r="1502" spans="1:1" x14ac:dyDescent="0.2">
      <c r="A1502" s="2">
        <v>10823</v>
      </c>
    </row>
    <row r="1503" spans="1:1" x14ac:dyDescent="0.2">
      <c r="A1503" s="3">
        <v>10823</v>
      </c>
    </row>
    <row r="1504" spans="1:1" x14ac:dyDescent="0.2">
      <c r="A1504" s="2">
        <v>10824</v>
      </c>
    </row>
    <row r="1505" spans="1:1" x14ac:dyDescent="0.2">
      <c r="A1505" s="3">
        <v>10824</v>
      </c>
    </row>
    <row r="1506" spans="1:1" x14ac:dyDescent="0.2">
      <c r="A1506" s="2">
        <v>10825</v>
      </c>
    </row>
    <row r="1507" spans="1:1" x14ac:dyDescent="0.2">
      <c r="A1507" s="3">
        <v>10825</v>
      </c>
    </row>
    <row r="1508" spans="1:1" x14ac:dyDescent="0.2">
      <c r="A1508" s="2">
        <v>10826</v>
      </c>
    </row>
    <row r="1509" spans="1:1" x14ac:dyDescent="0.2">
      <c r="A1509" s="3">
        <v>10826</v>
      </c>
    </row>
    <row r="1510" spans="1:1" x14ac:dyDescent="0.2">
      <c r="A1510" s="2">
        <v>10827</v>
      </c>
    </row>
    <row r="1511" spans="1:1" x14ac:dyDescent="0.2">
      <c r="A1511" s="3">
        <v>10827</v>
      </c>
    </row>
    <row r="1512" spans="1:1" x14ac:dyDescent="0.2">
      <c r="A1512" s="2">
        <v>10828</v>
      </c>
    </row>
    <row r="1513" spans="1:1" x14ac:dyDescent="0.2">
      <c r="A1513" s="3">
        <v>10828</v>
      </c>
    </row>
    <row r="1514" spans="1:1" x14ac:dyDescent="0.2">
      <c r="A1514" s="2">
        <v>10829</v>
      </c>
    </row>
    <row r="1515" spans="1:1" x14ac:dyDescent="0.2">
      <c r="A1515" s="3">
        <v>10829</v>
      </c>
    </row>
    <row r="1516" spans="1:1" x14ac:dyDescent="0.2">
      <c r="A1516" s="2">
        <v>10829</v>
      </c>
    </row>
    <row r="1517" spans="1:1" x14ac:dyDescent="0.2">
      <c r="A1517" s="3">
        <v>10829</v>
      </c>
    </row>
    <row r="1518" spans="1:1" x14ac:dyDescent="0.2">
      <c r="A1518" s="2">
        <v>10830</v>
      </c>
    </row>
    <row r="1519" spans="1:1" x14ac:dyDescent="0.2">
      <c r="A1519" s="3">
        <v>10830</v>
      </c>
    </row>
    <row r="1520" spans="1:1" x14ac:dyDescent="0.2">
      <c r="A1520" s="2">
        <v>10830</v>
      </c>
    </row>
    <row r="1521" spans="1:1" x14ac:dyDescent="0.2">
      <c r="A1521" s="3">
        <v>10830</v>
      </c>
    </row>
    <row r="1522" spans="1:1" x14ac:dyDescent="0.2">
      <c r="A1522" s="2">
        <v>10831</v>
      </c>
    </row>
    <row r="1523" spans="1:1" x14ac:dyDescent="0.2">
      <c r="A1523" s="3">
        <v>10831</v>
      </c>
    </row>
    <row r="1524" spans="1:1" x14ac:dyDescent="0.2">
      <c r="A1524" s="2">
        <v>10831</v>
      </c>
    </row>
    <row r="1525" spans="1:1" x14ac:dyDescent="0.2">
      <c r="A1525" s="3">
        <v>10831</v>
      </c>
    </row>
    <row r="1526" spans="1:1" x14ac:dyDescent="0.2">
      <c r="A1526" s="2">
        <v>10832</v>
      </c>
    </row>
    <row r="1527" spans="1:1" x14ac:dyDescent="0.2">
      <c r="A1527" s="3">
        <v>10832</v>
      </c>
    </row>
    <row r="1528" spans="1:1" x14ac:dyDescent="0.2">
      <c r="A1528" s="2">
        <v>10832</v>
      </c>
    </row>
    <row r="1529" spans="1:1" x14ac:dyDescent="0.2">
      <c r="A1529" s="3">
        <v>10832</v>
      </c>
    </row>
    <row r="1530" spans="1:1" x14ac:dyDescent="0.2">
      <c r="A1530" s="2">
        <v>10833</v>
      </c>
    </row>
    <row r="1531" spans="1:1" x14ac:dyDescent="0.2">
      <c r="A1531" s="3">
        <v>10833</v>
      </c>
    </row>
    <row r="1532" spans="1:1" x14ac:dyDescent="0.2">
      <c r="A1532" s="2">
        <v>10833</v>
      </c>
    </row>
    <row r="1533" spans="1:1" x14ac:dyDescent="0.2">
      <c r="A1533" s="3">
        <v>10834</v>
      </c>
    </row>
    <row r="1534" spans="1:1" x14ac:dyDescent="0.2">
      <c r="A1534" s="2">
        <v>10834</v>
      </c>
    </row>
    <row r="1535" spans="1:1" x14ac:dyDescent="0.2">
      <c r="A1535" s="3">
        <v>10835</v>
      </c>
    </row>
    <row r="1536" spans="1:1" x14ac:dyDescent="0.2">
      <c r="A1536" s="2">
        <v>10835</v>
      </c>
    </row>
    <row r="1537" spans="1:1" x14ac:dyDescent="0.2">
      <c r="A1537" s="3">
        <v>10836</v>
      </c>
    </row>
    <row r="1538" spans="1:1" x14ac:dyDescent="0.2">
      <c r="A1538" s="2">
        <v>10836</v>
      </c>
    </row>
    <row r="1539" spans="1:1" x14ac:dyDescent="0.2">
      <c r="A1539" s="3">
        <v>10836</v>
      </c>
    </row>
    <row r="1540" spans="1:1" x14ac:dyDescent="0.2">
      <c r="A1540" s="2">
        <v>10836</v>
      </c>
    </row>
    <row r="1541" spans="1:1" x14ac:dyDescent="0.2">
      <c r="A1541" s="3">
        <v>10836</v>
      </c>
    </row>
    <row r="1542" spans="1:1" x14ac:dyDescent="0.2">
      <c r="A1542" s="2">
        <v>10837</v>
      </c>
    </row>
    <row r="1543" spans="1:1" x14ac:dyDescent="0.2">
      <c r="A1543" s="3">
        <v>10837</v>
      </c>
    </row>
    <row r="1544" spans="1:1" x14ac:dyDescent="0.2">
      <c r="A1544" s="2">
        <v>10837</v>
      </c>
    </row>
    <row r="1545" spans="1:1" x14ac:dyDescent="0.2">
      <c r="A1545" s="3">
        <v>10837</v>
      </c>
    </row>
    <row r="1546" spans="1:1" x14ac:dyDescent="0.2">
      <c r="A1546" s="2">
        <v>10838</v>
      </c>
    </row>
    <row r="1547" spans="1:1" x14ac:dyDescent="0.2">
      <c r="A1547" s="3">
        <v>10838</v>
      </c>
    </row>
    <row r="1548" spans="1:1" x14ac:dyDescent="0.2">
      <c r="A1548" s="2">
        <v>10838</v>
      </c>
    </row>
    <row r="1549" spans="1:1" x14ac:dyDescent="0.2">
      <c r="A1549" s="3">
        <v>10839</v>
      </c>
    </row>
    <row r="1550" spans="1:1" x14ac:dyDescent="0.2">
      <c r="A1550" s="2">
        <v>10839</v>
      </c>
    </row>
    <row r="1551" spans="1:1" x14ac:dyDescent="0.2">
      <c r="A1551" s="3">
        <v>10840</v>
      </c>
    </row>
    <row r="1552" spans="1:1" x14ac:dyDescent="0.2">
      <c r="A1552" s="2">
        <v>10840</v>
      </c>
    </row>
    <row r="1553" spans="1:1" x14ac:dyDescent="0.2">
      <c r="A1553" s="3">
        <v>10841</v>
      </c>
    </row>
    <row r="1554" spans="1:1" x14ac:dyDescent="0.2">
      <c r="A1554" s="2">
        <v>10841</v>
      </c>
    </row>
    <row r="1555" spans="1:1" x14ac:dyDescent="0.2">
      <c r="A1555" s="3">
        <v>10841</v>
      </c>
    </row>
    <row r="1556" spans="1:1" x14ac:dyDescent="0.2">
      <c r="A1556" s="2">
        <v>10841</v>
      </c>
    </row>
    <row r="1557" spans="1:1" x14ac:dyDescent="0.2">
      <c r="A1557" s="3">
        <v>10842</v>
      </c>
    </row>
    <row r="1558" spans="1:1" x14ac:dyDescent="0.2">
      <c r="A1558" s="2">
        <v>10842</v>
      </c>
    </row>
    <row r="1559" spans="1:1" x14ac:dyDescent="0.2">
      <c r="A1559" s="3">
        <v>10842</v>
      </c>
    </row>
    <row r="1560" spans="1:1" x14ac:dyDescent="0.2">
      <c r="A1560" s="2">
        <v>10842</v>
      </c>
    </row>
    <row r="1561" spans="1:1" x14ac:dyDescent="0.2">
      <c r="A1561" s="3">
        <v>10843</v>
      </c>
    </row>
    <row r="1562" spans="1:1" x14ac:dyDescent="0.2">
      <c r="A1562" s="2">
        <v>10844</v>
      </c>
    </row>
    <row r="1563" spans="1:1" x14ac:dyDescent="0.2">
      <c r="A1563" s="3">
        <v>10845</v>
      </c>
    </row>
    <row r="1564" spans="1:1" x14ac:dyDescent="0.2">
      <c r="A1564" s="2">
        <v>10845</v>
      </c>
    </row>
    <row r="1565" spans="1:1" x14ac:dyDescent="0.2">
      <c r="A1565" s="3">
        <v>10845</v>
      </c>
    </row>
    <row r="1566" spans="1:1" x14ac:dyDescent="0.2">
      <c r="A1566" s="2">
        <v>10845</v>
      </c>
    </row>
    <row r="1567" spans="1:1" x14ac:dyDescent="0.2">
      <c r="A1567" s="3">
        <v>10845</v>
      </c>
    </row>
    <row r="1568" spans="1:1" x14ac:dyDescent="0.2">
      <c r="A1568" s="2">
        <v>10846</v>
      </c>
    </row>
    <row r="1569" spans="1:1" x14ac:dyDescent="0.2">
      <c r="A1569" s="3">
        <v>10846</v>
      </c>
    </row>
    <row r="1570" spans="1:1" x14ac:dyDescent="0.2">
      <c r="A1570" s="2">
        <v>10846</v>
      </c>
    </row>
    <row r="1571" spans="1:1" x14ac:dyDescent="0.2">
      <c r="A1571" s="3">
        <v>10847</v>
      </c>
    </row>
    <row r="1572" spans="1:1" x14ac:dyDescent="0.2">
      <c r="A1572" s="2">
        <v>10847</v>
      </c>
    </row>
    <row r="1573" spans="1:1" x14ac:dyDescent="0.2">
      <c r="A1573" s="3">
        <v>10847</v>
      </c>
    </row>
    <row r="1574" spans="1:1" x14ac:dyDescent="0.2">
      <c r="A1574" s="2">
        <v>10847</v>
      </c>
    </row>
    <row r="1575" spans="1:1" x14ac:dyDescent="0.2">
      <c r="A1575" s="3">
        <v>10847</v>
      </c>
    </row>
    <row r="1576" spans="1:1" x14ac:dyDescent="0.2">
      <c r="A1576" s="2">
        <v>10847</v>
      </c>
    </row>
    <row r="1577" spans="1:1" x14ac:dyDescent="0.2">
      <c r="A1577" s="3">
        <v>10848</v>
      </c>
    </row>
    <row r="1578" spans="1:1" x14ac:dyDescent="0.2">
      <c r="A1578" s="2">
        <v>10848</v>
      </c>
    </row>
    <row r="1579" spans="1:1" x14ac:dyDescent="0.2">
      <c r="A1579" s="3">
        <v>10849</v>
      </c>
    </row>
    <row r="1580" spans="1:1" x14ac:dyDescent="0.2">
      <c r="A1580" s="2">
        <v>10849</v>
      </c>
    </row>
    <row r="1581" spans="1:1" x14ac:dyDescent="0.2">
      <c r="A1581" s="3">
        <v>10850</v>
      </c>
    </row>
    <row r="1582" spans="1:1" x14ac:dyDescent="0.2">
      <c r="A1582" s="2">
        <v>10850</v>
      </c>
    </row>
    <row r="1583" spans="1:1" x14ac:dyDescent="0.2">
      <c r="A1583" s="3">
        <v>10850</v>
      </c>
    </row>
    <row r="1584" spans="1:1" x14ac:dyDescent="0.2">
      <c r="A1584" s="2">
        <v>10851</v>
      </c>
    </row>
    <row r="1585" spans="1:1" x14ac:dyDescent="0.2">
      <c r="A1585" s="3">
        <v>10851</v>
      </c>
    </row>
    <row r="1586" spans="1:1" x14ac:dyDescent="0.2">
      <c r="A1586" s="2">
        <v>10851</v>
      </c>
    </row>
    <row r="1587" spans="1:1" x14ac:dyDescent="0.2">
      <c r="A1587" s="3">
        <v>10851</v>
      </c>
    </row>
    <row r="1588" spans="1:1" x14ac:dyDescent="0.2">
      <c r="A1588" s="2">
        <v>10852</v>
      </c>
    </row>
    <row r="1589" spans="1:1" x14ac:dyDescent="0.2">
      <c r="A1589" s="3">
        <v>10852</v>
      </c>
    </row>
    <row r="1590" spans="1:1" x14ac:dyDescent="0.2">
      <c r="A1590" s="2">
        <v>10852</v>
      </c>
    </row>
    <row r="1591" spans="1:1" x14ac:dyDescent="0.2">
      <c r="A1591" s="3">
        <v>10853</v>
      </c>
    </row>
    <row r="1592" spans="1:1" x14ac:dyDescent="0.2">
      <c r="A1592" s="2">
        <v>10854</v>
      </c>
    </row>
    <row r="1593" spans="1:1" x14ac:dyDescent="0.2">
      <c r="A1593" s="3">
        <v>10854</v>
      </c>
    </row>
    <row r="1594" spans="1:1" x14ac:dyDescent="0.2">
      <c r="A1594" s="2">
        <v>10855</v>
      </c>
    </row>
    <row r="1595" spans="1:1" x14ac:dyDescent="0.2">
      <c r="A1595" s="3">
        <v>10855</v>
      </c>
    </row>
    <row r="1596" spans="1:1" x14ac:dyDescent="0.2">
      <c r="A1596" s="2">
        <v>10855</v>
      </c>
    </row>
    <row r="1597" spans="1:1" x14ac:dyDescent="0.2">
      <c r="A1597" s="3">
        <v>10855</v>
      </c>
    </row>
    <row r="1598" spans="1:1" x14ac:dyDescent="0.2">
      <c r="A1598" s="2">
        <v>10856</v>
      </c>
    </row>
    <row r="1599" spans="1:1" x14ac:dyDescent="0.2">
      <c r="A1599" s="3">
        <v>10856</v>
      </c>
    </row>
    <row r="1600" spans="1:1" x14ac:dyDescent="0.2">
      <c r="A1600" s="2">
        <v>10857</v>
      </c>
    </row>
    <row r="1601" spans="1:1" x14ac:dyDescent="0.2">
      <c r="A1601" s="3">
        <v>10857</v>
      </c>
    </row>
    <row r="1602" spans="1:1" x14ac:dyDescent="0.2">
      <c r="A1602" s="2">
        <v>10857</v>
      </c>
    </row>
    <row r="1603" spans="1:1" x14ac:dyDescent="0.2">
      <c r="A1603" s="3">
        <v>10858</v>
      </c>
    </row>
    <row r="1604" spans="1:1" x14ac:dyDescent="0.2">
      <c r="A1604" s="2">
        <v>10858</v>
      </c>
    </row>
    <row r="1605" spans="1:1" x14ac:dyDescent="0.2">
      <c r="A1605" s="3">
        <v>10858</v>
      </c>
    </row>
    <row r="1606" spans="1:1" x14ac:dyDescent="0.2">
      <c r="A1606" s="2">
        <v>10859</v>
      </c>
    </row>
    <row r="1607" spans="1:1" x14ac:dyDescent="0.2">
      <c r="A1607" s="3">
        <v>10859</v>
      </c>
    </row>
    <row r="1608" spans="1:1" x14ac:dyDescent="0.2">
      <c r="A1608" s="2">
        <v>10859</v>
      </c>
    </row>
    <row r="1609" spans="1:1" x14ac:dyDescent="0.2">
      <c r="A1609" s="3">
        <v>10860</v>
      </c>
    </row>
    <row r="1610" spans="1:1" x14ac:dyDescent="0.2">
      <c r="A1610" s="2">
        <v>10860</v>
      </c>
    </row>
    <row r="1611" spans="1:1" x14ac:dyDescent="0.2">
      <c r="A1611" s="3">
        <v>10861</v>
      </c>
    </row>
    <row r="1612" spans="1:1" x14ac:dyDescent="0.2">
      <c r="A1612" s="2">
        <v>10861</v>
      </c>
    </row>
    <row r="1613" spans="1:1" x14ac:dyDescent="0.2">
      <c r="A1613" s="3">
        <v>10861</v>
      </c>
    </row>
    <row r="1614" spans="1:1" x14ac:dyDescent="0.2">
      <c r="A1614" s="2">
        <v>10861</v>
      </c>
    </row>
    <row r="1615" spans="1:1" x14ac:dyDescent="0.2">
      <c r="A1615" s="3">
        <v>10861</v>
      </c>
    </row>
    <row r="1616" spans="1:1" x14ac:dyDescent="0.2">
      <c r="A1616" s="2">
        <v>10862</v>
      </c>
    </row>
    <row r="1617" spans="1:1" x14ac:dyDescent="0.2">
      <c r="A1617" s="3">
        <v>10862</v>
      </c>
    </row>
    <row r="1618" spans="1:1" x14ac:dyDescent="0.2">
      <c r="A1618" s="2">
        <v>10863</v>
      </c>
    </row>
    <row r="1619" spans="1:1" x14ac:dyDescent="0.2">
      <c r="A1619" s="3">
        <v>10863</v>
      </c>
    </row>
    <row r="1620" spans="1:1" x14ac:dyDescent="0.2">
      <c r="A1620" s="2">
        <v>10864</v>
      </c>
    </row>
    <row r="1621" spans="1:1" x14ac:dyDescent="0.2">
      <c r="A1621" s="3">
        <v>10864</v>
      </c>
    </row>
    <row r="1622" spans="1:1" x14ac:dyDescent="0.2">
      <c r="A1622" s="2">
        <v>10865</v>
      </c>
    </row>
    <row r="1623" spans="1:1" x14ac:dyDescent="0.2">
      <c r="A1623" s="3">
        <v>10865</v>
      </c>
    </row>
    <row r="1624" spans="1:1" x14ac:dyDescent="0.2">
      <c r="A1624" s="2">
        <v>10866</v>
      </c>
    </row>
    <row r="1625" spans="1:1" x14ac:dyDescent="0.2">
      <c r="A1625" s="3">
        <v>10866</v>
      </c>
    </row>
    <row r="1626" spans="1:1" x14ac:dyDescent="0.2">
      <c r="A1626" s="2">
        <v>10866</v>
      </c>
    </row>
    <row r="1627" spans="1:1" x14ac:dyDescent="0.2">
      <c r="A1627" s="3">
        <v>10867</v>
      </c>
    </row>
    <row r="1628" spans="1:1" x14ac:dyDescent="0.2">
      <c r="A1628" s="2">
        <v>10868</v>
      </c>
    </row>
    <row r="1629" spans="1:1" x14ac:dyDescent="0.2">
      <c r="A1629" s="3">
        <v>10868</v>
      </c>
    </row>
    <row r="1630" spans="1:1" x14ac:dyDescent="0.2">
      <c r="A1630" s="2">
        <v>10868</v>
      </c>
    </row>
    <row r="1631" spans="1:1" x14ac:dyDescent="0.2">
      <c r="A1631" s="3">
        <v>10869</v>
      </c>
    </row>
    <row r="1632" spans="1:1" x14ac:dyDescent="0.2">
      <c r="A1632" s="2">
        <v>10869</v>
      </c>
    </row>
    <row r="1633" spans="1:1" x14ac:dyDescent="0.2">
      <c r="A1633" s="3">
        <v>10869</v>
      </c>
    </row>
    <row r="1634" spans="1:1" x14ac:dyDescent="0.2">
      <c r="A1634" s="2">
        <v>10869</v>
      </c>
    </row>
    <row r="1635" spans="1:1" x14ac:dyDescent="0.2">
      <c r="A1635" s="3">
        <v>10870</v>
      </c>
    </row>
    <row r="1636" spans="1:1" x14ac:dyDescent="0.2">
      <c r="A1636" s="2">
        <v>10870</v>
      </c>
    </row>
    <row r="1637" spans="1:1" x14ac:dyDescent="0.2">
      <c r="A1637" s="3">
        <v>10871</v>
      </c>
    </row>
    <row r="1638" spans="1:1" x14ac:dyDescent="0.2">
      <c r="A1638" s="2">
        <v>10871</v>
      </c>
    </row>
    <row r="1639" spans="1:1" x14ac:dyDescent="0.2">
      <c r="A1639" s="3">
        <v>10871</v>
      </c>
    </row>
    <row r="1640" spans="1:1" x14ac:dyDescent="0.2">
      <c r="A1640" s="2">
        <v>10872</v>
      </c>
    </row>
    <row r="1641" spans="1:1" x14ac:dyDescent="0.2">
      <c r="A1641" s="3">
        <v>10872</v>
      </c>
    </row>
    <row r="1642" spans="1:1" x14ac:dyDescent="0.2">
      <c r="A1642" s="2">
        <v>10872</v>
      </c>
    </row>
    <row r="1643" spans="1:1" x14ac:dyDescent="0.2">
      <c r="A1643" s="3">
        <v>10872</v>
      </c>
    </row>
    <row r="1644" spans="1:1" x14ac:dyDescent="0.2">
      <c r="A1644" s="2">
        <v>10873</v>
      </c>
    </row>
    <row r="1645" spans="1:1" x14ac:dyDescent="0.2">
      <c r="A1645" s="3">
        <v>10873</v>
      </c>
    </row>
    <row r="1646" spans="1:1" x14ac:dyDescent="0.2">
      <c r="A1646" s="2">
        <v>10874</v>
      </c>
    </row>
    <row r="1647" spans="1:1" x14ac:dyDescent="0.2">
      <c r="A1647" s="3">
        <v>10875</v>
      </c>
    </row>
    <row r="1648" spans="1:1" x14ac:dyDescent="0.2">
      <c r="A1648" s="2">
        <v>10875</v>
      </c>
    </row>
    <row r="1649" spans="1:1" x14ac:dyDescent="0.2">
      <c r="A1649" s="3">
        <v>10875</v>
      </c>
    </row>
    <row r="1650" spans="1:1" x14ac:dyDescent="0.2">
      <c r="A1650" s="2">
        <v>10876</v>
      </c>
    </row>
    <row r="1651" spans="1:1" x14ac:dyDescent="0.2">
      <c r="A1651" s="3">
        <v>10876</v>
      </c>
    </row>
    <row r="1652" spans="1:1" x14ac:dyDescent="0.2">
      <c r="A1652" s="2">
        <v>10877</v>
      </c>
    </row>
    <row r="1653" spans="1:1" x14ac:dyDescent="0.2">
      <c r="A1653" s="3">
        <v>10877</v>
      </c>
    </row>
    <row r="1654" spans="1:1" x14ac:dyDescent="0.2">
      <c r="A1654" s="2">
        <v>10878</v>
      </c>
    </row>
    <row r="1655" spans="1:1" x14ac:dyDescent="0.2">
      <c r="A1655" s="3">
        <v>10879</v>
      </c>
    </row>
    <row r="1656" spans="1:1" x14ac:dyDescent="0.2">
      <c r="A1656" s="2">
        <v>10879</v>
      </c>
    </row>
    <row r="1657" spans="1:1" x14ac:dyDescent="0.2">
      <c r="A1657" s="3">
        <v>10879</v>
      </c>
    </row>
    <row r="1658" spans="1:1" x14ac:dyDescent="0.2">
      <c r="A1658" s="2">
        <v>10880</v>
      </c>
    </row>
    <row r="1659" spans="1:1" x14ac:dyDescent="0.2">
      <c r="A1659" s="3">
        <v>10880</v>
      </c>
    </row>
    <row r="1660" spans="1:1" x14ac:dyDescent="0.2">
      <c r="A1660" s="2">
        <v>10880</v>
      </c>
    </row>
    <row r="1661" spans="1:1" x14ac:dyDescent="0.2">
      <c r="A1661" s="3">
        <v>10881</v>
      </c>
    </row>
    <row r="1662" spans="1:1" x14ac:dyDescent="0.2">
      <c r="A1662" s="2">
        <v>10882</v>
      </c>
    </row>
    <row r="1663" spans="1:1" x14ac:dyDescent="0.2">
      <c r="A1663" s="3">
        <v>10882</v>
      </c>
    </row>
    <row r="1664" spans="1:1" x14ac:dyDescent="0.2">
      <c r="A1664" s="2">
        <v>10882</v>
      </c>
    </row>
    <row r="1665" spans="1:1" x14ac:dyDescent="0.2">
      <c r="A1665" s="3">
        <v>10883</v>
      </c>
    </row>
    <row r="1666" spans="1:1" x14ac:dyDescent="0.2">
      <c r="A1666" s="2">
        <v>10884</v>
      </c>
    </row>
    <row r="1667" spans="1:1" x14ac:dyDescent="0.2">
      <c r="A1667" s="3">
        <v>10884</v>
      </c>
    </row>
    <row r="1668" spans="1:1" x14ac:dyDescent="0.2">
      <c r="A1668" s="2">
        <v>10884</v>
      </c>
    </row>
    <row r="1669" spans="1:1" x14ac:dyDescent="0.2">
      <c r="A1669" s="3">
        <v>10885</v>
      </c>
    </row>
    <row r="1670" spans="1:1" x14ac:dyDescent="0.2">
      <c r="A1670" s="2">
        <v>10885</v>
      </c>
    </row>
    <row r="1671" spans="1:1" x14ac:dyDescent="0.2">
      <c r="A1671" s="3">
        <v>10885</v>
      </c>
    </row>
    <row r="1672" spans="1:1" x14ac:dyDescent="0.2">
      <c r="A1672" s="2">
        <v>10885</v>
      </c>
    </row>
    <row r="1673" spans="1:1" x14ac:dyDescent="0.2">
      <c r="A1673" s="3">
        <v>10886</v>
      </c>
    </row>
    <row r="1674" spans="1:1" x14ac:dyDescent="0.2">
      <c r="A1674" s="2">
        <v>10886</v>
      </c>
    </row>
    <row r="1675" spans="1:1" x14ac:dyDescent="0.2">
      <c r="A1675" s="3">
        <v>10886</v>
      </c>
    </row>
    <row r="1676" spans="1:1" x14ac:dyDescent="0.2">
      <c r="A1676" s="2">
        <v>10887</v>
      </c>
    </row>
    <row r="1677" spans="1:1" x14ac:dyDescent="0.2">
      <c r="A1677" s="3">
        <v>10888</v>
      </c>
    </row>
    <row r="1678" spans="1:1" x14ac:dyDescent="0.2">
      <c r="A1678" s="2">
        <v>10888</v>
      </c>
    </row>
    <row r="1679" spans="1:1" x14ac:dyDescent="0.2">
      <c r="A1679" s="3">
        <v>10889</v>
      </c>
    </row>
    <row r="1680" spans="1:1" x14ac:dyDescent="0.2">
      <c r="A1680" s="2">
        <v>10889</v>
      </c>
    </row>
    <row r="1681" spans="1:1" x14ac:dyDescent="0.2">
      <c r="A1681" s="3">
        <v>10890</v>
      </c>
    </row>
    <row r="1682" spans="1:1" x14ac:dyDescent="0.2">
      <c r="A1682" s="2">
        <v>10890</v>
      </c>
    </row>
    <row r="1683" spans="1:1" x14ac:dyDescent="0.2">
      <c r="A1683" s="3">
        <v>10890</v>
      </c>
    </row>
    <row r="1684" spans="1:1" x14ac:dyDescent="0.2">
      <c r="A1684" s="2">
        <v>10891</v>
      </c>
    </row>
    <row r="1685" spans="1:1" x14ac:dyDescent="0.2">
      <c r="A1685" s="3">
        <v>10892</v>
      </c>
    </row>
    <row r="1686" spans="1:1" x14ac:dyDescent="0.2">
      <c r="A1686" s="2">
        <v>10893</v>
      </c>
    </row>
    <row r="1687" spans="1:1" x14ac:dyDescent="0.2">
      <c r="A1687" s="3">
        <v>10893</v>
      </c>
    </row>
    <row r="1688" spans="1:1" x14ac:dyDescent="0.2">
      <c r="A1688" s="2">
        <v>10893</v>
      </c>
    </row>
    <row r="1689" spans="1:1" x14ac:dyDescent="0.2">
      <c r="A1689" s="3">
        <v>10893</v>
      </c>
    </row>
    <row r="1690" spans="1:1" x14ac:dyDescent="0.2">
      <c r="A1690" s="2">
        <v>10893</v>
      </c>
    </row>
    <row r="1691" spans="1:1" x14ac:dyDescent="0.2">
      <c r="A1691" s="3">
        <v>10894</v>
      </c>
    </row>
    <row r="1692" spans="1:1" x14ac:dyDescent="0.2">
      <c r="A1692" s="2">
        <v>10894</v>
      </c>
    </row>
    <row r="1693" spans="1:1" x14ac:dyDescent="0.2">
      <c r="A1693" s="3">
        <v>10894</v>
      </c>
    </row>
    <row r="1694" spans="1:1" x14ac:dyDescent="0.2">
      <c r="A1694" s="2">
        <v>10895</v>
      </c>
    </row>
    <row r="1695" spans="1:1" x14ac:dyDescent="0.2">
      <c r="A1695" s="3">
        <v>10895</v>
      </c>
    </row>
    <row r="1696" spans="1:1" x14ac:dyDescent="0.2">
      <c r="A1696" s="2">
        <v>10895</v>
      </c>
    </row>
    <row r="1697" spans="1:1" x14ac:dyDescent="0.2">
      <c r="A1697" s="3">
        <v>10895</v>
      </c>
    </row>
    <row r="1698" spans="1:1" x14ac:dyDescent="0.2">
      <c r="A1698" s="2">
        <v>10896</v>
      </c>
    </row>
    <row r="1699" spans="1:1" x14ac:dyDescent="0.2">
      <c r="A1699" s="3">
        <v>10896</v>
      </c>
    </row>
    <row r="1700" spans="1:1" x14ac:dyDescent="0.2">
      <c r="A1700" s="2">
        <v>10897</v>
      </c>
    </row>
    <row r="1701" spans="1:1" x14ac:dyDescent="0.2">
      <c r="A1701" s="3">
        <v>10897</v>
      </c>
    </row>
    <row r="1702" spans="1:1" x14ac:dyDescent="0.2">
      <c r="A1702" s="2">
        <v>10898</v>
      </c>
    </row>
    <row r="1703" spans="1:1" x14ac:dyDescent="0.2">
      <c r="A1703" s="3">
        <v>10899</v>
      </c>
    </row>
    <row r="1704" spans="1:1" x14ac:dyDescent="0.2">
      <c r="A1704" s="2">
        <v>10900</v>
      </c>
    </row>
    <row r="1705" spans="1:1" x14ac:dyDescent="0.2">
      <c r="A1705" s="3">
        <v>10901</v>
      </c>
    </row>
    <row r="1706" spans="1:1" x14ac:dyDescent="0.2">
      <c r="A1706" s="2">
        <v>10901</v>
      </c>
    </row>
    <row r="1707" spans="1:1" x14ac:dyDescent="0.2">
      <c r="A1707" s="3">
        <v>10902</v>
      </c>
    </row>
    <row r="1708" spans="1:1" x14ac:dyDescent="0.2">
      <c r="A1708" s="2">
        <v>10902</v>
      </c>
    </row>
    <row r="1709" spans="1:1" x14ac:dyDescent="0.2">
      <c r="A1709" s="3">
        <v>10903</v>
      </c>
    </row>
    <row r="1710" spans="1:1" x14ac:dyDescent="0.2">
      <c r="A1710" s="2">
        <v>10903</v>
      </c>
    </row>
    <row r="1711" spans="1:1" x14ac:dyDescent="0.2">
      <c r="A1711" s="3">
        <v>10903</v>
      </c>
    </row>
    <row r="1712" spans="1:1" x14ac:dyDescent="0.2">
      <c r="A1712" s="2">
        <v>10904</v>
      </c>
    </row>
    <row r="1713" spans="1:1" x14ac:dyDescent="0.2">
      <c r="A1713" s="3">
        <v>10904</v>
      </c>
    </row>
    <row r="1714" spans="1:1" x14ac:dyDescent="0.2">
      <c r="A1714" s="2">
        <v>10905</v>
      </c>
    </row>
    <row r="1715" spans="1:1" x14ac:dyDescent="0.2">
      <c r="A1715" s="3">
        <v>10906</v>
      </c>
    </row>
    <row r="1716" spans="1:1" x14ac:dyDescent="0.2">
      <c r="A1716" s="2">
        <v>10907</v>
      </c>
    </row>
    <row r="1717" spans="1:1" x14ac:dyDescent="0.2">
      <c r="A1717" s="3">
        <v>10908</v>
      </c>
    </row>
    <row r="1718" spans="1:1" x14ac:dyDescent="0.2">
      <c r="A1718" s="2">
        <v>10908</v>
      </c>
    </row>
    <row r="1719" spans="1:1" x14ac:dyDescent="0.2">
      <c r="A1719" s="3">
        <v>10909</v>
      </c>
    </row>
    <row r="1720" spans="1:1" x14ac:dyDescent="0.2">
      <c r="A1720" s="2">
        <v>10909</v>
      </c>
    </row>
    <row r="1721" spans="1:1" x14ac:dyDescent="0.2">
      <c r="A1721" s="3">
        <v>10909</v>
      </c>
    </row>
    <row r="1722" spans="1:1" x14ac:dyDescent="0.2">
      <c r="A1722" s="2">
        <v>10910</v>
      </c>
    </row>
    <row r="1723" spans="1:1" x14ac:dyDescent="0.2">
      <c r="A1723" s="3">
        <v>10910</v>
      </c>
    </row>
    <row r="1724" spans="1:1" x14ac:dyDescent="0.2">
      <c r="A1724" s="2">
        <v>10910</v>
      </c>
    </row>
    <row r="1725" spans="1:1" x14ac:dyDescent="0.2">
      <c r="A1725" s="3">
        <v>10911</v>
      </c>
    </row>
    <row r="1726" spans="1:1" x14ac:dyDescent="0.2">
      <c r="A1726" s="2">
        <v>10911</v>
      </c>
    </row>
    <row r="1727" spans="1:1" x14ac:dyDescent="0.2">
      <c r="A1727" s="3">
        <v>10911</v>
      </c>
    </row>
    <row r="1728" spans="1:1" x14ac:dyDescent="0.2">
      <c r="A1728" s="2">
        <v>10912</v>
      </c>
    </row>
    <row r="1729" spans="1:1" x14ac:dyDescent="0.2">
      <c r="A1729" s="3">
        <v>10912</v>
      </c>
    </row>
    <row r="1730" spans="1:1" x14ac:dyDescent="0.2">
      <c r="A1730" s="2">
        <v>10913</v>
      </c>
    </row>
    <row r="1731" spans="1:1" x14ac:dyDescent="0.2">
      <c r="A1731" s="3">
        <v>10913</v>
      </c>
    </row>
    <row r="1732" spans="1:1" x14ac:dyDescent="0.2">
      <c r="A1732" s="2">
        <v>10913</v>
      </c>
    </row>
    <row r="1733" spans="1:1" x14ac:dyDescent="0.2">
      <c r="A1733" s="3">
        <v>10914</v>
      </c>
    </row>
    <row r="1734" spans="1:1" x14ac:dyDescent="0.2">
      <c r="A1734" s="2">
        <v>10915</v>
      </c>
    </row>
    <row r="1735" spans="1:1" x14ac:dyDescent="0.2">
      <c r="A1735" s="3">
        <v>10915</v>
      </c>
    </row>
    <row r="1736" spans="1:1" x14ac:dyDescent="0.2">
      <c r="A1736" s="2">
        <v>10915</v>
      </c>
    </row>
    <row r="1737" spans="1:1" x14ac:dyDescent="0.2">
      <c r="A1737" s="3">
        <v>10916</v>
      </c>
    </row>
    <row r="1738" spans="1:1" x14ac:dyDescent="0.2">
      <c r="A1738" s="2">
        <v>10916</v>
      </c>
    </row>
    <row r="1739" spans="1:1" x14ac:dyDescent="0.2">
      <c r="A1739" s="3">
        <v>10916</v>
      </c>
    </row>
    <row r="1740" spans="1:1" x14ac:dyDescent="0.2">
      <c r="A1740" s="2">
        <v>10917</v>
      </c>
    </row>
    <row r="1741" spans="1:1" x14ac:dyDescent="0.2">
      <c r="A1741" s="3">
        <v>10917</v>
      </c>
    </row>
    <row r="1742" spans="1:1" x14ac:dyDescent="0.2">
      <c r="A1742" s="2">
        <v>10918</v>
      </c>
    </row>
    <row r="1743" spans="1:1" x14ac:dyDescent="0.2">
      <c r="A1743" s="3">
        <v>10918</v>
      </c>
    </row>
    <row r="1744" spans="1:1" x14ac:dyDescent="0.2">
      <c r="A1744" s="2">
        <v>10919</v>
      </c>
    </row>
    <row r="1745" spans="1:1" x14ac:dyDescent="0.2">
      <c r="A1745" s="3">
        <v>10919</v>
      </c>
    </row>
    <row r="1746" spans="1:1" x14ac:dyDescent="0.2">
      <c r="A1746" s="2">
        <v>10919</v>
      </c>
    </row>
    <row r="1747" spans="1:1" x14ac:dyDescent="0.2">
      <c r="A1747" s="3">
        <v>10920</v>
      </c>
    </row>
    <row r="1748" spans="1:1" x14ac:dyDescent="0.2">
      <c r="A1748" s="2">
        <v>10921</v>
      </c>
    </row>
    <row r="1749" spans="1:1" x14ac:dyDescent="0.2">
      <c r="A1749" s="3">
        <v>10921</v>
      </c>
    </row>
    <row r="1750" spans="1:1" x14ac:dyDescent="0.2">
      <c r="A1750" s="2">
        <v>10922</v>
      </c>
    </row>
    <row r="1751" spans="1:1" x14ac:dyDescent="0.2">
      <c r="A1751" s="3">
        <v>10922</v>
      </c>
    </row>
    <row r="1752" spans="1:1" x14ac:dyDescent="0.2">
      <c r="A1752" s="2">
        <v>10923</v>
      </c>
    </row>
    <row r="1753" spans="1:1" x14ac:dyDescent="0.2">
      <c r="A1753" s="3">
        <v>10923</v>
      </c>
    </row>
    <row r="1754" spans="1:1" x14ac:dyDescent="0.2">
      <c r="A1754" s="2">
        <v>10923</v>
      </c>
    </row>
    <row r="1755" spans="1:1" x14ac:dyDescent="0.2">
      <c r="A1755" s="3">
        <v>10924</v>
      </c>
    </row>
    <row r="1756" spans="1:1" x14ac:dyDescent="0.2">
      <c r="A1756" s="2">
        <v>10924</v>
      </c>
    </row>
    <row r="1757" spans="1:1" x14ac:dyDescent="0.2">
      <c r="A1757" s="3">
        <v>10924</v>
      </c>
    </row>
    <row r="1758" spans="1:1" x14ac:dyDescent="0.2">
      <c r="A1758" s="2">
        <v>10925</v>
      </c>
    </row>
    <row r="1759" spans="1:1" x14ac:dyDescent="0.2">
      <c r="A1759" s="3">
        <v>10925</v>
      </c>
    </row>
    <row r="1760" spans="1:1" x14ac:dyDescent="0.2">
      <c r="A1760" s="2">
        <v>10926</v>
      </c>
    </row>
    <row r="1761" spans="1:1" x14ac:dyDescent="0.2">
      <c r="A1761" s="3">
        <v>10926</v>
      </c>
    </row>
    <row r="1762" spans="1:1" x14ac:dyDescent="0.2">
      <c r="A1762" s="2">
        <v>10926</v>
      </c>
    </row>
    <row r="1763" spans="1:1" x14ac:dyDescent="0.2">
      <c r="A1763" s="3">
        <v>10926</v>
      </c>
    </row>
    <row r="1764" spans="1:1" x14ac:dyDescent="0.2">
      <c r="A1764" s="2">
        <v>10927</v>
      </c>
    </row>
    <row r="1765" spans="1:1" x14ac:dyDescent="0.2">
      <c r="A1765" s="3">
        <v>10927</v>
      </c>
    </row>
    <row r="1766" spans="1:1" x14ac:dyDescent="0.2">
      <c r="A1766" s="2">
        <v>10927</v>
      </c>
    </row>
    <row r="1767" spans="1:1" x14ac:dyDescent="0.2">
      <c r="A1767" s="3">
        <v>10928</v>
      </c>
    </row>
    <row r="1768" spans="1:1" x14ac:dyDescent="0.2">
      <c r="A1768" s="2">
        <v>10928</v>
      </c>
    </row>
    <row r="1769" spans="1:1" x14ac:dyDescent="0.2">
      <c r="A1769" s="3">
        <v>10929</v>
      </c>
    </row>
    <row r="1770" spans="1:1" x14ac:dyDescent="0.2">
      <c r="A1770" s="2">
        <v>10929</v>
      </c>
    </row>
    <row r="1771" spans="1:1" x14ac:dyDescent="0.2">
      <c r="A1771" s="3">
        <v>10929</v>
      </c>
    </row>
    <row r="1772" spans="1:1" x14ac:dyDescent="0.2">
      <c r="A1772" s="2">
        <v>10930</v>
      </c>
    </row>
    <row r="1773" spans="1:1" x14ac:dyDescent="0.2">
      <c r="A1773" s="3">
        <v>10930</v>
      </c>
    </row>
    <row r="1774" spans="1:1" x14ac:dyDescent="0.2">
      <c r="A1774" s="2">
        <v>10930</v>
      </c>
    </row>
    <row r="1775" spans="1:1" x14ac:dyDescent="0.2">
      <c r="A1775" s="3">
        <v>10930</v>
      </c>
    </row>
    <row r="1776" spans="1:1" x14ac:dyDescent="0.2">
      <c r="A1776" s="2">
        <v>10931</v>
      </c>
    </row>
    <row r="1777" spans="1:1" x14ac:dyDescent="0.2">
      <c r="A1777" s="3">
        <v>10931</v>
      </c>
    </row>
    <row r="1778" spans="1:1" x14ac:dyDescent="0.2">
      <c r="A1778" s="2">
        <v>10932</v>
      </c>
    </row>
    <row r="1779" spans="1:1" x14ac:dyDescent="0.2">
      <c r="A1779" s="3">
        <v>10932</v>
      </c>
    </row>
    <row r="1780" spans="1:1" x14ac:dyDescent="0.2">
      <c r="A1780" s="2">
        <v>10932</v>
      </c>
    </row>
    <row r="1781" spans="1:1" x14ac:dyDescent="0.2">
      <c r="A1781" s="3">
        <v>10932</v>
      </c>
    </row>
    <row r="1782" spans="1:1" x14ac:dyDescent="0.2">
      <c r="A1782" s="2">
        <v>10933</v>
      </c>
    </row>
    <row r="1783" spans="1:1" x14ac:dyDescent="0.2">
      <c r="A1783" s="3">
        <v>10933</v>
      </c>
    </row>
    <row r="1784" spans="1:1" x14ac:dyDescent="0.2">
      <c r="A1784" s="2">
        <v>10934</v>
      </c>
    </row>
    <row r="1785" spans="1:1" x14ac:dyDescent="0.2">
      <c r="A1785" s="3">
        <v>10935</v>
      </c>
    </row>
    <row r="1786" spans="1:1" x14ac:dyDescent="0.2">
      <c r="A1786" s="2">
        <v>10935</v>
      </c>
    </row>
    <row r="1787" spans="1:1" x14ac:dyDescent="0.2">
      <c r="A1787" s="3">
        <v>10935</v>
      </c>
    </row>
    <row r="1788" spans="1:1" x14ac:dyDescent="0.2">
      <c r="A1788" s="2">
        <v>10936</v>
      </c>
    </row>
    <row r="1789" spans="1:1" x14ac:dyDescent="0.2">
      <c r="A1789" s="3">
        <v>10937</v>
      </c>
    </row>
    <row r="1790" spans="1:1" x14ac:dyDescent="0.2">
      <c r="A1790" s="2">
        <v>10937</v>
      </c>
    </row>
    <row r="1791" spans="1:1" x14ac:dyDescent="0.2">
      <c r="A1791" s="3">
        <v>10938</v>
      </c>
    </row>
    <row r="1792" spans="1:1" x14ac:dyDescent="0.2">
      <c r="A1792" s="2">
        <v>10938</v>
      </c>
    </row>
    <row r="1793" spans="1:1" x14ac:dyDescent="0.2">
      <c r="A1793" s="3">
        <v>10938</v>
      </c>
    </row>
    <row r="1794" spans="1:1" x14ac:dyDescent="0.2">
      <c r="A1794" s="2">
        <v>10938</v>
      </c>
    </row>
    <row r="1795" spans="1:1" x14ac:dyDescent="0.2">
      <c r="A1795" s="3">
        <v>10939</v>
      </c>
    </row>
    <row r="1796" spans="1:1" x14ac:dyDescent="0.2">
      <c r="A1796" s="2">
        <v>10939</v>
      </c>
    </row>
    <row r="1797" spans="1:1" x14ac:dyDescent="0.2">
      <c r="A1797" s="3">
        <v>10940</v>
      </c>
    </row>
    <row r="1798" spans="1:1" x14ac:dyDescent="0.2">
      <c r="A1798" s="2">
        <v>10940</v>
      </c>
    </row>
    <row r="1799" spans="1:1" x14ac:dyDescent="0.2">
      <c r="A1799" s="3">
        <v>10941</v>
      </c>
    </row>
    <row r="1800" spans="1:1" x14ac:dyDescent="0.2">
      <c r="A1800" s="2">
        <v>10941</v>
      </c>
    </row>
    <row r="1801" spans="1:1" x14ac:dyDescent="0.2">
      <c r="A1801" s="3">
        <v>10941</v>
      </c>
    </row>
    <row r="1802" spans="1:1" x14ac:dyDescent="0.2">
      <c r="A1802" s="2">
        <v>10941</v>
      </c>
    </row>
    <row r="1803" spans="1:1" x14ac:dyDescent="0.2">
      <c r="A1803" s="3">
        <v>10942</v>
      </c>
    </row>
    <row r="1804" spans="1:1" x14ac:dyDescent="0.2">
      <c r="A1804" s="2">
        <v>10943</v>
      </c>
    </row>
    <row r="1805" spans="1:1" x14ac:dyDescent="0.2">
      <c r="A1805" s="3">
        <v>10943</v>
      </c>
    </row>
    <row r="1806" spans="1:1" x14ac:dyDescent="0.2">
      <c r="A1806" s="2">
        <v>10943</v>
      </c>
    </row>
    <row r="1807" spans="1:1" x14ac:dyDescent="0.2">
      <c r="A1807" s="3">
        <v>10944</v>
      </c>
    </row>
    <row r="1808" spans="1:1" x14ac:dyDescent="0.2">
      <c r="A1808" s="2">
        <v>10944</v>
      </c>
    </row>
    <row r="1809" spans="1:1" x14ac:dyDescent="0.2">
      <c r="A1809" s="3">
        <v>10944</v>
      </c>
    </row>
    <row r="1810" spans="1:1" x14ac:dyDescent="0.2">
      <c r="A1810" s="2">
        <v>10945</v>
      </c>
    </row>
    <row r="1811" spans="1:1" x14ac:dyDescent="0.2">
      <c r="A1811" s="3">
        <v>10945</v>
      </c>
    </row>
    <row r="1812" spans="1:1" x14ac:dyDescent="0.2">
      <c r="A1812" s="2">
        <v>10946</v>
      </c>
    </row>
    <row r="1813" spans="1:1" x14ac:dyDescent="0.2">
      <c r="A1813" s="3">
        <v>10946</v>
      </c>
    </row>
    <row r="1814" spans="1:1" x14ac:dyDescent="0.2">
      <c r="A1814" s="2">
        <v>10946</v>
      </c>
    </row>
    <row r="1815" spans="1:1" x14ac:dyDescent="0.2">
      <c r="A1815" s="3">
        <v>10947</v>
      </c>
    </row>
    <row r="1816" spans="1:1" x14ac:dyDescent="0.2">
      <c r="A1816" s="2">
        <v>10948</v>
      </c>
    </row>
    <row r="1817" spans="1:1" x14ac:dyDescent="0.2">
      <c r="A1817" s="3">
        <v>10948</v>
      </c>
    </row>
    <row r="1818" spans="1:1" x14ac:dyDescent="0.2">
      <c r="A1818" s="2">
        <v>10948</v>
      </c>
    </row>
    <row r="1819" spans="1:1" x14ac:dyDescent="0.2">
      <c r="A1819" s="3">
        <v>10949</v>
      </c>
    </row>
    <row r="1820" spans="1:1" x14ac:dyDescent="0.2">
      <c r="A1820" s="2">
        <v>10949</v>
      </c>
    </row>
    <row r="1821" spans="1:1" x14ac:dyDescent="0.2">
      <c r="A1821" s="3">
        <v>10949</v>
      </c>
    </row>
    <row r="1822" spans="1:1" x14ac:dyDescent="0.2">
      <c r="A1822" s="2">
        <v>10949</v>
      </c>
    </row>
    <row r="1823" spans="1:1" x14ac:dyDescent="0.2">
      <c r="A1823" s="3">
        <v>10950</v>
      </c>
    </row>
    <row r="1824" spans="1:1" x14ac:dyDescent="0.2">
      <c r="A1824" s="2">
        <v>10951</v>
      </c>
    </row>
    <row r="1825" spans="1:1" x14ac:dyDescent="0.2">
      <c r="A1825" s="3">
        <v>10951</v>
      </c>
    </row>
    <row r="1826" spans="1:1" x14ac:dyDescent="0.2">
      <c r="A1826" s="2">
        <v>10951</v>
      </c>
    </row>
    <row r="1827" spans="1:1" x14ac:dyDescent="0.2">
      <c r="A1827" s="3">
        <v>10952</v>
      </c>
    </row>
    <row r="1828" spans="1:1" x14ac:dyDescent="0.2">
      <c r="A1828" s="2">
        <v>10952</v>
      </c>
    </row>
    <row r="1829" spans="1:1" x14ac:dyDescent="0.2">
      <c r="A1829" s="3">
        <v>10953</v>
      </c>
    </row>
    <row r="1830" spans="1:1" x14ac:dyDescent="0.2">
      <c r="A1830" s="2">
        <v>10953</v>
      </c>
    </row>
    <row r="1831" spans="1:1" x14ac:dyDescent="0.2">
      <c r="A1831" s="3">
        <v>10954</v>
      </c>
    </row>
    <row r="1832" spans="1:1" x14ac:dyDescent="0.2">
      <c r="A1832" s="2">
        <v>10954</v>
      </c>
    </row>
    <row r="1833" spans="1:1" x14ac:dyDescent="0.2">
      <c r="A1833" s="3">
        <v>10954</v>
      </c>
    </row>
    <row r="1834" spans="1:1" x14ac:dyDescent="0.2">
      <c r="A1834" s="2">
        <v>10954</v>
      </c>
    </row>
    <row r="1835" spans="1:1" x14ac:dyDescent="0.2">
      <c r="A1835" s="3">
        <v>10955</v>
      </c>
    </row>
    <row r="1836" spans="1:1" x14ac:dyDescent="0.2">
      <c r="A1836" s="2">
        <v>10956</v>
      </c>
    </row>
    <row r="1837" spans="1:1" x14ac:dyDescent="0.2">
      <c r="A1837" s="3">
        <v>10956</v>
      </c>
    </row>
    <row r="1838" spans="1:1" x14ac:dyDescent="0.2">
      <c r="A1838" s="2">
        <v>10956</v>
      </c>
    </row>
    <row r="1839" spans="1:1" x14ac:dyDescent="0.2">
      <c r="A1839" s="3">
        <v>10957</v>
      </c>
    </row>
    <row r="1840" spans="1:1" x14ac:dyDescent="0.2">
      <c r="A1840" s="2">
        <v>10957</v>
      </c>
    </row>
    <row r="1841" spans="1:1" x14ac:dyDescent="0.2">
      <c r="A1841" s="3">
        <v>10957</v>
      </c>
    </row>
    <row r="1842" spans="1:1" x14ac:dyDescent="0.2">
      <c r="A1842" s="2">
        <v>10958</v>
      </c>
    </row>
    <row r="1843" spans="1:1" x14ac:dyDescent="0.2">
      <c r="A1843" s="3">
        <v>10958</v>
      </c>
    </row>
    <row r="1844" spans="1:1" x14ac:dyDescent="0.2">
      <c r="A1844" s="2">
        <v>10958</v>
      </c>
    </row>
    <row r="1845" spans="1:1" x14ac:dyDescent="0.2">
      <c r="A1845" s="3">
        <v>10959</v>
      </c>
    </row>
    <row r="1846" spans="1:1" x14ac:dyDescent="0.2">
      <c r="A1846" s="2">
        <v>10960</v>
      </c>
    </row>
    <row r="1847" spans="1:1" x14ac:dyDescent="0.2">
      <c r="A1847" s="3">
        <v>10960</v>
      </c>
    </row>
    <row r="1848" spans="1:1" x14ac:dyDescent="0.2">
      <c r="A1848" s="2">
        <v>10961</v>
      </c>
    </row>
    <row r="1849" spans="1:1" x14ac:dyDescent="0.2">
      <c r="A1849" s="3">
        <v>10961</v>
      </c>
    </row>
    <row r="1850" spans="1:1" x14ac:dyDescent="0.2">
      <c r="A1850" s="2">
        <v>10962</v>
      </c>
    </row>
    <row r="1851" spans="1:1" x14ac:dyDescent="0.2">
      <c r="A1851" s="3">
        <v>10962</v>
      </c>
    </row>
    <row r="1852" spans="1:1" x14ac:dyDescent="0.2">
      <c r="A1852" s="2">
        <v>10962</v>
      </c>
    </row>
    <row r="1853" spans="1:1" x14ac:dyDescent="0.2">
      <c r="A1853" s="3">
        <v>10962</v>
      </c>
    </row>
    <row r="1854" spans="1:1" x14ac:dyDescent="0.2">
      <c r="A1854" s="2">
        <v>10962</v>
      </c>
    </row>
    <row r="1855" spans="1:1" x14ac:dyDescent="0.2">
      <c r="A1855" s="3">
        <v>10963</v>
      </c>
    </row>
    <row r="1856" spans="1:1" x14ac:dyDescent="0.2">
      <c r="A1856" s="2">
        <v>10964</v>
      </c>
    </row>
    <row r="1857" spans="1:1" x14ac:dyDescent="0.2">
      <c r="A1857" s="3">
        <v>10964</v>
      </c>
    </row>
    <row r="1858" spans="1:1" x14ac:dyDescent="0.2">
      <c r="A1858" s="2">
        <v>10964</v>
      </c>
    </row>
    <row r="1859" spans="1:1" x14ac:dyDescent="0.2">
      <c r="A1859" s="3">
        <v>10965</v>
      </c>
    </row>
    <row r="1860" spans="1:1" x14ac:dyDescent="0.2">
      <c r="A1860" s="2">
        <v>10966</v>
      </c>
    </row>
    <row r="1861" spans="1:1" x14ac:dyDescent="0.2">
      <c r="A1861" s="3">
        <v>10966</v>
      </c>
    </row>
    <row r="1862" spans="1:1" x14ac:dyDescent="0.2">
      <c r="A1862" s="2">
        <v>10966</v>
      </c>
    </row>
    <row r="1863" spans="1:1" x14ac:dyDescent="0.2">
      <c r="A1863" s="3">
        <v>10967</v>
      </c>
    </row>
    <row r="1864" spans="1:1" x14ac:dyDescent="0.2">
      <c r="A1864" s="2">
        <v>10967</v>
      </c>
    </row>
    <row r="1865" spans="1:1" x14ac:dyDescent="0.2">
      <c r="A1865" s="3">
        <v>10968</v>
      </c>
    </row>
    <row r="1866" spans="1:1" x14ac:dyDescent="0.2">
      <c r="A1866" s="2">
        <v>10968</v>
      </c>
    </row>
    <row r="1867" spans="1:1" x14ac:dyDescent="0.2">
      <c r="A1867" s="3">
        <v>10968</v>
      </c>
    </row>
    <row r="1868" spans="1:1" x14ac:dyDescent="0.2">
      <c r="A1868" s="2">
        <v>10969</v>
      </c>
    </row>
    <row r="1869" spans="1:1" x14ac:dyDescent="0.2">
      <c r="A1869" s="3">
        <v>10970</v>
      </c>
    </row>
    <row r="1870" spans="1:1" x14ac:dyDescent="0.2">
      <c r="A1870" s="2">
        <v>10971</v>
      </c>
    </row>
    <row r="1871" spans="1:1" x14ac:dyDescent="0.2">
      <c r="A1871" s="3">
        <v>10972</v>
      </c>
    </row>
    <row r="1872" spans="1:1" x14ac:dyDescent="0.2">
      <c r="A1872" s="2">
        <v>10972</v>
      </c>
    </row>
    <row r="1873" spans="1:1" x14ac:dyDescent="0.2">
      <c r="A1873" s="3">
        <v>10973</v>
      </c>
    </row>
    <row r="1874" spans="1:1" x14ac:dyDescent="0.2">
      <c r="A1874" s="2">
        <v>10973</v>
      </c>
    </row>
    <row r="1875" spans="1:1" x14ac:dyDescent="0.2">
      <c r="A1875" s="3">
        <v>10973</v>
      </c>
    </row>
    <row r="1876" spans="1:1" x14ac:dyDescent="0.2">
      <c r="A1876" s="2">
        <v>10974</v>
      </c>
    </row>
    <row r="1877" spans="1:1" x14ac:dyDescent="0.2">
      <c r="A1877" s="3">
        <v>10975</v>
      </c>
    </row>
    <row r="1878" spans="1:1" x14ac:dyDescent="0.2">
      <c r="A1878" s="2">
        <v>10975</v>
      </c>
    </row>
    <row r="1879" spans="1:1" x14ac:dyDescent="0.2">
      <c r="A1879" s="3">
        <v>10976</v>
      </c>
    </row>
    <row r="1880" spans="1:1" x14ac:dyDescent="0.2">
      <c r="A1880" s="2">
        <v>10977</v>
      </c>
    </row>
    <row r="1881" spans="1:1" x14ac:dyDescent="0.2">
      <c r="A1881" s="3">
        <v>10977</v>
      </c>
    </row>
    <row r="1882" spans="1:1" x14ac:dyDescent="0.2">
      <c r="A1882" s="2">
        <v>10977</v>
      </c>
    </row>
    <row r="1883" spans="1:1" x14ac:dyDescent="0.2">
      <c r="A1883" s="3">
        <v>10977</v>
      </c>
    </row>
    <row r="1884" spans="1:1" x14ac:dyDescent="0.2">
      <c r="A1884" s="2">
        <v>10978</v>
      </c>
    </row>
    <row r="1885" spans="1:1" x14ac:dyDescent="0.2">
      <c r="A1885" s="3">
        <v>10978</v>
      </c>
    </row>
    <row r="1886" spans="1:1" x14ac:dyDescent="0.2">
      <c r="A1886" s="2">
        <v>10978</v>
      </c>
    </row>
    <row r="1887" spans="1:1" x14ac:dyDescent="0.2">
      <c r="A1887" s="3">
        <v>10978</v>
      </c>
    </row>
    <row r="1888" spans="1:1" x14ac:dyDescent="0.2">
      <c r="A1888" s="2">
        <v>10979</v>
      </c>
    </row>
    <row r="1889" spans="1:1" x14ac:dyDescent="0.2">
      <c r="A1889" s="3">
        <v>10979</v>
      </c>
    </row>
    <row r="1890" spans="1:1" x14ac:dyDescent="0.2">
      <c r="A1890" s="2">
        <v>10979</v>
      </c>
    </row>
    <row r="1891" spans="1:1" x14ac:dyDescent="0.2">
      <c r="A1891" s="3">
        <v>10979</v>
      </c>
    </row>
    <row r="1892" spans="1:1" x14ac:dyDescent="0.2">
      <c r="A1892" s="2">
        <v>10979</v>
      </c>
    </row>
    <row r="1893" spans="1:1" x14ac:dyDescent="0.2">
      <c r="A1893" s="3">
        <v>10979</v>
      </c>
    </row>
    <row r="1894" spans="1:1" x14ac:dyDescent="0.2">
      <c r="A1894" s="2">
        <v>10980</v>
      </c>
    </row>
    <row r="1895" spans="1:1" x14ac:dyDescent="0.2">
      <c r="A1895" s="3">
        <v>10981</v>
      </c>
    </row>
    <row r="1896" spans="1:1" x14ac:dyDescent="0.2">
      <c r="A1896" s="2">
        <v>10982</v>
      </c>
    </row>
    <row r="1897" spans="1:1" x14ac:dyDescent="0.2">
      <c r="A1897" s="3">
        <v>10982</v>
      </c>
    </row>
    <row r="1898" spans="1:1" x14ac:dyDescent="0.2">
      <c r="A1898" s="2">
        <v>10983</v>
      </c>
    </row>
    <row r="1899" spans="1:1" x14ac:dyDescent="0.2">
      <c r="A1899" s="3">
        <v>10983</v>
      </c>
    </row>
    <row r="1900" spans="1:1" x14ac:dyDescent="0.2">
      <c r="A1900" s="2">
        <v>10984</v>
      </c>
    </row>
    <row r="1901" spans="1:1" x14ac:dyDescent="0.2">
      <c r="A1901" s="3">
        <v>10984</v>
      </c>
    </row>
    <row r="1902" spans="1:1" x14ac:dyDescent="0.2">
      <c r="A1902" s="2">
        <v>10984</v>
      </c>
    </row>
    <row r="1903" spans="1:1" x14ac:dyDescent="0.2">
      <c r="A1903" s="3">
        <v>10985</v>
      </c>
    </row>
    <row r="1904" spans="1:1" x14ac:dyDescent="0.2">
      <c r="A1904" s="2">
        <v>10985</v>
      </c>
    </row>
    <row r="1905" spans="1:1" x14ac:dyDescent="0.2">
      <c r="A1905" s="3">
        <v>10985</v>
      </c>
    </row>
    <row r="1906" spans="1:1" x14ac:dyDescent="0.2">
      <c r="A1906" s="2">
        <v>10986</v>
      </c>
    </row>
    <row r="1907" spans="1:1" x14ac:dyDescent="0.2">
      <c r="A1907" s="3">
        <v>10986</v>
      </c>
    </row>
    <row r="1908" spans="1:1" x14ac:dyDescent="0.2">
      <c r="A1908" s="2">
        <v>10986</v>
      </c>
    </row>
    <row r="1909" spans="1:1" x14ac:dyDescent="0.2">
      <c r="A1909" s="3">
        <v>10986</v>
      </c>
    </row>
    <row r="1910" spans="1:1" x14ac:dyDescent="0.2">
      <c r="A1910" s="2">
        <v>10987</v>
      </c>
    </row>
    <row r="1911" spans="1:1" x14ac:dyDescent="0.2">
      <c r="A1911" s="3">
        <v>10987</v>
      </c>
    </row>
    <row r="1912" spans="1:1" x14ac:dyDescent="0.2">
      <c r="A1912" s="2">
        <v>10987</v>
      </c>
    </row>
    <row r="1913" spans="1:1" x14ac:dyDescent="0.2">
      <c r="A1913" s="3">
        <v>10988</v>
      </c>
    </row>
    <row r="1914" spans="1:1" x14ac:dyDescent="0.2">
      <c r="A1914" s="2">
        <v>10988</v>
      </c>
    </row>
    <row r="1915" spans="1:1" x14ac:dyDescent="0.2">
      <c r="A1915" s="3">
        <v>10989</v>
      </c>
    </row>
    <row r="1916" spans="1:1" x14ac:dyDescent="0.2">
      <c r="A1916" s="2">
        <v>10989</v>
      </c>
    </row>
    <row r="1917" spans="1:1" x14ac:dyDescent="0.2">
      <c r="A1917" s="3">
        <v>10989</v>
      </c>
    </row>
    <row r="1918" spans="1:1" x14ac:dyDescent="0.2">
      <c r="A1918" s="2">
        <v>10990</v>
      </c>
    </row>
    <row r="1919" spans="1:1" x14ac:dyDescent="0.2">
      <c r="A1919" s="3">
        <v>10990</v>
      </c>
    </row>
    <row r="1920" spans="1:1" x14ac:dyDescent="0.2">
      <c r="A1920" s="2">
        <v>10990</v>
      </c>
    </row>
    <row r="1921" spans="1:1" x14ac:dyDescent="0.2">
      <c r="A1921" s="3">
        <v>10990</v>
      </c>
    </row>
    <row r="1922" spans="1:1" x14ac:dyDescent="0.2">
      <c r="A1922" s="2">
        <v>10991</v>
      </c>
    </row>
    <row r="1923" spans="1:1" x14ac:dyDescent="0.2">
      <c r="A1923" s="3">
        <v>10991</v>
      </c>
    </row>
    <row r="1924" spans="1:1" x14ac:dyDescent="0.2">
      <c r="A1924" s="2">
        <v>10991</v>
      </c>
    </row>
    <row r="1925" spans="1:1" x14ac:dyDescent="0.2">
      <c r="A1925" s="3">
        <v>10992</v>
      </c>
    </row>
    <row r="1926" spans="1:1" x14ac:dyDescent="0.2">
      <c r="A1926" s="2">
        <v>10993</v>
      </c>
    </row>
    <row r="1927" spans="1:1" x14ac:dyDescent="0.2">
      <c r="A1927" s="3">
        <v>10993</v>
      </c>
    </row>
    <row r="1928" spans="1:1" x14ac:dyDescent="0.2">
      <c r="A1928" s="2">
        <v>10994</v>
      </c>
    </row>
    <row r="1929" spans="1:1" x14ac:dyDescent="0.2">
      <c r="A1929" s="3">
        <v>10995</v>
      </c>
    </row>
    <row r="1930" spans="1:1" x14ac:dyDescent="0.2">
      <c r="A1930" s="2">
        <v>10995</v>
      </c>
    </row>
    <row r="1931" spans="1:1" x14ac:dyDescent="0.2">
      <c r="A1931" s="3">
        <v>10996</v>
      </c>
    </row>
    <row r="1932" spans="1:1" x14ac:dyDescent="0.2">
      <c r="A1932" s="2">
        <v>10997</v>
      </c>
    </row>
    <row r="1933" spans="1:1" x14ac:dyDescent="0.2">
      <c r="A1933" s="3">
        <v>10997</v>
      </c>
    </row>
    <row r="1934" spans="1:1" x14ac:dyDescent="0.2">
      <c r="A1934" s="2">
        <v>10997</v>
      </c>
    </row>
    <row r="1935" spans="1:1" x14ac:dyDescent="0.2">
      <c r="A1935" s="3">
        <v>10998</v>
      </c>
    </row>
    <row r="1936" spans="1:1" x14ac:dyDescent="0.2">
      <c r="A1936" s="2">
        <v>10998</v>
      </c>
    </row>
    <row r="1937" spans="1:1" x14ac:dyDescent="0.2">
      <c r="A1937" s="3">
        <v>10998</v>
      </c>
    </row>
    <row r="1938" spans="1:1" x14ac:dyDescent="0.2">
      <c r="A1938" s="2">
        <v>10998</v>
      </c>
    </row>
    <row r="1939" spans="1:1" x14ac:dyDescent="0.2">
      <c r="A1939" s="3">
        <v>10999</v>
      </c>
    </row>
    <row r="1940" spans="1:1" x14ac:dyDescent="0.2">
      <c r="A1940" s="2">
        <v>10999</v>
      </c>
    </row>
    <row r="1941" spans="1:1" x14ac:dyDescent="0.2">
      <c r="A1941" s="3">
        <v>10999</v>
      </c>
    </row>
    <row r="1942" spans="1:1" x14ac:dyDescent="0.2">
      <c r="A1942" s="2">
        <v>11000</v>
      </c>
    </row>
    <row r="1943" spans="1:1" x14ac:dyDescent="0.2">
      <c r="A1943" s="3">
        <v>11000</v>
      </c>
    </row>
    <row r="1944" spans="1:1" x14ac:dyDescent="0.2">
      <c r="A1944" s="2">
        <v>11000</v>
      </c>
    </row>
    <row r="1945" spans="1:1" x14ac:dyDescent="0.2">
      <c r="A1945" s="3">
        <v>11001</v>
      </c>
    </row>
    <row r="1946" spans="1:1" x14ac:dyDescent="0.2">
      <c r="A1946" s="2">
        <v>11001</v>
      </c>
    </row>
    <row r="1947" spans="1:1" x14ac:dyDescent="0.2">
      <c r="A1947" s="3">
        <v>11001</v>
      </c>
    </row>
    <row r="1948" spans="1:1" x14ac:dyDescent="0.2">
      <c r="A1948" s="2">
        <v>11001</v>
      </c>
    </row>
    <row r="1949" spans="1:1" x14ac:dyDescent="0.2">
      <c r="A1949" s="3">
        <v>11002</v>
      </c>
    </row>
    <row r="1950" spans="1:1" x14ac:dyDescent="0.2">
      <c r="A1950" s="2">
        <v>11002</v>
      </c>
    </row>
    <row r="1951" spans="1:1" x14ac:dyDescent="0.2">
      <c r="A1951" s="3">
        <v>11002</v>
      </c>
    </row>
    <row r="1952" spans="1:1" x14ac:dyDescent="0.2">
      <c r="A1952" s="2">
        <v>11002</v>
      </c>
    </row>
    <row r="1953" spans="1:1" x14ac:dyDescent="0.2">
      <c r="A1953" s="3">
        <v>11003</v>
      </c>
    </row>
    <row r="1954" spans="1:1" x14ac:dyDescent="0.2">
      <c r="A1954" s="2">
        <v>11003</v>
      </c>
    </row>
    <row r="1955" spans="1:1" x14ac:dyDescent="0.2">
      <c r="A1955" s="3">
        <v>11003</v>
      </c>
    </row>
    <row r="1956" spans="1:1" x14ac:dyDescent="0.2">
      <c r="A1956" s="2">
        <v>11004</v>
      </c>
    </row>
    <row r="1957" spans="1:1" x14ac:dyDescent="0.2">
      <c r="A1957" s="3">
        <v>11004</v>
      </c>
    </row>
    <row r="1958" spans="1:1" x14ac:dyDescent="0.2">
      <c r="A1958" s="2">
        <v>11005</v>
      </c>
    </row>
    <row r="1959" spans="1:1" x14ac:dyDescent="0.2">
      <c r="A1959" s="3">
        <v>11005</v>
      </c>
    </row>
    <row r="1960" spans="1:1" x14ac:dyDescent="0.2">
      <c r="A1960" s="2">
        <v>11006</v>
      </c>
    </row>
    <row r="1961" spans="1:1" x14ac:dyDescent="0.2">
      <c r="A1961" s="3">
        <v>11006</v>
      </c>
    </row>
    <row r="1962" spans="1:1" x14ac:dyDescent="0.2">
      <c r="A1962" s="2">
        <v>11007</v>
      </c>
    </row>
    <row r="1963" spans="1:1" x14ac:dyDescent="0.2">
      <c r="A1963" s="3">
        <v>11007</v>
      </c>
    </row>
    <row r="1964" spans="1:1" x14ac:dyDescent="0.2">
      <c r="A1964" s="2">
        <v>11007</v>
      </c>
    </row>
    <row r="1965" spans="1:1" x14ac:dyDescent="0.2">
      <c r="A1965" s="3">
        <v>11008</v>
      </c>
    </row>
    <row r="1966" spans="1:1" x14ac:dyDescent="0.2">
      <c r="A1966" s="2">
        <v>11008</v>
      </c>
    </row>
    <row r="1967" spans="1:1" x14ac:dyDescent="0.2">
      <c r="A1967" s="3">
        <v>11008</v>
      </c>
    </row>
    <row r="1968" spans="1:1" x14ac:dyDescent="0.2">
      <c r="A1968" s="2">
        <v>11009</v>
      </c>
    </row>
    <row r="1969" spans="1:1" x14ac:dyDescent="0.2">
      <c r="A1969" s="3">
        <v>11009</v>
      </c>
    </row>
    <row r="1970" spans="1:1" x14ac:dyDescent="0.2">
      <c r="A1970" s="2">
        <v>11009</v>
      </c>
    </row>
    <row r="1971" spans="1:1" x14ac:dyDescent="0.2">
      <c r="A1971" s="3">
        <v>11010</v>
      </c>
    </row>
    <row r="1972" spans="1:1" x14ac:dyDescent="0.2">
      <c r="A1972" s="2">
        <v>11010</v>
      </c>
    </row>
    <row r="1973" spans="1:1" x14ac:dyDescent="0.2">
      <c r="A1973" s="3">
        <v>11011</v>
      </c>
    </row>
    <row r="1974" spans="1:1" x14ac:dyDescent="0.2">
      <c r="A1974" s="2">
        <v>11011</v>
      </c>
    </row>
    <row r="1975" spans="1:1" x14ac:dyDescent="0.2">
      <c r="A1975" s="3">
        <v>11012</v>
      </c>
    </row>
    <row r="1976" spans="1:1" x14ac:dyDescent="0.2">
      <c r="A1976" s="2">
        <v>11012</v>
      </c>
    </row>
    <row r="1977" spans="1:1" x14ac:dyDescent="0.2">
      <c r="A1977" s="3">
        <v>11012</v>
      </c>
    </row>
    <row r="1978" spans="1:1" x14ac:dyDescent="0.2">
      <c r="A1978" s="2">
        <v>11013</v>
      </c>
    </row>
    <row r="1979" spans="1:1" x14ac:dyDescent="0.2">
      <c r="A1979" s="3">
        <v>11013</v>
      </c>
    </row>
    <row r="1980" spans="1:1" x14ac:dyDescent="0.2">
      <c r="A1980" s="2">
        <v>11013</v>
      </c>
    </row>
    <row r="1981" spans="1:1" x14ac:dyDescent="0.2">
      <c r="A1981" s="3">
        <v>11013</v>
      </c>
    </row>
    <row r="1982" spans="1:1" x14ac:dyDescent="0.2">
      <c r="A1982" s="2">
        <v>11014</v>
      </c>
    </row>
    <row r="1983" spans="1:1" x14ac:dyDescent="0.2">
      <c r="A1983" s="3">
        <v>11015</v>
      </c>
    </row>
    <row r="1984" spans="1:1" x14ac:dyDescent="0.2">
      <c r="A1984" s="2">
        <v>11015</v>
      </c>
    </row>
    <row r="1985" spans="1:1" x14ac:dyDescent="0.2">
      <c r="A1985" s="3">
        <v>11016</v>
      </c>
    </row>
    <row r="1986" spans="1:1" x14ac:dyDescent="0.2">
      <c r="A1986" s="2">
        <v>11016</v>
      </c>
    </row>
    <row r="1987" spans="1:1" x14ac:dyDescent="0.2">
      <c r="A1987" s="3">
        <v>11017</v>
      </c>
    </row>
    <row r="1988" spans="1:1" x14ac:dyDescent="0.2">
      <c r="A1988" s="2">
        <v>11017</v>
      </c>
    </row>
    <row r="1989" spans="1:1" x14ac:dyDescent="0.2">
      <c r="A1989" s="3">
        <v>11017</v>
      </c>
    </row>
    <row r="1990" spans="1:1" x14ac:dyDescent="0.2">
      <c r="A1990" s="2">
        <v>11018</v>
      </c>
    </row>
    <row r="1991" spans="1:1" x14ac:dyDescent="0.2">
      <c r="A1991" s="3">
        <v>11018</v>
      </c>
    </row>
    <row r="1992" spans="1:1" x14ac:dyDescent="0.2">
      <c r="A1992" s="2">
        <v>11018</v>
      </c>
    </row>
    <row r="1993" spans="1:1" x14ac:dyDescent="0.2">
      <c r="A1993" s="3">
        <v>11019</v>
      </c>
    </row>
    <row r="1994" spans="1:1" x14ac:dyDescent="0.2">
      <c r="A1994" s="2">
        <v>11019</v>
      </c>
    </row>
    <row r="1995" spans="1:1" x14ac:dyDescent="0.2">
      <c r="A1995" s="3">
        <v>11020</v>
      </c>
    </row>
    <row r="1996" spans="1:1" x14ac:dyDescent="0.2">
      <c r="A1996" s="2">
        <v>11021</v>
      </c>
    </row>
    <row r="1997" spans="1:1" x14ac:dyDescent="0.2">
      <c r="A1997" s="3">
        <v>11021</v>
      </c>
    </row>
    <row r="1998" spans="1:1" x14ac:dyDescent="0.2">
      <c r="A1998" s="2">
        <v>11021</v>
      </c>
    </row>
    <row r="1999" spans="1:1" x14ac:dyDescent="0.2">
      <c r="A1999" s="3">
        <v>11021</v>
      </c>
    </row>
    <row r="2000" spans="1:1" x14ac:dyDescent="0.2">
      <c r="A2000" s="2">
        <v>11021</v>
      </c>
    </row>
    <row r="2001" spans="1:1" x14ac:dyDescent="0.2">
      <c r="A2001" s="3">
        <v>11022</v>
      </c>
    </row>
    <row r="2002" spans="1:1" x14ac:dyDescent="0.2">
      <c r="A2002" s="2">
        <v>11022</v>
      </c>
    </row>
    <row r="2003" spans="1:1" x14ac:dyDescent="0.2">
      <c r="A2003" s="3">
        <v>11023</v>
      </c>
    </row>
    <row r="2004" spans="1:1" x14ac:dyDescent="0.2">
      <c r="A2004" s="2">
        <v>11023</v>
      </c>
    </row>
    <row r="2005" spans="1:1" x14ac:dyDescent="0.2">
      <c r="A2005" s="3">
        <v>11024</v>
      </c>
    </row>
    <row r="2006" spans="1:1" x14ac:dyDescent="0.2">
      <c r="A2006" s="2">
        <v>11024</v>
      </c>
    </row>
    <row r="2007" spans="1:1" x14ac:dyDescent="0.2">
      <c r="A2007" s="3">
        <v>11024</v>
      </c>
    </row>
    <row r="2008" spans="1:1" x14ac:dyDescent="0.2">
      <c r="A2008" s="2">
        <v>11024</v>
      </c>
    </row>
    <row r="2009" spans="1:1" x14ac:dyDescent="0.2">
      <c r="A2009" s="3">
        <v>11025</v>
      </c>
    </row>
    <row r="2010" spans="1:1" x14ac:dyDescent="0.2">
      <c r="A2010" s="2">
        <v>11025</v>
      </c>
    </row>
    <row r="2011" spans="1:1" x14ac:dyDescent="0.2">
      <c r="A2011" s="3">
        <v>11026</v>
      </c>
    </row>
    <row r="2012" spans="1:1" x14ac:dyDescent="0.2">
      <c r="A2012" s="2">
        <v>11026</v>
      </c>
    </row>
    <row r="2013" spans="1:1" x14ac:dyDescent="0.2">
      <c r="A2013" s="3">
        <v>11027</v>
      </c>
    </row>
    <row r="2014" spans="1:1" x14ac:dyDescent="0.2">
      <c r="A2014" s="2">
        <v>11027</v>
      </c>
    </row>
    <row r="2015" spans="1:1" x14ac:dyDescent="0.2">
      <c r="A2015" s="3">
        <v>11028</v>
      </c>
    </row>
    <row r="2016" spans="1:1" x14ac:dyDescent="0.2">
      <c r="A2016" s="2">
        <v>11028</v>
      </c>
    </row>
    <row r="2017" spans="1:1" x14ac:dyDescent="0.2">
      <c r="A2017" s="3">
        <v>11029</v>
      </c>
    </row>
    <row r="2018" spans="1:1" x14ac:dyDescent="0.2">
      <c r="A2018" s="2">
        <v>11029</v>
      </c>
    </row>
    <row r="2019" spans="1:1" x14ac:dyDescent="0.2">
      <c r="A2019" s="3">
        <v>11030</v>
      </c>
    </row>
    <row r="2020" spans="1:1" x14ac:dyDescent="0.2">
      <c r="A2020" s="2">
        <v>11030</v>
      </c>
    </row>
    <row r="2021" spans="1:1" x14ac:dyDescent="0.2">
      <c r="A2021" s="3">
        <v>11030</v>
      </c>
    </row>
    <row r="2022" spans="1:1" x14ac:dyDescent="0.2">
      <c r="A2022" s="2">
        <v>11030</v>
      </c>
    </row>
    <row r="2023" spans="1:1" x14ac:dyDescent="0.2">
      <c r="A2023" s="3">
        <v>11031</v>
      </c>
    </row>
    <row r="2024" spans="1:1" x14ac:dyDescent="0.2">
      <c r="A2024" s="2">
        <v>11031</v>
      </c>
    </row>
    <row r="2025" spans="1:1" x14ac:dyDescent="0.2">
      <c r="A2025" s="3">
        <v>11031</v>
      </c>
    </row>
    <row r="2026" spans="1:1" x14ac:dyDescent="0.2">
      <c r="A2026" s="2">
        <v>11031</v>
      </c>
    </row>
    <row r="2027" spans="1:1" x14ac:dyDescent="0.2">
      <c r="A2027" s="3">
        <v>11031</v>
      </c>
    </row>
    <row r="2028" spans="1:1" x14ac:dyDescent="0.2">
      <c r="A2028" s="2">
        <v>11032</v>
      </c>
    </row>
    <row r="2029" spans="1:1" x14ac:dyDescent="0.2">
      <c r="A2029" s="3">
        <v>11032</v>
      </c>
    </row>
    <row r="2030" spans="1:1" x14ac:dyDescent="0.2">
      <c r="A2030" s="2">
        <v>11032</v>
      </c>
    </row>
    <row r="2031" spans="1:1" x14ac:dyDescent="0.2">
      <c r="A2031" s="3">
        <v>11033</v>
      </c>
    </row>
    <row r="2032" spans="1:1" x14ac:dyDescent="0.2">
      <c r="A2032" s="2">
        <v>11033</v>
      </c>
    </row>
    <row r="2033" spans="1:1" x14ac:dyDescent="0.2">
      <c r="A2033" s="3">
        <v>11034</v>
      </c>
    </row>
    <row r="2034" spans="1:1" x14ac:dyDescent="0.2">
      <c r="A2034" s="2">
        <v>11034</v>
      </c>
    </row>
    <row r="2035" spans="1:1" x14ac:dyDescent="0.2">
      <c r="A2035" s="3">
        <v>11034</v>
      </c>
    </row>
    <row r="2036" spans="1:1" x14ac:dyDescent="0.2">
      <c r="A2036" s="2">
        <v>11035</v>
      </c>
    </row>
    <row r="2037" spans="1:1" x14ac:dyDescent="0.2">
      <c r="A2037" s="3">
        <v>11035</v>
      </c>
    </row>
    <row r="2038" spans="1:1" x14ac:dyDescent="0.2">
      <c r="A2038" s="2">
        <v>11035</v>
      </c>
    </row>
    <row r="2039" spans="1:1" x14ac:dyDescent="0.2">
      <c r="A2039" s="3">
        <v>11035</v>
      </c>
    </row>
    <row r="2040" spans="1:1" x14ac:dyDescent="0.2">
      <c r="A2040" s="2">
        <v>11036</v>
      </c>
    </row>
    <row r="2041" spans="1:1" x14ac:dyDescent="0.2">
      <c r="A2041" s="3">
        <v>11036</v>
      </c>
    </row>
    <row r="2042" spans="1:1" x14ac:dyDescent="0.2">
      <c r="A2042" s="2">
        <v>11037</v>
      </c>
    </row>
    <row r="2043" spans="1:1" x14ac:dyDescent="0.2">
      <c r="A2043" s="3">
        <v>11038</v>
      </c>
    </row>
    <row r="2044" spans="1:1" x14ac:dyDescent="0.2">
      <c r="A2044" s="2">
        <v>11038</v>
      </c>
    </row>
    <row r="2045" spans="1:1" x14ac:dyDescent="0.2">
      <c r="A2045" s="3">
        <v>11038</v>
      </c>
    </row>
    <row r="2046" spans="1:1" x14ac:dyDescent="0.2">
      <c r="A2046" s="2">
        <v>11039</v>
      </c>
    </row>
    <row r="2047" spans="1:1" x14ac:dyDescent="0.2">
      <c r="A2047" s="3">
        <v>11039</v>
      </c>
    </row>
    <row r="2048" spans="1:1" x14ac:dyDescent="0.2">
      <c r="A2048" s="2">
        <v>11039</v>
      </c>
    </row>
    <row r="2049" spans="1:1" x14ac:dyDescent="0.2">
      <c r="A2049" s="3">
        <v>11039</v>
      </c>
    </row>
    <row r="2050" spans="1:1" x14ac:dyDescent="0.2">
      <c r="A2050" s="2">
        <v>11040</v>
      </c>
    </row>
    <row r="2051" spans="1:1" x14ac:dyDescent="0.2">
      <c r="A2051" s="3">
        <v>11041</v>
      </c>
    </row>
    <row r="2052" spans="1:1" x14ac:dyDescent="0.2">
      <c r="A2052" s="2">
        <v>11041</v>
      </c>
    </row>
    <row r="2053" spans="1:1" x14ac:dyDescent="0.2">
      <c r="A2053" s="3">
        <v>11042</v>
      </c>
    </row>
    <row r="2054" spans="1:1" x14ac:dyDescent="0.2">
      <c r="A2054" s="2">
        <v>11042</v>
      </c>
    </row>
    <row r="2055" spans="1:1" x14ac:dyDescent="0.2">
      <c r="A2055" s="3">
        <v>11043</v>
      </c>
    </row>
    <row r="2056" spans="1:1" x14ac:dyDescent="0.2">
      <c r="A2056" s="2">
        <v>11044</v>
      </c>
    </row>
    <row r="2057" spans="1:1" x14ac:dyDescent="0.2">
      <c r="A2057" s="3">
        <v>11045</v>
      </c>
    </row>
    <row r="2058" spans="1:1" x14ac:dyDescent="0.2">
      <c r="A2058" s="2">
        <v>11045</v>
      </c>
    </row>
    <row r="2059" spans="1:1" x14ac:dyDescent="0.2">
      <c r="A2059" s="3">
        <v>11046</v>
      </c>
    </row>
    <row r="2060" spans="1:1" x14ac:dyDescent="0.2">
      <c r="A2060" s="2">
        <v>11046</v>
      </c>
    </row>
    <row r="2061" spans="1:1" x14ac:dyDescent="0.2">
      <c r="A2061" s="3">
        <v>11046</v>
      </c>
    </row>
    <row r="2062" spans="1:1" x14ac:dyDescent="0.2">
      <c r="A2062" s="2">
        <v>11047</v>
      </c>
    </row>
    <row r="2063" spans="1:1" x14ac:dyDescent="0.2">
      <c r="A2063" s="3">
        <v>11047</v>
      </c>
    </row>
    <row r="2064" spans="1:1" x14ac:dyDescent="0.2">
      <c r="A2064" s="2">
        <v>11048</v>
      </c>
    </row>
    <row r="2065" spans="1:1" x14ac:dyDescent="0.2">
      <c r="A2065" s="3">
        <v>11049</v>
      </c>
    </row>
    <row r="2066" spans="1:1" x14ac:dyDescent="0.2">
      <c r="A2066" s="2">
        <v>11049</v>
      </c>
    </row>
    <row r="2067" spans="1:1" x14ac:dyDescent="0.2">
      <c r="A2067" s="3">
        <v>11050</v>
      </c>
    </row>
    <row r="2068" spans="1:1" x14ac:dyDescent="0.2">
      <c r="A2068" s="2">
        <v>11051</v>
      </c>
    </row>
    <row r="2069" spans="1:1" x14ac:dyDescent="0.2">
      <c r="A2069" s="3">
        <v>11052</v>
      </c>
    </row>
    <row r="2070" spans="1:1" x14ac:dyDescent="0.2">
      <c r="A2070" s="2">
        <v>11052</v>
      </c>
    </row>
    <row r="2071" spans="1:1" x14ac:dyDescent="0.2">
      <c r="A2071" s="3">
        <v>11053</v>
      </c>
    </row>
    <row r="2072" spans="1:1" x14ac:dyDescent="0.2">
      <c r="A2072" s="2">
        <v>11053</v>
      </c>
    </row>
    <row r="2073" spans="1:1" x14ac:dyDescent="0.2">
      <c r="A2073" s="3">
        <v>11053</v>
      </c>
    </row>
    <row r="2074" spans="1:1" x14ac:dyDescent="0.2">
      <c r="A2074" s="2">
        <v>11054</v>
      </c>
    </row>
    <row r="2075" spans="1:1" x14ac:dyDescent="0.2">
      <c r="A2075" s="3">
        <v>11054</v>
      </c>
    </row>
    <row r="2076" spans="1:1" x14ac:dyDescent="0.2">
      <c r="A2076" s="2">
        <v>11055</v>
      </c>
    </row>
    <row r="2077" spans="1:1" x14ac:dyDescent="0.2">
      <c r="A2077" s="3">
        <v>11055</v>
      </c>
    </row>
    <row r="2078" spans="1:1" x14ac:dyDescent="0.2">
      <c r="A2078" s="2">
        <v>11055</v>
      </c>
    </row>
    <row r="2079" spans="1:1" x14ac:dyDescent="0.2">
      <c r="A2079" s="3">
        <v>11055</v>
      </c>
    </row>
    <row r="2080" spans="1:1" x14ac:dyDescent="0.2">
      <c r="A2080" s="2">
        <v>11056</v>
      </c>
    </row>
    <row r="2081" spans="1:1" x14ac:dyDescent="0.2">
      <c r="A2081" s="3">
        <v>11056</v>
      </c>
    </row>
    <row r="2082" spans="1:1" x14ac:dyDescent="0.2">
      <c r="A2082" s="2">
        <v>11056</v>
      </c>
    </row>
    <row r="2083" spans="1:1" x14ac:dyDescent="0.2">
      <c r="A2083" s="3">
        <v>11057</v>
      </c>
    </row>
    <row r="2084" spans="1:1" x14ac:dyDescent="0.2">
      <c r="A2084" s="2">
        <v>11058</v>
      </c>
    </row>
    <row r="2085" spans="1:1" x14ac:dyDescent="0.2">
      <c r="A2085" s="3">
        <v>11058</v>
      </c>
    </row>
    <row r="2086" spans="1:1" x14ac:dyDescent="0.2">
      <c r="A2086" s="2">
        <v>11058</v>
      </c>
    </row>
    <row r="2087" spans="1:1" x14ac:dyDescent="0.2">
      <c r="A2087" s="3">
        <v>11059</v>
      </c>
    </row>
    <row r="2088" spans="1:1" x14ac:dyDescent="0.2">
      <c r="A2088" s="2">
        <v>11059</v>
      </c>
    </row>
    <row r="2089" spans="1:1" x14ac:dyDescent="0.2">
      <c r="A2089" s="3">
        <v>11059</v>
      </c>
    </row>
    <row r="2090" spans="1:1" x14ac:dyDescent="0.2">
      <c r="A2090" s="2">
        <v>11060</v>
      </c>
    </row>
    <row r="2091" spans="1:1" x14ac:dyDescent="0.2">
      <c r="A2091" s="3">
        <v>11060</v>
      </c>
    </row>
    <row r="2092" spans="1:1" x14ac:dyDescent="0.2">
      <c r="A2092" s="2">
        <v>11061</v>
      </c>
    </row>
    <row r="2093" spans="1:1" x14ac:dyDescent="0.2">
      <c r="A2093" s="3">
        <v>11062</v>
      </c>
    </row>
    <row r="2094" spans="1:1" x14ac:dyDescent="0.2">
      <c r="A2094" s="2">
        <v>11062</v>
      </c>
    </row>
    <row r="2095" spans="1:1" x14ac:dyDescent="0.2">
      <c r="A2095" s="3">
        <v>11063</v>
      </c>
    </row>
    <row r="2096" spans="1:1" x14ac:dyDescent="0.2">
      <c r="A2096" s="2">
        <v>11063</v>
      </c>
    </row>
    <row r="2097" spans="1:1" x14ac:dyDescent="0.2">
      <c r="A2097" s="3">
        <v>11063</v>
      </c>
    </row>
    <row r="2098" spans="1:1" x14ac:dyDescent="0.2">
      <c r="A2098" s="2">
        <v>11064</v>
      </c>
    </row>
    <row r="2099" spans="1:1" x14ac:dyDescent="0.2">
      <c r="A2099" s="3">
        <v>11064</v>
      </c>
    </row>
    <row r="2100" spans="1:1" x14ac:dyDescent="0.2">
      <c r="A2100" s="2">
        <v>11064</v>
      </c>
    </row>
    <row r="2101" spans="1:1" x14ac:dyDescent="0.2">
      <c r="A2101" s="3">
        <v>11064</v>
      </c>
    </row>
    <row r="2102" spans="1:1" x14ac:dyDescent="0.2">
      <c r="A2102" s="2">
        <v>11064</v>
      </c>
    </row>
    <row r="2103" spans="1:1" x14ac:dyDescent="0.2">
      <c r="A2103" s="3">
        <v>11065</v>
      </c>
    </row>
    <row r="2104" spans="1:1" x14ac:dyDescent="0.2">
      <c r="A2104" s="2">
        <v>11065</v>
      </c>
    </row>
    <row r="2105" spans="1:1" x14ac:dyDescent="0.2">
      <c r="A2105" s="3">
        <v>11066</v>
      </c>
    </row>
    <row r="2106" spans="1:1" x14ac:dyDescent="0.2">
      <c r="A2106" s="2">
        <v>11066</v>
      </c>
    </row>
    <row r="2107" spans="1:1" x14ac:dyDescent="0.2">
      <c r="A2107" s="3">
        <v>11066</v>
      </c>
    </row>
    <row r="2108" spans="1:1" x14ac:dyDescent="0.2">
      <c r="A2108" s="2">
        <v>11067</v>
      </c>
    </row>
    <row r="2109" spans="1:1" x14ac:dyDescent="0.2">
      <c r="A2109" s="3">
        <v>11068</v>
      </c>
    </row>
    <row r="2110" spans="1:1" x14ac:dyDescent="0.2">
      <c r="A2110" s="2">
        <v>11068</v>
      </c>
    </row>
    <row r="2111" spans="1:1" x14ac:dyDescent="0.2">
      <c r="A2111" s="3">
        <v>11068</v>
      </c>
    </row>
    <row r="2112" spans="1:1" x14ac:dyDescent="0.2">
      <c r="A2112" s="2">
        <v>11069</v>
      </c>
    </row>
    <row r="2113" spans="1:1" x14ac:dyDescent="0.2">
      <c r="A2113" s="3">
        <v>11070</v>
      </c>
    </row>
    <row r="2114" spans="1:1" x14ac:dyDescent="0.2">
      <c r="A2114" s="2">
        <v>11070</v>
      </c>
    </row>
    <row r="2115" spans="1:1" x14ac:dyDescent="0.2">
      <c r="A2115" s="3">
        <v>11070</v>
      </c>
    </row>
    <row r="2116" spans="1:1" x14ac:dyDescent="0.2">
      <c r="A2116" s="2">
        <v>11070</v>
      </c>
    </row>
    <row r="2117" spans="1:1" x14ac:dyDescent="0.2">
      <c r="A2117" s="3">
        <v>11071</v>
      </c>
    </row>
    <row r="2118" spans="1:1" x14ac:dyDescent="0.2">
      <c r="A2118" s="2">
        <v>11071</v>
      </c>
    </row>
    <row r="2119" spans="1:1" x14ac:dyDescent="0.2">
      <c r="A2119" s="3">
        <v>11072</v>
      </c>
    </row>
    <row r="2120" spans="1:1" x14ac:dyDescent="0.2">
      <c r="A2120" s="2">
        <v>11072</v>
      </c>
    </row>
    <row r="2121" spans="1:1" x14ac:dyDescent="0.2">
      <c r="A2121" s="3">
        <v>11072</v>
      </c>
    </row>
    <row r="2122" spans="1:1" x14ac:dyDescent="0.2">
      <c r="A2122" s="2">
        <v>11072</v>
      </c>
    </row>
    <row r="2123" spans="1:1" x14ac:dyDescent="0.2">
      <c r="A2123" s="3">
        <v>11073</v>
      </c>
    </row>
    <row r="2124" spans="1:1" x14ac:dyDescent="0.2">
      <c r="A2124" s="2">
        <v>11073</v>
      </c>
    </row>
    <row r="2125" spans="1:1" x14ac:dyDescent="0.2">
      <c r="A2125" s="3">
        <v>11074</v>
      </c>
    </row>
    <row r="2126" spans="1:1" x14ac:dyDescent="0.2">
      <c r="A2126" s="2">
        <v>11075</v>
      </c>
    </row>
    <row r="2127" spans="1:1" x14ac:dyDescent="0.2">
      <c r="A2127" s="3">
        <v>11075</v>
      </c>
    </row>
    <row r="2128" spans="1:1" x14ac:dyDescent="0.2">
      <c r="A2128" s="2">
        <v>11075</v>
      </c>
    </row>
    <row r="2129" spans="1:1" x14ac:dyDescent="0.2">
      <c r="A2129" s="3">
        <v>11076</v>
      </c>
    </row>
    <row r="2130" spans="1:1" x14ac:dyDescent="0.2">
      <c r="A2130" s="2">
        <v>11076</v>
      </c>
    </row>
    <row r="2131" spans="1:1" x14ac:dyDescent="0.2">
      <c r="A2131" s="3">
        <v>11076</v>
      </c>
    </row>
    <row r="2132" spans="1:1" x14ac:dyDescent="0.2">
      <c r="A2132" s="2">
        <v>11077</v>
      </c>
    </row>
    <row r="2133" spans="1:1" x14ac:dyDescent="0.2">
      <c r="A2133" s="3">
        <v>11077</v>
      </c>
    </row>
    <row r="2134" spans="1:1" x14ac:dyDescent="0.2">
      <c r="A2134" s="2">
        <v>11077</v>
      </c>
    </row>
    <row r="2135" spans="1:1" x14ac:dyDescent="0.2">
      <c r="A2135" s="3">
        <v>11077</v>
      </c>
    </row>
    <row r="2136" spans="1:1" x14ac:dyDescent="0.2">
      <c r="A2136" s="2">
        <v>11077</v>
      </c>
    </row>
    <row r="2137" spans="1:1" x14ac:dyDescent="0.2">
      <c r="A2137" s="3">
        <v>11077</v>
      </c>
    </row>
    <row r="2138" spans="1:1" x14ac:dyDescent="0.2">
      <c r="A2138" s="2">
        <v>11077</v>
      </c>
    </row>
    <row r="2139" spans="1:1" x14ac:dyDescent="0.2">
      <c r="A2139" s="3">
        <v>11077</v>
      </c>
    </row>
    <row r="2140" spans="1:1" x14ac:dyDescent="0.2">
      <c r="A2140" s="2">
        <v>11077</v>
      </c>
    </row>
    <row r="2141" spans="1:1" x14ac:dyDescent="0.2">
      <c r="A2141" s="3">
        <v>11077</v>
      </c>
    </row>
    <row r="2142" spans="1:1" x14ac:dyDescent="0.2">
      <c r="A2142" s="2">
        <v>11077</v>
      </c>
    </row>
    <row r="2143" spans="1:1" x14ac:dyDescent="0.2">
      <c r="A2143" s="3">
        <v>11077</v>
      </c>
    </row>
    <row r="2144" spans="1:1" x14ac:dyDescent="0.2">
      <c r="A2144" s="2">
        <v>11077</v>
      </c>
    </row>
    <row r="2145" spans="1:1" x14ac:dyDescent="0.2">
      <c r="A2145" s="3">
        <v>11077</v>
      </c>
    </row>
    <row r="2146" spans="1:1" x14ac:dyDescent="0.2">
      <c r="A2146" s="2">
        <v>11077</v>
      </c>
    </row>
    <row r="2147" spans="1:1" x14ac:dyDescent="0.2">
      <c r="A2147" s="3">
        <v>11077</v>
      </c>
    </row>
    <row r="2148" spans="1:1" x14ac:dyDescent="0.2">
      <c r="A2148" s="2">
        <v>11077</v>
      </c>
    </row>
    <row r="2149" spans="1:1" x14ac:dyDescent="0.2">
      <c r="A2149" s="3">
        <v>11077</v>
      </c>
    </row>
    <row r="2150" spans="1:1" x14ac:dyDescent="0.2">
      <c r="A2150" s="2">
        <v>11077</v>
      </c>
    </row>
    <row r="2151" spans="1:1" x14ac:dyDescent="0.2">
      <c r="A2151" s="3">
        <v>11077</v>
      </c>
    </row>
    <row r="2152" spans="1:1" x14ac:dyDescent="0.2">
      <c r="A2152" s="2">
        <v>11077</v>
      </c>
    </row>
    <row r="2153" spans="1:1" x14ac:dyDescent="0.2">
      <c r="A2153" s="3">
        <v>11077</v>
      </c>
    </row>
    <row r="2154" spans="1:1" x14ac:dyDescent="0.2">
      <c r="A2154" s="2">
        <v>11077</v>
      </c>
    </row>
    <row r="2155" spans="1:1" x14ac:dyDescent="0.2">
      <c r="A2155" s="3">
        <v>11077</v>
      </c>
    </row>
    <row r="2156" spans="1:1" x14ac:dyDescent="0.2">
      <c r="A2156" s="2">
        <v>11077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37B88-E544-7A4C-A974-ABA8E3A112D2}">
  <dimension ref="A1:N10"/>
  <sheetViews>
    <sheetView zoomScale="99" workbookViewId="0">
      <selection activeCell="N2" sqref="N2"/>
    </sheetView>
  </sheetViews>
  <sheetFormatPr baseColWidth="10" defaultRowHeight="15" x14ac:dyDescent="0.2"/>
  <cols>
    <col min="1" max="1" width="12.83203125" bestFit="1" customWidth="1"/>
    <col min="2" max="2" width="11" bestFit="1" customWidth="1"/>
    <col min="3" max="3" width="11.33203125" bestFit="1" customWidth="1"/>
    <col min="4" max="4" width="19.5" bestFit="1" customWidth="1"/>
    <col min="5" max="5" width="15.5" bestFit="1" customWidth="1"/>
    <col min="6" max="6" width="11.33203125" bestFit="1" customWidth="1"/>
    <col min="7" max="7" width="12.33203125" bestFit="1" customWidth="1"/>
    <col min="8" max="8" width="27" bestFit="1" customWidth="1"/>
    <col min="9" max="9" width="8.5" bestFit="1" customWidth="1"/>
    <col min="10" max="10" width="8.83203125" bestFit="1" customWidth="1"/>
    <col min="11" max="11" width="9.6640625" bestFit="1" customWidth="1"/>
    <col min="12" max="12" width="13.1640625" bestFit="1" customWidth="1"/>
    <col min="13" max="13" width="8.1640625" bestFit="1" customWidth="1"/>
    <col min="14" max="14" width="10.5" bestFit="1" customWidth="1"/>
  </cols>
  <sheetData>
    <row r="1" spans="1:14" x14ac:dyDescent="0.2">
      <c r="A1" t="s">
        <v>462</v>
      </c>
      <c r="B1" t="s">
        <v>918</v>
      </c>
      <c r="C1" t="s">
        <v>919</v>
      </c>
      <c r="D1" t="s">
        <v>920</v>
      </c>
      <c r="E1" t="s">
        <v>921</v>
      </c>
      <c r="F1" t="s">
        <v>922</v>
      </c>
      <c r="G1" t="s">
        <v>923</v>
      </c>
      <c r="H1" t="s">
        <v>59</v>
      </c>
      <c r="I1" t="s">
        <v>60</v>
      </c>
      <c r="J1" t="s">
        <v>61</v>
      </c>
      <c r="K1" t="s">
        <v>63</v>
      </c>
      <c r="L1" t="s">
        <v>924</v>
      </c>
      <c r="M1" t="s">
        <v>925</v>
      </c>
      <c r="N1" t="s">
        <v>926</v>
      </c>
    </row>
    <row r="2" spans="1:14" x14ac:dyDescent="0.2">
      <c r="A2">
        <v>1</v>
      </c>
      <c r="B2" t="s">
        <v>927</v>
      </c>
      <c r="C2" t="s">
        <v>928</v>
      </c>
      <c r="D2" t="s">
        <v>86</v>
      </c>
      <c r="E2" t="s">
        <v>929</v>
      </c>
      <c r="F2" s="4">
        <v>17875</v>
      </c>
      <c r="G2" s="4">
        <v>33725</v>
      </c>
      <c r="H2" t="s">
        <v>930</v>
      </c>
      <c r="I2" t="s">
        <v>580</v>
      </c>
      <c r="J2" t="s">
        <v>581</v>
      </c>
      <c r="K2" t="s">
        <v>82</v>
      </c>
      <c r="L2" t="s">
        <v>931</v>
      </c>
      <c r="M2">
        <v>2954.55</v>
      </c>
      <c r="N2" t="s">
        <v>932</v>
      </c>
    </row>
    <row r="3" spans="1:14" x14ac:dyDescent="0.2">
      <c r="A3">
        <v>2</v>
      </c>
      <c r="B3" t="s">
        <v>933</v>
      </c>
      <c r="C3" t="s">
        <v>934</v>
      </c>
      <c r="D3" t="s">
        <v>935</v>
      </c>
      <c r="E3" t="s">
        <v>936</v>
      </c>
      <c r="F3" s="4">
        <v>19043</v>
      </c>
      <c r="G3" s="4">
        <v>33830</v>
      </c>
      <c r="H3" t="s">
        <v>937</v>
      </c>
      <c r="I3" t="s">
        <v>938</v>
      </c>
      <c r="J3" t="s">
        <v>581</v>
      </c>
      <c r="K3" t="s">
        <v>82</v>
      </c>
      <c r="L3" t="s">
        <v>939</v>
      </c>
      <c r="M3">
        <v>2254.4899999999998</v>
      </c>
      <c r="N3" t="s">
        <v>932</v>
      </c>
    </row>
    <row r="4" spans="1:14" x14ac:dyDescent="0.2">
      <c r="A4">
        <v>3</v>
      </c>
      <c r="B4" t="s">
        <v>940</v>
      </c>
      <c r="C4" t="s">
        <v>941</v>
      </c>
      <c r="D4" t="s">
        <v>86</v>
      </c>
      <c r="E4" t="s">
        <v>929</v>
      </c>
      <c r="F4" s="4">
        <v>23253</v>
      </c>
      <c r="G4" s="4">
        <v>33695</v>
      </c>
      <c r="H4" t="s">
        <v>942</v>
      </c>
      <c r="I4" t="s">
        <v>880</v>
      </c>
      <c r="J4" t="s">
        <v>581</v>
      </c>
      <c r="K4" t="s">
        <v>82</v>
      </c>
      <c r="L4" t="s">
        <v>943</v>
      </c>
      <c r="M4">
        <v>3119.15</v>
      </c>
      <c r="N4" t="s">
        <v>932</v>
      </c>
    </row>
    <row r="5" spans="1:14" x14ac:dyDescent="0.2">
      <c r="A5">
        <v>4</v>
      </c>
      <c r="B5" t="s">
        <v>944</v>
      </c>
      <c r="C5" t="s">
        <v>945</v>
      </c>
      <c r="D5" t="s">
        <v>86</v>
      </c>
      <c r="E5" t="s">
        <v>946</v>
      </c>
      <c r="F5" s="4">
        <v>13777</v>
      </c>
      <c r="G5" s="4">
        <v>34092</v>
      </c>
      <c r="H5" t="s">
        <v>947</v>
      </c>
      <c r="I5" t="s">
        <v>948</v>
      </c>
      <c r="J5" t="s">
        <v>581</v>
      </c>
      <c r="K5" t="s">
        <v>82</v>
      </c>
      <c r="L5" t="s">
        <v>949</v>
      </c>
      <c r="M5">
        <v>1861.08</v>
      </c>
      <c r="N5" t="s">
        <v>932</v>
      </c>
    </row>
    <row r="6" spans="1:14" x14ac:dyDescent="0.2">
      <c r="A6">
        <v>5</v>
      </c>
      <c r="B6" t="s">
        <v>950</v>
      </c>
      <c r="C6" t="s">
        <v>951</v>
      </c>
      <c r="D6" t="s">
        <v>150</v>
      </c>
      <c r="E6" t="s">
        <v>952</v>
      </c>
      <c r="F6" s="4">
        <v>20152</v>
      </c>
      <c r="G6" s="4">
        <v>34259</v>
      </c>
      <c r="H6" t="s">
        <v>953</v>
      </c>
      <c r="I6" t="s">
        <v>70</v>
      </c>
      <c r="J6" t="s">
        <v>71</v>
      </c>
      <c r="K6" t="s">
        <v>73</v>
      </c>
      <c r="L6" t="s">
        <v>954</v>
      </c>
      <c r="M6">
        <v>1744.21</v>
      </c>
      <c r="N6" t="s">
        <v>932</v>
      </c>
    </row>
    <row r="7" spans="1:14" x14ac:dyDescent="0.2">
      <c r="A7">
        <v>6</v>
      </c>
      <c r="B7" t="s">
        <v>955</v>
      </c>
      <c r="C7" t="s">
        <v>956</v>
      </c>
      <c r="D7" t="s">
        <v>86</v>
      </c>
      <c r="E7" t="s">
        <v>952</v>
      </c>
      <c r="F7" s="4">
        <v>23194</v>
      </c>
      <c r="G7" s="4">
        <v>34259</v>
      </c>
      <c r="H7" t="s">
        <v>957</v>
      </c>
      <c r="I7" t="s">
        <v>70</v>
      </c>
      <c r="J7" t="s">
        <v>71</v>
      </c>
      <c r="K7" t="s">
        <v>73</v>
      </c>
      <c r="L7" t="s">
        <v>958</v>
      </c>
      <c r="M7">
        <v>2004.07</v>
      </c>
      <c r="N7" t="s">
        <v>959</v>
      </c>
    </row>
    <row r="8" spans="1:14" x14ac:dyDescent="0.2">
      <c r="A8">
        <v>7</v>
      </c>
      <c r="B8" t="s">
        <v>960</v>
      </c>
      <c r="C8" t="s">
        <v>961</v>
      </c>
      <c r="D8" t="s">
        <v>86</v>
      </c>
      <c r="E8" t="s">
        <v>952</v>
      </c>
      <c r="F8" s="4">
        <v>22065</v>
      </c>
      <c r="G8" s="4">
        <v>34336</v>
      </c>
      <c r="H8" t="s">
        <v>962</v>
      </c>
      <c r="I8" t="s">
        <v>70</v>
      </c>
      <c r="J8" t="s">
        <v>71</v>
      </c>
      <c r="K8" t="s">
        <v>73</v>
      </c>
      <c r="L8" t="s">
        <v>963</v>
      </c>
      <c r="M8">
        <v>1991.55</v>
      </c>
      <c r="N8" t="s">
        <v>932</v>
      </c>
    </row>
    <row r="9" spans="1:14" x14ac:dyDescent="0.2">
      <c r="A9">
        <v>8</v>
      </c>
      <c r="B9" t="s">
        <v>964</v>
      </c>
      <c r="C9" t="s">
        <v>965</v>
      </c>
      <c r="D9" t="s">
        <v>966</v>
      </c>
      <c r="E9" t="s">
        <v>929</v>
      </c>
      <c r="F9" s="4">
        <v>21194</v>
      </c>
      <c r="G9" s="4">
        <v>34398</v>
      </c>
      <c r="H9" t="s">
        <v>967</v>
      </c>
      <c r="I9" t="s">
        <v>580</v>
      </c>
      <c r="J9" t="s">
        <v>581</v>
      </c>
      <c r="K9" t="s">
        <v>82</v>
      </c>
      <c r="L9" t="s">
        <v>968</v>
      </c>
      <c r="M9">
        <v>2100.5</v>
      </c>
      <c r="N9" t="s">
        <v>932</v>
      </c>
    </row>
    <row r="10" spans="1:14" x14ac:dyDescent="0.2">
      <c r="A10">
        <v>9</v>
      </c>
      <c r="B10" t="s">
        <v>969</v>
      </c>
      <c r="C10" t="s">
        <v>970</v>
      </c>
      <c r="D10" t="s">
        <v>86</v>
      </c>
      <c r="E10" t="s">
        <v>929</v>
      </c>
      <c r="F10" s="4">
        <v>24134</v>
      </c>
      <c r="G10" s="4">
        <v>34653</v>
      </c>
      <c r="H10" t="s">
        <v>971</v>
      </c>
      <c r="I10" t="s">
        <v>70</v>
      </c>
      <c r="J10" t="s">
        <v>71</v>
      </c>
      <c r="K10" t="s">
        <v>73</v>
      </c>
      <c r="L10" t="s">
        <v>972</v>
      </c>
      <c r="M10">
        <v>2333.33</v>
      </c>
      <c r="N10" t="s">
        <v>932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34F4A-A0E2-D845-8572-EB9FDE6A2E5D}">
  <dimension ref="A1:B50"/>
  <sheetViews>
    <sheetView workbookViewId="0">
      <selection activeCell="B24" sqref="B24"/>
    </sheetView>
  </sheetViews>
  <sheetFormatPr baseColWidth="10" defaultRowHeight="15" x14ac:dyDescent="0.2"/>
  <cols>
    <col min="1" max="1" width="12.83203125" bestFit="1" customWidth="1"/>
    <col min="2" max="2" width="12" bestFit="1" customWidth="1"/>
  </cols>
  <sheetData>
    <row r="1" spans="1:2" x14ac:dyDescent="0.2">
      <c r="A1" t="s">
        <v>462</v>
      </c>
      <c r="B1" t="s">
        <v>0</v>
      </c>
    </row>
    <row r="2" spans="1:2" x14ac:dyDescent="0.2">
      <c r="A2">
        <v>1</v>
      </c>
      <c r="B2">
        <v>6897</v>
      </c>
    </row>
    <row r="3" spans="1:2" x14ac:dyDescent="0.2">
      <c r="A3">
        <v>1</v>
      </c>
      <c r="B3">
        <v>19713</v>
      </c>
    </row>
    <row r="4" spans="1:2" x14ac:dyDescent="0.2">
      <c r="A4">
        <v>2</v>
      </c>
      <c r="B4">
        <v>1581</v>
      </c>
    </row>
    <row r="5" spans="1:2" x14ac:dyDescent="0.2">
      <c r="A5">
        <v>2</v>
      </c>
      <c r="B5">
        <v>1730</v>
      </c>
    </row>
    <row r="6" spans="1:2" x14ac:dyDescent="0.2">
      <c r="A6">
        <v>2</v>
      </c>
      <c r="B6">
        <v>1833</v>
      </c>
    </row>
    <row r="7" spans="1:2" x14ac:dyDescent="0.2">
      <c r="A7">
        <v>2</v>
      </c>
      <c r="B7">
        <v>2116</v>
      </c>
    </row>
    <row r="8" spans="1:2" x14ac:dyDescent="0.2">
      <c r="A8">
        <v>2</v>
      </c>
      <c r="B8">
        <v>2139</v>
      </c>
    </row>
    <row r="9" spans="1:2" x14ac:dyDescent="0.2">
      <c r="A9">
        <v>2</v>
      </c>
      <c r="B9">
        <v>2184</v>
      </c>
    </row>
    <row r="10" spans="1:2" x14ac:dyDescent="0.2">
      <c r="A10">
        <v>2</v>
      </c>
      <c r="B10">
        <v>40222</v>
      </c>
    </row>
    <row r="11" spans="1:2" x14ac:dyDescent="0.2">
      <c r="A11">
        <v>3</v>
      </c>
      <c r="B11">
        <v>30346</v>
      </c>
    </row>
    <row r="12" spans="1:2" x14ac:dyDescent="0.2">
      <c r="A12">
        <v>3</v>
      </c>
      <c r="B12">
        <v>31406</v>
      </c>
    </row>
    <row r="13" spans="1:2" x14ac:dyDescent="0.2">
      <c r="A13">
        <v>3</v>
      </c>
      <c r="B13">
        <v>32859</v>
      </c>
    </row>
    <row r="14" spans="1:2" x14ac:dyDescent="0.2">
      <c r="A14">
        <v>3</v>
      </c>
      <c r="B14">
        <v>33607</v>
      </c>
    </row>
    <row r="15" spans="1:2" x14ac:dyDescent="0.2">
      <c r="A15">
        <v>4</v>
      </c>
      <c r="B15">
        <v>20852</v>
      </c>
    </row>
    <row r="16" spans="1:2" x14ac:dyDescent="0.2">
      <c r="A16">
        <v>4</v>
      </c>
      <c r="B16">
        <v>27403</v>
      </c>
    </row>
    <row r="17" spans="1:2" x14ac:dyDescent="0.2">
      <c r="A17">
        <v>4</v>
      </c>
      <c r="B17">
        <v>27511</v>
      </c>
    </row>
    <row r="18" spans="1:2" x14ac:dyDescent="0.2">
      <c r="A18">
        <v>5</v>
      </c>
      <c r="B18">
        <v>2903</v>
      </c>
    </row>
    <row r="19" spans="1:2" x14ac:dyDescent="0.2">
      <c r="A19">
        <v>5</v>
      </c>
      <c r="B19">
        <v>7960</v>
      </c>
    </row>
    <row r="20" spans="1:2" x14ac:dyDescent="0.2">
      <c r="A20">
        <v>5</v>
      </c>
      <c r="B20">
        <v>8837</v>
      </c>
    </row>
    <row r="21" spans="1:2" x14ac:dyDescent="0.2">
      <c r="A21">
        <v>5</v>
      </c>
      <c r="B21">
        <v>10019</v>
      </c>
    </row>
    <row r="22" spans="1:2" x14ac:dyDescent="0.2">
      <c r="A22">
        <v>5</v>
      </c>
      <c r="B22">
        <v>10038</v>
      </c>
    </row>
    <row r="23" spans="1:2" x14ac:dyDescent="0.2">
      <c r="A23">
        <v>5</v>
      </c>
      <c r="B23">
        <v>11747</v>
      </c>
    </row>
    <row r="24" spans="1:2" x14ac:dyDescent="0.2">
      <c r="A24">
        <v>5</v>
      </c>
      <c r="B24">
        <v>14450</v>
      </c>
    </row>
    <row r="25" spans="1:2" x14ac:dyDescent="0.2">
      <c r="A25">
        <v>6</v>
      </c>
      <c r="B25">
        <v>85014</v>
      </c>
    </row>
    <row r="26" spans="1:2" x14ac:dyDescent="0.2">
      <c r="A26">
        <v>6</v>
      </c>
      <c r="B26">
        <v>85251</v>
      </c>
    </row>
    <row r="27" spans="1:2" x14ac:dyDescent="0.2">
      <c r="A27">
        <v>6</v>
      </c>
      <c r="B27">
        <v>98004</v>
      </c>
    </row>
    <row r="28" spans="1:2" x14ac:dyDescent="0.2">
      <c r="A28">
        <v>6</v>
      </c>
      <c r="B28">
        <v>98052</v>
      </c>
    </row>
    <row r="29" spans="1:2" x14ac:dyDescent="0.2">
      <c r="A29">
        <v>6</v>
      </c>
      <c r="B29">
        <v>98104</v>
      </c>
    </row>
    <row r="30" spans="1:2" x14ac:dyDescent="0.2">
      <c r="A30">
        <v>7</v>
      </c>
      <c r="B30">
        <v>60179</v>
      </c>
    </row>
    <row r="31" spans="1:2" x14ac:dyDescent="0.2">
      <c r="A31">
        <v>7</v>
      </c>
      <c r="B31">
        <v>60601</v>
      </c>
    </row>
    <row r="32" spans="1:2" x14ac:dyDescent="0.2">
      <c r="A32">
        <v>7</v>
      </c>
      <c r="B32">
        <v>80202</v>
      </c>
    </row>
    <row r="33" spans="1:2" x14ac:dyDescent="0.2">
      <c r="A33">
        <v>7</v>
      </c>
      <c r="B33">
        <v>80909</v>
      </c>
    </row>
    <row r="34" spans="1:2" x14ac:dyDescent="0.2">
      <c r="A34">
        <v>7</v>
      </c>
      <c r="B34">
        <v>90405</v>
      </c>
    </row>
    <row r="35" spans="1:2" x14ac:dyDescent="0.2">
      <c r="A35">
        <v>7</v>
      </c>
      <c r="B35">
        <v>94025</v>
      </c>
    </row>
    <row r="36" spans="1:2" x14ac:dyDescent="0.2">
      <c r="A36">
        <v>7</v>
      </c>
      <c r="B36">
        <v>94105</v>
      </c>
    </row>
    <row r="37" spans="1:2" x14ac:dyDescent="0.2">
      <c r="A37">
        <v>7</v>
      </c>
      <c r="B37">
        <v>95008</v>
      </c>
    </row>
    <row r="38" spans="1:2" x14ac:dyDescent="0.2">
      <c r="A38">
        <v>7</v>
      </c>
      <c r="B38">
        <v>95054</v>
      </c>
    </row>
    <row r="39" spans="1:2" x14ac:dyDescent="0.2">
      <c r="A39">
        <v>7</v>
      </c>
      <c r="B39">
        <v>95060</v>
      </c>
    </row>
    <row r="40" spans="1:2" x14ac:dyDescent="0.2">
      <c r="A40">
        <v>8</v>
      </c>
      <c r="B40">
        <v>19428</v>
      </c>
    </row>
    <row r="41" spans="1:2" x14ac:dyDescent="0.2">
      <c r="A41">
        <v>8</v>
      </c>
      <c r="B41">
        <v>44122</v>
      </c>
    </row>
    <row r="42" spans="1:2" x14ac:dyDescent="0.2">
      <c r="A42">
        <v>8</v>
      </c>
      <c r="B42">
        <v>45839</v>
      </c>
    </row>
    <row r="43" spans="1:2" x14ac:dyDescent="0.2">
      <c r="A43">
        <v>8</v>
      </c>
      <c r="B43">
        <v>53404</v>
      </c>
    </row>
    <row r="44" spans="1:2" x14ac:dyDescent="0.2">
      <c r="A44">
        <v>9</v>
      </c>
      <c r="B44">
        <v>3049</v>
      </c>
    </row>
    <row r="45" spans="1:2" x14ac:dyDescent="0.2">
      <c r="A45">
        <v>9</v>
      </c>
      <c r="B45">
        <v>3801</v>
      </c>
    </row>
    <row r="46" spans="1:2" x14ac:dyDescent="0.2">
      <c r="A46">
        <v>9</v>
      </c>
      <c r="B46">
        <v>48075</v>
      </c>
    </row>
    <row r="47" spans="1:2" x14ac:dyDescent="0.2">
      <c r="A47">
        <v>9</v>
      </c>
      <c r="B47">
        <v>48084</v>
      </c>
    </row>
    <row r="48" spans="1:2" x14ac:dyDescent="0.2">
      <c r="A48">
        <v>9</v>
      </c>
      <c r="B48">
        <v>48304</v>
      </c>
    </row>
    <row r="49" spans="1:2" x14ac:dyDescent="0.2">
      <c r="A49">
        <v>9</v>
      </c>
      <c r="B49">
        <v>55113</v>
      </c>
    </row>
    <row r="50" spans="1:2" x14ac:dyDescent="0.2">
      <c r="A50">
        <v>9</v>
      </c>
      <c r="B50">
        <v>55439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A5BE9-4ECB-7841-A9E0-45009F1ED9AC}">
  <dimension ref="A1:L94"/>
  <sheetViews>
    <sheetView zoomScale="99" workbookViewId="0">
      <selection activeCell="F29" sqref="F29"/>
    </sheetView>
  </sheetViews>
  <sheetFormatPr baseColWidth="10" defaultRowHeight="15" x14ac:dyDescent="0.2"/>
  <cols>
    <col min="1" max="1" width="12.6640625" bestFit="1" customWidth="1"/>
    <col min="2" max="2" width="28.1640625" bestFit="1" customWidth="1"/>
    <col min="3" max="3" width="18.83203125" bestFit="1" customWidth="1"/>
    <col min="4" max="4" width="23.6640625" bestFit="1" customWidth="1"/>
    <col min="5" max="5" width="36.1640625" bestFit="1" customWidth="1"/>
    <col min="6" max="6" width="12" bestFit="1" customWidth="1"/>
    <col min="7" max="7" width="11.6640625" bestFit="1" customWidth="1"/>
    <col min="8" max="8" width="12.1640625" bestFit="1" customWidth="1"/>
    <col min="9" max="9" width="10" bestFit="1" customWidth="1"/>
    <col min="10" max="11" width="14.5" bestFit="1" customWidth="1"/>
  </cols>
  <sheetData>
    <row r="1" spans="1:12" x14ac:dyDescent="0.2">
      <c r="A1" t="s">
        <v>461</v>
      </c>
      <c r="B1" t="s">
        <v>56</v>
      </c>
      <c r="C1" t="s">
        <v>57</v>
      </c>
      <c r="D1" t="s">
        <v>58</v>
      </c>
      <c r="E1" t="s">
        <v>59</v>
      </c>
      <c r="F1" t="s">
        <v>60</v>
      </c>
      <c r="G1" t="s">
        <v>61</v>
      </c>
      <c r="H1" t="s">
        <v>62</v>
      </c>
      <c r="I1" t="s">
        <v>63</v>
      </c>
      <c r="J1" t="s">
        <v>64</v>
      </c>
      <c r="K1" t="s">
        <v>65</v>
      </c>
      <c r="L1" t="s">
        <v>1296</v>
      </c>
    </row>
    <row r="2" spans="1:12" x14ac:dyDescent="0.2">
      <c r="A2" t="s">
        <v>899</v>
      </c>
      <c r="B2" t="s">
        <v>900</v>
      </c>
      <c r="C2" t="s">
        <v>973</v>
      </c>
      <c r="D2" t="s">
        <v>86</v>
      </c>
      <c r="E2" t="s">
        <v>901</v>
      </c>
      <c r="F2" t="s">
        <v>152</v>
      </c>
      <c r="G2" t="s">
        <v>71</v>
      </c>
      <c r="H2" t="s">
        <v>902</v>
      </c>
      <c r="I2" t="s">
        <v>154</v>
      </c>
      <c r="J2" t="s">
        <v>974</v>
      </c>
      <c r="K2" t="s">
        <v>975</v>
      </c>
      <c r="L2">
        <f>SUMIF(orders[CustomerID],customers__2[[#This Row],[CustomerID]],orders[[Order Sale ]])</f>
        <v>4596.2</v>
      </c>
    </row>
    <row r="3" spans="1:12" x14ac:dyDescent="0.2">
      <c r="A3" t="s">
        <v>678</v>
      </c>
      <c r="B3" t="s">
        <v>679</v>
      </c>
      <c r="C3" t="s">
        <v>976</v>
      </c>
      <c r="D3" t="s">
        <v>220</v>
      </c>
      <c r="E3" t="s">
        <v>680</v>
      </c>
      <c r="F3" t="s">
        <v>534</v>
      </c>
      <c r="G3" t="s">
        <v>71</v>
      </c>
      <c r="H3" t="s">
        <v>977</v>
      </c>
      <c r="I3" t="s">
        <v>535</v>
      </c>
      <c r="J3" t="s">
        <v>978</v>
      </c>
      <c r="K3" t="s">
        <v>979</v>
      </c>
      <c r="L3">
        <f>SUMIF(orders[CustomerID],customers__2[[#This Row],[CustomerID]],orders[[Order Sale ]])</f>
        <v>1402.9499999999998</v>
      </c>
    </row>
    <row r="4" spans="1:12" x14ac:dyDescent="0.2">
      <c r="A4" t="s">
        <v>771</v>
      </c>
      <c r="B4" t="s">
        <v>772</v>
      </c>
      <c r="C4" t="s">
        <v>980</v>
      </c>
      <c r="D4" t="s">
        <v>220</v>
      </c>
      <c r="E4" t="s">
        <v>981</v>
      </c>
      <c r="F4" t="s">
        <v>534</v>
      </c>
      <c r="G4" t="s">
        <v>71</v>
      </c>
      <c r="H4" t="s">
        <v>982</v>
      </c>
      <c r="I4" t="s">
        <v>535</v>
      </c>
      <c r="J4" t="s">
        <v>983</v>
      </c>
      <c r="K4" t="s">
        <v>71</v>
      </c>
      <c r="L4">
        <f>SUMIF(orders[CustomerID],customers__2[[#This Row],[CustomerID]],orders[[Order Sale ]])</f>
        <v>7515.3499999999995</v>
      </c>
    </row>
    <row r="5" spans="1:12" x14ac:dyDescent="0.2">
      <c r="A5" t="s">
        <v>752</v>
      </c>
      <c r="B5" t="s">
        <v>753</v>
      </c>
      <c r="C5" t="s">
        <v>984</v>
      </c>
      <c r="D5" t="s">
        <v>86</v>
      </c>
      <c r="E5" t="s">
        <v>985</v>
      </c>
      <c r="F5" t="s">
        <v>70</v>
      </c>
      <c r="G5" t="s">
        <v>71</v>
      </c>
      <c r="H5" t="s">
        <v>986</v>
      </c>
      <c r="I5" t="s">
        <v>73</v>
      </c>
      <c r="J5" t="s">
        <v>987</v>
      </c>
      <c r="K5" t="s">
        <v>988</v>
      </c>
      <c r="L5">
        <f>SUMIF(orders[CustomerID],customers__2[[#This Row],[CustomerID]],orders[[Order Sale ]])</f>
        <v>13806.5</v>
      </c>
    </row>
    <row r="6" spans="1:12" x14ac:dyDescent="0.2">
      <c r="A6" t="s">
        <v>608</v>
      </c>
      <c r="B6" t="s">
        <v>609</v>
      </c>
      <c r="C6" t="s">
        <v>989</v>
      </c>
      <c r="D6" t="s">
        <v>77</v>
      </c>
      <c r="E6" t="s">
        <v>990</v>
      </c>
      <c r="F6" t="s">
        <v>611</v>
      </c>
      <c r="G6" t="s">
        <v>71</v>
      </c>
      <c r="H6" t="s">
        <v>612</v>
      </c>
      <c r="I6" t="s">
        <v>199</v>
      </c>
      <c r="J6" t="s">
        <v>991</v>
      </c>
      <c r="K6" t="s">
        <v>992</v>
      </c>
      <c r="L6">
        <f>SUMIF(orders[CustomerID],customers__2[[#This Row],[CustomerID]],orders[[Order Sale ]])</f>
        <v>26968.149999999998</v>
      </c>
    </row>
    <row r="7" spans="1:12" x14ac:dyDescent="0.2">
      <c r="A7" t="s">
        <v>855</v>
      </c>
      <c r="B7" t="s">
        <v>856</v>
      </c>
      <c r="C7" t="s">
        <v>993</v>
      </c>
      <c r="D7" t="s">
        <v>86</v>
      </c>
      <c r="E7" t="s">
        <v>857</v>
      </c>
      <c r="F7" t="s">
        <v>858</v>
      </c>
      <c r="G7" t="s">
        <v>71</v>
      </c>
      <c r="H7" t="s">
        <v>859</v>
      </c>
      <c r="I7" t="s">
        <v>154</v>
      </c>
      <c r="J7" t="s">
        <v>994</v>
      </c>
      <c r="K7" t="s">
        <v>995</v>
      </c>
      <c r="L7">
        <f>SUMIF(orders[CustomerID],customers__2[[#This Row],[CustomerID]],orders[[Order Sale ]])</f>
        <v>3239.8</v>
      </c>
    </row>
    <row r="8" spans="1:12" x14ac:dyDescent="0.2">
      <c r="A8" t="s">
        <v>556</v>
      </c>
      <c r="B8" t="s">
        <v>996</v>
      </c>
      <c r="C8" t="s">
        <v>997</v>
      </c>
      <c r="D8" t="s">
        <v>95</v>
      </c>
      <c r="E8" t="s">
        <v>558</v>
      </c>
      <c r="F8" t="s">
        <v>559</v>
      </c>
      <c r="G8" t="s">
        <v>71</v>
      </c>
      <c r="H8" t="s">
        <v>560</v>
      </c>
      <c r="I8" t="s">
        <v>206</v>
      </c>
      <c r="J8" t="s">
        <v>998</v>
      </c>
      <c r="K8" t="s">
        <v>999</v>
      </c>
      <c r="L8">
        <f>SUMIF(orders[CustomerID],customers__2[[#This Row],[CustomerID]],orders[[Order Sale ]])</f>
        <v>19088</v>
      </c>
    </row>
    <row r="9" spans="1:12" x14ac:dyDescent="0.2">
      <c r="A9" t="s">
        <v>711</v>
      </c>
      <c r="B9" t="s">
        <v>712</v>
      </c>
      <c r="C9" t="s">
        <v>1000</v>
      </c>
      <c r="D9" t="s">
        <v>220</v>
      </c>
      <c r="E9" t="s">
        <v>713</v>
      </c>
      <c r="F9" t="s">
        <v>621</v>
      </c>
      <c r="G9" t="s">
        <v>71</v>
      </c>
      <c r="H9" t="s">
        <v>714</v>
      </c>
      <c r="I9" t="s">
        <v>108</v>
      </c>
      <c r="J9" t="s">
        <v>1001</v>
      </c>
      <c r="K9" t="s">
        <v>1002</v>
      </c>
      <c r="L9">
        <f>SUMIF(orders[CustomerID],customers__2[[#This Row],[CustomerID]],orders[[Order Sale ]])</f>
        <v>5297.8</v>
      </c>
    </row>
    <row r="10" spans="1:12" x14ac:dyDescent="0.2">
      <c r="A10" t="s">
        <v>721</v>
      </c>
      <c r="B10" t="s">
        <v>1003</v>
      </c>
      <c r="C10" t="s">
        <v>1004</v>
      </c>
      <c r="D10" t="s">
        <v>220</v>
      </c>
      <c r="E10" t="s">
        <v>723</v>
      </c>
      <c r="F10" t="s">
        <v>724</v>
      </c>
      <c r="G10" t="s">
        <v>71</v>
      </c>
      <c r="H10" t="s">
        <v>725</v>
      </c>
      <c r="I10" t="s">
        <v>206</v>
      </c>
      <c r="J10" t="s">
        <v>1005</v>
      </c>
      <c r="K10" t="s">
        <v>1006</v>
      </c>
      <c r="L10">
        <f>SUMIF(orders[CustomerID],customers__2[[#This Row],[CustomerID]],orders[[Order Sale ]])</f>
        <v>23850.95</v>
      </c>
    </row>
    <row r="11" spans="1:12" x14ac:dyDescent="0.2">
      <c r="A11" t="s">
        <v>805</v>
      </c>
      <c r="B11" t="s">
        <v>806</v>
      </c>
      <c r="C11" t="s">
        <v>1007</v>
      </c>
      <c r="D11" t="s">
        <v>235</v>
      </c>
      <c r="E11" t="s">
        <v>807</v>
      </c>
      <c r="F11" t="s">
        <v>808</v>
      </c>
      <c r="G11" t="s">
        <v>809</v>
      </c>
      <c r="H11" t="s">
        <v>810</v>
      </c>
      <c r="I11" t="s">
        <v>264</v>
      </c>
      <c r="J11" t="s">
        <v>1008</v>
      </c>
      <c r="K11" t="s">
        <v>1009</v>
      </c>
      <c r="L11">
        <f>SUMIF(orders[CustomerID],customers__2[[#This Row],[CustomerID]],orders[[Order Sale ]])</f>
        <v>22607.7</v>
      </c>
    </row>
    <row r="12" spans="1:12" x14ac:dyDescent="0.2">
      <c r="A12" t="s">
        <v>638</v>
      </c>
      <c r="B12" t="s">
        <v>1010</v>
      </c>
      <c r="C12" t="s">
        <v>1011</v>
      </c>
      <c r="D12" t="s">
        <v>86</v>
      </c>
      <c r="E12" t="s">
        <v>640</v>
      </c>
      <c r="F12" t="s">
        <v>70</v>
      </c>
      <c r="G12" t="s">
        <v>71</v>
      </c>
      <c r="H12" t="s">
        <v>641</v>
      </c>
      <c r="I12" t="s">
        <v>73</v>
      </c>
      <c r="J12" t="s">
        <v>1012</v>
      </c>
      <c r="K12" t="s">
        <v>71</v>
      </c>
      <c r="L12">
        <f>SUMIF(orders[CustomerID],customers__2[[#This Row],[CustomerID]],orders[[Order Sale ]])</f>
        <v>6089.9</v>
      </c>
    </row>
    <row r="13" spans="1:12" x14ac:dyDescent="0.2">
      <c r="A13" t="s">
        <v>864</v>
      </c>
      <c r="B13" t="s">
        <v>865</v>
      </c>
      <c r="C13" t="s">
        <v>1013</v>
      </c>
      <c r="D13" t="s">
        <v>134</v>
      </c>
      <c r="E13" t="s">
        <v>866</v>
      </c>
      <c r="F13" t="s">
        <v>825</v>
      </c>
      <c r="G13" t="s">
        <v>71</v>
      </c>
      <c r="H13" t="s">
        <v>826</v>
      </c>
      <c r="I13" t="s">
        <v>827</v>
      </c>
      <c r="J13" t="s">
        <v>1014</v>
      </c>
      <c r="K13" t="s">
        <v>1015</v>
      </c>
      <c r="L13">
        <f>SUMIF(orders[CustomerID],customers__2[[#This Row],[CustomerID]],orders[[Order Sale ]])</f>
        <v>1814.8</v>
      </c>
    </row>
    <row r="14" spans="1:12" x14ac:dyDescent="0.2">
      <c r="A14" t="s">
        <v>531</v>
      </c>
      <c r="B14" t="s">
        <v>532</v>
      </c>
      <c r="C14" t="s">
        <v>1016</v>
      </c>
      <c r="D14" t="s">
        <v>95</v>
      </c>
      <c r="E14" t="s">
        <v>533</v>
      </c>
      <c r="F14" t="s">
        <v>534</v>
      </c>
      <c r="G14" t="s">
        <v>71</v>
      </c>
      <c r="H14" t="s">
        <v>1017</v>
      </c>
      <c r="I14" t="s">
        <v>535</v>
      </c>
      <c r="J14" t="s">
        <v>1018</v>
      </c>
      <c r="K14" t="s">
        <v>1019</v>
      </c>
      <c r="L14">
        <f>SUMIF(orders[CustomerID],customers__2[[#This Row],[CustomerID]],orders[[Order Sale ]])</f>
        <v>100.8</v>
      </c>
    </row>
    <row r="15" spans="1:12" x14ac:dyDescent="0.2">
      <c r="A15" t="s">
        <v>501</v>
      </c>
      <c r="B15" t="s">
        <v>502</v>
      </c>
      <c r="C15" t="s">
        <v>1020</v>
      </c>
      <c r="D15" t="s">
        <v>220</v>
      </c>
      <c r="E15" t="s">
        <v>1021</v>
      </c>
      <c r="F15" t="s">
        <v>504</v>
      </c>
      <c r="G15" t="s">
        <v>71</v>
      </c>
      <c r="H15" t="s">
        <v>505</v>
      </c>
      <c r="I15" t="s">
        <v>506</v>
      </c>
      <c r="J15" t="s">
        <v>1022</v>
      </c>
      <c r="K15" t="s">
        <v>71</v>
      </c>
      <c r="L15">
        <f>SUMIF(orders[CustomerID],customers__2[[#This Row],[CustomerID]],orders[[Order Sale ]])</f>
        <v>12886.3</v>
      </c>
    </row>
    <row r="16" spans="1:12" x14ac:dyDescent="0.2">
      <c r="A16" t="s">
        <v>642</v>
      </c>
      <c r="B16" t="s">
        <v>643</v>
      </c>
      <c r="C16" t="s">
        <v>1023</v>
      </c>
      <c r="D16" t="s">
        <v>1024</v>
      </c>
      <c r="E16" t="s">
        <v>644</v>
      </c>
      <c r="F16" t="s">
        <v>645</v>
      </c>
      <c r="G16" t="s">
        <v>516</v>
      </c>
      <c r="H16" t="s">
        <v>646</v>
      </c>
      <c r="I16" t="s">
        <v>146</v>
      </c>
      <c r="J16" t="s">
        <v>1025</v>
      </c>
      <c r="K16" t="s">
        <v>71</v>
      </c>
      <c r="L16">
        <f>SUMIF(orders[CustomerID],customers__2[[#This Row],[CustomerID]],orders[[Order Sale ]])</f>
        <v>3810.75</v>
      </c>
    </row>
    <row r="17" spans="1:12" x14ac:dyDescent="0.2">
      <c r="A17" t="s">
        <v>838</v>
      </c>
      <c r="B17" t="s">
        <v>839</v>
      </c>
      <c r="C17" t="s">
        <v>1026</v>
      </c>
      <c r="D17" t="s">
        <v>86</v>
      </c>
      <c r="E17" t="s">
        <v>1027</v>
      </c>
      <c r="F17" t="s">
        <v>70</v>
      </c>
      <c r="G17" t="s">
        <v>71</v>
      </c>
      <c r="H17" t="s">
        <v>841</v>
      </c>
      <c r="I17" t="s">
        <v>73</v>
      </c>
      <c r="J17" t="s">
        <v>1028</v>
      </c>
      <c r="K17" t="s">
        <v>1029</v>
      </c>
      <c r="L17">
        <f>SUMIF(orders[CustomerID],customers__2[[#This Row],[CustomerID]],orders[[Order Sale ]])</f>
        <v>1719.1</v>
      </c>
    </row>
    <row r="18" spans="1:12" x14ac:dyDescent="0.2">
      <c r="A18" t="s">
        <v>762</v>
      </c>
      <c r="B18" t="s">
        <v>763</v>
      </c>
      <c r="C18" t="s">
        <v>1030</v>
      </c>
      <c r="D18" t="s">
        <v>77</v>
      </c>
      <c r="E18" t="s">
        <v>764</v>
      </c>
      <c r="F18" t="s">
        <v>765</v>
      </c>
      <c r="G18" t="s">
        <v>71</v>
      </c>
      <c r="H18" t="s">
        <v>766</v>
      </c>
      <c r="I18" t="s">
        <v>154</v>
      </c>
      <c r="J18" t="s">
        <v>1031</v>
      </c>
      <c r="K18" t="s">
        <v>1032</v>
      </c>
      <c r="L18">
        <f>SUMIF(orders[CustomerID],customers__2[[#This Row],[CustomerID]],orders[[Order Sale ]])</f>
        <v>3763.21</v>
      </c>
    </row>
    <row r="19" spans="1:12" x14ac:dyDescent="0.2">
      <c r="A19" t="s">
        <v>686</v>
      </c>
      <c r="B19" t="s">
        <v>687</v>
      </c>
      <c r="C19" t="s">
        <v>1033</v>
      </c>
      <c r="D19" t="s">
        <v>220</v>
      </c>
      <c r="E19" t="s">
        <v>688</v>
      </c>
      <c r="F19" t="s">
        <v>689</v>
      </c>
      <c r="G19" t="s">
        <v>71</v>
      </c>
      <c r="H19" t="s">
        <v>690</v>
      </c>
      <c r="I19" t="s">
        <v>206</v>
      </c>
      <c r="J19" t="s">
        <v>1034</v>
      </c>
      <c r="K19" t="s">
        <v>1035</v>
      </c>
      <c r="L19">
        <f>SUMIF(orders[CustomerID],customers__2[[#This Row],[CustomerID]],orders[[Order Sale ]])</f>
        <v>1615.9</v>
      </c>
    </row>
    <row r="20" spans="1:12" x14ac:dyDescent="0.2">
      <c r="A20" t="s">
        <v>767</v>
      </c>
      <c r="B20" t="s">
        <v>768</v>
      </c>
      <c r="C20" t="s">
        <v>1036</v>
      </c>
      <c r="D20" t="s">
        <v>134</v>
      </c>
      <c r="E20" t="s">
        <v>769</v>
      </c>
      <c r="F20" t="s">
        <v>70</v>
      </c>
      <c r="G20" t="s">
        <v>71</v>
      </c>
      <c r="H20" t="s">
        <v>770</v>
      </c>
      <c r="I20" t="s">
        <v>73</v>
      </c>
      <c r="J20" t="s">
        <v>1037</v>
      </c>
      <c r="K20" t="s">
        <v>1038</v>
      </c>
      <c r="L20">
        <f>SUMIF(orders[CustomerID],customers__2[[#This Row],[CustomerID]],orders[[Order Sale ]])</f>
        <v>15033.66</v>
      </c>
    </row>
    <row r="21" spans="1:12" x14ac:dyDescent="0.2">
      <c r="A21" t="s">
        <v>525</v>
      </c>
      <c r="B21" t="s">
        <v>526</v>
      </c>
      <c r="C21" t="s">
        <v>1039</v>
      </c>
      <c r="D21" t="s">
        <v>150</v>
      </c>
      <c r="E21" t="s">
        <v>527</v>
      </c>
      <c r="F21" t="s">
        <v>528</v>
      </c>
      <c r="G21" t="s">
        <v>71</v>
      </c>
      <c r="H21" t="s">
        <v>529</v>
      </c>
      <c r="I21" t="s">
        <v>530</v>
      </c>
      <c r="J21" t="s">
        <v>1040</v>
      </c>
      <c r="K21" t="s">
        <v>1041</v>
      </c>
      <c r="L21">
        <f>SUMIF(orders[CustomerID],customers__2[[#This Row],[CustomerID]],orders[[Order Sale ]])</f>
        <v>113236.68</v>
      </c>
    </row>
    <row r="22" spans="1:12" x14ac:dyDescent="0.2">
      <c r="A22" t="s">
        <v>738</v>
      </c>
      <c r="B22" t="s">
        <v>739</v>
      </c>
      <c r="C22" t="s">
        <v>1042</v>
      </c>
      <c r="D22" t="s">
        <v>1043</v>
      </c>
      <c r="E22" t="s">
        <v>740</v>
      </c>
      <c r="F22" t="s">
        <v>645</v>
      </c>
      <c r="G22" t="s">
        <v>516</v>
      </c>
      <c r="H22" t="s">
        <v>741</v>
      </c>
      <c r="I22" t="s">
        <v>146</v>
      </c>
      <c r="J22" t="s">
        <v>1044</v>
      </c>
      <c r="K22" t="s">
        <v>71</v>
      </c>
      <c r="L22">
        <f>SUMIF(orders[CustomerID],customers__2[[#This Row],[CustomerID]],orders[[Order Sale ]])</f>
        <v>4438.9000000000005</v>
      </c>
    </row>
    <row r="23" spans="1:12" x14ac:dyDescent="0.2">
      <c r="A23" t="s">
        <v>1045</v>
      </c>
      <c r="B23" t="s">
        <v>1046</v>
      </c>
      <c r="C23" t="s">
        <v>1047</v>
      </c>
      <c r="D23" t="s">
        <v>235</v>
      </c>
      <c r="E23" t="s">
        <v>1048</v>
      </c>
      <c r="F23" t="s">
        <v>621</v>
      </c>
      <c r="G23" t="s">
        <v>71</v>
      </c>
      <c r="H23" t="s">
        <v>1049</v>
      </c>
      <c r="I23" t="s">
        <v>108</v>
      </c>
      <c r="J23" t="s">
        <v>1050</v>
      </c>
      <c r="K23" t="s">
        <v>1051</v>
      </c>
      <c r="L23">
        <f>SUMIF(orders[CustomerID],customers__2[[#This Row],[CustomerID]],orders[[Order Sale ]])</f>
        <v>0</v>
      </c>
    </row>
    <row r="24" spans="1:12" x14ac:dyDescent="0.2">
      <c r="A24" t="s">
        <v>817</v>
      </c>
      <c r="B24" t="s">
        <v>818</v>
      </c>
      <c r="C24" t="s">
        <v>1052</v>
      </c>
      <c r="D24" t="s">
        <v>1053</v>
      </c>
      <c r="E24" t="s">
        <v>819</v>
      </c>
      <c r="F24" t="s">
        <v>820</v>
      </c>
      <c r="G24" t="s">
        <v>71</v>
      </c>
      <c r="H24" t="s">
        <v>821</v>
      </c>
      <c r="I24" t="s">
        <v>206</v>
      </c>
      <c r="J24" t="s">
        <v>1054</v>
      </c>
      <c r="K24" t="s">
        <v>1055</v>
      </c>
      <c r="L24">
        <f>SUMIF(orders[CustomerID],customers__2[[#This Row],[CustomerID]],orders[[Order Sale ]])</f>
        <v>11666.9</v>
      </c>
    </row>
    <row r="25" spans="1:12" x14ac:dyDescent="0.2">
      <c r="A25" t="s">
        <v>551</v>
      </c>
      <c r="B25" t="s">
        <v>552</v>
      </c>
      <c r="C25" t="s">
        <v>1056</v>
      </c>
      <c r="D25" t="s">
        <v>220</v>
      </c>
      <c r="E25" t="s">
        <v>553</v>
      </c>
      <c r="F25" t="s">
        <v>554</v>
      </c>
      <c r="G25" t="s">
        <v>71</v>
      </c>
      <c r="H25" t="s">
        <v>555</v>
      </c>
      <c r="I25" t="s">
        <v>199</v>
      </c>
      <c r="J25" t="s">
        <v>1057</v>
      </c>
      <c r="K25" t="s">
        <v>71</v>
      </c>
      <c r="L25">
        <f>SUMIF(orders[CustomerID],customers__2[[#This Row],[CustomerID]],orders[[Order Sale ]])</f>
        <v>32555.55</v>
      </c>
    </row>
    <row r="26" spans="1:12" x14ac:dyDescent="0.2">
      <c r="A26" t="s">
        <v>566</v>
      </c>
      <c r="B26" t="s">
        <v>567</v>
      </c>
      <c r="C26" t="s">
        <v>1058</v>
      </c>
      <c r="D26" t="s">
        <v>95</v>
      </c>
      <c r="E26" t="s">
        <v>568</v>
      </c>
      <c r="F26" t="s">
        <v>569</v>
      </c>
      <c r="G26" t="s">
        <v>71</v>
      </c>
      <c r="H26" t="s">
        <v>570</v>
      </c>
      <c r="I26" t="s">
        <v>154</v>
      </c>
      <c r="J26" t="s">
        <v>1059</v>
      </c>
      <c r="K26" t="s">
        <v>1060</v>
      </c>
      <c r="L26">
        <f>SUMIF(orders[CustomerID],customers__2[[#This Row],[CustomerID]],orders[[Order Sale ]])</f>
        <v>28722.71</v>
      </c>
    </row>
    <row r="27" spans="1:12" x14ac:dyDescent="0.2">
      <c r="A27" t="s">
        <v>903</v>
      </c>
      <c r="B27" t="s">
        <v>904</v>
      </c>
      <c r="C27" t="s">
        <v>1061</v>
      </c>
      <c r="D27" t="s">
        <v>95</v>
      </c>
      <c r="E27" t="s">
        <v>905</v>
      </c>
      <c r="F27" t="s">
        <v>689</v>
      </c>
      <c r="G27" t="s">
        <v>71</v>
      </c>
      <c r="H27" t="s">
        <v>690</v>
      </c>
      <c r="I27" t="s">
        <v>206</v>
      </c>
      <c r="J27" t="s">
        <v>1062</v>
      </c>
      <c r="K27" t="s">
        <v>1063</v>
      </c>
      <c r="L27">
        <f>SUMIF(orders[CustomerID],customers__2[[#This Row],[CustomerID]],orders[[Order Sale ]])</f>
        <v>3172.16</v>
      </c>
    </row>
    <row r="28" spans="1:12" x14ac:dyDescent="0.2">
      <c r="A28" t="s">
        <v>828</v>
      </c>
      <c r="B28" t="s">
        <v>829</v>
      </c>
      <c r="C28" t="s">
        <v>1064</v>
      </c>
      <c r="D28" t="s">
        <v>86</v>
      </c>
      <c r="E28" t="s">
        <v>830</v>
      </c>
      <c r="F28" t="s">
        <v>831</v>
      </c>
      <c r="G28" t="s">
        <v>71</v>
      </c>
      <c r="H28" t="s">
        <v>832</v>
      </c>
      <c r="I28" t="s">
        <v>176</v>
      </c>
      <c r="J28" t="s">
        <v>1065</v>
      </c>
      <c r="K28" t="s">
        <v>1066</v>
      </c>
      <c r="L28">
        <f>SUMIF(orders[CustomerID],customers__2[[#This Row],[CustomerID]],orders[[Order Sale ]])</f>
        <v>1545.7</v>
      </c>
    </row>
    <row r="29" spans="1:12" x14ac:dyDescent="0.2">
      <c r="A29" t="s">
        <v>715</v>
      </c>
      <c r="B29" t="s">
        <v>716</v>
      </c>
      <c r="C29" t="s">
        <v>1067</v>
      </c>
      <c r="D29" t="s">
        <v>150</v>
      </c>
      <c r="E29" t="s">
        <v>717</v>
      </c>
      <c r="F29" t="s">
        <v>718</v>
      </c>
      <c r="G29" t="s">
        <v>71</v>
      </c>
      <c r="H29" t="s">
        <v>719</v>
      </c>
      <c r="I29" t="s">
        <v>720</v>
      </c>
      <c r="J29" t="s">
        <v>1068</v>
      </c>
      <c r="K29" t="s">
        <v>1069</v>
      </c>
      <c r="L29">
        <f>SUMIF(orders[CustomerID],customers__2[[#This Row],[CustomerID]],orders[[Order Sale ]])</f>
        <v>7151.55</v>
      </c>
    </row>
    <row r="30" spans="1:12" x14ac:dyDescent="0.2">
      <c r="A30" t="s">
        <v>775</v>
      </c>
      <c r="B30" t="s">
        <v>1070</v>
      </c>
      <c r="C30" t="s">
        <v>1071</v>
      </c>
      <c r="D30" t="s">
        <v>95</v>
      </c>
      <c r="E30" t="s">
        <v>777</v>
      </c>
      <c r="F30" t="s">
        <v>778</v>
      </c>
      <c r="G30" t="s">
        <v>71</v>
      </c>
      <c r="H30" t="s">
        <v>1072</v>
      </c>
      <c r="I30" t="s">
        <v>108</v>
      </c>
      <c r="J30" t="s">
        <v>1073</v>
      </c>
      <c r="K30" t="s">
        <v>1074</v>
      </c>
      <c r="L30">
        <f>SUMIF(orders[CustomerID],customers__2[[#This Row],[CustomerID]],orders[[Order Sale ]])</f>
        <v>836.7</v>
      </c>
    </row>
    <row r="31" spans="1:12" x14ac:dyDescent="0.2">
      <c r="A31" t="s">
        <v>662</v>
      </c>
      <c r="B31" t="s">
        <v>663</v>
      </c>
      <c r="C31" t="s">
        <v>1075</v>
      </c>
      <c r="D31" t="s">
        <v>150</v>
      </c>
      <c r="E31" t="s">
        <v>664</v>
      </c>
      <c r="F31" t="s">
        <v>665</v>
      </c>
      <c r="G31" t="s">
        <v>71</v>
      </c>
      <c r="H31" t="s">
        <v>666</v>
      </c>
      <c r="I31" t="s">
        <v>108</v>
      </c>
      <c r="J31" t="s">
        <v>1076</v>
      </c>
      <c r="K31" t="s">
        <v>71</v>
      </c>
      <c r="L31">
        <f>SUMIF(orders[CustomerID],customers__2[[#This Row],[CustomerID]],orders[[Order Sale ]])</f>
        <v>11830.1</v>
      </c>
    </row>
    <row r="32" spans="1:12" x14ac:dyDescent="0.2">
      <c r="A32" t="s">
        <v>833</v>
      </c>
      <c r="B32" t="s">
        <v>834</v>
      </c>
      <c r="C32" t="s">
        <v>1077</v>
      </c>
      <c r="D32" t="s">
        <v>1024</v>
      </c>
      <c r="E32" t="s">
        <v>835</v>
      </c>
      <c r="F32" t="s">
        <v>836</v>
      </c>
      <c r="G32" t="s">
        <v>516</v>
      </c>
      <c r="H32" t="s">
        <v>837</v>
      </c>
      <c r="I32" t="s">
        <v>146</v>
      </c>
      <c r="J32" t="s">
        <v>1078</v>
      </c>
      <c r="K32" t="s">
        <v>71</v>
      </c>
      <c r="L32">
        <f>SUMIF(orders[CustomerID],customers__2[[#This Row],[CustomerID]],orders[[Order Sale ]])</f>
        <v>8702.23</v>
      </c>
    </row>
    <row r="33" spans="1:12" x14ac:dyDescent="0.2">
      <c r="A33" t="s">
        <v>867</v>
      </c>
      <c r="B33" t="s">
        <v>868</v>
      </c>
      <c r="C33" t="s">
        <v>1079</v>
      </c>
      <c r="D33" t="s">
        <v>95</v>
      </c>
      <c r="E33" t="s">
        <v>869</v>
      </c>
      <c r="F33" t="s">
        <v>870</v>
      </c>
      <c r="G33" t="s">
        <v>191</v>
      </c>
      <c r="H33" t="s">
        <v>871</v>
      </c>
      <c r="I33" t="s">
        <v>82</v>
      </c>
      <c r="J33" t="s">
        <v>1080</v>
      </c>
      <c r="K33" t="s">
        <v>71</v>
      </c>
      <c r="L33">
        <f>SUMIF(orders[CustomerID],customers__2[[#This Row],[CustomerID]],orders[[Order Sale ]])</f>
        <v>19711.13</v>
      </c>
    </row>
    <row r="34" spans="1:12" x14ac:dyDescent="0.2">
      <c r="A34" t="s">
        <v>571</v>
      </c>
      <c r="B34" t="s">
        <v>572</v>
      </c>
      <c r="C34" t="s">
        <v>1081</v>
      </c>
      <c r="D34" t="s">
        <v>220</v>
      </c>
      <c r="E34" t="s">
        <v>573</v>
      </c>
      <c r="F34" t="s">
        <v>574</v>
      </c>
      <c r="G34" t="s">
        <v>575</v>
      </c>
      <c r="H34" t="s">
        <v>576</v>
      </c>
      <c r="I34" t="s">
        <v>524</v>
      </c>
      <c r="J34" t="s">
        <v>1082</v>
      </c>
      <c r="K34" t="s">
        <v>1083</v>
      </c>
      <c r="L34">
        <f>SUMIF(orders[CustomerID],customers__2[[#This Row],[CustomerID]],orders[[Order Sale ]])</f>
        <v>1488.7</v>
      </c>
    </row>
    <row r="35" spans="1:12" x14ac:dyDescent="0.2">
      <c r="A35" t="s">
        <v>484</v>
      </c>
      <c r="B35" t="s">
        <v>485</v>
      </c>
      <c r="C35" t="s">
        <v>1084</v>
      </c>
      <c r="D35" t="s">
        <v>235</v>
      </c>
      <c r="E35" t="s">
        <v>486</v>
      </c>
      <c r="F35" t="s">
        <v>487</v>
      </c>
      <c r="G35" t="s">
        <v>488</v>
      </c>
      <c r="H35" t="s">
        <v>489</v>
      </c>
      <c r="I35" t="s">
        <v>146</v>
      </c>
      <c r="J35" t="s">
        <v>1085</v>
      </c>
      <c r="K35" t="s">
        <v>1086</v>
      </c>
      <c r="L35">
        <f>SUMIF(orders[CustomerID],customers__2[[#This Row],[CustomerID]],orders[[Order Sale ]])</f>
        <v>34101.15</v>
      </c>
    </row>
    <row r="36" spans="1:12" x14ac:dyDescent="0.2">
      <c r="A36" t="s">
        <v>518</v>
      </c>
      <c r="B36" t="s">
        <v>519</v>
      </c>
      <c r="C36" t="s">
        <v>1087</v>
      </c>
      <c r="D36" t="s">
        <v>86</v>
      </c>
      <c r="E36" t="s">
        <v>520</v>
      </c>
      <c r="F36" t="s">
        <v>521</v>
      </c>
      <c r="G36" t="s">
        <v>522</v>
      </c>
      <c r="H36" t="s">
        <v>523</v>
      </c>
      <c r="I36" t="s">
        <v>524</v>
      </c>
      <c r="J36" t="s">
        <v>1088</v>
      </c>
      <c r="K36" t="s">
        <v>1089</v>
      </c>
      <c r="L36">
        <f>SUMIF(orders[CustomerID],customers__2[[#This Row],[CustomerID]],orders[[Order Sale ]])</f>
        <v>23611.579999999998</v>
      </c>
    </row>
    <row r="37" spans="1:12" x14ac:dyDescent="0.2">
      <c r="A37" t="s">
        <v>795</v>
      </c>
      <c r="B37" t="s">
        <v>796</v>
      </c>
      <c r="C37" t="s">
        <v>1090</v>
      </c>
      <c r="D37" t="s">
        <v>86</v>
      </c>
      <c r="E37" t="s">
        <v>797</v>
      </c>
      <c r="F37" t="s">
        <v>798</v>
      </c>
      <c r="G37" t="s">
        <v>191</v>
      </c>
      <c r="H37" t="s">
        <v>799</v>
      </c>
      <c r="I37" t="s">
        <v>82</v>
      </c>
      <c r="J37" t="s">
        <v>1091</v>
      </c>
      <c r="K37" t="s">
        <v>1092</v>
      </c>
      <c r="L37">
        <f>SUMIF(orders[CustomerID],customers__2[[#This Row],[CustomerID]],orders[[Order Sale ]])</f>
        <v>3063.2</v>
      </c>
    </row>
    <row r="38" spans="1:12" x14ac:dyDescent="0.2">
      <c r="A38" t="s">
        <v>651</v>
      </c>
      <c r="B38" t="s">
        <v>652</v>
      </c>
      <c r="C38" t="s">
        <v>1093</v>
      </c>
      <c r="D38" t="s">
        <v>1024</v>
      </c>
      <c r="E38" t="s">
        <v>653</v>
      </c>
      <c r="F38" t="s">
        <v>654</v>
      </c>
      <c r="G38" t="s">
        <v>655</v>
      </c>
      <c r="H38" t="s">
        <v>71</v>
      </c>
      <c r="I38" t="s">
        <v>656</v>
      </c>
      <c r="J38" t="s">
        <v>1094</v>
      </c>
      <c r="K38" t="s">
        <v>1095</v>
      </c>
      <c r="L38">
        <f>SUMIF(orders[CustomerID],customers__2[[#This Row],[CustomerID]],orders[[Order Sale ]])</f>
        <v>57317.390000000007</v>
      </c>
    </row>
    <row r="39" spans="1:12" x14ac:dyDescent="0.2">
      <c r="A39" t="s">
        <v>691</v>
      </c>
      <c r="B39" t="s">
        <v>692</v>
      </c>
      <c r="C39" t="s">
        <v>1096</v>
      </c>
      <c r="D39" t="s">
        <v>95</v>
      </c>
      <c r="E39" t="s">
        <v>693</v>
      </c>
      <c r="F39" t="s">
        <v>694</v>
      </c>
      <c r="G39" t="s">
        <v>695</v>
      </c>
      <c r="H39" t="s">
        <v>696</v>
      </c>
      <c r="I39" t="s">
        <v>73</v>
      </c>
      <c r="J39" t="s">
        <v>1097</v>
      </c>
      <c r="K39" t="s">
        <v>71</v>
      </c>
      <c r="L39">
        <f>SUMIF(orders[CustomerID],customers__2[[#This Row],[CustomerID]],orders[[Order Sale ]])</f>
        <v>6146.3</v>
      </c>
    </row>
    <row r="40" spans="1:12" x14ac:dyDescent="0.2">
      <c r="A40" t="s">
        <v>700</v>
      </c>
      <c r="B40" t="s">
        <v>701</v>
      </c>
      <c r="C40" t="s">
        <v>1098</v>
      </c>
      <c r="D40" t="s">
        <v>1024</v>
      </c>
      <c r="E40" t="s">
        <v>702</v>
      </c>
      <c r="F40" t="s">
        <v>703</v>
      </c>
      <c r="G40" t="s">
        <v>71</v>
      </c>
      <c r="H40" t="s">
        <v>704</v>
      </c>
      <c r="I40" t="s">
        <v>154</v>
      </c>
      <c r="J40" t="s">
        <v>1099</v>
      </c>
      <c r="K40" t="s">
        <v>71</v>
      </c>
      <c r="L40">
        <f>SUMIF(orders[CustomerID],customers__2[[#This Row],[CustomerID]],orders[[Order Sale ]])</f>
        <v>31745.75</v>
      </c>
    </row>
    <row r="41" spans="1:12" x14ac:dyDescent="0.2">
      <c r="A41" t="s">
        <v>911</v>
      </c>
      <c r="B41" t="s">
        <v>1100</v>
      </c>
      <c r="C41" t="s">
        <v>1101</v>
      </c>
      <c r="D41" t="s">
        <v>86</v>
      </c>
      <c r="E41" t="s">
        <v>1102</v>
      </c>
      <c r="F41" t="s">
        <v>914</v>
      </c>
      <c r="G41" t="s">
        <v>71</v>
      </c>
      <c r="H41" t="s">
        <v>915</v>
      </c>
      <c r="I41" t="s">
        <v>206</v>
      </c>
      <c r="J41" t="s">
        <v>1103</v>
      </c>
      <c r="K41" t="s">
        <v>1104</v>
      </c>
      <c r="L41">
        <f>SUMIF(orders[CustomerID],customers__2[[#This Row],[CustomerID]],orders[[Order Sale ]])</f>
        <v>1992.05</v>
      </c>
    </row>
    <row r="42" spans="1:12" x14ac:dyDescent="0.2">
      <c r="A42" t="s">
        <v>742</v>
      </c>
      <c r="B42" t="s">
        <v>1105</v>
      </c>
      <c r="C42" t="s">
        <v>1106</v>
      </c>
      <c r="D42" t="s">
        <v>150</v>
      </c>
      <c r="E42" t="s">
        <v>744</v>
      </c>
      <c r="F42" t="s">
        <v>745</v>
      </c>
      <c r="G42" t="s">
        <v>71</v>
      </c>
      <c r="H42" t="s">
        <v>746</v>
      </c>
      <c r="I42" t="s">
        <v>206</v>
      </c>
      <c r="J42" t="s">
        <v>1107</v>
      </c>
      <c r="K42" t="s">
        <v>1108</v>
      </c>
      <c r="L42">
        <f>SUMIF(orders[CustomerID],customers__2[[#This Row],[CustomerID]],orders[[Order Sale ]])</f>
        <v>10272.350000000002</v>
      </c>
    </row>
    <row r="43" spans="1:12" x14ac:dyDescent="0.2">
      <c r="A43" t="s">
        <v>850</v>
      </c>
      <c r="B43" t="s">
        <v>851</v>
      </c>
      <c r="C43" t="s">
        <v>1109</v>
      </c>
      <c r="D43" t="s">
        <v>1043</v>
      </c>
      <c r="E43" t="s">
        <v>1110</v>
      </c>
      <c r="F43" t="s">
        <v>853</v>
      </c>
      <c r="G43" t="s">
        <v>809</v>
      </c>
      <c r="H43" t="s">
        <v>854</v>
      </c>
      <c r="I43" t="s">
        <v>264</v>
      </c>
      <c r="J43" t="s">
        <v>1111</v>
      </c>
      <c r="K43" t="s">
        <v>1112</v>
      </c>
      <c r="L43">
        <f>SUMIF(orders[CustomerID],customers__2[[#This Row],[CustomerID]],orders[[Order Sale ]])</f>
        <v>522.5</v>
      </c>
    </row>
    <row r="44" spans="1:12" x14ac:dyDescent="0.2">
      <c r="A44" t="s">
        <v>845</v>
      </c>
      <c r="B44" t="s">
        <v>846</v>
      </c>
      <c r="C44" t="s">
        <v>1113</v>
      </c>
      <c r="D44" t="s">
        <v>95</v>
      </c>
      <c r="E44" t="s">
        <v>847</v>
      </c>
      <c r="F44" t="s">
        <v>848</v>
      </c>
      <c r="G44" t="s">
        <v>581</v>
      </c>
      <c r="H44" t="s">
        <v>849</v>
      </c>
      <c r="I44" t="s">
        <v>82</v>
      </c>
      <c r="J44" t="s">
        <v>1114</v>
      </c>
      <c r="K44" t="s">
        <v>1115</v>
      </c>
      <c r="L44">
        <f>SUMIF(orders[CustomerID],customers__2[[#This Row],[CustomerID]],orders[[Order Sale ]])</f>
        <v>357</v>
      </c>
    </row>
    <row r="45" spans="1:12" x14ac:dyDescent="0.2">
      <c r="A45" t="s">
        <v>613</v>
      </c>
      <c r="B45" t="s">
        <v>614</v>
      </c>
      <c r="C45" t="s">
        <v>1116</v>
      </c>
      <c r="D45" t="s">
        <v>86</v>
      </c>
      <c r="E45" t="s">
        <v>615</v>
      </c>
      <c r="F45" t="s">
        <v>616</v>
      </c>
      <c r="G45" t="s">
        <v>71</v>
      </c>
      <c r="H45" t="s">
        <v>617</v>
      </c>
      <c r="I45" t="s">
        <v>154</v>
      </c>
      <c r="J45" t="s">
        <v>1117</v>
      </c>
      <c r="K45" t="s">
        <v>1118</v>
      </c>
      <c r="L45">
        <f>SUMIF(orders[CustomerID],customers__2[[#This Row],[CustomerID]],orders[[Order Sale ]])</f>
        <v>21282.019999999997</v>
      </c>
    </row>
    <row r="46" spans="1:12" x14ac:dyDescent="0.2">
      <c r="A46" t="s">
        <v>882</v>
      </c>
      <c r="B46" t="s">
        <v>1119</v>
      </c>
      <c r="C46" t="s">
        <v>1120</v>
      </c>
      <c r="D46" t="s">
        <v>220</v>
      </c>
      <c r="E46" t="s">
        <v>884</v>
      </c>
      <c r="F46" t="s">
        <v>885</v>
      </c>
      <c r="G46" t="s">
        <v>886</v>
      </c>
      <c r="H46" t="s">
        <v>887</v>
      </c>
      <c r="I46" t="s">
        <v>82</v>
      </c>
      <c r="J46" t="s">
        <v>1121</v>
      </c>
      <c r="K46" t="s">
        <v>71</v>
      </c>
      <c r="L46">
        <f>SUMIF(orders[CustomerID],customers__2[[#This Row],[CustomerID]],orders[[Order Sale ]])</f>
        <v>3490.02</v>
      </c>
    </row>
    <row r="47" spans="1:12" x14ac:dyDescent="0.2">
      <c r="A47" t="s">
        <v>623</v>
      </c>
      <c r="B47" t="s">
        <v>624</v>
      </c>
      <c r="C47" t="s">
        <v>1122</v>
      </c>
      <c r="D47" t="s">
        <v>235</v>
      </c>
      <c r="E47" t="s">
        <v>625</v>
      </c>
      <c r="F47" t="s">
        <v>626</v>
      </c>
      <c r="G47" t="s">
        <v>627</v>
      </c>
      <c r="H47" t="s">
        <v>628</v>
      </c>
      <c r="I47" t="s">
        <v>524</v>
      </c>
      <c r="J47" t="s">
        <v>1123</v>
      </c>
      <c r="K47" t="s">
        <v>1124</v>
      </c>
      <c r="L47">
        <f>SUMIF(orders[CustomerID],customers__2[[#This Row],[CustomerID]],orders[[Order Sale ]])</f>
        <v>17825.060000000001</v>
      </c>
    </row>
    <row r="48" spans="1:12" x14ac:dyDescent="0.2">
      <c r="A48" t="s">
        <v>811</v>
      </c>
      <c r="B48" t="s">
        <v>812</v>
      </c>
      <c r="C48" t="s">
        <v>1125</v>
      </c>
      <c r="D48" t="s">
        <v>220</v>
      </c>
      <c r="E48" t="s">
        <v>813</v>
      </c>
      <c r="F48" t="s">
        <v>814</v>
      </c>
      <c r="G48" t="s">
        <v>815</v>
      </c>
      <c r="H48" t="s">
        <v>816</v>
      </c>
      <c r="I48" t="s">
        <v>524</v>
      </c>
      <c r="J48" t="s">
        <v>1126</v>
      </c>
      <c r="K48" t="s">
        <v>1127</v>
      </c>
      <c r="L48">
        <f>SUMIF(orders[CustomerID],customers__2[[#This Row],[CustomerID]],orders[[Order Sale ]])</f>
        <v>17889.550000000003</v>
      </c>
    </row>
    <row r="49" spans="1:12" x14ac:dyDescent="0.2">
      <c r="A49" t="s">
        <v>673</v>
      </c>
      <c r="B49" t="s">
        <v>674</v>
      </c>
      <c r="C49" t="s">
        <v>1128</v>
      </c>
      <c r="D49" t="s">
        <v>150</v>
      </c>
      <c r="E49" t="s">
        <v>675</v>
      </c>
      <c r="F49" t="s">
        <v>676</v>
      </c>
      <c r="G49" t="s">
        <v>191</v>
      </c>
      <c r="H49" t="s">
        <v>677</v>
      </c>
      <c r="I49" t="s">
        <v>82</v>
      </c>
      <c r="J49" t="s">
        <v>1129</v>
      </c>
      <c r="K49" t="s">
        <v>1130</v>
      </c>
      <c r="L49">
        <f>SUMIF(orders[CustomerID],customers__2[[#This Row],[CustomerID]],orders[[Order Sale ]])</f>
        <v>4258.6000000000004</v>
      </c>
    </row>
    <row r="50" spans="1:12" x14ac:dyDescent="0.2">
      <c r="A50" t="s">
        <v>594</v>
      </c>
      <c r="B50" t="s">
        <v>595</v>
      </c>
      <c r="C50" t="s">
        <v>1131</v>
      </c>
      <c r="D50" t="s">
        <v>95</v>
      </c>
      <c r="E50" t="s">
        <v>596</v>
      </c>
      <c r="F50" t="s">
        <v>597</v>
      </c>
      <c r="G50" t="s">
        <v>71</v>
      </c>
      <c r="H50" t="s">
        <v>598</v>
      </c>
      <c r="I50" t="s">
        <v>176</v>
      </c>
      <c r="J50" t="s">
        <v>1132</v>
      </c>
      <c r="K50" t="s">
        <v>1133</v>
      </c>
      <c r="L50">
        <f>SUMIF(orders[CustomerID],customers__2[[#This Row],[CustomerID]],orders[[Order Sale ]])</f>
        <v>7603.8499999999995</v>
      </c>
    </row>
    <row r="51" spans="1:12" x14ac:dyDescent="0.2">
      <c r="A51" t="s">
        <v>872</v>
      </c>
      <c r="B51" t="s">
        <v>873</v>
      </c>
      <c r="C51" t="s">
        <v>1134</v>
      </c>
      <c r="D51" t="s">
        <v>134</v>
      </c>
      <c r="E51" t="s">
        <v>874</v>
      </c>
      <c r="F51" t="s">
        <v>875</v>
      </c>
      <c r="G51" t="s">
        <v>71</v>
      </c>
      <c r="H51" t="s">
        <v>876</v>
      </c>
      <c r="I51" t="s">
        <v>500</v>
      </c>
      <c r="J51" t="s">
        <v>1135</v>
      </c>
      <c r="K51" t="s">
        <v>1136</v>
      </c>
      <c r="L51">
        <f>SUMIF(orders[CustomerID],customers__2[[#This Row],[CustomerID]],orders[[Order Sale ]])</f>
        <v>10430.58</v>
      </c>
    </row>
    <row r="52" spans="1:12" x14ac:dyDescent="0.2">
      <c r="A52" t="s">
        <v>726</v>
      </c>
      <c r="B52" t="s">
        <v>727</v>
      </c>
      <c r="C52" t="s">
        <v>1137</v>
      </c>
      <c r="D52" t="s">
        <v>1043</v>
      </c>
      <c r="E52" t="s">
        <v>728</v>
      </c>
      <c r="F52" t="s">
        <v>261</v>
      </c>
      <c r="G52" t="s">
        <v>262</v>
      </c>
      <c r="H52" t="s">
        <v>263</v>
      </c>
      <c r="I52" t="s">
        <v>264</v>
      </c>
      <c r="J52" t="s">
        <v>1138</v>
      </c>
      <c r="K52" t="s">
        <v>1139</v>
      </c>
      <c r="L52">
        <f>SUMIF(orders[CustomerID],customers__2[[#This Row],[CustomerID]],orders[[Order Sale ]])</f>
        <v>32203.9</v>
      </c>
    </row>
    <row r="53" spans="1:12" x14ac:dyDescent="0.2">
      <c r="A53" t="s">
        <v>603</v>
      </c>
      <c r="B53" t="s">
        <v>604</v>
      </c>
      <c r="C53" t="s">
        <v>1140</v>
      </c>
      <c r="D53" t="s">
        <v>1043</v>
      </c>
      <c r="E53" t="s">
        <v>605</v>
      </c>
      <c r="F53" t="s">
        <v>606</v>
      </c>
      <c r="G53" t="s">
        <v>71</v>
      </c>
      <c r="H53" t="s">
        <v>1141</v>
      </c>
      <c r="I53" t="s">
        <v>154</v>
      </c>
      <c r="J53" t="s">
        <v>1142</v>
      </c>
      <c r="K53" t="s">
        <v>71</v>
      </c>
      <c r="L53">
        <f>SUMIF(orders[CustomerID],customers__2[[#This Row],[CustomerID]],orders[[Order Sale ]])</f>
        <v>5042.2</v>
      </c>
    </row>
    <row r="54" spans="1:12" x14ac:dyDescent="0.2">
      <c r="A54" t="s">
        <v>860</v>
      </c>
      <c r="B54" t="s">
        <v>861</v>
      </c>
      <c r="C54" t="s">
        <v>1143</v>
      </c>
      <c r="D54" t="s">
        <v>1024</v>
      </c>
      <c r="E54" t="s">
        <v>862</v>
      </c>
      <c r="F54" t="s">
        <v>70</v>
      </c>
      <c r="G54" t="s">
        <v>71</v>
      </c>
      <c r="H54" t="s">
        <v>863</v>
      </c>
      <c r="I54" t="s">
        <v>73</v>
      </c>
      <c r="J54" t="s">
        <v>1144</v>
      </c>
      <c r="K54" t="s">
        <v>1145</v>
      </c>
      <c r="L54">
        <f>SUMIF(orders[CustomerID],customers__2[[#This Row],[CustomerID]],orders[[Order Sale ]])</f>
        <v>649</v>
      </c>
    </row>
    <row r="55" spans="1:12" x14ac:dyDescent="0.2">
      <c r="A55" t="s">
        <v>822</v>
      </c>
      <c r="B55" t="s">
        <v>823</v>
      </c>
      <c r="C55" t="s">
        <v>1146</v>
      </c>
      <c r="D55" t="s">
        <v>134</v>
      </c>
      <c r="E55" t="s">
        <v>824</v>
      </c>
      <c r="F55" t="s">
        <v>825</v>
      </c>
      <c r="G55" t="s">
        <v>71</v>
      </c>
      <c r="H55" t="s">
        <v>826</v>
      </c>
      <c r="I55" t="s">
        <v>827</v>
      </c>
      <c r="J55" t="s">
        <v>1147</v>
      </c>
      <c r="K55" t="s">
        <v>1148</v>
      </c>
      <c r="L55">
        <f>SUMIF(orders[CustomerID],customers__2[[#This Row],[CustomerID]],orders[[Order Sale ]])</f>
        <v>3460.2</v>
      </c>
    </row>
    <row r="56" spans="1:12" x14ac:dyDescent="0.2">
      <c r="A56" t="s">
        <v>667</v>
      </c>
      <c r="B56" t="s">
        <v>668</v>
      </c>
      <c r="C56" t="s">
        <v>1149</v>
      </c>
      <c r="D56" t="s">
        <v>86</v>
      </c>
      <c r="E56" t="s">
        <v>669</v>
      </c>
      <c r="F56" t="s">
        <v>670</v>
      </c>
      <c r="G56" t="s">
        <v>671</v>
      </c>
      <c r="H56" t="s">
        <v>672</v>
      </c>
      <c r="I56" t="s">
        <v>82</v>
      </c>
      <c r="J56" t="s">
        <v>1150</v>
      </c>
      <c r="K56" t="s">
        <v>1151</v>
      </c>
      <c r="L56">
        <f>SUMIF(orders[CustomerID],customers__2[[#This Row],[CustomerID]],orders[[Order Sale ]])</f>
        <v>16325.15</v>
      </c>
    </row>
    <row r="57" spans="1:12" x14ac:dyDescent="0.2">
      <c r="A57" t="s">
        <v>536</v>
      </c>
      <c r="B57" t="s">
        <v>537</v>
      </c>
      <c r="C57" t="s">
        <v>1152</v>
      </c>
      <c r="D57" t="s">
        <v>220</v>
      </c>
      <c r="E57" t="s">
        <v>538</v>
      </c>
      <c r="F57" t="s">
        <v>539</v>
      </c>
      <c r="G57" t="s">
        <v>71</v>
      </c>
      <c r="H57" t="s">
        <v>540</v>
      </c>
      <c r="I57" t="s">
        <v>154</v>
      </c>
      <c r="J57" t="s">
        <v>1153</v>
      </c>
      <c r="K57" t="s">
        <v>1154</v>
      </c>
      <c r="L57">
        <f>SUMIF(orders[CustomerID],customers__2[[#This Row],[CustomerID]],orders[[Order Sale ]])</f>
        <v>13157.5</v>
      </c>
    </row>
    <row r="58" spans="1:12" x14ac:dyDescent="0.2">
      <c r="A58" t="s">
        <v>1155</v>
      </c>
      <c r="B58" t="s">
        <v>1156</v>
      </c>
      <c r="C58" t="s">
        <v>1157</v>
      </c>
      <c r="D58" t="s">
        <v>220</v>
      </c>
      <c r="E58" t="s">
        <v>1158</v>
      </c>
      <c r="F58" t="s">
        <v>204</v>
      </c>
      <c r="G58" t="s">
        <v>71</v>
      </c>
      <c r="H58" t="s">
        <v>1159</v>
      </c>
      <c r="I58" t="s">
        <v>206</v>
      </c>
      <c r="J58" t="s">
        <v>1160</v>
      </c>
      <c r="K58" t="s">
        <v>1161</v>
      </c>
      <c r="L58">
        <f>SUMIF(orders[CustomerID],customers__2[[#This Row],[CustomerID]],orders[[Order Sale ]])</f>
        <v>0</v>
      </c>
    </row>
    <row r="59" spans="1:12" x14ac:dyDescent="0.2">
      <c r="A59" t="s">
        <v>697</v>
      </c>
      <c r="B59" t="s">
        <v>698</v>
      </c>
      <c r="C59" t="s">
        <v>1162</v>
      </c>
      <c r="D59" t="s">
        <v>86</v>
      </c>
      <c r="E59" t="s">
        <v>699</v>
      </c>
      <c r="F59" t="s">
        <v>534</v>
      </c>
      <c r="G59" t="s">
        <v>71</v>
      </c>
      <c r="H59" t="s">
        <v>1163</v>
      </c>
      <c r="I59" t="s">
        <v>535</v>
      </c>
      <c r="J59" t="s">
        <v>1164</v>
      </c>
      <c r="K59" t="s">
        <v>1165</v>
      </c>
      <c r="L59">
        <f>SUMIF(orders[CustomerID],customers__2[[#This Row],[CustomerID]],orders[[Order Sale ]])</f>
        <v>4242.2</v>
      </c>
    </row>
    <row r="60" spans="1:12" x14ac:dyDescent="0.2">
      <c r="A60" t="s">
        <v>747</v>
      </c>
      <c r="B60" t="s">
        <v>748</v>
      </c>
      <c r="C60" t="s">
        <v>1166</v>
      </c>
      <c r="D60" t="s">
        <v>150</v>
      </c>
      <c r="E60" t="s">
        <v>749</v>
      </c>
      <c r="F60" t="s">
        <v>750</v>
      </c>
      <c r="G60" t="s">
        <v>71</v>
      </c>
      <c r="H60" t="s">
        <v>751</v>
      </c>
      <c r="I60" t="s">
        <v>530</v>
      </c>
      <c r="J60" t="s">
        <v>1167</v>
      </c>
      <c r="K60" t="s">
        <v>1168</v>
      </c>
      <c r="L60">
        <f>SUMIF(orders[CustomerID],customers__2[[#This Row],[CustomerID]],orders[[Order Sale ]])</f>
        <v>26259.95</v>
      </c>
    </row>
    <row r="61" spans="1:12" x14ac:dyDescent="0.2">
      <c r="A61" t="s">
        <v>729</v>
      </c>
      <c r="B61" t="s">
        <v>730</v>
      </c>
      <c r="C61" t="s">
        <v>1169</v>
      </c>
      <c r="D61" t="s">
        <v>86</v>
      </c>
      <c r="E61" t="s">
        <v>731</v>
      </c>
      <c r="F61" t="s">
        <v>718</v>
      </c>
      <c r="G61" t="s">
        <v>71</v>
      </c>
      <c r="H61" t="s">
        <v>732</v>
      </c>
      <c r="I61" t="s">
        <v>720</v>
      </c>
      <c r="J61" t="s">
        <v>1170</v>
      </c>
      <c r="K61" t="s">
        <v>71</v>
      </c>
      <c r="L61">
        <f>SUMIF(orders[CustomerID],customers__2[[#This Row],[CustomerID]],orders[[Order Sale ]])</f>
        <v>5317.1</v>
      </c>
    </row>
    <row r="62" spans="1:12" x14ac:dyDescent="0.2">
      <c r="A62" t="s">
        <v>541</v>
      </c>
      <c r="B62" t="s">
        <v>542</v>
      </c>
      <c r="C62" t="s">
        <v>1171</v>
      </c>
      <c r="D62" t="s">
        <v>235</v>
      </c>
      <c r="E62" t="s">
        <v>543</v>
      </c>
      <c r="F62" t="s">
        <v>487</v>
      </c>
      <c r="G62" t="s">
        <v>488</v>
      </c>
      <c r="H62" t="s">
        <v>544</v>
      </c>
      <c r="I62" t="s">
        <v>146</v>
      </c>
      <c r="J62" t="s">
        <v>1172</v>
      </c>
      <c r="K62" t="s">
        <v>1173</v>
      </c>
      <c r="L62">
        <f>SUMIF(orders[CustomerID],customers__2[[#This Row],[CustomerID]],orders[[Order Sale ]])</f>
        <v>6973.6299999999992</v>
      </c>
    </row>
    <row r="63" spans="1:12" x14ac:dyDescent="0.2">
      <c r="A63" t="s">
        <v>785</v>
      </c>
      <c r="B63" t="s">
        <v>786</v>
      </c>
      <c r="C63" t="s">
        <v>1174</v>
      </c>
      <c r="D63" t="s">
        <v>1043</v>
      </c>
      <c r="E63" t="s">
        <v>787</v>
      </c>
      <c r="F63" t="s">
        <v>645</v>
      </c>
      <c r="G63" t="s">
        <v>516</v>
      </c>
      <c r="H63" t="s">
        <v>788</v>
      </c>
      <c r="I63" t="s">
        <v>146</v>
      </c>
      <c r="J63" t="s">
        <v>1175</v>
      </c>
      <c r="K63" t="s">
        <v>71</v>
      </c>
      <c r="L63">
        <f>SUMIF(orders[CustomerID],customers__2[[#This Row],[CustomerID]],orders[[Order Sale ]])</f>
        <v>30226.099999999995</v>
      </c>
    </row>
    <row r="64" spans="1:12" x14ac:dyDescent="0.2">
      <c r="A64" t="s">
        <v>589</v>
      </c>
      <c r="B64" t="s">
        <v>590</v>
      </c>
      <c r="C64" t="s">
        <v>1176</v>
      </c>
      <c r="D64" t="s">
        <v>235</v>
      </c>
      <c r="E64" t="s">
        <v>591</v>
      </c>
      <c r="F64" t="s">
        <v>592</v>
      </c>
      <c r="G64" t="s">
        <v>71</v>
      </c>
      <c r="H64" t="s">
        <v>1177</v>
      </c>
      <c r="I64" t="s">
        <v>154</v>
      </c>
      <c r="J64" t="s">
        <v>1178</v>
      </c>
      <c r="K64" t="s">
        <v>71</v>
      </c>
      <c r="L64">
        <f>SUMIF(orders[CustomerID],customers__2[[#This Row],[CustomerID]],orders[[Order Sale ]])</f>
        <v>117483.39000000001</v>
      </c>
    </row>
    <row r="65" spans="1:12" x14ac:dyDescent="0.2">
      <c r="A65" t="s">
        <v>842</v>
      </c>
      <c r="B65" t="s">
        <v>843</v>
      </c>
      <c r="C65" t="s">
        <v>1179</v>
      </c>
      <c r="D65" t="s">
        <v>86</v>
      </c>
      <c r="E65" t="s">
        <v>844</v>
      </c>
      <c r="F65" t="s">
        <v>825</v>
      </c>
      <c r="G65" t="s">
        <v>71</v>
      </c>
      <c r="H65" t="s">
        <v>826</v>
      </c>
      <c r="I65" t="s">
        <v>827</v>
      </c>
      <c r="J65" t="s">
        <v>1180</v>
      </c>
      <c r="K65" t="s">
        <v>1181</v>
      </c>
      <c r="L65">
        <f>SUMIF(orders[CustomerID],customers__2[[#This Row],[CustomerID]],orders[[Order Sale ]])</f>
        <v>2844.1000000000004</v>
      </c>
    </row>
    <row r="66" spans="1:12" x14ac:dyDescent="0.2">
      <c r="A66" t="s">
        <v>545</v>
      </c>
      <c r="B66" t="s">
        <v>546</v>
      </c>
      <c r="C66" t="s">
        <v>1182</v>
      </c>
      <c r="D66" t="s">
        <v>1183</v>
      </c>
      <c r="E66" t="s">
        <v>547</v>
      </c>
      <c r="F66" t="s">
        <v>548</v>
      </c>
      <c r="G66" t="s">
        <v>549</v>
      </c>
      <c r="H66" t="s">
        <v>550</v>
      </c>
      <c r="I66" t="s">
        <v>82</v>
      </c>
      <c r="J66" t="s">
        <v>1184</v>
      </c>
      <c r="K66" t="s">
        <v>1185</v>
      </c>
      <c r="L66">
        <f>SUMIF(orders[CustomerID],customers__2[[#This Row],[CustomerID]],orders[[Order Sale ]])</f>
        <v>52245.9</v>
      </c>
    </row>
    <row r="67" spans="1:12" x14ac:dyDescent="0.2">
      <c r="A67" t="s">
        <v>633</v>
      </c>
      <c r="B67" t="s">
        <v>634</v>
      </c>
      <c r="C67" t="s">
        <v>1186</v>
      </c>
      <c r="D67" t="s">
        <v>1024</v>
      </c>
      <c r="E67" t="s">
        <v>635</v>
      </c>
      <c r="F67" t="s">
        <v>636</v>
      </c>
      <c r="G67" t="s">
        <v>71</v>
      </c>
      <c r="H67" t="s">
        <v>637</v>
      </c>
      <c r="I67" t="s">
        <v>176</v>
      </c>
      <c r="J67" t="s">
        <v>1187</v>
      </c>
      <c r="K67" t="s">
        <v>1188</v>
      </c>
      <c r="L67">
        <f>SUMIF(orders[CustomerID],customers__2[[#This Row],[CustomerID]],orders[[Order Sale ]])</f>
        <v>7555.6</v>
      </c>
    </row>
    <row r="68" spans="1:12" x14ac:dyDescent="0.2">
      <c r="A68" t="s">
        <v>629</v>
      </c>
      <c r="B68" t="s">
        <v>630</v>
      </c>
      <c r="C68" t="s">
        <v>1189</v>
      </c>
      <c r="D68" t="s">
        <v>1053</v>
      </c>
      <c r="E68" t="s">
        <v>631</v>
      </c>
      <c r="F68" t="s">
        <v>487</v>
      </c>
      <c r="G68" t="s">
        <v>488</v>
      </c>
      <c r="H68" t="s">
        <v>632</v>
      </c>
      <c r="I68" t="s">
        <v>146</v>
      </c>
      <c r="J68" t="s">
        <v>1190</v>
      </c>
      <c r="K68" t="s">
        <v>71</v>
      </c>
      <c r="L68">
        <f>SUMIF(orders[CustomerID],customers__2[[#This Row],[CustomerID]],orders[[Order Sale ]])</f>
        <v>12924.4</v>
      </c>
    </row>
    <row r="69" spans="1:12" x14ac:dyDescent="0.2">
      <c r="A69" t="s">
        <v>507</v>
      </c>
      <c r="B69" t="s">
        <v>508</v>
      </c>
      <c r="C69" t="s">
        <v>1191</v>
      </c>
      <c r="D69" t="s">
        <v>150</v>
      </c>
      <c r="E69" t="s">
        <v>1192</v>
      </c>
      <c r="F69" t="s">
        <v>510</v>
      </c>
      <c r="G69" t="s">
        <v>71</v>
      </c>
      <c r="H69" t="s">
        <v>1193</v>
      </c>
      <c r="I69" t="s">
        <v>506</v>
      </c>
      <c r="J69" t="s">
        <v>1194</v>
      </c>
      <c r="K69" t="s">
        <v>71</v>
      </c>
      <c r="L69">
        <f>SUMIF(orders[CustomerID],customers__2[[#This Row],[CustomerID]],orders[[Order Sale ]])</f>
        <v>20033.2</v>
      </c>
    </row>
    <row r="70" spans="1:12" x14ac:dyDescent="0.2">
      <c r="A70" t="s">
        <v>618</v>
      </c>
      <c r="B70" t="s">
        <v>619</v>
      </c>
      <c r="C70" t="s">
        <v>1195</v>
      </c>
      <c r="D70" t="s">
        <v>235</v>
      </c>
      <c r="E70" t="s">
        <v>620</v>
      </c>
      <c r="F70" t="s">
        <v>621</v>
      </c>
      <c r="G70" t="s">
        <v>71</v>
      </c>
      <c r="H70" t="s">
        <v>622</v>
      </c>
      <c r="I70" t="s">
        <v>108</v>
      </c>
      <c r="J70" t="s">
        <v>1196</v>
      </c>
      <c r="K70" t="s">
        <v>1197</v>
      </c>
      <c r="L70">
        <f>SUMIF(orders[CustomerID],customers__2[[#This Row],[CustomerID]],orders[[Order Sale ]])</f>
        <v>1467.29</v>
      </c>
    </row>
    <row r="71" spans="1:12" x14ac:dyDescent="0.2">
      <c r="A71" t="s">
        <v>800</v>
      </c>
      <c r="B71" t="s">
        <v>801</v>
      </c>
      <c r="C71" t="s">
        <v>1198</v>
      </c>
      <c r="D71" t="s">
        <v>220</v>
      </c>
      <c r="E71" t="s">
        <v>802</v>
      </c>
      <c r="F71" t="s">
        <v>803</v>
      </c>
      <c r="G71" t="s">
        <v>71</v>
      </c>
      <c r="H71" t="s">
        <v>804</v>
      </c>
      <c r="I71" t="s">
        <v>184</v>
      </c>
      <c r="J71" t="s">
        <v>1199</v>
      </c>
      <c r="K71" t="s">
        <v>1200</v>
      </c>
      <c r="L71">
        <f>SUMIF(orders[CustomerID],customers__2[[#This Row],[CustomerID]],orders[[Order Sale ]])</f>
        <v>5735.1500000000005</v>
      </c>
    </row>
    <row r="72" spans="1:12" x14ac:dyDescent="0.2">
      <c r="A72" t="s">
        <v>705</v>
      </c>
      <c r="B72" t="s">
        <v>706</v>
      </c>
      <c r="C72" t="s">
        <v>1201</v>
      </c>
      <c r="D72" t="s">
        <v>86</v>
      </c>
      <c r="E72" t="s">
        <v>707</v>
      </c>
      <c r="F72" t="s">
        <v>708</v>
      </c>
      <c r="G72" t="s">
        <v>709</v>
      </c>
      <c r="H72" t="s">
        <v>710</v>
      </c>
      <c r="I72" t="s">
        <v>82</v>
      </c>
      <c r="J72" t="s">
        <v>1202</v>
      </c>
      <c r="K72" t="s">
        <v>71</v>
      </c>
      <c r="L72">
        <f>SUMIF(orders[CustomerID],customers__2[[#This Row],[CustomerID]],orders[[Order Sale ]])</f>
        <v>115673.39</v>
      </c>
    </row>
    <row r="73" spans="1:12" x14ac:dyDescent="0.2">
      <c r="A73" t="s">
        <v>758</v>
      </c>
      <c r="B73" t="s">
        <v>759</v>
      </c>
      <c r="C73" t="s">
        <v>1203</v>
      </c>
      <c r="D73" t="s">
        <v>150</v>
      </c>
      <c r="E73" t="s">
        <v>760</v>
      </c>
      <c r="F73" t="s">
        <v>70</v>
      </c>
      <c r="G73" t="s">
        <v>71</v>
      </c>
      <c r="H73" t="s">
        <v>761</v>
      </c>
      <c r="I73" t="s">
        <v>73</v>
      </c>
      <c r="J73" t="s">
        <v>1204</v>
      </c>
      <c r="K73" t="s">
        <v>1205</v>
      </c>
      <c r="L73">
        <f>SUMIF(orders[CustomerID],customers__2[[#This Row],[CustomerID]],orders[[Order Sale ]])</f>
        <v>17172.05</v>
      </c>
    </row>
    <row r="74" spans="1:12" x14ac:dyDescent="0.2">
      <c r="A74" t="s">
        <v>733</v>
      </c>
      <c r="B74" t="s">
        <v>734</v>
      </c>
      <c r="C74" t="s">
        <v>1206</v>
      </c>
      <c r="D74" t="s">
        <v>220</v>
      </c>
      <c r="E74" t="s">
        <v>735</v>
      </c>
      <c r="F74" t="s">
        <v>736</v>
      </c>
      <c r="G74" t="s">
        <v>71</v>
      </c>
      <c r="H74" t="s">
        <v>737</v>
      </c>
      <c r="I74" t="s">
        <v>230</v>
      </c>
      <c r="J74" t="s">
        <v>1207</v>
      </c>
      <c r="K74" t="s">
        <v>1208</v>
      </c>
      <c r="L74">
        <f>SUMIF(orders[CustomerID],customers__2[[#This Row],[CustomerID]],orders[[Order Sale ]])</f>
        <v>18138.45</v>
      </c>
    </row>
    <row r="75" spans="1:12" x14ac:dyDescent="0.2">
      <c r="A75" t="s">
        <v>907</v>
      </c>
      <c r="B75" t="s">
        <v>908</v>
      </c>
      <c r="C75" t="s">
        <v>1209</v>
      </c>
      <c r="D75" t="s">
        <v>95</v>
      </c>
      <c r="E75" t="s">
        <v>909</v>
      </c>
      <c r="F75" t="s">
        <v>204</v>
      </c>
      <c r="G75" t="s">
        <v>71</v>
      </c>
      <c r="H75" t="s">
        <v>910</v>
      </c>
      <c r="I75" t="s">
        <v>206</v>
      </c>
      <c r="J75" t="s">
        <v>1210</v>
      </c>
      <c r="K75" t="s">
        <v>1211</v>
      </c>
      <c r="L75">
        <f>SUMIF(orders[CustomerID],customers__2[[#This Row],[CustomerID]],orders[[Order Sale ]])</f>
        <v>2423.35</v>
      </c>
    </row>
    <row r="76" spans="1:12" x14ac:dyDescent="0.2">
      <c r="A76" t="s">
        <v>583</v>
      </c>
      <c r="B76" t="s">
        <v>584</v>
      </c>
      <c r="C76" t="s">
        <v>1212</v>
      </c>
      <c r="D76" t="s">
        <v>150</v>
      </c>
      <c r="E76" t="s">
        <v>585</v>
      </c>
      <c r="F76" t="s">
        <v>586</v>
      </c>
      <c r="G76" t="s">
        <v>587</v>
      </c>
      <c r="H76" t="s">
        <v>588</v>
      </c>
      <c r="I76" t="s">
        <v>82</v>
      </c>
      <c r="J76" t="s">
        <v>1213</v>
      </c>
      <c r="K76" t="s">
        <v>1214</v>
      </c>
      <c r="L76">
        <f>SUMIF(orders[CustomerID],customers__2[[#This Row],[CustomerID]],orders[[Order Sale ]])</f>
        <v>12489.7</v>
      </c>
    </row>
    <row r="77" spans="1:12" x14ac:dyDescent="0.2">
      <c r="A77" t="s">
        <v>495</v>
      </c>
      <c r="B77" t="s">
        <v>496</v>
      </c>
      <c r="C77" t="s">
        <v>1215</v>
      </c>
      <c r="D77" t="s">
        <v>235</v>
      </c>
      <c r="E77" t="s">
        <v>497</v>
      </c>
      <c r="F77" t="s">
        <v>498</v>
      </c>
      <c r="G77" t="s">
        <v>71</v>
      </c>
      <c r="H77" t="s">
        <v>499</v>
      </c>
      <c r="I77" t="s">
        <v>500</v>
      </c>
      <c r="J77" t="s">
        <v>1216</v>
      </c>
      <c r="K77" t="s">
        <v>1217</v>
      </c>
      <c r="L77">
        <f>SUMIF(orders[CustomerID],customers__2[[#This Row],[CustomerID]],orders[[Order Sale ]])</f>
        <v>24704.399999999998</v>
      </c>
    </row>
    <row r="78" spans="1:12" x14ac:dyDescent="0.2">
      <c r="A78" t="s">
        <v>682</v>
      </c>
      <c r="B78" t="s">
        <v>683</v>
      </c>
      <c r="C78" t="s">
        <v>1218</v>
      </c>
      <c r="D78" t="s">
        <v>95</v>
      </c>
      <c r="E78" t="s">
        <v>684</v>
      </c>
      <c r="F78" t="s">
        <v>676</v>
      </c>
      <c r="G78" t="s">
        <v>191</v>
      </c>
      <c r="H78" t="s">
        <v>685</v>
      </c>
      <c r="I78" t="s">
        <v>82</v>
      </c>
      <c r="J78" t="s">
        <v>1219</v>
      </c>
      <c r="K78" t="s">
        <v>71</v>
      </c>
      <c r="L78">
        <f>SUMIF(orders[CustomerID],customers__2[[#This Row],[CustomerID]],orders[[Order Sale ]])</f>
        <v>3361</v>
      </c>
    </row>
    <row r="79" spans="1:12" x14ac:dyDescent="0.2">
      <c r="A79" t="s">
        <v>893</v>
      </c>
      <c r="B79" t="s">
        <v>894</v>
      </c>
      <c r="C79" t="s">
        <v>1220</v>
      </c>
      <c r="D79" t="s">
        <v>1043</v>
      </c>
      <c r="E79" t="s">
        <v>895</v>
      </c>
      <c r="F79" t="s">
        <v>896</v>
      </c>
      <c r="G79" t="s">
        <v>897</v>
      </c>
      <c r="H79" t="s">
        <v>898</v>
      </c>
      <c r="I79" t="s">
        <v>82</v>
      </c>
      <c r="J79" t="s">
        <v>1221</v>
      </c>
      <c r="K79" t="s">
        <v>1222</v>
      </c>
      <c r="L79">
        <f>SUMIF(orders[CustomerID],customers__2[[#This Row],[CustomerID]],orders[[Order Sale ]])</f>
        <v>1947.24</v>
      </c>
    </row>
    <row r="80" spans="1:12" x14ac:dyDescent="0.2">
      <c r="A80" t="s">
        <v>479</v>
      </c>
      <c r="B80" t="s">
        <v>480</v>
      </c>
      <c r="C80" t="s">
        <v>1223</v>
      </c>
      <c r="D80" t="s">
        <v>95</v>
      </c>
      <c r="E80" t="s">
        <v>481</v>
      </c>
      <c r="F80" t="s">
        <v>482</v>
      </c>
      <c r="G80" t="s">
        <v>71</v>
      </c>
      <c r="H80" t="s">
        <v>483</v>
      </c>
      <c r="I80" t="s">
        <v>154</v>
      </c>
      <c r="J80" t="s">
        <v>1224</v>
      </c>
      <c r="K80" t="s">
        <v>1225</v>
      </c>
      <c r="L80">
        <f>SUMIF(orders[CustomerID],customers__2[[#This Row],[CustomerID]],orders[[Order Sale ]])</f>
        <v>4954</v>
      </c>
    </row>
    <row r="81" spans="1:12" x14ac:dyDescent="0.2">
      <c r="A81" t="s">
        <v>599</v>
      </c>
      <c r="B81" t="s">
        <v>600</v>
      </c>
      <c r="C81" t="s">
        <v>1226</v>
      </c>
      <c r="D81" t="s">
        <v>220</v>
      </c>
      <c r="E81" t="s">
        <v>601</v>
      </c>
      <c r="F81" t="s">
        <v>534</v>
      </c>
      <c r="G81" t="s">
        <v>71</v>
      </c>
      <c r="H81" t="s">
        <v>1163</v>
      </c>
      <c r="I81" t="s">
        <v>535</v>
      </c>
      <c r="J81" t="s">
        <v>1227</v>
      </c>
      <c r="K81" t="s">
        <v>71</v>
      </c>
      <c r="L81">
        <f>SUMIF(orders[CustomerID],customers__2[[#This Row],[CustomerID]],orders[[Order Sale ]])</f>
        <v>10812.150000000001</v>
      </c>
    </row>
    <row r="82" spans="1:12" x14ac:dyDescent="0.2">
      <c r="A82" t="s">
        <v>647</v>
      </c>
      <c r="B82" t="s">
        <v>1228</v>
      </c>
      <c r="C82" t="s">
        <v>1229</v>
      </c>
      <c r="D82" t="s">
        <v>86</v>
      </c>
      <c r="E82" t="s">
        <v>649</v>
      </c>
      <c r="F82" t="s">
        <v>645</v>
      </c>
      <c r="G82" t="s">
        <v>516</v>
      </c>
      <c r="H82" t="s">
        <v>650</v>
      </c>
      <c r="I82" t="s">
        <v>146</v>
      </c>
      <c r="J82" t="s">
        <v>1230</v>
      </c>
      <c r="K82" t="s">
        <v>1231</v>
      </c>
      <c r="L82">
        <f>SUMIF(orders[CustomerID],customers__2[[#This Row],[CustomerID]],orders[[Order Sale ]])</f>
        <v>7310.62</v>
      </c>
    </row>
    <row r="83" spans="1:12" x14ac:dyDescent="0.2">
      <c r="A83" t="s">
        <v>877</v>
      </c>
      <c r="B83" t="s">
        <v>1232</v>
      </c>
      <c r="C83" t="s">
        <v>1233</v>
      </c>
      <c r="D83" t="s">
        <v>1024</v>
      </c>
      <c r="E83" t="s">
        <v>879</v>
      </c>
      <c r="F83" t="s">
        <v>880</v>
      </c>
      <c r="G83" t="s">
        <v>581</v>
      </c>
      <c r="H83" t="s">
        <v>881</v>
      </c>
      <c r="I83" t="s">
        <v>82</v>
      </c>
      <c r="J83" t="s">
        <v>1234</v>
      </c>
      <c r="K83" t="s">
        <v>1235</v>
      </c>
      <c r="L83">
        <f>SUMIF(orders[CustomerID],customers__2[[#This Row],[CustomerID]],orders[[Order Sale ]])</f>
        <v>1571.1999999999998</v>
      </c>
    </row>
    <row r="84" spans="1:12" x14ac:dyDescent="0.2">
      <c r="A84" t="s">
        <v>780</v>
      </c>
      <c r="B84" t="s">
        <v>781</v>
      </c>
      <c r="C84" t="s">
        <v>1236</v>
      </c>
      <c r="D84" t="s">
        <v>150</v>
      </c>
      <c r="E84" t="s">
        <v>782</v>
      </c>
      <c r="F84" t="s">
        <v>783</v>
      </c>
      <c r="G84" t="s">
        <v>71</v>
      </c>
      <c r="H84" t="s">
        <v>784</v>
      </c>
      <c r="I84" t="s">
        <v>230</v>
      </c>
      <c r="J84" t="s">
        <v>1237</v>
      </c>
      <c r="K84" t="s">
        <v>1238</v>
      </c>
      <c r="L84">
        <f>SUMIF(orders[CustomerID],customers__2[[#This Row],[CustomerID]],orders[[Order Sale ]])</f>
        <v>16643.8</v>
      </c>
    </row>
    <row r="85" spans="1:12" x14ac:dyDescent="0.2">
      <c r="A85" t="s">
        <v>1239</v>
      </c>
      <c r="B85" t="s">
        <v>1240</v>
      </c>
      <c r="C85" t="s">
        <v>1241</v>
      </c>
      <c r="D85" t="s">
        <v>1240</v>
      </c>
      <c r="E85" t="s">
        <v>71</v>
      </c>
      <c r="F85" t="s">
        <v>71</v>
      </c>
      <c r="G85" t="s">
        <v>71</v>
      </c>
      <c r="H85" t="s">
        <v>71</v>
      </c>
      <c r="I85" t="s">
        <v>71</v>
      </c>
      <c r="J85" t="s">
        <v>71</v>
      </c>
      <c r="K85" t="s">
        <v>71</v>
      </c>
      <c r="L85">
        <f>SUMIF(orders[CustomerID],customers__2[[#This Row],[CustomerID]],orders[[Order Sale ]])</f>
        <v>0</v>
      </c>
    </row>
    <row r="86" spans="1:12" x14ac:dyDescent="0.2">
      <c r="A86" t="s">
        <v>1242</v>
      </c>
      <c r="B86" t="s">
        <v>1240</v>
      </c>
      <c r="C86" t="s">
        <v>1243</v>
      </c>
      <c r="D86" t="s">
        <v>1240</v>
      </c>
      <c r="E86" t="s">
        <v>71</v>
      </c>
      <c r="F86" t="s">
        <v>71</v>
      </c>
      <c r="G86" t="s">
        <v>71</v>
      </c>
      <c r="H86" t="s">
        <v>71</v>
      </c>
      <c r="I86" t="s">
        <v>71</v>
      </c>
      <c r="J86" t="s">
        <v>71</v>
      </c>
      <c r="K86" t="s">
        <v>71</v>
      </c>
      <c r="L86">
        <f>SUMIF(orders[CustomerID],customers__2[[#This Row],[CustomerID]],orders[[Order Sale ]])</f>
        <v>0</v>
      </c>
    </row>
    <row r="87" spans="1:12" x14ac:dyDescent="0.2">
      <c r="A87" t="s">
        <v>490</v>
      </c>
      <c r="B87" t="s">
        <v>491</v>
      </c>
      <c r="C87" t="s">
        <v>1244</v>
      </c>
      <c r="D87" t="s">
        <v>134</v>
      </c>
      <c r="E87" t="s">
        <v>492</v>
      </c>
      <c r="F87" t="s">
        <v>493</v>
      </c>
      <c r="G87" t="s">
        <v>71</v>
      </c>
      <c r="H87" t="s">
        <v>494</v>
      </c>
      <c r="I87" t="s">
        <v>206</v>
      </c>
      <c r="J87" t="s">
        <v>1245</v>
      </c>
      <c r="K87" t="s">
        <v>1246</v>
      </c>
      <c r="L87">
        <f>SUMIF(orders[CustomerID],customers__2[[#This Row],[CustomerID]],orders[[Order Sale ]])</f>
        <v>9937.1</v>
      </c>
    </row>
    <row r="88" spans="1:12" x14ac:dyDescent="0.2">
      <c r="A88" t="s">
        <v>474</v>
      </c>
      <c r="B88" t="s">
        <v>475</v>
      </c>
      <c r="C88" t="s">
        <v>1247</v>
      </c>
      <c r="D88" t="s">
        <v>235</v>
      </c>
      <c r="E88" t="s">
        <v>1248</v>
      </c>
      <c r="F88" t="s">
        <v>477</v>
      </c>
      <c r="G88" t="s">
        <v>71</v>
      </c>
      <c r="H88" t="s">
        <v>478</v>
      </c>
      <c r="I88" t="s">
        <v>206</v>
      </c>
      <c r="J88" t="s">
        <v>1249</v>
      </c>
      <c r="K88" t="s">
        <v>1250</v>
      </c>
      <c r="L88">
        <f>SUMIF(orders[CustomerID],customers__2[[#This Row],[CustomerID]],orders[[Order Sale ]])</f>
        <v>1480</v>
      </c>
    </row>
    <row r="89" spans="1:12" x14ac:dyDescent="0.2">
      <c r="A89" t="s">
        <v>657</v>
      </c>
      <c r="B89" t="s">
        <v>658</v>
      </c>
      <c r="C89" t="s">
        <v>1251</v>
      </c>
      <c r="D89" t="s">
        <v>86</v>
      </c>
      <c r="E89" t="s">
        <v>659</v>
      </c>
      <c r="F89" t="s">
        <v>660</v>
      </c>
      <c r="G89" t="s">
        <v>71</v>
      </c>
      <c r="H89" t="s">
        <v>661</v>
      </c>
      <c r="I89" t="s">
        <v>154</v>
      </c>
      <c r="J89" t="s">
        <v>1252</v>
      </c>
      <c r="K89" t="s">
        <v>1253</v>
      </c>
      <c r="L89">
        <f>SUMIF(orders[CustomerID],customers__2[[#This Row],[CustomerID]],orders[[Order Sale ]])</f>
        <v>10653.85</v>
      </c>
    </row>
    <row r="90" spans="1:12" x14ac:dyDescent="0.2">
      <c r="A90" t="s">
        <v>561</v>
      </c>
      <c r="B90" t="s">
        <v>562</v>
      </c>
      <c r="C90" t="s">
        <v>1254</v>
      </c>
      <c r="D90" t="s">
        <v>235</v>
      </c>
      <c r="E90" t="s">
        <v>563</v>
      </c>
      <c r="F90" t="s">
        <v>564</v>
      </c>
      <c r="G90" t="s">
        <v>71</v>
      </c>
      <c r="H90" t="s">
        <v>565</v>
      </c>
      <c r="I90" t="s">
        <v>248</v>
      </c>
      <c r="J90" t="s">
        <v>1255</v>
      </c>
      <c r="K90" t="s">
        <v>1255</v>
      </c>
      <c r="L90">
        <f>SUMIF(orders[CustomerID],customers__2[[#This Row],[CustomerID]],orders[[Order Sale ]])</f>
        <v>16617.099999999999</v>
      </c>
    </row>
    <row r="91" spans="1:12" x14ac:dyDescent="0.2">
      <c r="A91" t="s">
        <v>512</v>
      </c>
      <c r="B91" t="s">
        <v>513</v>
      </c>
      <c r="C91" t="s">
        <v>1256</v>
      </c>
      <c r="D91" t="s">
        <v>150</v>
      </c>
      <c r="E91" t="s">
        <v>514</v>
      </c>
      <c r="F91" t="s">
        <v>515</v>
      </c>
      <c r="G91" t="s">
        <v>516</v>
      </c>
      <c r="H91" t="s">
        <v>517</v>
      </c>
      <c r="I91" t="s">
        <v>146</v>
      </c>
      <c r="J91" t="s">
        <v>1257</v>
      </c>
      <c r="K91" t="s">
        <v>71</v>
      </c>
      <c r="L91">
        <f>SUMIF(orders[CustomerID],customers__2[[#This Row],[CustomerID]],orders[[Order Sale ]])</f>
        <v>6480.7</v>
      </c>
    </row>
    <row r="92" spans="1:12" x14ac:dyDescent="0.2">
      <c r="A92" t="s">
        <v>577</v>
      </c>
      <c r="B92" t="s">
        <v>578</v>
      </c>
      <c r="C92" t="s">
        <v>1258</v>
      </c>
      <c r="D92" t="s">
        <v>220</v>
      </c>
      <c r="E92" t="s">
        <v>1259</v>
      </c>
      <c r="F92" t="s">
        <v>580</v>
      </c>
      <c r="G92" t="s">
        <v>581</v>
      </c>
      <c r="H92" t="s">
        <v>1260</v>
      </c>
      <c r="I92" t="s">
        <v>82</v>
      </c>
      <c r="J92" t="s">
        <v>1261</v>
      </c>
      <c r="K92" t="s">
        <v>1262</v>
      </c>
      <c r="L92">
        <f>SUMIF(orders[CustomerID],customers__2[[#This Row],[CustomerID]],orders[[Order Sale ]])</f>
        <v>29073.45</v>
      </c>
    </row>
    <row r="93" spans="1:12" x14ac:dyDescent="0.2">
      <c r="A93" t="s">
        <v>888</v>
      </c>
      <c r="B93" t="s">
        <v>889</v>
      </c>
      <c r="C93" t="s">
        <v>1263</v>
      </c>
      <c r="D93" t="s">
        <v>1264</v>
      </c>
      <c r="E93" t="s">
        <v>890</v>
      </c>
      <c r="F93" t="s">
        <v>891</v>
      </c>
      <c r="G93" t="s">
        <v>71</v>
      </c>
      <c r="H93" t="s">
        <v>892</v>
      </c>
      <c r="I93" t="s">
        <v>248</v>
      </c>
      <c r="J93" t="s">
        <v>1265</v>
      </c>
      <c r="K93" t="s">
        <v>1265</v>
      </c>
      <c r="L93">
        <f>SUMIF(orders[CustomerID],customers__2[[#This Row],[CustomerID]],orders[[Order Sale ]])</f>
        <v>3161.35</v>
      </c>
    </row>
    <row r="94" spans="1:12" x14ac:dyDescent="0.2">
      <c r="A94" t="s">
        <v>789</v>
      </c>
      <c r="B94" t="s">
        <v>1266</v>
      </c>
      <c r="C94" t="s">
        <v>1267</v>
      </c>
      <c r="D94" t="s">
        <v>220</v>
      </c>
      <c r="E94" t="s">
        <v>791</v>
      </c>
      <c r="F94" t="s">
        <v>792</v>
      </c>
      <c r="G94" t="s">
        <v>71</v>
      </c>
      <c r="H94" t="s">
        <v>793</v>
      </c>
      <c r="I94" t="s">
        <v>794</v>
      </c>
      <c r="J94" t="s">
        <v>1268</v>
      </c>
      <c r="K94" t="s">
        <v>1268</v>
      </c>
      <c r="L94">
        <f>SUMIF(orders[CustomerID],customers__2[[#This Row],[CustomerID]],orders[[Order Sale ]])</f>
        <v>3531.95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DB58D-1642-C542-91D2-DA13E54127B1}">
  <dimension ref="A1:D9"/>
  <sheetViews>
    <sheetView workbookViewId="0">
      <selection activeCell="M28" sqref="M28"/>
    </sheetView>
  </sheetViews>
  <sheetFormatPr baseColWidth="10" defaultRowHeight="15" x14ac:dyDescent="0.2"/>
  <cols>
    <col min="1" max="1" width="12" bestFit="1" customWidth="1"/>
    <col min="2" max="2" width="14.83203125" bestFit="1" customWidth="1"/>
    <col min="3" max="3" width="45.1640625" bestFit="1" customWidth="1"/>
  </cols>
  <sheetData>
    <row r="1" spans="1:4" x14ac:dyDescent="0.2">
      <c r="A1" t="s">
        <v>306</v>
      </c>
      <c r="B1" t="s">
        <v>1269</v>
      </c>
      <c r="C1" t="s">
        <v>1270</v>
      </c>
      <c r="D1" t="s">
        <v>1304</v>
      </c>
    </row>
    <row r="2" spans="1:4" x14ac:dyDescent="0.2">
      <c r="A2">
        <v>1</v>
      </c>
      <c r="B2" t="s">
        <v>1271</v>
      </c>
      <c r="C2" t="s">
        <v>1272</v>
      </c>
      <c r="D2">
        <f>SUMIF(products[CategoryID],categories[[#This Row],[CategoryID]],products[[Product Sale ]])</f>
        <v>286526.95</v>
      </c>
    </row>
    <row r="3" spans="1:4" x14ac:dyDescent="0.2">
      <c r="A3">
        <v>2</v>
      </c>
      <c r="B3" t="s">
        <v>1273</v>
      </c>
      <c r="C3" t="s">
        <v>1274</v>
      </c>
      <c r="D3">
        <f>SUMIF(products[CategoryID],categories[[#This Row],[CategoryID]],products[[Product Sale ]])</f>
        <v>113694.75</v>
      </c>
    </row>
    <row r="4" spans="1:4" x14ac:dyDescent="0.2">
      <c r="A4">
        <v>3</v>
      </c>
      <c r="B4" t="s">
        <v>1275</v>
      </c>
      <c r="C4" t="s">
        <v>1276</v>
      </c>
      <c r="D4">
        <f>SUMIF(products[CategoryID],categories[[#This Row],[CategoryID]],products[[Product Sale ]])</f>
        <v>177099.10000000003</v>
      </c>
    </row>
    <row r="5" spans="1:4" x14ac:dyDescent="0.2">
      <c r="A5">
        <v>4</v>
      </c>
      <c r="B5" t="s">
        <v>1277</v>
      </c>
      <c r="C5" t="s">
        <v>1278</v>
      </c>
      <c r="D5">
        <f>SUMIF(products[CategoryID],categories[[#This Row],[CategoryID]],products[[Product Sale ]])</f>
        <v>251330.5</v>
      </c>
    </row>
    <row r="6" spans="1:4" x14ac:dyDescent="0.2">
      <c r="A6">
        <v>5</v>
      </c>
      <c r="B6" t="s">
        <v>1279</v>
      </c>
      <c r="C6" t="s">
        <v>1280</v>
      </c>
      <c r="D6">
        <f>SUMIF(products[CategoryID],categories[[#This Row],[CategoryID]],products[[Product Sale ]])</f>
        <v>100726.8</v>
      </c>
    </row>
    <row r="7" spans="1:4" x14ac:dyDescent="0.2">
      <c r="A7">
        <v>6</v>
      </c>
      <c r="B7" t="s">
        <v>1281</v>
      </c>
      <c r="C7" t="s">
        <v>1282</v>
      </c>
      <c r="D7">
        <f>SUMIF(products[CategoryID],categories[[#This Row],[CategoryID]],products[[Product Sale ]])</f>
        <v>178188.79999999999</v>
      </c>
    </row>
    <row r="8" spans="1:4" x14ac:dyDescent="0.2">
      <c r="A8">
        <v>7</v>
      </c>
      <c r="B8" t="s">
        <v>1283</v>
      </c>
      <c r="C8" t="s">
        <v>1284</v>
      </c>
      <c r="D8">
        <f>SUMIF(products[CategoryID],categories[[#This Row],[CategoryID]],products[[Product Sale ]])</f>
        <v>105268.6</v>
      </c>
    </row>
    <row r="9" spans="1:4" x14ac:dyDescent="0.2">
      <c r="A9">
        <v>8</v>
      </c>
      <c r="B9" t="s">
        <v>1285</v>
      </c>
      <c r="C9" t="s">
        <v>1286</v>
      </c>
      <c r="D9">
        <f>SUMIF(products[CategoryID],categories[[#This Row],[CategoryID]],products[[Product Sale ]])</f>
        <v>141623.09000000003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0CCAEF-2EC1-7C4C-B405-B868F59000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territories</vt:lpstr>
      <vt:lpstr>suppliers</vt:lpstr>
      <vt:lpstr>supplier_pivot</vt:lpstr>
      <vt:lpstr>shippers</vt:lpstr>
      <vt:lpstr>region</vt:lpstr>
      <vt:lpstr>products</vt:lpstr>
      <vt:lpstr>product_pivot</vt:lpstr>
      <vt:lpstr>orders</vt:lpstr>
      <vt:lpstr>Dashboard2</vt:lpstr>
      <vt:lpstr>Dashboard</vt:lpstr>
      <vt:lpstr>order_details (2)</vt:lpstr>
      <vt:lpstr>order_detail_pivot</vt:lpstr>
      <vt:lpstr>order_details</vt:lpstr>
      <vt:lpstr>employees</vt:lpstr>
      <vt:lpstr>employee_territory</vt:lpstr>
      <vt:lpstr>customers (2)</vt:lpstr>
      <vt:lpstr>categories</vt:lpstr>
      <vt:lpstr>order_details!Extract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BIPRANSHU BAGHEL - 123125104 - MITBLR</dc:creator>
  <cp:lastModifiedBy>BIPRANSHU BAGHEL - 123125104 - MITBLR</cp:lastModifiedBy>
  <dcterms:created xsi:type="dcterms:W3CDTF">2025-10-13T09:19:17Z</dcterms:created>
  <dcterms:modified xsi:type="dcterms:W3CDTF">2025-10-27T20:25:13Z</dcterms:modified>
</cp:coreProperties>
</file>